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TPSER4\user$\專案_UAT LOG\整合專案\【試算表】\115年\0.Final\保額↘【美利成臻】\"/>
    </mc:Choice>
  </mc:AlternateContent>
  <bookViews>
    <workbookView xWindow="0" yWindow="0" windowWidth="22130" windowHeight="8225" tabRatio="906"/>
  </bookViews>
  <sheets>
    <sheet name="資料輸入區" sheetId="36" r:id="rId1"/>
    <sheet name="險種基本資料" sheetId="16" state="hidden" r:id="rId2"/>
    <sheet name="明細版-試算頁" sheetId="23" r:id="rId3"/>
    <sheet name="簡易版-試算頁" sheetId="22" r:id="rId4"/>
    <sheet name="三種情境_試算頁" sheetId="51" state="hidden" r:id="rId5"/>
    <sheet name="分期定期保險金-試算頁" sheetId="24" r:id="rId6"/>
    <sheet name="個人資料保護法告知義務內容" sheetId="31" r:id="rId7"/>
    <sheet name="實質課稅案例說明" sheetId="33" r:id="rId8"/>
    <sheet name="審閱期間確認聲明書" sheetId="34" r:id="rId9"/>
    <sheet name="錄音銷售過程紀錄範本" sheetId="29" r:id="rId10"/>
    <sheet name="高齡錄音作業流程" sheetId="50" r:id="rId11"/>
    <sheet name="宣告利率" sheetId="18" state="hidden" r:id="rId12"/>
    <sheet name="宣告預定中間值" sheetId="39" state="hidden" r:id="rId13"/>
    <sheet name="預定利率" sheetId="19" state="hidden" r:id="rId14"/>
    <sheet name="Premium" sheetId="2" state="hidden" r:id="rId15"/>
    <sheet name="DB" sheetId="3" state="hidden" r:id="rId16"/>
    <sheet name="PVA" sheetId="10" state="hidden" r:id="rId17"/>
    <sheet name="PV" sheetId="4" state="hidden" r:id="rId18"/>
    <sheet name="CV" sheetId="5" state="hidden" r:id="rId19"/>
    <sheet name="DB3" sheetId="6" state="hidden" r:id="rId20"/>
    <sheet name="AX" sheetId="7" state="hidden" r:id="rId21"/>
    <sheet name="factor" sheetId="8" state="hidden" r:id="rId22"/>
    <sheet name="SB" sheetId="9" state="hidden" r:id="rId23"/>
  </sheets>
  <definedNames>
    <definedName name="_age2">資料輸入區!$L$39</definedName>
    <definedName name="_xlnm._FilterDatabase" localSheetId="22" hidden="1">SB!#REF!</definedName>
    <definedName name="_xlnm._FilterDatabase" localSheetId="0" hidden="1">資料輸入區!$A$1:$Q$59</definedName>
    <definedName name="_Sex2">資料輸入區!$K$70</definedName>
    <definedName name="Age">資料輸入區!$I$10</definedName>
    <definedName name="Corridor">險種基本資料!$A$36:$D$146</definedName>
    <definedName name="CSWD">險種基本資料!$G$14</definedName>
    <definedName name="CurrList">險種基本資料!$A$30:$A$33</definedName>
    <definedName name="CYPremium">資料輸入區!$N$23</definedName>
    <definedName name="dangerRate">險種基本資料!$D$2</definedName>
    <definedName name="DecareRate">資料輸入區!$E$20</definedName>
    <definedName name="DVAC">險種基本資料!$G$15</definedName>
    <definedName name="factor_key">險種基本資料!$C$23:$E$24</definedName>
    <definedName name="factor_key_3">#REF!</definedName>
    <definedName name="firstpay">資料輸入區!$N$20</definedName>
    <definedName name="FYPremium">資料輸入區!$N$22</definedName>
    <definedName name="GP">險種基本資料!$F$24</definedName>
    <definedName name="GP_3">#REF!</definedName>
    <definedName name="isRec">資料輸入區!$M$51</definedName>
    <definedName name="ListDIVOPT01">險種基本資料!$F$13:$F$14</definedName>
    <definedName name="ListDIVOPT02">險種基本資料!$G$14:$G$16</definedName>
    <definedName name="ListDIVOPT02_">險種基本資料!$G$13:$G$16</definedName>
    <definedName name="ListSex">資料輸入區!$B$41:$B$42</definedName>
    <definedName name="LoanP">資料輸入區!$E$28</definedName>
    <definedName name="MinSA">險種基本資料!$F$28</definedName>
    <definedName name="PayYear">資料輸入區!$D$12</definedName>
    <definedName name="PDRate">資料輸入區!$E$21</definedName>
    <definedName name="PMST">險種基本資料!$G$13</definedName>
    <definedName name="Premium">險種基本資料!$AO$4</definedName>
    <definedName name="PremMuti">險種基本資料!$B$18</definedName>
    <definedName name="_xlnm.Print_Area" localSheetId="4">三種情境_試算頁!$B$2:$J$95</definedName>
    <definedName name="_xlnm.Print_Area" localSheetId="5">'分期定期保險金-試算頁'!$B$1:$L$163</definedName>
    <definedName name="_xlnm.Print_Area" localSheetId="2">'明細版-試算頁'!$B$2:$Q$400</definedName>
    <definedName name="_xlnm.Print_Area" localSheetId="6">個人資料保護法告知義務內容!$A$1:$J$47</definedName>
    <definedName name="_xlnm.Print_Area" localSheetId="0">資料輸入區!$B$1:$Q$40</definedName>
    <definedName name="_xlnm.Print_Area" localSheetId="7">實質課稅案例說明!$B$1:$D$100</definedName>
    <definedName name="_xlnm.Print_Area" localSheetId="8">審閱期間確認聲明書!$A$1:$K$52</definedName>
    <definedName name="_xlnm.Print_Area" localSheetId="9">錄音銷售過程紀錄範本!$B$1:$D$35</definedName>
    <definedName name="_xlnm.Print_Area" localSheetId="3">'簡易版-試算頁'!$B$2:$K$405</definedName>
    <definedName name="_xlnm.Print_Titles" localSheetId="9">錄音銷售過程紀錄範本!$9:$9</definedName>
    <definedName name="PUAD">險種基本資料!$G$16</definedName>
    <definedName name="PUAYear">險種基本資料!$B$16</definedName>
    <definedName name="RoundNo">險種基本資料!$B$15</definedName>
    <definedName name="SA">資料輸入區!$N$12</definedName>
    <definedName name="SA_3">資料輸入區!$O$12</definedName>
    <definedName name="SA_3C">資料輸入區!$U$12</definedName>
    <definedName name="SameOwner">資料輸入區!$G$5</definedName>
    <definedName name="Sex">資料輸入區!$G$10</definedName>
    <definedName name="UNIT">險種基本資料!$B$13</definedName>
    <definedName name="UNIT3">#REF!</definedName>
    <definedName name="UVUNIT">險種基本資料!$B$14</definedName>
    <definedName name="UVUNIT3">#REF!</definedName>
    <definedName name="ZDIVOPT01">資料輸入區!$E$18</definedName>
    <definedName name="ZDIVOPT02">資料輸入區!$E$19</definedName>
    <definedName name="期繳">資料輸入區!$B$36:$B$39</definedName>
    <definedName name="躉繳">資料輸入區!$B$40</definedName>
  </definedNames>
  <calcPr calcId="162913"/>
</workbook>
</file>

<file path=xl/calcChain.xml><?xml version="1.0" encoding="utf-8"?>
<calcChain xmlns="http://schemas.openxmlformats.org/spreadsheetml/2006/main">
  <c r="D14" i="29" l="1"/>
  <c r="B74" i="51" l="1"/>
  <c r="D6" i="51"/>
  <c r="H5" i="51"/>
  <c r="F5" i="51"/>
  <c r="J4" i="51"/>
  <c r="H4" i="51"/>
  <c r="D4" i="51"/>
  <c r="B2" i="51"/>
  <c r="F28" i="36" l="1"/>
  <c r="L1" i="34" l="1"/>
  <c r="I45" i="16" l="1"/>
  <c r="I38" i="16"/>
  <c r="I39" i="16"/>
  <c r="I40" i="16"/>
  <c r="I41" i="16"/>
  <c r="I42" i="16"/>
  <c r="I43" i="16"/>
  <c r="D12" i="36" l="1"/>
  <c r="F4" i="51" l="1"/>
  <c r="I5" i="36"/>
  <c r="P19" i="36"/>
  <c r="M19" i="36"/>
  <c r="F4" i="22"/>
  <c r="J4" i="23"/>
  <c r="L6" i="23"/>
  <c r="H6" i="51" s="1"/>
  <c r="E21" i="36"/>
  <c r="D7" i="51" s="1"/>
  <c r="B280" i="22" l="1"/>
  <c r="B276" i="23"/>
  <c r="Z255" i="23" l="1"/>
  <c r="Z227" i="23"/>
  <c r="Z199" i="23"/>
  <c r="Z171" i="23"/>
  <c r="Z143" i="23"/>
  <c r="Z119" i="23"/>
  <c r="Z91" i="23"/>
  <c r="Z63" i="23"/>
  <c r="Z35" i="23"/>
  <c r="D15" i="29" l="1"/>
  <c r="K77" i="36" l="1"/>
  <c r="I3" i="24" l="1"/>
  <c r="B1" i="24"/>
  <c r="F5" i="22"/>
  <c r="B392" i="22"/>
  <c r="K4" i="22"/>
  <c r="B2" i="22"/>
  <c r="J5" i="23"/>
  <c r="B2" i="23"/>
  <c r="P4" i="23"/>
  <c r="B388" i="23"/>
  <c r="AD112" i="39" l="1"/>
  <c r="D24" i="16" l="1"/>
  <c r="M38" i="36" l="1"/>
  <c r="I37" i="16" l="1"/>
  <c r="G45" i="16" s="1"/>
  <c r="K76" i="36" l="1"/>
  <c r="K75" i="36"/>
  <c r="K74" i="36"/>
  <c r="H58" i="36" s="1"/>
  <c r="K73" i="36"/>
  <c r="G58" i="36" s="1"/>
  <c r="K72" i="36"/>
  <c r="H57" i="36" s="1"/>
  <c r="K71" i="36"/>
  <c r="G57" i="36" s="1"/>
  <c r="K70" i="36"/>
  <c r="K69" i="36"/>
  <c r="G56" i="36" s="1"/>
  <c r="I59" i="36"/>
  <c r="D11" i="29" s="1"/>
  <c r="F48" i="36"/>
  <c r="G48" i="36" s="1"/>
  <c r="L47" i="36"/>
  <c r="K47" i="36"/>
  <c r="K48" i="36" s="1"/>
  <c r="B45" i="36"/>
  <c r="L44" i="36"/>
  <c r="K44" i="36"/>
  <c r="K45" i="36" s="1"/>
  <c r="B44" i="36"/>
  <c r="J42" i="36"/>
  <c r="K42" i="36" s="1"/>
  <c r="J41" i="36"/>
  <c r="K41" i="36" s="1"/>
  <c r="H41" i="36"/>
  <c r="G41" i="36"/>
  <c r="G42" i="36" s="1"/>
  <c r="J40" i="36"/>
  <c r="J47" i="36" s="1"/>
  <c r="J39" i="36"/>
  <c r="K39" i="36" s="1"/>
  <c r="F39" i="36"/>
  <c r="G39" i="36" s="1"/>
  <c r="A39" i="36"/>
  <c r="J38" i="36"/>
  <c r="K38" i="36" s="1"/>
  <c r="I38" i="36"/>
  <c r="F38" i="36"/>
  <c r="G38" i="36" s="1"/>
  <c r="J37" i="36"/>
  <c r="K37" i="36" s="1"/>
  <c r="F37" i="36"/>
  <c r="F41" i="36" s="1"/>
  <c r="M22" i="36"/>
  <c r="G18" i="36"/>
  <c r="B15" i="36"/>
  <c r="G14" i="36"/>
  <c r="A7" i="36"/>
  <c r="I48" i="36" l="1"/>
  <c r="H48" i="36"/>
  <c r="I58" i="36"/>
  <c r="I57" i="36"/>
  <c r="H38" i="36"/>
  <c r="J44" i="36"/>
  <c r="J45" i="36" s="1"/>
  <c r="L45" i="36" s="1"/>
  <c r="L38" i="36"/>
  <c r="J48" i="36"/>
  <c r="L48" i="36" s="1"/>
  <c r="J49" i="36" s="1"/>
  <c r="F42" i="36"/>
  <c r="H42" i="36" s="1"/>
  <c r="F43" i="36" s="1"/>
  <c r="G12" i="36" s="1"/>
  <c r="L41" i="36"/>
  <c r="L37" i="36"/>
  <c r="K40" i="36"/>
  <c r="L40" i="36" s="1"/>
  <c r="H56" i="36"/>
  <c r="I56" i="36" s="1"/>
  <c r="G37" i="36"/>
  <c r="H37" i="36" s="1"/>
  <c r="B13" i="23" s="1"/>
  <c r="B13" i="51" s="1"/>
  <c r="L42" i="36" l="1"/>
  <c r="K68" i="36" s="1"/>
  <c r="J46" i="36"/>
  <c r="H39" i="36"/>
  <c r="L39" i="36"/>
  <c r="O11" i="36" l="1"/>
  <c r="K35" i="36"/>
  <c r="N35" i="36" s="1"/>
  <c r="K33" i="36"/>
  <c r="M50" i="36"/>
  <c r="T13" i="36" l="1"/>
  <c r="T20" i="36" s="1"/>
  <c r="K66" i="36"/>
  <c r="N33" i="36"/>
  <c r="T21" i="36" l="1"/>
  <c r="B35" i="23"/>
  <c r="AA142" i="23"/>
  <c r="AA35" i="23"/>
  <c r="AA20" i="23"/>
  <c r="AA146" i="23"/>
  <c r="AA36" i="23"/>
  <c r="AA37" i="23"/>
  <c r="K22" i="16" l="1"/>
  <c r="AD112" i="19" l="1"/>
  <c r="AD112" i="18"/>
  <c r="D2" i="18"/>
  <c r="D3" i="18" s="1"/>
  <c r="D4" i="18" s="1"/>
  <c r="D5" i="18" s="1"/>
  <c r="D6" i="18" s="1"/>
  <c r="D7" i="18" s="1"/>
  <c r="D8" i="18" s="1"/>
  <c r="D9" i="18" s="1"/>
  <c r="D10" i="18" s="1"/>
  <c r="D11" i="18" s="1"/>
  <c r="D12" i="18" s="1"/>
  <c r="D13" i="18" s="1"/>
  <c r="D14" i="18" s="1"/>
  <c r="D15" i="18" s="1"/>
  <c r="D16" i="18" s="1"/>
  <c r="D17" i="18" s="1"/>
  <c r="D18" i="18" s="1"/>
  <c r="D19" i="18" s="1"/>
  <c r="D20" i="18" s="1"/>
  <c r="D21" i="18" s="1"/>
  <c r="D22" i="18" s="1"/>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69" i="18" s="1"/>
  <c r="D70" i="18" s="1"/>
  <c r="D71" i="18" s="1"/>
  <c r="D72" i="18" s="1"/>
  <c r="D73" i="18" s="1"/>
  <c r="D74" i="18" s="1"/>
  <c r="D75" i="18" s="1"/>
  <c r="D76" i="18" s="1"/>
  <c r="D77" i="18" s="1"/>
  <c r="D78" i="18" s="1"/>
  <c r="D79" i="18" s="1"/>
  <c r="D80" i="18" s="1"/>
  <c r="D81" i="18" s="1"/>
  <c r="D82" i="18" s="1"/>
  <c r="D83" i="18" s="1"/>
  <c r="D84" i="18" s="1"/>
  <c r="D85" i="18" s="1"/>
  <c r="D86" i="18" s="1"/>
  <c r="D87" i="18" s="1"/>
  <c r="D88" i="18" s="1"/>
  <c r="D89" i="18" s="1"/>
  <c r="D90" i="18" s="1"/>
  <c r="D91" i="18" s="1"/>
  <c r="D92" i="18" s="1"/>
  <c r="D93" i="18" s="1"/>
  <c r="D94" i="18" s="1"/>
  <c r="D95" i="18" s="1"/>
  <c r="D96" i="18" s="1"/>
  <c r="D97" i="18" s="1"/>
  <c r="D98" i="18" s="1"/>
  <c r="D99" i="18" s="1"/>
  <c r="D100" i="18" s="1"/>
  <c r="D101" i="18" s="1"/>
  <c r="D102" i="18" s="1"/>
  <c r="D103" i="18" s="1"/>
  <c r="D104" i="18" s="1"/>
  <c r="D105" i="18" s="1"/>
  <c r="D106" i="18" s="1"/>
  <c r="D107" i="18" s="1"/>
  <c r="D108" i="18" s="1"/>
  <c r="D109" i="18" s="1"/>
  <c r="D110" i="18" s="1"/>
  <c r="D111" i="18" s="1"/>
  <c r="D112" i="18" s="1"/>
  <c r="B24" i="16"/>
  <c r="J22" i="16"/>
  <c r="C22" i="16"/>
  <c r="D20" i="16"/>
  <c r="C20" i="16"/>
  <c r="B20" i="16"/>
  <c r="F14" i="16"/>
  <c r="F13" i="16"/>
  <c r="V2" i="16"/>
  <c r="U2" i="16"/>
  <c r="T2" i="16"/>
  <c r="S2" i="16"/>
  <c r="R2" i="16"/>
  <c r="Q2" i="16"/>
  <c r="P2" i="16"/>
  <c r="O2" i="16"/>
  <c r="N2" i="16"/>
  <c r="M2" i="16"/>
  <c r="L121" i="24"/>
  <c r="K121" i="24"/>
  <c r="J121" i="24"/>
  <c r="I121" i="24"/>
  <c r="H121" i="24"/>
  <c r="G121" i="24"/>
  <c r="F118" i="24"/>
  <c r="D118" i="24"/>
  <c r="C118" i="24"/>
  <c r="B118" i="24"/>
  <c r="L92" i="24"/>
  <c r="K92" i="24"/>
  <c r="J92" i="24"/>
  <c r="I92" i="24"/>
  <c r="H92" i="24"/>
  <c r="G92" i="24"/>
  <c r="F89" i="24"/>
  <c r="D89" i="24"/>
  <c r="C89" i="24"/>
  <c r="B89" i="24"/>
  <c r="L63" i="24"/>
  <c r="K63" i="24"/>
  <c r="J63" i="24"/>
  <c r="I63" i="24"/>
  <c r="H63" i="24"/>
  <c r="G63" i="24"/>
  <c r="F60" i="24"/>
  <c r="D60" i="24"/>
  <c r="C60" i="24"/>
  <c r="B60" i="24"/>
  <c r="L34" i="24"/>
  <c r="K34" i="24"/>
  <c r="J34" i="24"/>
  <c r="I34" i="24"/>
  <c r="H34" i="24"/>
  <c r="G34" i="24"/>
  <c r="F31" i="24"/>
  <c r="D31" i="24"/>
  <c r="C31" i="24"/>
  <c r="B31" i="24"/>
  <c r="K14" i="24"/>
  <c r="K62" i="24" s="1"/>
  <c r="I14" i="24"/>
  <c r="I62" i="24" s="1"/>
  <c r="G14" i="24"/>
  <c r="G33" i="24" s="1"/>
  <c r="G13" i="24"/>
  <c r="G119" i="24" s="1"/>
  <c r="K7" i="24"/>
  <c r="F13" i="24" s="1"/>
  <c r="G3" i="24"/>
  <c r="Y145" i="23"/>
  <c r="Y257" i="23" s="1"/>
  <c r="X145" i="23"/>
  <c r="X229" i="23" s="1"/>
  <c r="W145" i="23"/>
  <c r="W229" i="23" s="1"/>
  <c r="V145" i="23"/>
  <c r="V257" i="23" s="1"/>
  <c r="U145" i="23"/>
  <c r="U257" i="23" s="1"/>
  <c r="T145" i="23"/>
  <c r="T229" i="23" s="1"/>
  <c r="S145" i="23"/>
  <c r="S229" i="23" s="1"/>
  <c r="R145" i="23"/>
  <c r="R257" i="23" s="1"/>
  <c r="Q145" i="23"/>
  <c r="Q257" i="23" s="1"/>
  <c r="P145" i="23"/>
  <c r="P229" i="23" s="1"/>
  <c r="O145" i="23"/>
  <c r="O229" i="23" s="1"/>
  <c r="M145" i="23"/>
  <c r="M257" i="23" s="1"/>
  <c r="L145" i="23"/>
  <c r="L257" i="23" s="1"/>
  <c r="K145" i="23"/>
  <c r="K229" i="23" s="1"/>
  <c r="J145" i="23"/>
  <c r="J229" i="23" s="1"/>
  <c r="I145" i="23"/>
  <c r="I257" i="23" s="1"/>
  <c r="H145" i="23"/>
  <c r="H257" i="23" s="1"/>
  <c r="G145" i="23"/>
  <c r="G229" i="23" s="1"/>
  <c r="F145" i="23"/>
  <c r="F229" i="23" s="1"/>
  <c r="E145" i="23"/>
  <c r="E257" i="23" s="1"/>
  <c r="D145" i="23"/>
  <c r="D257" i="23" s="1"/>
  <c r="C145" i="23"/>
  <c r="C229" i="23" s="1"/>
  <c r="B145" i="23"/>
  <c r="Y144" i="23"/>
  <c r="Y256" i="23" s="1"/>
  <c r="X144" i="23"/>
  <c r="X256" i="23" s="1"/>
  <c r="W144" i="23"/>
  <c r="W228" i="23" s="1"/>
  <c r="V144" i="23"/>
  <c r="V228" i="23" s="1"/>
  <c r="U144" i="23"/>
  <c r="U256" i="23" s="1"/>
  <c r="T144" i="23"/>
  <c r="T256" i="23" s="1"/>
  <c r="Q144" i="23"/>
  <c r="Q228" i="23" s="1"/>
  <c r="P144" i="23"/>
  <c r="P228" i="23" s="1"/>
  <c r="O144" i="23"/>
  <c r="O256" i="23" s="1"/>
  <c r="N144" i="23"/>
  <c r="N256" i="23" s="1"/>
  <c r="L144" i="23"/>
  <c r="L228" i="23" s="1"/>
  <c r="K144" i="23"/>
  <c r="K228" i="23" s="1"/>
  <c r="J144" i="23"/>
  <c r="J256" i="23" s="1"/>
  <c r="I144" i="23"/>
  <c r="I256" i="23" s="1"/>
  <c r="H144" i="23"/>
  <c r="H228" i="23" s="1"/>
  <c r="G144" i="23"/>
  <c r="G228" i="23" s="1"/>
  <c r="F144" i="23"/>
  <c r="F256" i="23" s="1"/>
  <c r="E144" i="23"/>
  <c r="E256" i="23" s="1"/>
  <c r="D144" i="23"/>
  <c r="D228" i="23" s="1"/>
  <c r="C144" i="23"/>
  <c r="C228" i="23" s="1"/>
  <c r="B144" i="23"/>
  <c r="Y143" i="23"/>
  <c r="Y255" i="23" s="1"/>
  <c r="X143" i="23"/>
  <c r="X227" i="23" s="1"/>
  <c r="W143" i="23"/>
  <c r="W227" i="23" s="1"/>
  <c r="V143" i="23"/>
  <c r="V255" i="23" s="1"/>
  <c r="U143" i="23"/>
  <c r="U199" i="23" s="1"/>
  <c r="T143" i="23"/>
  <c r="T255" i="23" s="1"/>
  <c r="G143" i="23"/>
  <c r="G227" i="23" s="1"/>
  <c r="F143" i="23"/>
  <c r="F227" i="23" s="1"/>
  <c r="E143" i="23"/>
  <c r="E199" i="23" s="1"/>
  <c r="C143" i="23"/>
  <c r="C255" i="23" s="1"/>
  <c r="B143" i="23"/>
  <c r="Y121" i="23"/>
  <c r="X121" i="23"/>
  <c r="W121" i="23"/>
  <c r="V121" i="23"/>
  <c r="U121" i="23"/>
  <c r="T121" i="23"/>
  <c r="Q121" i="23"/>
  <c r="P121" i="23"/>
  <c r="O121" i="23"/>
  <c r="M121" i="23"/>
  <c r="L121" i="23"/>
  <c r="K121" i="23"/>
  <c r="J121" i="23"/>
  <c r="I121" i="23"/>
  <c r="H121" i="23"/>
  <c r="G121" i="23"/>
  <c r="F121" i="23"/>
  <c r="E121" i="23"/>
  <c r="D121" i="23"/>
  <c r="C121" i="23"/>
  <c r="B121" i="23"/>
  <c r="Y120" i="23"/>
  <c r="X120" i="23"/>
  <c r="W120" i="23"/>
  <c r="V120" i="23"/>
  <c r="U120" i="23"/>
  <c r="T120" i="23"/>
  <c r="Q120" i="23"/>
  <c r="P120" i="23"/>
  <c r="O120" i="23"/>
  <c r="N120" i="23"/>
  <c r="L120" i="23"/>
  <c r="K120" i="23"/>
  <c r="J120" i="23"/>
  <c r="I120" i="23"/>
  <c r="H120" i="23"/>
  <c r="G120" i="23"/>
  <c r="F120" i="23"/>
  <c r="E120" i="23"/>
  <c r="D120" i="23"/>
  <c r="C120" i="23"/>
  <c r="B120" i="23"/>
  <c r="Y119" i="23"/>
  <c r="X119" i="23"/>
  <c r="W119" i="23"/>
  <c r="V119" i="23"/>
  <c r="U119" i="23"/>
  <c r="T119" i="23"/>
  <c r="G119" i="23"/>
  <c r="F119" i="23"/>
  <c r="E119" i="23"/>
  <c r="C119" i="23"/>
  <c r="B119" i="23"/>
  <c r="Y93" i="23"/>
  <c r="X93" i="23"/>
  <c r="W93" i="23"/>
  <c r="V93" i="23"/>
  <c r="U93" i="23"/>
  <c r="T93" i="23"/>
  <c r="Q93" i="23"/>
  <c r="P93" i="23"/>
  <c r="O93" i="23"/>
  <c r="M93" i="23"/>
  <c r="L93" i="23"/>
  <c r="K93" i="23"/>
  <c r="J93" i="23"/>
  <c r="I93" i="23"/>
  <c r="H93" i="23"/>
  <c r="G93" i="23"/>
  <c r="F93" i="23"/>
  <c r="E93" i="23"/>
  <c r="D93" i="23"/>
  <c r="C93" i="23"/>
  <c r="B93" i="23"/>
  <c r="Y92" i="23"/>
  <c r="X92" i="23"/>
  <c r="W92" i="23"/>
  <c r="V92" i="23"/>
  <c r="U92" i="23"/>
  <c r="T92" i="23"/>
  <c r="Q92" i="23"/>
  <c r="P92" i="23"/>
  <c r="O92" i="23"/>
  <c r="N92" i="23"/>
  <c r="L92" i="23"/>
  <c r="K92" i="23"/>
  <c r="J92" i="23"/>
  <c r="I92" i="23"/>
  <c r="H92" i="23"/>
  <c r="G92" i="23"/>
  <c r="F92" i="23"/>
  <c r="E92" i="23"/>
  <c r="D92" i="23"/>
  <c r="C92" i="23"/>
  <c r="B92" i="23"/>
  <c r="Y91" i="23"/>
  <c r="X91" i="23"/>
  <c r="W91" i="23"/>
  <c r="V91" i="23"/>
  <c r="U91" i="23"/>
  <c r="T91" i="23"/>
  <c r="G91" i="23"/>
  <c r="F91" i="23"/>
  <c r="E91" i="23"/>
  <c r="C91" i="23"/>
  <c r="B91" i="23"/>
  <c r="Y65" i="23"/>
  <c r="X65" i="23"/>
  <c r="W65" i="23"/>
  <c r="V65" i="23"/>
  <c r="U65" i="23"/>
  <c r="T65" i="23"/>
  <c r="Q65" i="23"/>
  <c r="P65" i="23"/>
  <c r="O65" i="23"/>
  <c r="M65" i="23"/>
  <c r="L65" i="23"/>
  <c r="K65" i="23"/>
  <c r="J65" i="23"/>
  <c r="I65" i="23"/>
  <c r="H65" i="23"/>
  <c r="G65" i="23"/>
  <c r="F65" i="23"/>
  <c r="E65" i="23"/>
  <c r="D65" i="23"/>
  <c r="C65" i="23"/>
  <c r="B65" i="23"/>
  <c r="Y64" i="23"/>
  <c r="X64" i="23"/>
  <c r="W64" i="23"/>
  <c r="V64" i="23"/>
  <c r="U64" i="23"/>
  <c r="T64" i="23"/>
  <c r="Q64" i="23"/>
  <c r="P64" i="23"/>
  <c r="O64" i="23"/>
  <c r="N64" i="23"/>
  <c r="L64" i="23"/>
  <c r="K64" i="23"/>
  <c r="J64" i="23"/>
  <c r="I64" i="23"/>
  <c r="H64" i="23"/>
  <c r="G64" i="23"/>
  <c r="F64" i="23"/>
  <c r="E64" i="23"/>
  <c r="D64" i="23"/>
  <c r="C64" i="23"/>
  <c r="B64" i="23"/>
  <c r="Y63" i="23"/>
  <c r="X63" i="23"/>
  <c r="W63" i="23"/>
  <c r="V63" i="23"/>
  <c r="U63" i="23"/>
  <c r="T63" i="23"/>
  <c r="G63" i="23"/>
  <c r="F63" i="23"/>
  <c r="E63" i="23"/>
  <c r="C63" i="23"/>
  <c r="B63" i="23"/>
  <c r="Y37" i="23"/>
  <c r="X37" i="23"/>
  <c r="W37" i="23"/>
  <c r="V37" i="23"/>
  <c r="U37" i="23"/>
  <c r="T37" i="23"/>
  <c r="Q37" i="23"/>
  <c r="P37" i="23"/>
  <c r="O37" i="23"/>
  <c r="M37" i="23"/>
  <c r="L37" i="23"/>
  <c r="K37" i="23"/>
  <c r="J37" i="23"/>
  <c r="I37" i="23"/>
  <c r="H37" i="23"/>
  <c r="G37" i="23"/>
  <c r="F37" i="23"/>
  <c r="E37" i="23"/>
  <c r="D37" i="23"/>
  <c r="C37" i="23"/>
  <c r="Y36" i="23"/>
  <c r="X36" i="23"/>
  <c r="W36" i="23"/>
  <c r="V36" i="23"/>
  <c r="U36" i="23"/>
  <c r="T36" i="23"/>
  <c r="Q36" i="23"/>
  <c r="P36" i="23"/>
  <c r="O36" i="23"/>
  <c r="N36" i="23"/>
  <c r="L36" i="23"/>
  <c r="K36" i="23"/>
  <c r="J36" i="23"/>
  <c r="I36" i="23"/>
  <c r="H36" i="23"/>
  <c r="G36" i="23"/>
  <c r="F36" i="23"/>
  <c r="E36" i="23"/>
  <c r="D36" i="23"/>
  <c r="C36" i="23"/>
  <c r="Y35" i="23"/>
  <c r="X35" i="23"/>
  <c r="W35" i="23"/>
  <c r="V35" i="23"/>
  <c r="U35" i="23"/>
  <c r="T35" i="23"/>
  <c r="G35" i="23"/>
  <c r="F35" i="23"/>
  <c r="E35" i="23"/>
  <c r="C35" i="23"/>
  <c r="N19" i="23"/>
  <c r="M18" i="23"/>
  <c r="M120" i="23" s="1"/>
  <c r="S17" i="23"/>
  <c r="S91" i="23" s="1"/>
  <c r="R17" i="23"/>
  <c r="R91" i="23" s="1"/>
  <c r="J17" i="23"/>
  <c r="F6" i="23"/>
  <c r="F4" i="23"/>
  <c r="E262" i="22"/>
  <c r="H261" i="22"/>
  <c r="E261" i="22"/>
  <c r="E239" i="22"/>
  <c r="H238" i="22"/>
  <c r="E238" i="22"/>
  <c r="E216" i="22"/>
  <c r="H215" i="22"/>
  <c r="E215" i="22"/>
  <c r="E193" i="22"/>
  <c r="H192" i="22"/>
  <c r="E192" i="22"/>
  <c r="E170" i="22"/>
  <c r="H169" i="22"/>
  <c r="E169" i="22"/>
  <c r="E147" i="22"/>
  <c r="H146" i="22"/>
  <c r="E146" i="22"/>
  <c r="E122" i="22"/>
  <c r="H121" i="22"/>
  <c r="E121" i="22"/>
  <c r="E94" i="22"/>
  <c r="H93" i="22"/>
  <c r="E93" i="22"/>
  <c r="E66" i="22"/>
  <c r="H65" i="22"/>
  <c r="E65" i="22"/>
  <c r="E38" i="22"/>
  <c r="H37" i="22"/>
  <c r="E37" i="22"/>
  <c r="J20" i="22"/>
  <c r="J170" i="22" s="1"/>
  <c r="H20" i="22"/>
  <c r="H193" i="22" s="1"/>
  <c r="M19" i="22"/>
  <c r="M121" i="22" s="1"/>
  <c r="L19" i="22"/>
  <c r="L121" i="22" s="1"/>
  <c r="G19" i="22"/>
  <c r="G238" i="22" s="1"/>
  <c r="C18" i="22"/>
  <c r="C120" i="22" s="1"/>
  <c r="B18" i="22"/>
  <c r="B260" i="22" s="1"/>
  <c r="G17" i="22"/>
  <c r="D6" i="22"/>
  <c r="I5" i="22"/>
  <c r="I4" i="22"/>
  <c r="D4" i="22"/>
  <c r="AA144" i="23"/>
  <c r="AA120" i="23"/>
  <c r="AA63" i="23"/>
  <c r="AA143" i="23"/>
  <c r="AA64" i="23"/>
  <c r="AA92" i="23"/>
  <c r="AA145" i="23"/>
  <c r="AA93" i="23"/>
  <c r="AA121" i="23"/>
  <c r="AA119" i="23"/>
  <c r="AA91" i="23"/>
  <c r="AA65" i="23"/>
  <c r="N121" i="23" l="1"/>
  <c r="J119" i="23"/>
  <c r="D2" i="39"/>
  <c r="C2" i="39"/>
  <c r="C3" i="39" s="1"/>
  <c r="C4" i="39" s="1"/>
  <c r="C5" i="39" s="1"/>
  <c r="C6" i="39" s="1"/>
  <c r="C7" i="39" s="1"/>
  <c r="C8" i="39" s="1"/>
  <c r="C9" i="39" s="1"/>
  <c r="C10" i="39" s="1"/>
  <c r="C11" i="39" s="1"/>
  <c r="C12" i="39" s="1"/>
  <c r="C13" i="39" s="1"/>
  <c r="C14" i="39" s="1"/>
  <c r="C15" i="39" s="1"/>
  <c r="C16" i="39" s="1"/>
  <c r="C17" i="39" s="1"/>
  <c r="C18" i="39" s="1"/>
  <c r="C19" i="39" s="1"/>
  <c r="C20" i="39" s="1"/>
  <c r="C21" i="39" s="1"/>
  <c r="C22" i="39" s="1"/>
  <c r="C23" i="39" s="1"/>
  <c r="C24" i="39" s="1"/>
  <c r="C25" i="39" s="1"/>
  <c r="C26" i="39" s="1"/>
  <c r="C27" i="39" s="1"/>
  <c r="C28" i="39" s="1"/>
  <c r="C29" i="39" s="1"/>
  <c r="C30" i="39" s="1"/>
  <c r="C31" i="39" s="1"/>
  <c r="C32" i="39" s="1"/>
  <c r="C33" i="39" s="1"/>
  <c r="C34" i="39" s="1"/>
  <c r="C35" i="39" s="1"/>
  <c r="C36" i="39" s="1"/>
  <c r="C37" i="39" s="1"/>
  <c r="C38" i="39" s="1"/>
  <c r="C39" i="39" s="1"/>
  <c r="C40" i="39" s="1"/>
  <c r="C41" i="39" s="1"/>
  <c r="C42" i="39" s="1"/>
  <c r="C43" i="39" s="1"/>
  <c r="C44" i="39" s="1"/>
  <c r="C45" i="39" s="1"/>
  <c r="C46" i="39" s="1"/>
  <c r="C47" i="39" s="1"/>
  <c r="C48" i="39" s="1"/>
  <c r="C49" i="39" s="1"/>
  <c r="C50" i="39" s="1"/>
  <c r="C51" i="39" s="1"/>
  <c r="C52" i="39" s="1"/>
  <c r="C53" i="39" s="1"/>
  <c r="C54" i="39" s="1"/>
  <c r="C55" i="39" s="1"/>
  <c r="C56" i="39" s="1"/>
  <c r="C57" i="39" s="1"/>
  <c r="C58" i="39" s="1"/>
  <c r="C59" i="39" s="1"/>
  <c r="C60" i="39" s="1"/>
  <c r="C61" i="39" s="1"/>
  <c r="C62" i="39" s="1"/>
  <c r="C63" i="39" s="1"/>
  <c r="C64" i="39" s="1"/>
  <c r="C65" i="39" s="1"/>
  <c r="C66" i="39" s="1"/>
  <c r="C67" i="39" s="1"/>
  <c r="C68" i="39" s="1"/>
  <c r="C69" i="39" s="1"/>
  <c r="C70" i="39" s="1"/>
  <c r="C71" i="39" s="1"/>
  <c r="C72" i="39" s="1"/>
  <c r="C73" i="39" s="1"/>
  <c r="C74" i="39" s="1"/>
  <c r="C75" i="39" s="1"/>
  <c r="C76" i="39" s="1"/>
  <c r="C77" i="39" s="1"/>
  <c r="C78" i="39" s="1"/>
  <c r="C79" i="39" s="1"/>
  <c r="C80" i="39" s="1"/>
  <c r="C81" i="39" s="1"/>
  <c r="C82" i="39" s="1"/>
  <c r="C83" i="39" s="1"/>
  <c r="C84" i="39" s="1"/>
  <c r="C85" i="39" s="1"/>
  <c r="C86" i="39" s="1"/>
  <c r="C87" i="39" s="1"/>
  <c r="C88" i="39" s="1"/>
  <c r="C89" i="39" s="1"/>
  <c r="C90" i="39" s="1"/>
  <c r="C91" i="39" s="1"/>
  <c r="C92" i="39" s="1"/>
  <c r="C93" i="39" s="1"/>
  <c r="C94" i="39" s="1"/>
  <c r="C95" i="39" s="1"/>
  <c r="C96" i="39" s="1"/>
  <c r="C97" i="39" s="1"/>
  <c r="C98" i="39" s="1"/>
  <c r="C99" i="39" s="1"/>
  <c r="C100" i="39" s="1"/>
  <c r="C101" i="39" s="1"/>
  <c r="C102" i="39" s="1"/>
  <c r="C103" i="39" s="1"/>
  <c r="C104" i="39" s="1"/>
  <c r="C105" i="39" s="1"/>
  <c r="C106" i="39" s="1"/>
  <c r="C107" i="39" s="1"/>
  <c r="C108" i="39" s="1"/>
  <c r="C109" i="39" s="1"/>
  <c r="C110" i="39" s="1"/>
  <c r="C111" i="39" s="1"/>
  <c r="C112" i="39" s="1"/>
  <c r="B25" i="16"/>
  <c r="A51" i="36"/>
  <c r="B229" i="23"/>
  <c r="B256" i="23"/>
  <c r="B171" i="23"/>
  <c r="N6" i="24"/>
  <c r="O6" i="24" s="1"/>
  <c r="C2" i="18"/>
  <c r="C3" i="18" s="1"/>
  <c r="C4" i="18" s="1"/>
  <c r="C5" i="18" s="1"/>
  <c r="C6" i="18" s="1"/>
  <c r="C7" i="18" s="1"/>
  <c r="I120" i="24"/>
  <c r="E171" i="23"/>
  <c r="G199" i="23"/>
  <c r="B255" i="23"/>
  <c r="G171" i="23"/>
  <c r="B227" i="23"/>
  <c r="E255" i="23"/>
  <c r="B199" i="23"/>
  <c r="E227" i="23"/>
  <c r="G255" i="23"/>
  <c r="K33" i="24"/>
  <c r="G91" i="24"/>
  <c r="K91" i="24"/>
  <c r="K120" i="24"/>
  <c r="F90" i="24"/>
  <c r="F119" i="24"/>
  <c r="F32" i="24"/>
  <c r="F61" i="24"/>
  <c r="I33" i="24"/>
  <c r="G90" i="24"/>
  <c r="G120" i="24"/>
  <c r="G61" i="24"/>
  <c r="G32" i="24"/>
  <c r="G62" i="24"/>
  <c r="I91" i="24"/>
  <c r="C171" i="23"/>
  <c r="T171" i="23"/>
  <c r="Y171" i="23"/>
  <c r="E172" i="23"/>
  <c r="I172" i="23"/>
  <c r="N172" i="23"/>
  <c r="T172" i="23"/>
  <c r="X172" i="23"/>
  <c r="D173" i="23"/>
  <c r="H173" i="23"/>
  <c r="L173" i="23"/>
  <c r="Q173" i="23"/>
  <c r="U173" i="23"/>
  <c r="Y173" i="23"/>
  <c r="F199" i="23"/>
  <c r="W199" i="23"/>
  <c r="C200" i="23"/>
  <c r="G200" i="23"/>
  <c r="K200" i="23"/>
  <c r="P200" i="23"/>
  <c r="V200" i="23"/>
  <c r="B201" i="23"/>
  <c r="F201" i="23"/>
  <c r="J201" i="23"/>
  <c r="O201" i="23"/>
  <c r="S201" i="23"/>
  <c r="W201" i="23"/>
  <c r="C227" i="23"/>
  <c r="T227" i="23"/>
  <c r="Y227" i="23"/>
  <c r="E228" i="23"/>
  <c r="I228" i="23"/>
  <c r="N228" i="23"/>
  <c r="T228" i="23"/>
  <c r="X228" i="23"/>
  <c r="D229" i="23"/>
  <c r="H229" i="23"/>
  <c r="L229" i="23"/>
  <c r="Q229" i="23"/>
  <c r="U229" i="23"/>
  <c r="Y229" i="23"/>
  <c r="F255" i="23"/>
  <c r="W255" i="23"/>
  <c r="C256" i="23"/>
  <c r="G256" i="23"/>
  <c r="K256" i="23"/>
  <c r="P256" i="23"/>
  <c r="V256" i="23"/>
  <c r="B257" i="23"/>
  <c r="F257" i="23"/>
  <c r="J257" i="23"/>
  <c r="O257" i="23"/>
  <c r="S257" i="23"/>
  <c r="W257" i="23"/>
  <c r="V171" i="23"/>
  <c r="B172" i="23"/>
  <c r="F172" i="23"/>
  <c r="J172" i="23"/>
  <c r="O172" i="23"/>
  <c r="U172" i="23"/>
  <c r="Y172" i="23"/>
  <c r="E173" i="23"/>
  <c r="I173" i="23"/>
  <c r="M173" i="23"/>
  <c r="R173" i="23"/>
  <c r="V173" i="23"/>
  <c r="X199" i="23"/>
  <c r="D200" i="23"/>
  <c r="H200" i="23"/>
  <c r="L200" i="23"/>
  <c r="Q200" i="23"/>
  <c r="W200" i="23"/>
  <c r="C201" i="23"/>
  <c r="G201" i="23"/>
  <c r="K201" i="23"/>
  <c r="P201" i="23"/>
  <c r="T201" i="23"/>
  <c r="X201" i="23"/>
  <c r="V227" i="23"/>
  <c r="B228" i="23"/>
  <c r="F228" i="23"/>
  <c r="J228" i="23"/>
  <c r="O228" i="23"/>
  <c r="U228" i="23"/>
  <c r="Y228" i="23"/>
  <c r="E229" i="23"/>
  <c r="I229" i="23"/>
  <c r="M229" i="23"/>
  <c r="R229" i="23"/>
  <c r="V229" i="23"/>
  <c r="X255" i="23"/>
  <c r="D256" i="23"/>
  <c r="H256" i="23"/>
  <c r="L256" i="23"/>
  <c r="Q256" i="23"/>
  <c r="W256" i="23"/>
  <c r="C257" i="23"/>
  <c r="G257" i="23"/>
  <c r="K257" i="23"/>
  <c r="P257" i="23"/>
  <c r="T257" i="23"/>
  <c r="X257" i="23"/>
  <c r="F171" i="23"/>
  <c r="W171" i="23"/>
  <c r="C172" i="23"/>
  <c r="G172" i="23"/>
  <c r="K172" i="23"/>
  <c r="P172" i="23"/>
  <c r="V172" i="23"/>
  <c r="B173" i="23"/>
  <c r="F173" i="23"/>
  <c r="J173" i="23"/>
  <c r="O173" i="23"/>
  <c r="S173" i="23"/>
  <c r="W173" i="23"/>
  <c r="C199" i="23"/>
  <c r="T199" i="23"/>
  <c r="Y199" i="23"/>
  <c r="E200" i="23"/>
  <c r="I200" i="23"/>
  <c r="N200" i="23"/>
  <c r="T200" i="23"/>
  <c r="X200" i="23"/>
  <c r="D201" i="23"/>
  <c r="H201" i="23"/>
  <c r="L201" i="23"/>
  <c r="Q201" i="23"/>
  <c r="U201" i="23"/>
  <c r="Y201" i="23"/>
  <c r="X171" i="23"/>
  <c r="D172" i="23"/>
  <c r="H172" i="23"/>
  <c r="L172" i="23"/>
  <c r="Q172" i="23"/>
  <c r="W172" i="23"/>
  <c r="C173" i="23"/>
  <c r="G173" i="23"/>
  <c r="K173" i="23"/>
  <c r="P173" i="23"/>
  <c r="T173" i="23"/>
  <c r="X173" i="23"/>
  <c r="V199" i="23"/>
  <c r="B200" i="23"/>
  <c r="F200" i="23"/>
  <c r="J200" i="23"/>
  <c r="O200" i="23"/>
  <c r="U200" i="23"/>
  <c r="Y200" i="23"/>
  <c r="E201" i="23"/>
  <c r="I201" i="23"/>
  <c r="M201" i="23"/>
  <c r="R201" i="23"/>
  <c r="V201" i="23"/>
  <c r="B36" i="22"/>
  <c r="B64" i="22"/>
  <c r="B92" i="22"/>
  <c r="B120" i="22"/>
  <c r="B145" i="22"/>
  <c r="B168" i="22"/>
  <c r="B191" i="22"/>
  <c r="B214" i="22"/>
  <c r="B237" i="22"/>
  <c r="G20" i="22"/>
  <c r="G216" i="22" s="1"/>
  <c r="N93" i="23"/>
  <c r="G65" i="22"/>
  <c r="G121" i="22"/>
  <c r="E18" i="22"/>
  <c r="J35" i="23"/>
  <c r="J91" i="23"/>
  <c r="J63" i="23"/>
  <c r="G37" i="22"/>
  <c r="G215" i="22"/>
  <c r="G93" i="22"/>
  <c r="N37" i="23"/>
  <c r="R63" i="23"/>
  <c r="M37" i="22"/>
  <c r="R119" i="23"/>
  <c r="U227" i="23"/>
  <c r="U171" i="23"/>
  <c r="U255" i="23"/>
  <c r="L146" i="22"/>
  <c r="G192" i="22"/>
  <c r="M36" i="23"/>
  <c r="S63" i="23"/>
  <c r="M92" i="23"/>
  <c r="S119" i="23"/>
  <c r="R143" i="23"/>
  <c r="R144" i="23"/>
  <c r="N145" i="23"/>
  <c r="M144" i="23"/>
  <c r="L37" i="22"/>
  <c r="L65" i="22"/>
  <c r="L93" i="22"/>
  <c r="M146" i="22"/>
  <c r="G169" i="22"/>
  <c r="G261" i="22"/>
  <c r="R35" i="23"/>
  <c r="N65" i="23"/>
  <c r="S143" i="23"/>
  <c r="S144" i="23"/>
  <c r="M65" i="22"/>
  <c r="M93" i="22"/>
  <c r="G146" i="22"/>
  <c r="S35" i="23"/>
  <c r="M64" i="23"/>
  <c r="F7" i="23"/>
  <c r="D7" i="22"/>
  <c r="C2" i="19"/>
  <c r="C3" i="19" s="1"/>
  <c r="C4" i="19" s="1"/>
  <c r="C5" i="19" s="1"/>
  <c r="C6" i="19" s="1"/>
  <c r="C7" i="19" s="1"/>
  <c r="C8" i="19" s="1"/>
  <c r="C9" i="19" s="1"/>
  <c r="C10" i="19" s="1"/>
  <c r="C11" i="19" s="1"/>
  <c r="C12" i="19" s="1"/>
  <c r="C13" i="19" s="1"/>
  <c r="C14" i="19" s="1"/>
  <c r="C15" i="19" s="1"/>
  <c r="C16" i="19" s="1"/>
  <c r="C17" i="19" s="1"/>
  <c r="C18" i="19" s="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 r="C63" i="19" s="1"/>
  <c r="C64" i="19" s="1"/>
  <c r="C65" i="19" s="1"/>
  <c r="C66" i="19" s="1"/>
  <c r="C67" i="19" s="1"/>
  <c r="C68" i="19" s="1"/>
  <c r="C69" i="19" s="1"/>
  <c r="C70" i="19" s="1"/>
  <c r="C71" i="19" s="1"/>
  <c r="C72" i="19" s="1"/>
  <c r="C73" i="19" s="1"/>
  <c r="C74" i="19" s="1"/>
  <c r="C75" i="19" s="1"/>
  <c r="C76" i="19" s="1"/>
  <c r="C77" i="19" s="1"/>
  <c r="C78" i="19" s="1"/>
  <c r="C79" i="19" s="1"/>
  <c r="C80" i="19" s="1"/>
  <c r="C81" i="19" s="1"/>
  <c r="C82" i="19" s="1"/>
  <c r="C83" i="19" s="1"/>
  <c r="C84" i="19" s="1"/>
  <c r="C85" i="19" s="1"/>
  <c r="C86" i="19" s="1"/>
  <c r="C87" i="19" s="1"/>
  <c r="C88" i="19" s="1"/>
  <c r="C89" i="19" s="1"/>
  <c r="C90" i="19" s="1"/>
  <c r="C91" i="19" s="1"/>
  <c r="C92" i="19" s="1"/>
  <c r="C93" i="19" s="1"/>
  <c r="C94" i="19" s="1"/>
  <c r="C95" i="19" s="1"/>
  <c r="C96" i="19" s="1"/>
  <c r="C97" i="19" s="1"/>
  <c r="C98" i="19" s="1"/>
  <c r="C99" i="19" s="1"/>
  <c r="C100" i="19" s="1"/>
  <c r="C101" i="19" s="1"/>
  <c r="C102" i="19" s="1"/>
  <c r="C103" i="19" s="1"/>
  <c r="C104" i="19" s="1"/>
  <c r="C105" i="19" s="1"/>
  <c r="C106" i="19" s="1"/>
  <c r="C107" i="19" s="1"/>
  <c r="C108" i="19" s="1"/>
  <c r="C109" i="19" s="1"/>
  <c r="C110" i="19" s="1"/>
  <c r="C111" i="19" s="1"/>
  <c r="C112" i="19" s="1"/>
  <c r="D2" i="19"/>
  <c r="D3" i="19" s="1"/>
  <c r="D4" i="19" s="1"/>
  <c r="D5" i="19" s="1"/>
  <c r="D6" i="19" s="1"/>
  <c r="D7" i="19" s="1"/>
  <c r="D8" i="19" s="1"/>
  <c r="D9" i="19" s="1"/>
  <c r="D10" i="19" s="1"/>
  <c r="D11" i="19" s="1"/>
  <c r="D12" i="19" s="1"/>
  <c r="D13" i="19" s="1"/>
  <c r="D14" i="19" s="1"/>
  <c r="D15" i="19" s="1"/>
  <c r="D16" i="19" s="1"/>
  <c r="D17" i="19" s="1"/>
  <c r="D18" i="19" s="1"/>
  <c r="D19" i="19" s="1"/>
  <c r="D20" i="19" s="1"/>
  <c r="D21" i="19" s="1"/>
  <c r="D22" i="19" s="1"/>
  <c r="D23" i="19" s="1"/>
  <c r="D24" i="19" s="1"/>
  <c r="D25" i="19" s="1"/>
  <c r="D26" i="19" s="1"/>
  <c r="D27" i="19" s="1"/>
  <c r="D28" i="19" s="1"/>
  <c r="D29" i="19" s="1"/>
  <c r="D30" i="19" s="1"/>
  <c r="D31" i="19" s="1"/>
  <c r="D32" i="19" s="1"/>
  <c r="D33" i="19" s="1"/>
  <c r="D34" i="19" s="1"/>
  <c r="D35" i="19" s="1"/>
  <c r="D36" i="19" s="1"/>
  <c r="D37" i="19" s="1"/>
  <c r="D38" i="19" s="1"/>
  <c r="D39" i="19" s="1"/>
  <c r="D40" i="19" s="1"/>
  <c r="D41" i="19" s="1"/>
  <c r="D42" i="19" s="1"/>
  <c r="D43" i="19" s="1"/>
  <c r="D44" i="19" s="1"/>
  <c r="D45" i="19" s="1"/>
  <c r="D46" i="19" s="1"/>
  <c r="D47" i="19" s="1"/>
  <c r="D48" i="19" s="1"/>
  <c r="D49" i="19" s="1"/>
  <c r="D50" i="19" s="1"/>
  <c r="D51" i="19" s="1"/>
  <c r="D52" i="19" s="1"/>
  <c r="D53" i="19" s="1"/>
  <c r="D54" i="19" s="1"/>
  <c r="D55" i="19" s="1"/>
  <c r="D56" i="19" s="1"/>
  <c r="D57" i="19" s="1"/>
  <c r="D58" i="19" s="1"/>
  <c r="D59" i="19" s="1"/>
  <c r="D60" i="19" s="1"/>
  <c r="D61" i="19" s="1"/>
  <c r="D62" i="19" s="1"/>
  <c r="D63" i="19" s="1"/>
  <c r="D64" i="19" s="1"/>
  <c r="D65" i="19" s="1"/>
  <c r="D66" i="19" s="1"/>
  <c r="D67" i="19" s="1"/>
  <c r="D68" i="19" s="1"/>
  <c r="D69" i="19" s="1"/>
  <c r="D70" i="19" s="1"/>
  <c r="D71" i="19" s="1"/>
  <c r="D72" i="19" s="1"/>
  <c r="D73" i="19" s="1"/>
  <c r="D74" i="19" s="1"/>
  <c r="D75" i="19" s="1"/>
  <c r="D76" i="19" s="1"/>
  <c r="D77" i="19" s="1"/>
  <c r="D78" i="19" s="1"/>
  <c r="D79" i="19" s="1"/>
  <c r="D80" i="19" s="1"/>
  <c r="D81" i="19" s="1"/>
  <c r="D82" i="19" s="1"/>
  <c r="D83" i="19" s="1"/>
  <c r="D84" i="19" s="1"/>
  <c r="D85" i="19" s="1"/>
  <c r="D86" i="19" s="1"/>
  <c r="D87" i="19" s="1"/>
  <c r="D88" i="19" s="1"/>
  <c r="D89" i="19" s="1"/>
  <c r="D90" i="19" s="1"/>
  <c r="D91" i="19" s="1"/>
  <c r="D92" i="19" s="1"/>
  <c r="D93" i="19" s="1"/>
  <c r="D94" i="19" s="1"/>
  <c r="D95" i="19" s="1"/>
  <c r="D96" i="19" s="1"/>
  <c r="D97" i="19" s="1"/>
  <c r="D98" i="19" s="1"/>
  <c r="D99" i="19" s="1"/>
  <c r="D100" i="19" s="1"/>
  <c r="D101" i="19" s="1"/>
  <c r="D102" i="19" s="1"/>
  <c r="D103" i="19" s="1"/>
  <c r="D104" i="19" s="1"/>
  <c r="D105" i="19" s="1"/>
  <c r="D106" i="19" s="1"/>
  <c r="D107" i="19" s="1"/>
  <c r="D108" i="19" s="1"/>
  <c r="D109" i="19" s="1"/>
  <c r="D110" i="19" s="1"/>
  <c r="D111" i="19" s="1"/>
  <c r="D112" i="19" s="1"/>
  <c r="J143" i="23"/>
  <c r="J94" i="22"/>
  <c r="C145" i="22"/>
  <c r="C168" i="22"/>
  <c r="J193" i="22"/>
  <c r="H216" i="22"/>
  <c r="H66" i="22"/>
  <c r="C92" i="22"/>
  <c r="C191" i="22"/>
  <c r="J216" i="22"/>
  <c r="H239" i="22"/>
  <c r="J66" i="22"/>
  <c r="C214" i="22"/>
  <c r="J239" i="22"/>
  <c r="H262" i="22"/>
  <c r="H38" i="22"/>
  <c r="C64" i="22"/>
  <c r="H122" i="22"/>
  <c r="C237" i="22"/>
  <c r="J262" i="22"/>
  <c r="J38" i="22"/>
  <c r="J122" i="22"/>
  <c r="H147" i="22"/>
  <c r="H170" i="22"/>
  <c r="C260" i="22"/>
  <c r="C36" i="22"/>
  <c r="H94" i="22"/>
  <c r="J147" i="22"/>
  <c r="AA171" i="23"/>
  <c r="AA200" i="23"/>
  <c r="AA229" i="23"/>
  <c r="AA201" i="23"/>
  <c r="AA255" i="23"/>
  <c r="AA256" i="23"/>
  <c r="AA228" i="23"/>
  <c r="AA172" i="23"/>
  <c r="AA257" i="23"/>
  <c r="AA227" i="23"/>
  <c r="AA173" i="23"/>
  <c r="AA199" i="23"/>
  <c r="D3" i="39" l="1"/>
  <c r="D4" i="39" s="1"/>
  <c r="D5" i="39" s="1"/>
  <c r="D6" i="39" s="1"/>
  <c r="D7" i="39" s="1"/>
  <c r="D8" i="39" s="1"/>
  <c r="D9" i="39" s="1"/>
  <c r="D10" i="39" s="1"/>
  <c r="D11" i="39" s="1"/>
  <c r="D12" i="39" s="1"/>
  <c r="D13" i="39" s="1"/>
  <c r="D14" i="39" s="1"/>
  <c r="D15" i="39" s="1"/>
  <c r="D16" i="39" s="1"/>
  <c r="D17" i="39" s="1"/>
  <c r="D18" i="39" s="1"/>
  <c r="D19" i="39" s="1"/>
  <c r="D20" i="39" s="1"/>
  <c r="D21" i="39" s="1"/>
  <c r="D22" i="39" s="1"/>
  <c r="D23" i="39" s="1"/>
  <c r="D24" i="39" s="1"/>
  <c r="D25" i="39" s="1"/>
  <c r="D26" i="39" s="1"/>
  <c r="D27" i="39" s="1"/>
  <c r="D28" i="39" s="1"/>
  <c r="D29" i="39" s="1"/>
  <c r="D30" i="39" s="1"/>
  <c r="D31" i="39" s="1"/>
  <c r="D32" i="39" s="1"/>
  <c r="D33" i="39" s="1"/>
  <c r="D34" i="39" s="1"/>
  <c r="D35" i="39" s="1"/>
  <c r="D36" i="39" s="1"/>
  <c r="D37" i="39" s="1"/>
  <c r="D38" i="39" s="1"/>
  <c r="D39" i="39" s="1"/>
  <c r="D40" i="39" s="1"/>
  <c r="D41" i="39" s="1"/>
  <c r="D42" i="39" s="1"/>
  <c r="D43" i="39" s="1"/>
  <c r="D44" i="39" s="1"/>
  <c r="D45" i="39" s="1"/>
  <c r="D46" i="39" s="1"/>
  <c r="D47" i="39" s="1"/>
  <c r="D48" i="39" s="1"/>
  <c r="D49" i="39" s="1"/>
  <c r="D50" i="39" s="1"/>
  <c r="D51" i="39" s="1"/>
  <c r="D52" i="39" s="1"/>
  <c r="D53" i="39" s="1"/>
  <c r="D54" i="39" s="1"/>
  <c r="D55" i="39" s="1"/>
  <c r="D56" i="39" s="1"/>
  <c r="D57" i="39" s="1"/>
  <c r="D58" i="39" s="1"/>
  <c r="D59" i="39" s="1"/>
  <c r="D60" i="39" s="1"/>
  <c r="D61" i="39" s="1"/>
  <c r="D62" i="39" s="1"/>
  <c r="D63" i="39" s="1"/>
  <c r="D64" i="39" s="1"/>
  <c r="D65" i="39" s="1"/>
  <c r="D66" i="39" s="1"/>
  <c r="D67" i="39" s="1"/>
  <c r="D68" i="39" s="1"/>
  <c r="D69" i="39" s="1"/>
  <c r="D70" i="39" s="1"/>
  <c r="D71" i="39" s="1"/>
  <c r="D72" i="39" s="1"/>
  <c r="D73" i="39" s="1"/>
  <c r="D74" i="39" s="1"/>
  <c r="D75" i="39" s="1"/>
  <c r="D76" i="39" s="1"/>
  <c r="D77" i="39" s="1"/>
  <c r="D78" i="39" s="1"/>
  <c r="D79" i="39" s="1"/>
  <c r="D80" i="39" s="1"/>
  <c r="D81" i="39" s="1"/>
  <c r="D82" i="39" s="1"/>
  <c r="D83" i="39" s="1"/>
  <c r="D84" i="39" s="1"/>
  <c r="D85" i="39" s="1"/>
  <c r="D86" i="39" s="1"/>
  <c r="D87" i="39" s="1"/>
  <c r="D88" i="39" s="1"/>
  <c r="D89" i="39" s="1"/>
  <c r="D90" i="39" s="1"/>
  <c r="D91" i="39" s="1"/>
  <c r="D92" i="39" s="1"/>
  <c r="D93" i="39" s="1"/>
  <c r="D94" i="39" s="1"/>
  <c r="D95" i="39" s="1"/>
  <c r="D96" i="39" s="1"/>
  <c r="D97" i="39" s="1"/>
  <c r="D98" i="39" s="1"/>
  <c r="D99" i="39" s="1"/>
  <c r="D100" i="39" s="1"/>
  <c r="D101" i="39" s="1"/>
  <c r="D102" i="39" s="1"/>
  <c r="D103" i="39" s="1"/>
  <c r="D104" i="39" s="1"/>
  <c r="D105" i="39" s="1"/>
  <c r="D106" i="39" s="1"/>
  <c r="D107" i="39" s="1"/>
  <c r="D108" i="39" s="1"/>
  <c r="D109" i="39" s="1"/>
  <c r="D110" i="39" s="1"/>
  <c r="D111" i="39" s="1"/>
  <c r="D112" i="39" s="1"/>
  <c r="E36" i="36"/>
  <c r="O8" i="24"/>
  <c r="O7" i="24"/>
  <c r="C8" i="18"/>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C68" i="18" s="1"/>
  <c r="C69" i="18" s="1"/>
  <c r="C70" i="18" s="1"/>
  <c r="C71" i="18" s="1"/>
  <c r="C72" i="18" s="1"/>
  <c r="C73" i="18" s="1"/>
  <c r="C74" i="18" s="1"/>
  <c r="C75" i="18" s="1"/>
  <c r="C76" i="18" s="1"/>
  <c r="C77" i="18" s="1"/>
  <c r="C78" i="18" s="1"/>
  <c r="C79" i="18" s="1"/>
  <c r="C80" i="18" s="1"/>
  <c r="C81" i="18" s="1"/>
  <c r="C82" i="18" s="1"/>
  <c r="C83" i="18" s="1"/>
  <c r="C84" i="18" s="1"/>
  <c r="C85" i="18" s="1"/>
  <c r="C86" i="18" s="1"/>
  <c r="C87" i="18" s="1"/>
  <c r="C88" i="18" s="1"/>
  <c r="C89" i="18" s="1"/>
  <c r="C90" i="18" s="1"/>
  <c r="C91" i="18" s="1"/>
  <c r="C92" i="18" s="1"/>
  <c r="C93" i="18" s="1"/>
  <c r="C94" i="18" s="1"/>
  <c r="C95" i="18" s="1"/>
  <c r="C96" i="18" s="1"/>
  <c r="C97" i="18" s="1"/>
  <c r="C98" i="18" s="1"/>
  <c r="C99" i="18" s="1"/>
  <c r="C100" i="18" s="1"/>
  <c r="C101" i="18" s="1"/>
  <c r="C102" i="18" s="1"/>
  <c r="C103" i="18" s="1"/>
  <c r="C104" i="18" s="1"/>
  <c r="C105" i="18" s="1"/>
  <c r="C106" i="18" s="1"/>
  <c r="C107" i="18" s="1"/>
  <c r="C108" i="18" s="1"/>
  <c r="C109" i="18" s="1"/>
  <c r="C110" i="18" s="1"/>
  <c r="C111" i="18" s="1"/>
  <c r="C112" i="18" s="1"/>
  <c r="G38" i="22"/>
  <c r="G239" i="22"/>
  <c r="G193" i="22"/>
  <c r="G170" i="22"/>
  <c r="G122" i="22"/>
  <c r="G147" i="22"/>
  <c r="G66" i="22"/>
  <c r="G94" i="22"/>
  <c r="G262" i="22"/>
  <c r="E120" i="22"/>
  <c r="E36" i="22"/>
  <c r="E92" i="22"/>
  <c r="E64" i="22"/>
  <c r="S228" i="23"/>
  <c r="S200" i="23"/>
  <c r="S256" i="23"/>
  <c r="S172" i="23"/>
  <c r="N257" i="23"/>
  <c r="N229" i="23"/>
  <c r="N173" i="23"/>
  <c r="N201" i="23"/>
  <c r="L192" i="22"/>
  <c r="L169" i="22"/>
  <c r="L215" i="22"/>
  <c r="L261" i="22"/>
  <c r="L238" i="22"/>
  <c r="S227" i="23"/>
  <c r="S199" i="23"/>
  <c r="S255" i="23"/>
  <c r="S171" i="23"/>
  <c r="M172" i="23"/>
  <c r="M256" i="23"/>
  <c r="M200" i="23"/>
  <c r="M228" i="23"/>
  <c r="R256" i="23"/>
  <c r="R228" i="23"/>
  <c r="R172" i="23"/>
  <c r="R200" i="23"/>
  <c r="R255" i="23"/>
  <c r="R227" i="23"/>
  <c r="R199" i="23"/>
  <c r="R171" i="23"/>
  <c r="M215" i="22"/>
  <c r="M192" i="22"/>
  <c r="M238" i="22"/>
  <c r="M261" i="22"/>
  <c r="M169" i="22"/>
  <c r="J199" i="23"/>
  <c r="E145" i="22"/>
  <c r="J255" i="23"/>
  <c r="J171" i="23"/>
  <c r="J227" i="23"/>
  <c r="B13" i="22" l="1"/>
  <c r="E214" i="22"/>
  <c r="E260" i="22"/>
  <c r="E191" i="22"/>
  <c r="E237" i="22"/>
  <c r="E168" i="22"/>
  <c r="T12" i="36" l="1"/>
  <c r="T14" i="36" l="1"/>
  <c r="M16" i="36" l="1"/>
  <c r="P16" i="36"/>
  <c r="F45" i="36"/>
  <c r="G16" i="36"/>
  <c r="M17" i="36"/>
  <c r="G28" i="16"/>
  <c r="G17" i="36"/>
  <c r="M39" i="36"/>
  <c r="F12" i="36"/>
  <c r="M13" i="36"/>
  <c r="H46" i="36"/>
  <c r="B19" i="36"/>
  <c r="E28" i="16"/>
  <c r="M20" i="36"/>
  <c r="F44" i="36"/>
  <c r="F46" i="36"/>
  <c r="B43" i="36"/>
  <c r="M21" i="36"/>
  <c r="M24" i="36"/>
  <c r="D28" i="16"/>
  <c r="F28" i="16"/>
  <c r="C24" i="16"/>
  <c r="I10" i="36"/>
  <c r="D5" i="51" s="1"/>
  <c r="H28" i="16"/>
  <c r="H44" i="36"/>
  <c r="S16" i="36" s="1"/>
  <c r="J395" i="23" l="1"/>
  <c r="D84" i="51"/>
  <c r="F76" i="51"/>
  <c r="F83" i="51"/>
  <c r="F81" i="51"/>
  <c r="F79" i="51"/>
  <c r="F77" i="51"/>
  <c r="I80" i="51"/>
  <c r="D80" i="51"/>
  <c r="H80" i="51"/>
  <c r="G80" i="51"/>
  <c r="D78" i="51"/>
  <c r="E82" i="51"/>
  <c r="J81" i="51"/>
  <c r="I79" i="51"/>
  <c r="H83" i="51"/>
  <c r="G83" i="51"/>
  <c r="D83" i="51"/>
  <c r="E76" i="51"/>
  <c r="E83" i="51"/>
  <c r="E81" i="51"/>
  <c r="E79" i="51"/>
  <c r="E77" i="51"/>
  <c r="I84" i="51"/>
  <c r="H84" i="51"/>
  <c r="H78" i="51"/>
  <c r="G84" i="51"/>
  <c r="F84" i="51"/>
  <c r="D77" i="51"/>
  <c r="E78" i="51"/>
  <c r="J79" i="51"/>
  <c r="I83" i="51"/>
  <c r="H76" i="51"/>
  <c r="H77" i="51"/>
  <c r="G81" i="51"/>
  <c r="D82" i="51"/>
  <c r="J84" i="51"/>
  <c r="J82" i="51"/>
  <c r="J80" i="51"/>
  <c r="J78" i="51"/>
  <c r="D81" i="51"/>
  <c r="I78" i="51"/>
  <c r="H82" i="51"/>
  <c r="G82" i="51"/>
  <c r="G78" i="51"/>
  <c r="F82" i="51"/>
  <c r="F78" i="51"/>
  <c r="E80" i="51"/>
  <c r="J83" i="51"/>
  <c r="J77" i="51"/>
  <c r="I81" i="51"/>
  <c r="H81" i="51"/>
  <c r="G79" i="51"/>
  <c r="I82" i="51"/>
  <c r="D79" i="51"/>
  <c r="F80" i="51"/>
  <c r="E84" i="51"/>
  <c r="J76" i="51"/>
  <c r="I76" i="51"/>
  <c r="I77" i="51"/>
  <c r="H79" i="51"/>
  <c r="G76" i="51"/>
  <c r="G77" i="51"/>
  <c r="B56" i="18"/>
  <c r="H57" i="18" s="1"/>
  <c r="D2" i="16"/>
  <c r="F396" i="22"/>
  <c r="D400" i="22"/>
  <c r="F394" i="22"/>
  <c r="M393" i="23"/>
  <c r="B50" i="18"/>
  <c r="H51" i="18" s="1"/>
  <c r="E398" i="22"/>
  <c r="G394" i="22"/>
  <c r="D398" i="22"/>
  <c r="L393" i="23"/>
  <c r="M391" i="23"/>
  <c r="B86" i="18"/>
  <c r="N86" i="18" s="1"/>
  <c r="E399" i="22"/>
  <c r="G401" i="22"/>
  <c r="E395" i="22"/>
  <c r="AA112" i="39"/>
  <c r="J397" i="23"/>
  <c r="N396" i="23"/>
  <c r="I401" i="22"/>
  <c r="I398" i="22"/>
  <c r="H394" i="22"/>
  <c r="M397" i="23"/>
  <c r="D396" i="22"/>
  <c r="H395" i="22"/>
  <c r="M9" i="23"/>
  <c r="I397" i="22"/>
  <c r="J396" i="22"/>
  <c r="D401" i="22"/>
  <c r="I399" i="22"/>
  <c r="G13" i="36"/>
  <c r="D392" i="23"/>
  <c r="N395" i="23"/>
  <c r="E402" i="22"/>
  <c r="D391" i="23"/>
  <c r="L398" i="23"/>
  <c r="B37" i="19"/>
  <c r="N37" i="19" s="1"/>
  <c r="B44" i="18"/>
  <c r="N44" i="18" s="1"/>
  <c r="B68" i="19"/>
  <c r="H68" i="19" s="1"/>
  <c r="B89" i="19"/>
  <c r="N89" i="19" s="1"/>
  <c r="B71" i="19"/>
  <c r="H71" i="19" s="1"/>
  <c r="B27" i="18"/>
  <c r="H28" i="18" s="1"/>
  <c r="B76" i="18"/>
  <c r="N76" i="18" s="1"/>
  <c r="B24" i="18"/>
  <c r="H25" i="18" s="1"/>
  <c r="AA112" i="18"/>
  <c r="AA112" i="19"/>
  <c r="J402" i="22"/>
  <c r="M390" i="23"/>
  <c r="L391" i="23"/>
  <c r="I400" i="22"/>
  <c r="J392" i="23"/>
  <c r="D393" i="23"/>
  <c r="J394" i="22"/>
  <c r="F391" i="23"/>
  <c r="M394" i="23"/>
  <c r="M392" i="23"/>
  <c r="J397" i="22"/>
  <c r="G402" i="22"/>
  <c r="D397" i="22"/>
  <c r="G392" i="23"/>
  <c r="N393" i="23"/>
  <c r="H400" i="22"/>
  <c r="D394" i="23"/>
  <c r="I394" i="22"/>
  <c r="B73" i="19"/>
  <c r="B51" i="18"/>
  <c r="B90" i="18"/>
  <c r="F401" i="22"/>
  <c r="L394" i="23"/>
  <c r="N391" i="23"/>
  <c r="G396" i="23"/>
  <c r="J390" i="23"/>
  <c r="G398" i="22"/>
  <c r="G390" i="23"/>
  <c r="J395" i="22"/>
  <c r="G399" i="22"/>
  <c r="F394" i="23"/>
  <c r="D395" i="23"/>
  <c r="G395" i="22"/>
  <c r="I395" i="22"/>
  <c r="I396" i="22"/>
  <c r="G398" i="23"/>
  <c r="H397" i="22"/>
  <c r="J391" i="23"/>
  <c r="E400" i="22"/>
  <c r="H401" i="22"/>
  <c r="G393" i="23"/>
  <c r="G394" i="23"/>
  <c r="B90" i="19"/>
  <c r="B43" i="19"/>
  <c r="B22" i="18"/>
  <c r="B81" i="19"/>
  <c r="B29" i="18"/>
  <c r="B84" i="19"/>
  <c r="B31" i="19"/>
  <c r="B99" i="19"/>
  <c r="B72" i="19"/>
  <c r="B32" i="19"/>
  <c r="B78" i="19"/>
  <c r="B19" i="19"/>
  <c r="B42" i="18"/>
  <c r="B55" i="18"/>
  <c r="B64" i="18"/>
  <c r="B32" i="18"/>
  <c r="B98" i="19"/>
  <c r="B100" i="18"/>
  <c r="B38" i="19"/>
  <c r="B63" i="18"/>
  <c r="B47" i="19"/>
  <c r="B102" i="18"/>
  <c r="B60" i="19"/>
  <c r="B84" i="18"/>
  <c r="B49" i="18"/>
  <c r="B48" i="18"/>
  <c r="B67" i="19"/>
  <c r="B69" i="18"/>
  <c r="B86" i="19"/>
  <c r="B38" i="18"/>
  <c r="B51" i="19"/>
  <c r="B58" i="19"/>
  <c r="B40" i="19"/>
  <c r="B70" i="19"/>
  <c r="B29" i="19"/>
  <c r="B111" i="19"/>
  <c r="B62" i="18"/>
  <c r="B53" i="19"/>
  <c r="B23" i="18"/>
  <c r="B46" i="19"/>
  <c r="B99" i="18"/>
  <c r="B85" i="18"/>
  <c r="B107" i="18"/>
  <c r="B76" i="19"/>
  <c r="B105" i="19"/>
  <c r="B57" i="18"/>
  <c r="B81" i="18"/>
  <c r="B26" i="18"/>
  <c r="B37" i="18"/>
  <c r="B63" i="19"/>
  <c r="B88" i="19"/>
  <c r="B61" i="18"/>
  <c r="B66" i="18"/>
  <c r="B75" i="18"/>
  <c r="B77" i="18"/>
  <c r="B48" i="19"/>
  <c r="B74" i="19"/>
  <c r="B105" i="18"/>
  <c r="B80" i="18"/>
  <c r="B42" i="19"/>
  <c r="B85" i="19"/>
  <c r="B91" i="19"/>
  <c r="B94" i="19"/>
  <c r="B45" i="18"/>
  <c r="B24" i="19"/>
  <c r="B33" i="19"/>
  <c r="B25" i="19"/>
  <c r="B28" i="18"/>
  <c r="B31" i="18"/>
  <c r="J398" i="23"/>
  <c r="F398" i="23"/>
  <c r="E394" i="22"/>
  <c r="G397" i="23"/>
  <c r="G397" i="22"/>
  <c r="H398" i="22"/>
  <c r="D397" i="23"/>
  <c r="L395" i="23"/>
  <c r="J394" i="23"/>
  <c r="F397" i="23"/>
  <c r="E401" i="22"/>
  <c r="D402" i="22"/>
  <c r="E396" i="22"/>
  <c r="D396" i="23"/>
  <c r="H399" i="22"/>
  <c r="J393" i="23"/>
  <c r="F396" i="23"/>
  <c r="F399" i="22"/>
  <c r="M398" i="23"/>
  <c r="J396" i="23"/>
  <c r="F400" i="22"/>
  <c r="F395" i="22"/>
  <c r="B46" i="18"/>
  <c r="B107" i="19"/>
  <c r="B59" i="19"/>
  <c r="B73" i="18"/>
  <c r="B109" i="19"/>
  <c r="B36" i="18"/>
  <c r="B95" i="19"/>
  <c r="B66" i="19"/>
  <c r="B106" i="18"/>
  <c r="B47" i="18"/>
  <c r="B40" i="18"/>
  <c r="N390" i="23"/>
  <c r="F395" i="23"/>
  <c r="H396" i="22"/>
  <c r="G391" i="23"/>
  <c r="F392" i="23"/>
  <c r="N392" i="23"/>
  <c r="H402" i="22"/>
  <c r="G400" i="22"/>
  <c r="M395" i="23"/>
  <c r="M396" i="23"/>
  <c r="F402" i="22"/>
  <c r="F397" i="22"/>
  <c r="J398" i="22"/>
  <c r="J399" i="22"/>
  <c r="N398" i="23"/>
  <c r="L390" i="23"/>
  <c r="N397" i="23"/>
  <c r="D398" i="23"/>
  <c r="N394" i="23"/>
  <c r="E397" i="22"/>
  <c r="L392" i="23"/>
  <c r="B43" i="18"/>
  <c r="B103" i="19"/>
  <c r="F390" i="23"/>
  <c r="G395" i="23"/>
  <c r="F393" i="23"/>
  <c r="L397" i="23"/>
  <c r="D399" i="22"/>
  <c r="D395" i="22"/>
  <c r="G396" i="22"/>
  <c r="J400" i="22"/>
  <c r="J401" i="22"/>
  <c r="F398" i="22"/>
  <c r="I402" i="22"/>
  <c r="L396" i="23"/>
  <c r="B4" i="39"/>
  <c r="F5" i="23"/>
  <c r="B14" i="39"/>
  <c r="B108" i="39"/>
  <c r="B56" i="39"/>
  <c r="D5" i="22"/>
  <c r="B74" i="39"/>
  <c r="B8" i="39"/>
  <c r="K67" i="36"/>
  <c r="D3" i="24"/>
  <c r="B91" i="39"/>
  <c r="B100" i="39"/>
  <c r="B73" i="39"/>
  <c r="B48" i="39"/>
  <c r="B106" i="39"/>
  <c r="B87" i="39"/>
  <c r="B107" i="39"/>
  <c r="B85" i="39"/>
  <c r="B44" i="39"/>
  <c r="B38" i="39"/>
  <c r="B49" i="39"/>
  <c r="B10" i="39"/>
  <c r="B60" i="39"/>
  <c r="B63" i="39"/>
  <c r="B12" i="39"/>
  <c r="B45" i="39"/>
  <c r="B62" i="39"/>
  <c r="B61" i="39"/>
  <c r="B30" i="39"/>
  <c r="G19" i="36"/>
  <c r="B92" i="39"/>
  <c r="B70" i="39"/>
  <c r="B99" i="39"/>
  <c r="B89" i="39"/>
  <c r="B81" i="39"/>
  <c r="B57" i="39"/>
  <c r="B52" i="39"/>
  <c r="B67" i="39"/>
  <c r="B93" i="39"/>
  <c r="B29" i="39"/>
  <c r="B22" i="39"/>
  <c r="B47" i="39"/>
  <c r="B103" i="39"/>
  <c r="B25" i="39"/>
  <c r="B36" i="39"/>
  <c r="B75" i="39"/>
  <c r="B33" i="39"/>
  <c r="B82" i="39"/>
  <c r="B11" i="39"/>
  <c r="B111" i="39"/>
  <c r="B42" i="39"/>
  <c r="B16" i="39"/>
  <c r="B51" i="39"/>
  <c r="B28" i="39"/>
  <c r="B53" i="39"/>
  <c r="B37" i="39"/>
  <c r="B40" i="39"/>
  <c r="B71" i="39"/>
  <c r="B86" i="39"/>
  <c r="B27" i="39"/>
  <c r="B23" i="39"/>
  <c r="B34" i="39"/>
  <c r="B55" i="39"/>
  <c r="B17" i="39"/>
  <c r="B3" i="39"/>
  <c r="B31" i="39"/>
  <c r="B79" i="39"/>
  <c r="B95" i="39"/>
  <c r="B66" i="39"/>
  <c r="B59" i="39"/>
  <c r="B43" i="39"/>
  <c r="B15" i="39"/>
  <c r="B32" i="39"/>
  <c r="B18" i="39"/>
  <c r="B80" i="39"/>
  <c r="B76" i="39"/>
  <c r="B84" i="39"/>
  <c r="B88" i="39"/>
  <c r="B104" i="39"/>
  <c r="B6" i="39"/>
  <c r="B101" i="39"/>
  <c r="B78" i="39"/>
  <c r="B39" i="39"/>
  <c r="B19" i="39"/>
  <c r="B41" i="39"/>
  <c r="B46" i="39"/>
  <c r="B21" i="39"/>
  <c r="B77" i="39"/>
  <c r="B110" i="39"/>
  <c r="B54" i="39"/>
  <c r="B83" i="39"/>
  <c r="B90" i="39"/>
  <c r="B109" i="39"/>
  <c r="B58" i="39"/>
  <c r="B94" i="39"/>
  <c r="B97" i="39"/>
  <c r="B102" i="39"/>
  <c r="B65" i="39"/>
  <c r="B112" i="39"/>
  <c r="B69" i="39"/>
  <c r="B64" i="39"/>
  <c r="B98" i="39"/>
  <c r="B35" i="39"/>
  <c r="B7" i="39"/>
  <c r="B26" i="39"/>
  <c r="B96" i="39"/>
  <c r="B68" i="39"/>
  <c r="B24" i="39"/>
  <c r="B50" i="39"/>
  <c r="B105" i="39"/>
  <c r="B9" i="39"/>
  <c r="B5" i="39"/>
  <c r="B13" i="39"/>
  <c r="B14" i="18"/>
  <c r="B15" i="19"/>
  <c r="B112" i="18"/>
  <c r="B15" i="18"/>
  <c r="B10" i="19"/>
  <c r="B11" i="18"/>
  <c r="B16" i="18"/>
  <c r="B13" i="19"/>
  <c r="B8" i="18"/>
  <c r="B7" i="18"/>
  <c r="B4" i="19"/>
  <c r="B16" i="19"/>
  <c r="B18" i="19"/>
  <c r="B17" i="18"/>
  <c r="B12" i="19"/>
  <c r="B72" i="39"/>
  <c r="B6" i="18"/>
  <c r="B6" i="19"/>
  <c r="B9" i="18"/>
  <c r="B7" i="19"/>
  <c r="B17" i="19"/>
  <c r="B20" i="39"/>
  <c r="B18" i="18"/>
  <c r="B13" i="18"/>
  <c r="B5" i="18"/>
  <c r="B5" i="19"/>
  <c r="B10" i="18"/>
  <c r="B3" i="18"/>
  <c r="B4" i="18"/>
  <c r="B14" i="19"/>
  <c r="B9" i="19"/>
  <c r="B3" i="19"/>
  <c r="B8" i="19"/>
  <c r="B12" i="18"/>
  <c r="N11" i="36"/>
  <c r="B11" i="19"/>
  <c r="E24" i="16"/>
  <c r="B21" i="18"/>
  <c r="B64" i="19"/>
  <c r="B104" i="18"/>
  <c r="C20" i="23"/>
  <c r="C21" i="51" s="1"/>
  <c r="B67" i="18"/>
  <c r="B110" i="18"/>
  <c r="B60" i="18"/>
  <c r="B89" i="18"/>
  <c r="B53" i="18"/>
  <c r="B103" i="18"/>
  <c r="D17" i="23"/>
  <c r="B23" i="19"/>
  <c r="B109" i="18"/>
  <c r="B65" i="19"/>
  <c r="B22" i="19"/>
  <c r="B97" i="18"/>
  <c r="B30" i="18"/>
  <c r="B39" i="18"/>
  <c r="B19" i="18"/>
  <c r="B87" i="19"/>
  <c r="B78" i="18"/>
  <c r="B20" i="18"/>
  <c r="B41" i="19"/>
  <c r="B91" i="18"/>
  <c r="B57" i="19"/>
  <c r="B52" i="18"/>
  <c r="B70" i="18"/>
  <c r="B92" i="18"/>
  <c r="B92" i="19"/>
  <c r="B52" i="19"/>
  <c r="B72" i="18"/>
  <c r="B30" i="19"/>
  <c r="B26" i="19"/>
  <c r="B55" i="19"/>
  <c r="B108" i="19"/>
  <c r="B98" i="18"/>
  <c r="B45" i="19"/>
  <c r="B54" i="18"/>
  <c r="B108" i="18"/>
  <c r="B39" i="19"/>
  <c r="B56" i="19"/>
  <c r="B28" i="19"/>
  <c r="B100" i="19"/>
  <c r="B25" i="18"/>
  <c r="B96" i="18"/>
  <c r="B74" i="18"/>
  <c r="B82" i="19"/>
  <c r="B69" i="19"/>
  <c r="B34" i="18"/>
  <c r="B36" i="19"/>
  <c r="B49" i="19"/>
  <c r="B35" i="19"/>
  <c r="B93" i="18"/>
  <c r="B61" i="19"/>
  <c r="B79" i="18"/>
  <c r="B20" i="19"/>
  <c r="B65" i="18"/>
  <c r="B54" i="19"/>
  <c r="B95" i="18"/>
  <c r="B41" i="18"/>
  <c r="B27" i="19"/>
  <c r="B50" i="19"/>
  <c r="B80" i="19"/>
  <c r="B75" i="19"/>
  <c r="B93" i="19"/>
  <c r="B34" i="19"/>
  <c r="B68" i="18"/>
  <c r="B104" i="19"/>
  <c r="B111" i="18"/>
  <c r="B59" i="18"/>
  <c r="B82" i="18"/>
  <c r="B97" i="19"/>
  <c r="B83" i="18"/>
  <c r="B71" i="18"/>
  <c r="B96" i="19"/>
  <c r="B21" i="19"/>
  <c r="B94" i="18"/>
  <c r="B112" i="19"/>
  <c r="B102" i="19"/>
  <c r="B106" i="19"/>
  <c r="B62" i="19"/>
  <c r="B88" i="18"/>
  <c r="B110" i="19"/>
  <c r="B44" i="19"/>
  <c r="B58" i="18"/>
  <c r="B83" i="19"/>
  <c r="B87" i="18"/>
  <c r="B77" i="19"/>
  <c r="B79" i="19"/>
  <c r="B33" i="18"/>
  <c r="B101" i="18"/>
  <c r="B101" i="19"/>
  <c r="B35" i="18"/>
  <c r="C146" i="23"/>
  <c r="B22" i="51" l="1"/>
  <c r="I9" i="22"/>
  <c r="I9" i="51"/>
  <c r="H87" i="18"/>
  <c r="H37" i="19"/>
  <c r="H77" i="18"/>
  <c r="H89" i="19"/>
  <c r="N56" i="18"/>
  <c r="N27" i="18"/>
  <c r="N68" i="19"/>
  <c r="N24" i="18"/>
  <c r="N50" i="18"/>
  <c r="N71" i="19"/>
  <c r="H45" i="18"/>
  <c r="N33" i="18"/>
  <c r="H34" i="18"/>
  <c r="N34" i="19"/>
  <c r="H34" i="19"/>
  <c r="B147" i="23"/>
  <c r="C148" i="22"/>
  <c r="B149" i="22" s="1"/>
  <c r="H101" i="19"/>
  <c r="N101" i="19"/>
  <c r="N83" i="19"/>
  <c r="H83" i="19"/>
  <c r="H106" i="19"/>
  <c r="N106" i="19"/>
  <c r="N71" i="18"/>
  <c r="H72" i="18"/>
  <c r="N104" i="19"/>
  <c r="H104" i="19"/>
  <c r="H50" i="19"/>
  <c r="N50" i="19"/>
  <c r="H20" i="19"/>
  <c r="N20" i="19"/>
  <c r="H36" i="19"/>
  <c r="N36" i="19"/>
  <c r="AE36" i="19" s="1"/>
  <c r="N25" i="18"/>
  <c r="H26" i="18"/>
  <c r="H55" i="18"/>
  <c r="N54" i="18"/>
  <c r="N30" i="19"/>
  <c r="H30" i="19"/>
  <c r="N52" i="18"/>
  <c r="H53" i="18"/>
  <c r="H87" i="19"/>
  <c r="N87" i="19"/>
  <c r="N65" i="19"/>
  <c r="H65" i="19"/>
  <c r="H90" i="18"/>
  <c r="N89" i="18"/>
  <c r="N64" i="19"/>
  <c r="H64" i="19"/>
  <c r="H8" i="19"/>
  <c r="N8" i="19"/>
  <c r="N10" i="18"/>
  <c r="H11" i="18"/>
  <c r="H17" i="19"/>
  <c r="N17" i="19"/>
  <c r="N12" i="19"/>
  <c r="H12" i="19"/>
  <c r="N8" i="18"/>
  <c r="H9" i="18"/>
  <c r="N112" i="18"/>
  <c r="AE112" i="18" s="1"/>
  <c r="H10" i="39"/>
  <c r="N9" i="39"/>
  <c r="H27" i="39"/>
  <c r="N26" i="39"/>
  <c r="N112" i="39"/>
  <c r="AE112" i="39" s="1"/>
  <c r="N109" i="39"/>
  <c r="H110" i="39"/>
  <c r="H22" i="39"/>
  <c r="N21" i="39"/>
  <c r="N101" i="39"/>
  <c r="H102" i="39"/>
  <c r="H81" i="39"/>
  <c r="N80" i="39"/>
  <c r="H67" i="39"/>
  <c r="N66" i="39"/>
  <c r="N55" i="39"/>
  <c r="H56" i="39"/>
  <c r="N40" i="39"/>
  <c r="H41" i="39"/>
  <c r="N42" i="39"/>
  <c r="H43" i="39"/>
  <c r="H37" i="39"/>
  <c r="N36" i="39"/>
  <c r="N93" i="39"/>
  <c r="H94" i="39"/>
  <c r="H100" i="39"/>
  <c r="N99" i="39"/>
  <c r="H63" i="39"/>
  <c r="N62" i="39"/>
  <c r="H50" i="39"/>
  <c r="N49" i="39"/>
  <c r="N106" i="39"/>
  <c r="H107" i="39"/>
  <c r="H15" i="39"/>
  <c r="N14" i="39"/>
  <c r="H37" i="18"/>
  <c r="N36" i="18"/>
  <c r="N33" i="19"/>
  <c r="H33" i="19"/>
  <c r="AD32" i="19" s="1"/>
  <c r="H42" i="19"/>
  <c r="N42" i="19"/>
  <c r="N75" i="18"/>
  <c r="AE75" i="18" s="1"/>
  <c r="H76" i="18"/>
  <c r="N26" i="18"/>
  <c r="H27" i="18"/>
  <c r="AD26" i="18" s="1"/>
  <c r="H86" i="18"/>
  <c r="N85" i="18"/>
  <c r="AE85" i="18" s="1"/>
  <c r="H111" i="19"/>
  <c r="N111" i="19"/>
  <c r="N38" i="18"/>
  <c r="H39" i="18"/>
  <c r="H85" i="18"/>
  <c r="N84" i="18"/>
  <c r="N100" i="18"/>
  <c r="H101" i="18"/>
  <c r="H19" i="19"/>
  <c r="N19" i="19"/>
  <c r="N84" i="19"/>
  <c r="H84" i="19"/>
  <c r="N90" i="18"/>
  <c r="H91" i="18"/>
  <c r="H112" i="19"/>
  <c r="AD111" i="19" s="1"/>
  <c r="N112" i="19"/>
  <c r="AE112" i="19" s="1"/>
  <c r="N41" i="18"/>
  <c r="H42" i="18"/>
  <c r="N101" i="18"/>
  <c r="H102" i="18"/>
  <c r="N58" i="18"/>
  <c r="H59" i="18"/>
  <c r="H102" i="19"/>
  <c r="N102" i="19"/>
  <c r="H84" i="18"/>
  <c r="N83" i="18"/>
  <c r="H69" i="18"/>
  <c r="N68" i="18"/>
  <c r="N27" i="19"/>
  <c r="H27" i="19"/>
  <c r="H80" i="18"/>
  <c r="N79" i="18"/>
  <c r="N34" i="18"/>
  <c r="H35" i="18"/>
  <c r="N100" i="19"/>
  <c r="H100" i="19"/>
  <c r="H45" i="19"/>
  <c r="N45" i="19"/>
  <c r="N72" i="18"/>
  <c r="H73" i="18"/>
  <c r="N57" i="19"/>
  <c r="H57" i="19"/>
  <c r="H20" i="18"/>
  <c r="N19" i="18"/>
  <c r="N109" i="18"/>
  <c r="H110" i="18"/>
  <c r="N60" i="18"/>
  <c r="H61" i="18"/>
  <c r="H22" i="18"/>
  <c r="N21" i="18"/>
  <c r="H3" i="19"/>
  <c r="N3" i="19"/>
  <c r="R3" i="19"/>
  <c r="M146" i="23" s="1"/>
  <c r="R5" i="19"/>
  <c r="H5" i="19"/>
  <c r="N5" i="19"/>
  <c r="R7" i="19"/>
  <c r="H7" i="19"/>
  <c r="N7" i="19"/>
  <c r="H18" i="18"/>
  <c r="N17" i="18"/>
  <c r="N13" i="19"/>
  <c r="H13" i="19"/>
  <c r="N15" i="19"/>
  <c r="H15" i="19"/>
  <c r="H106" i="39"/>
  <c r="N105" i="39"/>
  <c r="R7" i="39"/>
  <c r="H8" i="39"/>
  <c r="N7" i="39"/>
  <c r="N65" i="39"/>
  <c r="H66" i="39"/>
  <c r="H91" i="39"/>
  <c r="N90" i="39"/>
  <c r="H47" i="39"/>
  <c r="N46" i="39"/>
  <c r="N6" i="39"/>
  <c r="R6" i="39"/>
  <c r="H7" i="39"/>
  <c r="N18" i="39"/>
  <c r="H19" i="39"/>
  <c r="N95" i="39"/>
  <c r="H96" i="39"/>
  <c r="H35" i="39"/>
  <c r="N34" i="39"/>
  <c r="H38" i="39"/>
  <c r="N37" i="39"/>
  <c r="H112" i="39"/>
  <c r="AD111" i="39" s="1"/>
  <c r="N111" i="39"/>
  <c r="N25" i="39"/>
  <c r="H26" i="39"/>
  <c r="H68" i="39"/>
  <c r="N67" i="39"/>
  <c r="N70" i="39"/>
  <c r="H71" i="39"/>
  <c r="H46" i="39"/>
  <c r="N45" i="39"/>
  <c r="H39" i="39"/>
  <c r="N38" i="39"/>
  <c r="H49" i="39"/>
  <c r="N48" i="39"/>
  <c r="N8" i="39"/>
  <c r="H9" i="39"/>
  <c r="H48" i="18"/>
  <c r="N47" i="18"/>
  <c r="N109" i="19"/>
  <c r="H109" i="19"/>
  <c r="H24" i="19"/>
  <c r="N24" i="19"/>
  <c r="N80" i="18"/>
  <c r="H81" i="18"/>
  <c r="H67" i="18"/>
  <c r="N66" i="18"/>
  <c r="N81" i="18"/>
  <c r="H82" i="18"/>
  <c r="H100" i="18"/>
  <c r="N99" i="18"/>
  <c r="N29" i="19"/>
  <c r="H29" i="19"/>
  <c r="N86" i="19"/>
  <c r="H86" i="19"/>
  <c r="H60" i="19"/>
  <c r="N60" i="19"/>
  <c r="H98" i="19"/>
  <c r="N98" i="19"/>
  <c r="N78" i="19"/>
  <c r="H78" i="19"/>
  <c r="N29" i="18"/>
  <c r="H30" i="18"/>
  <c r="H97" i="19"/>
  <c r="N97" i="19"/>
  <c r="H69" i="19"/>
  <c r="AD67" i="19" s="1"/>
  <c r="N69" i="19"/>
  <c r="N52" i="19"/>
  <c r="H52" i="19"/>
  <c r="H92" i="18"/>
  <c r="N91" i="18"/>
  <c r="H40" i="18"/>
  <c r="N39" i="18"/>
  <c r="H23" i="19"/>
  <c r="N23" i="19"/>
  <c r="H111" i="18"/>
  <c r="N110" i="18"/>
  <c r="F24" i="16"/>
  <c r="AP2" i="16" s="1"/>
  <c r="AQ2" i="16" s="1"/>
  <c r="H9" i="19"/>
  <c r="N9" i="19"/>
  <c r="R5" i="18"/>
  <c r="H6" i="18"/>
  <c r="N5" i="18"/>
  <c r="N9" i="18"/>
  <c r="H10" i="18"/>
  <c r="H18" i="19"/>
  <c r="N18" i="19"/>
  <c r="N16" i="18"/>
  <c r="H17" i="18"/>
  <c r="H15" i="18"/>
  <c r="N14" i="18"/>
  <c r="N50" i="39"/>
  <c r="H51" i="39"/>
  <c r="H36" i="39"/>
  <c r="N35" i="39"/>
  <c r="H103" i="39"/>
  <c r="N102" i="39"/>
  <c r="H84" i="39"/>
  <c r="N83" i="39"/>
  <c r="H42" i="39"/>
  <c r="N41" i="39"/>
  <c r="N104" i="39"/>
  <c r="H105" i="39"/>
  <c r="N32" i="39"/>
  <c r="H33" i="39"/>
  <c r="N79" i="39"/>
  <c r="H80" i="39"/>
  <c r="N23" i="39"/>
  <c r="H24" i="39"/>
  <c r="H54" i="39"/>
  <c r="N53" i="39"/>
  <c r="H12" i="39"/>
  <c r="N11" i="39"/>
  <c r="H104" i="39"/>
  <c r="N103" i="39"/>
  <c r="H53" i="39"/>
  <c r="N52" i="39"/>
  <c r="H93" i="39"/>
  <c r="N92" i="39"/>
  <c r="H13" i="39"/>
  <c r="N12" i="39"/>
  <c r="H45" i="39"/>
  <c r="N44" i="39"/>
  <c r="H74" i="39"/>
  <c r="N73" i="39"/>
  <c r="H75" i="39"/>
  <c r="N74" i="39"/>
  <c r="N4" i="39"/>
  <c r="R4" i="39"/>
  <c r="H5" i="39"/>
  <c r="N73" i="18"/>
  <c r="H74" i="18"/>
  <c r="N31" i="18"/>
  <c r="H32" i="18"/>
  <c r="N45" i="18"/>
  <c r="H46" i="18"/>
  <c r="N105" i="18"/>
  <c r="H106" i="18"/>
  <c r="H62" i="18"/>
  <c r="N61" i="18"/>
  <c r="N57" i="18"/>
  <c r="H58" i="18"/>
  <c r="H46" i="19"/>
  <c r="N46" i="19"/>
  <c r="N70" i="19"/>
  <c r="H70" i="19"/>
  <c r="AD69" i="19" s="1"/>
  <c r="H70" i="18"/>
  <c r="N69" i="18"/>
  <c r="N102" i="18"/>
  <c r="H103" i="18"/>
  <c r="N32" i="18"/>
  <c r="H33" i="18"/>
  <c r="H32" i="19"/>
  <c r="N32" i="19"/>
  <c r="N81" i="19"/>
  <c r="H81" i="19"/>
  <c r="H52" i="18"/>
  <c r="N51" i="18"/>
  <c r="H61" i="19"/>
  <c r="N61" i="19"/>
  <c r="N79" i="19"/>
  <c r="H79" i="19"/>
  <c r="H110" i="19"/>
  <c r="N110" i="19"/>
  <c r="H95" i="18"/>
  <c r="N94" i="18"/>
  <c r="H83" i="18"/>
  <c r="N82" i="18"/>
  <c r="N93" i="19"/>
  <c r="H93" i="19"/>
  <c r="H96" i="18"/>
  <c r="N95" i="18"/>
  <c r="H94" i="18"/>
  <c r="N93" i="18"/>
  <c r="H82" i="19"/>
  <c r="N82" i="19"/>
  <c r="N56" i="19"/>
  <c r="H56" i="19"/>
  <c r="H108" i="19"/>
  <c r="N108" i="19"/>
  <c r="H92" i="19"/>
  <c r="N92" i="19"/>
  <c r="N41" i="19"/>
  <c r="H41" i="19"/>
  <c r="H31" i="18"/>
  <c r="N30" i="18"/>
  <c r="D91" i="23"/>
  <c r="D35" i="23"/>
  <c r="D18" i="22"/>
  <c r="D63" i="23"/>
  <c r="D143" i="23"/>
  <c r="D119" i="23"/>
  <c r="H68" i="18"/>
  <c r="N67" i="18"/>
  <c r="H11" i="19"/>
  <c r="N11" i="19"/>
  <c r="N14" i="19"/>
  <c r="H14" i="19"/>
  <c r="N13" i="18"/>
  <c r="H14" i="18"/>
  <c r="R6" i="19"/>
  <c r="H6" i="19"/>
  <c r="N6" i="19"/>
  <c r="H16" i="19"/>
  <c r="N16" i="19"/>
  <c r="N11" i="18"/>
  <c r="H12" i="18"/>
  <c r="H14" i="39"/>
  <c r="N13" i="39"/>
  <c r="H25" i="39"/>
  <c r="N24" i="39"/>
  <c r="H99" i="39"/>
  <c r="N98" i="39"/>
  <c r="H98" i="39"/>
  <c r="N97" i="39"/>
  <c r="N54" i="39"/>
  <c r="H55" i="39"/>
  <c r="N19" i="39"/>
  <c r="H20" i="39"/>
  <c r="H89" i="39"/>
  <c r="N88" i="39"/>
  <c r="H16" i="39"/>
  <c r="N15" i="39"/>
  <c r="N31" i="39"/>
  <c r="H32" i="39"/>
  <c r="N27" i="39"/>
  <c r="H28" i="39"/>
  <c r="N28" i="39"/>
  <c r="H29" i="39"/>
  <c r="N82" i="39"/>
  <c r="H83" i="39"/>
  <c r="H48" i="39"/>
  <c r="N47" i="39"/>
  <c r="N57" i="39"/>
  <c r="H58" i="39"/>
  <c r="H64" i="39"/>
  <c r="N63" i="39"/>
  <c r="H86" i="39"/>
  <c r="N85" i="39"/>
  <c r="H101" i="39"/>
  <c r="N100" i="39"/>
  <c r="B28" i="16"/>
  <c r="N106" i="18"/>
  <c r="H107" i="18"/>
  <c r="H59" i="19"/>
  <c r="N59" i="19"/>
  <c r="H94" i="19"/>
  <c r="N94" i="19"/>
  <c r="H74" i="19"/>
  <c r="N74" i="19"/>
  <c r="N88" i="19"/>
  <c r="AE88" i="19" s="1"/>
  <c r="H88" i="19"/>
  <c r="H105" i="19"/>
  <c r="N105" i="19"/>
  <c r="N23" i="18"/>
  <c r="H24" i="18"/>
  <c r="AD23" i="18" s="1"/>
  <c r="H40" i="19"/>
  <c r="N40" i="19"/>
  <c r="H67" i="19"/>
  <c r="AD66" i="19" s="1"/>
  <c r="N67" i="19"/>
  <c r="N47" i="19"/>
  <c r="H47" i="19"/>
  <c r="N64" i="18"/>
  <c r="H65" i="18"/>
  <c r="N72" i="19"/>
  <c r="H72" i="19"/>
  <c r="AD70" i="19" s="1"/>
  <c r="N22" i="18"/>
  <c r="H23" i="18"/>
  <c r="H73" i="19"/>
  <c r="N73" i="19"/>
  <c r="N44" i="19"/>
  <c r="H44" i="19"/>
  <c r="H28" i="19"/>
  <c r="N28" i="19"/>
  <c r="H77" i="19"/>
  <c r="N77" i="19"/>
  <c r="H89" i="18"/>
  <c r="N88" i="18"/>
  <c r="H21" i="19"/>
  <c r="N21" i="19"/>
  <c r="N59" i="18"/>
  <c r="H60" i="18"/>
  <c r="H75" i="19"/>
  <c r="N75" i="19"/>
  <c r="N54" i="19"/>
  <c r="H54" i="19"/>
  <c r="H35" i="19"/>
  <c r="N35" i="19"/>
  <c r="N74" i="18"/>
  <c r="H75" i="18"/>
  <c r="H39" i="19"/>
  <c r="N39" i="19"/>
  <c r="N55" i="19"/>
  <c r="H55" i="19"/>
  <c r="H93" i="18"/>
  <c r="N92" i="18"/>
  <c r="H21" i="18"/>
  <c r="N20" i="18"/>
  <c r="H98" i="18"/>
  <c r="N97" i="18"/>
  <c r="N103" i="18"/>
  <c r="H104" i="18"/>
  <c r="B21" i="23"/>
  <c r="C16" i="24"/>
  <c r="B17" i="24" s="1"/>
  <c r="C21" i="22"/>
  <c r="B22" i="22" s="1"/>
  <c r="R4" i="18"/>
  <c r="N4" i="18"/>
  <c r="H5" i="18"/>
  <c r="N18" i="18"/>
  <c r="H19" i="18"/>
  <c r="R6" i="18"/>
  <c r="N6" i="18"/>
  <c r="H7" i="18"/>
  <c r="R4" i="19"/>
  <c r="N4" i="19"/>
  <c r="H4" i="19"/>
  <c r="N10" i="19"/>
  <c r="H10" i="19"/>
  <c r="N5" i="39"/>
  <c r="R5" i="39"/>
  <c r="H6" i="39"/>
  <c r="H69" i="39"/>
  <c r="N68" i="39"/>
  <c r="H65" i="39"/>
  <c r="N64" i="39"/>
  <c r="H95" i="39"/>
  <c r="N94" i="39"/>
  <c r="N110" i="39"/>
  <c r="H111" i="39"/>
  <c r="H40" i="39"/>
  <c r="N39" i="39"/>
  <c r="N84" i="39"/>
  <c r="H85" i="39"/>
  <c r="N43" i="39"/>
  <c r="H44" i="39"/>
  <c r="H4" i="39"/>
  <c r="R3" i="39"/>
  <c r="N3" i="39"/>
  <c r="H87" i="39"/>
  <c r="N86" i="39"/>
  <c r="H52" i="39"/>
  <c r="N51" i="39"/>
  <c r="N33" i="39"/>
  <c r="H34" i="39"/>
  <c r="N22" i="39"/>
  <c r="H23" i="39"/>
  <c r="H82" i="39"/>
  <c r="N81" i="39"/>
  <c r="N30" i="39"/>
  <c r="H31" i="39"/>
  <c r="N60" i="39"/>
  <c r="H61" i="39"/>
  <c r="N107" i="39"/>
  <c r="H108" i="39"/>
  <c r="N91" i="39"/>
  <c r="H92" i="39"/>
  <c r="N56" i="39"/>
  <c r="H57" i="39"/>
  <c r="N103" i="19"/>
  <c r="H103" i="19"/>
  <c r="N66" i="19"/>
  <c r="H66" i="19"/>
  <c r="H107" i="19"/>
  <c r="N107" i="19"/>
  <c r="N28" i="18"/>
  <c r="H29" i="18"/>
  <c r="H91" i="19"/>
  <c r="N91" i="19"/>
  <c r="N48" i="19"/>
  <c r="H48" i="19"/>
  <c r="N63" i="19"/>
  <c r="H63" i="19"/>
  <c r="N76" i="19"/>
  <c r="H76" i="19"/>
  <c r="N53" i="19"/>
  <c r="H53" i="19"/>
  <c r="H58" i="19"/>
  <c r="N58" i="19"/>
  <c r="H49" i="18"/>
  <c r="N48" i="18"/>
  <c r="H64" i="18"/>
  <c r="N63" i="18"/>
  <c r="N55" i="18"/>
  <c r="H56" i="18"/>
  <c r="AD55" i="18" s="1"/>
  <c r="N99" i="19"/>
  <c r="H99" i="19"/>
  <c r="H43" i="19"/>
  <c r="N43" i="19"/>
  <c r="H36" i="18"/>
  <c r="N35" i="18"/>
  <c r="H99" i="18"/>
  <c r="N98" i="18"/>
  <c r="N87" i="18"/>
  <c r="H88" i="18"/>
  <c r="H62" i="19"/>
  <c r="N62" i="19"/>
  <c r="N96" i="19"/>
  <c r="H96" i="19"/>
  <c r="H112" i="18"/>
  <c r="AD111" i="18" s="1"/>
  <c r="N111" i="18"/>
  <c r="H80" i="19"/>
  <c r="N80" i="19"/>
  <c r="N65" i="18"/>
  <c r="H66" i="18"/>
  <c r="H49" i="19"/>
  <c r="N49" i="19"/>
  <c r="N96" i="18"/>
  <c r="H97" i="18"/>
  <c r="H109" i="18"/>
  <c r="N108" i="18"/>
  <c r="N26" i="19"/>
  <c r="H26" i="19"/>
  <c r="N70" i="18"/>
  <c r="H71" i="18"/>
  <c r="N78" i="18"/>
  <c r="H79" i="18"/>
  <c r="H22" i="19"/>
  <c r="N22" i="19"/>
  <c r="N53" i="18"/>
  <c r="H54" i="18"/>
  <c r="H105" i="18"/>
  <c r="N104" i="18"/>
  <c r="N12" i="18"/>
  <c r="H13" i="18"/>
  <c r="N3" i="18"/>
  <c r="R3" i="18"/>
  <c r="M20" i="23" s="1"/>
  <c r="H4" i="18"/>
  <c r="H21" i="39"/>
  <c r="N20" i="39"/>
  <c r="N72" i="39"/>
  <c r="H73" i="39"/>
  <c r="H8" i="18"/>
  <c r="R7" i="18"/>
  <c r="N7" i="18"/>
  <c r="N15" i="18"/>
  <c r="H16" i="18"/>
  <c r="N96" i="39"/>
  <c r="H97" i="39"/>
  <c r="N69" i="39"/>
  <c r="H70" i="39"/>
  <c r="N58" i="39"/>
  <c r="H59" i="39"/>
  <c r="N77" i="39"/>
  <c r="H78" i="39"/>
  <c r="H79" i="39"/>
  <c r="N78" i="39"/>
  <c r="N76" i="39"/>
  <c r="H77" i="39"/>
  <c r="H60" i="39"/>
  <c r="N59" i="39"/>
  <c r="H18" i="39"/>
  <c r="N17" i="39"/>
  <c r="H72" i="39"/>
  <c r="N71" i="39"/>
  <c r="N16" i="39"/>
  <c r="H17" i="39"/>
  <c r="N75" i="39"/>
  <c r="H76" i="39"/>
  <c r="N29" i="39"/>
  <c r="H30" i="39"/>
  <c r="N89" i="39"/>
  <c r="H90" i="39"/>
  <c r="N61" i="39"/>
  <c r="H62" i="39"/>
  <c r="H11" i="39"/>
  <c r="N10" i="39"/>
  <c r="N87" i="39"/>
  <c r="H88" i="39"/>
  <c r="H109" i="39"/>
  <c r="N108" i="39"/>
  <c r="H44" i="18"/>
  <c r="N43" i="18"/>
  <c r="AE43" i="18" s="1"/>
  <c r="H41" i="18"/>
  <c r="N40" i="18"/>
  <c r="H95" i="19"/>
  <c r="N95" i="19"/>
  <c r="N46" i="18"/>
  <c r="H47" i="18"/>
  <c r="H25" i="19"/>
  <c r="N25" i="19"/>
  <c r="N85" i="19"/>
  <c r="H85" i="19"/>
  <c r="H78" i="18"/>
  <c r="N77" i="18"/>
  <c r="H38" i="18"/>
  <c r="N37" i="18"/>
  <c r="N107" i="18"/>
  <c r="H108" i="18"/>
  <c r="N62" i="18"/>
  <c r="H63" i="18"/>
  <c r="H51" i="19"/>
  <c r="N51" i="19"/>
  <c r="H50" i="18"/>
  <c r="AD49" i="18" s="1"/>
  <c r="N49" i="18"/>
  <c r="H38" i="19"/>
  <c r="N38" i="19"/>
  <c r="N42" i="18"/>
  <c r="H43" i="18"/>
  <c r="H31" i="19"/>
  <c r="N31" i="19"/>
  <c r="H90" i="19"/>
  <c r="N90" i="19"/>
  <c r="AD31" i="39" l="1"/>
  <c r="AE31" i="39"/>
  <c r="AD41" i="39"/>
  <c r="AD32" i="18"/>
  <c r="AE110" i="19"/>
  <c r="AD109" i="19"/>
  <c r="AD86" i="18"/>
  <c r="AD22" i="18"/>
  <c r="AE68" i="19"/>
  <c r="AD85" i="19"/>
  <c r="AE47" i="39"/>
  <c r="AD85" i="18"/>
  <c r="AD36" i="19"/>
  <c r="AD35" i="19"/>
  <c r="AE6" i="19"/>
  <c r="AD107" i="19"/>
  <c r="AD100" i="39"/>
  <c r="AE57" i="18"/>
  <c r="AE52" i="39"/>
  <c r="AE67" i="19"/>
  <c r="AD87" i="19"/>
  <c r="AD96" i="19"/>
  <c r="AE24" i="18"/>
  <c r="AE84" i="18"/>
  <c r="AD76" i="18"/>
  <c r="AD106" i="19"/>
  <c r="AD75" i="18"/>
  <c r="AE49" i="19"/>
  <c r="AD25" i="19"/>
  <c r="AE55" i="18"/>
  <c r="AE22" i="18"/>
  <c r="AD52" i="39"/>
  <c r="AE26" i="18"/>
  <c r="AE20" i="39"/>
  <c r="AD28" i="19"/>
  <c r="AE65" i="39"/>
  <c r="AE104" i="18"/>
  <c r="AE65" i="18"/>
  <c r="AE96" i="19"/>
  <c r="AE99" i="19"/>
  <c r="AE91" i="39"/>
  <c r="AD92" i="18"/>
  <c r="AD27" i="19"/>
  <c r="AE23" i="18"/>
  <c r="AE98" i="39"/>
  <c r="AD31" i="19"/>
  <c r="AE18" i="19"/>
  <c r="AD102" i="19"/>
  <c r="AD94" i="39"/>
  <c r="AD37" i="18"/>
  <c r="AE59" i="18"/>
  <c r="AE49" i="18"/>
  <c r="AD69" i="39"/>
  <c r="AE72" i="39"/>
  <c r="AE110" i="39"/>
  <c r="AD40" i="18"/>
  <c r="AD98" i="19"/>
  <c r="AD33" i="39"/>
  <c r="AE71" i="19"/>
  <c r="AD54" i="39"/>
  <c r="AE70" i="19"/>
  <c r="AD56" i="39"/>
  <c r="AE12" i="18"/>
  <c r="AD5" i="39"/>
  <c r="AE111" i="18"/>
  <c r="AD63" i="19"/>
  <c r="AD44" i="39"/>
  <c r="AE71" i="39"/>
  <c r="AD71" i="39"/>
  <c r="AD99" i="19"/>
  <c r="AE4" i="19"/>
  <c r="AE20" i="18"/>
  <c r="AD20" i="18"/>
  <c r="AD24" i="39"/>
  <c r="AE82" i="18"/>
  <c r="AE51" i="19"/>
  <c r="AD43" i="18"/>
  <c r="AD7" i="18"/>
  <c r="AE78" i="18"/>
  <c r="AD98" i="18"/>
  <c r="AD90" i="19"/>
  <c r="AE33" i="39"/>
  <c r="AD74" i="18"/>
  <c r="AE88" i="18"/>
  <c r="AE13" i="39"/>
  <c r="AD82" i="18"/>
  <c r="AE89" i="39"/>
  <c r="AD78" i="18"/>
  <c r="AE104" i="39"/>
  <c r="AE86" i="19"/>
  <c r="AD84" i="19"/>
  <c r="AD53" i="18"/>
  <c r="AE35" i="18"/>
  <c r="AE58" i="19"/>
  <c r="AD62" i="19"/>
  <c r="AE81" i="39"/>
  <c r="AD39" i="39"/>
  <c r="AD64" i="39"/>
  <c r="AE74" i="18"/>
  <c r="AD44" i="18"/>
  <c r="AD24" i="19"/>
  <c r="AE18" i="18"/>
  <c r="AD46" i="18"/>
  <c r="AD58" i="19"/>
  <c r="AD15" i="19"/>
  <c r="AE85" i="19"/>
  <c r="AD94" i="19"/>
  <c r="AD108" i="39"/>
  <c r="AE53" i="18"/>
  <c r="AE70" i="18"/>
  <c r="AD35" i="18"/>
  <c r="AD51" i="39"/>
  <c r="AD59" i="18"/>
  <c r="AD43" i="19"/>
  <c r="AD82" i="39"/>
  <c r="AE41" i="19"/>
  <c r="AE96" i="18"/>
  <c r="AE43" i="39"/>
  <c r="AD34" i="19"/>
  <c r="AE46" i="18"/>
  <c r="AD59" i="39"/>
  <c r="AD18" i="19"/>
  <c r="AD3" i="18"/>
  <c r="AE29" i="39"/>
  <c r="AE107" i="19"/>
  <c r="AE92" i="18"/>
  <c r="AE53" i="19"/>
  <c r="AD17" i="39"/>
  <c r="AE22" i="19"/>
  <c r="AE108" i="18"/>
  <c r="AE56" i="18"/>
  <c r="AD98" i="39"/>
  <c r="AE82" i="19"/>
  <c r="AD17" i="19"/>
  <c r="AD30" i="19"/>
  <c r="AD67" i="18"/>
  <c r="AE8" i="39"/>
  <c r="AD45" i="39"/>
  <c r="AE103" i="19"/>
  <c r="AD89" i="19"/>
  <c r="AD50" i="19"/>
  <c r="AE11" i="19"/>
  <c r="AD48" i="39"/>
  <c r="AD65" i="19"/>
  <c r="AE77" i="19"/>
  <c r="AD92" i="39"/>
  <c r="AE79" i="39"/>
  <c r="AE29" i="19"/>
  <c r="AD6" i="19"/>
  <c r="AD52" i="19"/>
  <c r="AE30" i="39"/>
  <c r="AE24" i="39"/>
  <c r="AD104" i="39"/>
  <c r="AD9" i="18"/>
  <c r="AD8" i="39"/>
  <c r="AE105" i="39"/>
  <c r="AD75" i="19"/>
  <c r="AE35" i="39"/>
  <c r="AE48" i="39"/>
  <c r="AE111" i="39"/>
  <c r="AE100" i="19"/>
  <c r="AE3" i="18"/>
  <c r="AE56" i="39"/>
  <c r="AD62" i="18"/>
  <c r="AD75" i="39"/>
  <c r="AD22" i="19"/>
  <c r="AE63" i="18"/>
  <c r="AD38" i="19"/>
  <c r="AD72" i="39"/>
  <c r="AD30" i="39"/>
  <c r="AD104" i="19"/>
  <c r="AE31" i="19"/>
  <c r="AD4" i="18"/>
  <c r="AE40" i="19"/>
  <c r="AE100" i="39"/>
  <c r="AE51" i="18"/>
  <c r="AE15" i="18"/>
  <c r="AE28" i="19"/>
  <c r="AE54" i="39"/>
  <c r="AE108" i="19"/>
  <c r="AE45" i="39"/>
  <c r="AD83" i="18"/>
  <c r="AE78" i="39"/>
  <c r="AE62" i="19"/>
  <c r="AD9" i="19"/>
  <c r="AE9" i="18"/>
  <c r="AE25" i="39"/>
  <c r="AD65" i="39"/>
  <c r="AD107" i="18"/>
  <c r="AE7" i="18"/>
  <c r="AD48" i="19"/>
  <c r="AD88" i="18"/>
  <c r="AE14" i="19"/>
  <c r="AE42" i="18"/>
  <c r="AD61" i="39"/>
  <c r="AD65" i="18"/>
  <c r="AD110" i="39"/>
  <c r="AE6" i="39"/>
  <c r="AE92" i="19"/>
  <c r="AD79" i="19"/>
  <c r="AD77" i="39"/>
  <c r="AE84" i="39"/>
  <c r="AD91" i="19"/>
  <c r="AE44" i="39"/>
  <c r="AD104" i="18"/>
  <c r="AE80" i="19"/>
  <c r="AE22" i="39"/>
  <c r="AD72" i="19"/>
  <c r="AD39" i="19"/>
  <c r="AE93" i="18"/>
  <c r="AD99" i="18"/>
  <c r="AE83" i="18"/>
  <c r="AE77" i="39"/>
  <c r="AD47" i="19"/>
  <c r="AD54" i="19"/>
  <c r="AD96" i="39"/>
  <c r="AD42" i="19"/>
  <c r="AE76" i="19"/>
  <c r="AD11" i="39"/>
  <c r="AE16" i="18"/>
  <c r="AD39" i="18"/>
  <c r="AD81" i="18"/>
  <c r="AE60" i="18"/>
  <c r="AD56" i="19"/>
  <c r="AD14" i="39"/>
  <c r="AE93" i="39"/>
  <c r="AD80" i="39"/>
  <c r="AD10" i="18"/>
  <c r="AD82" i="19"/>
  <c r="AE16" i="39"/>
  <c r="AE43" i="19"/>
  <c r="AE107" i="39"/>
  <c r="AD43" i="39"/>
  <c r="AD71" i="19"/>
  <c r="AE74" i="19"/>
  <c r="AD106" i="18"/>
  <c r="AD57" i="39"/>
  <c r="AD19" i="39"/>
  <c r="AE97" i="39"/>
  <c r="AE31" i="18"/>
  <c r="AE53" i="39"/>
  <c r="AE5" i="18"/>
  <c r="AE98" i="19"/>
  <c r="AE70" i="39"/>
  <c r="AD90" i="39"/>
  <c r="AD4" i="19"/>
  <c r="AD109" i="18"/>
  <c r="AE38" i="18"/>
  <c r="AE109" i="39"/>
  <c r="AE64" i="19"/>
  <c r="AD68" i="39"/>
  <c r="AD91" i="39"/>
  <c r="AE97" i="18"/>
  <c r="AD28" i="39"/>
  <c r="AD97" i="39"/>
  <c r="AD60" i="19"/>
  <c r="AD74" i="39"/>
  <c r="AD32" i="39"/>
  <c r="AD47" i="18"/>
  <c r="AD38" i="39"/>
  <c r="AE95" i="39"/>
  <c r="AD17" i="18"/>
  <c r="AE27" i="19"/>
  <c r="AD101" i="19"/>
  <c r="AE90" i="18"/>
  <c r="AD36" i="39"/>
  <c r="AD11" i="19"/>
  <c r="AE20" i="19"/>
  <c r="AD71" i="18"/>
  <c r="AE107" i="18"/>
  <c r="AD58" i="39"/>
  <c r="AE91" i="19"/>
  <c r="AE3" i="39"/>
  <c r="AD97" i="18"/>
  <c r="AE55" i="19"/>
  <c r="AD64" i="18"/>
  <c r="AE94" i="19"/>
  <c r="AD85" i="39"/>
  <c r="AD30" i="18"/>
  <c r="AD45" i="19"/>
  <c r="AE103" i="39"/>
  <c r="AE83" i="39"/>
  <c r="AD50" i="39"/>
  <c r="AD29" i="18"/>
  <c r="AE60" i="19"/>
  <c r="AE66" i="18"/>
  <c r="AD14" i="19"/>
  <c r="AE68" i="18"/>
  <c r="AD58" i="18"/>
  <c r="AE41" i="18"/>
  <c r="AE100" i="18"/>
  <c r="AD52" i="18"/>
  <c r="AE34" i="19"/>
  <c r="AD87" i="39"/>
  <c r="AE58" i="39"/>
  <c r="AD57" i="19"/>
  <c r="AE60" i="39"/>
  <c r="AD81" i="39"/>
  <c r="AD13" i="18"/>
  <c r="AD93" i="18"/>
  <c r="AD69" i="18"/>
  <c r="AD4" i="39"/>
  <c r="AD23" i="39"/>
  <c r="AE9" i="19"/>
  <c r="AE52" i="19"/>
  <c r="AE18" i="39"/>
  <c r="AE34" i="18"/>
  <c r="AE84" i="19"/>
  <c r="AD36" i="18"/>
  <c r="AE42" i="39"/>
  <c r="AD21" i="39"/>
  <c r="AE17" i="19"/>
  <c r="AE106" i="19"/>
  <c r="AE75" i="39"/>
  <c r="AD76" i="39"/>
  <c r="AD107" i="39"/>
  <c r="AE88" i="39"/>
  <c r="AE11" i="39"/>
  <c r="AE14" i="18"/>
  <c r="AD77" i="19"/>
  <c r="AD80" i="18"/>
  <c r="AD7" i="39"/>
  <c r="AD19" i="18"/>
  <c r="AE45" i="19"/>
  <c r="AD41" i="19"/>
  <c r="AE62" i="39"/>
  <c r="AD26" i="39"/>
  <c r="AE28" i="18"/>
  <c r="AE27" i="18"/>
  <c r="AE48" i="18"/>
  <c r="AE41" i="39"/>
  <c r="AE102" i="39"/>
  <c r="AD16" i="18"/>
  <c r="AD8" i="18"/>
  <c r="AE8" i="19"/>
  <c r="AE37" i="18"/>
  <c r="AE25" i="19"/>
  <c r="AD74" i="19"/>
  <c r="AD13" i="19"/>
  <c r="AE67" i="18"/>
  <c r="D168" i="22"/>
  <c r="D92" i="22"/>
  <c r="D36" i="22"/>
  <c r="D214" i="22"/>
  <c r="D120" i="22"/>
  <c r="D237" i="22"/>
  <c r="D260" i="22"/>
  <c r="D191" i="22"/>
  <c r="D64" i="22"/>
  <c r="D145" i="22"/>
  <c r="AD67" i="39"/>
  <c r="AD90" i="18"/>
  <c r="AE104" i="19"/>
  <c r="AE77" i="18"/>
  <c r="AE76" i="18"/>
  <c r="AE95" i="18"/>
  <c r="AE38" i="19"/>
  <c r="AE37" i="19"/>
  <c r="C21" i="23"/>
  <c r="C22" i="22" s="1"/>
  <c r="B23" i="22" s="1"/>
  <c r="M21" i="23"/>
  <c r="AD46" i="19"/>
  <c r="AE105" i="19"/>
  <c r="AE59" i="19"/>
  <c r="AE73" i="18"/>
  <c r="AE74" i="39"/>
  <c r="AD79" i="18"/>
  <c r="AE33" i="19"/>
  <c r="AD49" i="39"/>
  <c r="AE40" i="39"/>
  <c r="AE33" i="18"/>
  <c r="AE15" i="39"/>
  <c r="V3" i="39"/>
  <c r="V3" i="19"/>
  <c r="V3" i="18"/>
  <c r="AE99" i="18"/>
  <c r="AE24" i="19"/>
  <c r="S3" i="19"/>
  <c r="S4" i="19" s="1"/>
  <c r="S5" i="19" s="1"/>
  <c r="S6" i="19" s="1"/>
  <c r="S7" i="19" s="1"/>
  <c r="T3" i="19"/>
  <c r="AE57" i="19"/>
  <c r="AD106" i="39"/>
  <c r="AE50" i="18"/>
  <c r="AE90" i="19"/>
  <c r="AE89" i="19"/>
  <c r="AE95" i="19"/>
  <c r="AE26" i="19"/>
  <c r="AE87" i="18"/>
  <c r="AE86" i="18"/>
  <c r="AD28" i="18"/>
  <c r="AD27" i="18"/>
  <c r="AD76" i="19"/>
  <c r="AE16" i="19"/>
  <c r="AD51" i="18"/>
  <c r="AD50" i="18"/>
  <c r="AD42" i="18"/>
  <c r="AD79" i="39"/>
  <c r="AD91" i="18"/>
  <c r="AD55" i="39"/>
  <c r="AD25" i="18"/>
  <c r="AD24" i="18"/>
  <c r="AD78" i="39"/>
  <c r="AE98" i="18"/>
  <c r="AD48" i="18"/>
  <c r="AE63" i="19"/>
  <c r="AD22" i="39"/>
  <c r="AE51" i="39"/>
  <c r="AE86" i="39"/>
  <c r="AD84" i="39"/>
  <c r="AE39" i="39"/>
  <c r="AE94" i="39"/>
  <c r="AE64" i="39"/>
  <c r="AE68" i="39"/>
  <c r="AD3" i="19"/>
  <c r="AD6" i="18"/>
  <c r="AD18" i="18"/>
  <c r="AE39" i="19"/>
  <c r="AE35" i="19"/>
  <c r="AD53" i="19"/>
  <c r="AE75" i="19"/>
  <c r="AE21" i="19"/>
  <c r="AE64" i="18"/>
  <c r="AE63" i="39"/>
  <c r="AD47" i="39"/>
  <c r="AD88" i="39"/>
  <c r="AE19" i="39"/>
  <c r="AD13" i="39"/>
  <c r="AD11" i="18"/>
  <c r="AD5" i="19"/>
  <c r="AE13" i="18"/>
  <c r="AD10" i="19"/>
  <c r="D255" i="23"/>
  <c r="D227" i="23"/>
  <c r="D171" i="23"/>
  <c r="D199" i="23"/>
  <c r="AE30" i="18"/>
  <c r="AD55" i="19"/>
  <c r="AD92" i="19"/>
  <c r="AE94" i="18"/>
  <c r="AD78" i="19"/>
  <c r="AE61" i="19"/>
  <c r="AD88" i="19"/>
  <c r="AD61" i="18"/>
  <c r="AE105" i="18"/>
  <c r="AD12" i="39"/>
  <c r="AE32" i="39"/>
  <c r="AD102" i="39"/>
  <c r="AE91" i="18"/>
  <c r="AD59" i="19"/>
  <c r="AE81" i="18"/>
  <c r="AD108" i="19"/>
  <c r="AE47" i="18"/>
  <c r="AE109" i="18"/>
  <c r="AD44" i="19"/>
  <c r="AE58" i="18"/>
  <c r="AE101" i="18"/>
  <c r="AE14" i="39"/>
  <c r="AE106" i="39"/>
  <c r="AD99" i="39"/>
  <c r="AE66" i="39"/>
  <c r="AE101" i="39"/>
  <c r="AD49" i="19"/>
  <c r="AE71" i="18"/>
  <c r="AE62" i="18"/>
  <c r="AD77" i="18"/>
  <c r="AE87" i="39"/>
  <c r="AD10" i="39"/>
  <c r="AD108" i="18"/>
  <c r="AD61" i="19"/>
  <c r="AE66" i="19"/>
  <c r="AD60" i="39"/>
  <c r="AD86" i="39"/>
  <c r="S3" i="39"/>
  <c r="S4" i="39" s="1"/>
  <c r="S5" i="39" s="1"/>
  <c r="S6" i="39" s="1"/>
  <c r="S7" i="39" s="1"/>
  <c r="T3" i="39"/>
  <c r="T4" i="39" s="1"/>
  <c r="T5" i="39" s="1"/>
  <c r="T6" i="39" s="1"/>
  <c r="T7" i="39" s="1"/>
  <c r="AE10" i="19"/>
  <c r="AE4" i="18"/>
  <c r="AD103" i="18"/>
  <c r="AE54" i="19"/>
  <c r="AD20" i="19"/>
  <c r="AE72" i="19"/>
  <c r="AD93" i="19"/>
  <c r="AE85" i="39"/>
  <c r="AE82" i="39"/>
  <c r="AE28" i="39"/>
  <c r="AE11" i="18"/>
  <c r="AD81" i="19"/>
  <c r="AD95" i="18"/>
  <c r="AD94" i="18"/>
  <c r="AE79" i="19"/>
  <c r="AD80" i="19"/>
  <c r="AE32" i="19"/>
  <c r="AD102" i="18"/>
  <c r="AE69" i="18"/>
  <c r="AE46" i="19"/>
  <c r="AD57" i="18"/>
  <c r="AE61" i="18"/>
  <c r="AD105" i="18"/>
  <c r="AD45" i="18"/>
  <c r="AD31" i="18"/>
  <c r="AD73" i="18"/>
  <c r="AE4" i="39"/>
  <c r="AD103" i="39"/>
  <c r="AD14" i="18"/>
  <c r="AE29" i="18"/>
  <c r="AE78" i="19"/>
  <c r="AD97" i="19"/>
  <c r="AD66" i="18"/>
  <c r="AE80" i="18"/>
  <c r="AD23" i="19"/>
  <c r="AE109" i="19"/>
  <c r="AE38" i="39"/>
  <c r="AD70" i="39"/>
  <c r="AE67" i="39"/>
  <c r="AD25" i="39"/>
  <c r="AE37" i="39"/>
  <c r="AE34" i="39"/>
  <c r="AD95" i="39"/>
  <c r="AD18" i="39"/>
  <c r="AD6" i="39"/>
  <c r="AE46" i="39"/>
  <c r="AE90" i="39"/>
  <c r="AE7" i="39"/>
  <c r="AD12" i="19"/>
  <c r="AE17" i="18"/>
  <c r="AE7" i="19"/>
  <c r="AE5" i="19"/>
  <c r="AE21" i="18"/>
  <c r="AE19" i="18"/>
  <c r="AD72" i="18"/>
  <c r="AD34" i="18"/>
  <c r="AE79" i="18"/>
  <c r="AD26" i="19"/>
  <c r="AD101" i="18"/>
  <c r="AE55" i="39"/>
  <c r="AE8" i="18"/>
  <c r="AD89" i="18"/>
  <c r="AE65" i="19"/>
  <c r="AD86" i="19"/>
  <c r="AD54" i="18"/>
  <c r="AE40" i="18"/>
  <c r="AD89" i="39"/>
  <c r="AD29" i="39"/>
  <c r="AD16" i="39"/>
  <c r="AE17" i="39"/>
  <c r="AE59" i="39"/>
  <c r="AD15" i="18"/>
  <c r="AD12" i="18"/>
  <c r="AD3" i="39"/>
  <c r="AE6" i="18"/>
  <c r="AE103" i="18"/>
  <c r="AE44" i="19"/>
  <c r="AE73" i="19"/>
  <c r="AE47" i="19"/>
  <c r="AD63" i="39"/>
  <c r="AE57" i="39"/>
  <c r="AD27" i="39"/>
  <c r="AD15" i="39"/>
  <c r="AD40" i="19"/>
  <c r="AE93" i="19"/>
  <c r="AE81" i="19"/>
  <c r="AE32" i="18"/>
  <c r="AE102" i="18"/>
  <c r="AE45" i="18"/>
  <c r="AE73" i="39"/>
  <c r="AE92" i="39"/>
  <c r="AE23" i="39"/>
  <c r="AD35" i="39"/>
  <c r="AE50" i="39"/>
  <c r="AD8" i="19"/>
  <c r="AE110" i="18"/>
  <c r="AD51" i="19"/>
  <c r="AE69" i="19"/>
  <c r="AD56" i="18"/>
  <c r="AE13" i="19"/>
  <c r="AE3" i="19"/>
  <c r="AD21" i="18"/>
  <c r="AD60" i="18"/>
  <c r="AE72" i="18"/>
  <c r="AD41" i="18"/>
  <c r="AD83" i="19"/>
  <c r="AE19" i="19"/>
  <c r="AD100" i="18"/>
  <c r="AD38" i="18"/>
  <c r="AE111" i="19"/>
  <c r="AE42" i="19"/>
  <c r="AE36" i="18"/>
  <c r="AD62" i="39"/>
  <c r="AD66" i="39"/>
  <c r="AE26" i="39"/>
  <c r="AE9" i="39"/>
  <c r="AD16" i="19"/>
  <c r="AE10" i="18"/>
  <c r="AD7" i="19"/>
  <c r="AE89" i="18"/>
  <c r="AD29" i="19"/>
  <c r="AE54" i="18"/>
  <c r="AD19" i="19"/>
  <c r="AE50" i="19"/>
  <c r="AD103" i="19"/>
  <c r="AE83" i="19"/>
  <c r="AE101" i="19"/>
  <c r="AD33" i="18"/>
  <c r="AD37" i="19"/>
  <c r="AE108" i="39"/>
  <c r="AE10" i="39"/>
  <c r="AE61" i="39"/>
  <c r="AE76" i="39"/>
  <c r="AE69" i="39"/>
  <c r="AE96" i="39"/>
  <c r="AD20" i="39"/>
  <c r="T3" i="18"/>
  <c r="S3" i="18"/>
  <c r="S4" i="18" s="1"/>
  <c r="S5" i="18" s="1"/>
  <c r="S6" i="18" s="1"/>
  <c r="S7" i="18" s="1"/>
  <c r="AD21" i="19"/>
  <c r="AD70" i="18"/>
  <c r="AD96" i="18"/>
  <c r="AD95" i="19"/>
  <c r="AD87" i="18"/>
  <c r="AD63" i="18"/>
  <c r="AE48" i="19"/>
  <c r="AE5" i="39"/>
  <c r="AD73" i="19"/>
  <c r="AE106" i="18"/>
  <c r="AE27" i="39"/>
  <c r="AE56" i="19"/>
  <c r="AD73" i="39"/>
  <c r="AE12" i="39"/>
  <c r="AD53" i="39"/>
  <c r="AD83" i="39"/>
  <c r="AD5" i="18"/>
  <c r="AD110" i="18"/>
  <c r="AE23" i="19"/>
  <c r="AE39" i="18"/>
  <c r="AD68" i="19"/>
  <c r="AE97" i="19"/>
  <c r="AE44" i="18"/>
  <c r="AD37" i="39"/>
  <c r="AD34" i="39"/>
  <c r="AD46" i="39"/>
  <c r="AD105" i="39"/>
  <c r="AE15" i="19"/>
  <c r="AD68" i="18"/>
  <c r="AE102" i="19"/>
  <c r="AD84" i="18"/>
  <c r="AD110" i="19"/>
  <c r="AE49" i="39"/>
  <c r="AE99" i="39"/>
  <c r="AD93" i="39"/>
  <c r="AE36" i="39"/>
  <c r="AD42" i="39"/>
  <c r="AD40" i="39"/>
  <c r="AE80" i="39"/>
  <c r="AD101" i="39"/>
  <c r="AE21" i="39"/>
  <c r="AD109" i="39"/>
  <c r="AD9" i="39"/>
  <c r="AE12" i="19"/>
  <c r="AD64" i="19"/>
  <c r="AE87" i="19"/>
  <c r="AE52" i="18"/>
  <c r="AE30" i="19"/>
  <c r="AE25" i="18"/>
  <c r="AD105" i="19"/>
  <c r="AD100" i="19"/>
  <c r="M147" i="23"/>
  <c r="C147" i="23"/>
  <c r="C149" i="22" s="1"/>
  <c r="B150" i="22" s="1"/>
  <c r="AD33" i="19"/>
  <c r="C22" i="51" l="1"/>
  <c r="B23" i="51" s="1"/>
  <c r="T4" i="19"/>
  <c r="N146" i="23"/>
  <c r="G148" i="22" s="1"/>
  <c r="T4" i="18"/>
  <c r="N20" i="23"/>
  <c r="G21" i="22" s="1"/>
  <c r="C17" i="24"/>
  <c r="B18" i="24" s="1"/>
  <c r="G10" i="23"/>
  <c r="G9" i="23"/>
  <c r="G11" i="23"/>
  <c r="E11" i="51" s="1"/>
  <c r="AR2" i="16"/>
  <c r="AP3" i="16"/>
  <c r="AQ3" i="16" s="1"/>
  <c r="B22" i="23"/>
  <c r="B148" i="23"/>
  <c r="J10" i="23" l="1"/>
  <c r="G10" i="51" s="1"/>
  <c r="E10" i="51"/>
  <c r="E9" i="22"/>
  <c r="E9" i="51"/>
  <c r="T5" i="19"/>
  <c r="T6" i="19" s="1"/>
  <c r="T7" i="19" s="1"/>
  <c r="N147" i="23"/>
  <c r="G149" i="22" s="1"/>
  <c r="T5" i="18"/>
  <c r="T6" i="18" s="1"/>
  <c r="T7" i="18" s="1"/>
  <c r="N21" i="23"/>
  <c r="G22" i="22" s="1"/>
  <c r="E10" i="22"/>
  <c r="J9" i="23"/>
  <c r="G9" i="51" s="1"/>
  <c r="E11" i="22"/>
  <c r="J11" i="23"/>
  <c r="G11" i="51" s="1"/>
  <c r="M148" i="23"/>
  <c r="C148" i="23"/>
  <c r="B149" i="23" s="1"/>
  <c r="C22" i="23"/>
  <c r="C18" i="24" s="1"/>
  <c r="B19" i="24" s="1"/>
  <c r="M22" i="23"/>
  <c r="AP4" i="16"/>
  <c r="AQ4" i="16" s="1"/>
  <c r="AR3" i="16"/>
  <c r="C23" i="51" l="1"/>
  <c r="G9" i="22"/>
  <c r="G10" i="22"/>
  <c r="N148" i="23"/>
  <c r="G150" i="22" s="1"/>
  <c r="N22" i="23"/>
  <c r="G23" i="22" s="1"/>
  <c r="C23" i="22"/>
  <c r="B24" i="22" s="1"/>
  <c r="C150" i="22"/>
  <c r="B151" i="22" s="1"/>
  <c r="AP5" i="16"/>
  <c r="AQ5" i="16" s="1"/>
  <c r="AR4" i="16"/>
  <c r="N149" i="23"/>
  <c r="M149" i="23"/>
  <c r="C149" i="23"/>
  <c r="G11" i="22"/>
  <c r="G12" i="23"/>
  <c r="E12" i="51" s="1"/>
  <c r="B23" i="23"/>
  <c r="B24" i="51" l="1"/>
  <c r="G151" i="22"/>
  <c r="C151" i="22"/>
  <c r="B152" i="22" s="1"/>
  <c r="N23" i="23"/>
  <c r="M23" i="23"/>
  <c r="C23" i="23"/>
  <c r="B24" i="23" s="1"/>
  <c r="AR5" i="16"/>
  <c r="AP6" i="16"/>
  <c r="AQ6" i="16" s="1"/>
  <c r="J12" i="23"/>
  <c r="G12" i="51" s="1"/>
  <c r="E12" i="22"/>
  <c r="B150" i="23"/>
  <c r="C24" i="51" l="1"/>
  <c r="G12" i="22"/>
  <c r="G24" i="22"/>
  <c r="M150" i="23"/>
  <c r="N150" i="23"/>
  <c r="C150" i="23"/>
  <c r="B151" i="23" s="1"/>
  <c r="M24" i="23"/>
  <c r="N24" i="23"/>
  <c r="C24" i="23"/>
  <c r="B25" i="23" s="1"/>
  <c r="C19" i="24"/>
  <c r="B20" i="24" s="1"/>
  <c r="AR6" i="16"/>
  <c r="AP7" i="16"/>
  <c r="AQ7" i="16" s="1"/>
  <c r="C24" i="22"/>
  <c r="B25" i="22" s="1"/>
  <c r="B25" i="51" l="1"/>
  <c r="G152" i="22"/>
  <c r="C152" i="22"/>
  <c r="B153" i="22" s="1"/>
  <c r="C25" i="23"/>
  <c r="C151" i="23"/>
  <c r="C20" i="24"/>
  <c r="B21" i="24" s="1"/>
  <c r="C25" i="22"/>
  <c r="B26" i="22" s="1"/>
  <c r="G25" i="22"/>
  <c r="AP8" i="16"/>
  <c r="AQ8" i="16" s="1"/>
  <c r="AR7" i="16"/>
  <c r="C25" i="51" l="1"/>
  <c r="B26" i="51" s="1"/>
  <c r="AR8" i="16"/>
  <c r="AP9" i="16"/>
  <c r="AQ9" i="16" s="1"/>
  <c r="C153" i="22"/>
  <c r="B154" i="22" s="1"/>
  <c r="B152" i="23"/>
  <c r="B26" i="23"/>
  <c r="C26" i="22"/>
  <c r="B27" i="22" s="1"/>
  <c r="C21" i="24"/>
  <c r="B22" i="24" s="1"/>
  <c r="C26" i="51" l="1"/>
  <c r="B27" i="51" s="1"/>
  <c r="C26" i="23"/>
  <c r="C22" i="24" s="1"/>
  <c r="B23" i="24" s="1"/>
  <c r="AR9" i="16"/>
  <c r="AP10" i="16"/>
  <c r="AQ10" i="16" s="1"/>
  <c r="C152" i="23"/>
  <c r="C27" i="51" l="1"/>
  <c r="B28" i="51" s="1"/>
  <c r="B27" i="23"/>
  <c r="B153" i="23"/>
  <c r="C154" i="22"/>
  <c r="B155" i="22" s="1"/>
  <c r="AP11" i="16"/>
  <c r="AQ11" i="16" s="1"/>
  <c r="AR10" i="16"/>
  <c r="C27" i="22"/>
  <c r="B28" i="22" s="1"/>
  <c r="C27" i="23" l="1"/>
  <c r="B28" i="23" s="1"/>
  <c r="C153" i="23"/>
  <c r="C155" i="22" s="1"/>
  <c r="B156" i="22" s="1"/>
  <c r="AP12" i="16"/>
  <c r="AQ12" i="16" s="1"/>
  <c r="AR11" i="16"/>
  <c r="C28" i="51" l="1"/>
  <c r="C28" i="22"/>
  <c r="B29" i="22" s="1"/>
  <c r="C23" i="24"/>
  <c r="B24" i="24" s="1"/>
  <c r="C28" i="23"/>
  <c r="B29" i="23" s="1"/>
  <c r="B154" i="23"/>
  <c r="AP13" i="16"/>
  <c r="AQ13" i="16" s="1"/>
  <c r="AR12" i="16"/>
  <c r="B29" i="51" l="1"/>
  <c r="C24" i="24"/>
  <c r="B25" i="24" s="1"/>
  <c r="C29" i="22"/>
  <c r="B30" i="22" s="1"/>
  <c r="C29" i="23"/>
  <c r="C154" i="23"/>
  <c r="C156" i="22" s="1"/>
  <c r="B157" i="22" s="1"/>
  <c r="AR13" i="16"/>
  <c r="AP14" i="16"/>
  <c r="AQ14" i="16" s="1"/>
  <c r="C29" i="51" l="1"/>
  <c r="B30" i="51" s="1"/>
  <c r="C30" i="22"/>
  <c r="B31" i="22" s="1"/>
  <c r="B30" i="23"/>
  <c r="C25" i="24"/>
  <c r="B26" i="24" s="1"/>
  <c r="B155" i="23"/>
  <c r="AP15" i="16"/>
  <c r="AQ15" i="16" s="1"/>
  <c r="AR14" i="16"/>
  <c r="C30" i="51" l="1"/>
  <c r="B31" i="51" s="1"/>
  <c r="C30" i="23"/>
  <c r="C26" i="24" s="1"/>
  <c r="B27" i="24" s="1"/>
  <c r="C155" i="23"/>
  <c r="B156" i="23" s="1"/>
  <c r="AP16" i="16"/>
  <c r="AQ16" i="16" s="1"/>
  <c r="AR15" i="16"/>
  <c r="B31" i="23" l="1"/>
  <c r="C31" i="22"/>
  <c r="B32" i="22" s="1"/>
  <c r="C157" i="22"/>
  <c r="B158" i="22" s="1"/>
  <c r="C156" i="23"/>
  <c r="B157" i="23" s="1"/>
  <c r="AP17" i="16"/>
  <c r="AQ17" i="16" s="1"/>
  <c r="AR16" i="16"/>
  <c r="C31" i="23" l="1"/>
  <c r="C27" i="24" s="1"/>
  <c r="B28" i="24" s="1"/>
  <c r="C158" i="22"/>
  <c r="B159" i="22" s="1"/>
  <c r="AR17" i="16"/>
  <c r="AP18" i="16"/>
  <c r="AQ18" i="16" s="1"/>
  <c r="C157" i="23"/>
  <c r="C32" i="22" l="1"/>
  <c r="B33" i="22" s="1"/>
  <c r="B32" i="23"/>
  <c r="B158" i="23"/>
  <c r="C159" i="22"/>
  <c r="B160" i="22" s="1"/>
  <c r="AR18" i="16"/>
  <c r="AP19" i="16"/>
  <c r="AQ19" i="16" s="1"/>
  <c r="D14" i="8"/>
  <c r="C100" i="8"/>
  <c r="I63" i="8"/>
  <c r="H28" i="8"/>
  <c r="C91" i="8"/>
  <c r="C46" i="8"/>
  <c r="G106" i="8"/>
  <c r="E65" i="8"/>
  <c r="B66" i="8"/>
  <c r="B105" i="8"/>
  <c r="C11" i="8"/>
  <c r="H76" i="8"/>
  <c r="G42" i="8"/>
  <c r="C87" i="8"/>
  <c r="B84" i="8"/>
  <c r="I76" i="8"/>
  <c r="E89" i="8"/>
  <c r="C102" i="8"/>
  <c r="E46" i="8"/>
  <c r="E34" i="8"/>
  <c r="I36" i="8"/>
  <c r="G15" i="8"/>
  <c r="C5" i="8"/>
  <c r="D49" i="8"/>
  <c r="E11" i="8"/>
  <c r="C51" i="8"/>
  <c r="H109" i="8"/>
  <c r="I92" i="8"/>
  <c r="H77" i="8"/>
  <c r="H29" i="8"/>
  <c r="D92" i="8"/>
  <c r="H70" i="8"/>
  <c r="G67" i="8"/>
  <c r="E29" i="8"/>
  <c r="I89" i="8"/>
  <c r="D62" i="8"/>
  <c r="AA153" i="23"/>
  <c r="E78" i="8"/>
  <c r="C112" i="8"/>
  <c r="D11" i="8"/>
  <c r="I79" i="8"/>
  <c r="H67" i="8"/>
  <c r="G5" i="8"/>
  <c r="G44" i="8"/>
  <c r="E51" i="8"/>
  <c r="I25" i="8"/>
  <c r="E28" i="8"/>
  <c r="H10" i="8"/>
  <c r="G54" i="8"/>
  <c r="D89" i="8"/>
  <c r="C88" i="8"/>
  <c r="C67" i="8"/>
  <c r="D98" i="8"/>
  <c r="C31" i="8"/>
  <c r="G97" i="8"/>
  <c r="I106" i="8"/>
  <c r="E103" i="8"/>
  <c r="D107" i="8"/>
  <c r="H87" i="8"/>
  <c r="C99" i="8"/>
  <c r="D67" i="8"/>
  <c r="D88" i="8"/>
  <c r="B13" i="8"/>
  <c r="I55" i="8"/>
  <c r="B76" i="8"/>
  <c r="I44" i="8"/>
  <c r="C78" i="8"/>
  <c r="D48" i="8"/>
  <c r="C61" i="8"/>
  <c r="AA152" i="23"/>
  <c r="I24" i="16"/>
  <c r="H71" i="8"/>
  <c r="D112" i="8"/>
  <c r="C25" i="8"/>
  <c r="D9" i="8"/>
  <c r="D18" i="8"/>
  <c r="G29" i="8"/>
  <c r="B55" i="8"/>
  <c r="C84" i="8"/>
  <c r="C43" i="8"/>
  <c r="I23" i="8"/>
  <c r="C23" i="8"/>
  <c r="G23" i="8"/>
  <c r="C12" i="8"/>
  <c r="I88" i="8"/>
  <c r="D63" i="8"/>
  <c r="G9" i="8"/>
  <c r="G77" i="8"/>
  <c r="G112" i="8"/>
  <c r="AA30" i="23"/>
  <c r="B30" i="8"/>
  <c r="I103" i="8"/>
  <c r="E81" i="8"/>
  <c r="D54" i="8"/>
  <c r="B50" i="8"/>
  <c r="H69" i="8"/>
  <c r="G80" i="8"/>
  <c r="I3" i="8"/>
  <c r="C48" i="8"/>
  <c r="H89" i="8"/>
  <c r="B107" i="8"/>
  <c r="C6" i="8"/>
  <c r="D13" i="8"/>
  <c r="G19" i="8"/>
  <c r="H49" i="8"/>
  <c r="H17" i="8"/>
  <c r="E91" i="8"/>
  <c r="H61" i="8"/>
  <c r="B48" i="8"/>
  <c r="G99" i="8"/>
  <c r="I64" i="8"/>
  <c r="D57" i="8"/>
  <c r="B52" i="8"/>
  <c r="E106" i="8"/>
  <c r="C68" i="8"/>
  <c r="B64" i="8"/>
  <c r="B18" i="8"/>
  <c r="E77" i="8"/>
  <c r="B80" i="8"/>
  <c r="E48" i="8"/>
  <c r="G110" i="8"/>
  <c r="I82" i="8"/>
  <c r="D74" i="8"/>
  <c r="D26" i="8"/>
  <c r="E60" i="8"/>
  <c r="AA151" i="23"/>
  <c r="I112" i="8"/>
  <c r="AA154" i="23"/>
  <c r="D84" i="8"/>
  <c r="H98" i="8"/>
  <c r="C37" i="8"/>
  <c r="D105" i="8"/>
  <c r="B67" i="8"/>
  <c r="H94" i="8"/>
  <c r="B58" i="8"/>
  <c r="D55" i="8"/>
  <c r="I21" i="8"/>
  <c r="C73" i="8"/>
  <c r="B65" i="8"/>
  <c r="H64" i="8"/>
  <c r="I110" i="8"/>
  <c r="C24" i="8"/>
  <c r="H68" i="8"/>
  <c r="D27" i="8"/>
  <c r="D17" i="8"/>
  <c r="H110" i="8"/>
  <c r="B92" i="8"/>
  <c r="B93" i="8"/>
  <c r="I16" i="8"/>
  <c r="E92" i="8"/>
  <c r="H50" i="8"/>
  <c r="B90" i="8"/>
  <c r="H57" i="8"/>
  <c r="D73" i="8"/>
  <c r="E104" i="8"/>
  <c r="B36" i="8"/>
  <c r="D78" i="8"/>
  <c r="E95" i="8"/>
  <c r="E9" i="8"/>
  <c r="C105" i="8"/>
  <c r="D28" i="8"/>
  <c r="B101" i="8"/>
  <c r="E15" i="8"/>
  <c r="D39" i="8"/>
  <c r="C60" i="8"/>
  <c r="H31" i="8"/>
  <c r="H73" i="8"/>
  <c r="E55" i="8"/>
  <c r="D66" i="8"/>
  <c r="G60" i="8"/>
  <c r="B72" i="8"/>
  <c r="B49" i="8"/>
  <c r="D70" i="8"/>
  <c r="E30" i="8"/>
  <c r="B112" i="8"/>
  <c r="C28" i="8"/>
  <c r="D10" i="8"/>
  <c r="B2" i="8"/>
  <c r="H2" i="8"/>
  <c r="E3" i="8"/>
  <c r="E4" i="8"/>
  <c r="D2" i="8"/>
  <c r="H52" i="8"/>
  <c r="AA156" i="23"/>
  <c r="C53" i="8"/>
  <c r="E49" i="8"/>
  <c r="C41" i="8"/>
  <c r="B75" i="8"/>
  <c r="G2" i="8"/>
  <c r="I96" i="8"/>
  <c r="E36" i="8"/>
  <c r="I42" i="8"/>
  <c r="E67" i="8"/>
  <c r="AA26" i="23"/>
  <c r="D60" i="8"/>
  <c r="I69" i="8"/>
  <c r="D91" i="8"/>
  <c r="D101" i="8"/>
  <c r="B57" i="8"/>
  <c r="I28" i="8"/>
  <c r="D65" i="8"/>
  <c r="AA149" i="23"/>
  <c r="E20" i="8"/>
  <c r="AA155" i="23"/>
  <c r="B53" i="8"/>
  <c r="G3" i="8"/>
  <c r="G89" i="8"/>
  <c r="B78" i="8"/>
  <c r="AA31" i="23"/>
  <c r="D56" i="8"/>
  <c r="H91" i="8"/>
  <c r="D86" i="8"/>
  <c r="C83" i="8"/>
  <c r="E19" i="8"/>
  <c r="C3" i="8"/>
  <c r="I40" i="8"/>
  <c r="G45" i="8"/>
  <c r="C40" i="8"/>
  <c r="G81" i="8"/>
  <c r="H19" i="8"/>
  <c r="C81" i="8"/>
  <c r="G41" i="8"/>
  <c r="H6" i="8"/>
  <c r="G64" i="8"/>
  <c r="E94" i="8"/>
  <c r="I52" i="8"/>
  <c r="G14" i="8"/>
  <c r="I67" i="8"/>
  <c r="I38" i="8"/>
  <c r="H40" i="8"/>
  <c r="G57" i="8"/>
  <c r="D25" i="8"/>
  <c r="E45" i="8"/>
  <c r="G95" i="8"/>
  <c r="B83" i="8"/>
  <c r="I56" i="8"/>
  <c r="G71" i="8"/>
  <c r="I66" i="8"/>
  <c r="H18" i="8"/>
  <c r="G48" i="8"/>
  <c r="C13" i="8"/>
  <c r="E17" i="8"/>
  <c r="I93" i="8"/>
  <c r="I33" i="8"/>
  <c r="E41" i="8"/>
  <c r="E64" i="8"/>
  <c r="E10" i="8"/>
  <c r="E99" i="8"/>
  <c r="C92" i="8"/>
  <c r="H101" i="8"/>
  <c r="D85" i="8"/>
  <c r="E24" i="8"/>
  <c r="G32" i="8"/>
  <c r="I59" i="8"/>
  <c r="B85" i="8"/>
  <c r="H20" i="8"/>
  <c r="C111" i="8"/>
  <c r="G37" i="8"/>
  <c r="E62" i="8"/>
  <c r="B69" i="8"/>
  <c r="AA22" i="23"/>
  <c r="B11" i="8"/>
  <c r="B14" i="8"/>
  <c r="C17" i="8"/>
  <c r="C62" i="8"/>
  <c r="C65" i="8"/>
  <c r="G10" i="8"/>
  <c r="C20" i="8"/>
  <c r="G49" i="8"/>
  <c r="AA27" i="23"/>
  <c r="G72" i="8"/>
  <c r="B34" i="8"/>
  <c r="C8" i="8"/>
  <c r="E105" i="8"/>
  <c r="E83" i="8"/>
  <c r="I109" i="8"/>
  <c r="H34" i="8"/>
  <c r="H14" i="8"/>
  <c r="B74" i="8"/>
  <c r="B97" i="8"/>
  <c r="D50" i="8"/>
  <c r="B63" i="8"/>
  <c r="AA25" i="23"/>
  <c r="H53" i="8"/>
  <c r="C55" i="8"/>
  <c r="G8" i="8"/>
  <c r="C26" i="8"/>
  <c r="D42" i="8"/>
  <c r="C93" i="8"/>
  <c r="H47" i="8"/>
  <c r="C57" i="8"/>
  <c r="G107" i="8"/>
  <c r="H35" i="8"/>
  <c r="B95" i="8"/>
  <c r="G56" i="8"/>
  <c r="I78" i="8"/>
  <c r="H33" i="8"/>
  <c r="G34" i="8"/>
  <c r="G93" i="8"/>
  <c r="D83" i="8"/>
  <c r="H104" i="8"/>
  <c r="H43" i="8"/>
  <c r="C86" i="8"/>
  <c r="H83" i="8"/>
  <c r="D32" i="8"/>
  <c r="I31" i="8"/>
  <c r="B71" i="8"/>
  <c r="E12" i="8"/>
  <c r="C106" i="8"/>
  <c r="D5" i="8"/>
  <c r="G109" i="8"/>
  <c r="G43" i="8"/>
  <c r="C34" i="8"/>
  <c r="G4" i="8"/>
  <c r="H99" i="8"/>
  <c r="I75" i="8"/>
  <c r="B37" i="8"/>
  <c r="D108" i="8"/>
  <c r="B110" i="8"/>
  <c r="E26" i="8"/>
  <c r="B44" i="8"/>
  <c r="G88" i="8"/>
  <c r="D80" i="8"/>
  <c r="E86" i="8"/>
  <c r="B23" i="8"/>
  <c r="I30" i="8"/>
  <c r="G102" i="8"/>
  <c r="I70" i="8"/>
  <c r="I95" i="8"/>
  <c r="D90" i="8"/>
  <c r="H103" i="8"/>
  <c r="H9" i="8"/>
  <c r="B100" i="8"/>
  <c r="B98" i="8"/>
  <c r="D95" i="8"/>
  <c r="B111" i="8"/>
  <c r="B87" i="8"/>
  <c r="G90" i="8"/>
  <c r="I53" i="8"/>
  <c r="I45" i="8"/>
  <c r="B19" i="8"/>
  <c r="I62" i="8"/>
  <c r="C36" i="8"/>
  <c r="G21" i="8"/>
  <c r="I4" i="8"/>
  <c r="G52" i="8"/>
  <c r="D21" i="8"/>
  <c r="E47" i="8"/>
  <c r="I80" i="8"/>
  <c r="B79" i="8"/>
  <c r="G31" i="8"/>
  <c r="D43" i="8"/>
  <c r="E69" i="8"/>
  <c r="B12" i="8"/>
  <c r="C14" i="8"/>
  <c r="H96" i="8"/>
  <c r="H74" i="8"/>
  <c r="H102" i="8"/>
  <c r="E42" i="8"/>
  <c r="I19" i="8"/>
  <c r="C52" i="8"/>
  <c r="H27" i="8"/>
  <c r="C109" i="8"/>
  <c r="H48" i="8"/>
  <c r="D52" i="8"/>
  <c r="B59" i="8"/>
  <c r="B103" i="8"/>
  <c r="G69" i="8"/>
  <c r="C74" i="8"/>
  <c r="H106" i="8"/>
  <c r="H4" i="8"/>
  <c r="D58" i="8"/>
  <c r="I11" i="8"/>
  <c r="H36" i="8"/>
  <c r="C79" i="8"/>
  <c r="I74" i="8"/>
  <c r="G105" i="8"/>
  <c r="H60" i="8"/>
  <c r="E75" i="8"/>
  <c r="D81" i="8"/>
  <c r="C80" i="8"/>
  <c r="C104" i="8"/>
  <c r="B25" i="8"/>
  <c r="I43" i="8"/>
  <c r="B29" i="8"/>
  <c r="B35" i="8"/>
  <c r="C45" i="8"/>
  <c r="G16" i="8"/>
  <c r="G18" i="8"/>
  <c r="B41" i="8"/>
  <c r="B38" i="8"/>
  <c r="C49" i="8"/>
  <c r="B33" i="8"/>
  <c r="B106" i="8"/>
  <c r="E61" i="8"/>
  <c r="D106" i="8"/>
  <c r="I29" i="8"/>
  <c r="G87" i="8"/>
  <c r="C7" i="8"/>
  <c r="G50" i="8"/>
  <c r="I41" i="8"/>
  <c r="I77" i="8"/>
  <c r="B21" i="8"/>
  <c r="C70" i="8"/>
  <c r="G25" i="8"/>
  <c r="I15" i="8"/>
  <c r="B108" i="8"/>
  <c r="E111" i="8"/>
  <c r="G68" i="8"/>
  <c r="E35" i="8"/>
  <c r="G83" i="8"/>
  <c r="D46" i="8"/>
  <c r="G62" i="8"/>
  <c r="H79" i="8"/>
  <c r="G75" i="8"/>
  <c r="G70" i="8"/>
  <c r="G13" i="8"/>
  <c r="E72" i="8"/>
  <c r="AA24" i="23"/>
  <c r="E112" i="8"/>
  <c r="B9" i="8"/>
  <c r="E90" i="8"/>
  <c r="I91" i="8"/>
  <c r="D68" i="8"/>
  <c r="E59" i="8"/>
  <c r="I2" i="8"/>
  <c r="C33" i="8"/>
  <c r="B54" i="8"/>
  <c r="H107" i="8"/>
  <c r="B61" i="8"/>
  <c r="B31" i="8"/>
  <c r="H111" i="8"/>
  <c r="H21" i="8"/>
  <c r="B86" i="8"/>
  <c r="B15" i="8"/>
  <c r="H41" i="8"/>
  <c r="D61" i="8"/>
  <c r="C27" i="8"/>
  <c r="D4" i="8"/>
  <c r="D99" i="8"/>
  <c r="I12" i="8"/>
  <c r="D19" i="8"/>
  <c r="E68" i="8"/>
  <c r="C19" i="8"/>
  <c r="C108" i="8"/>
  <c r="G79" i="8"/>
  <c r="B68" i="8"/>
  <c r="D97" i="8"/>
  <c r="I61" i="8"/>
  <c r="I57" i="8"/>
  <c r="D104" i="8"/>
  <c r="B89" i="8"/>
  <c r="I104" i="8"/>
  <c r="D76" i="8"/>
  <c r="E22" i="8"/>
  <c r="E96" i="8"/>
  <c r="G82" i="8"/>
  <c r="C54" i="8"/>
  <c r="H72" i="8"/>
  <c r="G38" i="8"/>
  <c r="E87" i="8"/>
  <c r="H46" i="8"/>
  <c r="G92" i="8"/>
  <c r="I10" i="8"/>
  <c r="B109" i="8"/>
  <c r="C38" i="8"/>
  <c r="C9" i="8"/>
  <c r="C10" i="8"/>
  <c r="H23" i="8"/>
  <c r="C2" i="8"/>
  <c r="B20" i="8"/>
  <c r="E74" i="8"/>
  <c r="I97" i="8"/>
  <c r="I100" i="8"/>
  <c r="G91" i="8"/>
  <c r="D100" i="8"/>
  <c r="H97" i="8"/>
  <c r="I83" i="8"/>
  <c r="C89" i="8"/>
  <c r="G101" i="8"/>
  <c r="H55" i="8"/>
  <c r="G73" i="8"/>
  <c r="H85" i="8"/>
  <c r="I86" i="8"/>
  <c r="E98" i="8"/>
  <c r="D69" i="8"/>
  <c r="C35" i="8"/>
  <c r="H42" i="8"/>
  <c r="G96" i="8"/>
  <c r="D7" i="8"/>
  <c r="C96" i="8"/>
  <c r="I24" i="8"/>
  <c r="C101" i="8"/>
  <c r="C110" i="8"/>
  <c r="AA147" i="23"/>
  <c r="D20" i="8"/>
  <c r="G76" i="8"/>
  <c r="E13" i="8"/>
  <c r="I7" i="8"/>
  <c r="C63" i="8"/>
  <c r="C64" i="8"/>
  <c r="G78" i="8"/>
  <c r="B10" i="8"/>
  <c r="B3" i="8"/>
  <c r="D71" i="8"/>
  <c r="H63" i="8"/>
  <c r="C15" i="8"/>
  <c r="I87" i="8"/>
  <c r="E97" i="8"/>
  <c r="E18" i="8"/>
  <c r="I48" i="8"/>
  <c r="D12" i="8"/>
  <c r="D64" i="8"/>
  <c r="C69" i="8"/>
  <c r="C42" i="8"/>
  <c r="G94" i="8"/>
  <c r="D38" i="8"/>
  <c r="H12" i="8"/>
  <c r="E93" i="8"/>
  <c r="B32" i="8"/>
  <c r="I108" i="8"/>
  <c r="G39" i="8"/>
  <c r="B73" i="8"/>
  <c r="H11" i="8"/>
  <c r="I54" i="8"/>
  <c r="E31" i="8"/>
  <c r="H95" i="8"/>
  <c r="G28" i="8"/>
  <c r="G84" i="8"/>
  <c r="G47" i="8"/>
  <c r="D82" i="8"/>
  <c r="I9" i="8"/>
  <c r="B5" i="8"/>
  <c r="C107" i="8"/>
  <c r="G98" i="8"/>
  <c r="E39" i="8"/>
  <c r="D6" i="8"/>
  <c r="C16" i="8"/>
  <c r="I81" i="8"/>
  <c r="E79" i="8"/>
  <c r="D77" i="8"/>
  <c r="C58" i="8"/>
  <c r="I111" i="8"/>
  <c r="E100" i="8"/>
  <c r="G58" i="8"/>
  <c r="B4" i="8"/>
  <c r="E5" i="8"/>
  <c r="E52" i="8"/>
  <c r="B16" i="8"/>
  <c r="H80" i="8"/>
  <c r="C72" i="8"/>
  <c r="D35" i="8"/>
  <c r="H24" i="8"/>
  <c r="I39" i="8"/>
  <c r="H82" i="8"/>
  <c r="H81" i="8"/>
  <c r="D59" i="8"/>
  <c r="AA29" i="23"/>
  <c r="G33" i="8"/>
  <c r="I37" i="8"/>
  <c r="H66" i="8"/>
  <c r="G66" i="8"/>
  <c r="D53" i="8"/>
  <c r="E76" i="8"/>
  <c r="I6" i="8"/>
  <c r="E58" i="8"/>
  <c r="I50" i="8"/>
  <c r="D87" i="8"/>
  <c r="E27" i="8"/>
  <c r="D16" i="8"/>
  <c r="E6" i="8"/>
  <c r="E57" i="8"/>
  <c r="C103" i="8"/>
  <c r="G46" i="8"/>
  <c r="E32" i="8"/>
  <c r="H16" i="8"/>
  <c r="C77" i="8"/>
  <c r="D111" i="8"/>
  <c r="D47" i="8"/>
  <c r="I101" i="8"/>
  <c r="B56" i="8"/>
  <c r="E43" i="8"/>
  <c r="B91" i="8"/>
  <c r="C98" i="8"/>
  <c r="I58" i="8"/>
  <c r="C47" i="8"/>
  <c r="G24" i="8"/>
  <c r="B45" i="8"/>
  <c r="E85" i="8"/>
  <c r="B81" i="8"/>
  <c r="I26" i="8"/>
  <c r="E84" i="8"/>
  <c r="G27" i="8"/>
  <c r="B24" i="8"/>
  <c r="C21" i="8"/>
  <c r="E110" i="8"/>
  <c r="D33" i="8"/>
  <c r="I98" i="8"/>
  <c r="G7" i="8"/>
  <c r="H105" i="8"/>
  <c r="B88" i="8"/>
  <c r="D44" i="8"/>
  <c r="I14" i="8"/>
  <c r="C29" i="8"/>
  <c r="I34" i="8"/>
  <c r="H7" i="8"/>
  <c r="E2" i="8"/>
  <c r="AA148" i="23"/>
  <c r="H86" i="8"/>
  <c r="D40" i="8"/>
  <c r="E7" i="8"/>
  <c r="G53" i="8"/>
  <c r="C94" i="8"/>
  <c r="H5" i="8"/>
  <c r="E21" i="8"/>
  <c r="C39" i="8"/>
  <c r="C85" i="8"/>
  <c r="AA28" i="23"/>
  <c r="G86" i="8"/>
  <c r="I18" i="8"/>
  <c r="AA23" i="23"/>
  <c r="I32" i="8"/>
  <c r="AA21" i="23"/>
  <c r="E70" i="8"/>
  <c r="AA150" i="23"/>
  <c r="I90" i="8"/>
  <c r="E16" i="8"/>
  <c r="G65" i="8"/>
  <c r="B104" i="8"/>
  <c r="I5" i="8"/>
  <c r="D102" i="8"/>
  <c r="B60" i="8"/>
  <c r="H75" i="8"/>
  <c r="E38" i="8"/>
  <c r="G30" i="8"/>
  <c r="C30" i="8"/>
  <c r="D93" i="8"/>
  <c r="H25" i="8"/>
  <c r="C44" i="8"/>
  <c r="I49" i="8"/>
  <c r="E53" i="8"/>
  <c r="H90" i="8"/>
  <c r="I73" i="8"/>
  <c r="G111" i="8"/>
  <c r="H108" i="8"/>
  <c r="G85" i="8"/>
  <c r="D31" i="8"/>
  <c r="D34" i="8"/>
  <c r="E25" i="8"/>
  <c r="E44" i="8"/>
  <c r="C71" i="8"/>
  <c r="I107" i="8"/>
  <c r="D36" i="8"/>
  <c r="H112" i="8"/>
  <c r="I71" i="8"/>
  <c r="E109" i="8"/>
  <c r="G63" i="8"/>
  <c r="E56" i="8"/>
  <c r="B17" i="8"/>
  <c r="I22" i="8"/>
  <c r="E82" i="8"/>
  <c r="E88" i="8"/>
  <c r="I60" i="8"/>
  <c r="B82" i="8"/>
  <c r="H88" i="8"/>
  <c r="D94" i="8"/>
  <c r="E107" i="8"/>
  <c r="H44" i="8"/>
  <c r="H78" i="8"/>
  <c r="E23" i="8"/>
  <c r="G40" i="8"/>
  <c r="D51" i="8"/>
  <c r="B40" i="8"/>
  <c r="C22" i="8"/>
  <c r="E54" i="8"/>
  <c r="D24" i="8"/>
  <c r="B47" i="8"/>
  <c r="H39" i="8"/>
  <c r="I105" i="8"/>
  <c r="D103" i="8"/>
  <c r="B51" i="8"/>
  <c r="E73" i="8"/>
  <c r="H62" i="8"/>
  <c r="I99" i="8"/>
  <c r="C75" i="8"/>
  <c r="H58" i="8"/>
  <c r="C76" i="8"/>
  <c r="B26" i="8"/>
  <c r="B43" i="8"/>
  <c r="G100" i="8"/>
  <c r="B22" i="8"/>
  <c r="B27" i="8"/>
  <c r="E108" i="8"/>
  <c r="G20" i="8"/>
  <c r="G22" i="8"/>
  <c r="D45" i="8"/>
  <c r="B42" i="8"/>
  <c r="E63" i="8"/>
  <c r="H3" i="8"/>
  <c r="I35" i="8"/>
  <c r="C97" i="8"/>
  <c r="G51" i="8"/>
  <c r="D3" i="8"/>
  <c r="D15" i="8"/>
  <c r="I51" i="8"/>
  <c r="C56" i="8"/>
  <c r="E102" i="8"/>
  <c r="H56" i="8"/>
  <c r="D8" i="8"/>
  <c r="H30" i="8"/>
  <c r="B46" i="8"/>
  <c r="I25" i="16"/>
  <c r="C82" i="8"/>
  <c r="G11" i="8"/>
  <c r="H38" i="8"/>
  <c r="H45" i="8"/>
  <c r="D30" i="8"/>
  <c r="B77" i="8"/>
  <c r="D29" i="8"/>
  <c r="G61" i="8"/>
  <c r="G36" i="8"/>
  <c r="E14" i="8"/>
  <c r="I94" i="8"/>
  <c r="B96" i="8"/>
  <c r="B62" i="8"/>
  <c r="I84" i="8"/>
  <c r="I72" i="8"/>
  <c r="I68" i="8"/>
  <c r="H37" i="8"/>
  <c r="G12" i="8"/>
  <c r="H51" i="8"/>
  <c r="I20" i="8"/>
  <c r="C66" i="8"/>
  <c r="G35" i="8"/>
  <c r="H84" i="8"/>
  <c r="G6" i="8"/>
  <c r="C50" i="8"/>
  <c r="B8" i="8"/>
  <c r="I47" i="8"/>
  <c r="G74" i="8"/>
  <c r="I102" i="8"/>
  <c r="I27" i="8"/>
  <c r="C18" i="8"/>
  <c r="B102" i="8"/>
  <c r="C32" i="8"/>
  <c r="H100" i="8"/>
  <c r="G59" i="8"/>
  <c r="H26" i="8"/>
  <c r="D110" i="8"/>
  <c r="H59" i="8"/>
  <c r="H65" i="8"/>
  <c r="B70" i="8"/>
  <c r="H93" i="8"/>
  <c r="B94" i="8"/>
  <c r="D75" i="8"/>
  <c r="B99" i="8"/>
  <c r="D23" i="8"/>
  <c r="D109" i="8"/>
  <c r="C95" i="8"/>
  <c r="E8" i="8"/>
  <c r="I13" i="8"/>
  <c r="G55" i="8"/>
  <c r="C4" i="8"/>
  <c r="H54" i="8"/>
  <c r="G17" i="8"/>
  <c r="D37" i="8"/>
  <c r="C90" i="8"/>
  <c r="G108" i="8"/>
  <c r="D79" i="8"/>
  <c r="B39" i="8"/>
  <c r="H22" i="8"/>
  <c r="B28" i="8"/>
  <c r="E33" i="8"/>
  <c r="E37" i="8"/>
  <c r="I46" i="8"/>
  <c r="H15" i="8"/>
  <c r="D72" i="8"/>
  <c r="G26" i="8"/>
  <c r="E50" i="8"/>
  <c r="C59" i="8"/>
  <c r="G104" i="8"/>
  <c r="D41" i="8"/>
  <c r="B7" i="8"/>
  <c r="H32" i="8"/>
  <c r="H8" i="8"/>
  <c r="I85" i="8"/>
  <c r="H13" i="8"/>
  <c r="H92" i="8"/>
  <c r="AA157" i="23"/>
  <c r="I65" i="8"/>
  <c r="E101" i="8"/>
  <c r="E40" i="8"/>
  <c r="E71" i="8"/>
  <c r="I17" i="8"/>
  <c r="I8" i="8"/>
  <c r="E66" i="8"/>
  <c r="E80" i="8"/>
  <c r="D96" i="8"/>
  <c r="G103" i="8"/>
  <c r="B6" i="8"/>
  <c r="D22" i="8"/>
  <c r="AA158" i="23"/>
  <c r="AA32" i="23"/>
  <c r="AA21" i="18" l="1"/>
  <c r="AA21" i="19"/>
  <c r="Z22" i="18"/>
  <c r="Z22" i="19"/>
  <c r="Z22" i="39"/>
  <c r="AA21" i="39"/>
  <c r="Z96" i="39"/>
  <c r="AA95" i="18"/>
  <c r="Z96" i="18"/>
  <c r="AA95" i="19"/>
  <c r="Z96" i="19"/>
  <c r="AA95" i="39"/>
  <c r="Z41" i="39"/>
  <c r="Z41" i="18"/>
  <c r="AA40" i="39"/>
  <c r="AA40" i="18"/>
  <c r="Z41" i="19"/>
  <c r="AA40" i="19"/>
  <c r="AA71" i="18"/>
  <c r="Z72" i="19"/>
  <c r="AA71" i="19"/>
  <c r="Z72" i="18"/>
  <c r="AA71" i="39"/>
  <c r="Z72" i="39"/>
  <c r="Z79" i="39"/>
  <c r="AA78" i="19"/>
  <c r="AA78" i="39"/>
  <c r="Z79" i="18"/>
  <c r="AA78" i="18"/>
  <c r="Z79" i="19"/>
  <c r="Z37" i="18"/>
  <c r="AA36" i="19"/>
  <c r="AA36" i="18"/>
  <c r="Z37" i="39"/>
  <c r="AA36" i="39"/>
  <c r="Z37" i="19"/>
  <c r="AA108" i="19"/>
  <c r="Z109" i="39"/>
  <c r="Z109" i="18"/>
  <c r="AA108" i="39"/>
  <c r="Z109" i="19"/>
  <c r="AA108" i="18"/>
  <c r="Z23" i="19"/>
  <c r="Z23" i="39"/>
  <c r="AA22" i="19"/>
  <c r="AA22" i="18"/>
  <c r="Z23" i="18"/>
  <c r="AA22" i="39"/>
  <c r="Z75" i="18"/>
  <c r="Z75" i="39"/>
  <c r="Z75" i="19"/>
  <c r="AA74" i="19"/>
  <c r="AA74" i="39"/>
  <c r="AA74" i="18"/>
  <c r="AA109" i="19"/>
  <c r="Z110" i="19"/>
  <c r="AA109" i="18"/>
  <c r="AA109" i="39"/>
  <c r="Z110" i="39"/>
  <c r="Z110" i="18"/>
  <c r="AA28" i="19"/>
  <c r="Z29" i="19"/>
  <c r="AA28" i="39"/>
  <c r="Z29" i="18"/>
  <c r="Z29" i="39"/>
  <c r="AA28" i="18"/>
  <c r="Z30" i="18"/>
  <c r="AA29" i="18"/>
  <c r="Z30" i="19"/>
  <c r="AA29" i="39"/>
  <c r="Z30" i="39"/>
  <c r="AA29" i="19"/>
  <c r="Z8" i="39"/>
  <c r="Z8" i="18"/>
  <c r="AA7" i="18"/>
  <c r="Z8" i="19"/>
  <c r="AA7" i="19"/>
  <c r="AA7" i="39"/>
  <c r="AA14" i="18"/>
  <c r="Z15" i="18"/>
  <c r="AA14" i="39"/>
  <c r="AA14" i="19"/>
  <c r="Z15" i="39"/>
  <c r="Z15" i="19"/>
  <c r="Z3" i="39"/>
  <c r="Z3" i="18"/>
  <c r="Z3" i="19"/>
  <c r="F3" i="18"/>
  <c r="F3" i="39"/>
  <c r="F3" i="19"/>
  <c r="Z45" i="18"/>
  <c r="Z45" i="39"/>
  <c r="AA44" i="18"/>
  <c r="Z45" i="19"/>
  <c r="AA44" i="39"/>
  <c r="AA44" i="19"/>
  <c r="Z103" i="18"/>
  <c r="AA102" i="19"/>
  <c r="Z103" i="19"/>
  <c r="Z103" i="39"/>
  <c r="AA102" i="39"/>
  <c r="AA102" i="18"/>
  <c r="AA23" i="18"/>
  <c r="Z24" i="18"/>
  <c r="Z24" i="39"/>
  <c r="Z24" i="19"/>
  <c r="AA23" i="39"/>
  <c r="AA23" i="19"/>
  <c r="AA50" i="39"/>
  <c r="AA50" i="19"/>
  <c r="Z51" i="18"/>
  <c r="Z51" i="39"/>
  <c r="Z51" i="19"/>
  <c r="AA50" i="18"/>
  <c r="AA93" i="19"/>
  <c r="Z94" i="39"/>
  <c r="Z94" i="18"/>
  <c r="Z94" i="19"/>
  <c r="AA93" i="18"/>
  <c r="AA93" i="39"/>
  <c r="AA35" i="39"/>
  <c r="AA35" i="19"/>
  <c r="Z36" i="39"/>
  <c r="Z36" i="19"/>
  <c r="Z36" i="18"/>
  <c r="AA35" i="18"/>
  <c r="Z34" i="18"/>
  <c r="Z34" i="19"/>
  <c r="AA33" i="19"/>
  <c r="AA33" i="18"/>
  <c r="Z34" i="39"/>
  <c r="AA33" i="39"/>
  <c r="Z31" i="39"/>
  <c r="Z31" i="19"/>
  <c r="Z31" i="18"/>
  <c r="AA30" i="39"/>
  <c r="AA30" i="19"/>
  <c r="AA30" i="18"/>
  <c r="AA92" i="18"/>
  <c r="Z93" i="39"/>
  <c r="AA92" i="39"/>
  <c r="AA92" i="19"/>
  <c r="Z93" i="18"/>
  <c r="Z93" i="19"/>
  <c r="AA101" i="19"/>
  <c r="AA101" i="18"/>
  <c r="Z102" i="18"/>
  <c r="Z102" i="39"/>
  <c r="AA101" i="39"/>
  <c r="Z102" i="19"/>
  <c r="Z40" i="18"/>
  <c r="AA39" i="19"/>
  <c r="AA39" i="18"/>
  <c r="AA39" i="39"/>
  <c r="Z40" i="19"/>
  <c r="Z40" i="39"/>
  <c r="Z44" i="19"/>
  <c r="AA43" i="18"/>
  <c r="Z44" i="39"/>
  <c r="AA43" i="39"/>
  <c r="AA43" i="19"/>
  <c r="Z44" i="18"/>
  <c r="AA32" i="18"/>
  <c r="AA32" i="19"/>
  <c r="Z33" i="18"/>
  <c r="Z33" i="39"/>
  <c r="AA32" i="39"/>
  <c r="Z33" i="19"/>
  <c r="Z47" i="18"/>
  <c r="AA46" i="18"/>
  <c r="AA46" i="19"/>
  <c r="Z47" i="39"/>
  <c r="Z47" i="19"/>
  <c r="AA46" i="39"/>
  <c r="Z111" i="19"/>
  <c r="AA110" i="39"/>
  <c r="Z111" i="18"/>
  <c r="AA110" i="18"/>
  <c r="AA110" i="19"/>
  <c r="Z111" i="39"/>
  <c r="Z16" i="19"/>
  <c r="Z16" i="18"/>
  <c r="AA15" i="39"/>
  <c r="AA15" i="19"/>
  <c r="AA15" i="18"/>
  <c r="Z16" i="39"/>
  <c r="AA86" i="39"/>
  <c r="Z87" i="39"/>
  <c r="AA86" i="18"/>
  <c r="AA86" i="19"/>
  <c r="Z87" i="18"/>
  <c r="Z87" i="19"/>
  <c r="AA52" i="18"/>
  <c r="Z53" i="19"/>
  <c r="Z53" i="18"/>
  <c r="Z53" i="39"/>
  <c r="AA52" i="39"/>
  <c r="AA52" i="19"/>
  <c r="AA58" i="19"/>
  <c r="AA58" i="39"/>
  <c r="Z59" i="19"/>
  <c r="Z59" i="39"/>
  <c r="AA58" i="18"/>
  <c r="Z59" i="18"/>
  <c r="Z35" i="39"/>
  <c r="AA34" i="39"/>
  <c r="AA34" i="19"/>
  <c r="Z35" i="18"/>
  <c r="AA34" i="18"/>
  <c r="Z35" i="19"/>
  <c r="Z77" i="18"/>
  <c r="Z77" i="39"/>
  <c r="AA76" i="39"/>
  <c r="Z77" i="19"/>
  <c r="AA76" i="19"/>
  <c r="AA76" i="18"/>
  <c r="AA5" i="18"/>
  <c r="AA5" i="19"/>
  <c r="Z6" i="18"/>
  <c r="Z6" i="19"/>
  <c r="AA5" i="39"/>
  <c r="Z6" i="39"/>
  <c r="Z82" i="39"/>
  <c r="AA81" i="19"/>
  <c r="Z82" i="18"/>
  <c r="Z82" i="19"/>
  <c r="AA81" i="18"/>
  <c r="AA81" i="39"/>
  <c r="AA37" i="19"/>
  <c r="AA37" i="39"/>
  <c r="Z38" i="39"/>
  <c r="Z38" i="19"/>
  <c r="AA37" i="18"/>
  <c r="Z38" i="18"/>
  <c r="Z64" i="18"/>
  <c r="Z64" i="19"/>
  <c r="AA63" i="19"/>
  <c r="Z64" i="39"/>
  <c r="AA63" i="18"/>
  <c r="AA63" i="39"/>
  <c r="AA11" i="39"/>
  <c r="AA11" i="18"/>
  <c r="Z12" i="19"/>
  <c r="AA11" i="19"/>
  <c r="Z12" i="39"/>
  <c r="Z12" i="18"/>
  <c r="AA70" i="19"/>
  <c r="AA70" i="18"/>
  <c r="AA70" i="39"/>
  <c r="Z71" i="18"/>
  <c r="Z71" i="19"/>
  <c r="Z71" i="39"/>
  <c r="W3" i="18"/>
  <c r="W3" i="19"/>
  <c r="W3" i="39"/>
  <c r="AA19" i="19"/>
  <c r="AA19" i="18"/>
  <c r="AA19" i="39"/>
  <c r="Z20" i="18"/>
  <c r="Z20" i="39"/>
  <c r="Z20" i="19"/>
  <c r="AA6" i="39"/>
  <c r="Z7" i="19"/>
  <c r="AA6" i="18"/>
  <c r="AA6" i="19"/>
  <c r="Z7" i="39"/>
  <c r="Z7" i="18"/>
  <c r="AA68" i="39"/>
  <c r="AA68" i="18"/>
  <c r="Z69" i="39"/>
  <c r="Z69" i="18"/>
  <c r="AA68" i="19"/>
  <c r="Z69" i="19"/>
  <c r="Z100" i="18"/>
  <c r="AA99" i="18"/>
  <c r="AA99" i="39"/>
  <c r="Z100" i="19"/>
  <c r="Z100" i="39"/>
  <c r="AA99" i="19"/>
  <c r="AA75" i="39"/>
  <c r="Z76" i="39"/>
  <c r="Z76" i="19"/>
  <c r="AA75" i="19"/>
  <c r="Z76" i="18"/>
  <c r="AA75" i="18"/>
  <c r="Z104" i="19"/>
  <c r="Z104" i="18"/>
  <c r="AA103" i="18"/>
  <c r="AA103" i="19"/>
  <c r="AA103" i="39"/>
  <c r="Z104" i="39"/>
  <c r="Z97" i="39"/>
  <c r="Z97" i="19"/>
  <c r="AA96" i="39"/>
  <c r="AA96" i="18"/>
  <c r="Z97" i="18"/>
  <c r="AA96" i="19"/>
  <c r="Z19" i="19"/>
  <c r="Z19" i="39"/>
  <c r="AA18" i="18"/>
  <c r="Z19" i="18"/>
  <c r="AA18" i="39"/>
  <c r="AA18" i="19"/>
  <c r="Z99" i="39"/>
  <c r="Z99" i="18"/>
  <c r="Z99" i="19"/>
  <c r="AA98" i="39"/>
  <c r="AA98" i="18"/>
  <c r="AA98" i="19"/>
  <c r="Z4" i="19"/>
  <c r="Z4" i="39"/>
  <c r="AA3" i="18"/>
  <c r="AA3" i="39"/>
  <c r="AA3" i="19"/>
  <c r="Z4" i="18"/>
  <c r="AA60" i="39"/>
  <c r="Z61" i="18"/>
  <c r="AA60" i="18"/>
  <c r="AA60" i="19"/>
  <c r="Z61" i="19"/>
  <c r="Z61" i="39"/>
  <c r="Z68" i="39"/>
  <c r="Z68" i="19"/>
  <c r="AA67" i="19"/>
  <c r="AA67" i="39"/>
  <c r="AA67" i="18"/>
  <c r="Z68" i="18"/>
  <c r="Z46" i="19"/>
  <c r="AA45" i="39"/>
  <c r="Z46" i="39"/>
  <c r="AA45" i="19"/>
  <c r="Z46" i="18"/>
  <c r="AA45" i="18"/>
  <c r="Z106" i="18"/>
  <c r="AA105" i="39"/>
  <c r="AA105" i="19"/>
  <c r="Z106" i="39"/>
  <c r="Z106" i="19"/>
  <c r="AA105" i="18"/>
  <c r="Z81" i="18"/>
  <c r="AA80" i="19"/>
  <c r="AA80" i="39"/>
  <c r="AA80" i="18"/>
  <c r="Z81" i="39"/>
  <c r="Z81" i="19"/>
  <c r="AA57" i="18"/>
  <c r="Z58" i="39"/>
  <c r="AA57" i="39"/>
  <c r="Z58" i="18"/>
  <c r="AA57" i="19"/>
  <c r="Z58" i="19"/>
  <c r="AA51" i="19"/>
  <c r="AA51" i="39"/>
  <c r="Z52" i="18"/>
  <c r="Z52" i="39"/>
  <c r="Z52" i="19"/>
  <c r="AA51" i="18"/>
  <c r="AA42" i="39"/>
  <c r="AA42" i="19"/>
  <c r="AA42" i="18"/>
  <c r="Z43" i="39"/>
  <c r="Z43" i="19"/>
  <c r="Z43" i="18"/>
  <c r="Z21" i="19"/>
  <c r="Z21" i="18"/>
  <c r="AA20" i="18"/>
  <c r="Z21" i="39"/>
  <c r="AA20" i="39"/>
  <c r="AA20" i="19"/>
  <c r="AA94" i="18"/>
  <c r="Z95" i="19"/>
  <c r="Z95" i="18"/>
  <c r="AA94" i="19"/>
  <c r="AA94" i="39"/>
  <c r="Z95" i="39"/>
  <c r="Z90" i="39"/>
  <c r="AA89" i="19"/>
  <c r="Z90" i="19"/>
  <c r="AA89" i="18"/>
  <c r="AA89" i="39"/>
  <c r="Z90" i="18"/>
  <c r="AA79" i="39"/>
  <c r="AA79" i="18"/>
  <c r="Z80" i="19"/>
  <c r="Z80" i="18"/>
  <c r="AA79" i="19"/>
  <c r="Z80" i="39"/>
  <c r="Z108" i="19"/>
  <c r="Z108" i="18"/>
  <c r="AA107" i="18"/>
  <c r="AA107" i="19"/>
  <c r="AA107" i="39"/>
  <c r="Z108" i="39"/>
  <c r="AA4" i="19"/>
  <c r="Z5" i="19"/>
  <c r="Z5" i="39"/>
  <c r="Z5" i="18"/>
  <c r="AA4" i="39"/>
  <c r="AA4" i="18"/>
  <c r="Z32" i="19"/>
  <c r="AA31" i="18"/>
  <c r="Z32" i="39"/>
  <c r="AA31" i="19"/>
  <c r="AA31" i="39"/>
  <c r="Z32" i="18"/>
  <c r="AA82" i="19"/>
  <c r="Z83" i="19"/>
  <c r="Z83" i="39"/>
  <c r="AA82" i="39"/>
  <c r="AA82" i="18"/>
  <c r="Z83" i="18"/>
  <c r="Z42" i="39"/>
  <c r="Z42" i="18"/>
  <c r="AA41" i="19"/>
  <c r="Z42" i="19"/>
  <c r="AA41" i="18"/>
  <c r="AA41" i="39"/>
  <c r="AA49" i="19"/>
  <c r="AA49" i="39"/>
  <c r="Z50" i="19"/>
  <c r="Z50" i="39"/>
  <c r="AA49" i="18"/>
  <c r="Z50" i="18"/>
  <c r="AA84" i="18"/>
  <c r="AA84" i="39"/>
  <c r="Z85" i="19"/>
  <c r="Z85" i="39"/>
  <c r="Z85" i="18"/>
  <c r="AA84" i="19"/>
  <c r="Z25" i="19"/>
  <c r="Z25" i="18"/>
  <c r="Z25" i="39"/>
  <c r="AA24" i="39"/>
  <c r="AA24" i="19"/>
  <c r="AA24" i="18"/>
  <c r="U3" i="18"/>
  <c r="AF3" i="18"/>
  <c r="AF4" i="18" s="1"/>
  <c r="AF5" i="18" s="1"/>
  <c r="AF6" i="18" s="1"/>
  <c r="AF7" i="18" s="1"/>
  <c r="AF8" i="18" s="1"/>
  <c r="AF9" i="18" s="1"/>
  <c r="AF10" i="18" s="1"/>
  <c r="AF11" i="18" s="1"/>
  <c r="AF12" i="18" s="1"/>
  <c r="AF13" i="18" s="1"/>
  <c r="AF14" i="18" s="1"/>
  <c r="AF15" i="18" s="1"/>
  <c r="AF16" i="18" s="1"/>
  <c r="AF17" i="18" s="1"/>
  <c r="AF18" i="18" s="1"/>
  <c r="AF19" i="18" s="1"/>
  <c r="AF20" i="18" s="1"/>
  <c r="AF21" i="18" s="1"/>
  <c r="AF22" i="18" s="1"/>
  <c r="AF23" i="18" s="1"/>
  <c r="AF24" i="18" s="1"/>
  <c r="AF25" i="18" s="1"/>
  <c r="AF26" i="18" s="1"/>
  <c r="AF27" i="18" s="1"/>
  <c r="AF28" i="18" s="1"/>
  <c r="AF29" i="18" s="1"/>
  <c r="AF30" i="18" s="1"/>
  <c r="AF31" i="18" s="1"/>
  <c r="AF32" i="18" s="1"/>
  <c r="AF33" i="18" s="1"/>
  <c r="AF34" i="18" s="1"/>
  <c r="AF35" i="18" s="1"/>
  <c r="AF36" i="18" s="1"/>
  <c r="AF37" i="18" s="1"/>
  <c r="AF38" i="18" s="1"/>
  <c r="AF39" i="18" s="1"/>
  <c r="AF40" i="18" s="1"/>
  <c r="AF41" i="18" s="1"/>
  <c r="AF42" i="18" s="1"/>
  <c r="AF43" i="18" s="1"/>
  <c r="AF44" i="18" s="1"/>
  <c r="AF45" i="18" s="1"/>
  <c r="AF46" i="18" s="1"/>
  <c r="AF47" i="18" s="1"/>
  <c r="AF48" i="18" s="1"/>
  <c r="AF49" i="18" s="1"/>
  <c r="AF50" i="18" s="1"/>
  <c r="AF51" i="18" s="1"/>
  <c r="AF52" i="18" s="1"/>
  <c r="AF53" i="18" s="1"/>
  <c r="AF54" i="18" s="1"/>
  <c r="AF55" i="18" s="1"/>
  <c r="AF56" i="18" s="1"/>
  <c r="AF57" i="18" s="1"/>
  <c r="AF58" i="18" s="1"/>
  <c r="AF59" i="18" s="1"/>
  <c r="AF60" i="18" s="1"/>
  <c r="AF61" i="18" s="1"/>
  <c r="AF62" i="18" s="1"/>
  <c r="AF63" i="18" s="1"/>
  <c r="AF64" i="18" s="1"/>
  <c r="AF65" i="18" s="1"/>
  <c r="AF66" i="18" s="1"/>
  <c r="AF67" i="18" s="1"/>
  <c r="AF68" i="18" s="1"/>
  <c r="AF69" i="18" s="1"/>
  <c r="AF70" i="18" s="1"/>
  <c r="AF71" i="18" s="1"/>
  <c r="AF72" i="18" s="1"/>
  <c r="AF73" i="18" s="1"/>
  <c r="AF74" i="18" s="1"/>
  <c r="AF75" i="18" s="1"/>
  <c r="AF76" i="18" s="1"/>
  <c r="AF77" i="18" s="1"/>
  <c r="AF78" i="18" s="1"/>
  <c r="AF79" i="18" s="1"/>
  <c r="AF80" i="18" s="1"/>
  <c r="AF81" i="18" s="1"/>
  <c r="AF82" i="18" s="1"/>
  <c r="AF83" i="18" s="1"/>
  <c r="AF84" i="18" s="1"/>
  <c r="AF85" i="18" s="1"/>
  <c r="AF86" i="18" s="1"/>
  <c r="AF87" i="18" s="1"/>
  <c r="AF88" i="18" s="1"/>
  <c r="AF89" i="18" s="1"/>
  <c r="AF90" i="18" s="1"/>
  <c r="AF91" i="18" s="1"/>
  <c r="AF92" i="18" s="1"/>
  <c r="AF93" i="18" s="1"/>
  <c r="AF94" i="18" s="1"/>
  <c r="AF95" i="18" s="1"/>
  <c r="AF96" i="18" s="1"/>
  <c r="AF97" i="18" s="1"/>
  <c r="AF98" i="18" s="1"/>
  <c r="AF99" i="18" s="1"/>
  <c r="AF100" i="18" s="1"/>
  <c r="AF101" i="18" s="1"/>
  <c r="AF102" i="18" s="1"/>
  <c r="AF103" i="18" s="1"/>
  <c r="AF104" i="18" s="1"/>
  <c r="AF105" i="18" s="1"/>
  <c r="AF106" i="18" s="1"/>
  <c r="AF107" i="18" s="1"/>
  <c r="AF108" i="18" s="1"/>
  <c r="AF109" i="18" s="1"/>
  <c r="AF110" i="18" s="1"/>
  <c r="AF111" i="18" s="1"/>
  <c r="AF112" i="18" s="1"/>
  <c r="X3" i="39"/>
  <c r="AF3" i="19"/>
  <c r="AF4" i="19" s="1"/>
  <c r="AF5" i="19" s="1"/>
  <c r="AF6" i="19" s="1"/>
  <c r="AF7" i="19" s="1"/>
  <c r="AF8" i="19" s="1"/>
  <c r="AF9" i="19" s="1"/>
  <c r="AF10" i="19" s="1"/>
  <c r="AF11" i="19" s="1"/>
  <c r="AF12" i="19" s="1"/>
  <c r="AF13" i="19" s="1"/>
  <c r="AF14" i="19" s="1"/>
  <c r="AF15" i="19" s="1"/>
  <c r="AF16" i="19" s="1"/>
  <c r="AF17" i="19" s="1"/>
  <c r="AF18" i="19" s="1"/>
  <c r="AF19" i="19" s="1"/>
  <c r="AF20" i="19" s="1"/>
  <c r="AF21" i="19" s="1"/>
  <c r="AF22" i="19" s="1"/>
  <c r="AF23" i="19" s="1"/>
  <c r="AF24" i="19" s="1"/>
  <c r="AF25" i="19" s="1"/>
  <c r="AF26" i="19" s="1"/>
  <c r="AF27" i="19" s="1"/>
  <c r="AF28" i="19" s="1"/>
  <c r="AF29" i="19" s="1"/>
  <c r="AF30" i="19" s="1"/>
  <c r="AF31" i="19" s="1"/>
  <c r="AF32" i="19" s="1"/>
  <c r="AF33" i="19" s="1"/>
  <c r="AF34" i="19" s="1"/>
  <c r="AF35" i="19" s="1"/>
  <c r="AF36" i="19" s="1"/>
  <c r="AF37" i="19" s="1"/>
  <c r="AF38" i="19" s="1"/>
  <c r="AF39" i="19" s="1"/>
  <c r="AF40" i="19" s="1"/>
  <c r="AF41" i="19" s="1"/>
  <c r="AF42" i="19" s="1"/>
  <c r="AF43" i="19" s="1"/>
  <c r="AF44" i="19" s="1"/>
  <c r="AF45" i="19" s="1"/>
  <c r="AF46" i="19" s="1"/>
  <c r="AF47" i="19" s="1"/>
  <c r="AF48" i="19" s="1"/>
  <c r="AF49" i="19" s="1"/>
  <c r="AF50" i="19" s="1"/>
  <c r="AF51" i="19" s="1"/>
  <c r="AF52" i="19" s="1"/>
  <c r="AF53" i="19" s="1"/>
  <c r="AF54" i="19" s="1"/>
  <c r="AF55" i="19" s="1"/>
  <c r="AF56" i="19" s="1"/>
  <c r="AF57" i="19" s="1"/>
  <c r="AF58" i="19" s="1"/>
  <c r="AF59" i="19" s="1"/>
  <c r="AF60" i="19" s="1"/>
  <c r="AF61" i="19" s="1"/>
  <c r="AF62" i="19" s="1"/>
  <c r="AF63" i="19" s="1"/>
  <c r="AF64" i="19" s="1"/>
  <c r="AF65" i="19" s="1"/>
  <c r="AF66" i="19" s="1"/>
  <c r="AF67" i="19" s="1"/>
  <c r="AF68" i="19" s="1"/>
  <c r="AF69" i="19" s="1"/>
  <c r="AF70" i="19" s="1"/>
  <c r="AF71" i="19" s="1"/>
  <c r="AF72" i="19" s="1"/>
  <c r="AF73" i="19" s="1"/>
  <c r="AF74" i="19" s="1"/>
  <c r="AF75" i="19" s="1"/>
  <c r="AF76" i="19" s="1"/>
  <c r="AF77" i="19" s="1"/>
  <c r="AF78" i="19" s="1"/>
  <c r="AF79" i="19" s="1"/>
  <c r="AF80" i="19" s="1"/>
  <c r="AF81" i="19" s="1"/>
  <c r="AF82" i="19" s="1"/>
  <c r="AF83" i="19" s="1"/>
  <c r="AF84" i="19" s="1"/>
  <c r="AF85" i="19" s="1"/>
  <c r="AF86" i="19" s="1"/>
  <c r="AF87" i="19" s="1"/>
  <c r="AF88" i="19" s="1"/>
  <c r="AF89" i="19" s="1"/>
  <c r="AF90" i="19" s="1"/>
  <c r="AF91" i="19" s="1"/>
  <c r="AF92" i="19" s="1"/>
  <c r="AF93" i="19" s="1"/>
  <c r="AF94" i="19" s="1"/>
  <c r="AF95" i="19" s="1"/>
  <c r="AF96" i="19" s="1"/>
  <c r="AF97" i="19" s="1"/>
  <c r="AF98" i="19" s="1"/>
  <c r="AF99" i="19" s="1"/>
  <c r="AF100" i="19" s="1"/>
  <c r="AF101" i="19" s="1"/>
  <c r="AF102" i="19" s="1"/>
  <c r="AF103" i="19" s="1"/>
  <c r="AF104" i="19" s="1"/>
  <c r="AF105" i="19" s="1"/>
  <c r="AF106" i="19" s="1"/>
  <c r="AF107" i="19" s="1"/>
  <c r="AF108" i="19" s="1"/>
  <c r="AF109" i="19" s="1"/>
  <c r="AF110" i="19" s="1"/>
  <c r="AF111" i="19" s="1"/>
  <c r="AF112" i="19" s="1"/>
  <c r="U3" i="39"/>
  <c r="X3" i="19"/>
  <c r="AF3" i="39"/>
  <c r="AF4" i="39" s="1"/>
  <c r="AF5" i="39" s="1"/>
  <c r="AF6" i="39" s="1"/>
  <c r="AF7" i="39" s="1"/>
  <c r="AF8" i="39" s="1"/>
  <c r="AF9" i="39" s="1"/>
  <c r="AF10" i="39" s="1"/>
  <c r="AF11" i="39" s="1"/>
  <c r="AF12" i="39" s="1"/>
  <c r="AF13" i="39" s="1"/>
  <c r="AF14" i="39" s="1"/>
  <c r="AF15" i="39" s="1"/>
  <c r="AF16" i="39" s="1"/>
  <c r="AF17" i="39" s="1"/>
  <c r="AF18" i="39" s="1"/>
  <c r="AF19" i="39" s="1"/>
  <c r="AF20" i="39" s="1"/>
  <c r="AF21" i="39" s="1"/>
  <c r="AF22" i="39" s="1"/>
  <c r="AF23" i="39" s="1"/>
  <c r="AF24" i="39" s="1"/>
  <c r="AF25" i="39" s="1"/>
  <c r="AF26" i="39" s="1"/>
  <c r="AF27" i="39" s="1"/>
  <c r="AF28" i="39" s="1"/>
  <c r="AF29" i="39" s="1"/>
  <c r="AF30" i="39" s="1"/>
  <c r="AF31" i="39" s="1"/>
  <c r="AF32" i="39" s="1"/>
  <c r="AF33" i="39" s="1"/>
  <c r="AF34" i="39" s="1"/>
  <c r="AF35" i="39" s="1"/>
  <c r="AF36" i="39" s="1"/>
  <c r="AF37" i="39" s="1"/>
  <c r="AF38" i="39" s="1"/>
  <c r="AF39" i="39" s="1"/>
  <c r="AF40" i="39" s="1"/>
  <c r="AF41" i="39" s="1"/>
  <c r="AF42" i="39" s="1"/>
  <c r="AF43" i="39" s="1"/>
  <c r="AF44" i="39" s="1"/>
  <c r="AF45" i="39" s="1"/>
  <c r="AF46" i="39" s="1"/>
  <c r="AF47" i="39" s="1"/>
  <c r="AF48" i="39" s="1"/>
  <c r="AF49" i="39" s="1"/>
  <c r="AF50" i="39" s="1"/>
  <c r="AF51" i="39" s="1"/>
  <c r="AF52" i="39" s="1"/>
  <c r="AF53" i="39" s="1"/>
  <c r="AF54" i="39" s="1"/>
  <c r="AF55" i="39" s="1"/>
  <c r="AF56" i="39" s="1"/>
  <c r="AF57" i="39" s="1"/>
  <c r="AF58" i="39" s="1"/>
  <c r="AF59" i="39" s="1"/>
  <c r="AF60" i="39" s="1"/>
  <c r="AF61" i="39" s="1"/>
  <c r="AF62" i="39" s="1"/>
  <c r="AF63" i="39" s="1"/>
  <c r="AF64" i="39" s="1"/>
  <c r="AF65" i="39" s="1"/>
  <c r="AF66" i="39" s="1"/>
  <c r="AF67" i="39" s="1"/>
  <c r="AF68" i="39" s="1"/>
  <c r="AF69" i="39" s="1"/>
  <c r="AF70" i="39" s="1"/>
  <c r="AF71" i="39" s="1"/>
  <c r="AF72" i="39" s="1"/>
  <c r="AF73" i="39" s="1"/>
  <c r="AF74" i="39" s="1"/>
  <c r="AF75" i="39" s="1"/>
  <c r="AF76" i="39" s="1"/>
  <c r="AF77" i="39" s="1"/>
  <c r="AF78" i="39" s="1"/>
  <c r="AF79" i="39" s="1"/>
  <c r="AF80" i="39" s="1"/>
  <c r="AF81" i="39" s="1"/>
  <c r="AF82" i="39" s="1"/>
  <c r="AF83" i="39" s="1"/>
  <c r="AF84" i="39" s="1"/>
  <c r="AF85" i="39" s="1"/>
  <c r="AF86" i="39" s="1"/>
  <c r="AF87" i="39" s="1"/>
  <c r="AF88" i="39" s="1"/>
  <c r="AF89" i="39" s="1"/>
  <c r="AF90" i="39" s="1"/>
  <c r="AF91" i="39" s="1"/>
  <c r="AF92" i="39" s="1"/>
  <c r="AF93" i="39" s="1"/>
  <c r="AF94" i="39" s="1"/>
  <c r="AF95" i="39" s="1"/>
  <c r="AF96" i="39" s="1"/>
  <c r="AF97" i="39" s="1"/>
  <c r="AF98" i="39" s="1"/>
  <c r="AF99" i="39" s="1"/>
  <c r="AF100" i="39" s="1"/>
  <c r="AF101" i="39" s="1"/>
  <c r="AF102" i="39" s="1"/>
  <c r="AF103" i="39" s="1"/>
  <c r="AF104" i="39" s="1"/>
  <c r="AF105" i="39" s="1"/>
  <c r="AF106" i="39" s="1"/>
  <c r="AF107" i="39" s="1"/>
  <c r="AF108" i="39" s="1"/>
  <c r="AF109" i="39" s="1"/>
  <c r="AF110" i="39" s="1"/>
  <c r="AF111" i="39" s="1"/>
  <c r="AF112" i="39" s="1"/>
  <c r="X3" i="18"/>
  <c r="AA85" i="18"/>
  <c r="AA85" i="39"/>
  <c r="Z86" i="39"/>
  <c r="Z86" i="18"/>
  <c r="AA85" i="19"/>
  <c r="Z86" i="19"/>
  <c r="AA55" i="39"/>
  <c r="Z56" i="39"/>
  <c r="AA55" i="18"/>
  <c r="AA55" i="19"/>
  <c r="Z56" i="18"/>
  <c r="Z56" i="19"/>
  <c r="Z65" i="19"/>
  <c r="AA64" i="19"/>
  <c r="AA64" i="18"/>
  <c r="AA64" i="39"/>
  <c r="Z65" i="39"/>
  <c r="Z65" i="18"/>
  <c r="Z101" i="18"/>
  <c r="AA100" i="19"/>
  <c r="Z101" i="19"/>
  <c r="AA100" i="18"/>
  <c r="AA100" i="39"/>
  <c r="Z101" i="39"/>
  <c r="AA90" i="18"/>
  <c r="Z91" i="19"/>
  <c r="Z91" i="39"/>
  <c r="AA90" i="39"/>
  <c r="AA90" i="19"/>
  <c r="Z91" i="18"/>
  <c r="AA59" i="19"/>
  <c r="Z60" i="19"/>
  <c r="Z60" i="18"/>
  <c r="AA59" i="39"/>
  <c r="AA59" i="18"/>
  <c r="Z60" i="39"/>
  <c r="Z10" i="19"/>
  <c r="Z10" i="18"/>
  <c r="AA9" i="18"/>
  <c r="Z10" i="39"/>
  <c r="AA9" i="19"/>
  <c r="AA9" i="39"/>
  <c r="AA69" i="19"/>
  <c r="Z70" i="18"/>
  <c r="Z70" i="19"/>
  <c r="AA69" i="18"/>
  <c r="AA69" i="39"/>
  <c r="Z70" i="39"/>
  <c r="Z66" i="18"/>
  <c r="Z66" i="39"/>
  <c r="AA65" i="18"/>
  <c r="AA65" i="39"/>
  <c r="AA65" i="19"/>
  <c r="Z66" i="19"/>
  <c r="Z39" i="39"/>
  <c r="AA38" i="39"/>
  <c r="AA38" i="18"/>
  <c r="Z39" i="19"/>
  <c r="AA38" i="19"/>
  <c r="Z39" i="18"/>
  <c r="Z28" i="19"/>
  <c r="Z28" i="18"/>
  <c r="AA27" i="18"/>
  <c r="Z28" i="39"/>
  <c r="AA27" i="19"/>
  <c r="AA27" i="39"/>
  <c r="AA77" i="18"/>
  <c r="AA77" i="19"/>
  <c r="Z78" i="18"/>
  <c r="Z78" i="39"/>
  <c r="Z78" i="19"/>
  <c r="AA77" i="39"/>
  <c r="AA72" i="39"/>
  <c r="AA72" i="18"/>
  <c r="Z73" i="19"/>
  <c r="Z73" i="18"/>
  <c r="AA72" i="19"/>
  <c r="Z73" i="39"/>
  <c r="AA16" i="39"/>
  <c r="Z17" i="18"/>
  <c r="Z17" i="19"/>
  <c r="AA16" i="18"/>
  <c r="Z17" i="39"/>
  <c r="AA16" i="19"/>
  <c r="AA26" i="19"/>
  <c r="Z27" i="19"/>
  <c r="AA26" i="18"/>
  <c r="Z27" i="39"/>
  <c r="AA26" i="39"/>
  <c r="Z27" i="18"/>
  <c r="Z55" i="39"/>
  <c r="Z55" i="18"/>
  <c r="Z55" i="19"/>
  <c r="AA54" i="39"/>
  <c r="AA54" i="18"/>
  <c r="AA54" i="19"/>
  <c r="Z105" i="39"/>
  <c r="AA104" i="39"/>
  <c r="AA104" i="18"/>
  <c r="AA104" i="19"/>
  <c r="Z105" i="19"/>
  <c r="Z105" i="18"/>
  <c r="AA83" i="39"/>
  <c r="AA83" i="18"/>
  <c r="AA83" i="19"/>
  <c r="Z84" i="18"/>
  <c r="Z84" i="19"/>
  <c r="Z84" i="39"/>
  <c r="AA25" i="18"/>
  <c r="AA25" i="19"/>
  <c r="Z26" i="19"/>
  <c r="Z26" i="39"/>
  <c r="AA25" i="39"/>
  <c r="Z26" i="18"/>
  <c r="Z74" i="39"/>
  <c r="AA73" i="39"/>
  <c r="AA73" i="19"/>
  <c r="Z74" i="18"/>
  <c r="AA73" i="18"/>
  <c r="Z74" i="19"/>
  <c r="AA56" i="39"/>
  <c r="AA56" i="19"/>
  <c r="Z57" i="39"/>
  <c r="AA56" i="18"/>
  <c r="Z57" i="18"/>
  <c r="Z57" i="19"/>
  <c r="Z13" i="18"/>
  <c r="AA12" i="39"/>
  <c r="Z13" i="39"/>
  <c r="AA12" i="19"/>
  <c r="Z13" i="19"/>
  <c r="AA12" i="18"/>
  <c r="Z54" i="18"/>
  <c r="Z54" i="19"/>
  <c r="AA53" i="18"/>
  <c r="AA53" i="19"/>
  <c r="Z54" i="39"/>
  <c r="AA53" i="39"/>
  <c r="AA62" i="39"/>
  <c r="AA62" i="19"/>
  <c r="Z63" i="39"/>
  <c r="AA62" i="18"/>
  <c r="Z63" i="19"/>
  <c r="Z63" i="18"/>
  <c r="AA17" i="39"/>
  <c r="AA17" i="18"/>
  <c r="Z18" i="19"/>
  <c r="AA17" i="19"/>
  <c r="Z18" i="18"/>
  <c r="Z18" i="39"/>
  <c r="Z9" i="39"/>
  <c r="AA8" i="39"/>
  <c r="Z9" i="18"/>
  <c r="AA8" i="18"/>
  <c r="Z9" i="19"/>
  <c r="AA8" i="19"/>
  <c r="Z112" i="19"/>
  <c r="AA111" i="18"/>
  <c r="AA111" i="19"/>
  <c r="AA111" i="39"/>
  <c r="Z112" i="39"/>
  <c r="Z112" i="18"/>
  <c r="AA47" i="19"/>
  <c r="Z48" i="19"/>
  <c r="AA47" i="18"/>
  <c r="AA47" i="39"/>
  <c r="Z48" i="18"/>
  <c r="Z48" i="39"/>
  <c r="AA87" i="19"/>
  <c r="AA87" i="39"/>
  <c r="Z88" i="19"/>
  <c r="Z88" i="18"/>
  <c r="Z88" i="39"/>
  <c r="AA87" i="18"/>
  <c r="AA66" i="18"/>
  <c r="AA66" i="19"/>
  <c r="Z67" i="19"/>
  <c r="AA66" i="39"/>
  <c r="Z67" i="39"/>
  <c r="Z67" i="18"/>
  <c r="AA106" i="19"/>
  <c r="AA106" i="18"/>
  <c r="Z107" i="19"/>
  <c r="AA106" i="39"/>
  <c r="Z107" i="39"/>
  <c r="Z107" i="18"/>
  <c r="AA97" i="18"/>
  <c r="Z98" i="19"/>
  <c r="AA97" i="39"/>
  <c r="Z98" i="39"/>
  <c r="AA97" i="19"/>
  <c r="Z98" i="18"/>
  <c r="AA88" i="18"/>
  <c r="Z89" i="39"/>
  <c r="AA88" i="39"/>
  <c r="AA88" i="19"/>
  <c r="Z89" i="18"/>
  <c r="Z89" i="19"/>
  <c r="Z11" i="18"/>
  <c r="AA10" i="18"/>
  <c r="AA10" i="19"/>
  <c r="Z11" i="19"/>
  <c r="AA10" i="39"/>
  <c r="Z11" i="39"/>
  <c r="Z62" i="39"/>
  <c r="AA61" i="19"/>
  <c r="AA61" i="18"/>
  <c r="Z62" i="18"/>
  <c r="AA61" i="39"/>
  <c r="Z62" i="19"/>
  <c r="Z92" i="18"/>
  <c r="Z92" i="39"/>
  <c r="AA91" i="19"/>
  <c r="AA91" i="39"/>
  <c r="Z92" i="19"/>
  <c r="AA91" i="18"/>
  <c r="AA48" i="39"/>
  <c r="AA48" i="19"/>
  <c r="Z49" i="39"/>
  <c r="Z49" i="19"/>
  <c r="AA48" i="18"/>
  <c r="Z49" i="18"/>
  <c r="Z14" i="39"/>
  <c r="Z14" i="19"/>
  <c r="Z14" i="18"/>
  <c r="AA13" i="18"/>
  <c r="AA13" i="39"/>
  <c r="AA13" i="19"/>
  <c r="C32" i="23"/>
  <c r="B33" i="23" s="1"/>
  <c r="AR19" i="16"/>
  <c r="AP20" i="16"/>
  <c r="AQ20" i="16" s="1"/>
  <c r="C158" i="23"/>
  <c r="C160" i="22" s="1"/>
  <c r="B161" i="22" s="1"/>
  <c r="AA33" i="23"/>
  <c r="C28" i="24" l="1"/>
  <c r="B29" i="24" s="1"/>
  <c r="C33" i="22"/>
  <c r="B34" i="22" s="1"/>
  <c r="B159" i="23"/>
  <c r="C33" i="23"/>
  <c r="AR20" i="16"/>
  <c r="AP21" i="16"/>
  <c r="AQ21" i="16" s="1"/>
  <c r="AA159" i="23"/>
  <c r="C29" i="24" l="1"/>
  <c r="B30" i="24" s="1"/>
  <c r="C159" i="23"/>
  <c r="B160" i="23" s="1"/>
  <c r="B34" i="23"/>
  <c r="AP22" i="16"/>
  <c r="AQ22" i="16" s="1"/>
  <c r="AR21" i="16"/>
  <c r="C34" i="22"/>
  <c r="B35" i="22" s="1"/>
  <c r="AA34" i="23"/>
  <c r="AA160" i="23"/>
  <c r="C161" i="22" l="1"/>
  <c r="B162" i="22" s="1"/>
  <c r="C34" i="23"/>
  <c r="B38" i="23" s="1"/>
  <c r="C38" i="23" s="1"/>
  <c r="B39" i="23" s="1"/>
  <c r="C160" i="23"/>
  <c r="AR22" i="16"/>
  <c r="AP23" i="16"/>
  <c r="AQ23" i="16" s="1"/>
  <c r="AA38" i="23"/>
  <c r="AA39" i="23"/>
  <c r="C162" i="22" l="1"/>
  <c r="B163" i="22" s="1"/>
  <c r="C35" i="22"/>
  <c r="B39" i="22" s="1"/>
  <c r="C39" i="22" s="1"/>
  <c r="B40" i="22" s="1"/>
  <c r="C30" i="24"/>
  <c r="B35" i="24" s="1"/>
  <c r="C35" i="24" s="1"/>
  <c r="B36" i="24" s="1"/>
  <c r="B161" i="23"/>
  <c r="C39" i="23"/>
  <c r="B40" i="23" s="1"/>
  <c r="AP24" i="16"/>
  <c r="AQ24" i="16" s="1"/>
  <c r="AR23" i="16"/>
  <c r="AA40" i="23"/>
  <c r="AA161" i="23"/>
  <c r="C36" i="24" l="1"/>
  <c r="B37" i="24" s="1"/>
  <c r="C161" i="23"/>
  <c r="B162" i="23" s="1"/>
  <c r="C40" i="23"/>
  <c r="B41" i="23" s="1"/>
  <c r="C40" i="22"/>
  <c r="B41" i="22" s="1"/>
  <c r="AP25" i="16"/>
  <c r="AQ25" i="16" s="1"/>
  <c r="AR24" i="16"/>
  <c r="AA41" i="23"/>
  <c r="AA162" i="23"/>
  <c r="C163" i="22" l="1"/>
  <c r="B164" i="22" s="1"/>
  <c r="C37" i="24"/>
  <c r="B38" i="24" s="1"/>
  <c r="C162" i="23"/>
  <c r="C41" i="23"/>
  <c r="C41" i="22"/>
  <c r="B42" i="22" s="1"/>
  <c r="AP26" i="16"/>
  <c r="AQ26" i="16" s="1"/>
  <c r="AR25" i="16"/>
  <c r="B42" i="23" l="1"/>
  <c r="C38" i="24"/>
  <c r="B39" i="24" s="1"/>
  <c r="C42" i="22"/>
  <c r="B43" i="22" s="1"/>
  <c r="AR26" i="16"/>
  <c r="AP27" i="16"/>
  <c r="AQ27" i="16" s="1"/>
  <c r="B163" i="23"/>
  <c r="C164" i="22"/>
  <c r="B165" i="22" s="1"/>
  <c r="AA42" i="23"/>
  <c r="AA163" i="23"/>
  <c r="C163" i="23" l="1"/>
  <c r="B164" i="23" s="1"/>
  <c r="C42" i="23"/>
  <c r="B43" i="23" s="1"/>
  <c r="AR27" i="16"/>
  <c r="AP28" i="16"/>
  <c r="AQ28" i="16" s="1"/>
  <c r="AA164" i="23"/>
  <c r="AA43" i="23"/>
  <c r="C165" i="22" l="1"/>
  <c r="B166" i="22" s="1"/>
  <c r="C39" i="24"/>
  <c r="B40" i="24" s="1"/>
  <c r="C43" i="22"/>
  <c r="B44" i="22" s="1"/>
  <c r="C43" i="23"/>
  <c r="AP29" i="16"/>
  <c r="AQ29" i="16" s="1"/>
  <c r="AR28" i="16"/>
  <c r="C164" i="23"/>
  <c r="B165" i="23" s="1"/>
  <c r="AA165" i="23"/>
  <c r="C40" i="24" l="1"/>
  <c r="B41" i="24" s="1"/>
  <c r="B44" i="23"/>
  <c r="AP30" i="16"/>
  <c r="AQ30" i="16" s="1"/>
  <c r="AR29" i="16"/>
  <c r="C165" i="23"/>
  <c r="B166" i="23" s="1"/>
  <c r="C44" i="22"/>
  <c r="B45" i="22" s="1"/>
  <c r="C166" i="22"/>
  <c r="B167" i="22" s="1"/>
  <c r="AA44" i="23"/>
  <c r="AA166" i="23"/>
  <c r="C44" i="23" l="1"/>
  <c r="C41" i="24" s="1"/>
  <c r="B42" i="24" s="1"/>
  <c r="C166" i="23"/>
  <c r="C167" i="22"/>
  <c r="B171" i="22" s="1"/>
  <c r="AP31" i="16"/>
  <c r="AQ31" i="16" s="1"/>
  <c r="AR30" i="16"/>
  <c r="C45" i="22" l="1"/>
  <c r="B46" i="22" s="1"/>
  <c r="B45" i="23"/>
  <c r="C171" i="22"/>
  <c r="B172" i="22" s="1"/>
  <c r="B167" i="23"/>
  <c r="AP32" i="16"/>
  <c r="AQ32" i="16" s="1"/>
  <c r="AR31" i="16"/>
  <c r="AA167" i="23"/>
  <c r="AA45" i="23"/>
  <c r="C45" i="23" l="1"/>
  <c r="AR32" i="16"/>
  <c r="AP33" i="16"/>
  <c r="AQ33" i="16" s="1"/>
  <c r="C167" i="23"/>
  <c r="B168" i="23" s="1"/>
  <c r="AA168" i="23"/>
  <c r="C42" i="24" l="1"/>
  <c r="B43" i="24" s="1"/>
  <c r="B46" i="23"/>
  <c r="C46" i="22"/>
  <c r="B47" i="22" s="1"/>
  <c r="AP34" i="16"/>
  <c r="AQ34" i="16" s="1"/>
  <c r="AR33" i="16"/>
  <c r="C168" i="23"/>
  <c r="B169" i="23" s="1"/>
  <c r="C172" i="22"/>
  <c r="B173" i="22" s="1"/>
  <c r="AA46" i="23"/>
  <c r="AA169" i="23"/>
  <c r="C46" i="23" l="1"/>
  <c r="C47" i="22" s="1"/>
  <c r="B48" i="22" s="1"/>
  <c r="C169" i="23"/>
  <c r="B170" i="23" s="1"/>
  <c r="AR34" i="16"/>
  <c r="AP35" i="16"/>
  <c r="AQ35" i="16" s="1"/>
  <c r="C173" i="22"/>
  <c r="B174" i="22" s="1"/>
  <c r="AA170" i="23"/>
  <c r="C43" i="24" l="1"/>
  <c r="B44" i="24" s="1"/>
  <c r="B47" i="23"/>
  <c r="C170" i="23"/>
  <c r="B174" i="23" s="1"/>
  <c r="C174" i="22"/>
  <c r="B175" i="22" s="1"/>
  <c r="AR35" i="16"/>
  <c r="AP36" i="16"/>
  <c r="AQ36" i="16" s="1"/>
  <c r="AA47" i="23"/>
  <c r="AA174" i="23"/>
  <c r="C47" i="23" l="1"/>
  <c r="B48" i="23" s="1"/>
  <c r="C175" i="22"/>
  <c r="B176" i="22" s="1"/>
  <c r="AR36" i="16"/>
  <c r="AP37" i="16"/>
  <c r="AQ37" i="16" s="1"/>
  <c r="C174" i="23"/>
  <c r="B175" i="23" s="1"/>
  <c r="AA175" i="23"/>
  <c r="AA48" i="23"/>
  <c r="C48" i="22" l="1"/>
  <c r="B49" i="22" s="1"/>
  <c r="C48" i="23"/>
  <c r="B49" i="23" s="1"/>
  <c r="C44" i="24"/>
  <c r="B45" i="24" s="1"/>
  <c r="C176" i="22"/>
  <c r="B177" i="22" s="1"/>
  <c r="AR37" i="16"/>
  <c r="AP38" i="16"/>
  <c r="AQ38" i="16" s="1"/>
  <c r="C175" i="23"/>
  <c r="B176" i="23" s="1"/>
  <c r="AA176" i="23"/>
  <c r="AA49" i="23"/>
  <c r="C49" i="22" l="1"/>
  <c r="B50" i="22" s="1"/>
  <c r="C49" i="23"/>
  <c r="B50" i="23" s="1"/>
  <c r="C45" i="24"/>
  <c r="B46" i="24" s="1"/>
  <c r="C177" i="22"/>
  <c r="B178" i="22" s="1"/>
  <c r="AR38" i="16"/>
  <c r="AP39" i="16"/>
  <c r="AQ39" i="16" s="1"/>
  <c r="C176" i="23"/>
  <c r="B177" i="23" s="1"/>
  <c r="AA50" i="23"/>
  <c r="AA177" i="23"/>
  <c r="C50" i="22" l="1"/>
  <c r="B51" i="22" s="1"/>
  <c r="C46" i="24"/>
  <c r="B47" i="24" s="1"/>
  <c r="C50" i="23"/>
  <c r="C178" i="22"/>
  <c r="B179" i="22" s="1"/>
  <c r="AR39" i="16"/>
  <c r="AP40" i="16"/>
  <c r="AQ40" i="16" s="1"/>
  <c r="C177" i="23"/>
  <c r="B51" i="23" l="1"/>
  <c r="C51" i="22"/>
  <c r="B52" i="22" s="1"/>
  <c r="C47" i="24"/>
  <c r="B48" i="24" s="1"/>
  <c r="C179" i="22"/>
  <c r="B180" i="22" s="1"/>
  <c r="AP41" i="16"/>
  <c r="AQ41" i="16" s="1"/>
  <c r="AR40" i="16"/>
  <c r="B178" i="23"/>
  <c r="AA178" i="23"/>
  <c r="AA51" i="23"/>
  <c r="C51" i="23" l="1"/>
  <c r="C48" i="24" s="1"/>
  <c r="B49" i="24" s="1"/>
  <c r="C178" i="23"/>
  <c r="C180" i="22" s="1"/>
  <c r="B181" i="22" s="1"/>
  <c r="AR41" i="16"/>
  <c r="AP42" i="16"/>
  <c r="AQ42" i="16" s="1"/>
  <c r="B52" i="23" l="1"/>
  <c r="C52" i="22"/>
  <c r="B53" i="22" s="1"/>
  <c r="B179" i="23"/>
  <c r="AR42" i="16"/>
  <c r="AP43" i="16"/>
  <c r="AQ43" i="16" s="1"/>
  <c r="AA52" i="23"/>
  <c r="AA179" i="23"/>
  <c r="C179" i="23" l="1"/>
  <c r="C181" i="22" s="1"/>
  <c r="B182" i="22" s="1"/>
  <c r="C52" i="23"/>
  <c r="C53" i="22" s="1"/>
  <c r="B54" i="22" s="1"/>
  <c r="AR43" i="16"/>
  <c r="AP44" i="16"/>
  <c r="AQ44" i="16" s="1"/>
  <c r="C49" i="24" l="1"/>
  <c r="B50" i="24" s="1"/>
  <c r="B180" i="23"/>
  <c r="B53" i="23"/>
  <c r="AP45" i="16"/>
  <c r="AQ45" i="16" s="1"/>
  <c r="AR44" i="16"/>
  <c r="AA53" i="23"/>
  <c r="AA180" i="23"/>
  <c r="C180" i="23" l="1"/>
  <c r="C53" i="23"/>
  <c r="C54" i="22" s="1"/>
  <c r="B55" i="22" s="1"/>
  <c r="AP46" i="16"/>
  <c r="AQ46" i="16" s="1"/>
  <c r="AR45" i="16"/>
  <c r="C50" i="24" l="1"/>
  <c r="B51" i="24" s="1"/>
  <c r="B54" i="23"/>
  <c r="C182" i="22"/>
  <c r="B183" i="22" s="1"/>
  <c r="B181" i="23"/>
  <c r="AR46" i="16"/>
  <c r="AP47" i="16"/>
  <c r="AQ47" i="16" s="1"/>
  <c r="AA54" i="23"/>
  <c r="AA181" i="23"/>
  <c r="C54" i="23" l="1"/>
  <c r="C55" i="22" s="1"/>
  <c r="B56" i="22" s="1"/>
  <c r="C181" i="23"/>
  <c r="AR47" i="16"/>
  <c r="AP48" i="16"/>
  <c r="AQ48" i="16" s="1"/>
  <c r="C51" i="24" l="1"/>
  <c r="B52" i="24" s="1"/>
  <c r="B55" i="23"/>
  <c r="B182" i="23"/>
  <c r="C183" i="22"/>
  <c r="B184" i="22" s="1"/>
  <c r="AR48" i="16"/>
  <c r="AP49" i="16"/>
  <c r="AQ49" i="16" s="1"/>
  <c r="AA55" i="23"/>
  <c r="AA182" i="23"/>
  <c r="C55" i="23" l="1"/>
  <c r="B56" i="23" s="1"/>
  <c r="C56" i="23" s="1"/>
  <c r="B57" i="23" s="1"/>
  <c r="C182" i="23"/>
  <c r="B183" i="23" s="1"/>
  <c r="AR49" i="16"/>
  <c r="AP50" i="16"/>
  <c r="AQ50" i="16" s="1"/>
  <c r="AA183" i="23"/>
  <c r="AA56" i="23"/>
  <c r="AA57" i="23"/>
  <c r="C56" i="22" l="1"/>
  <c r="B57" i="22" s="1"/>
  <c r="C52" i="24"/>
  <c r="B53" i="24" s="1"/>
  <c r="C53" i="24" s="1"/>
  <c r="B54" i="24" s="1"/>
  <c r="C57" i="23"/>
  <c r="B58" i="23" s="1"/>
  <c r="C183" i="23"/>
  <c r="B184" i="23" s="1"/>
  <c r="C184" i="22"/>
  <c r="B185" i="22" s="1"/>
  <c r="AP51" i="16"/>
  <c r="AQ51" i="16" s="1"/>
  <c r="AR50" i="16"/>
  <c r="AA184" i="23"/>
  <c r="AA58" i="23"/>
  <c r="C57" i="22" l="1"/>
  <c r="B58" i="22" s="1"/>
  <c r="C58" i="22" s="1"/>
  <c r="B59" i="22" s="1"/>
  <c r="C54" i="24"/>
  <c r="B55" i="24" s="1"/>
  <c r="C58" i="23"/>
  <c r="B59" i="23" s="1"/>
  <c r="C59" i="23" s="1"/>
  <c r="C185" i="22"/>
  <c r="B186" i="22" s="1"/>
  <c r="C184" i="23"/>
  <c r="B185" i="23" s="1"/>
  <c r="AR51" i="16"/>
  <c r="AP52" i="16"/>
  <c r="AQ52" i="16" s="1"/>
  <c r="AA59" i="23"/>
  <c r="AA185" i="23"/>
  <c r="C55" i="24" l="1"/>
  <c r="B56" i="24" s="1"/>
  <c r="C56" i="24" s="1"/>
  <c r="B57" i="24" s="1"/>
  <c r="C59" i="22"/>
  <c r="B60" i="22" s="1"/>
  <c r="C60" i="22" s="1"/>
  <c r="B61" i="22" s="1"/>
  <c r="C185" i="23"/>
  <c r="B186" i="23" s="1"/>
  <c r="C186" i="22"/>
  <c r="B187" i="22" s="1"/>
  <c r="B60" i="23"/>
  <c r="AP53" i="16"/>
  <c r="AQ53" i="16" s="1"/>
  <c r="AR52" i="16"/>
  <c r="AA186" i="23"/>
  <c r="AA60" i="23"/>
  <c r="C60" i="23" l="1"/>
  <c r="C57" i="24" s="1"/>
  <c r="B58" i="24" s="1"/>
  <c r="C187" i="22"/>
  <c r="B188" i="22" s="1"/>
  <c r="C186" i="23"/>
  <c r="B187" i="23" s="1"/>
  <c r="AP54" i="16"/>
  <c r="AQ54" i="16" s="1"/>
  <c r="AR53" i="16"/>
  <c r="AA187" i="23"/>
  <c r="C61" i="22" l="1"/>
  <c r="B62" i="22" s="1"/>
  <c r="B61" i="23"/>
  <c r="C187" i="23"/>
  <c r="B188" i="23" s="1"/>
  <c r="C188" i="22"/>
  <c r="B189" i="22" s="1"/>
  <c r="AP55" i="16"/>
  <c r="AQ55" i="16" s="1"/>
  <c r="AR54" i="16"/>
  <c r="AA188" i="23"/>
  <c r="AA61" i="23"/>
  <c r="C61" i="23" l="1"/>
  <c r="B62" i="23" s="1"/>
  <c r="C188" i="23"/>
  <c r="B189" i="23" s="1"/>
  <c r="C189" i="23" s="1"/>
  <c r="C189" i="22"/>
  <c r="B190" i="22" s="1"/>
  <c r="AR55" i="16"/>
  <c r="AP56" i="16"/>
  <c r="AQ56" i="16" s="1"/>
  <c r="AA62" i="23"/>
  <c r="AA189" i="23"/>
  <c r="C58" i="24" l="1"/>
  <c r="B59" i="24" s="1"/>
  <c r="C62" i="23"/>
  <c r="C62" i="22"/>
  <c r="B63" i="22" s="1"/>
  <c r="C190" i="22"/>
  <c r="B194" i="22" s="1"/>
  <c r="AR56" i="16"/>
  <c r="AP57" i="16"/>
  <c r="AQ57" i="16" s="1"/>
  <c r="B190" i="23"/>
  <c r="AA190" i="23"/>
  <c r="C63" i="22" l="1"/>
  <c r="B67" i="22" s="1"/>
  <c r="B66" i="23"/>
  <c r="C59" i="24"/>
  <c r="B64" i="24" s="1"/>
  <c r="C194" i="22"/>
  <c r="B195" i="22" s="1"/>
  <c r="C190" i="23"/>
  <c r="AR57" i="16"/>
  <c r="AP58" i="16"/>
  <c r="AQ58" i="16" s="1"/>
  <c r="AA66" i="23"/>
  <c r="C66" i="23" l="1"/>
  <c r="C67" i="22" s="1"/>
  <c r="B68" i="22" s="1"/>
  <c r="C195" i="22"/>
  <c r="B196" i="22" s="1"/>
  <c r="B191" i="23"/>
  <c r="AR58" i="16"/>
  <c r="AP59" i="16"/>
  <c r="AQ59" i="16" s="1"/>
  <c r="AA191" i="23"/>
  <c r="B67" i="23" l="1"/>
  <c r="C64" i="24"/>
  <c r="B65" i="24" s="1"/>
  <c r="C191" i="23"/>
  <c r="AP60" i="16"/>
  <c r="AQ60" i="16" s="1"/>
  <c r="AR59" i="16"/>
  <c r="AA67" i="23"/>
  <c r="C67" i="23" l="1"/>
  <c r="C68" i="22" s="1"/>
  <c r="B69" i="22" s="1"/>
  <c r="AP61" i="16"/>
  <c r="AQ61" i="16" s="1"/>
  <c r="AR60" i="16"/>
  <c r="C196" i="22"/>
  <c r="B197" i="22" s="1"/>
  <c r="B192" i="23"/>
  <c r="AA192" i="23"/>
  <c r="C65" i="24" l="1"/>
  <c r="B66" i="24" s="1"/>
  <c r="B68" i="23"/>
  <c r="C192" i="23"/>
  <c r="B193" i="23" s="1"/>
  <c r="AR61" i="16"/>
  <c r="AP62" i="16"/>
  <c r="AQ62" i="16" s="1"/>
  <c r="AA68" i="23"/>
  <c r="AA193" i="23"/>
  <c r="C68" i="23" l="1"/>
  <c r="B69" i="23" s="1"/>
  <c r="C197" i="22"/>
  <c r="B198" i="22" s="1"/>
  <c r="AP63" i="16"/>
  <c r="AQ63" i="16" s="1"/>
  <c r="AR62" i="16"/>
  <c r="C193" i="23"/>
  <c r="B194" i="23" s="1"/>
  <c r="AA69" i="23"/>
  <c r="AA194" i="23"/>
  <c r="C66" i="24" l="1"/>
  <c r="B67" i="24" s="1"/>
  <c r="C69" i="23"/>
  <c r="B70" i="23" s="1"/>
  <c r="C70" i="23" s="1"/>
  <c r="C69" i="22"/>
  <c r="B70" i="22" s="1"/>
  <c r="C198" i="22"/>
  <c r="B199" i="22" s="1"/>
  <c r="AR63" i="16"/>
  <c r="AP64" i="16"/>
  <c r="AQ64" i="16" s="1"/>
  <c r="C194" i="23"/>
  <c r="B195" i="23" s="1"/>
  <c r="AA195" i="23"/>
  <c r="AA70" i="23"/>
  <c r="C70" i="22" l="1"/>
  <c r="B71" i="22" s="1"/>
  <c r="C71" i="22" s="1"/>
  <c r="B72" i="22" s="1"/>
  <c r="C67" i="24"/>
  <c r="B68" i="24" s="1"/>
  <c r="C68" i="24" s="1"/>
  <c r="B69" i="24" s="1"/>
  <c r="B71" i="23"/>
  <c r="C199" i="22"/>
  <c r="B200" i="22" s="1"/>
  <c r="AP65" i="16"/>
  <c r="AQ65" i="16" s="1"/>
  <c r="AR64" i="16"/>
  <c r="C195" i="23"/>
  <c r="B196" i="23" s="1"/>
  <c r="AA196" i="23"/>
  <c r="AA71" i="23"/>
  <c r="C71" i="23" l="1"/>
  <c r="B72" i="23" s="1"/>
  <c r="AR65" i="16"/>
  <c r="AP66" i="16"/>
  <c r="AQ66" i="16" s="1"/>
  <c r="C196" i="23"/>
  <c r="B197" i="23" s="1"/>
  <c r="C200" i="22"/>
  <c r="B201" i="22" s="1"/>
  <c r="AA197" i="23"/>
  <c r="AA72" i="23"/>
  <c r="C69" i="24" l="1"/>
  <c r="B70" i="24" s="1"/>
  <c r="C72" i="22"/>
  <c r="B73" i="22" s="1"/>
  <c r="C72" i="23"/>
  <c r="B73" i="23" s="1"/>
  <c r="AR66" i="16"/>
  <c r="AP67" i="16"/>
  <c r="AQ67" i="16" s="1"/>
  <c r="C201" i="22"/>
  <c r="B202" i="22" s="1"/>
  <c r="C197" i="23"/>
  <c r="B198" i="23" s="1"/>
  <c r="AA73" i="23"/>
  <c r="AA198" i="23"/>
  <c r="C70" i="24" l="1"/>
  <c r="B71" i="24" s="1"/>
  <c r="C73" i="23"/>
  <c r="B74" i="23" s="1"/>
  <c r="C73" i="22"/>
  <c r="B74" i="22" s="1"/>
  <c r="C198" i="23"/>
  <c r="C202" i="22"/>
  <c r="B203" i="22" s="1"/>
  <c r="AP68" i="16"/>
  <c r="AQ68" i="16" s="1"/>
  <c r="AR67" i="16"/>
  <c r="AA74" i="23"/>
  <c r="C74" i="22" l="1"/>
  <c r="B75" i="22" s="1"/>
  <c r="C71" i="24"/>
  <c r="B72" i="24" s="1"/>
  <c r="C74" i="23"/>
  <c r="B75" i="23" s="1"/>
  <c r="C75" i="23" s="1"/>
  <c r="C203" i="22"/>
  <c r="B204" i="22" s="1"/>
  <c r="AR68" i="16"/>
  <c r="AP69" i="16"/>
  <c r="AQ69" i="16" s="1"/>
  <c r="B202" i="23"/>
  <c r="AA75" i="23"/>
  <c r="AA202" i="23"/>
  <c r="C72" i="24" l="1"/>
  <c r="B73" i="24" s="1"/>
  <c r="C73" i="24" s="1"/>
  <c r="B74" i="24" s="1"/>
  <c r="C75" i="22"/>
  <c r="B76" i="22" s="1"/>
  <c r="C76" i="22" s="1"/>
  <c r="B77" i="22" s="1"/>
  <c r="B76" i="23"/>
  <c r="AR69" i="16"/>
  <c r="AP70" i="16"/>
  <c r="AQ70" i="16" s="1"/>
  <c r="C202" i="23"/>
  <c r="C204" i="22" s="1"/>
  <c r="B205" i="22" s="1"/>
  <c r="AA76" i="23"/>
  <c r="C76" i="23" l="1"/>
  <c r="B77" i="23" s="1"/>
  <c r="B203" i="23"/>
  <c r="AP71" i="16"/>
  <c r="AQ71" i="16" s="1"/>
  <c r="AR70" i="16"/>
  <c r="AA203" i="23"/>
  <c r="AA77" i="23"/>
  <c r="C74" i="24" l="1"/>
  <c r="B75" i="24" s="1"/>
  <c r="C77" i="22"/>
  <c r="B78" i="22" s="1"/>
  <c r="C77" i="23"/>
  <c r="B78" i="23" s="1"/>
  <c r="AR71" i="16"/>
  <c r="AP72" i="16"/>
  <c r="AQ72" i="16" s="1"/>
  <c r="C203" i="23"/>
  <c r="AA78" i="23"/>
  <c r="C78" i="22" l="1"/>
  <c r="B79" i="22" s="1"/>
  <c r="C75" i="24"/>
  <c r="B76" i="24" s="1"/>
  <c r="C78" i="23"/>
  <c r="B79" i="23" s="1"/>
  <c r="C205" i="22"/>
  <c r="B206" i="22" s="1"/>
  <c r="AP73" i="16"/>
  <c r="AQ73" i="16" s="1"/>
  <c r="AR72" i="16"/>
  <c r="B204" i="23"/>
  <c r="AA79" i="23"/>
  <c r="AA204" i="23"/>
  <c r="C79" i="23" l="1"/>
  <c r="B80" i="23" s="1"/>
  <c r="C80" i="23" s="1"/>
  <c r="B81" i="23" s="1"/>
  <c r="C79" i="22"/>
  <c r="B80" i="22" s="1"/>
  <c r="C76" i="24"/>
  <c r="B77" i="24" s="1"/>
  <c r="AP74" i="16"/>
  <c r="AQ74" i="16" s="1"/>
  <c r="AR73" i="16"/>
  <c r="C204" i="23"/>
  <c r="AA81" i="23"/>
  <c r="AA80" i="23"/>
  <c r="C80" i="22" l="1"/>
  <c r="B81" i="22" s="1"/>
  <c r="C77" i="24"/>
  <c r="B78" i="24" s="1"/>
  <c r="C78" i="24" s="1"/>
  <c r="B79" i="24" s="1"/>
  <c r="AP75" i="16"/>
  <c r="AQ75" i="16" s="1"/>
  <c r="AR74" i="16"/>
  <c r="C81" i="23"/>
  <c r="B205" i="23"/>
  <c r="C206" i="22"/>
  <c r="B207" i="22" s="1"/>
  <c r="AA205" i="23"/>
  <c r="C81" i="22" l="1"/>
  <c r="B82" i="22" s="1"/>
  <c r="C82" i="22" s="1"/>
  <c r="B83" i="22" s="1"/>
  <c r="B82" i="23"/>
  <c r="C79" i="24"/>
  <c r="B80" i="24" s="1"/>
  <c r="AR75" i="16"/>
  <c r="AP76" i="16"/>
  <c r="AQ76" i="16" s="1"/>
  <c r="C205" i="23"/>
  <c r="AA82" i="23"/>
  <c r="C207" i="22" l="1"/>
  <c r="B208" i="22" s="1"/>
  <c r="AP77" i="16"/>
  <c r="AQ77" i="16" s="1"/>
  <c r="AR76" i="16"/>
  <c r="B206" i="23"/>
  <c r="C82" i="23"/>
  <c r="B83" i="23" s="1"/>
  <c r="AA206" i="23"/>
  <c r="AA83" i="23"/>
  <c r="C83" i="22" l="1"/>
  <c r="B84" i="22" s="1"/>
  <c r="AP78" i="16"/>
  <c r="AQ78" i="16" s="1"/>
  <c r="AR77" i="16"/>
  <c r="C206" i="23"/>
  <c r="B207" i="23" s="1"/>
  <c r="C83" i="23"/>
  <c r="C80" i="24"/>
  <c r="B81" i="24" s="1"/>
  <c r="AA207" i="23"/>
  <c r="B84" i="23" l="1"/>
  <c r="AR78" i="16"/>
  <c r="AP79" i="16"/>
  <c r="AQ79" i="16" s="1"/>
  <c r="C81" i="24"/>
  <c r="B82" i="24" s="1"/>
  <c r="C207" i="23"/>
  <c r="C208" i="22"/>
  <c r="B209" i="22" s="1"/>
  <c r="C84" i="22"/>
  <c r="B85" i="22" s="1"/>
  <c r="AA84" i="23"/>
  <c r="B208" i="23" l="1"/>
  <c r="C84" i="23"/>
  <c r="B85" i="23" s="1"/>
  <c r="AR79" i="16"/>
  <c r="AP80" i="16"/>
  <c r="AQ80" i="16" s="1"/>
  <c r="C209" i="22"/>
  <c r="B210" i="22" s="1"/>
  <c r="AA208" i="23"/>
  <c r="AA85" i="23"/>
  <c r="C82" i="24" l="1"/>
  <c r="B83" i="24" s="1"/>
  <c r="C85" i="22"/>
  <c r="B86" i="22" s="1"/>
  <c r="C85" i="23"/>
  <c r="AP81" i="16"/>
  <c r="AQ81" i="16" s="1"/>
  <c r="AR80" i="16"/>
  <c r="C208" i="23"/>
  <c r="C210" i="22" s="1"/>
  <c r="B211" i="22" s="1"/>
  <c r="C83" i="24" l="1"/>
  <c r="B84" i="24" s="1"/>
  <c r="C86" i="22"/>
  <c r="B87" i="22" s="1"/>
  <c r="B209" i="23"/>
  <c r="AP82" i="16"/>
  <c r="AQ82" i="16" s="1"/>
  <c r="AR81" i="16"/>
  <c r="B86" i="23"/>
  <c r="AA86" i="23"/>
  <c r="AA209" i="23"/>
  <c r="C209" i="23" l="1"/>
  <c r="C211" i="22" s="1"/>
  <c r="B212" i="22" s="1"/>
  <c r="C86" i="23"/>
  <c r="B87" i="23" s="1"/>
  <c r="AR82" i="16"/>
  <c r="AP83" i="16"/>
  <c r="AQ83" i="16" s="1"/>
  <c r="AA87" i="23"/>
  <c r="B210" i="23" l="1"/>
  <c r="C84" i="24"/>
  <c r="B85" i="24" s="1"/>
  <c r="C87" i="23"/>
  <c r="B88" i="23" s="1"/>
  <c r="C87" i="22"/>
  <c r="B88" i="22" s="1"/>
  <c r="AR83" i="16"/>
  <c r="AP84" i="16"/>
  <c r="AQ84" i="16" s="1"/>
  <c r="AA210" i="23"/>
  <c r="AA88" i="23"/>
  <c r="C210" i="23" l="1"/>
  <c r="B211" i="23" s="1"/>
  <c r="C211" i="23" s="1"/>
  <c r="B212" i="23" s="1"/>
  <c r="C88" i="23"/>
  <c r="B89" i="23" s="1"/>
  <c r="AP85" i="16"/>
  <c r="AQ85" i="16" s="1"/>
  <c r="AR84" i="16"/>
  <c r="C85" i="24"/>
  <c r="B86" i="24" s="1"/>
  <c r="C88" i="22"/>
  <c r="B89" i="22" s="1"/>
  <c r="AA89" i="23"/>
  <c r="AA211" i="23"/>
  <c r="AA212" i="23"/>
  <c r="C212" i="22" l="1"/>
  <c r="B213" i="22" s="1"/>
  <c r="C213" i="22" s="1"/>
  <c r="B217" i="22" s="1"/>
  <c r="C212" i="23"/>
  <c r="B213" i="23" s="1"/>
  <c r="AP86" i="16"/>
  <c r="AQ86" i="16" s="1"/>
  <c r="AR85" i="16"/>
  <c r="C86" i="24"/>
  <c r="B87" i="24" s="1"/>
  <c r="C89" i="22"/>
  <c r="B90" i="22" s="1"/>
  <c r="C89" i="23"/>
  <c r="AA213" i="23"/>
  <c r="C217" i="22" l="1"/>
  <c r="B218" i="22" s="1"/>
  <c r="C213" i="23"/>
  <c r="B214" i="23" s="1"/>
  <c r="AR86" i="16"/>
  <c r="AP87" i="16"/>
  <c r="AQ87" i="16" s="1"/>
  <c r="C87" i="24"/>
  <c r="B88" i="24" s="1"/>
  <c r="B90" i="23"/>
  <c r="C90" i="22"/>
  <c r="B91" i="22" s="1"/>
  <c r="AA90" i="23"/>
  <c r="AA214" i="23"/>
  <c r="C214" i="23" l="1"/>
  <c r="B215" i="23" s="1"/>
  <c r="C218" i="22"/>
  <c r="B219" i="22" s="1"/>
  <c r="AR87" i="16"/>
  <c r="AP88" i="16"/>
  <c r="AQ88" i="16" s="1"/>
  <c r="C90" i="23"/>
  <c r="C88" i="24" s="1"/>
  <c r="B93" i="24" s="1"/>
  <c r="AA215" i="23"/>
  <c r="C215" i="23" l="1"/>
  <c r="B216" i="23" s="1"/>
  <c r="C216" i="23" s="1"/>
  <c r="B217" i="23" s="1"/>
  <c r="C219" i="22"/>
  <c r="B220" i="22" s="1"/>
  <c r="AP89" i="16"/>
  <c r="AQ89" i="16" s="1"/>
  <c r="AR88" i="16"/>
  <c r="C91" i="22"/>
  <c r="B95" i="22" s="1"/>
  <c r="B94" i="23"/>
  <c r="AA94" i="23"/>
  <c r="AA217" i="23"/>
  <c r="AA216" i="23"/>
  <c r="C220" i="22" l="1"/>
  <c r="B221" i="22" s="1"/>
  <c r="C221" i="22" s="1"/>
  <c r="B222" i="22" s="1"/>
  <c r="C94" i="23"/>
  <c r="C93" i="24" s="1"/>
  <c r="B94" i="24" s="1"/>
  <c r="AP90" i="16"/>
  <c r="AQ90" i="16" s="1"/>
  <c r="AR89" i="16"/>
  <c r="C217" i="23"/>
  <c r="B218" i="23" s="1"/>
  <c r="AA218" i="23"/>
  <c r="C95" i="22" l="1"/>
  <c r="B96" i="22" s="1"/>
  <c r="C222" i="22"/>
  <c r="B223" i="22" s="1"/>
  <c r="AP91" i="16"/>
  <c r="AQ91" i="16" s="1"/>
  <c r="AR90" i="16"/>
  <c r="B95" i="23"/>
  <c r="C218" i="23"/>
  <c r="B219" i="23" s="1"/>
  <c r="AA95" i="23"/>
  <c r="AA219" i="23"/>
  <c r="C223" i="22" l="1"/>
  <c r="B224" i="22" s="1"/>
  <c r="C95" i="23"/>
  <c r="B96" i="23" s="1"/>
  <c r="C219" i="23"/>
  <c r="B220" i="23" s="1"/>
  <c r="AR91" i="16"/>
  <c r="AP92" i="16"/>
  <c r="AQ92" i="16" s="1"/>
  <c r="AA220" i="23"/>
  <c r="AA96" i="23"/>
  <c r="C96" i="22" l="1"/>
  <c r="B97" i="22" s="1"/>
  <c r="C224" i="22"/>
  <c r="B225" i="22" s="1"/>
  <c r="C96" i="23"/>
  <c r="B97" i="23" s="1"/>
  <c r="C220" i="23"/>
  <c r="B221" i="23" s="1"/>
  <c r="C94" i="24"/>
  <c r="B95" i="24" s="1"/>
  <c r="AP93" i="16"/>
  <c r="AQ93" i="16" s="1"/>
  <c r="AR92" i="16"/>
  <c r="AA97" i="23"/>
  <c r="AA221" i="23"/>
  <c r="C221" i="23" l="1"/>
  <c r="C97" i="23"/>
  <c r="C97" i="22"/>
  <c r="B98" i="22" s="1"/>
  <c r="C225" i="22"/>
  <c r="B226" i="22" s="1"/>
  <c r="C95" i="24"/>
  <c r="B96" i="24" s="1"/>
  <c r="AR93" i="16"/>
  <c r="AP94" i="16"/>
  <c r="AQ94" i="16" s="1"/>
  <c r="C226" i="22" l="1"/>
  <c r="B227" i="22" s="1"/>
  <c r="C98" i="22"/>
  <c r="B99" i="22" s="1"/>
  <c r="AR94" i="16"/>
  <c r="AP95" i="16"/>
  <c r="AQ95" i="16" s="1"/>
  <c r="B98" i="23"/>
  <c r="B222" i="23"/>
  <c r="C96" i="24"/>
  <c r="B97" i="24" s="1"/>
  <c r="AA222" i="23"/>
  <c r="AA98" i="23"/>
  <c r="AP96" i="16" l="1"/>
  <c r="AQ96" i="16" s="1"/>
  <c r="AR95" i="16"/>
  <c r="C222" i="23"/>
  <c r="C98" i="23"/>
  <c r="C99" i="22" l="1"/>
  <c r="B100" i="22" s="1"/>
  <c r="C227" i="22"/>
  <c r="B228" i="22" s="1"/>
  <c r="AR96" i="16"/>
  <c r="AP97" i="16"/>
  <c r="AQ97" i="16" s="1"/>
  <c r="C97" i="24"/>
  <c r="B98" i="24" s="1"/>
  <c r="B99" i="23"/>
  <c r="B223" i="23"/>
  <c r="AA99" i="23"/>
  <c r="AA223" i="23"/>
  <c r="AP98" i="16" l="1"/>
  <c r="AQ98" i="16" s="1"/>
  <c r="AR97" i="16"/>
  <c r="C99" i="23"/>
  <c r="B100" i="23" s="1"/>
  <c r="C223" i="23"/>
  <c r="AA100" i="23"/>
  <c r="C98" i="24" l="1"/>
  <c r="B99" i="24" s="1"/>
  <c r="B224" i="23"/>
  <c r="AP99" i="16"/>
  <c r="AQ99" i="16" s="1"/>
  <c r="AR98" i="16"/>
  <c r="C100" i="23"/>
  <c r="B101" i="23" s="1"/>
  <c r="C228" i="22"/>
  <c r="B229" i="22" s="1"/>
  <c r="C100" i="22"/>
  <c r="B101" i="22" s="1"/>
  <c r="AA101" i="23"/>
  <c r="AA224" i="23"/>
  <c r="C99" i="24" l="1"/>
  <c r="B100" i="24" s="1"/>
  <c r="C101" i="22"/>
  <c r="B102" i="22" s="1"/>
  <c r="C224" i="23"/>
  <c r="B225" i="23" s="1"/>
  <c r="C101" i="23"/>
  <c r="B102" i="23" s="1"/>
  <c r="AP100" i="16"/>
  <c r="AQ100" i="16" s="1"/>
  <c r="AR99" i="16"/>
  <c r="AA225" i="23"/>
  <c r="AA102" i="23"/>
  <c r="C229" i="22" l="1"/>
  <c r="B230" i="22" s="1"/>
  <c r="C100" i="24"/>
  <c r="B101" i="24" s="1"/>
  <c r="C102" i="22"/>
  <c r="B103" i="22" s="1"/>
  <c r="AR100" i="16"/>
  <c r="AP101" i="16"/>
  <c r="AQ101" i="16" s="1"/>
  <c r="C225" i="23"/>
  <c r="B226" i="23" s="1"/>
  <c r="C102" i="23"/>
  <c r="AA226" i="23"/>
  <c r="C101" i="24" l="1"/>
  <c r="B102" i="24" s="1"/>
  <c r="B103" i="23"/>
  <c r="C103" i="23" s="1"/>
  <c r="C103" i="22"/>
  <c r="B104" i="22" s="1"/>
  <c r="AP102" i="16"/>
  <c r="AQ102" i="16" s="1"/>
  <c r="AR101" i="16"/>
  <c r="C226" i="23"/>
  <c r="C230" i="22"/>
  <c r="B231" i="22" s="1"/>
  <c r="AA103" i="23"/>
  <c r="B230" i="23" l="1"/>
  <c r="C104" i="22"/>
  <c r="B105" i="22" s="1"/>
  <c r="C102" i="24"/>
  <c r="B103" i="24" s="1"/>
  <c r="AR102" i="16"/>
  <c r="AP103" i="16"/>
  <c r="AQ103" i="16" s="1"/>
  <c r="B104" i="23"/>
  <c r="C231" i="22"/>
  <c r="B232" i="22" s="1"/>
  <c r="AA230" i="23"/>
  <c r="AA104" i="23"/>
  <c r="C230" i="23" l="1"/>
  <c r="B231" i="23" s="1"/>
  <c r="C104" i="23"/>
  <c r="AP104" i="16"/>
  <c r="AQ104" i="16" s="1"/>
  <c r="AR103" i="16"/>
  <c r="AA231" i="23"/>
  <c r="C232" i="22" l="1"/>
  <c r="B233" i="22" s="1"/>
  <c r="C105" i="22"/>
  <c r="B106" i="22" s="1"/>
  <c r="C103" i="24"/>
  <c r="B104" i="24" s="1"/>
  <c r="B105" i="23"/>
  <c r="C231" i="23"/>
  <c r="AR104" i="16"/>
  <c r="AP105" i="16"/>
  <c r="AQ105" i="16" s="1"/>
  <c r="AA105" i="23"/>
  <c r="C233" i="22" l="1"/>
  <c r="B234" i="22" s="1"/>
  <c r="C105" i="23"/>
  <c r="B106" i="23" s="1"/>
  <c r="B232" i="23"/>
  <c r="AR105" i="16"/>
  <c r="AP106" i="16"/>
  <c r="AQ106" i="16" s="1"/>
  <c r="AA232" i="23"/>
  <c r="AA106" i="23"/>
  <c r="C104" i="24" l="1"/>
  <c r="B105" i="24" s="1"/>
  <c r="C106" i="23"/>
  <c r="B107" i="23" s="1"/>
  <c r="C106" i="22"/>
  <c r="B107" i="22" s="1"/>
  <c r="C232" i="23"/>
  <c r="B233" i="23" s="1"/>
  <c r="AP107" i="16"/>
  <c r="AQ107" i="16" s="1"/>
  <c r="AR106" i="16"/>
  <c r="AA233" i="23"/>
  <c r="AA107" i="23"/>
  <c r="C105" i="24" l="1"/>
  <c r="B106" i="24" s="1"/>
  <c r="C107" i="22"/>
  <c r="B108" i="22" s="1"/>
  <c r="C107" i="23"/>
  <c r="B108" i="23" s="1"/>
  <c r="C233" i="23"/>
  <c r="B234" i="23" s="1"/>
  <c r="C234" i="22"/>
  <c r="B235" i="22" s="1"/>
  <c r="AP108" i="16"/>
  <c r="AQ108" i="16" s="1"/>
  <c r="AR107" i="16"/>
  <c r="AA234" i="23"/>
  <c r="AA108" i="23"/>
  <c r="C106" i="24" l="1"/>
  <c r="B107" i="24" s="1"/>
  <c r="C108" i="22"/>
  <c r="B109" i="22" s="1"/>
  <c r="C108" i="23"/>
  <c r="C235" i="22"/>
  <c r="B236" i="22" s="1"/>
  <c r="C234" i="23"/>
  <c r="B235" i="23" s="1"/>
  <c r="AP109" i="16"/>
  <c r="AQ109" i="16" s="1"/>
  <c r="AR108" i="16"/>
  <c r="AA235" i="23"/>
  <c r="C107" i="24" l="1"/>
  <c r="B108" i="24" s="1"/>
  <c r="C109" i="22"/>
  <c r="B110" i="22" s="1"/>
  <c r="B109" i="23"/>
  <c r="C236" i="22"/>
  <c r="B240" i="22" s="1"/>
  <c r="C235" i="23"/>
  <c r="AP110" i="16"/>
  <c r="AQ110" i="16" s="1"/>
  <c r="AR109" i="16"/>
  <c r="AA109" i="23"/>
  <c r="C109" i="23" l="1"/>
  <c r="C108" i="24" s="1"/>
  <c r="B109" i="24" s="1"/>
  <c r="C240" i="22"/>
  <c r="B241" i="22" s="1"/>
  <c r="B236" i="23"/>
  <c r="AP111" i="16"/>
  <c r="AQ111" i="16" s="1"/>
  <c r="AR110" i="16"/>
  <c r="AA236" i="23"/>
  <c r="C110" i="22" l="1"/>
  <c r="B111" i="22" s="1"/>
  <c r="B110" i="23"/>
  <c r="C236" i="23"/>
  <c r="AR111" i="16"/>
  <c r="AP112" i="16"/>
  <c r="AQ112" i="16" s="1"/>
  <c r="AA110" i="23"/>
  <c r="C110" i="23" l="1"/>
  <c r="C109" i="24" s="1"/>
  <c r="B110" i="24" s="1"/>
  <c r="C241" i="22"/>
  <c r="B242" i="22" s="1"/>
  <c r="B237" i="23"/>
  <c r="AP113" i="16"/>
  <c r="AQ113" i="16" s="1"/>
  <c r="AR112" i="16"/>
  <c r="AA237" i="23"/>
  <c r="C111" i="22" l="1"/>
  <c r="B112" i="22" s="1"/>
  <c r="B111" i="23"/>
  <c r="C237" i="23"/>
  <c r="B238" i="23" s="1"/>
  <c r="AR113" i="16"/>
  <c r="AP114" i="16"/>
  <c r="AQ114" i="16" s="1"/>
  <c r="AA238" i="23"/>
  <c r="AA111" i="23"/>
  <c r="C242" i="22" l="1"/>
  <c r="B243" i="22" s="1"/>
  <c r="C111" i="23"/>
  <c r="C112" i="22" s="1"/>
  <c r="B113" i="22" s="1"/>
  <c r="C238" i="23"/>
  <c r="AR114" i="16"/>
  <c r="AP115" i="16"/>
  <c r="AQ115" i="16" s="1"/>
  <c r="C110" i="24" l="1"/>
  <c r="B111" i="24" s="1"/>
  <c r="B112" i="23"/>
  <c r="C243" i="22"/>
  <c r="B244" i="22" s="1"/>
  <c r="B239" i="23"/>
  <c r="AP116" i="16"/>
  <c r="AQ116" i="16" s="1"/>
  <c r="AR115" i="16"/>
  <c r="AA112" i="23"/>
  <c r="AA239" i="23"/>
  <c r="C112" i="23" l="1"/>
  <c r="C113" i="22" s="1"/>
  <c r="B114" i="22" s="1"/>
  <c r="C239" i="23"/>
  <c r="AR116" i="16"/>
  <c r="AP117" i="16"/>
  <c r="AQ117" i="16" s="1"/>
  <c r="B113" i="23" l="1"/>
  <c r="C111" i="24"/>
  <c r="B112" i="24" s="1"/>
  <c r="B240" i="23"/>
  <c r="C244" i="22"/>
  <c r="B245" i="22" s="1"/>
  <c r="AP118" i="16"/>
  <c r="AQ118" i="16" s="1"/>
  <c r="AR117" i="16"/>
  <c r="AA240" i="23"/>
  <c r="AA113" i="23"/>
  <c r="C113" i="23" l="1"/>
  <c r="C240" i="23"/>
  <c r="C245" i="22"/>
  <c r="B246" i="22" s="1"/>
  <c r="AP119" i="16"/>
  <c r="AQ119" i="16" s="1"/>
  <c r="AR118" i="16"/>
  <c r="B241" i="23" l="1"/>
  <c r="B114" i="23"/>
  <c r="C112" i="24"/>
  <c r="B113" i="24" s="1"/>
  <c r="C114" i="22"/>
  <c r="B115" i="22" s="1"/>
  <c r="AP120" i="16"/>
  <c r="AQ120" i="16" s="1"/>
  <c r="AR119" i="16"/>
  <c r="AA114" i="23"/>
  <c r="AA241" i="23"/>
  <c r="C241" i="23" l="1"/>
  <c r="C114" i="23"/>
  <c r="AR120" i="16"/>
  <c r="AP121" i="16"/>
  <c r="AQ121" i="16" s="1"/>
  <c r="C115" i="22" l="1"/>
  <c r="B116" i="22" s="1"/>
  <c r="B115" i="23"/>
  <c r="C115" i="23" s="1"/>
  <c r="C246" i="22"/>
  <c r="B247" i="22" s="1"/>
  <c r="B242" i="23"/>
  <c r="C113" i="24"/>
  <c r="B114" i="24" s="1"/>
  <c r="AP122" i="16"/>
  <c r="AQ122" i="16" s="1"/>
  <c r="AR121" i="16"/>
  <c r="AA115" i="23"/>
  <c r="AA242" i="23"/>
  <c r="B116" i="23" l="1"/>
  <c r="C116" i="23" s="1"/>
  <c r="C114" i="24"/>
  <c r="B115" i="24" s="1"/>
  <c r="C116" i="22"/>
  <c r="B117" i="22" s="1"/>
  <c r="C242" i="23"/>
  <c r="AR122" i="16"/>
  <c r="AP123" i="16"/>
  <c r="AQ123" i="16" s="1"/>
  <c r="AA116" i="23"/>
  <c r="B117" i="23" l="1"/>
  <c r="C117" i="23" s="1"/>
  <c r="B243" i="23"/>
  <c r="C117" i="22"/>
  <c r="B118" i="22" s="1"/>
  <c r="C115" i="24"/>
  <c r="B116" i="24" s="1"/>
  <c r="C247" i="22"/>
  <c r="B248" i="22" s="1"/>
  <c r="AP124" i="16"/>
  <c r="AQ124" i="16" s="1"/>
  <c r="AR123" i="16"/>
  <c r="AA243" i="23"/>
  <c r="AA117" i="23"/>
  <c r="C118" i="22" l="1"/>
  <c r="B119" i="22" s="1"/>
  <c r="B118" i="23"/>
  <c r="C118" i="23" s="1"/>
  <c r="C116" i="24"/>
  <c r="B117" i="24" s="1"/>
  <c r="C117" i="24" s="1"/>
  <c r="B122" i="24" s="1"/>
  <c r="C243" i="23"/>
  <c r="AP125" i="16"/>
  <c r="AQ125" i="16" s="1"/>
  <c r="AR124" i="16"/>
  <c r="AA118" i="23"/>
  <c r="C119" i="22" l="1"/>
  <c r="B123" i="22" s="1"/>
  <c r="B244" i="23"/>
  <c r="C248" i="22"/>
  <c r="B249" i="22" s="1"/>
  <c r="B122" i="23"/>
  <c r="C122" i="23" s="1"/>
  <c r="AP126" i="16"/>
  <c r="AQ126" i="16" s="1"/>
  <c r="AR125" i="16"/>
  <c r="AA122" i="23"/>
  <c r="AA244" i="23"/>
  <c r="C123" i="22" l="1"/>
  <c r="B124" i="22" s="1"/>
  <c r="C244" i="23"/>
  <c r="B245" i="23" s="1"/>
  <c r="C122" i="24"/>
  <c r="B123" i="24" s="1"/>
  <c r="C249" i="22"/>
  <c r="B250" i="22" s="1"/>
  <c r="B123" i="23"/>
  <c r="C123" i="23" s="1"/>
  <c r="S123" i="23" s="1"/>
  <c r="AR126" i="16"/>
  <c r="AP127" i="16"/>
  <c r="AQ127" i="16" s="1"/>
  <c r="AA245" i="23"/>
  <c r="AA123" i="23"/>
  <c r="C124" i="22" l="1"/>
  <c r="B125" i="22" s="1"/>
  <c r="H125" i="22" s="1"/>
  <c r="X123" i="23"/>
  <c r="C245" i="23"/>
  <c r="B246" i="23" s="1"/>
  <c r="B124" i="23"/>
  <c r="H124" i="23" s="1"/>
  <c r="Y123" i="23"/>
  <c r="C123" i="24"/>
  <c r="B124" i="24" s="1"/>
  <c r="I124" i="24" s="1"/>
  <c r="Q123" i="23"/>
  <c r="J124" i="22" s="1"/>
  <c r="M124" i="22" s="1"/>
  <c r="L125" i="22"/>
  <c r="G125" i="22"/>
  <c r="C125" i="22"/>
  <c r="AR127" i="16"/>
  <c r="AP128" i="16"/>
  <c r="AQ128" i="16" s="1"/>
  <c r="AA124" i="23"/>
  <c r="AA246" i="23"/>
  <c r="J125" i="22" l="1"/>
  <c r="M125" i="22" s="1"/>
  <c r="B126" i="22"/>
  <c r="D125" i="22"/>
  <c r="E125" i="22"/>
  <c r="K124" i="24"/>
  <c r="E124" i="24"/>
  <c r="J124" i="24"/>
  <c r="F124" i="24"/>
  <c r="H124" i="24"/>
  <c r="D124" i="24"/>
  <c r="G124" i="24"/>
  <c r="C124" i="24"/>
  <c r="B125" i="24" s="1"/>
  <c r="J125" i="24" s="1"/>
  <c r="Y124" i="23"/>
  <c r="L124" i="24"/>
  <c r="V124" i="23"/>
  <c r="K124" i="23"/>
  <c r="D124" i="23"/>
  <c r="Z124" i="23"/>
  <c r="J124" i="23"/>
  <c r="G124" i="23"/>
  <c r="C246" i="23"/>
  <c r="S246" i="23" s="1"/>
  <c r="M124" i="23"/>
  <c r="X124" i="23"/>
  <c r="R124" i="23"/>
  <c r="L124" i="23"/>
  <c r="O124" i="23"/>
  <c r="I124" i="23"/>
  <c r="W124" i="23"/>
  <c r="C250" i="22"/>
  <c r="B251" i="22" s="1"/>
  <c r="E124" i="23"/>
  <c r="P124" i="23"/>
  <c r="C124" i="23"/>
  <c r="S124" i="23" s="1"/>
  <c r="Q124" i="23"/>
  <c r="B125" i="23"/>
  <c r="P125" i="23" s="1"/>
  <c r="F124" i="23"/>
  <c r="T124" i="23"/>
  <c r="U124" i="23"/>
  <c r="N124" i="23"/>
  <c r="E126" i="22"/>
  <c r="D126" i="22"/>
  <c r="H126" i="22"/>
  <c r="L126" i="22"/>
  <c r="B127" i="22"/>
  <c r="J126" i="22"/>
  <c r="M126" i="22" s="1"/>
  <c r="G126" i="22"/>
  <c r="C126" i="22"/>
  <c r="AP129" i="16"/>
  <c r="AQ129" i="16" s="1"/>
  <c r="AR128" i="16"/>
  <c r="AA125" i="23"/>
  <c r="C125" i="24" l="1"/>
  <c r="B126" i="24" s="1"/>
  <c r="L126" i="24" s="1"/>
  <c r="D125" i="24"/>
  <c r="E125" i="24"/>
  <c r="F125" i="24"/>
  <c r="Y246" i="23"/>
  <c r="X246" i="23"/>
  <c r="Q246" i="23"/>
  <c r="J251" i="22" s="1"/>
  <c r="M251" i="22" s="1"/>
  <c r="B247" i="23"/>
  <c r="N247" i="23" s="1"/>
  <c r="I125" i="24"/>
  <c r="H125" i="24"/>
  <c r="L125" i="23"/>
  <c r="H125" i="23"/>
  <c r="J125" i="23"/>
  <c r="I125" i="23"/>
  <c r="Y125" i="23"/>
  <c r="L125" i="24"/>
  <c r="G125" i="24"/>
  <c r="K125" i="24"/>
  <c r="V125" i="23"/>
  <c r="X125" i="23"/>
  <c r="U125" i="23"/>
  <c r="T125" i="23"/>
  <c r="D125" i="23"/>
  <c r="K125" i="23"/>
  <c r="F125" i="23"/>
  <c r="C251" i="22"/>
  <c r="B252" i="22" s="1"/>
  <c r="W125" i="23"/>
  <c r="Q125" i="23"/>
  <c r="R125" i="23"/>
  <c r="G125" i="23"/>
  <c r="O125" i="23"/>
  <c r="Z125" i="23"/>
  <c r="C125" i="23"/>
  <c r="S125" i="23" s="1"/>
  <c r="E125" i="23"/>
  <c r="B126" i="23"/>
  <c r="L126" i="23" s="1"/>
  <c r="M125" i="23"/>
  <c r="N125" i="23"/>
  <c r="C127" i="22"/>
  <c r="L127" i="22"/>
  <c r="H127" i="22"/>
  <c r="D127" i="22"/>
  <c r="E127" i="22"/>
  <c r="J127" i="22"/>
  <c r="M127" i="22" s="1"/>
  <c r="G127" i="22"/>
  <c r="B128" i="22"/>
  <c r="AP130" i="16"/>
  <c r="AQ130" i="16" s="1"/>
  <c r="AR129" i="16"/>
  <c r="AA126" i="23"/>
  <c r="AA247" i="23"/>
  <c r="I126" i="24" l="1"/>
  <c r="J126" i="24"/>
  <c r="H126" i="24"/>
  <c r="K126" i="24"/>
  <c r="F126" i="24"/>
  <c r="D126" i="24"/>
  <c r="G126" i="24"/>
  <c r="E126" i="24"/>
  <c r="C126" i="24"/>
  <c r="B127" i="24" s="1"/>
  <c r="G127" i="24" s="1"/>
  <c r="V247" i="23"/>
  <c r="K247" i="23"/>
  <c r="P247" i="23"/>
  <c r="D247" i="23"/>
  <c r="R247" i="23"/>
  <c r="U247" i="23"/>
  <c r="G247" i="23"/>
  <c r="O247" i="23"/>
  <c r="C247" i="23"/>
  <c r="S247" i="23" s="1"/>
  <c r="L247" i="23"/>
  <c r="J247" i="23"/>
  <c r="W247" i="23"/>
  <c r="F247" i="23"/>
  <c r="Y247" i="23"/>
  <c r="B248" i="23"/>
  <c r="Z248" i="23" s="1"/>
  <c r="Z247" i="23"/>
  <c r="Q247" i="23"/>
  <c r="M247" i="23"/>
  <c r="X247" i="23"/>
  <c r="H247" i="23"/>
  <c r="T247" i="23"/>
  <c r="I247" i="23"/>
  <c r="E247" i="23"/>
  <c r="R126" i="23"/>
  <c r="Z126" i="23"/>
  <c r="P126" i="23"/>
  <c r="V126" i="23"/>
  <c r="K126" i="23"/>
  <c r="G126" i="23"/>
  <c r="T126" i="23"/>
  <c r="O126" i="23"/>
  <c r="C126" i="23"/>
  <c r="S126" i="23" s="1"/>
  <c r="J126" i="23"/>
  <c r="Y126" i="23"/>
  <c r="F126" i="23"/>
  <c r="B127" i="23"/>
  <c r="G127" i="23" s="1"/>
  <c r="X126" i="23"/>
  <c r="H126" i="23"/>
  <c r="I126" i="23"/>
  <c r="M126" i="23"/>
  <c r="Q126" i="23"/>
  <c r="D126" i="23"/>
  <c r="L252" i="22"/>
  <c r="B253" i="22"/>
  <c r="G252" i="22"/>
  <c r="E252" i="22"/>
  <c r="C252" i="22"/>
  <c r="H252" i="22"/>
  <c r="J252" i="22"/>
  <c r="M252" i="22" s="1"/>
  <c r="D252" i="22"/>
  <c r="W126" i="23"/>
  <c r="N126" i="23"/>
  <c r="E126" i="23"/>
  <c r="U126" i="23"/>
  <c r="D128" i="22"/>
  <c r="L128" i="22"/>
  <c r="B129" i="22"/>
  <c r="J128" i="22"/>
  <c r="M128" i="22" s="1"/>
  <c r="H128" i="22"/>
  <c r="C128" i="22"/>
  <c r="E128" i="22"/>
  <c r="G128" i="22"/>
  <c r="AR130" i="16"/>
  <c r="AP131" i="16"/>
  <c r="AQ131" i="16" s="1"/>
  <c r="AA127" i="23"/>
  <c r="AA248" i="23"/>
  <c r="K127" i="24" l="1"/>
  <c r="E127" i="24"/>
  <c r="J127" i="24"/>
  <c r="I127" i="24"/>
  <c r="C127" i="24"/>
  <c r="B128" i="24" s="1"/>
  <c r="H128" i="24" s="1"/>
  <c r="L127" i="24"/>
  <c r="H127" i="24"/>
  <c r="D127" i="24"/>
  <c r="F127" i="24"/>
  <c r="C127" i="23"/>
  <c r="S127" i="23" s="1"/>
  <c r="Z127" i="23"/>
  <c r="W127" i="23"/>
  <c r="Q127" i="23"/>
  <c r="L248" i="23"/>
  <c r="W248" i="23"/>
  <c r="N127" i="23"/>
  <c r="V127" i="23"/>
  <c r="U127" i="23"/>
  <c r="X248" i="23"/>
  <c r="M248" i="23"/>
  <c r="P127" i="23"/>
  <c r="O248" i="23"/>
  <c r="T127" i="23"/>
  <c r="N248" i="23"/>
  <c r="B249" i="23"/>
  <c r="N249" i="23" s="1"/>
  <c r="D248" i="23"/>
  <c r="K248" i="23"/>
  <c r="R248" i="23"/>
  <c r="I127" i="23"/>
  <c r="R127" i="23"/>
  <c r="F248" i="23"/>
  <c r="H248" i="23"/>
  <c r="C248" i="23"/>
  <c r="S248" i="23" s="1"/>
  <c r="Y127" i="23"/>
  <c r="J127" i="23"/>
  <c r="E127" i="23"/>
  <c r="T248" i="23"/>
  <c r="Y248" i="23"/>
  <c r="Q248" i="23"/>
  <c r="P248" i="23"/>
  <c r="I248" i="23"/>
  <c r="U248" i="23"/>
  <c r="E248" i="23"/>
  <c r="J248" i="23"/>
  <c r="G248" i="23"/>
  <c r="V248" i="23"/>
  <c r="F127" i="23"/>
  <c r="K127" i="23"/>
  <c r="X127" i="23"/>
  <c r="D127" i="23"/>
  <c r="L127" i="23"/>
  <c r="M127" i="23"/>
  <c r="B128" i="23"/>
  <c r="J128" i="23" s="1"/>
  <c r="O127" i="23"/>
  <c r="H127" i="23"/>
  <c r="D253" i="22"/>
  <c r="H253" i="22"/>
  <c r="L253" i="22"/>
  <c r="G253" i="22"/>
  <c r="C253" i="22"/>
  <c r="J253" i="22"/>
  <c r="M253" i="22" s="1"/>
  <c r="B254" i="22"/>
  <c r="E253" i="22"/>
  <c r="E129" i="22"/>
  <c r="D129" i="22"/>
  <c r="B130" i="22"/>
  <c r="C129" i="22"/>
  <c r="L129" i="22"/>
  <c r="H129" i="22"/>
  <c r="G129" i="22"/>
  <c r="J129" i="22"/>
  <c r="M129" i="22" s="1"/>
  <c r="AP132" i="16"/>
  <c r="AQ132" i="16" s="1"/>
  <c r="AR131" i="16"/>
  <c r="AA128" i="23"/>
  <c r="AA249" i="23"/>
  <c r="E128" i="24" l="1"/>
  <c r="F128" i="24"/>
  <c r="D128" i="24"/>
  <c r="L128" i="24"/>
  <c r="C128" i="24"/>
  <c r="B129" i="24" s="1"/>
  <c r="J129" i="24" s="1"/>
  <c r="I128" i="24"/>
  <c r="G128" i="24"/>
  <c r="J128" i="24"/>
  <c r="K128" i="24"/>
  <c r="D249" i="23"/>
  <c r="H249" i="23"/>
  <c r="E249" i="23"/>
  <c r="F249" i="23"/>
  <c r="J249" i="23"/>
  <c r="X249" i="23"/>
  <c r="W249" i="23"/>
  <c r="B250" i="23"/>
  <c r="P250" i="23" s="1"/>
  <c r="R249" i="23"/>
  <c r="I249" i="23"/>
  <c r="K249" i="23"/>
  <c r="P249" i="23"/>
  <c r="Y249" i="23"/>
  <c r="U249" i="23"/>
  <c r="M249" i="23"/>
  <c r="G249" i="23"/>
  <c r="C249" i="23"/>
  <c r="S249" i="23" s="1"/>
  <c r="Z249" i="23"/>
  <c r="L249" i="23"/>
  <c r="Q249" i="23"/>
  <c r="T249" i="23"/>
  <c r="V249" i="23"/>
  <c r="O249" i="23"/>
  <c r="K128" i="23"/>
  <c r="O128" i="23"/>
  <c r="C128" i="23"/>
  <c r="S128" i="23" s="1"/>
  <c r="Z128" i="23"/>
  <c r="P128" i="23"/>
  <c r="R128" i="23"/>
  <c r="U128" i="23"/>
  <c r="I128" i="23"/>
  <c r="N128" i="23"/>
  <c r="L128" i="23"/>
  <c r="X128" i="23"/>
  <c r="Q128" i="23"/>
  <c r="Y128" i="23"/>
  <c r="H128" i="23"/>
  <c r="T128" i="23"/>
  <c r="G128" i="23"/>
  <c r="M128" i="23"/>
  <c r="V128" i="23"/>
  <c r="W128" i="23"/>
  <c r="F128" i="23"/>
  <c r="D128" i="23"/>
  <c r="B129" i="23"/>
  <c r="M129" i="23" s="1"/>
  <c r="E128" i="23"/>
  <c r="E254" i="22"/>
  <c r="D254" i="22"/>
  <c r="C254" i="22"/>
  <c r="L254" i="22"/>
  <c r="H254" i="22"/>
  <c r="G254" i="22"/>
  <c r="J254" i="22"/>
  <c r="M254" i="22" s="1"/>
  <c r="B255" i="22"/>
  <c r="L130" i="22"/>
  <c r="J130" i="22"/>
  <c r="M130" i="22" s="1"/>
  <c r="G130" i="22"/>
  <c r="C130" i="22"/>
  <c r="H130" i="22"/>
  <c r="D130" i="22"/>
  <c r="E130" i="22"/>
  <c r="B131" i="22"/>
  <c r="AP133" i="16"/>
  <c r="AQ133" i="16" s="1"/>
  <c r="AR132" i="16"/>
  <c r="AA129" i="23"/>
  <c r="AA250" i="23"/>
  <c r="C129" i="24" l="1"/>
  <c r="B130" i="24" s="1"/>
  <c r="E130" i="24" s="1"/>
  <c r="F129" i="24"/>
  <c r="L129" i="24"/>
  <c r="H129" i="24"/>
  <c r="D129" i="24"/>
  <c r="E129" i="24"/>
  <c r="I129" i="24"/>
  <c r="G129" i="24"/>
  <c r="K129" i="24"/>
  <c r="M250" i="23"/>
  <c r="Y250" i="23"/>
  <c r="C250" i="23"/>
  <c r="S250" i="23" s="1"/>
  <c r="L250" i="23"/>
  <c r="G250" i="23"/>
  <c r="V250" i="23"/>
  <c r="U250" i="23"/>
  <c r="R250" i="23"/>
  <c r="I250" i="23"/>
  <c r="W250" i="23"/>
  <c r="N250" i="23"/>
  <c r="F250" i="23"/>
  <c r="O250" i="23"/>
  <c r="D250" i="23"/>
  <c r="X250" i="23"/>
  <c r="K250" i="23"/>
  <c r="J250" i="23"/>
  <c r="B251" i="23"/>
  <c r="V251" i="23" s="1"/>
  <c r="T250" i="23"/>
  <c r="Z250" i="23"/>
  <c r="E250" i="23"/>
  <c r="Q250" i="23"/>
  <c r="H250" i="23"/>
  <c r="G129" i="23"/>
  <c r="O129" i="23"/>
  <c r="L129" i="23"/>
  <c r="F129" i="23"/>
  <c r="D129" i="23"/>
  <c r="W129" i="23"/>
  <c r="Q129" i="23"/>
  <c r="V129" i="23"/>
  <c r="I129" i="23"/>
  <c r="R129" i="23"/>
  <c r="H129" i="23"/>
  <c r="K129" i="23"/>
  <c r="E129" i="23"/>
  <c r="P129" i="23"/>
  <c r="T129" i="23"/>
  <c r="B130" i="23"/>
  <c r="T130" i="23" s="1"/>
  <c r="Y129" i="23"/>
  <c r="Z129" i="23"/>
  <c r="C129" i="23"/>
  <c r="S129" i="23" s="1"/>
  <c r="U129" i="23"/>
  <c r="N129" i="23"/>
  <c r="J129" i="23"/>
  <c r="X129" i="23"/>
  <c r="H255" i="22"/>
  <c r="B256" i="22"/>
  <c r="G255" i="22"/>
  <c r="D255" i="22"/>
  <c r="C255" i="22"/>
  <c r="E255" i="22"/>
  <c r="L255" i="22"/>
  <c r="J255" i="22"/>
  <c r="M255" i="22" s="1"/>
  <c r="J131" i="22"/>
  <c r="M131" i="22" s="1"/>
  <c r="D131" i="22"/>
  <c r="L131" i="22"/>
  <c r="H131" i="22"/>
  <c r="B132" i="22"/>
  <c r="C131" i="22"/>
  <c r="G131" i="22"/>
  <c r="E131" i="22"/>
  <c r="AP134" i="16"/>
  <c r="AQ134" i="16" s="1"/>
  <c r="AR133" i="16"/>
  <c r="AA130" i="23"/>
  <c r="AA251" i="23"/>
  <c r="I130" i="24" l="1"/>
  <c r="D130" i="24"/>
  <c r="H130" i="24"/>
  <c r="G130" i="24"/>
  <c r="J130" i="24"/>
  <c r="F130" i="24"/>
  <c r="L130" i="24"/>
  <c r="K130" i="24"/>
  <c r="C130" i="24"/>
  <c r="B131" i="24" s="1"/>
  <c r="H131" i="24" s="1"/>
  <c r="G130" i="23"/>
  <c r="U130" i="23"/>
  <c r="O251" i="23"/>
  <c r="T251" i="23"/>
  <c r="E251" i="23"/>
  <c r="D251" i="23"/>
  <c r="L251" i="23"/>
  <c r="W251" i="23"/>
  <c r="C251" i="23"/>
  <c r="S251" i="23" s="1"/>
  <c r="X251" i="23"/>
  <c r="J251" i="23"/>
  <c r="Q251" i="23"/>
  <c r="P251" i="23"/>
  <c r="R251" i="23"/>
  <c r="H251" i="23"/>
  <c r="N251" i="23"/>
  <c r="Z251" i="23"/>
  <c r="Y251" i="23"/>
  <c r="U251" i="23"/>
  <c r="B252" i="23"/>
  <c r="T252" i="23" s="1"/>
  <c r="G251" i="23"/>
  <c r="M251" i="23"/>
  <c r="I251" i="23"/>
  <c r="K251" i="23"/>
  <c r="F251" i="23"/>
  <c r="Z130" i="23"/>
  <c r="J130" i="23"/>
  <c r="M130" i="23"/>
  <c r="R130" i="23"/>
  <c r="H130" i="23"/>
  <c r="W130" i="23"/>
  <c r="V130" i="23"/>
  <c r="P130" i="23"/>
  <c r="E130" i="23"/>
  <c r="C130" i="23"/>
  <c r="S130" i="23" s="1"/>
  <c r="D130" i="23"/>
  <c r="K130" i="23"/>
  <c r="N130" i="23"/>
  <c r="B131" i="23"/>
  <c r="C131" i="23" s="1"/>
  <c r="S131" i="23" s="1"/>
  <c r="O130" i="23"/>
  <c r="X130" i="23"/>
  <c r="L130" i="23"/>
  <c r="I130" i="23"/>
  <c r="Y130" i="23"/>
  <c r="Q130" i="23"/>
  <c r="F130" i="23"/>
  <c r="H256" i="22"/>
  <c r="C256" i="22"/>
  <c r="G256" i="22"/>
  <c r="E256" i="22"/>
  <c r="B257" i="22"/>
  <c r="J256" i="22"/>
  <c r="M256" i="22" s="1"/>
  <c r="D256" i="22"/>
  <c r="L256" i="22"/>
  <c r="L132" i="22"/>
  <c r="J132" i="22"/>
  <c r="M132" i="22" s="1"/>
  <c r="C132" i="22"/>
  <c r="E132" i="22"/>
  <c r="G132" i="22"/>
  <c r="D132" i="22"/>
  <c r="H132" i="22"/>
  <c r="B133" i="22"/>
  <c r="AP135" i="16"/>
  <c r="AQ135" i="16" s="1"/>
  <c r="AR134" i="16"/>
  <c r="AA252" i="23"/>
  <c r="AA131" i="23"/>
  <c r="E131" i="24" l="1"/>
  <c r="J131" i="24"/>
  <c r="C131" i="24"/>
  <c r="B132" i="24" s="1"/>
  <c r="D132" i="24" s="1"/>
  <c r="K131" i="24"/>
  <c r="I131" i="24"/>
  <c r="D131" i="24"/>
  <c r="F131" i="24"/>
  <c r="G131" i="24"/>
  <c r="L131" i="24"/>
  <c r="K131" i="23"/>
  <c r="V252" i="23"/>
  <c r="H252" i="23"/>
  <c r="W252" i="23"/>
  <c r="J252" i="23"/>
  <c r="G252" i="23"/>
  <c r="N252" i="23"/>
  <c r="I252" i="23"/>
  <c r="M252" i="23"/>
  <c r="O252" i="23"/>
  <c r="K252" i="23"/>
  <c r="R252" i="23"/>
  <c r="U252" i="23"/>
  <c r="B253" i="23"/>
  <c r="X253" i="23" s="1"/>
  <c r="Z252" i="23"/>
  <c r="E252" i="23"/>
  <c r="F252" i="23"/>
  <c r="Q252" i="23"/>
  <c r="C252" i="23"/>
  <c r="S252" i="23" s="1"/>
  <c r="X252" i="23"/>
  <c r="P252" i="23"/>
  <c r="L252" i="23"/>
  <c r="D252" i="23"/>
  <c r="Y252" i="23"/>
  <c r="R131" i="23"/>
  <c r="Q131" i="23"/>
  <c r="M131" i="23"/>
  <c r="F131" i="23"/>
  <c r="D131" i="23"/>
  <c r="U131" i="23"/>
  <c r="W131" i="23"/>
  <c r="B132" i="23"/>
  <c r="C132" i="23" s="1"/>
  <c r="S132" i="23" s="1"/>
  <c r="N131" i="23"/>
  <c r="O131" i="23"/>
  <c r="T131" i="23"/>
  <c r="L131" i="23"/>
  <c r="E131" i="23"/>
  <c r="X131" i="23"/>
  <c r="J131" i="23"/>
  <c r="Z131" i="23"/>
  <c r="G131" i="23"/>
  <c r="V131" i="23"/>
  <c r="Y131" i="23"/>
  <c r="I131" i="23"/>
  <c r="H131" i="23"/>
  <c r="P131" i="23"/>
  <c r="D257" i="22"/>
  <c r="B258" i="22"/>
  <c r="E257" i="22"/>
  <c r="L257" i="22"/>
  <c r="H257" i="22"/>
  <c r="G257" i="22"/>
  <c r="C257" i="22"/>
  <c r="J257" i="22"/>
  <c r="M257" i="22" s="1"/>
  <c r="E132" i="24"/>
  <c r="L132" i="24"/>
  <c r="H132" i="24"/>
  <c r="J132" i="24"/>
  <c r="C132" i="24"/>
  <c r="B133" i="24" s="1"/>
  <c r="G132" i="24"/>
  <c r="C133" i="22"/>
  <c r="H133" i="22"/>
  <c r="B134" i="22"/>
  <c r="D133" i="22"/>
  <c r="E133" i="22"/>
  <c r="G133" i="22"/>
  <c r="L133" i="22"/>
  <c r="J133" i="22"/>
  <c r="M133" i="22" s="1"/>
  <c r="AP136" i="16"/>
  <c r="AQ136" i="16" s="1"/>
  <c r="AR135" i="16"/>
  <c r="AA132" i="23"/>
  <c r="AA253" i="23"/>
  <c r="I132" i="24" l="1"/>
  <c r="F132" i="24"/>
  <c r="K132" i="24"/>
  <c r="L253" i="23"/>
  <c r="R253" i="23"/>
  <c r="V132" i="23"/>
  <c r="K253" i="23"/>
  <c r="Q253" i="23"/>
  <c r="B254" i="23"/>
  <c r="G254" i="23" s="1"/>
  <c r="T253" i="23"/>
  <c r="P253" i="23"/>
  <c r="N253" i="23"/>
  <c r="I253" i="23"/>
  <c r="D253" i="23"/>
  <c r="U253" i="23"/>
  <c r="H253" i="23"/>
  <c r="E253" i="23"/>
  <c r="F253" i="23"/>
  <c r="Y132" i="23"/>
  <c r="J253" i="23"/>
  <c r="C253" i="23"/>
  <c r="S253" i="23" s="1"/>
  <c r="O253" i="23"/>
  <c r="V253" i="23"/>
  <c r="M253" i="23"/>
  <c r="Z253" i="23"/>
  <c r="W253" i="23"/>
  <c r="G253" i="23"/>
  <c r="Y253" i="23"/>
  <c r="X132" i="23"/>
  <c r="P132" i="23"/>
  <c r="U132" i="23"/>
  <c r="O132" i="23"/>
  <c r="D132" i="23"/>
  <c r="Q132" i="23"/>
  <c r="W132" i="23"/>
  <c r="B133" i="23"/>
  <c r="R133" i="23" s="1"/>
  <c r="T132" i="23"/>
  <c r="Z132" i="23"/>
  <c r="J132" i="23"/>
  <c r="K132" i="23"/>
  <c r="H132" i="23"/>
  <c r="L132" i="23"/>
  <c r="G132" i="23"/>
  <c r="M132" i="23"/>
  <c r="E132" i="23"/>
  <c r="I132" i="23"/>
  <c r="N132" i="23"/>
  <c r="R132" i="23"/>
  <c r="F132" i="23"/>
  <c r="J258" i="22"/>
  <c r="M258" i="22" s="1"/>
  <c r="G258" i="22"/>
  <c r="H258" i="22"/>
  <c r="L258" i="22"/>
  <c r="C258" i="22"/>
  <c r="D258" i="22"/>
  <c r="E258" i="22"/>
  <c r="B259" i="22"/>
  <c r="D133" i="24"/>
  <c r="L133" i="24"/>
  <c r="J133" i="24"/>
  <c r="G133" i="24"/>
  <c r="F133" i="24"/>
  <c r="I133" i="24"/>
  <c r="H133" i="24"/>
  <c r="K133" i="24"/>
  <c r="E133" i="24"/>
  <c r="C133" i="24"/>
  <c r="B134" i="24" s="1"/>
  <c r="B135" i="22"/>
  <c r="C134" i="22"/>
  <c r="J134" i="22"/>
  <c r="M134" i="22" s="1"/>
  <c r="D134" i="22"/>
  <c r="L134" i="22"/>
  <c r="G134" i="22"/>
  <c r="H134" i="22"/>
  <c r="E134" i="22"/>
  <c r="AP137" i="16"/>
  <c r="AQ137" i="16" s="1"/>
  <c r="AR136" i="16"/>
  <c r="AA254" i="23"/>
  <c r="AA133" i="23"/>
  <c r="D254" i="23" l="1"/>
  <c r="Z254" i="23"/>
  <c r="P254" i="23"/>
  <c r="T254" i="23"/>
  <c r="N254" i="23"/>
  <c r="C254" i="23"/>
  <c r="S254" i="23" s="1"/>
  <c r="H254" i="23"/>
  <c r="E254" i="23"/>
  <c r="W254" i="23"/>
  <c r="K254" i="23"/>
  <c r="O254" i="23"/>
  <c r="Q254" i="23"/>
  <c r="Y254" i="23"/>
  <c r="B258" i="23"/>
  <c r="M258" i="23" s="1"/>
  <c r="U254" i="23"/>
  <c r="V254" i="23"/>
  <c r="X254" i="23"/>
  <c r="I254" i="23"/>
  <c r="J254" i="23"/>
  <c r="L254" i="23"/>
  <c r="M254" i="23"/>
  <c r="R254" i="23"/>
  <c r="F254" i="23"/>
  <c r="Y133" i="23"/>
  <c r="Q133" i="23"/>
  <c r="I133" i="23"/>
  <c r="J133" i="23"/>
  <c r="O133" i="23"/>
  <c r="W133" i="23"/>
  <c r="B134" i="23"/>
  <c r="M134" i="23" s="1"/>
  <c r="D133" i="23"/>
  <c r="L133" i="23"/>
  <c r="U133" i="23"/>
  <c r="H133" i="23"/>
  <c r="V133" i="23"/>
  <c r="X133" i="23"/>
  <c r="M133" i="23"/>
  <c r="Z133" i="23"/>
  <c r="C133" i="23"/>
  <c r="S133" i="23" s="1"/>
  <c r="F133" i="23"/>
  <c r="P133" i="23"/>
  <c r="E133" i="23"/>
  <c r="T133" i="23"/>
  <c r="N133" i="23"/>
  <c r="K133" i="23"/>
  <c r="G133" i="23"/>
  <c r="D259" i="22"/>
  <c r="L259" i="22"/>
  <c r="B263" i="22"/>
  <c r="G259" i="22"/>
  <c r="H259" i="22"/>
  <c r="J259" i="22"/>
  <c r="M259" i="22" s="1"/>
  <c r="E259" i="22"/>
  <c r="C259" i="22"/>
  <c r="H135" i="22"/>
  <c r="C135" i="22"/>
  <c r="J135" i="22"/>
  <c r="M135" i="22" s="1"/>
  <c r="B136" i="22"/>
  <c r="L135" i="22"/>
  <c r="G135" i="22"/>
  <c r="D135" i="22"/>
  <c r="E135" i="22"/>
  <c r="J134" i="24"/>
  <c r="H134" i="24"/>
  <c r="E134" i="24"/>
  <c r="I134" i="24"/>
  <c r="F134" i="24"/>
  <c r="D134" i="24"/>
  <c r="C134" i="24"/>
  <c r="B135" i="24" s="1"/>
  <c r="L134" i="24"/>
  <c r="K134" i="24"/>
  <c r="G134" i="24"/>
  <c r="AP138" i="16"/>
  <c r="AQ138" i="16" s="1"/>
  <c r="AR137" i="16"/>
  <c r="AA134" i="23"/>
  <c r="AA258" i="23"/>
  <c r="P258" i="23" l="1"/>
  <c r="Q258" i="23"/>
  <c r="X134" i="23"/>
  <c r="H134" i="23"/>
  <c r="N134" i="23"/>
  <c r="Z134" i="23"/>
  <c r="R134" i="23"/>
  <c r="F258" i="23"/>
  <c r="V258" i="23"/>
  <c r="T258" i="23"/>
  <c r="N258" i="23"/>
  <c r="W134" i="23"/>
  <c r="K258" i="23"/>
  <c r="R258" i="23"/>
  <c r="O134" i="23"/>
  <c r="O258" i="23"/>
  <c r="U258" i="23"/>
  <c r="F134" i="23"/>
  <c r="G134" i="23"/>
  <c r="L258" i="23"/>
  <c r="P134" i="23"/>
  <c r="C134" i="23"/>
  <c r="S134" i="23" s="1"/>
  <c r="I134" i="23"/>
  <c r="E134" i="23"/>
  <c r="E258" i="23"/>
  <c r="J258" i="23"/>
  <c r="H258" i="23"/>
  <c r="B259" i="23"/>
  <c r="C259" i="23" s="1"/>
  <c r="S259" i="23" s="1"/>
  <c r="D134" i="23"/>
  <c r="K134" i="23"/>
  <c r="V134" i="23"/>
  <c r="G258" i="23"/>
  <c r="W258" i="23"/>
  <c r="D258" i="23"/>
  <c r="Z258" i="23"/>
  <c r="T134" i="23"/>
  <c r="J134" i="23"/>
  <c r="B135" i="23"/>
  <c r="Q135" i="23" s="1"/>
  <c r="X258" i="23"/>
  <c r="I258" i="23"/>
  <c r="C258" i="23"/>
  <c r="S258" i="23" s="1"/>
  <c r="Y258" i="23"/>
  <c r="Y134" i="23"/>
  <c r="L134" i="23"/>
  <c r="U134" i="23"/>
  <c r="Q134" i="23"/>
  <c r="H263" i="22"/>
  <c r="E263" i="22"/>
  <c r="C263" i="22"/>
  <c r="J263" i="22"/>
  <c r="M263" i="22" s="1"/>
  <c r="D263" i="22"/>
  <c r="B264" i="22"/>
  <c r="G263" i="22"/>
  <c r="L263" i="22"/>
  <c r="E136" i="22"/>
  <c r="L136" i="22"/>
  <c r="H136" i="22"/>
  <c r="J136" i="22"/>
  <c r="M136" i="22" s="1"/>
  <c r="G136" i="22"/>
  <c r="B137" i="22"/>
  <c r="D136" i="22"/>
  <c r="C136" i="22"/>
  <c r="J135" i="24"/>
  <c r="F135" i="24"/>
  <c r="L135" i="24"/>
  <c r="G135" i="24"/>
  <c r="E135" i="24"/>
  <c r="C135" i="24"/>
  <c r="B136" i="24" s="1"/>
  <c r="I135" i="24"/>
  <c r="K135" i="24"/>
  <c r="D135" i="24"/>
  <c r="H135" i="24"/>
  <c r="AR138" i="16"/>
  <c r="AP139" i="16"/>
  <c r="AQ139" i="16" s="1"/>
  <c r="AA135" i="23"/>
  <c r="AA259" i="23"/>
  <c r="R259" i="23" l="1"/>
  <c r="G259" i="23"/>
  <c r="B260" i="23"/>
  <c r="N260" i="23" s="1"/>
  <c r="E259" i="23"/>
  <c r="D259" i="23"/>
  <c r="K259" i="23"/>
  <c r="Q259" i="23"/>
  <c r="I259" i="23"/>
  <c r="U259" i="23"/>
  <c r="W259" i="23"/>
  <c r="J259" i="23"/>
  <c r="L259" i="23"/>
  <c r="T259" i="23"/>
  <c r="M259" i="23"/>
  <c r="O259" i="23"/>
  <c r="P259" i="23"/>
  <c r="N259" i="23"/>
  <c r="V259" i="23"/>
  <c r="F259" i="23"/>
  <c r="Y259" i="23"/>
  <c r="L135" i="23"/>
  <c r="I135" i="23"/>
  <c r="F135" i="23"/>
  <c r="M135" i="23"/>
  <c r="K135" i="23"/>
  <c r="J135" i="23"/>
  <c r="D135" i="23"/>
  <c r="C135" i="23"/>
  <c r="S135" i="23" s="1"/>
  <c r="E135" i="23"/>
  <c r="X259" i="23"/>
  <c r="Z259" i="23"/>
  <c r="H259" i="23"/>
  <c r="W135" i="23"/>
  <c r="U135" i="23"/>
  <c r="T135" i="23"/>
  <c r="G135" i="23"/>
  <c r="O135" i="23"/>
  <c r="H135" i="23"/>
  <c r="Y135" i="23"/>
  <c r="B136" i="23"/>
  <c r="H136" i="23" s="1"/>
  <c r="N135" i="23"/>
  <c r="V135" i="23"/>
  <c r="R135" i="23"/>
  <c r="P135" i="23"/>
  <c r="Z135" i="23"/>
  <c r="X135" i="23"/>
  <c r="H264" i="22"/>
  <c r="E264" i="22"/>
  <c r="C264" i="22"/>
  <c r="G264" i="22"/>
  <c r="B265" i="22"/>
  <c r="D264" i="22"/>
  <c r="L264" i="22"/>
  <c r="J264" i="22"/>
  <c r="M264" i="22" s="1"/>
  <c r="B138" i="22"/>
  <c r="D137" i="22"/>
  <c r="J137" i="22"/>
  <c r="M137" i="22" s="1"/>
  <c r="H137" i="22"/>
  <c r="L137" i="22"/>
  <c r="C137" i="22"/>
  <c r="E137" i="22"/>
  <c r="G137" i="22"/>
  <c r="G136" i="24"/>
  <c r="H136" i="24"/>
  <c r="C136" i="24"/>
  <c r="B137" i="24" s="1"/>
  <c r="L136" i="24"/>
  <c r="E136" i="24"/>
  <c r="J136" i="24"/>
  <c r="K136" i="24"/>
  <c r="D136" i="24"/>
  <c r="I136" i="24"/>
  <c r="F136" i="24"/>
  <c r="AP140" i="16"/>
  <c r="AQ140" i="16" s="1"/>
  <c r="AR139" i="16"/>
  <c r="AA136" i="23"/>
  <c r="AA260" i="23"/>
  <c r="M260" i="23" l="1"/>
  <c r="F260" i="23"/>
  <c r="C260" i="23"/>
  <c r="S260" i="23" s="1"/>
  <c r="R260" i="23"/>
  <c r="T260" i="23"/>
  <c r="X260" i="23"/>
  <c r="H260" i="23"/>
  <c r="V260" i="23"/>
  <c r="J260" i="23"/>
  <c r="O260" i="23"/>
  <c r="W260" i="23"/>
  <c r="P260" i="23"/>
  <c r="D260" i="23"/>
  <c r="U260" i="23"/>
  <c r="Z260" i="23"/>
  <c r="G260" i="23"/>
  <c r="E260" i="23"/>
  <c r="Q260" i="23"/>
  <c r="I260" i="23"/>
  <c r="B261" i="23"/>
  <c r="W261" i="23" s="1"/>
  <c r="L260" i="23"/>
  <c r="K260" i="23"/>
  <c r="Y260" i="23"/>
  <c r="O136" i="23"/>
  <c r="G136" i="23"/>
  <c r="Z136" i="23"/>
  <c r="C136" i="23"/>
  <c r="S136" i="23" s="1"/>
  <c r="J136" i="23"/>
  <c r="L136" i="23"/>
  <c r="V136" i="23"/>
  <c r="M136" i="23"/>
  <c r="Y136" i="23"/>
  <c r="Q136" i="23"/>
  <c r="D136" i="23"/>
  <c r="I136" i="23"/>
  <c r="X136" i="23"/>
  <c r="R136" i="23"/>
  <c r="E136" i="23"/>
  <c r="K136" i="23"/>
  <c r="B137" i="23"/>
  <c r="H137" i="23" s="1"/>
  <c r="P136" i="23"/>
  <c r="U136" i="23"/>
  <c r="N136" i="23"/>
  <c r="T136" i="23"/>
  <c r="F136" i="23"/>
  <c r="W136" i="23"/>
  <c r="C265" i="22"/>
  <c r="H265" i="22"/>
  <c r="E265" i="22"/>
  <c r="J265" i="22"/>
  <c r="M265" i="22" s="1"/>
  <c r="D265" i="22"/>
  <c r="G265" i="22"/>
  <c r="L265" i="22"/>
  <c r="B266" i="22"/>
  <c r="K137" i="24"/>
  <c r="I137" i="24"/>
  <c r="F137" i="24"/>
  <c r="H137" i="24"/>
  <c r="J137" i="24"/>
  <c r="E137" i="24"/>
  <c r="L137" i="24"/>
  <c r="G137" i="24"/>
  <c r="D137" i="24"/>
  <c r="C137" i="24"/>
  <c r="B138" i="24" s="1"/>
  <c r="G138" i="22"/>
  <c r="L138" i="22"/>
  <c r="J138" i="22"/>
  <c r="M138" i="22" s="1"/>
  <c r="B139" i="22"/>
  <c r="C138" i="22"/>
  <c r="E138" i="22"/>
  <c r="D138" i="22"/>
  <c r="H138" i="22"/>
  <c r="AP141" i="16"/>
  <c r="AQ141" i="16" s="1"/>
  <c r="AR140" i="16"/>
  <c r="AA137" i="23"/>
  <c r="AA261" i="23"/>
  <c r="I137" i="23" l="1"/>
  <c r="V261" i="23"/>
  <c r="D261" i="23"/>
  <c r="O261" i="23"/>
  <c r="H261" i="23"/>
  <c r="R261" i="23"/>
  <c r="I261" i="23"/>
  <c r="T261" i="23"/>
  <c r="L261" i="23"/>
  <c r="C261" i="23"/>
  <c r="S261" i="23" s="1"/>
  <c r="K261" i="23"/>
  <c r="P261" i="23"/>
  <c r="J261" i="23"/>
  <c r="Q261" i="23"/>
  <c r="M261" i="23"/>
  <c r="Z261" i="23"/>
  <c r="N261" i="23"/>
  <c r="F261" i="23"/>
  <c r="B262" i="23"/>
  <c r="M262" i="23" s="1"/>
  <c r="Y261" i="23"/>
  <c r="X261" i="23"/>
  <c r="G261" i="23"/>
  <c r="U261" i="23"/>
  <c r="E261" i="23"/>
  <c r="R137" i="23"/>
  <c r="E137" i="23"/>
  <c r="M137" i="23"/>
  <c r="B138" i="23"/>
  <c r="D138" i="23" s="1"/>
  <c r="K137" i="23"/>
  <c r="J137" i="23"/>
  <c r="D137" i="23"/>
  <c r="L137" i="23"/>
  <c r="V137" i="23"/>
  <c r="W137" i="23"/>
  <c r="O137" i="23"/>
  <c r="X137" i="23"/>
  <c r="T137" i="23"/>
  <c r="Z137" i="23"/>
  <c r="P137" i="23"/>
  <c r="G137" i="23"/>
  <c r="N137" i="23"/>
  <c r="F137" i="23"/>
  <c r="Q137" i="23"/>
  <c r="C137" i="23"/>
  <c r="S137" i="23" s="1"/>
  <c r="Y137" i="23"/>
  <c r="U137" i="23"/>
  <c r="J266" i="22"/>
  <c r="M266" i="22" s="1"/>
  <c r="E266" i="22"/>
  <c r="B267" i="22"/>
  <c r="H266" i="22"/>
  <c r="L266" i="22"/>
  <c r="D266" i="22"/>
  <c r="G266" i="22"/>
  <c r="C266" i="22"/>
  <c r="C138" i="24"/>
  <c r="B139" i="24" s="1"/>
  <c r="D138" i="24"/>
  <c r="J138" i="24"/>
  <c r="H138" i="24"/>
  <c r="E138" i="24"/>
  <c r="L138" i="24"/>
  <c r="I138" i="24"/>
  <c r="K138" i="24"/>
  <c r="G138" i="24"/>
  <c r="F138" i="24"/>
  <c r="C139" i="22"/>
  <c r="G139" i="22"/>
  <c r="H139" i="22"/>
  <c r="B140" i="22"/>
  <c r="J139" i="22"/>
  <c r="M139" i="22" s="1"/>
  <c r="E139" i="22"/>
  <c r="L139" i="22"/>
  <c r="D139" i="22"/>
  <c r="AP142" i="16"/>
  <c r="AQ142" i="16" s="1"/>
  <c r="AR141" i="16"/>
  <c r="AA262" i="23"/>
  <c r="AA138" i="23"/>
  <c r="Z262" i="23" l="1"/>
  <c r="D262" i="23"/>
  <c r="Y262" i="23"/>
  <c r="K262" i="23"/>
  <c r="F262" i="23"/>
  <c r="N262" i="23"/>
  <c r="O262" i="23"/>
  <c r="W262" i="23"/>
  <c r="E262" i="23"/>
  <c r="T262" i="23"/>
  <c r="L262" i="23"/>
  <c r="R262" i="23"/>
  <c r="J262" i="23"/>
  <c r="V262" i="23"/>
  <c r="I262" i="23"/>
  <c r="X262" i="23"/>
  <c r="U262" i="23"/>
  <c r="P262" i="23"/>
  <c r="C262" i="23"/>
  <c r="S262" i="23" s="1"/>
  <c r="B263" i="23"/>
  <c r="Y263" i="23" s="1"/>
  <c r="Q262" i="23"/>
  <c r="H262" i="23"/>
  <c r="G262" i="23"/>
  <c r="O138" i="23"/>
  <c r="Z138" i="23"/>
  <c r="M138" i="23"/>
  <c r="I138" i="23"/>
  <c r="Q138" i="23"/>
  <c r="Y138" i="23"/>
  <c r="G138" i="23"/>
  <c r="V138" i="23"/>
  <c r="B139" i="23"/>
  <c r="F139" i="23" s="1"/>
  <c r="W138" i="23"/>
  <c r="N138" i="23"/>
  <c r="J138" i="23"/>
  <c r="F138" i="23"/>
  <c r="X138" i="23"/>
  <c r="P138" i="23"/>
  <c r="R138" i="23"/>
  <c r="H138" i="23"/>
  <c r="C138" i="23"/>
  <c r="S138" i="23" s="1"/>
  <c r="K138" i="23"/>
  <c r="T138" i="23"/>
  <c r="U138" i="23"/>
  <c r="L138" i="23"/>
  <c r="E138" i="23"/>
  <c r="C267" i="22"/>
  <c r="J267" i="22"/>
  <c r="M267" i="22" s="1"/>
  <c r="B268" i="22"/>
  <c r="G267" i="22"/>
  <c r="H267" i="22"/>
  <c r="D267" i="22"/>
  <c r="E267" i="22"/>
  <c r="L267" i="22"/>
  <c r="C140" i="22"/>
  <c r="D140" i="22"/>
  <c r="J140" i="22"/>
  <c r="M140" i="22" s="1"/>
  <c r="E140" i="22"/>
  <c r="H140" i="22"/>
  <c r="L140" i="22"/>
  <c r="G140" i="22"/>
  <c r="B141" i="22"/>
  <c r="F139" i="24"/>
  <c r="L139" i="24"/>
  <c r="E139" i="24"/>
  <c r="H139" i="24"/>
  <c r="K139" i="24"/>
  <c r="D139" i="24"/>
  <c r="J139" i="24"/>
  <c r="G139" i="24"/>
  <c r="C139" i="24"/>
  <c r="B140" i="24" s="1"/>
  <c r="I139" i="24"/>
  <c r="AP143" i="16"/>
  <c r="AQ143" i="16" s="1"/>
  <c r="AR142" i="16"/>
  <c r="AA263" i="23"/>
  <c r="AA139" i="23"/>
  <c r="W139" i="23" l="1"/>
  <c r="O139" i="23"/>
  <c r="E263" i="23"/>
  <c r="V263" i="23"/>
  <c r="P139" i="23"/>
  <c r="C263" i="23"/>
  <c r="S263" i="23" s="1"/>
  <c r="L263" i="23"/>
  <c r="N139" i="23"/>
  <c r="D263" i="23"/>
  <c r="Q139" i="23"/>
  <c r="F263" i="23"/>
  <c r="C139" i="23"/>
  <c r="S139" i="23" s="1"/>
  <c r="H139" i="23"/>
  <c r="T263" i="23"/>
  <c r="M263" i="23"/>
  <c r="M139" i="23"/>
  <c r="E139" i="23"/>
  <c r="H263" i="23"/>
  <c r="K263" i="23"/>
  <c r="X139" i="23"/>
  <c r="G263" i="23"/>
  <c r="P263" i="23"/>
  <c r="O263" i="23"/>
  <c r="I139" i="23"/>
  <c r="L139" i="23"/>
  <c r="I263" i="23"/>
  <c r="W263" i="23"/>
  <c r="V139" i="23"/>
  <c r="Z139" i="23"/>
  <c r="B140" i="23"/>
  <c r="U140" i="23" s="1"/>
  <c r="Z263" i="23"/>
  <c r="B264" i="23"/>
  <c r="G264" i="23" s="1"/>
  <c r="R263" i="23"/>
  <c r="U263" i="23"/>
  <c r="Y139" i="23"/>
  <c r="K139" i="23"/>
  <c r="T139" i="23"/>
  <c r="X263" i="23"/>
  <c r="Q263" i="23"/>
  <c r="J263" i="23"/>
  <c r="N263" i="23"/>
  <c r="U139" i="23"/>
  <c r="J139" i="23"/>
  <c r="D139" i="23"/>
  <c r="R139" i="23"/>
  <c r="G139" i="23"/>
  <c r="E268" i="22"/>
  <c r="B269" i="22"/>
  <c r="J268" i="22"/>
  <c r="M268" i="22" s="1"/>
  <c r="L268" i="22"/>
  <c r="D268" i="22"/>
  <c r="C268" i="22"/>
  <c r="H268" i="22"/>
  <c r="G268" i="22"/>
  <c r="F140" i="24"/>
  <c r="G140" i="24"/>
  <c r="L140" i="24"/>
  <c r="E140" i="24"/>
  <c r="C140" i="24"/>
  <c r="B141" i="24" s="1"/>
  <c r="H140" i="24"/>
  <c r="D140" i="24"/>
  <c r="J140" i="24"/>
  <c r="K140" i="24"/>
  <c r="I140" i="24"/>
  <c r="G141" i="22"/>
  <c r="J141" i="22"/>
  <c r="M141" i="22" s="1"/>
  <c r="L141" i="22"/>
  <c r="B142" i="22"/>
  <c r="D141" i="22"/>
  <c r="E141" i="22"/>
  <c r="H141" i="22"/>
  <c r="C141" i="22"/>
  <c r="AP144" i="16"/>
  <c r="AQ144" i="16" s="1"/>
  <c r="AR143" i="16"/>
  <c r="AA140" i="23"/>
  <c r="AA264" i="23"/>
  <c r="J140" i="23" l="1"/>
  <c r="C140" i="23"/>
  <c r="S140" i="23" s="1"/>
  <c r="V140" i="23"/>
  <c r="G140" i="23"/>
  <c r="Y264" i="23"/>
  <c r="D140" i="23"/>
  <c r="L140" i="23"/>
  <c r="T140" i="23"/>
  <c r="Q140" i="23"/>
  <c r="B141" i="23"/>
  <c r="U141" i="23" s="1"/>
  <c r="V264" i="23"/>
  <c r="I264" i="23"/>
  <c r="W140" i="23"/>
  <c r="N140" i="23"/>
  <c r="Y140" i="23"/>
  <c r="P140" i="23"/>
  <c r="K140" i="23"/>
  <c r="I140" i="23"/>
  <c r="O140" i="23"/>
  <c r="Z140" i="23"/>
  <c r="F140" i="23"/>
  <c r="E140" i="23"/>
  <c r="R140" i="23"/>
  <c r="L264" i="23"/>
  <c r="F264" i="23"/>
  <c r="N264" i="23"/>
  <c r="T264" i="23"/>
  <c r="M264" i="23"/>
  <c r="E264" i="23"/>
  <c r="W264" i="23"/>
  <c r="H140" i="23"/>
  <c r="X140" i="23"/>
  <c r="M140" i="23"/>
  <c r="H264" i="23"/>
  <c r="Z264" i="23"/>
  <c r="D264" i="23"/>
  <c r="X264" i="23"/>
  <c r="Q264" i="23"/>
  <c r="U264" i="23"/>
  <c r="P264" i="23"/>
  <c r="J264" i="23"/>
  <c r="C264" i="23"/>
  <c r="S264" i="23" s="1"/>
  <c r="K264" i="23"/>
  <c r="B265" i="23"/>
  <c r="H265" i="23" s="1"/>
  <c r="O264" i="23"/>
  <c r="R264" i="23"/>
  <c r="H269" i="22"/>
  <c r="B270" i="22"/>
  <c r="J269" i="22"/>
  <c r="M269" i="22" s="1"/>
  <c r="G269" i="22"/>
  <c r="E269" i="22"/>
  <c r="C269" i="22"/>
  <c r="L269" i="22"/>
  <c r="D269" i="22"/>
  <c r="E141" i="24"/>
  <c r="K141" i="24"/>
  <c r="C141" i="24"/>
  <c r="F141" i="24"/>
  <c r="L141" i="24"/>
  <c r="H141" i="24"/>
  <c r="G141" i="24"/>
  <c r="D141" i="24"/>
  <c r="J141" i="24"/>
  <c r="I141" i="24"/>
  <c r="E142" i="22"/>
  <c r="H142" i="22"/>
  <c r="G142" i="22"/>
  <c r="L142" i="22"/>
  <c r="C142" i="22"/>
  <c r="J142" i="22"/>
  <c r="M142" i="22" s="1"/>
  <c r="D142" i="22"/>
  <c r="AP145" i="16"/>
  <c r="AQ145" i="16" s="1"/>
  <c r="AR144" i="16"/>
  <c r="AA141" i="23"/>
  <c r="AA265" i="23"/>
  <c r="C31" i="51" l="1"/>
  <c r="H141" i="23"/>
  <c r="G141" i="23"/>
  <c r="L141" i="23"/>
  <c r="C141" i="23"/>
  <c r="S141" i="23" s="1"/>
  <c r="R141" i="23"/>
  <c r="Z141" i="23"/>
  <c r="O141" i="23"/>
  <c r="W141" i="23"/>
  <c r="D141" i="23"/>
  <c r="F141" i="23"/>
  <c r="N141" i="23"/>
  <c r="M141" i="23"/>
  <c r="Y141" i="23"/>
  <c r="E141" i="23"/>
  <c r="Q141" i="23"/>
  <c r="J141" i="23"/>
  <c r="I141" i="23"/>
  <c r="P141" i="23"/>
  <c r="X141" i="23"/>
  <c r="T141" i="23"/>
  <c r="V141" i="23"/>
  <c r="K141" i="23"/>
  <c r="U265" i="23"/>
  <c r="D265" i="23"/>
  <c r="G265" i="23"/>
  <c r="B266" i="23"/>
  <c r="R266" i="23" s="1"/>
  <c r="R265" i="23"/>
  <c r="J265" i="23"/>
  <c r="E265" i="23"/>
  <c r="Q265" i="23"/>
  <c r="M265" i="23"/>
  <c r="P265" i="23"/>
  <c r="L265" i="23"/>
  <c r="N265" i="23"/>
  <c r="T265" i="23"/>
  <c r="V265" i="23"/>
  <c r="O265" i="23"/>
  <c r="I265" i="23"/>
  <c r="Y265" i="23"/>
  <c r="W265" i="23"/>
  <c r="X265" i="23"/>
  <c r="Z265" i="23"/>
  <c r="K265" i="23"/>
  <c r="F265" i="23"/>
  <c r="C265" i="23"/>
  <c r="S265" i="23" s="1"/>
  <c r="G270" i="22"/>
  <c r="D270" i="22"/>
  <c r="B271" i="22"/>
  <c r="L270" i="22"/>
  <c r="J270" i="22"/>
  <c r="M270" i="22" s="1"/>
  <c r="H270" i="22"/>
  <c r="E270" i="22"/>
  <c r="C270" i="22"/>
  <c r="AR145" i="16"/>
  <c r="AP146" i="16"/>
  <c r="AQ146" i="16" s="1"/>
  <c r="AA266" i="23"/>
  <c r="B32" i="51" l="1"/>
  <c r="Q266" i="23"/>
  <c r="W266" i="23"/>
  <c r="O266" i="23"/>
  <c r="U266" i="23"/>
  <c r="D266" i="23"/>
  <c r="C266" i="23"/>
  <c r="S266" i="23" s="1"/>
  <c r="E266" i="23"/>
  <c r="J266" i="23"/>
  <c r="Y266" i="23"/>
  <c r="N266" i="23"/>
  <c r="L266" i="23"/>
  <c r="M266" i="23"/>
  <c r="Z266" i="23"/>
  <c r="V266" i="23"/>
  <c r="B267" i="23"/>
  <c r="T267" i="23" s="1"/>
  <c r="K266" i="23"/>
  <c r="H266" i="23"/>
  <c r="P266" i="23"/>
  <c r="I266" i="23"/>
  <c r="G266" i="23"/>
  <c r="T266" i="23"/>
  <c r="F266" i="23"/>
  <c r="X266" i="23"/>
  <c r="E271" i="22"/>
  <c r="J271" i="22"/>
  <c r="M271" i="22" s="1"/>
  <c r="L271" i="22"/>
  <c r="D271" i="22"/>
  <c r="G271" i="22"/>
  <c r="C271" i="22"/>
  <c r="H271" i="22"/>
  <c r="B272" i="22"/>
  <c r="AR146" i="16"/>
  <c r="AP147" i="16"/>
  <c r="AQ147" i="16" s="1"/>
  <c r="AA267" i="23"/>
  <c r="C32" i="51" l="1"/>
  <c r="B33" i="51" s="1"/>
  <c r="O267" i="23"/>
  <c r="D267" i="23"/>
  <c r="P267" i="23"/>
  <c r="G267" i="23"/>
  <c r="U267" i="23"/>
  <c r="Q267" i="23"/>
  <c r="M267" i="23"/>
  <c r="F267" i="23"/>
  <c r="R267" i="23"/>
  <c r="W267" i="23"/>
  <c r="I267" i="23"/>
  <c r="J267" i="23"/>
  <c r="E267" i="23"/>
  <c r="H267" i="23"/>
  <c r="X267" i="23"/>
  <c r="Y267" i="23"/>
  <c r="K267" i="23"/>
  <c r="C267" i="23"/>
  <c r="S267" i="23" s="1"/>
  <c r="V267" i="23"/>
  <c r="Z267" i="23"/>
  <c r="L267" i="23"/>
  <c r="N267" i="23"/>
  <c r="E272" i="22"/>
  <c r="J272" i="22"/>
  <c r="M272" i="22" s="1"/>
  <c r="L272" i="22"/>
  <c r="D272" i="22"/>
  <c r="C272" i="22"/>
  <c r="G272" i="22"/>
  <c r="H272" i="22"/>
  <c r="AP148" i="16"/>
  <c r="AQ148" i="16" s="1"/>
  <c r="AR147" i="16"/>
  <c r="C33" i="51" l="1"/>
  <c r="B34" i="51" s="1"/>
  <c r="AR148" i="16"/>
  <c r="AP149" i="16"/>
  <c r="AQ149" i="16" s="1"/>
  <c r="C34" i="51" l="1"/>
  <c r="B35" i="51" s="1"/>
  <c r="AR149" i="16"/>
  <c r="AP150" i="16"/>
  <c r="AQ150" i="16" s="1"/>
  <c r="C35" i="51" l="1"/>
  <c r="AR150" i="16"/>
  <c r="AP151" i="16"/>
  <c r="AQ151" i="16" s="1"/>
  <c r="B36" i="51" l="1"/>
  <c r="C36" i="51" s="1"/>
  <c r="B37" i="51" s="1"/>
  <c r="AP152" i="16"/>
  <c r="AQ152" i="16" s="1"/>
  <c r="AR151" i="16"/>
  <c r="C37" i="51" l="1"/>
  <c r="AP153" i="16"/>
  <c r="AQ153" i="16" s="1"/>
  <c r="AR152" i="16"/>
  <c r="B38" i="51" l="1"/>
  <c r="C38" i="51" s="1"/>
  <c r="AR153" i="16"/>
  <c r="AP154" i="16"/>
  <c r="AQ154" i="16" s="1"/>
  <c r="B39" i="51" l="1"/>
  <c r="AP155" i="16"/>
  <c r="AQ155" i="16" s="1"/>
  <c r="AR154" i="16"/>
  <c r="C39" i="51" l="1"/>
  <c r="B40" i="51"/>
  <c r="F40" i="51" s="1"/>
  <c r="AR155" i="16"/>
  <c r="AP156" i="16"/>
  <c r="AQ156" i="16" s="1"/>
  <c r="E40" i="51" l="1"/>
  <c r="G40" i="51"/>
  <c r="I40" i="51"/>
  <c r="D40" i="51"/>
  <c r="H40" i="51"/>
  <c r="C40" i="51"/>
  <c r="J40" i="51"/>
  <c r="AR156" i="16"/>
  <c r="AP157" i="16"/>
  <c r="AQ157" i="16" s="1"/>
  <c r="AP158" i="16" l="1"/>
  <c r="AQ158" i="16" s="1"/>
  <c r="AR157" i="16"/>
  <c r="AR158" i="16" l="1"/>
  <c r="AP159" i="16"/>
  <c r="AQ159" i="16" s="1"/>
  <c r="AR159" i="16" l="1"/>
  <c r="AP160" i="16"/>
  <c r="AQ160" i="16" s="1"/>
  <c r="AP161" i="16" l="1"/>
  <c r="AQ161" i="16" s="1"/>
  <c r="AR160" i="16"/>
  <c r="AR161" i="16" l="1"/>
  <c r="AP162" i="16"/>
  <c r="AQ162" i="16" s="1"/>
  <c r="AR162" i="16" l="1"/>
  <c r="AP163" i="16"/>
  <c r="AQ163" i="16" s="1"/>
  <c r="AR163" i="16" l="1"/>
  <c r="AP164" i="16"/>
  <c r="AQ164" i="16" s="1"/>
  <c r="AP165" i="16" l="1"/>
  <c r="AQ165" i="16" s="1"/>
  <c r="AR164" i="16"/>
  <c r="AP166" i="16" l="1"/>
  <c r="AQ166" i="16" s="1"/>
  <c r="AR165" i="16"/>
  <c r="AR166" i="16" l="1"/>
  <c r="AP167" i="16"/>
  <c r="AQ167" i="16" s="1"/>
  <c r="AP168" i="16" l="1"/>
  <c r="AQ168" i="16" s="1"/>
  <c r="AR167" i="16"/>
  <c r="AR168" i="16" l="1"/>
  <c r="AP169" i="16"/>
  <c r="AQ169" i="16" s="1"/>
  <c r="AR169" i="16" l="1"/>
  <c r="AP170" i="16"/>
  <c r="AQ170" i="16" s="1"/>
  <c r="AP171" i="16" l="1"/>
  <c r="AQ171" i="16" s="1"/>
  <c r="AR170" i="16"/>
  <c r="AR171" i="16" l="1"/>
  <c r="AP172" i="16"/>
  <c r="AQ172" i="16" s="1"/>
  <c r="AR172" i="16" l="1"/>
  <c r="AP173" i="16"/>
  <c r="AQ173" i="16" s="1"/>
  <c r="AP174" i="16" l="1"/>
  <c r="AQ174" i="16" s="1"/>
  <c r="AR173" i="16"/>
  <c r="AP175" i="16" l="1"/>
  <c r="AQ175" i="16" s="1"/>
  <c r="AR174" i="16"/>
  <c r="AR175" i="16" l="1"/>
  <c r="AP176" i="16"/>
  <c r="AQ176" i="16" s="1"/>
  <c r="AR176" i="16" l="1"/>
  <c r="AP177" i="16"/>
  <c r="AQ177" i="16" s="1"/>
  <c r="AP178" i="16" l="1"/>
  <c r="AQ178" i="16" s="1"/>
  <c r="AR177" i="16"/>
  <c r="AP179" i="16" l="1"/>
  <c r="AQ179" i="16" s="1"/>
  <c r="AR178" i="16"/>
  <c r="AR179" i="16" l="1"/>
  <c r="AP180" i="16"/>
  <c r="AQ180" i="16" s="1"/>
  <c r="AR180" i="16" l="1"/>
  <c r="AP181" i="16"/>
  <c r="AQ181" i="16" s="1"/>
  <c r="AP182" i="16" l="1"/>
  <c r="AQ182" i="16" s="1"/>
  <c r="AR181" i="16"/>
  <c r="AR182" i="16" l="1"/>
  <c r="AP183" i="16"/>
  <c r="AQ183" i="16" s="1"/>
  <c r="AP184" i="16" l="1"/>
  <c r="AQ184" i="16" s="1"/>
  <c r="AR183" i="16"/>
  <c r="AR184" i="16" l="1"/>
  <c r="AP185" i="16"/>
  <c r="AQ185" i="16" s="1"/>
  <c r="AP186" i="16" l="1"/>
  <c r="AQ186" i="16" s="1"/>
  <c r="AR185" i="16"/>
  <c r="AP187" i="16" l="1"/>
  <c r="AQ187" i="16" s="1"/>
  <c r="AR186" i="16"/>
  <c r="AR187" i="16" l="1"/>
  <c r="AP188" i="16"/>
  <c r="AQ188" i="16" s="1"/>
  <c r="AR188" i="16" l="1"/>
  <c r="AP189" i="16"/>
  <c r="AQ189" i="16" s="1"/>
  <c r="AP190" i="16" l="1"/>
  <c r="AQ190" i="16" s="1"/>
  <c r="AR189" i="16"/>
  <c r="AP191" i="16" l="1"/>
  <c r="AQ191" i="16" s="1"/>
  <c r="AR190" i="16"/>
  <c r="AR191" i="16" l="1"/>
  <c r="AP192" i="16"/>
  <c r="AQ192" i="16" s="1"/>
  <c r="AR192" i="16" l="1"/>
  <c r="AP193" i="16"/>
  <c r="AQ193" i="16" s="1"/>
  <c r="AP194" i="16" l="1"/>
  <c r="AQ194" i="16" s="1"/>
  <c r="AR193" i="16"/>
  <c r="AR194" i="16" l="1"/>
  <c r="AP195" i="16"/>
  <c r="AQ195" i="16" s="1"/>
  <c r="AR195" i="16" l="1"/>
  <c r="AP196" i="16"/>
  <c r="AQ196" i="16" s="1"/>
  <c r="AP197" i="16" l="1"/>
  <c r="AQ197" i="16" s="1"/>
  <c r="AR196" i="16"/>
  <c r="AP198" i="16" l="1"/>
  <c r="AQ198" i="16" s="1"/>
  <c r="AR197" i="16"/>
  <c r="AP199" i="16" l="1"/>
  <c r="AQ199" i="16" s="1"/>
  <c r="AR198" i="16"/>
  <c r="AR199" i="16" l="1"/>
  <c r="AP200" i="16"/>
  <c r="AQ200" i="16" s="1"/>
  <c r="AR200" i="16" l="1"/>
  <c r="AP201" i="16"/>
  <c r="AQ201" i="16" s="1"/>
  <c r="AP202" i="16" l="1"/>
  <c r="AQ202" i="16" s="1"/>
  <c r="AR201" i="16"/>
  <c r="AP203" i="16" l="1"/>
  <c r="AQ203" i="16" s="1"/>
  <c r="AR202" i="16"/>
  <c r="AR203" i="16" l="1"/>
  <c r="AP204" i="16"/>
  <c r="AQ204" i="16" s="1"/>
  <c r="AR204" i="16" l="1"/>
  <c r="AP205" i="16"/>
  <c r="AQ205" i="16" s="1"/>
  <c r="AP206" i="16" l="1"/>
  <c r="AQ206" i="16" s="1"/>
  <c r="AR205" i="16"/>
  <c r="AR206" i="16" l="1"/>
  <c r="AP207" i="16"/>
  <c r="AQ207" i="16" s="1"/>
  <c r="AR207" i="16" l="1"/>
  <c r="AP208" i="16"/>
  <c r="AQ208" i="16" s="1"/>
  <c r="AP209" i="16" l="1"/>
  <c r="AQ209" i="16" s="1"/>
  <c r="AR208" i="16"/>
  <c r="AP210" i="16" l="1"/>
  <c r="AQ210" i="16" s="1"/>
  <c r="AR209" i="16"/>
  <c r="AP211" i="16" l="1"/>
  <c r="AQ211" i="16" s="1"/>
  <c r="AR210" i="16"/>
  <c r="AR211" i="16" l="1"/>
  <c r="AP212" i="16"/>
  <c r="AQ212" i="16" s="1"/>
  <c r="AR212" i="16" l="1"/>
  <c r="AP213" i="16"/>
  <c r="AQ213" i="16" s="1"/>
  <c r="AP214" i="16" l="1"/>
  <c r="AQ214" i="16" s="1"/>
  <c r="AR213" i="16"/>
  <c r="AP215" i="16" l="1"/>
  <c r="AQ215" i="16" s="1"/>
  <c r="AR214" i="16"/>
  <c r="AR215" i="16" l="1"/>
  <c r="AP216" i="16"/>
  <c r="AQ216" i="16" s="1"/>
  <c r="AR216" i="16" l="1"/>
  <c r="AP217" i="16"/>
  <c r="AQ217" i="16" s="1"/>
  <c r="AP218" i="16" l="1"/>
  <c r="AQ218" i="16" s="1"/>
  <c r="AR217" i="16"/>
  <c r="AR218" i="16" l="1"/>
  <c r="AP219" i="16"/>
  <c r="AQ219" i="16" s="1"/>
  <c r="AR219" i="16" l="1"/>
  <c r="AP220" i="16"/>
  <c r="AQ220" i="16" s="1"/>
  <c r="AR220" i="16" l="1"/>
  <c r="AP221" i="16"/>
  <c r="AQ221" i="16" s="1"/>
  <c r="AP222" i="16" l="1"/>
  <c r="AQ222" i="16" s="1"/>
  <c r="AR221" i="16"/>
  <c r="AP223" i="16" l="1"/>
  <c r="AQ223" i="16" s="1"/>
  <c r="AR222" i="16"/>
  <c r="AP224" i="16" l="1"/>
  <c r="AQ224" i="16" s="1"/>
  <c r="AR223" i="16"/>
  <c r="AR224" i="16" l="1"/>
  <c r="AP225" i="16"/>
  <c r="AQ225" i="16" s="1"/>
  <c r="AR225" i="16" l="1"/>
  <c r="AP226" i="16"/>
  <c r="AQ226" i="16" s="1"/>
  <c r="AP227" i="16" l="1"/>
  <c r="AQ227" i="16" s="1"/>
  <c r="AR226" i="16"/>
  <c r="AP228" i="16" l="1"/>
  <c r="AQ228" i="16" s="1"/>
  <c r="AR227" i="16"/>
  <c r="AP229" i="16" l="1"/>
  <c r="AQ229" i="16" s="1"/>
  <c r="AR228" i="16"/>
  <c r="AP230" i="16" l="1"/>
  <c r="AQ230" i="16" s="1"/>
  <c r="AR229" i="16"/>
  <c r="AR230" i="16" l="1"/>
  <c r="AP231" i="16"/>
  <c r="AQ231" i="16" s="1"/>
  <c r="AR231" i="16" l="1"/>
  <c r="AP232" i="16"/>
  <c r="AQ232" i="16" s="1"/>
  <c r="AP233" i="16" l="1"/>
  <c r="AQ233" i="16" s="1"/>
  <c r="AR232" i="16"/>
  <c r="AR233" i="16" l="1"/>
  <c r="AP234" i="16"/>
  <c r="AQ234" i="16" s="1"/>
  <c r="AR234" i="16" l="1"/>
  <c r="AP235" i="16"/>
  <c r="AQ235" i="16" s="1"/>
  <c r="AR235" i="16" l="1"/>
  <c r="AP236" i="16"/>
  <c r="AQ236" i="16" s="1"/>
  <c r="AP237" i="16" l="1"/>
  <c r="AQ237" i="16" s="1"/>
  <c r="AR236" i="16"/>
  <c r="AR237" i="16" l="1"/>
  <c r="AP238" i="16"/>
  <c r="AQ238" i="16" s="1"/>
  <c r="AP239" i="16" l="1"/>
  <c r="AQ239" i="16" s="1"/>
  <c r="AR238" i="16"/>
  <c r="AP240" i="16" l="1"/>
  <c r="AQ240" i="16" s="1"/>
  <c r="AR239" i="16"/>
  <c r="AR240" i="16" l="1"/>
  <c r="AP241" i="16"/>
  <c r="AQ241" i="16" s="1"/>
  <c r="AR241" i="16" l="1"/>
  <c r="AP242" i="16"/>
  <c r="AQ242" i="16" s="1"/>
  <c r="AR242" i="16" l="1"/>
  <c r="AP243" i="16"/>
  <c r="AQ243" i="16" s="1"/>
  <c r="AR243" i="16" l="1"/>
  <c r="AP244" i="16"/>
  <c r="AQ244" i="16" s="1"/>
  <c r="AR244" i="16" l="1"/>
  <c r="AP245" i="16"/>
  <c r="AQ245" i="16" s="1"/>
  <c r="AR245" i="16" l="1"/>
  <c r="AP246" i="16"/>
  <c r="AQ246" i="16" s="1"/>
  <c r="AP247" i="16" l="1"/>
  <c r="AQ247" i="16" s="1"/>
  <c r="AR246" i="16"/>
  <c r="AP248" i="16" l="1"/>
  <c r="AQ248" i="16" s="1"/>
  <c r="AR247" i="16"/>
  <c r="AR248" i="16" l="1"/>
  <c r="AP249" i="16"/>
  <c r="AQ249" i="16" s="1"/>
  <c r="AP250" i="16" l="1"/>
  <c r="AQ250" i="16" s="1"/>
  <c r="AR249" i="16"/>
  <c r="AR250" i="16" l="1"/>
  <c r="AP251" i="16"/>
  <c r="AQ251" i="16" s="1"/>
  <c r="AR251" i="16" l="1"/>
  <c r="AP252" i="16"/>
  <c r="AQ252" i="16" s="1"/>
  <c r="AR252" i="16" l="1"/>
  <c r="AP253" i="16"/>
  <c r="AQ253" i="16" s="1"/>
  <c r="AR253" i="16" l="1"/>
  <c r="AP254" i="16"/>
  <c r="AQ254" i="16" s="1"/>
  <c r="AP255" i="16" l="1"/>
  <c r="AQ255" i="16" s="1"/>
  <c r="AR254" i="16"/>
  <c r="AR255" i="16" l="1"/>
  <c r="AP256" i="16"/>
  <c r="AQ256" i="16" s="1"/>
  <c r="AP257" i="16" l="1"/>
  <c r="AQ257" i="16" s="1"/>
  <c r="AR256" i="16"/>
  <c r="AP258" i="16" l="1"/>
  <c r="AQ258" i="16" s="1"/>
  <c r="AR257" i="16"/>
  <c r="AR258" i="16" l="1"/>
  <c r="AP259" i="16"/>
  <c r="AQ259" i="16" s="1"/>
  <c r="AP260" i="16" l="1"/>
  <c r="AQ260" i="16" s="1"/>
  <c r="AR259" i="16"/>
  <c r="AP261" i="16" l="1"/>
  <c r="AQ261" i="16" s="1"/>
  <c r="AR260" i="16"/>
  <c r="AR261" i="16" l="1"/>
  <c r="AP262" i="16"/>
  <c r="AQ262" i="16" s="1"/>
  <c r="AR262" i="16" l="1"/>
  <c r="AP263" i="16"/>
  <c r="AQ263" i="16" s="1"/>
  <c r="AR263" i="16" l="1"/>
  <c r="AP264" i="16"/>
  <c r="AQ264" i="16" s="1"/>
  <c r="AP265" i="16" l="1"/>
  <c r="AQ265" i="16" s="1"/>
  <c r="AR264" i="16"/>
  <c r="AR265" i="16" l="1"/>
  <c r="AP266" i="16"/>
  <c r="AQ266" i="16" s="1"/>
  <c r="AR266" i="16" l="1"/>
  <c r="AP267" i="16"/>
  <c r="AQ267" i="16" s="1"/>
  <c r="AR267" i="16" l="1"/>
  <c r="AP268" i="16"/>
  <c r="AQ268" i="16" s="1"/>
  <c r="AP269" i="16" l="1"/>
  <c r="AQ269" i="16" s="1"/>
  <c r="AR268" i="16"/>
  <c r="AR269" i="16" l="1"/>
  <c r="AP270" i="16"/>
  <c r="AQ270" i="16" s="1"/>
  <c r="AR270" i="16" l="1"/>
  <c r="AP271" i="16"/>
  <c r="AQ271" i="16" s="1"/>
  <c r="AP272" i="16" l="1"/>
  <c r="AQ272" i="16" s="1"/>
  <c r="AR271" i="16"/>
  <c r="AR272" i="16" l="1"/>
  <c r="AP273" i="16"/>
  <c r="AQ273" i="16" s="1"/>
  <c r="AP274" i="16" l="1"/>
  <c r="AQ274" i="16" s="1"/>
  <c r="AR273" i="16"/>
  <c r="AR274" i="16" l="1"/>
  <c r="AP275" i="16"/>
  <c r="AQ275" i="16" s="1"/>
  <c r="AR275" i="16" l="1"/>
  <c r="AP276" i="16"/>
  <c r="AQ276" i="16" s="1"/>
  <c r="AR276" i="16" l="1"/>
  <c r="AP277" i="16"/>
  <c r="AQ277" i="16" s="1"/>
  <c r="AP278" i="16" l="1"/>
  <c r="AQ278" i="16" s="1"/>
  <c r="AR277" i="16"/>
  <c r="AP279" i="16" l="1"/>
  <c r="AQ279" i="16" s="1"/>
  <c r="AR278" i="16"/>
  <c r="AR279" i="16" l="1"/>
  <c r="AP280" i="16"/>
  <c r="AQ280" i="16" s="1"/>
  <c r="AR280" i="16" l="1"/>
  <c r="AP281" i="16"/>
  <c r="AQ281" i="16" s="1"/>
  <c r="AR281" i="16" l="1"/>
  <c r="AP282" i="16"/>
  <c r="AQ282" i="16" s="1"/>
  <c r="AP283" i="16" l="1"/>
  <c r="AQ283" i="16" s="1"/>
  <c r="AR282" i="16"/>
  <c r="AP284" i="16" l="1"/>
  <c r="AQ284" i="16" s="1"/>
  <c r="AR283" i="16"/>
  <c r="AP285" i="16" l="1"/>
  <c r="AQ285" i="16" s="1"/>
  <c r="AR284" i="16"/>
  <c r="AR285" i="16" l="1"/>
  <c r="AP286" i="16"/>
  <c r="AQ286" i="16" s="1"/>
  <c r="AR286" i="16" l="1"/>
  <c r="AP287" i="16"/>
  <c r="AQ287" i="16" s="1"/>
  <c r="AR287" i="16" l="1"/>
  <c r="AP288" i="16"/>
  <c r="AQ288" i="16" s="1"/>
  <c r="AR288" i="16" l="1"/>
  <c r="AP289" i="16"/>
  <c r="AQ289" i="16" s="1"/>
  <c r="AP290" i="16" l="1"/>
  <c r="AQ290" i="16" s="1"/>
  <c r="AR289" i="16"/>
  <c r="AP291" i="16" l="1"/>
  <c r="AQ291" i="16" s="1"/>
  <c r="AR290" i="16"/>
  <c r="AR291" i="16" l="1"/>
  <c r="AP292" i="16"/>
  <c r="AQ292" i="16" s="1"/>
  <c r="AR292" i="16" l="1"/>
  <c r="AP293" i="16"/>
  <c r="AQ293" i="16" s="1"/>
  <c r="AR293" i="16" l="1"/>
  <c r="AP294" i="16"/>
  <c r="AQ294" i="16" s="1"/>
  <c r="AR294" i="16" l="1"/>
  <c r="AP295" i="16"/>
  <c r="AQ295" i="16" s="1"/>
  <c r="AP296" i="16" l="1"/>
  <c r="AQ296" i="16" s="1"/>
  <c r="AR295" i="16"/>
  <c r="AP297" i="16" l="1"/>
  <c r="AQ297" i="16" s="1"/>
  <c r="AR296" i="16"/>
  <c r="AR297" i="16" l="1"/>
  <c r="AP298" i="16"/>
  <c r="AQ298" i="16" s="1"/>
  <c r="AP299" i="16" l="1"/>
  <c r="AQ299" i="16" s="1"/>
  <c r="AR298" i="16"/>
  <c r="AR299" i="16" l="1"/>
  <c r="AP300" i="16"/>
  <c r="AQ300" i="16" s="1"/>
  <c r="AR300" i="16" l="1"/>
  <c r="AP301" i="16"/>
  <c r="AQ301" i="16" s="1"/>
  <c r="AR301" i="16" l="1"/>
  <c r="AP302" i="16"/>
  <c r="AQ302" i="16" s="1"/>
  <c r="AR302" i="16" l="1"/>
  <c r="AP303" i="16"/>
  <c r="AQ303" i="16" s="1"/>
  <c r="AR303" i="16" l="1"/>
  <c r="AP304" i="16"/>
  <c r="AQ304" i="16" s="1"/>
  <c r="AP305" i="16" l="1"/>
  <c r="AQ305" i="16" s="1"/>
  <c r="AR304" i="16"/>
  <c r="AR305" i="16" l="1"/>
  <c r="AP306" i="16"/>
  <c r="AQ306" i="16" s="1"/>
  <c r="AP307" i="16" l="1"/>
  <c r="AQ307" i="16" s="1"/>
  <c r="AR306" i="16"/>
  <c r="AP308" i="16" l="1"/>
  <c r="AQ308" i="16" s="1"/>
  <c r="AR307" i="16"/>
  <c r="AR308" i="16" l="1"/>
  <c r="AP309" i="16"/>
  <c r="AQ309" i="16" s="1"/>
  <c r="AP310" i="16" l="1"/>
  <c r="AQ310" i="16" s="1"/>
  <c r="AR309" i="16"/>
  <c r="AR310" i="16" l="1"/>
  <c r="AP311" i="16"/>
  <c r="AQ311" i="16" s="1"/>
  <c r="AR311" i="16" l="1"/>
  <c r="AP312" i="16"/>
  <c r="AQ312" i="16" s="1"/>
  <c r="AR312" i="16" l="1"/>
  <c r="AP313" i="16"/>
  <c r="AQ313" i="16" s="1"/>
  <c r="AR313" i="16" l="1"/>
  <c r="AP314" i="16"/>
  <c r="AQ314" i="16" s="1"/>
  <c r="AR314" i="16" l="1"/>
  <c r="AP315" i="16"/>
  <c r="AQ315" i="16" s="1"/>
  <c r="AR315" i="16" l="1"/>
  <c r="AP316" i="16"/>
  <c r="AQ316" i="16" s="1"/>
  <c r="AR316" i="16" l="1"/>
  <c r="AP317" i="16"/>
  <c r="AQ317" i="16" s="1"/>
  <c r="AR317" i="16" l="1"/>
  <c r="AP318" i="16"/>
  <c r="AQ318" i="16" s="1"/>
  <c r="AR318" i="16" l="1"/>
  <c r="AP319" i="16"/>
  <c r="AQ319" i="16" s="1"/>
  <c r="AR319" i="16" l="1"/>
  <c r="AP320" i="16"/>
  <c r="AQ320" i="16" s="1"/>
  <c r="AR320" i="16" l="1"/>
  <c r="AP321" i="16"/>
  <c r="AQ321" i="16" s="1"/>
  <c r="AR321" i="16" l="1"/>
  <c r="AP322" i="16"/>
  <c r="AQ322" i="16" s="1"/>
  <c r="AR322" i="16" l="1"/>
  <c r="AP323" i="16"/>
  <c r="AQ323" i="16" s="1"/>
  <c r="AP324" i="16" l="1"/>
  <c r="AQ324" i="16" s="1"/>
  <c r="AR323" i="16"/>
  <c r="AP325" i="16" l="1"/>
  <c r="AQ325" i="16" s="1"/>
  <c r="AR324" i="16"/>
  <c r="AR325" i="16" l="1"/>
  <c r="AP326" i="16"/>
  <c r="AQ326" i="16" s="1"/>
  <c r="AR326" i="16" l="1"/>
  <c r="AP327" i="16"/>
  <c r="AQ327" i="16" s="1"/>
  <c r="AR327" i="16" l="1"/>
  <c r="AP328" i="16"/>
  <c r="AQ328" i="16" s="1"/>
  <c r="AR328" i="16" l="1"/>
  <c r="AP329" i="16"/>
  <c r="AQ329" i="16" s="1"/>
  <c r="AP330" i="16" l="1"/>
  <c r="AQ330" i="16" s="1"/>
  <c r="AR329" i="16"/>
  <c r="AP331" i="16" l="1"/>
  <c r="AQ331" i="16" s="1"/>
  <c r="AR330" i="16"/>
  <c r="AP332" i="16" l="1"/>
  <c r="AQ332" i="16" s="1"/>
  <c r="AR331" i="16"/>
  <c r="AP333" i="16" l="1"/>
  <c r="AQ333" i="16" s="1"/>
  <c r="AR332" i="16"/>
  <c r="AR333" i="16" l="1"/>
  <c r="AP334" i="16"/>
  <c r="AQ334" i="16" s="1"/>
  <c r="AR334" i="16" l="1"/>
  <c r="AP335" i="16"/>
  <c r="AQ335" i="16" s="1"/>
  <c r="AR335" i="16" l="1"/>
  <c r="AP336" i="16"/>
  <c r="AQ336" i="16" s="1"/>
  <c r="AR336" i="16" l="1"/>
  <c r="AP337" i="16"/>
  <c r="AQ337" i="16" s="1"/>
  <c r="AP338" i="16" l="1"/>
  <c r="AQ338" i="16" s="1"/>
  <c r="AR337" i="16"/>
  <c r="AP339" i="16" l="1"/>
  <c r="AQ339" i="16" s="1"/>
  <c r="AR338" i="16"/>
  <c r="AR339" i="16" l="1"/>
  <c r="AP340" i="16"/>
  <c r="AQ340" i="16" s="1"/>
  <c r="AR340" i="16" l="1"/>
  <c r="AP341" i="16"/>
  <c r="AQ341" i="16" s="1"/>
  <c r="AR341" i="16" l="1"/>
  <c r="AP342" i="16"/>
  <c r="AQ342" i="16" s="1"/>
  <c r="AP343" i="16" l="1"/>
  <c r="AQ343" i="16" s="1"/>
  <c r="AR342" i="16"/>
  <c r="AP344" i="16" l="1"/>
  <c r="AQ344" i="16" s="1"/>
  <c r="AR343" i="16"/>
  <c r="AR344" i="16" l="1"/>
  <c r="AP345" i="16"/>
  <c r="AQ345" i="16" s="1"/>
  <c r="AP346" i="16" l="1"/>
  <c r="AQ346" i="16" s="1"/>
  <c r="AR345" i="16"/>
  <c r="AR346" i="16" l="1"/>
  <c r="AP347" i="16"/>
  <c r="AQ347" i="16" s="1"/>
  <c r="AR347" i="16" l="1"/>
  <c r="AP348" i="16"/>
  <c r="AQ348" i="16" s="1"/>
  <c r="AR348" i="16" l="1"/>
  <c r="AP349" i="16"/>
  <c r="AQ349" i="16" s="1"/>
  <c r="AR349" i="16" l="1"/>
  <c r="AP350" i="16"/>
  <c r="AQ350" i="16" s="1"/>
  <c r="AR350" i="16" l="1"/>
  <c r="AP351" i="16"/>
  <c r="AQ351" i="16" s="1"/>
  <c r="AR351" i="16" l="1"/>
  <c r="AP352" i="16"/>
  <c r="AQ352" i="16" s="1"/>
  <c r="AR352" i="16" l="1"/>
  <c r="AP353" i="16"/>
  <c r="AQ353" i="16" s="1"/>
  <c r="AR353" i="16" l="1"/>
  <c r="AP354" i="16"/>
  <c r="AQ354" i="16" s="1"/>
  <c r="AR354" i="16" l="1"/>
  <c r="AP355" i="16"/>
  <c r="AQ355" i="16" s="1"/>
  <c r="AR355" i="16" l="1"/>
  <c r="AP356" i="16"/>
  <c r="AQ356" i="16" s="1"/>
  <c r="AP357" i="16" l="1"/>
  <c r="AQ357" i="16" s="1"/>
  <c r="AR356" i="16"/>
  <c r="AP358" i="16" l="1"/>
  <c r="AQ358" i="16" s="1"/>
  <c r="AR357" i="16"/>
  <c r="AR358" i="16" l="1"/>
  <c r="AP359" i="16"/>
  <c r="AQ359" i="16" s="1"/>
  <c r="AR359" i="16" l="1"/>
  <c r="AP360" i="16"/>
  <c r="AQ360" i="16" s="1"/>
  <c r="AP361" i="16" l="1"/>
  <c r="AQ361" i="16" s="1"/>
  <c r="AR360" i="16"/>
  <c r="AP362" i="16" l="1"/>
  <c r="AQ362" i="16" s="1"/>
  <c r="AR361" i="16"/>
  <c r="AR362" i="16" l="1"/>
  <c r="AP363" i="16"/>
  <c r="AQ363" i="16" s="1"/>
  <c r="AR363" i="16" l="1"/>
  <c r="AP364" i="16"/>
  <c r="AQ364" i="16" s="1"/>
  <c r="AP365" i="16" l="1"/>
  <c r="AQ365" i="16" s="1"/>
  <c r="AR364" i="16"/>
  <c r="AP366" i="16" l="1"/>
  <c r="AR365" i="16"/>
  <c r="AQ366" i="16" l="1"/>
  <c r="AR366" i="16" s="1"/>
  <c r="AO2" i="16" s="1"/>
  <c r="AO3" i="16" s="1"/>
  <c r="M37" i="36" l="1"/>
  <c r="N12" i="36" s="1"/>
  <c r="F6" i="51" s="1"/>
  <c r="G24" i="16"/>
  <c r="G15" i="36" s="1"/>
  <c r="M49" i="36" s="1"/>
  <c r="M51" i="36" s="1"/>
  <c r="H54" i="36" l="1"/>
  <c r="N14" i="36"/>
  <c r="AB77" i="18"/>
  <c r="AB77" i="19"/>
  <c r="AB77" i="39"/>
  <c r="B63" i="36"/>
  <c r="D2" i="29" s="1"/>
  <c r="H55" i="36"/>
  <c r="M52" i="36"/>
  <c r="H53" i="36"/>
  <c r="N13" i="36"/>
  <c r="AB30" i="19"/>
  <c r="AB96" i="39"/>
  <c r="AB59" i="39"/>
  <c r="AB98" i="18"/>
  <c r="AB48" i="19"/>
  <c r="AB17" i="39"/>
  <c r="AB56" i="39"/>
  <c r="AB107" i="39"/>
  <c r="AB18" i="18"/>
  <c r="AB110" i="39"/>
  <c r="AB25" i="39"/>
  <c r="AB53" i="19"/>
  <c r="AB69" i="19"/>
  <c r="AB42" i="18"/>
  <c r="AB51" i="19"/>
  <c r="AB16" i="39"/>
  <c r="AB85" i="19"/>
  <c r="AB75" i="39"/>
  <c r="AB72" i="19"/>
  <c r="AB104" i="18"/>
  <c r="AB66" i="19"/>
  <c r="AB58" i="39"/>
  <c r="AB60" i="39"/>
  <c r="AB78" i="39"/>
  <c r="AB86" i="39"/>
  <c r="AB26" i="19"/>
  <c r="AB78" i="18"/>
  <c r="AB43" i="18"/>
  <c r="AB38" i="19"/>
  <c r="AB72" i="39"/>
  <c r="AB49" i="18"/>
  <c r="AB108" i="39"/>
  <c r="AB96" i="19"/>
  <c r="AB87" i="39"/>
  <c r="AB70" i="18"/>
  <c r="AB107" i="18"/>
  <c r="AB29" i="39"/>
  <c r="AB22" i="19"/>
  <c r="AB111" i="18"/>
  <c r="AB25" i="19"/>
  <c r="AB10" i="39"/>
  <c r="AB65" i="18"/>
  <c r="AB91" i="19"/>
  <c r="AB58" i="19"/>
  <c r="AB32" i="18"/>
  <c r="AB64" i="39"/>
  <c r="AB84" i="39"/>
  <c r="AB69" i="39"/>
  <c r="AB20" i="39"/>
  <c r="AB36" i="19"/>
  <c r="AB57" i="18"/>
  <c r="AB107" i="19"/>
  <c r="AB110" i="18"/>
  <c r="AB5" i="39"/>
  <c r="AB33" i="19"/>
  <c r="AB54" i="19"/>
  <c r="AB105" i="19"/>
  <c r="AB61" i="19"/>
  <c r="AB5" i="19"/>
  <c r="AB99" i="39"/>
  <c r="AB10" i="19"/>
  <c r="AB73" i="19"/>
  <c r="AB54" i="39"/>
  <c r="AB45" i="39"/>
  <c r="AB7" i="18"/>
  <c r="L51" i="39"/>
  <c r="J45" i="39"/>
  <c r="K28" i="19"/>
  <c r="L72" i="18"/>
  <c r="M102" i="39"/>
  <c r="L54" i="39"/>
  <c r="K67" i="18"/>
  <c r="L13" i="39"/>
  <c r="J26" i="39"/>
  <c r="L29" i="39"/>
  <c r="L19" i="19"/>
  <c r="M78" i="18"/>
  <c r="M93" i="39"/>
  <c r="M69" i="18"/>
  <c r="M61" i="39"/>
  <c r="J110" i="39"/>
  <c r="K52" i="18"/>
  <c r="L31" i="18"/>
  <c r="K26" i="39"/>
  <c r="L61" i="39"/>
  <c r="K14" i="39"/>
  <c r="L70" i="39"/>
  <c r="L38" i="39"/>
  <c r="J69" i="39"/>
  <c r="K73" i="18"/>
  <c r="J53" i="18"/>
  <c r="G76" i="23" s="1"/>
  <c r="K73" i="39"/>
  <c r="J17" i="39"/>
  <c r="J74" i="39"/>
  <c r="J24" i="18"/>
  <c r="L91" i="19"/>
  <c r="L57" i="39"/>
  <c r="J53" i="39"/>
  <c r="L77" i="18"/>
  <c r="L99" i="39"/>
  <c r="K60" i="39"/>
  <c r="J47" i="39"/>
  <c r="J85" i="39"/>
  <c r="J104" i="18"/>
  <c r="L16" i="18"/>
  <c r="K26" i="18"/>
  <c r="L74" i="39"/>
  <c r="M22" i="39"/>
  <c r="J29" i="18"/>
  <c r="M53" i="19"/>
  <c r="K7" i="39"/>
  <c r="J90" i="39"/>
  <c r="K88" i="39"/>
  <c r="L69" i="39"/>
  <c r="M78" i="39"/>
  <c r="J42" i="39"/>
  <c r="M65" i="39"/>
  <c r="J46" i="39"/>
  <c r="K49" i="39"/>
  <c r="L10" i="19"/>
  <c r="L75" i="18"/>
  <c r="K84" i="19"/>
  <c r="AB95" i="19"/>
  <c r="AB12" i="18"/>
  <c r="AB63" i="18"/>
  <c r="AB3" i="39"/>
  <c r="AB48" i="18"/>
  <c r="AB6" i="18"/>
  <c r="AB26" i="39"/>
  <c r="AB62" i="18"/>
  <c r="AB43" i="39"/>
  <c r="AB45" i="19"/>
  <c r="AB38" i="39"/>
  <c r="AB49" i="19"/>
  <c r="AB81" i="18"/>
  <c r="AB19" i="39"/>
  <c r="AB32" i="39"/>
  <c r="AB24" i="19"/>
  <c r="AB27" i="39"/>
  <c r="AB92" i="39"/>
  <c r="AB60" i="18"/>
  <c r="AB65" i="19"/>
  <c r="AB103" i="19"/>
  <c r="J78" i="39"/>
  <c r="J43" i="39"/>
  <c r="M77" i="18"/>
  <c r="K55" i="19"/>
  <c r="M105" i="39"/>
  <c r="J28" i="18"/>
  <c r="K44" i="39"/>
  <c r="L45" i="39"/>
  <c r="K77" i="39"/>
  <c r="L96" i="18"/>
  <c r="M71" i="18"/>
  <c r="O12" i="36"/>
  <c r="U12" i="36" s="1"/>
  <c r="M107" i="39"/>
  <c r="M67" i="18"/>
  <c r="J5" i="18"/>
  <c r="L108" i="39"/>
  <c r="L100" i="39"/>
  <c r="J91" i="39"/>
  <c r="J54" i="39"/>
  <c r="K17" i="39"/>
  <c r="K10" i="18"/>
  <c r="K11" i="18"/>
  <c r="L51" i="18"/>
  <c r="K79" i="39"/>
  <c r="J48" i="39"/>
  <c r="K29" i="18"/>
  <c r="L65" i="39"/>
  <c r="L87" i="39"/>
  <c r="K47" i="39"/>
  <c r="J84" i="39"/>
  <c r="J95" i="39"/>
  <c r="L37" i="18"/>
  <c r="J40" i="18"/>
  <c r="M48" i="39"/>
  <c r="M45" i="39"/>
  <c r="K20" i="39"/>
  <c r="J13" i="18"/>
  <c r="M5" i="18"/>
  <c r="M75" i="39"/>
  <c r="L50" i="18"/>
  <c r="M15" i="39"/>
  <c r="M13" i="39"/>
  <c r="K15" i="18"/>
  <c r="K3" i="24"/>
  <c r="K52" i="39"/>
  <c r="K79" i="19"/>
  <c r="M60" i="19"/>
  <c r="L22" i="19"/>
  <c r="L110" i="39"/>
  <c r="J27" i="19"/>
  <c r="L107" i="18"/>
  <c r="L89" i="18"/>
  <c r="L22" i="39"/>
  <c r="K96" i="18"/>
  <c r="J10" i="18"/>
  <c r="K70" i="18"/>
  <c r="L43" i="39"/>
  <c r="M66" i="39"/>
  <c r="K53" i="18"/>
  <c r="L107" i="39"/>
  <c r="L18" i="18"/>
  <c r="J16" i="19"/>
  <c r="L92" i="39"/>
  <c r="AB46" i="18"/>
  <c r="AB30" i="39"/>
  <c r="AB81" i="39"/>
  <c r="AB8" i="18"/>
  <c r="AB55" i="18"/>
  <c r="AB33" i="39"/>
  <c r="AB65" i="39"/>
  <c r="AB106" i="19"/>
  <c r="AB27" i="19"/>
  <c r="AB12" i="39"/>
  <c r="AB30" i="18"/>
  <c r="AB112" i="39"/>
  <c r="AB88" i="19"/>
  <c r="AB84" i="19"/>
  <c r="AB108" i="18"/>
  <c r="M73" i="39"/>
  <c r="K46" i="39"/>
  <c r="J85" i="18"/>
  <c r="L84" i="39"/>
  <c r="M92" i="39"/>
  <c r="M34" i="39"/>
  <c r="L10" i="39"/>
  <c r="K43" i="39"/>
  <c r="M59" i="39"/>
  <c r="M94" i="18"/>
  <c r="M50" i="39"/>
  <c r="J36" i="39"/>
  <c r="M62" i="39"/>
  <c r="M23" i="18"/>
  <c r="K86" i="18"/>
  <c r="K61" i="39"/>
  <c r="J63" i="39"/>
  <c r="J37" i="39"/>
  <c r="K3" i="39"/>
  <c r="M26" i="39"/>
  <c r="J111" i="19"/>
  <c r="L56" i="18"/>
  <c r="K78" i="18"/>
  <c r="L31" i="39"/>
  <c r="J109" i="18"/>
  <c r="M83" i="18"/>
  <c r="J71" i="39"/>
  <c r="K85" i="39"/>
  <c r="K110" i="39"/>
  <c r="K78" i="39"/>
  <c r="K87" i="39"/>
  <c r="K12" i="18"/>
  <c r="J62" i="18"/>
  <c r="M85" i="39"/>
  <c r="K96" i="39"/>
  <c r="M60" i="39"/>
  <c r="M85" i="18"/>
  <c r="J65" i="18"/>
  <c r="K22" i="39"/>
  <c r="J84" i="18"/>
  <c r="J4" i="39"/>
  <c r="J51" i="39"/>
  <c r="K76" i="18"/>
  <c r="L80" i="39"/>
  <c r="K99" i="39"/>
  <c r="M49" i="39"/>
  <c r="J70" i="19"/>
  <c r="J76" i="19"/>
  <c r="L105" i="39"/>
  <c r="J90" i="18"/>
  <c r="M44" i="19"/>
  <c r="L72" i="19"/>
  <c r="K59" i="39"/>
  <c r="L81" i="18"/>
  <c r="J58" i="39"/>
  <c r="L4" i="18"/>
  <c r="J85" i="19"/>
  <c r="M98" i="39"/>
  <c r="K89" i="18"/>
  <c r="K97" i="19"/>
  <c r="L15" i="18"/>
  <c r="K112" i="18"/>
  <c r="J105" i="39"/>
  <c r="AB31" i="19"/>
  <c r="AB51" i="39"/>
  <c r="AB55" i="19"/>
  <c r="AB62" i="39"/>
  <c r="AB39" i="39"/>
  <c r="AB22" i="39"/>
  <c r="AB15" i="18"/>
  <c r="AB90" i="19"/>
  <c r="AB40" i="18"/>
  <c r="AB108" i="19"/>
  <c r="AB102" i="39"/>
  <c r="AB79" i="19"/>
  <c r="AB72" i="18"/>
  <c r="AB9" i="39"/>
  <c r="AB11" i="19"/>
  <c r="AB41" i="18"/>
  <c r="AB82" i="39"/>
  <c r="K42" i="39"/>
  <c r="M46" i="18"/>
  <c r="K63" i="18"/>
  <c r="M81" i="39"/>
  <c r="M83" i="39"/>
  <c r="L78" i="39"/>
  <c r="L14" i="39"/>
  <c r="M31" i="39"/>
  <c r="L69" i="18"/>
  <c r="K66" i="18"/>
  <c r="J29" i="39"/>
  <c r="M74" i="39"/>
  <c r="M104" i="39"/>
  <c r="L19" i="18"/>
  <c r="M25" i="18"/>
  <c r="M42" i="39"/>
  <c r="K111" i="18"/>
  <c r="L26" i="39"/>
  <c r="L59" i="39"/>
  <c r="K9" i="39"/>
  <c r="L85" i="18"/>
  <c r="K20" i="19"/>
  <c r="O13" i="36"/>
  <c r="L7" i="39"/>
  <c r="K62" i="18"/>
  <c r="L45" i="19"/>
  <c r="L34" i="39"/>
  <c r="K31" i="39"/>
  <c r="L49" i="39"/>
  <c r="J25" i="39"/>
  <c r="AB89" i="39"/>
  <c r="AB87" i="18"/>
  <c r="AB43" i="19"/>
  <c r="AB63" i="19"/>
  <c r="AB66" i="39"/>
  <c r="AB85" i="18"/>
  <c r="AB35" i="19"/>
  <c r="AB13" i="39"/>
  <c r="AB3" i="19"/>
  <c r="AB101" i="19"/>
  <c r="AB18" i="39"/>
  <c r="J86" i="39"/>
  <c r="K68" i="18"/>
  <c r="L45" i="18"/>
  <c r="L18" i="39"/>
  <c r="M16" i="39"/>
  <c r="K51" i="39"/>
  <c r="J98" i="39"/>
  <c r="L72" i="39"/>
  <c r="K45" i="18"/>
  <c r="M57" i="18"/>
  <c r="L82" i="39"/>
  <c r="L35" i="39"/>
  <c r="J50" i="39"/>
  <c r="L13" i="18"/>
  <c r="J77" i="18"/>
  <c r="L48" i="39"/>
  <c r="L21" i="18"/>
  <c r="J64" i="39"/>
  <c r="M76" i="39"/>
  <c r="J6" i="39"/>
  <c r="L43" i="18"/>
  <c r="J61" i="39"/>
  <c r="L25" i="39"/>
  <c r="M77" i="39"/>
  <c r="M35" i="18"/>
  <c r="J14" i="19"/>
  <c r="AB37" i="18"/>
  <c r="AB68" i="39"/>
  <c r="AB99" i="19"/>
  <c r="AB62" i="19"/>
  <c r="AB94" i="39"/>
  <c r="AB53" i="18"/>
  <c r="AB31" i="39"/>
  <c r="AB76" i="19"/>
  <c r="AB105" i="39"/>
  <c r="AB11" i="18"/>
  <c r="AB4" i="18"/>
  <c r="AB69" i="18"/>
  <c r="K56" i="39"/>
  <c r="M10" i="39"/>
  <c r="J7" i="19"/>
  <c r="K59" i="19"/>
  <c r="L56" i="39"/>
  <c r="L102" i="39"/>
  <c r="J32" i="39"/>
  <c r="L23" i="39"/>
  <c r="M84" i="39"/>
  <c r="M38" i="18"/>
  <c r="M36" i="19"/>
  <c r="L60" i="39"/>
  <c r="K66" i="39"/>
  <c r="K45" i="39"/>
  <c r="M52" i="19"/>
  <c r="J55" i="39"/>
  <c r="J11" i="39"/>
  <c r="L12" i="18"/>
  <c r="J27" i="39"/>
  <c r="L58" i="39"/>
  <c r="J26" i="19"/>
  <c r="J66" i="18"/>
  <c r="J89" i="39"/>
  <c r="J20" i="39"/>
  <c r="J28" i="39"/>
  <c r="J64" i="18"/>
  <c r="G87" i="23" s="1"/>
  <c r="J52" i="18"/>
  <c r="K58" i="39"/>
  <c r="J23" i="18"/>
  <c r="L55" i="39"/>
  <c r="AB28" i="18"/>
  <c r="AB71" i="39"/>
  <c r="AB35" i="18"/>
  <c r="AB91" i="39"/>
  <c r="AB109" i="39"/>
  <c r="AB47" i="18"/>
  <c r="AB4" i="19"/>
  <c r="AB112" i="19"/>
  <c r="AB3" i="18"/>
  <c r="AB96" i="18"/>
  <c r="AB80" i="19"/>
  <c r="AB39" i="19"/>
  <c r="AB86" i="19"/>
  <c r="AB109" i="18"/>
  <c r="AB10" i="18"/>
  <c r="AB53" i="39"/>
  <c r="AB76" i="39"/>
  <c r="AB63" i="39"/>
  <c r="AB46" i="39"/>
  <c r="AB8" i="19"/>
  <c r="AB61" i="39"/>
  <c r="L73" i="39"/>
  <c r="K69" i="39"/>
  <c r="M107" i="19"/>
  <c r="M88" i="18"/>
  <c r="J77" i="39"/>
  <c r="J60" i="39"/>
  <c r="K34" i="39"/>
  <c r="L5" i="39"/>
  <c r="K91" i="39"/>
  <c r="M110" i="18"/>
  <c r="L18" i="19"/>
  <c r="K51" i="18"/>
  <c r="J88" i="39"/>
  <c r="J86" i="19"/>
  <c r="L27" i="18"/>
  <c r="M58" i="39"/>
  <c r="M108" i="39"/>
  <c r="J39" i="39"/>
  <c r="K6" i="39"/>
  <c r="K90" i="39"/>
  <c r="J82" i="18"/>
  <c r="M55" i="18"/>
  <c r="J83" i="39"/>
  <c r="K70" i="39"/>
  <c r="K54" i="39"/>
  <c r="L53" i="19"/>
  <c r="L8" i="18"/>
  <c r="L89" i="39"/>
  <c r="O20" i="36"/>
  <c r="J65" i="39"/>
  <c r="M55" i="39"/>
  <c r="L28" i="39"/>
  <c r="L65" i="18"/>
  <c r="K48" i="39"/>
  <c r="J70" i="39"/>
  <c r="K40" i="39"/>
  <c r="M11" i="19"/>
  <c r="M20" i="18"/>
  <c r="M21" i="39"/>
  <c r="K71" i="39"/>
  <c r="L97" i="39"/>
  <c r="M46" i="39"/>
  <c r="J16" i="18"/>
  <c r="J18" i="39"/>
  <c r="J44" i="39"/>
  <c r="M61" i="19"/>
  <c r="J14" i="18"/>
  <c r="M26" i="19"/>
  <c r="K52" i="19"/>
  <c r="L62" i="18"/>
  <c r="L41" i="18"/>
  <c r="M23" i="19"/>
  <c r="K94" i="19"/>
  <c r="L52" i="19"/>
  <c r="K85" i="18"/>
  <c r="K12" i="19"/>
  <c r="M11" i="39"/>
  <c r="K68" i="39"/>
  <c r="L7" i="18"/>
  <c r="L112" i="39"/>
  <c r="M74" i="18"/>
  <c r="L56" i="19"/>
  <c r="J40" i="39"/>
  <c r="L20" i="18"/>
  <c r="J32" i="18"/>
  <c r="L82" i="19"/>
  <c r="L85" i="19"/>
  <c r="L36" i="18"/>
  <c r="K34" i="18"/>
  <c r="J99" i="39"/>
  <c r="J102" i="39"/>
  <c r="K4" i="39"/>
  <c r="J44" i="18"/>
  <c r="G67" i="23" s="1"/>
  <c r="L9" i="18"/>
  <c r="M92" i="18"/>
  <c r="K27" i="19"/>
  <c r="J48" i="19"/>
  <c r="L82" i="18"/>
  <c r="J69" i="18"/>
  <c r="M41" i="19"/>
  <c r="L34" i="19"/>
  <c r="K42" i="18"/>
  <c r="K92" i="18"/>
  <c r="J81" i="18"/>
  <c r="M91" i="39"/>
  <c r="K5" i="39"/>
  <c r="M96" i="18"/>
  <c r="L46" i="18"/>
  <c r="M32" i="19"/>
  <c r="M56" i="18"/>
  <c r="L15" i="19"/>
  <c r="M29" i="19"/>
  <c r="L36" i="39"/>
  <c r="L86" i="18"/>
  <c r="K110" i="19"/>
  <c r="K107" i="18"/>
  <c r="K80" i="39"/>
  <c r="K5" i="18"/>
  <c r="K29" i="39"/>
  <c r="O21" i="36"/>
  <c r="M71" i="19"/>
  <c r="K80" i="18"/>
  <c r="J83" i="19"/>
  <c r="M100" i="19"/>
  <c r="L87" i="19"/>
  <c r="M89" i="19"/>
  <c r="K24" i="39"/>
  <c r="J95" i="18"/>
  <c r="L95" i="19"/>
  <c r="L48" i="19"/>
  <c r="K62" i="39"/>
  <c r="M66" i="18"/>
  <c r="M6" i="39"/>
  <c r="L6" i="39"/>
  <c r="K101" i="19"/>
  <c r="L10" i="18"/>
  <c r="M59" i="19"/>
  <c r="J42" i="19"/>
  <c r="L65" i="19"/>
  <c r="K99" i="18"/>
  <c r="L66" i="39"/>
  <c r="M81" i="18"/>
  <c r="L49" i="19"/>
  <c r="M7" i="19"/>
  <c r="L40" i="39"/>
  <c r="L12" i="39"/>
  <c r="J35" i="18"/>
  <c r="J112" i="18"/>
  <c r="K33" i="18"/>
  <c r="L62" i="19"/>
  <c r="M10" i="18"/>
  <c r="L25" i="19"/>
  <c r="J98" i="19"/>
  <c r="M15" i="18"/>
  <c r="K109" i="39"/>
  <c r="L35" i="18"/>
  <c r="J16" i="39"/>
  <c r="J17" i="18"/>
  <c r="M36" i="39"/>
  <c r="K112" i="39"/>
  <c r="J34" i="39"/>
  <c r="J79" i="39"/>
  <c r="L51" i="19"/>
  <c r="K110" i="18"/>
  <c r="K99" i="19"/>
  <c r="L107" i="19"/>
  <c r="K36" i="18"/>
  <c r="J76" i="39"/>
  <c r="K75" i="39"/>
  <c r="J56" i="19"/>
  <c r="G205" i="23" s="1"/>
  <c r="L21" i="19"/>
  <c r="K8" i="18"/>
  <c r="J61" i="19"/>
  <c r="L94" i="19"/>
  <c r="K46" i="18"/>
  <c r="K10" i="39"/>
  <c r="L58" i="18"/>
  <c r="M110" i="39"/>
  <c r="K108" i="39"/>
  <c r="K105" i="39"/>
  <c r="K54" i="18"/>
  <c r="L83" i="18"/>
  <c r="M14" i="39"/>
  <c r="M107" i="18"/>
  <c r="M111" i="18"/>
  <c r="J96" i="39"/>
  <c r="L66" i="18"/>
  <c r="K76" i="39"/>
  <c r="M44" i="39"/>
  <c r="K79" i="18"/>
  <c r="M68" i="19"/>
  <c r="K61" i="19"/>
  <c r="J67" i="39"/>
  <c r="K76" i="19"/>
  <c r="J87" i="19"/>
  <c r="K31" i="18"/>
  <c r="J34" i="19"/>
  <c r="M51" i="19"/>
  <c r="J87" i="39"/>
  <c r="J103" i="19"/>
  <c r="M20" i="39"/>
  <c r="J37" i="18"/>
  <c r="L9" i="39"/>
  <c r="J102" i="19"/>
  <c r="K58" i="18"/>
  <c r="K93" i="18"/>
  <c r="K98" i="19"/>
  <c r="J101" i="18"/>
  <c r="M4" i="19"/>
  <c r="J98" i="18"/>
  <c r="L71" i="39"/>
  <c r="K94" i="39"/>
  <c r="M64" i="19"/>
  <c r="M106" i="19"/>
  <c r="M49" i="18"/>
  <c r="K74" i="19"/>
  <c r="J4" i="18"/>
  <c r="K109" i="18"/>
  <c r="K106" i="39"/>
  <c r="L24" i="18"/>
  <c r="M92" i="19"/>
  <c r="M34" i="19"/>
  <c r="J112" i="39"/>
  <c r="K12" i="39"/>
  <c r="M12" i="39"/>
  <c r="J97" i="19"/>
  <c r="L62" i="39"/>
  <c r="L47" i="18"/>
  <c r="J108" i="39"/>
  <c r="M70" i="39"/>
  <c r="L94" i="18"/>
  <c r="J75" i="18"/>
  <c r="J59" i="18"/>
  <c r="M3" i="39"/>
  <c r="M9" i="19"/>
  <c r="J104" i="39"/>
  <c r="M71" i="39"/>
  <c r="L37" i="39"/>
  <c r="M79" i="18"/>
  <c r="J73" i="19"/>
  <c r="J80" i="39"/>
  <c r="K27" i="18"/>
  <c r="J72" i="19"/>
  <c r="J52" i="39"/>
  <c r="L39" i="18"/>
  <c r="J111" i="39"/>
  <c r="J49" i="18"/>
  <c r="J57" i="39"/>
  <c r="K25" i="18"/>
  <c r="K101" i="39"/>
  <c r="L76" i="18"/>
  <c r="M16" i="19"/>
  <c r="M51" i="39"/>
  <c r="K40" i="18"/>
  <c r="J79" i="19"/>
  <c r="L64" i="39"/>
  <c r="K49" i="18"/>
  <c r="M22" i="18"/>
  <c r="M32" i="39"/>
  <c r="M82" i="18"/>
  <c r="M19" i="39"/>
  <c r="J46" i="19"/>
  <c r="J74" i="18"/>
  <c r="G100" i="23" s="1"/>
  <c r="M109" i="18"/>
  <c r="J79" i="18"/>
  <c r="K36" i="19"/>
  <c r="L87" i="18"/>
  <c r="M37" i="19"/>
  <c r="M97" i="39"/>
  <c r="L30" i="18"/>
  <c r="J91" i="18"/>
  <c r="J107" i="18"/>
  <c r="M69" i="39"/>
  <c r="M8" i="19"/>
  <c r="J6" i="19"/>
  <c r="J67" i="19"/>
  <c r="M90" i="39"/>
  <c r="J108" i="18"/>
  <c r="J36" i="19"/>
  <c r="J95" i="19"/>
  <c r="M63" i="18"/>
  <c r="J12" i="39"/>
  <c r="L80" i="18"/>
  <c r="K5" i="19"/>
  <c r="M47" i="18"/>
  <c r="K88" i="18"/>
  <c r="K97" i="18"/>
  <c r="K107" i="19"/>
  <c r="K32" i="18"/>
  <c r="L25" i="18"/>
  <c r="K104" i="18"/>
  <c r="M87" i="39"/>
  <c r="J89" i="18"/>
  <c r="L66" i="19"/>
  <c r="L111" i="39"/>
  <c r="J8" i="39"/>
  <c r="J42" i="18"/>
  <c r="K98" i="39"/>
  <c r="M102" i="18"/>
  <c r="J9" i="39"/>
  <c r="M89" i="39"/>
  <c r="M40" i="39"/>
  <c r="J8" i="18"/>
  <c r="J111" i="18"/>
  <c r="J62" i="39"/>
  <c r="K104" i="19"/>
  <c r="L95" i="39"/>
  <c r="M80" i="39"/>
  <c r="L98" i="39"/>
  <c r="J97" i="18"/>
  <c r="M93" i="18"/>
  <c r="M111" i="39"/>
  <c r="J63" i="18"/>
  <c r="M78" i="19"/>
  <c r="L16" i="39"/>
  <c r="K21" i="18"/>
  <c r="L68" i="39"/>
  <c r="M94" i="39"/>
  <c r="J59" i="39"/>
  <c r="M7" i="18"/>
  <c r="K48" i="18"/>
  <c r="M39" i="19"/>
  <c r="K30" i="19"/>
  <c r="J83" i="18"/>
  <c r="M106" i="18"/>
  <c r="E22" i="36"/>
  <c r="M23" i="39"/>
  <c r="M61" i="18"/>
  <c r="M64" i="18"/>
  <c r="K94" i="18"/>
  <c r="J6" i="18"/>
  <c r="M17" i="39"/>
  <c r="J51" i="19"/>
  <c r="K102" i="18"/>
  <c r="L30" i="19"/>
  <c r="L91" i="39"/>
  <c r="J54" i="18"/>
  <c r="G77" i="23" s="1"/>
  <c r="L59" i="19"/>
  <c r="K70" i="19"/>
  <c r="K19" i="39"/>
  <c r="L33" i="39"/>
  <c r="M52" i="18"/>
  <c r="J69" i="19"/>
  <c r="L100" i="18"/>
  <c r="K64" i="19"/>
  <c r="M26" i="18"/>
  <c r="L64" i="19"/>
  <c r="L39" i="39"/>
  <c r="L83" i="39"/>
  <c r="J78" i="18"/>
  <c r="K8" i="39"/>
  <c r="M13" i="18"/>
  <c r="K15" i="39"/>
  <c r="M64" i="39"/>
  <c r="L41" i="39"/>
  <c r="K47" i="18"/>
  <c r="L70" i="19"/>
  <c r="M59" i="18"/>
  <c r="L92" i="18"/>
  <c r="K50" i="18"/>
  <c r="J41" i="39"/>
  <c r="K84" i="39"/>
  <c r="M88" i="19"/>
  <c r="M21" i="19"/>
  <c r="K32" i="19"/>
  <c r="J38" i="19"/>
  <c r="M35" i="19"/>
  <c r="M30" i="39"/>
  <c r="M75" i="18"/>
  <c r="K38" i="39"/>
  <c r="K55" i="39"/>
  <c r="J22" i="39"/>
  <c r="K8" i="19"/>
  <c r="L52" i="18"/>
  <c r="M48" i="19"/>
  <c r="J106" i="39"/>
  <c r="L11" i="18"/>
  <c r="M91" i="19"/>
  <c r="M20" i="19"/>
  <c r="J93" i="39"/>
  <c r="J68" i="18"/>
  <c r="J97" i="39"/>
  <c r="L57" i="18"/>
  <c r="M43" i="19"/>
  <c r="J22" i="18"/>
  <c r="J108" i="19"/>
  <c r="K18" i="18"/>
  <c r="M74" i="19"/>
  <c r="K18" i="39"/>
  <c r="K14" i="18"/>
  <c r="L7" i="19"/>
  <c r="J55" i="19"/>
  <c r="G204" i="23" s="1"/>
  <c r="J71" i="19"/>
  <c r="M109" i="39"/>
  <c r="L38" i="18"/>
  <c r="M33" i="19"/>
  <c r="L29" i="19"/>
  <c r="J18" i="19"/>
  <c r="M104" i="19"/>
  <c r="J91" i="19"/>
  <c r="J66" i="39"/>
  <c r="K24" i="18"/>
  <c r="K65" i="39"/>
  <c r="J51" i="18"/>
  <c r="L79" i="39"/>
  <c r="L28" i="18"/>
  <c r="J72" i="39"/>
  <c r="L21" i="39"/>
  <c r="J75" i="39"/>
  <c r="L76" i="39"/>
  <c r="K39" i="39"/>
  <c r="M83" i="19"/>
  <c r="K61" i="18"/>
  <c r="J44" i="19"/>
  <c r="J15" i="18"/>
  <c r="J26" i="18"/>
  <c r="J107" i="39"/>
  <c r="K30" i="18"/>
  <c r="M30" i="19"/>
  <c r="J7" i="18"/>
  <c r="K106" i="19"/>
  <c r="K31" i="19"/>
  <c r="K102" i="39"/>
  <c r="M24" i="19"/>
  <c r="J50" i="18"/>
  <c r="K36" i="39"/>
  <c r="L27" i="39"/>
  <c r="K84" i="18"/>
  <c r="K41" i="18"/>
  <c r="M108" i="18"/>
  <c r="J100" i="39"/>
  <c r="L101" i="18"/>
  <c r="L105" i="19"/>
  <c r="K83" i="19"/>
  <c r="K35" i="18"/>
  <c r="L97" i="18"/>
  <c r="L90" i="39"/>
  <c r="K100" i="18"/>
  <c r="M86" i="18"/>
  <c r="M36" i="18"/>
  <c r="L54" i="19"/>
  <c r="J78" i="19"/>
  <c r="J58" i="19"/>
  <c r="M86" i="39"/>
  <c r="M27" i="18"/>
  <c r="L14" i="19"/>
  <c r="L50" i="19"/>
  <c r="M101" i="39"/>
  <c r="M7" i="39"/>
  <c r="J23" i="39"/>
  <c r="K81" i="19"/>
  <c r="J102" i="18"/>
  <c r="M33" i="39"/>
  <c r="M65" i="19"/>
  <c r="L24" i="19"/>
  <c r="J15" i="19"/>
  <c r="M32" i="18"/>
  <c r="E52" i="23" s="1"/>
  <c r="M82" i="39"/>
  <c r="L42" i="18"/>
  <c r="M19" i="19"/>
  <c r="M31" i="19"/>
  <c r="L20" i="39"/>
  <c r="M9" i="39"/>
  <c r="K103" i="39"/>
  <c r="J94" i="39"/>
  <c r="K23" i="39"/>
  <c r="L101" i="19"/>
  <c r="M19" i="18"/>
  <c r="L83" i="19"/>
  <c r="L34" i="18"/>
  <c r="J101" i="39"/>
  <c r="L19" i="39"/>
  <c r="L106" i="19"/>
  <c r="K9" i="19"/>
  <c r="M8" i="18"/>
  <c r="K34" i="19"/>
  <c r="K16" i="19"/>
  <c r="M24" i="18"/>
  <c r="M108" i="19"/>
  <c r="J73" i="18"/>
  <c r="L14" i="18"/>
  <c r="K35" i="39"/>
  <c r="L103" i="18"/>
  <c r="K83" i="18"/>
  <c r="L90" i="19"/>
  <c r="L24" i="39"/>
  <c r="M40" i="18"/>
  <c r="J25" i="19"/>
  <c r="M72" i="19"/>
  <c r="L60" i="19"/>
  <c r="J92" i="39"/>
  <c r="K63" i="39"/>
  <c r="K63" i="19"/>
  <c r="J50" i="19"/>
  <c r="M31" i="18"/>
  <c r="L53" i="39"/>
  <c r="J105" i="19"/>
  <c r="L76" i="19"/>
  <c r="M18" i="18"/>
  <c r="M42" i="19"/>
  <c r="K38" i="19"/>
  <c r="L97" i="19"/>
  <c r="M112" i="39"/>
  <c r="K21" i="39"/>
  <c r="J67" i="18"/>
  <c r="J31" i="19"/>
  <c r="K45" i="19"/>
  <c r="J38" i="39"/>
  <c r="K25" i="19"/>
  <c r="J74" i="19"/>
  <c r="G223" i="23" s="1"/>
  <c r="M37" i="18"/>
  <c r="L63" i="18"/>
  <c r="M90" i="18"/>
  <c r="M39" i="39"/>
  <c r="O14" i="36"/>
  <c r="L11" i="19"/>
  <c r="M45" i="18"/>
  <c r="M99" i="39"/>
  <c r="L84" i="19"/>
  <c r="K7" i="18"/>
  <c r="M89" i="18"/>
  <c r="J33" i="39"/>
  <c r="J103" i="18"/>
  <c r="M99" i="18"/>
  <c r="L8" i="19"/>
  <c r="J10" i="39"/>
  <c r="J76" i="18"/>
  <c r="L93" i="18"/>
  <c r="L93" i="19"/>
  <c r="L30" i="39"/>
  <c r="J92" i="19"/>
  <c r="J14" i="39"/>
  <c r="J15" i="39"/>
  <c r="K57" i="19"/>
  <c r="J12" i="19"/>
  <c r="M22" i="19"/>
  <c r="L104" i="18"/>
  <c r="J94" i="18"/>
  <c r="K21" i="19"/>
  <c r="E95" i="39"/>
  <c r="E81" i="39"/>
  <c r="E63" i="39"/>
  <c r="L17" i="39"/>
  <c r="M87" i="19"/>
  <c r="L99" i="19"/>
  <c r="L108" i="18"/>
  <c r="M41" i="39"/>
  <c r="L17" i="19"/>
  <c r="M68" i="39"/>
  <c r="L80" i="19"/>
  <c r="M10" i="19"/>
  <c r="J55" i="18"/>
  <c r="K14" i="19"/>
  <c r="M91" i="18"/>
  <c r="J99" i="19"/>
  <c r="J43" i="19"/>
  <c r="M30" i="18"/>
  <c r="K37" i="39"/>
  <c r="J30" i="18"/>
  <c r="J45" i="18"/>
  <c r="J99" i="18"/>
  <c r="K11" i="19"/>
  <c r="K109" i="19"/>
  <c r="L60" i="18"/>
  <c r="L3" i="39"/>
  <c r="L109" i="19"/>
  <c r="M62" i="19"/>
  <c r="L70" i="18"/>
  <c r="L104" i="19"/>
  <c r="L103" i="39"/>
  <c r="K108" i="19"/>
  <c r="M35" i="39"/>
  <c r="K66" i="19"/>
  <c r="L35" i="19"/>
  <c r="K112" i="19"/>
  <c r="J30" i="39"/>
  <c r="J4" i="19"/>
  <c r="L47" i="39"/>
  <c r="M111" i="19"/>
  <c r="J106" i="19"/>
  <c r="M98" i="18"/>
  <c r="L46" i="39"/>
  <c r="M101" i="19"/>
  <c r="J94" i="19"/>
  <c r="J72" i="18"/>
  <c r="K39" i="18"/>
  <c r="J11" i="18"/>
  <c r="J5" i="39"/>
  <c r="K28" i="18"/>
  <c r="M65" i="18"/>
  <c r="E23" i="39"/>
  <c r="K26" i="19"/>
  <c r="K17" i="19"/>
  <c r="K85" i="19"/>
  <c r="J8" i="19"/>
  <c r="E80" i="39"/>
  <c r="E55" i="39"/>
  <c r="E37" i="39"/>
  <c r="E32" i="39"/>
  <c r="K17" i="18"/>
  <c r="L53" i="18"/>
  <c r="K18" i="19"/>
  <c r="J62" i="19"/>
  <c r="J59" i="19"/>
  <c r="E79" i="39"/>
  <c r="K92" i="39"/>
  <c r="M18" i="19"/>
  <c r="M63" i="19"/>
  <c r="K25" i="39"/>
  <c r="L106" i="39"/>
  <c r="E77" i="39"/>
  <c r="E54" i="39"/>
  <c r="E36" i="39"/>
  <c r="E41" i="39"/>
  <c r="J100" i="18"/>
  <c r="E91" i="39"/>
  <c r="E18" i="39"/>
  <c r="K24" i="19"/>
  <c r="K59" i="18"/>
  <c r="E17" i="39"/>
  <c r="J110" i="18"/>
  <c r="E19" i="39"/>
  <c r="K98" i="18"/>
  <c r="E97" i="39"/>
  <c r="K37" i="18"/>
  <c r="M63" i="39"/>
  <c r="K3" i="18"/>
  <c r="J68" i="19"/>
  <c r="L33" i="18"/>
  <c r="L110" i="18"/>
  <c r="L89" i="19"/>
  <c r="J106" i="18"/>
  <c r="L112" i="18"/>
  <c r="J80" i="19"/>
  <c r="K28" i="39"/>
  <c r="K82" i="19"/>
  <c r="L9" i="19"/>
  <c r="K88" i="19"/>
  <c r="M44" i="18"/>
  <c r="M97" i="18"/>
  <c r="M104" i="18"/>
  <c r="K82" i="18"/>
  <c r="K51" i="19"/>
  <c r="L98" i="18"/>
  <c r="E107" i="39"/>
  <c r="E86" i="39"/>
  <c r="E69" i="39"/>
  <c r="J56" i="39"/>
  <c r="L111" i="19"/>
  <c r="J81" i="39"/>
  <c r="K77" i="19"/>
  <c r="L5" i="18"/>
  <c r="K39" i="19"/>
  <c r="M56" i="19"/>
  <c r="M103" i="19"/>
  <c r="M25" i="19"/>
  <c r="K72" i="19"/>
  <c r="M98" i="19"/>
  <c r="L102" i="18"/>
  <c r="M95" i="39"/>
  <c r="J33" i="19"/>
  <c r="K7" i="19"/>
  <c r="K75" i="19"/>
  <c r="J82" i="19"/>
  <c r="J9" i="19"/>
  <c r="L26" i="19"/>
  <c r="M66" i="19"/>
  <c r="K89" i="19"/>
  <c r="K90" i="19"/>
  <c r="K23" i="18"/>
  <c r="K64" i="18"/>
  <c r="K16" i="39"/>
  <c r="L37" i="19"/>
  <c r="K93" i="39"/>
  <c r="J10" i="19"/>
  <c r="M72" i="18"/>
  <c r="L16" i="19"/>
  <c r="L41" i="19"/>
  <c r="L6" i="19"/>
  <c r="M84" i="19"/>
  <c r="J60" i="19"/>
  <c r="G209" i="23" s="1"/>
  <c r="J65" i="19"/>
  <c r="G214" i="23" s="1"/>
  <c r="M70" i="19"/>
  <c r="K86" i="19"/>
  <c r="J32" i="19"/>
  <c r="K87" i="19"/>
  <c r="L38" i="19"/>
  <c r="E26" i="39"/>
  <c r="K43" i="18"/>
  <c r="J21" i="39"/>
  <c r="L88" i="18"/>
  <c r="K55" i="18"/>
  <c r="E58" i="39"/>
  <c r="E50" i="39"/>
  <c r="K19" i="18"/>
  <c r="K53" i="19"/>
  <c r="K38" i="18"/>
  <c r="M38" i="39"/>
  <c r="E112" i="39"/>
  <c r="E67" i="39"/>
  <c r="J68" i="39"/>
  <c r="M11" i="18"/>
  <c r="K22" i="19"/>
  <c r="J41" i="18"/>
  <c r="E65" i="39"/>
  <c r="E45" i="39"/>
  <c r="E30" i="39"/>
  <c r="L96" i="39"/>
  <c r="E82" i="39"/>
  <c r="E21" i="39"/>
  <c r="L68" i="18"/>
  <c r="E29" i="39"/>
  <c r="L67" i="39"/>
  <c r="J88" i="18"/>
  <c r="J13" i="39"/>
  <c r="K103" i="19"/>
  <c r="M88" i="39"/>
  <c r="L67" i="19"/>
  <c r="K81" i="18"/>
  <c r="L42" i="39"/>
  <c r="K29" i="19"/>
  <c r="J19" i="39"/>
  <c r="K11" i="39"/>
  <c r="J23" i="19"/>
  <c r="G166" i="23" s="1"/>
  <c r="M48" i="18"/>
  <c r="K3" i="19"/>
  <c r="J9" i="18"/>
  <c r="M53" i="18"/>
  <c r="M46" i="19"/>
  <c r="M28" i="18"/>
  <c r="E104" i="39"/>
  <c r="E108" i="39"/>
  <c r="E66" i="39"/>
  <c r="K33" i="39"/>
  <c r="K74" i="39"/>
  <c r="K19" i="19"/>
  <c r="J53" i="19"/>
  <c r="L29" i="18"/>
  <c r="M106" i="39"/>
  <c r="J39" i="19"/>
  <c r="L27" i="19"/>
  <c r="K101" i="18"/>
  <c r="M93" i="19"/>
  <c r="K57" i="39"/>
  <c r="L105" i="18"/>
  <c r="J49" i="39"/>
  <c r="K95" i="18"/>
  <c r="M79" i="39"/>
  <c r="M77" i="19"/>
  <c r="L20" i="19"/>
  <c r="K30" i="39"/>
  <c r="M103" i="18"/>
  <c r="J20" i="19"/>
  <c r="M12" i="19"/>
  <c r="M76" i="19"/>
  <c r="L23" i="19"/>
  <c r="M112" i="19"/>
  <c r="K13" i="39"/>
  <c r="L11" i="39"/>
  <c r="J82" i="39"/>
  <c r="K37" i="19"/>
  <c r="J36" i="18"/>
  <c r="K82" i="39"/>
  <c r="M17" i="19"/>
  <c r="J54" i="19"/>
  <c r="K47" i="19"/>
  <c r="K105" i="19"/>
  <c r="K72" i="18"/>
  <c r="M80" i="19"/>
  <c r="K111" i="39"/>
  <c r="M103" i="39"/>
  <c r="K92" i="19"/>
  <c r="L93" i="39"/>
  <c r="M6" i="18"/>
  <c r="J45" i="19"/>
  <c r="L44" i="19"/>
  <c r="M24" i="39"/>
  <c r="J38" i="18"/>
  <c r="E52" i="39"/>
  <c r="E34" i="39"/>
  <c r="K53" i="39"/>
  <c r="J49" i="19"/>
  <c r="M102" i="19"/>
  <c r="J84" i="19"/>
  <c r="E106" i="39"/>
  <c r="E61" i="39"/>
  <c r="J93" i="19"/>
  <c r="K65" i="19"/>
  <c r="L22" i="18"/>
  <c r="J110" i="19"/>
  <c r="E105" i="39"/>
  <c r="E42" i="39"/>
  <c r="E27" i="39"/>
  <c r="M50" i="19"/>
  <c r="E76" i="39"/>
  <c r="E20" i="39"/>
  <c r="K67" i="39"/>
  <c r="E15" i="39"/>
  <c r="M37" i="39"/>
  <c r="J87" i="18"/>
  <c r="M56" i="39"/>
  <c r="F22" i="36"/>
  <c r="J109" i="39"/>
  <c r="K35" i="19"/>
  <c r="K93" i="19"/>
  <c r="M72" i="39"/>
  <c r="K111" i="19"/>
  <c r="M76" i="18"/>
  <c r="J61" i="18"/>
  <c r="L110" i="19"/>
  <c r="J37" i="19"/>
  <c r="K96" i="19"/>
  <c r="M99" i="19"/>
  <c r="L57" i="19"/>
  <c r="M95" i="19"/>
  <c r="M109" i="19"/>
  <c r="E101" i="39"/>
  <c r="E96" i="39"/>
  <c r="E60" i="39"/>
  <c r="K13" i="18"/>
  <c r="L59" i="18"/>
  <c r="M41" i="18"/>
  <c r="J7" i="39"/>
  <c r="K43" i="19"/>
  <c r="K97" i="39"/>
  <c r="L86" i="39"/>
  <c r="J89" i="19"/>
  <c r="L106" i="18"/>
  <c r="L12" i="19"/>
  <c r="J24" i="19"/>
  <c r="L103" i="19"/>
  <c r="K104" i="39"/>
  <c r="M54" i="39"/>
  <c r="K60" i="18"/>
  <c r="L75" i="39"/>
  <c r="M13" i="19"/>
  <c r="J31" i="39"/>
  <c r="J47" i="19"/>
  <c r="L77" i="19"/>
  <c r="J63" i="19"/>
  <c r="K102" i="19"/>
  <c r="L84" i="18"/>
  <c r="M68" i="18"/>
  <c r="J21" i="18"/>
  <c r="M21" i="18"/>
  <c r="J56" i="18"/>
  <c r="G79" i="23" s="1"/>
  <c r="K41" i="39"/>
  <c r="L109" i="18"/>
  <c r="L109" i="39"/>
  <c r="M96" i="19"/>
  <c r="K4" i="19"/>
  <c r="D13" i="29"/>
  <c r="L102" i="19"/>
  <c r="K16" i="18"/>
  <c r="M96" i="39"/>
  <c r="K91" i="18"/>
  <c r="M70" i="18"/>
  <c r="J112" i="19"/>
  <c r="E90" i="39"/>
  <c r="L94" i="39"/>
  <c r="L32" i="19"/>
  <c r="K106" i="18"/>
  <c r="J17" i="19"/>
  <c r="E74" i="39"/>
  <c r="E49" i="39"/>
  <c r="E31" i="39"/>
  <c r="K74" i="18"/>
  <c r="L74" i="18"/>
  <c r="J103" i="39"/>
  <c r="M43" i="39"/>
  <c r="K95" i="39"/>
  <c r="K48" i="19"/>
  <c r="K107" i="39"/>
  <c r="M86" i="19"/>
  <c r="M57" i="39"/>
  <c r="M67" i="39"/>
  <c r="M94" i="19"/>
  <c r="E246" i="23" s="1"/>
  <c r="L64" i="18"/>
  <c r="J29" i="19"/>
  <c r="L79" i="19"/>
  <c r="L92" i="19"/>
  <c r="L13" i="19"/>
  <c r="L43" i="19"/>
  <c r="M57" i="19"/>
  <c r="K86" i="39"/>
  <c r="E98" i="39"/>
  <c r="E78" i="39"/>
  <c r="L63" i="39"/>
  <c r="L4" i="39"/>
  <c r="J12" i="18"/>
  <c r="K41" i="19"/>
  <c r="J80" i="18"/>
  <c r="K49" i="19"/>
  <c r="M43" i="18"/>
  <c r="K40" i="19"/>
  <c r="L104" i="39"/>
  <c r="L23" i="18"/>
  <c r="M34" i="18"/>
  <c r="J40" i="19"/>
  <c r="M6" i="19"/>
  <c r="M51" i="18"/>
  <c r="L78" i="18"/>
  <c r="J92" i="18"/>
  <c r="K50" i="39"/>
  <c r="M69" i="19"/>
  <c r="M29" i="39"/>
  <c r="J39" i="18"/>
  <c r="M4" i="39"/>
  <c r="L32" i="39"/>
  <c r="L44" i="39"/>
  <c r="M79" i="19"/>
  <c r="M49" i="19"/>
  <c r="J31" i="18"/>
  <c r="G51" i="23" s="1"/>
  <c r="K22" i="18"/>
  <c r="L67" i="18"/>
  <c r="L77" i="39"/>
  <c r="L40" i="19"/>
  <c r="L75" i="19"/>
  <c r="M54" i="18"/>
  <c r="M28" i="19"/>
  <c r="K13" i="19"/>
  <c r="M53" i="39"/>
  <c r="K54" i="19"/>
  <c r="M27" i="39"/>
  <c r="L98" i="19"/>
  <c r="K87" i="18"/>
  <c r="L47" i="19"/>
  <c r="E56" i="39"/>
  <c r="M40" i="19"/>
  <c r="K83" i="39"/>
  <c r="M73" i="18"/>
  <c r="M54" i="19"/>
  <c r="E68" i="39"/>
  <c r="E46" i="39"/>
  <c r="E28" i="39"/>
  <c r="J21" i="19"/>
  <c r="L108" i="19"/>
  <c r="L31" i="19"/>
  <c r="F177" i="23" s="1"/>
  <c r="L81" i="39"/>
  <c r="L101" i="39"/>
  <c r="J58" i="18"/>
  <c r="L88" i="19"/>
  <c r="L44" i="18"/>
  <c r="M110" i="19"/>
  <c r="K56" i="18"/>
  <c r="M73" i="19"/>
  <c r="K42" i="19"/>
  <c r="L32" i="18"/>
  <c r="K72" i="39"/>
  <c r="K46" i="19"/>
  <c r="J73" i="39"/>
  <c r="M45" i="19"/>
  <c r="K78" i="19"/>
  <c r="K71" i="18"/>
  <c r="M14" i="19"/>
  <c r="E92" i="39"/>
  <c r="E75" i="39"/>
  <c r="L6" i="18"/>
  <c r="J70" i="18"/>
  <c r="M47" i="19"/>
  <c r="L91" i="18"/>
  <c r="L26" i="18"/>
  <c r="J93" i="18"/>
  <c r="K6" i="18"/>
  <c r="K69" i="18"/>
  <c r="J18" i="18"/>
  <c r="L49" i="18"/>
  <c r="J52" i="19"/>
  <c r="K44" i="18"/>
  <c r="M8" i="39"/>
  <c r="L17" i="18"/>
  <c r="M112" i="18"/>
  <c r="J81" i="19"/>
  <c r="M17" i="18"/>
  <c r="L112" i="19"/>
  <c r="J43" i="18"/>
  <c r="K15" i="19"/>
  <c r="K9" i="18"/>
  <c r="K4" i="18"/>
  <c r="L79" i="18"/>
  <c r="K69" i="19"/>
  <c r="K64" i="39"/>
  <c r="K57" i="18"/>
  <c r="J5" i="19"/>
  <c r="J28" i="19"/>
  <c r="M39" i="18"/>
  <c r="L68" i="19"/>
  <c r="J35" i="19"/>
  <c r="L48" i="18"/>
  <c r="L86" i="19"/>
  <c r="M58" i="18"/>
  <c r="M84" i="18"/>
  <c r="J6" i="23"/>
  <c r="K90" i="18"/>
  <c r="M5" i="39"/>
  <c r="L95" i="18"/>
  <c r="K65" i="18"/>
  <c r="E22" i="39"/>
  <c r="M82" i="19"/>
  <c r="J20" i="18"/>
  <c r="J100" i="19"/>
  <c r="L55" i="19"/>
  <c r="E62" i="39"/>
  <c r="E43" i="39"/>
  <c r="E35" i="39"/>
  <c r="J109" i="19"/>
  <c r="L15" i="39"/>
  <c r="J60" i="18"/>
  <c r="M81" i="19"/>
  <c r="J96" i="19"/>
  <c r="M50" i="18"/>
  <c r="K58" i="19"/>
  <c r="K100" i="39"/>
  <c r="J11" i="19"/>
  <c r="K62" i="19"/>
  <c r="L78" i="19"/>
  <c r="M25" i="39"/>
  <c r="J47" i="18"/>
  <c r="L36" i="19"/>
  <c r="L40" i="18"/>
  <c r="K89" i="39"/>
  <c r="L39" i="19"/>
  <c r="E110" i="39"/>
  <c r="E89" i="39"/>
  <c r="E72" i="39"/>
  <c r="K32" i="39"/>
  <c r="J71" i="18"/>
  <c r="M105" i="18"/>
  <c r="L90" i="18"/>
  <c r="J46" i="18"/>
  <c r="K73" i="19"/>
  <c r="L46" i="19"/>
  <c r="K23" i="19"/>
  <c r="K75" i="18"/>
  <c r="J48" i="18"/>
  <c r="J66" i="19"/>
  <c r="J30" i="19"/>
  <c r="G176" i="23" s="1"/>
  <c r="M28" i="39"/>
  <c r="M33" i="18"/>
  <c r="J19" i="19"/>
  <c r="K91" i="19"/>
  <c r="K77" i="18"/>
  <c r="J107" i="19"/>
  <c r="L42" i="19"/>
  <c r="L61" i="18"/>
  <c r="M12" i="18"/>
  <c r="K6" i="19"/>
  <c r="L81" i="19"/>
  <c r="M67" i="19"/>
  <c r="M80" i="18"/>
  <c r="J77" i="19"/>
  <c r="J96" i="18"/>
  <c r="M97" i="19"/>
  <c r="M29" i="18"/>
  <c r="M95" i="18"/>
  <c r="J22" i="19"/>
  <c r="J57" i="19"/>
  <c r="L55" i="18"/>
  <c r="M100" i="18"/>
  <c r="K33" i="19"/>
  <c r="L69" i="19"/>
  <c r="M38" i="19"/>
  <c r="M90" i="19"/>
  <c r="J88" i="19"/>
  <c r="M16" i="18"/>
  <c r="E16" i="39"/>
  <c r="K44" i="19"/>
  <c r="M55" i="19"/>
  <c r="E204" i="23" s="1"/>
  <c r="L71" i="18"/>
  <c r="M9" i="18"/>
  <c r="E93" i="39"/>
  <c r="E40" i="39"/>
  <c r="E11" i="39"/>
  <c r="J19" i="18"/>
  <c r="M18" i="39"/>
  <c r="K60" i="19"/>
  <c r="L74" i="19"/>
  <c r="E73" i="39"/>
  <c r="L99" i="18"/>
  <c r="L61" i="19"/>
  <c r="M42" i="18"/>
  <c r="J35" i="39"/>
  <c r="E71" i="39"/>
  <c r="E48" i="39"/>
  <c r="E33" i="39"/>
  <c r="L54" i="18"/>
  <c r="E109" i="39"/>
  <c r="E14" i="39"/>
  <c r="J75" i="19"/>
  <c r="M85" i="19"/>
  <c r="L100" i="19"/>
  <c r="E85" i="39"/>
  <c r="M5" i="19"/>
  <c r="E47" i="39"/>
  <c r="E4" i="39"/>
  <c r="E12" i="39"/>
  <c r="J13" i="19"/>
  <c r="E3" i="39"/>
  <c r="E107" i="18"/>
  <c r="E99" i="19"/>
  <c r="E101" i="18"/>
  <c r="E98" i="19"/>
  <c r="E91" i="19"/>
  <c r="E86" i="19"/>
  <c r="E77" i="18"/>
  <c r="E66" i="18"/>
  <c r="E61" i="18"/>
  <c r="E54" i="18"/>
  <c r="E49" i="18"/>
  <c r="E87" i="19"/>
  <c r="E82" i="19"/>
  <c r="E76" i="19"/>
  <c r="E67" i="19"/>
  <c r="E60" i="18"/>
  <c r="E93" i="18"/>
  <c r="E81" i="18"/>
  <c r="E62" i="19"/>
  <c r="E52" i="19"/>
  <c r="E44" i="18"/>
  <c r="E34" i="18"/>
  <c r="E29" i="18"/>
  <c r="E22" i="18"/>
  <c r="E45" i="18"/>
  <c r="E38" i="18"/>
  <c r="E21" i="19"/>
  <c r="E43" i="19"/>
  <c r="E36" i="18"/>
  <c r="E24" i="18"/>
  <c r="E17" i="18"/>
  <c r="E12" i="18"/>
  <c r="E8" i="19"/>
  <c r="E10" i="19"/>
  <c r="E5" i="19"/>
  <c r="M3" i="19"/>
  <c r="M3" i="18"/>
  <c r="AB86" i="18"/>
  <c r="AB37" i="19"/>
  <c r="AB106" i="18"/>
  <c r="AB73" i="18"/>
  <c r="AB97" i="19"/>
  <c r="AB66" i="18"/>
  <c r="AB111" i="19"/>
  <c r="AB74" i="18"/>
  <c r="AB74" i="19"/>
  <c r="AB93" i="19"/>
  <c r="AB73" i="39"/>
  <c r="AB39" i="18"/>
  <c r="AB102" i="19"/>
  <c r="AB36" i="18"/>
  <c r="AB80" i="39"/>
  <c r="AB104" i="19"/>
  <c r="AB75" i="19"/>
  <c r="AB14" i="19"/>
  <c r="AB37" i="39"/>
  <c r="AB68" i="18"/>
  <c r="AB40" i="39"/>
  <c r="AB59" i="18"/>
  <c r="AB59" i="19"/>
  <c r="AB32" i="19"/>
  <c r="AB50" i="39"/>
  <c r="AB78" i="19"/>
  <c r="AB95" i="39"/>
  <c r="AB17" i="18"/>
  <c r="AB112" i="18"/>
  <c r="M27" i="19"/>
  <c r="M87" i="18"/>
  <c r="J57" i="18"/>
  <c r="E57" i="39"/>
  <c r="L85" i="39"/>
  <c r="E64" i="39"/>
  <c r="K103" i="18"/>
  <c r="L5" i="19"/>
  <c r="L50" i="39"/>
  <c r="E102" i="39"/>
  <c r="M47" i="39"/>
  <c r="M75" i="19"/>
  <c r="M60" i="18"/>
  <c r="E99" i="18"/>
  <c r="E107" i="19"/>
  <c r="E69" i="18"/>
  <c r="E94" i="19"/>
  <c r="E56" i="19"/>
  <c r="E31" i="19"/>
  <c r="E42" i="19"/>
  <c r="E47" i="19"/>
  <c r="AB11" i="39"/>
  <c r="AB64" i="18"/>
  <c r="AB64" i="19"/>
  <c r="AB70" i="39"/>
  <c r="AB52" i="19"/>
  <c r="AB34" i="19"/>
  <c r="AB22" i="18"/>
  <c r="AB90" i="18"/>
  <c r="AB44" i="39"/>
  <c r="AB94" i="19"/>
  <c r="AB70" i="19"/>
  <c r="AB9" i="18"/>
  <c r="AB33" i="18"/>
  <c r="AB29" i="18"/>
  <c r="AB87" i="19"/>
  <c r="AB21" i="18"/>
  <c r="J25" i="18"/>
  <c r="E88" i="39"/>
  <c r="L8" i="39"/>
  <c r="J101" i="19"/>
  <c r="E51" i="39"/>
  <c r="L58" i="19"/>
  <c r="E111" i="39"/>
  <c r="J33" i="18"/>
  <c r="K71" i="19"/>
  <c r="J3" i="39"/>
  <c r="G21" i="51" s="1"/>
  <c r="E7" i="39"/>
  <c r="K105" i="18"/>
  <c r="J104" i="19"/>
  <c r="M105" i="19"/>
  <c r="E108" i="18"/>
  <c r="E112" i="18"/>
  <c r="E100" i="18"/>
  <c r="E95" i="18"/>
  <c r="E88" i="18"/>
  <c r="E77" i="19"/>
  <c r="E64" i="19"/>
  <c r="E59" i="19"/>
  <c r="E52" i="18"/>
  <c r="E93" i="19"/>
  <c r="E84" i="18"/>
  <c r="E75" i="18"/>
  <c r="E69" i="19"/>
  <c r="E51" i="18"/>
  <c r="E89" i="18"/>
  <c r="E60" i="19"/>
  <c r="E111" i="19"/>
  <c r="E37" i="18"/>
  <c r="E32" i="19"/>
  <c r="E24" i="19"/>
  <c r="E16" i="18"/>
  <c r="E38" i="19"/>
  <c r="E67" i="18"/>
  <c r="E41" i="19"/>
  <c r="E27" i="18"/>
  <c r="E19" i="18"/>
  <c r="E10" i="18"/>
  <c r="E18" i="18"/>
  <c r="E23" i="18"/>
  <c r="E3" i="19"/>
  <c r="E3" i="18"/>
  <c r="L3" i="19"/>
  <c r="AB50" i="18"/>
  <c r="AB28" i="19"/>
  <c r="AB15" i="39"/>
  <c r="AB23" i="39"/>
  <c r="AB51" i="18"/>
  <c r="AB54" i="18"/>
  <c r="AB15" i="19"/>
  <c r="AB12" i="19"/>
  <c r="AB85" i="39"/>
  <c r="AB41" i="39"/>
  <c r="L96" i="19"/>
  <c r="M58" i="19"/>
  <c r="E84" i="39"/>
  <c r="J86" i="18"/>
  <c r="K80" i="19"/>
  <c r="E39" i="39"/>
  <c r="M14" i="18"/>
  <c r="E8" i="39"/>
  <c r="F6" i="22"/>
  <c r="E103" i="39"/>
  <c r="J90" i="19"/>
  <c r="M100" i="39"/>
  <c r="E38" i="39"/>
  <c r="E13" i="39"/>
  <c r="K68" i="19"/>
  <c r="E106" i="18"/>
  <c r="E109" i="19"/>
  <c r="E112" i="19"/>
  <c r="E94" i="18"/>
  <c r="E86" i="18"/>
  <c r="E74" i="18"/>
  <c r="E63" i="19"/>
  <c r="E57" i="18"/>
  <c r="E50" i="18"/>
  <c r="E92" i="18"/>
  <c r="E82" i="18"/>
  <c r="E73" i="19"/>
  <c r="E64" i="18"/>
  <c r="E111" i="18"/>
  <c r="E81" i="19"/>
  <c r="E59" i="18"/>
  <c r="E51" i="19"/>
  <c r="E35" i="19"/>
  <c r="E33" i="19"/>
  <c r="E25" i="19"/>
  <c r="E46" i="18"/>
  <c r="E34" i="19"/>
  <c r="E20" i="18"/>
  <c r="E39" i="18"/>
  <c r="E26" i="18"/>
  <c r="E14" i="19"/>
  <c r="E8" i="18"/>
  <c r="E11" i="19"/>
  <c r="E44" i="19"/>
  <c r="E9" i="19"/>
  <c r="E11" i="18"/>
  <c r="L3" i="18"/>
  <c r="AB24" i="18"/>
  <c r="AB44" i="19"/>
  <c r="AB98" i="19"/>
  <c r="AB34" i="18"/>
  <c r="AB17" i="19"/>
  <c r="AB88" i="39"/>
  <c r="AB84" i="18"/>
  <c r="AB93" i="39"/>
  <c r="AB21" i="19"/>
  <c r="AB100" i="39"/>
  <c r="AB92" i="19"/>
  <c r="AB14" i="18"/>
  <c r="AB19" i="18"/>
  <c r="AB92" i="18"/>
  <c r="K27" i="39"/>
  <c r="L4" i="19"/>
  <c r="E53" i="39"/>
  <c r="M4" i="18"/>
  <c r="L63" i="19"/>
  <c r="E99" i="39"/>
  <c r="K20" i="18"/>
  <c r="E10" i="39"/>
  <c r="K100" i="19"/>
  <c r="E6" i="39"/>
  <c r="K50" i="19"/>
  <c r="J64" i="19"/>
  <c r="E25" i="39"/>
  <c r="E5" i="39"/>
  <c r="K108" i="18"/>
  <c r="E104" i="18"/>
  <c r="E108" i="19"/>
  <c r="E103" i="18"/>
  <c r="E91" i="18"/>
  <c r="E83" i="18"/>
  <c r="E75" i="19"/>
  <c r="E65" i="18"/>
  <c r="E53" i="19"/>
  <c r="E49" i="19"/>
  <c r="E88" i="19"/>
  <c r="E80" i="18"/>
  <c r="E76" i="18"/>
  <c r="E65" i="19"/>
  <c r="E96" i="19"/>
  <c r="E72" i="18"/>
  <c r="E57" i="19"/>
  <c r="E95" i="19"/>
  <c r="E37" i="19"/>
  <c r="E29" i="19"/>
  <c r="E22" i="19"/>
  <c r="E46" i="19"/>
  <c r="E36" i="19"/>
  <c r="E100" i="19"/>
  <c r="E39" i="19"/>
  <c r="E78" i="18"/>
  <c r="E15" i="18"/>
  <c r="E7" i="18"/>
  <c r="J3" i="18"/>
  <c r="I21" i="51" s="1"/>
  <c r="E7" i="19"/>
  <c r="E13" i="18"/>
  <c r="E4" i="18"/>
  <c r="AB71" i="19"/>
  <c r="AB74" i="39"/>
  <c r="AB52" i="18"/>
  <c r="AB47" i="19"/>
  <c r="AB82" i="18"/>
  <c r="AB79" i="39"/>
  <c r="AB75" i="18"/>
  <c r="AB88" i="18"/>
  <c r="AB97" i="39"/>
  <c r="AB56" i="19"/>
  <c r="AB61" i="18"/>
  <c r="AB103" i="39"/>
  <c r="AB60" i="19"/>
  <c r="AB57" i="19"/>
  <c r="AB42" i="39"/>
  <c r="AB67" i="19"/>
  <c r="AB45" i="18"/>
  <c r="AB6" i="39"/>
  <c r="AB100" i="19"/>
  <c r="AB101" i="18"/>
  <c r="AB20" i="19"/>
  <c r="AB8" i="39"/>
  <c r="AB19" i="19"/>
  <c r="AB50" i="19"/>
  <c r="L73" i="19"/>
  <c r="M62" i="18"/>
  <c r="L73" i="18"/>
  <c r="L111" i="18"/>
  <c r="E83" i="39"/>
  <c r="E44" i="39"/>
  <c r="J34" i="18"/>
  <c r="K10" i="19"/>
  <c r="M15" i="19"/>
  <c r="L88" i="39"/>
  <c r="J27" i="18"/>
  <c r="E9" i="39"/>
  <c r="E24" i="39"/>
  <c r="E59" i="39"/>
  <c r="J41" i="19"/>
  <c r="E102" i="19"/>
  <c r="E106" i="19"/>
  <c r="E97" i="19"/>
  <c r="E92" i="19"/>
  <c r="E79" i="19"/>
  <c r="E72" i="19"/>
  <c r="E63" i="18"/>
  <c r="E54" i="19"/>
  <c r="E105" i="18"/>
  <c r="E83" i="19"/>
  <c r="E80" i="19"/>
  <c r="E70" i="18"/>
  <c r="E62" i="18"/>
  <c r="E96" i="18"/>
  <c r="E70" i="19"/>
  <c r="E55" i="19"/>
  <c r="E84" i="19"/>
  <c r="E32" i="18"/>
  <c r="E28" i="18"/>
  <c r="E21" i="18"/>
  <c r="E43" i="18"/>
  <c r="E30" i="18"/>
  <c r="E47" i="18"/>
  <c r="E31" i="18"/>
  <c r="E102" i="18"/>
  <c r="E14" i="18"/>
  <c r="E6" i="18"/>
  <c r="E15" i="19"/>
  <c r="E6" i="19"/>
  <c r="E28" i="19"/>
  <c r="E9" i="18"/>
  <c r="AB56" i="18"/>
  <c r="AB89" i="19"/>
  <c r="AB24" i="39"/>
  <c r="AB67" i="18"/>
  <c r="AB9" i="19"/>
  <c r="AB29" i="19"/>
  <c r="AB111" i="39"/>
  <c r="AB55" i="39"/>
  <c r="AB97" i="18"/>
  <c r="AB6" i="19"/>
  <c r="AB104" i="39"/>
  <c r="AB42" i="19"/>
  <c r="AB98" i="39"/>
  <c r="AB95" i="18"/>
  <c r="AB109" i="19"/>
  <c r="AB7" i="19"/>
  <c r="AB40" i="19"/>
  <c r="AB31" i="18"/>
  <c r="AB35" i="39"/>
  <c r="AB79" i="18"/>
  <c r="K95" i="19"/>
  <c r="E100" i="39"/>
  <c r="M52" i="39"/>
  <c r="L71" i="19"/>
  <c r="E87" i="39"/>
  <c r="K81" i="39"/>
  <c r="E70" i="39"/>
  <c r="L28" i="19"/>
  <c r="J105" i="18"/>
  <c r="L33" i="19"/>
  <c r="K56" i="19"/>
  <c r="J24" i="39"/>
  <c r="K67" i="19"/>
  <c r="L52" i="39"/>
  <c r="M101" i="18"/>
  <c r="E101" i="19"/>
  <c r="E104" i="19"/>
  <c r="E103" i="19"/>
  <c r="E90" i="18"/>
  <c r="E78" i="19"/>
  <c r="E71" i="19"/>
  <c r="E61" i="19"/>
  <c r="E50" i="19"/>
  <c r="E97" i="18"/>
  <c r="E85" i="19"/>
  <c r="E74" i="19"/>
  <c r="E71" i="18"/>
  <c r="E58" i="19"/>
  <c r="E89" i="19"/>
  <c r="E68" i="19"/>
  <c r="E56" i="18"/>
  <c r="E53" i="18"/>
  <c r="E33" i="18"/>
  <c r="E25" i="18"/>
  <c r="E20" i="19"/>
  <c r="E40" i="19"/>
  <c r="E27" i="19"/>
  <c r="E42" i="18"/>
  <c r="E30" i="19"/>
  <c r="E105" i="19"/>
  <c r="E13" i="19"/>
  <c r="E5" i="18"/>
  <c r="E48" i="19"/>
  <c r="E4" i="19"/>
  <c r="E48" i="18"/>
  <c r="E19" i="19"/>
  <c r="AB44" i="18"/>
  <c r="AB76" i="18"/>
  <c r="AB57" i="39"/>
  <c r="AB82" i="19"/>
  <c r="AB81" i="19"/>
  <c r="AB52" i="39"/>
  <c r="AB23" i="19"/>
  <c r="AB99" i="18"/>
  <c r="AB13" i="19"/>
  <c r="AB100" i="18"/>
  <c r="AB41" i="19"/>
  <c r="AB110" i="19"/>
  <c r="AB14" i="39"/>
  <c r="AB47" i="39"/>
  <c r="AB16" i="19"/>
  <c r="AB4" i="39"/>
  <c r="AB83" i="39"/>
  <c r="AB67" i="39"/>
  <c r="AB101" i="39"/>
  <c r="AB25" i="18"/>
  <c r="AB23" i="18"/>
  <c r="AB94" i="18"/>
  <c r="AB16" i="18"/>
  <c r="AB48" i="39"/>
  <c r="AB7" i="39"/>
  <c r="AB71" i="18"/>
  <c r="E94" i="39"/>
  <c r="E110" i="19"/>
  <c r="E110" i="18"/>
  <c r="E87" i="18"/>
  <c r="E79" i="18"/>
  <c r="E58" i="18"/>
  <c r="E109" i="18"/>
  <c r="E85" i="18"/>
  <c r="E73" i="18"/>
  <c r="E68" i="18"/>
  <c r="E90" i="19"/>
  <c r="E66" i="19"/>
  <c r="E55" i="18"/>
  <c r="E41" i="18"/>
  <c r="E23" i="19"/>
  <c r="E17" i="19"/>
  <c r="E40" i="18"/>
  <c r="E98" i="18"/>
  <c r="E26" i="19"/>
  <c r="E18" i="19"/>
  <c r="E12" i="19"/>
  <c r="E16" i="19"/>
  <c r="E45" i="19"/>
  <c r="E35" i="18"/>
  <c r="J3" i="19"/>
  <c r="E21" i="51" s="1"/>
  <c r="AB27" i="18"/>
  <c r="AB68" i="19"/>
  <c r="AB46" i="19"/>
  <c r="AB26" i="18"/>
  <c r="AB83" i="19"/>
  <c r="AB5" i="18"/>
  <c r="AB106" i="39"/>
  <c r="AB28" i="39"/>
  <c r="AB13" i="18"/>
  <c r="AB34" i="39"/>
  <c r="AB103" i="18"/>
  <c r="AB102" i="18"/>
  <c r="AB18" i="19"/>
  <c r="AB91" i="18"/>
  <c r="AB83" i="18"/>
  <c r="AB38" i="18"/>
  <c r="AB80" i="18"/>
  <c r="AB21" i="39"/>
  <c r="AB93" i="18"/>
  <c r="AB49" i="39"/>
  <c r="AB90" i="39"/>
  <c r="AB20" i="18"/>
  <c r="AB36" i="39"/>
  <c r="AB105" i="18"/>
  <c r="AB58" i="18"/>
  <c r="AB89" i="18"/>
  <c r="H24" i="16"/>
  <c r="F122" i="23" l="1"/>
  <c r="E242" i="23"/>
  <c r="E233" i="23"/>
  <c r="F219" i="23"/>
  <c r="F90" i="23"/>
  <c r="F96" i="23"/>
  <c r="F238" i="23"/>
  <c r="F244" i="23"/>
  <c r="E110" i="23"/>
  <c r="G85" i="23"/>
  <c r="F246" i="23"/>
  <c r="F118" i="23"/>
  <c r="E85" i="23"/>
  <c r="F240" i="23"/>
  <c r="F210" i="23"/>
  <c r="F110" i="23"/>
  <c r="J24" i="16"/>
  <c r="J26" i="16" s="1"/>
  <c r="F7" i="22"/>
  <c r="F7" i="51"/>
  <c r="F53" i="23"/>
  <c r="E28" i="23"/>
  <c r="F32" i="23"/>
  <c r="E49" i="23"/>
  <c r="E122" i="23"/>
  <c r="F112" i="23"/>
  <c r="E112" i="23"/>
  <c r="F176" i="23"/>
  <c r="E176" i="23"/>
  <c r="E115" i="23"/>
  <c r="F233" i="23"/>
  <c r="F236" i="23"/>
  <c r="F104" i="23"/>
  <c r="E236" i="23"/>
  <c r="F114" i="23"/>
  <c r="E231" i="23"/>
  <c r="F231" i="23"/>
  <c r="G114" i="23"/>
  <c r="E243" i="23"/>
  <c r="E241" i="23"/>
  <c r="E114" i="23"/>
  <c r="E123" i="23"/>
  <c r="F115" i="23"/>
  <c r="G241" i="23"/>
  <c r="E245" i="23"/>
  <c r="F242" i="23"/>
  <c r="G115" i="23"/>
  <c r="E244" i="23"/>
  <c r="E118" i="23"/>
  <c r="G123" i="23"/>
  <c r="G243" i="23"/>
  <c r="G116" i="23"/>
  <c r="G242" i="23"/>
  <c r="F116" i="23"/>
  <c r="G122" i="23"/>
  <c r="G118" i="23"/>
  <c r="G244" i="23"/>
  <c r="E116" i="23"/>
  <c r="E240" i="23"/>
  <c r="F123" i="23"/>
  <c r="F243" i="23"/>
  <c r="G240" i="23"/>
  <c r="G246" i="23"/>
  <c r="E117" i="23"/>
  <c r="F117" i="23"/>
  <c r="G245" i="23"/>
  <c r="F241" i="23"/>
  <c r="F245" i="23"/>
  <c r="G117" i="23"/>
  <c r="R14" i="36"/>
  <c r="F20" i="23"/>
  <c r="J7" i="23"/>
  <c r="E81" i="23"/>
  <c r="E157" i="23"/>
  <c r="E77" i="23"/>
  <c r="F204" i="23"/>
  <c r="F78" i="23"/>
  <c r="F76" i="23"/>
  <c r="E155" i="23"/>
  <c r="O22" i="36"/>
  <c r="F174" i="23"/>
  <c r="F184" i="23"/>
  <c r="F146" i="23"/>
  <c r="E234" i="23"/>
  <c r="AO4" i="16"/>
  <c r="E2" i="16" s="1"/>
  <c r="C28" i="16" s="1"/>
  <c r="N15" i="36" s="1"/>
  <c r="N16" i="36" s="1"/>
  <c r="F148" i="23"/>
  <c r="E113" i="23"/>
  <c r="E148" i="23"/>
  <c r="E74" i="23"/>
  <c r="F235" i="23"/>
  <c r="E163" i="23"/>
  <c r="F106" i="23"/>
  <c r="F89" i="23"/>
  <c r="E106" i="23"/>
  <c r="F60" i="23"/>
  <c r="F163" i="23"/>
  <c r="F225" i="23"/>
  <c r="E89" i="23"/>
  <c r="F22" i="23"/>
  <c r="F182" i="23"/>
  <c r="E225" i="23"/>
  <c r="E177" i="23"/>
  <c r="E237" i="23"/>
  <c r="E238" i="23"/>
  <c r="I53" i="36"/>
  <c r="E29" i="23"/>
  <c r="F105" i="23"/>
  <c r="E105" i="23"/>
  <c r="M14" i="23"/>
  <c r="G14" i="23"/>
  <c r="F230" i="23"/>
  <c r="F113" i="23"/>
  <c r="G231" i="23"/>
  <c r="G239" i="23"/>
  <c r="G235" i="23"/>
  <c r="F237" i="23"/>
  <c r="E111" i="23"/>
  <c r="G112" i="23"/>
  <c r="G113" i="23"/>
  <c r="G104" i="23"/>
  <c r="E230" i="23"/>
  <c r="E108" i="23"/>
  <c r="F109" i="23"/>
  <c r="G107" i="23"/>
  <c r="F108" i="23"/>
  <c r="F234" i="23"/>
  <c r="F107" i="23"/>
  <c r="E104" i="23"/>
  <c r="G233" i="23"/>
  <c r="E232" i="23"/>
  <c r="G105" i="23"/>
  <c r="F111" i="23"/>
  <c r="G109" i="23"/>
  <c r="G110" i="23"/>
  <c r="F239" i="23"/>
  <c r="G108" i="23"/>
  <c r="G237" i="23"/>
  <c r="G111" i="23"/>
  <c r="G106" i="23"/>
  <c r="G236" i="23"/>
  <c r="G234" i="23"/>
  <c r="G232" i="23"/>
  <c r="F232" i="23"/>
  <c r="E239" i="23"/>
  <c r="G230" i="23"/>
  <c r="E235" i="23"/>
  <c r="E107" i="23"/>
  <c r="G238" i="23"/>
  <c r="E109" i="23"/>
  <c r="F77" i="23"/>
  <c r="F52" i="23"/>
  <c r="E75" i="23"/>
  <c r="F82" i="23"/>
  <c r="E86" i="23"/>
  <c r="F212" i="23"/>
  <c r="E48" i="23"/>
  <c r="E46" i="23"/>
  <c r="F151" i="23"/>
  <c r="E21" i="23"/>
  <c r="F46" i="23"/>
  <c r="E76" i="23"/>
  <c r="E212" i="23"/>
  <c r="F86" i="23"/>
  <c r="F75" i="23"/>
  <c r="I54" i="36"/>
  <c r="E60" i="23"/>
  <c r="E161" i="23"/>
  <c r="E47" i="23"/>
  <c r="E31" i="23"/>
  <c r="F34" i="23"/>
  <c r="F28" i="23"/>
  <c r="F206" i="23"/>
  <c r="E44" i="23"/>
  <c r="E223" i="23"/>
  <c r="F223" i="23"/>
  <c r="E73" i="23"/>
  <c r="F170" i="23"/>
  <c r="F62" i="23"/>
  <c r="E83" i="23"/>
  <c r="E170" i="23"/>
  <c r="E34" i="23"/>
  <c r="E206" i="23"/>
  <c r="O23" i="36"/>
  <c r="E146" i="23"/>
  <c r="E62" i="23"/>
  <c r="F152" i="23"/>
  <c r="E68" i="23"/>
  <c r="F31" i="23"/>
  <c r="F49" i="23"/>
  <c r="E96" i="23"/>
  <c r="E41" i="23"/>
  <c r="E50" i="23"/>
  <c r="F29" i="23"/>
  <c r="E51" i="23"/>
  <c r="F179" i="23"/>
  <c r="F155" i="23"/>
  <c r="E25" i="23"/>
  <c r="E186" i="23"/>
  <c r="F218" i="23"/>
  <c r="F71" i="23"/>
  <c r="F226" i="23"/>
  <c r="E226" i="23"/>
  <c r="E71" i="23"/>
  <c r="E219" i="23"/>
  <c r="F159" i="23"/>
  <c r="F102" i="23"/>
  <c r="E208" i="23"/>
  <c r="E191" i="23"/>
  <c r="E102" i="23"/>
  <c r="E32" i="23"/>
  <c r="E20" i="23"/>
  <c r="F208" i="23"/>
  <c r="E224" i="23"/>
  <c r="E99" i="23"/>
  <c r="F99" i="23"/>
  <c r="E184" i="23"/>
  <c r="E61" i="23"/>
  <c r="E33" i="23"/>
  <c r="F192" i="23"/>
  <c r="F193" i="23"/>
  <c r="F43" i="23"/>
  <c r="F207" i="23"/>
  <c r="E59" i="23"/>
  <c r="E207" i="23"/>
  <c r="E193" i="23"/>
  <c r="F169" i="23"/>
  <c r="F189" i="23"/>
  <c r="E215" i="23"/>
  <c r="E38" i="23"/>
  <c r="F224" i="23"/>
  <c r="F186" i="23"/>
  <c r="F222" i="23"/>
  <c r="E54" i="23"/>
  <c r="F27" i="23"/>
  <c r="F85" i="23"/>
  <c r="F178" i="23"/>
  <c r="E94" i="23"/>
  <c r="F94" i="23"/>
  <c r="F185" i="23"/>
  <c r="E174" i="23"/>
  <c r="F87" i="23"/>
  <c r="E160" i="23"/>
  <c r="E168" i="23"/>
  <c r="F54" i="23"/>
  <c r="E56" i="23"/>
  <c r="F220" i="23"/>
  <c r="F147" i="23"/>
  <c r="F84" i="23"/>
  <c r="E53" i="23"/>
  <c r="F72" i="23"/>
  <c r="E27" i="23"/>
  <c r="E158" i="23"/>
  <c r="F188" i="23"/>
  <c r="E195" i="23"/>
  <c r="E66" i="23"/>
  <c r="F100" i="23"/>
  <c r="E218" i="23"/>
  <c r="F213" i="23"/>
  <c r="E90" i="23"/>
  <c r="F45" i="23"/>
  <c r="F198" i="23"/>
  <c r="E149" i="23"/>
  <c r="F156" i="23"/>
  <c r="F154" i="23"/>
  <c r="G213" i="23"/>
  <c r="Y3" i="18"/>
  <c r="U20" i="23" s="1"/>
  <c r="G3" i="18"/>
  <c r="G156" i="23"/>
  <c r="E216" i="23"/>
  <c r="G96" i="23"/>
  <c r="G81" i="23"/>
  <c r="G186" i="23"/>
  <c r="G160" i="23"/>
  <c r="G84" i="23"/>
  <c r="G202" i="23"/>
  <c r="G152" i="23"/>
  <c r="G28" i="23"/>
  <c r="E153" i="23"/>
  <c r="G102" i="23"/>
  <c r="F167" i="23"/>
  <c r="G207" i="23"/>
  <c r="G73" i="23"/>
  <c r="F58" i="23"/>
  <c r="F80" i="23"/>
  <c r="E87" i="23"/>
  <c r="G149" i="23"/>
  <c r="F59" i="23"/>
  <c r="G82" i="23"/>
  <c r="E72" i="23"/>
  <c r="E147" i="23"/>
  <c r="G180" i="23"/>
  <c r="E217" i="23"/>
  <c r="G210" i="23"/>
  <c r="F195" i="23"/>
  <c r="F180" i="23"/>
  <c r="F61" i="23"/>
  <c r="F88" i="23"/>
  <c r="F25" i="23"/>
  <c r="F47" i="23"/>
  <c r="G157" i="23"/>
  <c r="F30" i="23"/>
  <c r="E190" i="23"/>
  <c r="G60" i="23"/>
  <c r="G22" i="23"/>
  <c r="E103" i="23"/>
  <c r="E202" i="23"/>
  <c r="G54" i="23"/>
  <c r="G3" i="19"/>
  <c r="Y3" i="19"/>
  <c r="U146" i="23" s="1"/>
  <c r="G53" i="23"/>
  <c r="G80" i="23"/>
  <c r="G215" i="23"/>
  <c r="G69" i="23"/>
  <c r="G70" i="23"/>
  <c r="G40" i="23"/>
  <c r="G181" i="23"/>
  <c r="G66" i="23"/>
  <c r="F23" i="23"/>
  <c r="E222" i="23"/>
  <c r="G41" i="23"/>
  <c r="G193" i="23"/>
  <c r="G58" i="23"/>
  <c r="F216" i="23"/>
  <c r="E98" i="23"/>
  <c r="G217" i="23"/>
  <c r="G208" i="23"/>
  <c r="F181" i="23"/>
  <c r="G189" i="23"/>
  <c r="F209" i="23"/>
  <c r="E162" i="23"/>
  <c r="E214" i="23"/>
  <c r="E167" i="23"/>
  <c r="F48" i="23"/>
  <c r="E164" i="23"/>
  <c r="E82" i="23"/>
  <c r="E30" i="23"/>
  <c r="E84" i="23"/>
  <c r="E185" i="23"/>
  <c r="E151" i="23"/>
  <c r="E183" i="23"/>
  <c r="G192" i="23"/>
  <c r="G101" i="23"/>
  <c r="F44" i="23"/>
  <c r="G57" i="23"/>
  <c r="F194" i="23"/>
  <c r="E175" i="23"/>
  <c r="E187" i="23"/>
  <c r="F26" i="23"/>
  <c r="F56" i="23"/>
  <c r="F205" i="23"/>
  <c r="E40" i="23"/>
  <c r="F202" i="23"/>
  <c r="G43" i="23"/>
  <c r="E182" i="23"/>
  <c r="E55" i="23"/>
  <c r="F21" i="23"/>
  <c r="G88" i="23"/>
  <c r="E43" i="23"/>
  <c r="G159" i="23"/>
  <c r="G170" i="23"/>
  <c r="E22" i="23"/>
  <c r="F57" i="23"/>
  <c r="F101" i="23"/>
  <c r="G49" i="23"/>
  <c r="E95" i="23"/>
  <c r="G45" i="23"/>
  <c r="G224" i="23"/>
  <c r="G71" i="23"/>
  <c r="F217" i="23"/>
  <c r="G175" i="23"/>
  <c r="F42" i="23"/>
  <c r="G203" i="23"/>
  <c r="G163" i="23"/>
  <c r="E192" i="23"/>
  <c r="G153" i="23"/>
  <c r="E67" i="23"/>
  <c r="G211" i="23"/>
  <c r="G98" i="23"/>
  <c r="E211" i="23"/>
  <c r="E221" i="23"/>
  <c r="F196" i="23"/>
  <c r="F203" i="23"/>
  <c r="G220" i="23"/>
  <c r="G94" i="23"/>
  <c r="E194" i="23"/>
  <c r="E101" i="23"/>
  <c r="G197" i="23"/>
  <c r="G25" i="23"/>
  <c r="G62" i="23"/>
  <c r="E70" i="23"/>
  <c r="G182" i="23"/>
  <c r="G221" i="23"/>
  <c r="E213" i="23"/>
  <c r="F81" i="23"/>
  <c r="F164" i="23"/>
  <c r="G55" i="23"/>
  <c r="F158" i="23"/>
  <c r="G95" i="23"/>
  <c r="E100" i="23"/>
  <c r="G33" i="23"/>
  <c r="E154" i="23"/>
  <c r="G89" i="23"/>
  <c r="E58" i="23"/>
  <c r="F38" i="23"/>
  <c r="G27" i="23"/>
  <c r="G30" i="23"/>
  <c r="F153" i="23"/>
  <c r="G146" i="23"/>
  <c r="O146" i="23"/>
  <c r="G47" i="23"/>
  <c r="E26" i="23"/>
  <c r="G162" i="23"/>
  <c r="G198" i="23"/>
  <c r="E203" i="23"/>
  <c r="G29" i="23"/>
  <c r="E156" i="23"/>
  <c r="G167" i="23"/>
  <c r="E196" i="23"/>
  <c r="G195" i="23"/>
  <c r="F190" i="23"/>
  <c r="G185" i="23"/>
  <c r="G61" i="23"/>
  <c r="E88" i="23"/>
  <c r="G68" i="23"/>
  <c r="F160" i="23"/>
  <c r="E165" i="23"/>
  <c r="G177" i="23"/>
  <c r="E188" i="23"/>
  <c r="G196" i="23"/>
  <c r="G168" i="23"/>
  <c r="F157" i="23"/>
  <c r="G46" i="23"/>
  <c r="G74" i="23"/>
  <c r="G161" i="23"/>
  <c r="E24" i="23"/>
  <c r="G34" i="23"/>
  <c r="F168" i="23"/>
  <c r="E79" i="23"/>
  <c r="E169" i="23"/>
  <c r="G75" i="23"/>
  <c r="G169" i="23"/>
  <c r="E198" i="23"/>
  <c r="G150" i="23"/>
  <c r="F41" i="23"/>
  <c r="G225" i="23"/>
  <c r="F165" i="23"/>
  <c r="G48" i="23"/>
  <c r="G44" i="23"/>
  <c r="F51" i="23"/>
  <c r="F97" i="23"/>
  <c r="G206" i="23"/>
  <c r="G226" i="23"/>
  <c r="G97" i="23"/>
  <c r="G174" i="23"/>
  <c r="F67" i="23"/>
  <c r="G59" i="23"/>
  <c r="G183" i="23"/>
  <c r="G191" i="23"/>
  <c r="G26" i="23"/>
  <c r="G178" i="23"/>
  <c r="F149" i="23"/>
  <c r="F183" i="23"/>
  <c r="G179" i="23"/>
  <c r="G151" i="23"/>
  <c r="G147" i="23"/>
  <c r="G50" i="23"/>
  <c r="G155" i="23"/>
  <c r="E57" i="23"/>
  <c r="G90" i="23"/>
  <c r="G32" i="23"/>
  <c r="F175" i="23"/>
  <c r="F150" i="23"/>
  <c r="G42" i="23"/>
  <c r="E181" i="23"/>
  <c r="G218" i="23"/>
  <c r="G23" i="23"/>
  <c r="G86" i="23"/>
  <c r="G72" i="23"/>
  <c r="E152" i="23"/>
  <c r="G21" i="23"/>
  <c r="F197" i="23"/>
  <c r="F214" i="23"/>
  <c r="E220" i="23"/>
  <c r="E178" i="23"/>
  <c r="G194" i="23"/>
  <c r="G52" i="23"/>
  <c r="F24" i="23"/>
  <c r="G31" i="23"/>
  <c r="F161" i="23"/>
  <c r="E80" i="23"/>
  <c r="E45" i="23"/>
  <c r="F95" i="23"/>
  <c r="G219" i="23"/>
  <c r="E209" i="23"/>
  <c r="F74" i="23"/>
  <c r="E97" i="23"/>
  <c r="F162" i="23"/>
  <c r="G187" i="23"/>
  <c r="G20" i="23"/>
  <c r="O20" i="23"/>
  <c r="G3" i="39"/>
  <c r="O3" i="39" s="1"/>
  <c r="P3" i="39" s="1"/>
  <c r="Y3" i="39"/>
  <c r="G39" i="23"/>
  <c r="G165" i="23"/>
  <c r="G154" i="23"/>
  <c r="G83" i="23"/>
  <c r="G148" i="23"/>
  <c r="G38" i="23"/>
  <c r="G164" i="23"/>
  <c r="G212" i="23"/>
  <c r="E23" i="23"/>
  <c r="G56" i="23"/>
  <c r="F166" i="23"/>
  <c r="F187" i="23"/>
  <c r="E205" i="23"/>
  <c r="F83" i="23"/>
  <c r="G78" i="23"/>
  <c r="G99" i="23"/>
  <c r="E39" i="23"/>
  <c r="G158" i="23"/>
  <c r="G24" i="23"/>
  <c r="G190" i="23"/>
  <c r="E179" i="23"/>
  <c r="E189" i="23"/>
  <c r="G184" i="23"/>
  <c r="F215" i="23"/>
  <c r="G216" i="23"/>
  <c r="F50" i="23"/>
  <c r="E42" i="23"/>
  <c r="E159" i="23"/>
  <c r="G222" i="23"/>
  <c r="F70" i="23"/>
  <c r="E180" i="23"/>
  <c r="E197" i="23"/>
  <c r="F55" i="23"/>
  <c r="F211" i="23"/>
  <c r="E150" i="23"/>
  <c r="G188" i="23"/>
  <c r="F69" i="23"/>
  <c r="F40" i="23"/>
  <c r="E166" i="23"/>
  <c r="E210" i="23"/>
  <c r="E78" i="23"/>
  <c r="F66" i="23"/>
  <c r="G103" i="23"/>
  <c r="F68" i="23"/>
  <c r="F191" i="23"/>
  <c r="F39" i="23"/>
  <c r="E69" i="23"/>
  <c r="F221" i="23"/>
  <c r="F79" i="23"/>
  <c r="F73" i="23"/>
  <c r="F33" i="23"/>
  <c r="F103" i="23"/>
  <c r="F98" i="23"/>
  <c r="I6" i="22"/>
  <c r="E14" i="22" l="1"/>
  <c r="E14" i="51"/>
  <c r="H14" i="22"/>
  <c r="G14" i="51"/>
  <c r="I6" i="36"/>
  <c r="S17" i="36"/>
  <c r="O24" i="36"/>
  <c r="S18" i="36"/>
  <c r="L7" i="23"/>
  <c r="N18" i="36"/>
  <c r="O6" i="23" s="1"/>
  <c r="N19" i="36"/>
  <c r="O18" i="36"/>
  <c r="D32" i="29"/>
  <c r="D10" i="29"/>
  <c r="E21" i="22"/>
  <c r="D16" i="24"/>
  <c r="E16" i="24" s="1"/>
  <c r="F4" i="39"/>
  <c r="Q3" i="39"/>
  <c r="H21" i="51" s="1"/>
  <c r="AC3" i="39"/>
  <c r="W4" i="39"/>
  <c r="V4" i="39"/>
  <c r="X4" i="39"/>
  <c r="U4" i="39"/>
  <c r="H146" i="23"/>
  <c r="O3" i="19"/>
  <c r="H20" i="23"/>
  <c r="O3" i="18"/>
  <c r="E148" i="22"/>
  <c r="G22" i="51" l="1"/>
  <c r="I7" i="22"/>
  <c r="H7" i="51"/>
  <c r="J6" i="22"/>
  <c r="I6" i="51"/>
  <c r="N20" i="36"/>
  <c r="D16" i="29" s="1"/>
  <c r="N17" i="36"/>
  <c r="O19" i="36" s="1"/>
  <c r="F16" i="24"/>
  <c r="I16" i="24"/>
  <c r="J16" i="24" s="1"/>
  <c r="G16" i="24"/>
  <c r="H16" i="24" s="1"/>
  <c r="K16" i="24"/>
  <c r="L16" i="24" s="1"/>
  <c r="P3" i="18"/>
  <c r="I20" i="23"/>
  <c r="P3" i="19"/>
  <c r="I146" i="23"/>
  <c r="Y4" i="39"/>
  <c r="G4" i="39"/>
  <c r="O4" i="39" s="1"/>
  <c r="P4" i="39" s="1"/>
  <c r="R20" i="36" l="1"/>
  <c r="O4" i="23"/>
  <c r="K78" i="36"/>
  <c r="F4" i="18"/>
  <c r="AC3" i="18"/>
  <c r="Q20" i="23" s="1"/>
  <c r="Q3" i="18"/>
  <c r="J21" i="51" s="1"/>
  <c r="V4" i="18"/>
  <c r="J20" i="23"/>
  <c r="X4" i="18"/>
  <c r="W4" i="18"/>
  <c r="U4" i="18"/>
  <c r="X5" i="39"/>
  <c r="W5" i="39"/>
  <c r="Q4" i="39"/>
  <c r="H22" i="51" s="1"/>
  <c r="U5" i="39"/>
  <c r="V5" i="39"/>
  <c r="F5" i="39"/>
  <c r="AC4" i="39"/>
  <c r="F4" i="19"/>
  <c r="W4" i="19"/>
  <c r="Q3" i="19"/>
  <c r="F21" i="51" s="1"/>
  <c r="V4" i="19"/>
  <c r="AC3" i="19"/>
  <c r="Q146" i="23" s="1"/>
  <c r="X4" i="19"/>
  <c r="J146" i="23"/>
  <c r="O7" i="23"/>
  <c r="N21" i="36"/>
  <c r="I22" i="51" l="1"/>
  <c r="E22" i="51"/>
  <c r="G23" i="51"/>
  <c r="J7" i="22"/>
  <c r="I7" i="51"/>
  <c r="J4" i="22"/>
  <c r="I4" i="51"/>
  <c r="G4" i="19"/>
  <c r="Y4" i="19"/>
  <c r="U147" i="23" s="1"/>
  <c r="O21" i="23"/>
  <c r="S146" i="23"/>
  <c r="J148" i="22"/>
  <c r="M148" i="22" s="1"/>
  <c r="X146" i="23"/>
  <c r="Y5" i="39"/>
  <c r="G5" i="39"/>
  <c r="O5" i="39" s="1"/>
  <c r="P5" i="39" s="1"/>
  <c r="L20" i="23"/>
  <c r="P20" i="23" s="1"/>
  <c r="K20" i="23"/>
  <c r="R21" i="36"/>
  <c r="O5" i="23"/>
  <c r="N23" i="36"/>
  <c r="N22" i="36"/>
  <c r="X20" i="23"/>
  <c r="S20" i="23"/>
  <c r="J21" i="22"/>
  <c r="M21" i="22" s="1"/>
  <c r="O147" i="23"/>
  <c r="K146" i="23"/>
  <c r="L146" i="23"/>
  <c r="P146" i="23" s="1"/>
  <c r="Y4" i="18"/>
  <c r="U21" i="23" s="1"/>
  <c r="G4" i="18"/>
  <c r="J5" i="22" l="1"/>
  <c r="I5" i="51"/>
  <c r="T240" i="23"/>
  <c r="T114" i="23"/>
  <c r="T241" i="23"/>
  <c r="T115" i="23"/>
  <c r="T116" i="23"/>
  <c r="T242" i="23"/>
  <c r="T117" i="23"/>
  <c r="T243" i="23"/>
  <c r="T118" i="23"/>
  <c r="T122" i="23"/>
  <c r="T123" i="23"/>
  <c r="T244" i="23"/>
  <c r="T245" i="23"/>
  <c r="T246" i="23"/>
  <c r="T104" i="23"/>
  <c r="T230" i="23"/>
  <c r="T231" i="23"/>
  <c r="T105" i="23"/>
  <c r="T106" i="23"/>
  <c r="T232" i="23"/>
  <c r="T107" i="23"/>
  <c r="T108" i="23"/>
  <c r="T233" i="23"/>
  <c r="T234" i="23"/>
  <c r="T109" i="23"/>
  <c r="T235" i="23"/>
  <c r="T110" i="23"/>
  <c r="T111" i="23"/>
  <c r="T236" i="23"/>
  <c r="T112" i="23"/>
  <c r="T237" i="23"/>
  <c r="T113" i="23"/>
  <c r="T238" i="23"/>
  <c r="T239" i="23"/>
  <c r="E149" i="22"/>
  <c r="O4" i="18"/>
  <c r="H21" i="23"/>
  <c r="R20" i="23"/>
  <c r="V20" i="23"/>
  <c r="H21" i="22"/>
  <c r="L21" i="22" s="1"/>
  <c r="D17" i="24"/>
  <c r="E22" i="22"/>
  <c r="R146" i="23"/>
  <c r="H148" i="22"/>
  <c r="L148" i="22" s="1"/>
  <c r="V146" i="23"/>
  <c r="X6" i="39"/>
  <c r="AC5" i="39"/>
  <c r="W6" i="39"/>
  <c r="V6" i="39"/>
  <c r="F6" i="39"/>
  <c r="Q5" i="39"/>
  <c r="H23" i="51" s="1"/>
  <c r="U6" i="39"/>
  <c r="I3" i="39"/>
  <c r="I4" i="39" s="1"/>
  <c r="I5" i="39" s="1"/>
  <c r="I6" i="39" s="1"/>
  <c r="I7" i="39" s="1"/>
  <c r="I8" i="39" s="1"/>
  <c r="I9" i="39" s="1"/>
  <c r="I10" i="39" s="1"/>
  <c r="I11" i="39" s="1"/>
  <c r="I12" i="39" s="1"/>
  <c r="I13" i="39" s="1"/>
  <c r="I14" i="39" s="1"/>
  <c r="I15" i="39" s="1"/>
  <c r="I16" i="39" s="1"/>
  <c r="I17" i="39" s="1"/>
  <c r="I18" i="39" s="1"/>
  <c r="I19" i="39" s="1"/>
  <c r="I20" i="39" s="1"/>
  <c r="I21" i="39" s="1"/>
  <c r="I22" i="39" s="1"/>
  <c r="I23" i="39" s="1"/>
  <c r="I24" i="39" s="1"/>
  <c r="I25" i="39" s="1"/>
  <c r="I26" i="39" s="1"/>
  <c r="I27" i="39" s="1"/>
  <c r="I28" i="39" s="1"/>
  <c r="I29" i="39" s="1"/>
  <c r="I30" i="39" s="1"/>
  <c r="I31" i="39" s="1"/>
  <c r="I32" i="39" s="1"/>
  <c r="I33" i="39" s="1"/>
  <c r="I34" i="39" s="1"/>
  <c r="I35" i="39" s="1"/>
  <c r="I36" i="39" s="1"/>
  <c r="I37" i="39" s="1"/>
  <c r="I38" i="39" s="1"/>
  <c r="I39" i="39" s="1"/>
  <c r="I40" i="39" s="1"/>
  <c r="I41" i="39" s="1"/>
  <c r="I42" i="39" s="1"/>
  <c r="I43" i="39" s="1"/>
  <c r="I44" i="39" s="1"/>
  <c r="I45" i="39" s="1"/>
  <c r="I46" i="39" s="1"/>
  <c r="I47" i="39" s="1"/>
  <c r="I48" i="39" s="1"/>
  <c r="I49" i="39" s="1"/>
  <c r="I50" i="39" s="1"/>
  <c r="I51" i="39" s="1"/>
  <c r="I52" i="39" s="1"/>
  <c r="I53" i="39" s="1"/>
  <c r="I54" i="39" s="1"/>
  <c r="I55" i="39" s="1"/>
  <c r="I56" i="39" s="1"/>
  <c r="I57" i="39" s="1"/>
  <c r="I58" i="39" s="1"/>
  <c r="I59" i="39" s="1"/>
  <c r="I60" i="39" s="1"/>
  <c r="I61" i="39" s="1"/>
  <c r="I62" i="39" s="1"/>
  <c r="I63" i="39" s="1"/>
  <c r="I64" i="39" s="1"/>
  <c r="I65" i="39" s="1"/>
  <c r="I66" i="39" s="1"/>
  <c r="I67" i="39" s="1"/>
  <c r="I68" i="39" s="1"/>
  <c r="I69" i="39" s="1"/>
  <c r="I70" i="39" s="1"/>
  <c r="I71" i="39" s="1"/>
  <c r="I72" i="39" s="1"/>
  <c r="I73" i="39" s="1"/>
  <c r="I74" i="39" s="1"/>
  <c r="I75" i="39" s="1"/>
  <c r="I76" i="39" s="1"/>
  <c r="I77" i="39" s="1"/>
  <c r="I78" i="39" s="1"/>
  <c r="I79" i="39" s="1"/>
  <c r="I80" i="39" s="1"/>
  <c r="I81" i="39" s="1"/>
  <c r="I82" i="39" s="1"/>
  <c r="I83" i="39" s="1"/>
  <c r="I84" i="39" s="1"/>
  <c r="I85" i="39" s="1"/>
  <c r="I86" i="39" s="1"/>
  <c r="I87" i="39" s="1"/>
  <c r="I88" i="39" s="1"/>
  <c r="I89" i="39" s="1"/>
  <c r="I90" i="39" s="1"/>
  <c r="I91" i="39" s="1"/>
  <c r="I92" i="39" s="1"/>
  <c r="I93" i="39" s="1"/>
  <c r="I94" i="39" s="1"/>
  <c r="I95" i="39" s="1"/>
  <c r="I96" i="39" s="1"/>
  <c r="I97" i="39" s="1"/>
  <c r="I98" i="39" s="1"/>
  <c r="I99" i="39" s="1"/>
  <c r="I100" i="39" s="1"/>
  <c r="I101" i="39" s="1"/>
  <c r="I102" i="39" s="1"/>
  <c r="I103" i="39" s="1"/>
  <c r="I104" i="39" s="1"/>
  <c r="I105" i="39" s="1"/>
  <c r="I106" i="39" s="1"/>
  <c r="I107" i="39" s="1"/>
  <c r="I108" i="39" s="1"/>
  <c r="I109" i="39" s="1"/>
  <c r="I110" i="39" s="1"/>
  <c r="I111" i="39" s="1"/>
  <c r="I112" i="39" s="1"/>
  <c r="T150" i="23"/>
  <c r="T151" i="23"/>
  <c r="T25" i="23"/>
  <c r="T21" i="23"/>
  <c r="T20" i="23"/>
  <c r="I3" i="18"/>
  <c r="T146" i="23"/>
  <c r="T147" i="23"/>
  <c r="T148" i="23"/>
  <c r="I3" i="19"/>
  <c r="T23" i="23"/>
  <c r="T24" i="23"/>
  <c r="T22" i="23"/>
  <c r="T152" i="23"/>
  <c r="T26" i="23"/>
  <c r="T27" i="23"/>
  <c r="T153" i="23"/>
  <c r="T28" i="23"/>
  <c r="T29" i="23"/>
  <c r="T154" i="23"/>
  <c r="T155" i="23"/>
  <c r="T30" i="23"/>
  <c r="T156" i="23"/>
  <c r="T31" i="23"/>
  <c r="T157" i="23"/>
  <c r="T32" i="23"/>
  <c r="T158" i="23"/>
  <c r="T33" i="23"/>
  <c r="T159" i="23"/>
  <c r="T34" i="23"/>
  <c r="T160" i="23"/>
  <c r="T38" i="23"/>
  <c r="T161" i="23"/>
  <c r="T39" i="23"/>
  <c r="T40" i="23"/>
  <c r="T162" i="23"/>
  <c r="T41" i="23"/>
  <c r="T42" i="23"/>
  <c r="T163" i="23"/>
  <c r="T43" i="23"/>
  <c r="T164" i="23"/>
  <c r="T165" i="23"/>
  <c r="T44" i="23"/>
  <c r="T166" i="23"/>
  <c r="T45" i="23"/>
  <c r="T167" i="23"/>
  <c r="T168" i="23"/>
  <c r="T169" i="23"/>
  <c r="T46" i="23"/>
  <c r="T170" i="23"/>
  <c r="T174" i="23"/>
  <c r="T47" i="23"/>
  <c r="T48" i="23"/>
  <c r="T175" i="23"/>
  <c r="T176" i="23"/>
  <c r="T49" i="23"/>
  <c r="T177" i="23"/>
  <c r="T50" i="23"/>
  <c r="T51" i="23"/>
  <c r="T178" i="23"/>
  <c r="T52" i="23"/>
  <c r="T180" i="23"/>
  <c r="T179" i="23"/>
  <c r="T181" i="23"/>
  <c r="T53" i="23"/>
  <c r="T182" i="23"/>
  <c r="T54" i="23"/>
  <c r="T183" i="23"/>
  <c r="T55" i="23"/>
  <c r="T56" i="23"/>
  <c r="T184" i="23"/>
  <c r="T57" i="23"/>
  <c r="T58" i="23"/>
  <c r="T185" i="23"/>
  <c r="T59" i="23"/>
  <c r="T186" i="23"/>
  <c r="T60" i="23"/>
  <c r="T187" i="23"/>
  <c r="T188" i="23"/>
  <c r="T61" i="23"/>
  <c r="T62" i="23"/>
  <c r="T189" i="23"/>
  <c r="T66" i="23"/>
  <c r="T190" i="23"/>
  <c r="T68" i="23"/>
  <c r="T67" i="23"/>
  <c r="T191" i="23"/>
  <c r="T69" i="23"/>
  <c r="T70" i="23"/>
  <c r="T192" i="23"/>
  <c r="T71" i="23"/>
  <c r="T193" i="23"/>
  <c r="T194" i="23"/>
  <c r="T72" i="23"/>
  <c r="T195" i="23"/>
  <c r="T73" i="23"/>
  <c r="T196" i="23"/>
  <c r="T74" i="23"/>
  <c r="T197" i="23"/>
  <c r="T198" i="23"/>
  <c r="T75" i="23"/>
  <c r="T76" i="23"/>
  <c r="T202" i="23"/>
  <c r="T77" i="23"/>
  <c r="T203" i="23"/>
  <c r="T78" i="23"/>
  <c r="T79" i="23"/>
  <c r="T80" i="23"/>
  <c r="T204" i="23"/>
  <c r="T81" i="23"/>
  <c r="T205" i="23"/>
  <c r="T82" i="23"/>
  <c r="T206" i="23"/>
  <c r="T83" i="23"/>
  <c r="T207" i="23"/>
  <c r="T84" i="23"/>
  <c r="T85" i="23"/>
  <c r="T208" i="23"/>
  <c r="T209" i="23"/>
  <c r="T210" i="23"/>
  <c r="T86" i="23"/>
  <c r="T87" i="23"/>
  <c r="T211" i="23"/>
  <c r="T212" i="23"/>
  <c r="T88" i="23"/>
  <c r="T89" i="23"/>
  <c r="T213" i="23"/>
  <c r="T214" i="23"/>
  <c r="T215" i="23"/>
  <c r="T90" i="23"/>
  <c r="T216" i="23"/>
  <c r="T217" i="23"/>
  <c r="T94" i="23"/>
  <c r="T218" i="23"/>
  <c r="T219" i="23"/>
  <c r="T95" i="23"/>
  <c r="T220" i="23"/>
  <c r="T96" i="23"/>
  <c r="T97" i="23"/>
  <c r="T221" i="23"/>
  <c r="T98" i="23"/>
  <c r="T222" i="23"/>
  <c r="T99" i="23"/>
  <c r="T223" i="23"/>
  <c r="T100" i="23"/>
  <c r="T101" i="23"/>
  <c r="T224" i="23"/>
  <c r="T102" i="23"/>
  <c r="T225" i="23"/>
  <c r="T226" i="23"/>
  <c r="T103" i="23"/>
  <c r="N24" i="36"/>
  <c r="T149" i="23"/>
  <c r="H147" i="23"/>
  <c r="O4" i="19"/>
  <c r="G24" i="51" l="1"/>
  <c r="E17" i="24"/>
  <c r="F17" i="24" s="1"/>
  <c r="I21" i="23"/>
  <c r="P4" i="18"/>
  <c r="D146" i="23"/>
  <c r="I4" i="19"/>
  <c r="I147" i="23"/>
  <c r="P4" i="19"/>
  <c r="G6" i="39"/>
  <c r="O6" i="39" s="1"/>
  <c r="P6" i="39" s="1"/>
  <c r="Y6" i="39"/>
  <c r="D20" i="23"/>
  <c r="I4" i="18"/>
  <c r="W20" i="23" l="1"/>
  <c r="D21" i="51"/>
  <c r="D147" i="23"/>
  <c r="I5" i="19"/>
  <c r="D148" i="22"/>
  <c r="Z146" i="23"/>
  <c r="Y146" i="23"/>
  <c r="V7" i="39"/>
  <c r="AC6" i="39"/>
  <c r="X7" i="39"/>
  <c r="Q6" i="39"/>
  <c r="H24" i="51" s="1"/>
  <c r="W7" i="39"/>
  <c r="F7" i="39"/>
  <c r="U7" i="39"/>
  <c r="V5" i="18"/>
  <c r="U5" i="18"/>
  <c r="AC4" i="18"/>
  <c r="Q21" i="23" s="1"/>
  <c r="W5" i="18"/>
  <c r="J21" i="23"/>
  <c r="X5" i="18"/>
  <c r="Q4" i="18"/>
  <c r="J22" i="51" s="1"/>
  <c r="F5" i="18"/>
  <c r="V5" i="19"/>
  <c r="Q4" i="19"/>
  <c r="F22" i="51" s="1"/>
  <c r="AC4" i="19"/>
  <c r="Q147" i="23" s="1"/>
  <c r="X5" i="19"/>
  <c r="J147" i="23"/>
  <c r="F5" i="19"/>
  <c r="W5" i="19"/>
  <c r="I5" i="18"/>
  <c r="D21" i="23"/>
  <c r="D22" i="51" s="1"/>
  <c r="D21" i="22"/>
  <c r="Z20" i="23"/>
  <c r="Y20" i="23"/>
  <c r="W146" i="23"/>
  <c r="I17" i="24"/>
  <c r="J17" i="24" s="1"/>
  <c r="G17" i="24"/>
  <c r="H17" i="24" s="1"/>
  <c r="K17" i="24"/>
  <c r="L17" i="24" s="1"/>
  <c r="I23" i="51" l="1"/>
  <c r="G25" i="51"/>
  <c r="E23" i="51"/>
  <c r="J149" i="22"/>
  <c r="M149" i="22" s="1"/>
  <c r="X147" i="23"/>
  <c r="Y147" i="23" s="1"/>
  <c r="S147" i="23"/>
  <c r="L147" i="23"/>
  <c r="P147" i="23" s="1"/>
  <c r="K147" i="23"/>
  <c r="Y7" i="39"/>
  <c r="G7" i="39"/>
  <c r="O7" i="39" s="1"/>
  <c r="P7" i="39" s="1"/>
  <c r="O148" i="23"/>
  <c r="I6" i="18"/>
  <c r="D22" i="23"/>
  <c r="G5" i="19"/>
  <c r="Y5" i="19"/>
  <c r="U148" i="23" s="1"/>
  <c r="X21" i="23"/>
  <c r="Y21" i="23" s="1"/>
  <c r="J22" i="22"/>
  <c r="M22" i="22" s="1"/>
  <c r="S21" i="23"/>
  <c r="G5" i="18"/>
  <c r="Y5" i="18"/>
  <c r="U22" i="23" s="1"/>
  <c r="I6" i="19"/>
  <c r="D148" i="23"/>
  <c r="D150" i="22" s="1"/>
  <c r="D22" i="22"/>
  <c r="Z21" i="23"/>
  <c r="L21" i="23"/>
  <c r="P21" i="23" s="1"/>
  <c r="K21" i="23"/>
  <c r="O22" i="23"/>
  <c r="D149" i="22"/>
  <c r="Z147" i="23"/>
  <c r="D23" i="22" l="1"/>
  <c r="D23" i="51"/>
  <c r="E23" i="22"/>
  <c r="D18" i="24"/>
  <c r="Z22" i="23"/>
  <c r="I7" i="19"/>
  <c r="D149" i="23"/>
  <c r="D151" i="22" s="1"/>
  <c r="H148" i="23"/>
  <c r="O5" i="19"/>
  <c r="V147" i="23"/>
  <c r="W147" i="23" s="1"/>
  <c r="R147" i="23"/>
  <c r="H149" i="22"/>
  <c r="L149" i="22" s="1"/>
  <c r="R21" i="23"/>
  <c r="V21" i="23"/>
  <c r="W21" i="23" s="1"/>
  <c r="H22" i="22"/>
  <c r="L22" i="22" s="1"/>
  <c r="D23" i="23"/>
  <c r="I7" i="18"/>
  <c r="O5" i="18"/>
  <c r="H22" i="23"/>
  <c r="E150" i="22"/>
  <c r="Z148" i="23"/>
  <c r="V8" i="39"/>
  <c r="Q7" i="39"/>
  <c r="H25" i="51" s="1"/>
  <c r="W8" i="39"/>
  <c r="U8" i="39"/>
  <c r="X8" i="39"/>
  <c r="F8" i="39"/>
  <c r="AC7" i="39"/>
  <c r="D24" i="22" l="1"/>
  <c r="D24" i="51"/>
  <c r="G26" i="51"/>
  <c r="I22" i="23"/>
  <c r="P5" i="18"/>
  <c r="I8" i="19"/>
  <c r="D150" i="23"/>
  <c r="D152" i="22" s="1"/>
  <c r="I8" i="18"/>
  <c r="D24" i="23"/>
  <c r="E18" i="24"/>
  <c r="F18" i="24" s="1"/>
  <c r="G8" i="39"/>
  <c r="Y8" i="39"/>
  <c r="I148" i="23"/>
  <c r="P5" i="19"/>
  <c r="D25" i="22" l="1"/>
  <c r="D25" i="51"/>
  <c r="I9" i="18"/>
  <c r="D25" i="23"/>
  <c r="F6" i="19"/>
  <c r="J148" i="23"/>
  <c r="Q5" i="19"/>
  <c r="F23" i="51" s="1"/>
  <c r="V6" i="19"/>
  <c r="X6" i="19"/>
  <c r="AC5" i="19"/>
  <c r="Q148" i="23" s="1"/>
  <c r="W6" i="19"/>
  <c r="D151" i="23"/>
  <c r="D153" i="22" s="1"/>
  <c r="I9" i="19"/>
  <c r="R8" i="39"/>
  <c r="O8" i="39"/>
  <c r="P8" i="39" s="1"/>
  <c r="U6" i="18"/>
  <c r="X6" i="18"/>
  <c r="W6" i="18"/>
  <c r="V6" i="18"/>
  <c r="AC5" i="18"/>
  <c r="Q22" i="23" s="1"/>
  <c r="F6" i="18"/>
  <c r="J22" i="23"/>
  <c r="Q5" i="18"/>
  <c r="J23" i="51" s="1"/>
  <c r="K18" i="24"/>
  <c r="L18" i="24" s="1"/>
  <c r="G18" i="24"/>
  <c r="H18" i="24" s="1"/>
  <c r="I18" i="24"/>
  <c r="J18" i="24" s="1"/>
  <c r="D26" i="22" l="1"/>
  <c r="D26" i="51"/>
  <c r="E24" i="51"/>
  <c r="I24" i="51"/>
  <c r="O23" i="23"/>
  <c r="D19" i="24" s="1"/>
  <c r="O149" i="23"/>
  <c r="Z149" i="23" s="1"/>
  <c r="K148" i="23"/>
  <c r="L148" i="23"/>
  <c r="P148" i="23" s="1"/>
  <c r="I10" i="19"/>
  <c r="D152" i="23"/>
  <c r="D154" i="22" s="1"/>
  <c r="K22" i="23"/>
  <c r="L22" i="23"/>
  <c r="P22" i="23" s="1"/>
  <c r="Y6" i="19"/>
  <c r="U149" i="23" s="1"/>
  <c r="G6" i="19"/>
  <c r="U9" i="39"/>
  <c r="W9" i="39"/>
  <c r="F9" i="39"/>
  <c r="Q8" i="39"/>
  <c r="H26" i="51" s="1"/>
  <c r="X9" i="39"/>
  <c r="AC8" i="39"/>
  <c r="V9" i="39"/>
  <c r="S148" i="23"/>
  <c r="J150" i="22"/>
  <c r="M150" i="22" s="1"/>
  <c r="X148" i="23"/>
  <c r="Y148" i="23" s="1"/>
  <c r="G6" i="18"/>
  <c r="Y6" i="18"/>
  <c r="U23" i="23" s="1"/>
  <c r="J23" i="22"/>
  <c r="M23" i="22" s="1"/>
  <c r="X22" i="23"/>
  <c r="Y22" i="23" s="1"/>
  <c r="S22" i="23"/>
  <c r="T8" i="39"/>
  <c r="S8" i="39"/>
  <c r="I10" i="18"/>
  <c r="D26" i="23"/>
  <c r="D27" i="22" l="1"/>
  <c r="D27" i="51"/>
  <c r="G27" i="51"/>
  <c r="E24" i="22"/>
  <c r="Z23" i="23"/>
  <c r="E151" i="22"/>
  <c r="R22" i="23"/>
  <c r="H23" i="22"/>
  <c r="L23" i="22" s="1"/>
  <c r="V22" i="23"/>
  <c r="W22" i="23" s="1"/>
  <c r="G9" i="39"/>
  <c r="Y9" i="39"/>
  <c r="O6" i="18"/>
  <c r="H23" i="23"/>
  <c r="I11" i="19"/>
  <c r="D153" i="23"/>
  <c r="D155" i="22" s="1"/>
  <c r="D27" i="23"/>
  <c r="I11" i="18"/>
  <c r="O6" i="19"/>
  <c r="H149" i="23"/>
  <c r="V148" i="23"/>
  <c r="W148" i="23" s="1"/>
  <c r="R148" i="23"/>
  <c r="H150" i="22"/>
  <c r="L150" i="22" s="1"/>
  <c r="E19" i="24"/>
  <c r="F19" i="24" s="1"/>
  <c r="D28" i="22" l="1"/>
  <c r="D28" i="51"/>
  <c r="I23" i="23"/>
  <c r="P6" i="18"/>
  <c r="I12" i="19"/>
  <c r="D154" i="23"/>
  <c r="D156" i="22" s="1"/>
  <c r="O9" i="39"/>
  <c r="P9" i="39" s="1"/>
  <c r="R9" i="39"/>
  <c r="I149" i="23"/>
  <c r="P6" i="19"/>
  <c r="I19" i="24"/>
  <c r="J19" i="24" s="1"/>
  <c r="K19" i="24"/>
  <c r="L19" i="24" s="1"/>
  <c r="G19" i="24"/>
  <c r="H19" i="24" s="1"/>
  <c r="I12" i="18"/>
  <c r="D28" i="23"/>
  <c r="D29" i="22" l="1"/>
  <c r="D29" i="51"/>
  <c r="S9" i="39"/>
  <c r="T9" i="39"/>
  <c r="X10" i="39"/>
  <c r="AC9" i="39"/>
  <c r="W10" i="39"/>
  <c r="Q9" i="39"/>
  <c r="H27" i="51" s="1"/>
  <c r="U10" i="39"/>
  <c r="V10" i="39"/>
  <c r="G28" i="51" s="1"/>
  <c r="F10" i="39"/>
  <c r="I13" i="19"/>
  <c r="D155" i="23"/>
  <c r="D157" i="22" s="1"/>
  <c r="F7" i="19"/>
  <c r="J149" i="23"/>
  <c r="Q6" i="19"/>
  <c r="F24" i="51" s="1"/>
  <c r="X7" i="19"/>
  <c r="W7" i="19"/>
  <c r="V7" i="19"/>
  <c r="AC6" i="19"/>
  <c r="Q149" i="23" s="1"/>
  <c r="V7" i="18"/>
  <c r="AC6" i="18"/>
  <c r="Q23" i="23" s="1"/>
  <c r="X7" i="18"/>
  <c r="J23" i="23"/>
  <c r="F7" i="18"/>
  <c r="U7" i="18"/>
  <c r="Q6" i="18"/>
  <c r="J24" i="51" s="1"/>
  <c r="W7" i="18"/>
  <c r="D29" i="23"/>
  <c r="I13" i="18"/>
  <c r="E25" i="51" l="1"/>
  <c r="D30" i="22"/>
  <c r="D30" i="51"/>
  <c r="I25" i="51"/>
  <c r="O150" i="23"/>
  <c r="Z150" i="23" s="1"/>
  <c r="I14" i="18"/>
  <c r="D30" i="23"/>
  <c r="D31" i="22" s="1"/>
  <c r="G7" i="18"/>
  <c r="Y7" i="18"/>
  <c r="U24" i="23" s="1"/>
  <c r="J151" i="22"/>
  <c r="M151" i="22" s="1"/>
  <c r="S149" i="23"/>
  <c r="X149" i="23"/>
  <c r="Y149" i="23" s="1"/>
  <c r="Y7" i="19"/>
  <c r="U150" i="23" s="1"/>
  <c r="G7" i="19"/>
  <c r="I14" i="19"/>
  <c r="D156" i="23"/>
  <c r="D158" i="22" s="1"/>
  <c r="J24" i="22"/>
  <c r="M24" i="22" s="1"/>
  <c r="X23" i="23"/>
  <c r="Y23" i="23" s="1"/>
  <c r="S23" i="23"/>
  <c r="G10" i="39"/>
  <c r="Y10" i="39"/>
  <c r="O24" i="23"/>
  <c r="K149" i="23"/>
  <c r="L149" i="23"/>
  <c r="P149" i="23" s="1"/>
  <c r="K23" i="23"/>
  <c r="L23" i="23"/>
  <c r="P23" i="23" s="1"/>
  <c r="E152" i="22" l="1"/>
  <c r="H24" i="22"/>
  <c r="L24" i="22" s="1"/>
  <c r="V23" i="23"/>
  <c r="W23" i="23" s="1"/>
  <c r="R23" i="23"/>
  <c r="D157" i="23"/>
  <c r="D159" i="22" s="1"/>
  <c r="I15" i="19"/>
  <c r="O10" i="39"/>
  <c r="P10" i="39" s="1"/>
  <c r="R10" i="39"/>
  <c r="V149" i="23"/>
  <c r="W149" i="23" s="1"/>
  <c r="R149" i="23"/>
  <c r="H151" i="22"/>
  <c r="L151" i="22" s="1"/>
  <c r="O7" i="19"/>
  <c r="H150" i="23"/>
  <c r="H24" i="23"/>
  <c r="O7" i="18"/>
  <c r="Z24" i="23"/>
  <c r="D20" i="24"/>
  <c r="E25" i="22"/>
  <c r="I15" i="18"/>
  <c r="D31" i="23"/>
  <c r="D32" i="22" s="1"/>
  <c r="W11" i="39" l="1"/>
  <c r="V11" i="39"/>
  <c r="U11" i="39"/>
  <c r="X11" i="39"/>
  <c r="Q10" i="39"/>
  <c r="H28" i="51" s="1"/>
  <c r="F11" i="39"/>
  <c r="AC10" i="39"/>
  <c r="I150" i="23"/>
  <c r="P7" i="19"/>
  <c r="I16" i="19"/>
  <c r="D158" i="23"/>
  <c r="D160" i="22" s="1"/>
  <c r="E20" i="24"/>
  <c r="I24" i="23"/>
  <c r="P7" i="18"/>
  <c r="D32" i="23"/>
  <c r="D33" i="22" s="1"/>
  <c r="I16" i="18"/>
  <c r="S10" i="39"/>
  <c r="T10" i="39"/>
  <c r="G29" i="51" l="1"/>
  <c r="I20" i="24"/>
  <c r="J20" i="24" s="1"/>
  <c r="K20" i="24"/>
  <c r="L20" i="24" s="1"/>
  <c r="G20" i="24"/>
  <c r="H20" i="24" s="1"/>
  <c r="G11" i="39"/>
  <c r="Y11" i="39"/>
  <c r="U8" i="18"/>
  <c r="Q7" i="18"/>
  <c r="J25" i="51" s="1"/>
  <c r="F8" i="18"/>
  <c r="V8" i="18"/>
  <c r="J24" i="23"/>
  <c r="X8" i="18"/>
  <c r="AC7" i="18"/>
  <c r="Q24" i="23" s="1"/>
  <c r="W8" i="18"/>
  <c r="V8" i="19"/>
  <c r="AC7" i="19"/>
  <c r="Q150" i="23" s="1"/>
  <c r="Q7" i="19"/>
  <c r="F25" i="51" s="1"/>
  <c r="J150" i="23"/>
  <c r="X8" i="19"/>
  <c r="F8" i="19"/>
  <c r="W8" i="19"/>
  <c r="I17" i="18"/>
  <c r="D33" i="23"/>
  <c r="D34" i="22" s="1"/>
  <c r="I17" i="19"/>
  <c r="D159" i="23"/>
  <c r="D161" i="22" s="1"/>
  <c r="F20" i="24"/>
  <c r="I26" i="51" l="1"/>
  <c r="E26" i="51"/>
  <c r="O151" i="23"/>
  <c r="Z151" i="23" s="1"/>
  <c r="J25" i="22"/>
  <c r="M25" i="22" s="1"/>
  <c r="X24" i="23"/>
  <c r="Y24" i="23" s="1"/>
  <c r="S24" i="23"/>
  <c r="K150" i="23"/>
  <c r="L150" i="23"/>
  <c r="P150" i="23" s="1"/>
  <c r="X150" i="23"/>
  <c r="Y150" i="23" s="1"/>
  <c r="J152" i="22"/>
  <c r="M152" i="22" s="1"/>
  <c r="S150" i="23"/>
  <c r="O11" i="39"/>
  <c r="P11" i="39" s="1"/>
  <c r="R11" i="39"/>
  <c r="O25" i="23"/>
  <c r="I18" i="19"/>
  <c r="D160" i="23"/>
  <c r="D162" i="22" s="1"/>
  <c r="Y8" i="19"/>
  <c r="U151" i="23" s="1"/>
  <c r="G8" i="19"/>
  <c r="Y8" i="18"/>
  <c r="U25" i="23" s="1"/>
  <c r="G8" i="18"/>
  <c r="I18" i="18"/>
  <c r="D34" i="23"/>
  <c r="D35" i="22" s="1"/>
  <c r="L24" i="23"/>
  <c r="P24" i="23" s="1"/>
  <c r="K24" i="23"/>
  <c r="E153" i="22" l="1"/>
  <c r="D21" i="24"/>
  <c r="Z25" i="23"/>
  <c r="E26" i="22"/>
  <c r="R150" i="23"/>
  <c r="V150" i="23"/>
  <c r="W150" i="23" s="1"/>
  <c r="H152" i="22"/>
  <c r="L152" i="22" s="1"/>
  <c r="R24" i="23"/>
  <c r="V24" i="23"/>
  <c r="W24" i="23" s="1"/>
  <c r="H25" i="22"/>
  <c r="L25" i="22" s="1"/>
  <c r="T11" i="39"/>
  <c r="S11" i="39"/>
  <c r="X12" i="39"/>
  <c r="F12" i="39"/>
  <c r="W12" i="39"/>
  <c r="AC11" i="39"/>
  <c r="Q11" i="39"/>
  <c r="H29" i="51" s="1"/>
  <c r="V12" i="39"/>
  <c r="U12" i="39"/>
  <c r="I19" i="18"/>
  <c r="D38" i="23"/>
  <c r="D39" i="22" s="1"/>
  <c r="R8" i="19"/>
  <c r="M151" i="23" s="1"/>
  <c r="H151" i="23"/>
  <c r="O8" i="19"/>
  <c r="I19" i="19"/>
  <c r="D161" i="23"/>
  <c r="D163" i="22" s="1"/>
  <c r="R8" i="18"/>
  <c r="M25" i="23" s="1"/>
  <c r="H25" i="23"/>
  <c r="O8" i="18"/>
  <c r="G30" i="51" l="1"/>
  <c r="I151" i="23"/>
  <c r="P8" i="19"/>
  <c r="I25" i="23"/>
  <c r="P8" i="18"/>
  <c r="S8" i="19"/>
  <c r="T8" i="19"/>
  <c r="N151" i="23" s="1"/>
  <c r="G153" i="22" s="1"/>
  <c r="T8" i="18"/>
  <c r="S8" i="18"/>
  <c r="I20" i="19"/>
  <c r="D162" i="23"/>
  <c r="D164" i="22" s="1"/>
  <c r="I20" i="18"/>
  <c r="D39" i="23"/>
  <c r="D40" i="22" s="1"/>
  <c r="G12" i="39"/>
  <c r="Y12" i="39"/>
  <c r="E21" i="24"/>
  <c r="F21" i="24" s="1"/>
  <c r="N25" i="23" l="1"/>
  <c r="G26" i="22" s="1"/>
  <c r="I21" i="19"/>
  <c r="D163" i="23"/>
  <c r="D165" i="22" s="1"/>
  <c r="U9" i="18"/>
  <c r="X9" i="18"/>
  <c r="AC8" i="18"/>
  <c r="Q25" i="23" s="1"/>
  <c r="W9" i="18"/>
  <c r="J25" i="23"/>
  <c r="Q8" i="18"/>
  <c r="J26" i="51" s="1"/>
  <c r="V9" i="18"/>
  <c r="F9" i="18"/>
  <c r="O12" i="39"/>
  <c r="P12" i="39" s="1"/>
  <c r="R12" i="39"/>
  <c r="I21" i="24"/>
  <c r="J21" i="24" s="1"/>
  <c r="G21" i="24"/>
  <c r="H21" i="24" s="1"/>
  <c r="K21" i="24"/>
  <c r="L21" i="24" s="1"/>
  <c r="X9" i="19"/>
  <c r="W9" i="19"/>
  <c r="AC8" i="19"/>
  <c r="Q151" i="23" s="1"/>
  <c r="V9" i="19"/>
  <c r="E27" i="51" s="1"/>
  <c r="F9" i="19"/>
  <c r="J151" i="23"/>
  <c r="Q8" i="19"/>
  <c r="F26" i="51" s="1"/>
  <c r="I21" i="18"/>
  <c r="D40" i="23"/>
  <c r="D41" i="22" s="1"/>
  <c r="I27" i="51" l="1"/>
  <c r="O152" i="23"/>
  <c r="E154" i="22" s="1"/>
  <c r="Y9" i="19"/>
  <c r="U152" i="23" s="1"/>
  <c r="G9" i="19"/>
  <c r="S25" i="23"/>
  <c r="J26" i="22"/>
  <c r="M26" i="22" s="1"/>
  <c r="X25" i="23"/>
  <c r="Y25" i="23" s="1"/>
  <c r="Y9" i="18"/>
  <c r="U26" i="23" s="1"/>
  <c r="G9" i="18"/>
  <c r="I22" i="18"/>
  <c r="D41" i="23"/>
  <c r="D42" i="22" s="1"/>
  <c r="O26" i="23"/>
  <c r="L151" i="23"/>
  <c r="P151" i="23" s="1"/>
  <c r="K151" i="23"/>
  <c r="S12" i="39"/>
  <c r="T12" i="39"/>
  <c r="L25" i="23"/>
  <c r="P25" i="23" s="1"/>
  <c r="K25" i="23"/>
  <c r="J153" i="22"/>
  <c r="M153" i="22" s="1"/>
  <c r="S151" i="23"/>
  <c r="X151" i="23"/>
  <c r="Y151" i="23" s="1"/>
  <c r="V13" i="39"/>
  <c r="F13" i="39"/>
  <c r="AC12" i="39"/>
  <c r="Q12" i="39"/>
  <c r="H30" i="51" s="1"/>
  <c r="X13" i="39"/>
  <c r="W13" i="39"/>
  <c r="U13" i="39"/>
  <c r="I22" i="19"/>
  <c r="D164" i="23"/>
  <c r="D166" i="22" s="1"/>
  <c r="Z152" i="23" l="1"/>
  <c r="I23" i="19"/>
  <c r="D165" i="23"/>
  <c r="D167" i="22" s="1"/>
  <c r="G13" i="39"/>
  <c r="Y13" i="39"/>
  <c r="R25" i="23"/>
  <c r="V25" i="23"/>
  <c r="W25" i="23" s="1"/>
  <c r="H26" i="22"/>
  <c r="L26" i="22" s="1"/>
  <c r="E27" i="22"/>
  <c r="D22" i="24"/>
  <c r="Z26" i="23"/>
  <c r="I23" i="18"/>
  <c r="D42" i="23"/>
  <c r="H152" i="23"/>
  <c r="R9" i="19"/>
  <c r="M152" i="23" s="1"/>
  <c r="O9" i="19"/>
  <c r="R151" i="23"/>
  <c r="H153" i="22"/>
  <c r="L153" i="22" s="1"/>
  <c r="V151" i="23"/>
  <c r="W151" i="23" s="1"/>
  <c r="R9" i="18"/>
  <c r="M26" i="23" s="1"/>
  <c r="O9" i="18"/>
  <c r="H26" i="23"/>
  <c r="D43" i="22" l="1"/>
  <c r="D31" i="51"/>
  <c r="I26" i="23"/>
  <c r="P9" i="18"/>
  <c r="T9" i="19"/>
  <c r="S9" i="19"/>
  <c r="E22" i="24"/>
  <c r="F22" i="24" s="1"/>
  <c r="T9" i="18"/>
  <c r="S9" i="18"/>
  <c r="O13" i="39"/>
  <c r="P13" i="39" s="1"/>
  <c r="R13" i="39"/>
  <c r="I152" i="23"/>
  <c r="P9" i="19"/>
  <c r="I24" i="18"/>
  <c r="D43" i="23"/>
  <c r="D44" i="22" s="1"/>
  <c r="I24" i="19"/>
  <c r="D166" i="23"/>
  <c r="D171" i="22" s="1"/>
  <c r="N26" i="23" l="1"/>
  <c r="G27" i="22" s="1"/>
  <c r="N152" i="23"/>
  <c r="G154" i="22" s="1"/>
  <c r="F10" i="19"/>
  <c r="AC9" i="19"/>
  <c r="Q152" i="23" s="1"/>
  <c r="X10" i="19"/>
  <c r="J152" i="23"/>
  <c r="W10" i="19"/>
  <c r="Q9" i="19"/>
  <c r="F27" i="51" s="1"/>
  <c r="V10" i="19"/>
  <c r="E28" i="51" s="1"/>
  <c r="K22" i="24"/>
  <c r="L22" i="24" s="1"/>
  <c r="G22" i="24"/>
  <c r="H22" i="24" s="1"/>
  <c r="I22" i="24"/>
  <c r="J22" i="24" s="1"/>
  <c r="T13" i="39"/>
  <c r="S13" i="39"/>
  <c r="Q13" i="39"/>
  <c r="X14" i="39"/>
  <c r="AC13" i="39"/>
  <c r="V14" i="39"/>
  <c r="W14" i="39"/>
  <c r="U14" i="39"/>
  <c r="F14" i="39"/>
  <c r="F10" i="18"/>
  <c r="Q9" i="18"/>
  <c r="J27" i="51" s="1"/>
  <c r="AC9" i="18"/>
  <c r="Q26" i="23" s="1"/>
  <c r="V10" i="18"/>
  <c r="J26" i="23"/>
  <c r="W10" i="18"/>
  <c r="U10" i="18"/>
  <c r="X10" i="18"/>
  <c r="I25" i="19"/>
  <c r="D167" i="23"/>
  <c r="D172" i="22" s="1"/>
  <c r="I25" i="18"/>
  <c r="D44" i="23"/>
  <c r="D45" i="22" s="1"/>
  <c r="I28" i="51" l="1"/>
  <c r="O27" i="23"/>
  <c r="D23" i="24" s="1"/>
  <c r="G10" i="18"/>
  <c r="Y10" i="18"/>
  <c r="U27" i="23" s="1"/>
  <c r="K152" i="23"/>
  <c r="L152" i="23"/>
  <c r="P152" i="23" s="1"/>
  <c r="I26" i="18"/>
  <c r="D45" i="23"/>
  <c r="D46" i="22" s="1"/>
  <c r="Y14" i="39"/>
  <c r="G14" i="39"/>
  <c r="I26" i="19"/>
  <c r="D168" i="23"/>
  <c r="D173" i="22" s="1"/>
  <c r="X26" i="23"/>
  <c r="Y26" i="23" s="1"/>
  <c r="S26" i="23"/>
  <c r="J27" i="22"/>
  <c r="M27" i="22" s="1"/>
  <c r="S152" i="23"/>
  <c r="J154" i="22"/>
  <c r="M154" i="22" s="1"/>
  <c r="X152" i="23"/>
  <c r="Y152" i="23" s="1"/>
  <c r="L26" i="23"/>
  <c r="P26" i="23" s="1"/>
  <c r="K26" i="23"/>
  <c r="O153" i="23"/>
  <c r="G10" i="19"/>
  <c r="Y10" i="19"/>
  <c r="U153" i="23" s="1"/>
  <c r="E28" i="22" l="1"/>
  <c r="Z27" i="23"/>
  <c r="R14" i="39"/>
  <c r="O14" i="39"/>
  <c r="P14" i="39" s="1"/>
  <c r="I27" i="18"/>
  <c r="D46" i="23"/>
  <c r="D47" i="22" s="1"/>
  <c r="R152" i="23"/>
  <c r="H154" i="22"/>
  <c r="L154" i="22" s="1"/>
  <c r="V152" i="23"/>
  <c r="W152" i="23" s="1"/>
  <c r="Z153" i="23"/>
  <c r="E155" i="22"/>
  <c r="H27" i="22"/>
  <c r="L27" i="22" s="1"/>
  <c r="R26" i="23"/>
  <c r="V26" i="23"/>
  <c r="W26" i="23" s="1"/>
  <c r="E23" i="24"/>
  <c r="F23" i="24" s="1"/>
  <c r="H153" i="23"/>
  <c r="R10" i="19"/>
  <c r="M153" i="23" s="1"/>
  <c r="O10" i="19"/>
  <c r="I27" i="19"/>
  <c r="D169" i="23"/>
  <c r="D174" i="22" s="1"/>
  <c r="R10" i="18"/>
  <c r="M27" i="23" s="1"/>
  <c r="O10" i="18"/>
  <c r="H27" i="23"/>
  <c r="I28" i="19" l="1"/>
  <c r="D170" i="23"/>
  <c r="D175" i="22" s="1"/>
  <c r="I27" i="23"/>
  <c r="P10" i="18"/>
  <c r="I28" i="18"/>
  <c r="D47" i="23"/>
  <c r="D48" i="22" s="1"/>
  <c r="I153" i="23"/>
  <c r="P10" i="19"/>
  <c r="V15" i="39"/>
  <c r="X15" i="39"/>
  <c r="F15" i="39"/>
  <c r="AC14" i="39"/>
  <c r="Q14" i="39"/>
  <c r="W15" i="39"/>
  <c r="U15" i="39"/>
  <c r="S10" i="19"/>
  <c r="T10" i="19"/>
  <c r="T10" i="18"/>
  <c r="S10" i="18"/>
  <c r="K23" i="24"/>
  <c r="L23" i="24" s="1"/>
  <c r="I23" i="24"/>
  <c r="J23" i="24" s="1"/>
  <c r="G23" i="24"/>
  <c r="H23" i="24" s="1"/>
  <c r="S14" i="39"/>
  <c r="T14" i="39"/>
  <c r="N153" i="23" l="1"/>
  <c r="G155" i="22" s="1"/>
  <c r="N27" i="23"/>
  <c r="G28" i="22" s="1"/>
  <c r="Y15" i="39"/>
  <c r="G15" i="39"/>
  <c r="I29" i="18"/>
  <c r="D48" i="23"/>
  <c r="D49" i="22" s="1"/>
  <c r="V11" i="18"/>
  <c r="J27" i="23"/>
  <c r="W11" i="18"/>
  <c r="F11" i="18"/>
  <c r="U11" i="18"/>
  <c r="X11" i="18"/>
  <c r="I29" i="51" s="1"/>
  <c r="Q10" i="18"/>
  <c r="J28" i="51" s="1"/>
  <c r="AC10" i="18"/>
  <c r="Q27" i="23" s="1"/>
  <c r="V11" i="19"/>
  <c r="X11" i="19"/>
  <c r="Q10" i="19"/>
  <c r="F28" i="51" s="1"/>
  <c r="F11" i="19"/>
  <c r="AC10" i="19"/>
  <c r="Q153" i="23" s="1"/>
  <c r="J153" i="23"/>
  <c r="W11" i="19"/>
  <c r="I29" i="19"/>
  <c r="D174" i="23"/>
  <c r="D176" i="22" s="1"/>
  <c r="E29" i="51" l="1"/>
  <c r="O154" i="23"/>
  <c r="I30" i="18"/>
  <c r="D49" i="23"/>
  <c r="D50" i="22" s="1"/>
  <c r="G11" i="18"/>
  <c r="Y11" i="18"/>
  <c r="U28" i="23" s="1"/>
  <c r="R15" i="39"/>
  <c r="O15" i="39"/>
  <c r="P15" i="39" s="1"/>
  <c r="J155" i="22"/>
  <c r="M155" i="22" s="1"/>
  <c r="X153" i="23"/>
  <c r="Y153" i="23" s="1"/>
  <c r="S153" i="23"/>
  <c r="G11" i="19"/>
  <c r="Y11" i="19"/>
  <c r="U154" i="23" s="1"/>
  <c r="X27" i="23"/>
  <c r="Y27" i="23" s="1"/>
  <c r="S27" i="23"/>
  <c r="J28" i="22"/>
  <c r="M28" i="22" s="1"/>
  <c r="I30" i="19"/>
  <c r="D175" i="23"/>
  <c r="D177" i="22" s="1"/>
  <c r="L153" i="23"/>
  <c r="P153" i="23" s="1"/>
  <c r="K153" i="23"/>
  <c r="L27" i="23"/>
  <c r="P27" i="23" s="1"/>
  <c r="K27" i="23"/>
  <c r="O28" i="23"/>
  <c r="H155" i="22" l="1"/>
  <c r="L155" i="22" s="1"/>
  <c r="V153" i="23"/>
  <c r="W153" i="23" s="1"/>
  <c r="R153" i="23"/>
  <c r="T15" i="39"/>
  <c r="S15" i="39"/>
  <c r="H154" i="23"/>
  <c r="R11" i="19"/>
  <c r="M154" i="23" s="1"/>
  <c r="O11" i="19"/>
  <c r="I31" i="19"/>
  <c r="D176" i="23"/>
  <c r="D178" i="22" s="1"/>
  <c r="O11" i="18"/>
  <c r="H28" i="23"/>
  <c r="R11" i="18"/>
  <c r="M28" i="23" s="1"/>
  <c r="Z28" i="23"/>
  <c r="D24" i="24"/>
  <c r="E24" i="24" s="1"/>
  <c r="E29" i="22"/>
  <c r="V27" i="23"/>
  <c r="W27" i="23" s="1"/>
  <c r="R27" i="23"/>
  <c r="H28" i="22"/>
  <c r="L28" i="22" s="1"/>
  <c r="I31" i="18"/>
  <c r="D50" i="23"/>
  <c r="D51" i="22" s="1"/>
  <c r="Q15" i="39"/>
  <c r="F16" i="39"/>
  <c r="V16" i="39"/>
  <c r="U16" i="39"/>
  <c r="X16" i="39"/>
  <c r="W16" i="39"/>
  <c r="AC15" i="39"/>
  <c r="E156" i="22"/>
  <c r="Z154" i="23"/>
  <c r="I28" i="23" l="1"/>
  <c r="P11" i="18"/>
  <c r="F24" i="24"/>
  <c r="I24" i="24"/>
  <c r="J24" i="24" s="1"/>
  <c r="G24" i="24"/>
  <c r="H24" i="24" s="1"/>
  <c r="K24" i="24"/>
  <c r="L24" i="24" s="1"/>
  <c r="I32" i="19"/>
  <c r="D177" i="23"/>
  <c r="D179" i="22" s="1"/>
  <c r="G16" i="39"/>
  <c r="Y16" i="39"/>
  <c r="I32" i="18"/>
  <c r="D51" i="23"/>
  <c r="D52" i="22" s="1"/>
  <c r="I154" i="23"/>
  <c r="P11" i="19"/>
  <c r="T11" i="18"/>
  <c r="S11" i="18"/>
  <c r="T11" i="19"/>
  <c r="S11" i="19"/>
  <c r="N154" i="23" l="1"/>
  <c r="G156" i="22" s="1"/>
  <c r="N28" i="23"/>
  <c r="G29" i="22" s="1"/>
  <c r="O16" i="39"/>
  <c r="P16" i="39" s="1"/>
  <c r="R16" i="39"/>
  <c r="Q11" i="19"/>
  <c r="F29" i="51" s="1"/>
  <c r="F12" i="19"/>
  <c r="AC11" i="19"/>
  <c r="Q154" i="23" s="1"/>
  <c r="V12" i="19"/>
  <c r="J154" i="23"/>
  <c r="X12" i="19"/>
  <c r="E30" i="51" s="1"/>
  <c r="W12" i="19"/>
  <c r="I33" i="19"/>
  <c r="D178" i="23"/>
  <c r="D180" i="22" s="1"/>
  <c r="X12" i="18"/>
  <c r="F12" i="18"/>
  <c r="W12" i="18"/>
  <c r="Q11" i="18"/>
  <c r="J29" i="51" s="1"/>
  <c r="V12" i="18"/>
  <c r="AC11" i="18"/>
  <c r="Q28" i="23" s="1"/>
  <c r="U12" i="18"/>
  <c r="J28" i="23"/>
  <c r="I33" i="18"/>
  <c r="D52" i="23"/>
  <c r="D53" i="22" l="1"/>
  <c r="D32" i="51"/>
  <c r="I30" i="51"/>
  <c r="O155" i="23"/>
  <c r="Z155" i="23" s="1"/>
  <c r="O29" i="23"/>
  <c r="E30" i="22" s="1"/>
  <c r="S154" i="23"/>
  <c r="X154" i="23"/>
  <c r="Y154" i="23" s="1"/>
  <c r="J156" i="22"/>
  <c r="M156" i="22" s="1"/>
  <c r="I34" i="19"/>
  <c r="D179" i="23"/>
  <c r="D181" i="22" s="1"/>
  <c r="G12" i="19"/>
  <c r="Y12" i="19"/>
  <c r="U155" i="23" s="1"/>
  <c r="L28" i="23"/>
  <c r="P28" i="23" s="1"/>
  <c r="K28" i="23"/>
  <c r="Y12" i="18"/>
  <c r="U29" i="23" s="1"/>
  <c r="G12" i="18"/>
  <c r="K154" i="23"/>
  <c r="L154" i="23"/>
  <c r="P154" i="23" s="1"/>
  <c r="I34" i="18"/>
  <c r="D53" i="23"/>
  <c r="D54" i="22" s="1"/>
  <c r="S28" i="23"/>
  <c r="J29" i="22"/>
  <c r="M29" i="22" s="1"/>
  <c r="X28" i="23"/>
  <c r="Y28" i="23" s="1"/>
  <c r="S16" i="39"/>
  <c r="T16" i="39"/>
  <c r="V17" i="39"/>
  <c r="F17" i="39"/>
  <c r="U17" i="39"/>
  <c r="AC16" i="39"/>
  <c r="Q16" i="39"/>
  <c r="X17" i="39"/>
  <c r="W17" i="39"/>
  <c r="E157" i="22" l="1"/>
  <c r="Z29" i="23"/>
  <c r="D25" i="24"/>
  <c r="E25" i="24" s="1"/>
  <c r="I25" i="24" s="1"/>
  <c r="J25" i="24" s="1"/>
  <c r="O12" i="19"/>
  <c r="H155" i="23"/>
  <c r="R12" i="19"/>
  <c r="M155" i="23" s="1"/>
  <c r="I35" i="18"/>
  <c r="D54" i="23"/>
  <c r="D55" i="22" s="1"/>
  <c r="R12" i="18"/>
  <c r="M29" i="23" s="1"/>
  <c r="O12" i="18"/>
  <c r="H29" i="23"/>
  <c r="I35" i="19"/>
  <c r="D180" i="23"/>
  <c r="D182" i="22" s="1"/>
  <c r="G17" i="39"/>
  <c r="Y17" i="39"/>
  <c r="R28" i="23"/>
  <c r="H29" i="22"/>
  <c r="L29" i="22" s="1"/>
  <c r="V28" i="23"/>
  <c r="W28" i="23" s="1"/>
  <c r="V154" i="23"/>
  <c r="W154" i="23" s="1"/>
  <c r="H156" i="22"/>
  <c r="L156" i="22" s="1"/>
  <c r="R154" i="23"/>
  <c r="G25" i="24" l="1"/>
  <c r="H25" i="24" s="1"/>
  <c r="F25" i="24"/>
  <c r="K25" i="24"/>
  <c r="L25" i="24" s="1"/>
  <c r="I36" i="19"/>
  <c r="D181" i="23"/>
  <c r="D183" i="22" s="1"/>
  <c r="I36" i="18"/>
  <c r="D55" i="23"/>
  <c r="D56" i="22" s="1"/>
  <c r="S12" i="19"/>
  <c r="T12" i="19"/>
  <c r="I29" i="23"/>
  <c r="P12" i="18"/>
  <c r="O17" i="39"/>
  <c r="P17" i="39" s="1"/>
  <c r="R17" i="39"/>
  <c r="S12" i="18"/>
  <c r="T12" i="18"/>
  <c r="I155" i="23"/>
  <c r="P12" i="19"/>
  <c r="N155" i="23" l="1"/>
  <c r="G157" i="22" s="1"/>
  <c r="N29" i="23"/>
  <c r="G30" i="22" s="1"/>
  <c r="F18" i="39"/>
  <c r="U18" i="39"/>
  <c r="AC17" i="39"/>
  <c r="W18" i="39"/>
  <c r="V18" i="39"/>
  <c r="Q17" i="39"/>
  <c r="X18" i="39"/>
  <c r="I37" i="18"/>
  <c r="D56" i="23"/>
  <c r="D57" i="22" s="1"/>
  <c r="T17" i="39"/>
  <c r="S17" i="39"/>
  <c r="V13" i="19"/>
  <c r="W13" i="19"/>
  <c r="AC12" i="19"/>
  <c r="Q155" i="23" s="1"/>
  <c r="X13" i="19"/>
  <c r="Q12" i="19"/>
  <c r="F30" i="51" s="1"/>
  <c r="J155" i="23"/>
  <c r="F13" i="19"/>
  <c r="X13" i="18"/>
  <c r="U13" i="18"/>
  <c r="AC12" i="18"/>
  <c r="Q29" i="23" s="1"/>
  <c r="W13" i="18"/>
  <c r="Q12" i="18"/>
  <c r="J30" i="51" s="1"/>
  <c r="V13" i="18"/>
  <c r="F13" i="18"/>
  <c r="J29" i="23"/>
  <c r="I37" i="19"/>
  <c r="D182" i="23"/>
  <c r="D184" i="22" s="1"/>
  <c r="J157" i="22" l="1"/>
  <c r="M157" i="22" s="1"/>
  <c r="S155" i="23"/>
  <c r="X155" i="23"/>
  <c r="Y155" i="23" s="1"/>
  <c r="O156" i="23"/>
  <c r="I38" i="18"/>
  <c r="D57" i="23"/>
  <c r="D58" i="22" s="1"/>
  <c r="G18" i="39"/>
  <c r="Y18" i="39"/>
  <c r="G13" i="18"/>
  <c r="Y13" i="18"/>
  <c r="U30" i="23" s="1"/>
  <c r="Y13" i="19"/>
  <c r="U156" i="23" s="1"/>
  <c r="G13" i="19"/>
  <c r="I38" i="19"/>
  <c r="D183" i="23"/>
  <c r="D185" i="22" s="1"/>
  <c r="X29" i="23"/>
  <c r="Y29" i="23" s="1"/>
  <c r="S29" i="23"/>
  <c r="J30" i="22"/>
  <c r="M30" i="22" s="1"/>
  <c r="L155" i="23"/>
  <c r="P155" i="23" s="1"/>
  <c r="K155" i="23"/>
  <c r="O30" i="23"/>
  <c r="L29" i="23"/>
  <c r="P29" i="23" s="1"/>
  <c r="K29" i="23"/>
  <c r="I39" i="18" l="1"/>
  <c r="D58" i="23"/>
  <c r="D59" i="22" s="1"/>
  <c r="E31" i="22"/>
  <c r="D26" i="24"/>
  <c r="E26" i="24" s="1"/>
  <c r="Z30" i="23"/>
  <c r="O13" i="18"/>
  <c r="R13" i="18"/>
  <c r="M30" i="23" s="1"/>
  <c r="H30" i="23"/>
  <c r="Z156" i="23"/>
  <c r="E158" i="22"/>
  <c r="H30" i="22"/>
  <c r="L30" i="22" s="1"/>
  <c r="V29" i="23"/>
  <c r="W29" i="23" s="1"/>
  <c r="R29" i="23"/>
  <c r="R18" i="39"/>
  <c r="O18" i="39"/>
  <c r="P18" i="39" s="1"/>
  <c r="I39" i="19"/>
  <c r="D184" i="23"/>
  <c r="D186" i="22" s="1"/>
  <c r="V155" i="23"/>
  <c r="W155" i="23" s="1"/>
  <c r="R155" i="23"/>
  <c r="H157" i="22"/>
  <c r="L157" i="22" s="1"/>
  <c r="H156" i="23"/>
  <c r="O13" i="19"/>
  <c r="R13" i="19"/>
  <c r="M156" i="23" s="1"/>
  <c r="I30" i="23" l="1"/>
  <c r="P13" i="18"/>
  <c r="I156" i="23"/>
  <c r="P13" i="19"/>
  <c r="F26" i="24"/>
  <c r="I26" i="24"/>
  <c r="J26" i="24" s="1"/>
  <c r="K26" i="24"/>
  <c r="L26" i="24" s="1"/>
  <c r="G26" i="24"/>
  <c r="H26" i="24" s="1"/>
  <c r="X19" i="39"/>
  <c r="U19" i="39"/>
  <c r="AC18" i="39"/>
  <c r="V19" i="39"/>
  <c r="Q18" i="39"/>
  <c r="W19" i="39"/>
  <c r="F19" i="39"/>
  <c r="I40" i="19"/>
  <c r="D185" i="23"/>
  <c r="D187" i="22" s="1"/>
  <c r="S18" i="39"/>
  <c r="T18" i="39"/>
  <c r="T13" i="19"/>
  <c r="S13" i="19"/>
  <c r="S13" i="18"/>
  <c r="T13" i="18"/>
  <c r="I40" i="18"/>
  <c r="D59" i="23"/>
  <c r="D60" i="22" s="1"/>
  <c r="N30" i="23" l="1"/>
  <c r="G31" i="22" s="1"/>
  <c r="N156" i="23"/>
  <c r="G158" i="22" s="1"/>
  <c r="I41" i="19"/>
  <c r="D186" i="23"/>
  <c r="D188" i="22" s="1"/>
  <c r="Q13" i="19"/>
  <c r="AC13" i="19"/>
  <c r="Q156" i="23" s="1"/>
  <c r="F14" i="19"/>
  <c r="V14" i="19"/>
  <c r="X14" i="19"/>
  <c r="W14" i="19"/>
  <c r="J156" i="23"/>
  <c r="I41" i="18"/>
  <c r="D60" i="23"/>
  <c r="D61" i="22" s="1"/>
  <c r="Y19" i="39"/>
  <c r="G19" i="39"/>
  <c r="V14" i="18"/>
  <c r="AC13" i="18"/>
  <c r="Q30" i="23" s="1"/>
  <c r="Q13" i="18"/>
  <c r="X14" i="18"/>
  <c r="J30" i="23"/>
  <c r="F14" i="18"/>
  <c r="U14" i="18"/>
  <c r="W14" i="18"/>
  <c r="O19" i="39" l="1"/>
  <c r="P19" i="39" s="1"/>
  <c r="R19" i="39"/>
  <c r="G14" i="19"/>
  <c r="Y14" i="19"/>
  <c r="U157" i="23" s="1"/>
  <c r="S156" i="23"/>
  <c r="J158" i="22"/>
  <c r="M158" i="22" s="1"/>
  <c r="X156" i="23"/>
  <c r="Y156" i="23" s="1"/>
  <c r="L30" i="23"/>
  <c r="P30" i="23" s="1"/>
  <c r="K30" i="23"/>
  <c r="L156" i="23"/>
  <c r="P156" i="23" s="1"/>
  <c r="K156" i="23"/>
  <c r="J31" i="22"/>
  <c r="M31" i="22" s="1"/>
  <c r="X30" i="23"/>
  <c r="Y30" i="23" s="1"/>
  <c r="S30" i="23"/>
  <c r="I42" i="19"/>
  <c r="D187" i="23"/>
  <c r="D189" i="22" s="1"/>
  <c r="O31" i="23"/>
  <c r="Y14" i="18"/>
  <c r="U31" i="23" s="1"/>
  <c r="G14" i="18"/>
  <c r="I42" i="18"/>
  <c r="D61" i="23"/>
  <c r="D62" i="22" s="1"/>
  <c r="O157" i="23"/>
  <c r="H158" i="22" l="1"/>
  <c r="L158" i="22" s="1"/>
  <c r="V156" i="23"/>
  <c r="W156" i="23" s="1"/>
  <c r="R156" i="23"/>
  <c r="Z31" i="23"/>
  <c r="E32" i="22"/>
  <c r="D27" i="24"/>
  <c r="E27" i="24" s="1"/>
  <c r="I43" i="19"/>
  <c r="D188" i="23"/>
  <c r="D190" i="22" s="1"/>
  <c r="R14" i="19"/>
  <c r="M157" i="23" s="1"/>
  <c r="H157" i="23"/>
  <c r="O14" i="19"/>
  <c r="Z157" i="23"/>
  <c r="E159" i="22"/>
  <c r="I43" i="18"/>
  <c r="D62" i="23"/>
  <c r="R30" i="23"/>
  <c r="H31" i="22"/>
  <c r="L31" i="22" s="1"/>
  <c r="V30" i="23"/>
  <c r="W30" i="23" s="1"/>
  <c r="T19" i="39"/>
  <c r="S19" i="39"/>
  <c r="O14" i="18"/>
  <c r="R14" i="18"/>
  <c r="M31" i="23" s="1"/>
  <c r="H31" i="23"/>
  <c r="X20" i="39"/>
  <c r="V20" i="39"/>
  <c r="AC19" i="39"/>
  <c r="Q19" i="39"/>
  <c r="F20" i="39"/>
  <c r="W20" i="39"/>
  <c r="U20" i="39"/>
  <c r="D63" i="22" l="1"/>
  <c r="D33" i="51"/>
  <c r="F27" i="24"/>
  <c r="K27" i="24"/>
  <c r="L27" i="24" s="1"/>
  <c r="I27" i="24"/>
  <c r="J27" i="24" s="1"/>
  <c r="G27" i="24"/>
  <c r="H27" i="24" s="1"/>
  <c r="I157" i="23"/>
  <c r="P14" i="19"/>
  <c r="Y20" i="39"/>
  <c r="G20" i="39"/>
  <c r="S14" i="18"/>
  <c r="T14" i="18"/>
  <c r="N31" i="23" s="1"/>
  <c r="G32" i="22" s="1"/>
  <c r="T14" i="19"/>
  <c r="S14" i="19"/>
  <c r="I44" i="18"/>
  <c r="D66" i="23"/>
  <c r="D67" i="22" s="1"/>
  <c r="I31" i="23"/>
  <c r="P14" i="18"/>
  <c r="I44" i="19"/>
  <c r="D189" i="23"/>
  <c r="D194" i="22" s="1"/>
  <c r="N157" i="23" l="1"/>
  <c r="G159" i="22" s="1"/>
  <c r="F15" i="19"/>
  <c r="AC14" i="19"/>
  <c r="Q157" i="23" s="1"/>
  <c r="J157" i="23"/>
  <c r="V15" i="19"/>
  <c r="Q14" i="19"/>
  <c r="X15" i="19"/>
  <c r="W15" i="19"/>
  <c r="W15" i="18"/>
  <c r="U15" i="18"/>
  <c r="F15" i="18"/>
  <c r="AC14" i="18"/>
  <c r="Q31" i="23" s="1"/>
  <c r="Q14" i="18"/>
  <c r="J31" i="23"/>
  <c r="V15" i="18"/>
  <c r="X15" i="18"/>
  <c r="I45" i="18"/>
  <c r="D67" i="23"/>
  <c r="D68" i="22" s="1"/>
  <c r="R20" i="39"/>
  <c r="O20" i="39"/>
  <c r="P20" i="39" s="1"/>
  <c r="I45" i="19"/>
  <c r="D190" i="23"/>
  <c r="D195" i="22" s="1"/>
  <c r="O158" i="23" l="1"/>
  <c r="E160" i="22" s="1"/>
  <c r="K157" i="23"/>
  <c r="L157" i="23"/>
  <c r="P157" i="23" s="1"/>
  <c r="S20" i="39"/>
  <c r="T20" i="39"/>
  <c r="I46" i="18"/>
  <c r="D68" i="23"/>
  <c r="D69" i="22" s="1"/>
  <c r="K31" i="23"/>
  <c r="L31" i="23"/>
  <c r="P31" i="23" s="1"/>
  <c r="X157" i="23"/>
  <c r="Y157" i="23" s="1"/>
  <c r="S157" i="23"/>
  <c r="J159" i="22"/>
  <c r="M159" i="22" s="1"/>
  <c r="O32" i="23"/>
  <c r="I46" i="19"/>
  <c r="D191" i="23"/>
  <c r="D196" i="22" s="1"/>
  <c r="J32" i="22"/>
  <c r="M32" i="22" s="1"/>
  <c r="S31" i="23"/>
  <c r="X31" i="23"/>
  <c r="Y31" i="23" s="1"/>
  <c r="Y15" i="19"/>
  <c r="U158" i="23" s="1"/>
  <c r="G15" i="19"/>
  <c r="V21" i="39"/>
  <c r="W21" i="39"/>
  <c r="Q20" i="39"/>
  <c r="AC20" i="39"/>
  <c r="U21" i="39"/>
  <c r="X21" i="39"/>
  <c r="F21" i="39"/>
  <c r="Y15" i="18"/>
  <c r="U32" i="23" s="1"/>
  <c r="G15" i="18"/>
  <c r="Z158" i="23" l="1"/>
  <c r="H32" i="23"/>
  <c r="O15" i="18"/>
  <c r="R15" i="18"/>
  <c r="M32" i="23" s="1"/>
  <c r="V31" i="23"/>
  <c r="W31" i="23" s="1"/>
  <c r="H32" i="22"/>
  <c r="L32" i="22" s="1"/>
  <c r="R31" i="23"/>
  <c r="O15" i="19"/>
  <c r="R15" i="19"/>
  <c r="M158" i="23" s="1"/>
  <c r="H158" i="23"/>
  <c r="I47" i="19"/>
  <c r="D192" i="23"/>
  <c r="D197" i="22" s="1"/>
  <c r="E33" i="22"/>
  <c r="Z32" i="23"/>
  <c r="D28" i="24"/>
  <c r="V157" i="23"/>
  <c r="W157" i="23" s="1"/>
  <c r="H159" i="22"/>
  <c r="L159" i="22" s="1"/>
  <c r="R157" i="23"/>
  <c r="G21" i="39"/>
  <c r="Y21" i="39"/>
  <c r="I47" i="18"/>
  <c r="D69" i="23"/>
  <c r="D70" i="22" s="1"/>
  <c r="I48" i="19" l="1"/>
  <c r="D193" i="23"/>
  <c r="D198" i="22" s="1"/>
  <c r="I48" i="18"/>
  <c r="D70" i="23"/>
  <c r="O21" i="39"/>
  <c r="P21" i="39" s="1"/>
  <c r="R21" i="39"/>
  <c r="E28" i="24"/>
  <c r="F28" i="24" s="1"/>
  <c r="S15" i="19"/>
  <c r="T15" i="19"/>
  <c r="T15" i="18"/>
  <c r="S15" i="18"/>
  <c r="I32" i="23"/>
  <c r="P15" i="18"/>
  <c r="I158" i="23"/>
  <c r="P15" i="19"/>
  <c r="D71" i="22" l="1"/>
  <c r="N158" i="23"/>
  <c r="G160" i="22" s="1"/>
  <c r="N32" i="23"/>
  <c r="G33" i="22" s="1"/>
  <c r="T21" i="39"/>
  <c r="S21" i="39"/>
  <c r="U22" i="39"/>
  <c r="Q21" i="39"/>
  <c r="AC21" i="39"/>
  <c r="W22" i="39"/>
  <c r="V22" i="39"/>
  <c r="F22" i="39"/>
  <c r="X22" i="39"/>
  <c r="I49" i="18"/>
  <c r="D71" i="23"/>
  <c r="D72" i="22" s="1"/>
  <c r="W16" i="19"/>
  <c r="Q15" i="19"/>
  <c r="F16" i="19"/>
  <c r="X16" i="19"/>
  <c r="V16" i="19"/>
  <c r="AC15" i="19"/>
  <c r="Q158" i="23" s="1"/>
  <c r="J158" i="23"/>
  <c r="F16" i="18"/>
  <c r="J32" i="23"/>
  <c r="U16" i="18"/>
  <c r="X16" i="18"/>
  <c r="W16" i="18"/>
  <c r="Q15" i="18"/>
  <c r="V16" i="18"/>
  <c r="AC15" i="18"/>
  <c r="Q32" i="23" s="1"/>
  <c r="G28" i="24"/>
  <c r="H28" i="24" s="1"/>
  <c r="I28" i="24"/>
  <c r="J28" i="24" s="1"/>
  <c r="K28" i="24"/>
  <c r="L28" i="24" s="1"/>
  <c r="I49" i="19"/>
  <c r="D194" i="23"/>
  <c r="D199" i="22" s="1"/>
  <c r="G31" i="51" l="1"/>
  <c r="O33" i="23"/>
  <c r="Z33" i="23" s="1"/>
  <c r="Y16" i="19"/>
  <c r="U159" i="23" s="1"/>
  <c r="G16" i="19"/>
  <c r="I50" i="18"/>
  <c r="D72" i="23"/>
  <c r="D73" i="22" s="1"/>
  <c r="Y16" i="18"/>
  <c r="U33" i="23" s="1"/>
  <c r="G16" i="18"/>
  <c r="L32" i="23"/>
  <c r="P32" i="23" s="1"/>
  <c r="K32" i="23"/>
  <c r="L158" i="23"/>
  <c r="P158" i="23" s="1"/>
  <c r="K158" i="23"/>
  <c r="I50" i="19"/>
  <c r="D195" i="23"/>
  <c r="D200" i="22" s="1"/>
  <c r="S158" i="23"/>
  <c r="X158" i="23"/>
  <c r="Y158" i="23" s="1"/>
  <c r="J160" i="22"/>
  <c r="M160" i="22" s="1"/>
  <c r="G22" i="39"/>
  <c r="Y22" i="39"/>
  <c r="S32" i="23"/>
  <c r="X32" i="23"/>
  <c r="Y32" i="23" s="1"/>
  <c r="J33" i="22"/>
  <c r="M33" i="22" s="1"/>
  <c r="O159" i="23"/>
  <c r="D29" i="24" l="1"/>
  <c r="E29" i="24" s="1"/>
  <c r="F29" i="24" s="1"/>
  <c r="E34" i="22"/>
  <c r="R16" i="18"/>
  <c r="M33" i="23" s="1"/>
  <c r="H33" i="23"/>
  <c r="O16" i="18"/>
  <c r="H160" i="22"/>
  <c r="L160" i="22" s="1"/>
  <c r="V158" i="23"/>
  <c r="W158" i="23" s="1"/>
  <c r="R158" i="23"/>
  <c r="I51" i="18"/>
  <c r="D73" i="23"/>
  <c r="D74" i="22" s="1"/>
  <c r="I51" i="19"/>
  <c r="D196" i="23"/>
  <c r="D201" i="22" s="1"/>
  <c r="O16" i="19"/>
  <c r="R16" i="19"/>
  <c r="M159" i="23" s="1"/>
  <c r="H159" i="23"/>
  <c r="Z159" i="23"/>
  <c r="E161" i="22"/>
  <c r="O22" i="39"/>
  <c r="P22" i="39" s="1"/>
  <c r="R22" i="39"/>
  <c r="V32" i="23"/>
  <c r="W32" i="23" s="1"/>
  <c r="H33" i="22"/>
  <c r="L33" i="22" s="1"/>
  <c r="R32" i="23"/>
  <c r="F23" i="39" l="1"/>
  <c r="V23" i="39"/>
  <c r="X23" i="39"/>
  <c r="AC22" i="39"/>
  <c r="Q22" i="39"/>
  <c r="H31" i="51" s="1"/>
  <c r="U23" i="39"/>
  <c r="W23" i="39"/>
  <c r="I52" i="19"/>
  <c r="D197" i="23"/>
  <c r="D202" i="22" s="1"/>
  <c r="K29" i="24"/>
  <c r="L29" i="24" s="1"/>
  <c r="G29" i="24"/>
  <c r="H29" i="24" s="1"/>
  <c r="I29" i="24"/>
  <c r="J29" i="24" s="1"/>
  <c r="I33" i="23"/>
  <c r="P16" i="18"/>
  <c r="I52" i="18"/>
  <c r="D74" i="23"/>
  <c r="D75" i="22" s="1"/>
  <c r="S16" i="19"/>
  <c r="T16" i="19"/>
  <c r="S22" i="39"/>
  <c r="T22" i="39"/>
  <c r="I159" i="23"/>
  <c r="P16" i="19"/>
  <c r="S16" i="18"/>
  <c r="T16" i="18"/>
  <c r="N33" i="23" s="1"/>
  <c r="G34" i="22" s="1"/>
  <c r="N159" i="23" l="1"/>
  <c r="G161" i="22" s="1"/>
  <c r="F17" i="19"/>
  <c r="J159" i="23"/>
  <c r="W17" i="19"/>
  <c r="V17" i="19"/>
  <c r="X17" i="19"/>
  <c r="Q16" i="19"/>
  <c r="AC16" i="19"/>
  <c r="Q159" i="23" s="1"/>
  <c r="I53" i="18"/>
  <c r="D75" i="23"/>
  <c r="Q16" i="18"/>
  <c r="J33" i="23"/>
  <c r="U17" i="18"/>
  <c r="F17" i="18"/>
  <c r="X17" i="18"/>
  <c r="W17" i="18"/>
  <c r="V17" i="18"/>
  <c r="AC16" i="18"/>
  <c r="Q33" i="23" s="1"/>
  <c r="I53" i="19"/>
  <c r="D198" i="23"/>
  <c r="D203" i="22" s="1"/>
  <c r="G23" i="39"/>
  <c r="Y23" i="39"/>
  <c r="D76" i="22" l="1"/>
  <c r="D34" i="51"/>
  <c r="O34" i="23"/>
  <c r="E35" i="22" s="1"/>
  <c r="O160" i="23"/>
  <c r="Z160" i="23" s="1"/>
  <c r="I54" i="19"/>
  <c r="D202" i="23"/>
  <c r="D204" i="22" s="1"/>
  <c r="I54" i="18"/>
  <c r="D76" i="23"/>
  <c r="D77" i="22" s="1"/>
  <c r="S33" i="23"/>
  <c r="J34" i="22"/>
  <c r="M34" i="22" s="1"/>
  <c r="X33" i="23"/>
  <c r="Y33" i="23" s="1"/>
  <c r="Y17" i="18"/>
  <c r="U34" i="23" s="1"/>
  <c r="G17" i="18"/>
  <c r="O23" i="39"/>
  <c r="P23" i="39" s="1"/>
  <c r="R23" i="39"/>
  <c r="S159" i="23"/>
  <c r="X159" i="23"/>
  <c r="Y159" i="23" s="1"/>
  <c r="J161" i="22"/>
  <c r="M161" i="22" s="1"/>
  <c r="G17" i="19"/>
  <c r="Y17" i="19"/>
  <c r="U160" i="23" s="1"/>
  <c r="L33" i="23"/>
  <c r="P33" i="23" s="1"/>
  <c r="K33" i="23"/>
  <c r="K159" i="23"/>
  <c r="L159" i="23"/>
  <c r="P159" i="23" s="1"/>
  <c r="Z34" i="23" l="1"/>
  <c r="D30" i="24"/>
  <c r="E30" i="24" s="1"/>
  <c r="F30" i="24" s="1"/>
  <c r="E162" i="22"/>
  <c r="R17" i="19"/>
  <c r="M160" i="23" s="1"/>
  <c r="O17" i="19"/>
  <c r="H160" i="23"/>
  <c r="O17" i="18"/>
  <c r="R17" i="18"/>
  <c r="M34" i="23" s="1"/>
  <c r="H34" i="23"/>
  <c r="I55" i="18"/>
  <c r="D77" i="23"/>
  <c r="D78" i="22" s="1"/>
  <c r="F24" i="39"/>
  <c r="W24" i="39"/>
  <c r="X24" i="39"/>
  <c r="AC23" i="39"/>
  <c r="V24" i="39"/>
  <c r="Q23" i="39"/>
  <c r="U24" i="39"/>
  <c r="R33" i="23"/>
  <c r="H34" i="22"/>
  <c r="L34" i="22" s="1"/>
  <c r="V33" i="23"/>
  <c r="W33" i="23" s="1"/>
  <c r="V159" i="23"/>
  <c r="W159" i="23" s="1"/>
  <c r="R159" i="23"/>
  <c r="H161" i="22"/>
  <c r="L161" i="22" s="1"/>
  <c r="T23" i="39"/>
  <c r="S23" i="39"/>
  <c r="I55" i="19"/>
  <c r="D203" i="23"/>
  <c r="D205" i="22" s="1"/>
  <c r="T17" i="18" l="1"/>
  <c r="S17" i="18"/>
  <c r="I34" i="23"/>
  <c r="P17" i="18"/>
  <c r="G24" i="39"/>
  <c r="Y24" i="39"/>
  <c r="I160" i="23"/>
  <c r="P17" i="19"/>
  <c r="I56" i="19"/>
  <c r="D204" i="23"/>
  <c r="D206" i="22" s="1"/>
  <c r="I30" i="24"/>
  <c r="J30" i="24" s="1"/>
  <c r="G30" i="24"/>
  <c r="H30" i="24" s="1"/>
  <c r="K30" i="24"/>
  <c r="L30" i="24" s="1"/>
  <c r="I56" i="18"/>
  <c r="D78" i="23"/>
  <c r="D79" i="22" s="1"/>
  <c r="T17" i="19"/>
  <c r="S17" i="19"/>
  <c r="N160" i="23" l="1"/>
  <c r="G162" i="22" s="1"/>
  <c r="N34" i="23"/>
  <c r="G35" i="22" s="1"/>
  <c r="R24" i="39"/>
  <c r="O24" i="39"/>
  <c r="P24" i="39" s="1"/>
  <c r="Q17" i="18"/>
  <c r="V18" i="18"/>
  <c r="F18" i="18"/>
  <c r="X18" i="18"/>
  <c r="U18" i="18"/>
  <c r="W18" i="18"/>
  <c r="AC17" i="18"/>
  <c r="Q34" i="23" s="1"/>
  <c r="J34" i="23"/>
  <c r="W18" i="19"/>
  <c r="AC17" i="19"/>
  <c r="Q160" i="23" s="1"/>
  <c r="V18" i="19"/>
  <c r="F18" i="19"/>
  <c r="J160" i="23"/>
  <c r="Q17" i="19"/>
  <c r="X18" i="19"/>
  <c r="I57" i="19"/>
  <c r="D205" i="23"/>
  <c r="D207" i="22" s="1"/>
  <c r="I57" i="18"/>
  <c r="D79" i="23"/>
  <c r="D80" i="22" s="1"/>
  <c r="O161" i="23" l="1"/>
  <c r="E163" i="22" s="1"/>
  <c r="Y18" i="18"/>
  <c r="U38" i="23" s="1"/>
  <c r="G18" i="18"/>
  <c r="K160" i="23"/>
  <c r="L160" i="23"/>
  <c r="P160" i="23" s="1"/>
  <c r="G18" i="19"/>
  <c r="Y18" i="19"/>
  <c r="U161" i="23" s="1"/>
  <c r="O38" i="23"/>
  <c r="J35" i="22"/>
  <c r="M35" i="22" s="1"/>
  <c r="S34" i="23"/>
  <c r="X34" i="23"/>
  <c r="Y34" i="23" s="1"/>
  <c r="K34" i="23"/>
  <c r="L34" i="23"/>
  <c r="P34" i="23" s="1"/>
  <c r="X25" i="39"/>
  <c r="U25" i="39"/>
  <c r="W25" i="39"/>
  <c r="AC24" i="39"/>
  <c r="F25" i="39"/>
  <c r="Q24" i="39"/>
  <c r="V25" i="39"/>
  <c r="I58" i="19"/>
  <c r="D206" i="23"/>
  <c r="D208" i="22" s="1"/>
  <c r="J162" i="22"/>
  <c r="M162" i="22" s="1"/>
  <c r="S160" i="23"/>
  <c r="X160" i="23"/>
  <c r="Y160" i="23" s="1"/>
  <c r="I58" i="18"/>
  <c r="D80" i="23"/>
  <c r="D81" i="22" s="1"/>
  <c r="T24" i="39"/>
  <c r="S24" i="39"/>
  <c r="Z161" i="23" l="1"/>
  <c r="O18" i="19"/>
  <c r="H161" i="23"/>
  <c r="R18" i="19"/>
  <c r="M161" i="23" s="1"/>
  <c r="V160" i="23"/>
  <c r="W160" i="23" s="1"/>
  <c r="R160" i="23"/>
  <c r="H162" i="22"/>
  <c r="L162" i="22" s="1"/>
  <c r="I59" i="19"/>
  <c r="D207" i="23"/>
  <c r="D209" i="22" s="1"/>
  <c r="I59" i="18"/>
  <c r="D81" i="23"/>
  <c r="D82" i="22" s="1"/>
  <c r="R34" i="23"/>
  <c r="V34" i="23"/>
  <c r="W34" i="23" s="1"/>
  <c r="H35" i="22"/>
  <c r="L35" i="22" s="1"/>
  <c r="O18" i="18"/>
  <c r="R18" i="18"/>
  <c r="M38" i="23" s="1"/>
  <c r="H38" i="23"/>
  <c r="Y25" i="39"/>
  <c r="G25" i="39"/>
  <c r="E39" i="22"/>
  <c r="Z38" i="23"/>
  <c r="D35" i="24"/>
  <c r="E35" i="24" s="1"/>
  <c r="F35" i="24" l="1"/>
  <c r="I35" i="24"/>
  <c r="J35" i="24" s="1"/>
  <c r="G35" i="24"/>
  <c r="H35" i="24" s="1"/>
  <c r="K35" i="24"/>
  <c r="L35" i="24" s="1"/>
  <c r="S18" i="18"/>
  <c r="T18" i="18"/>
  <c r="I60" i="18"/>
  <c r="D82" i="23"/>
  <c r="D83" i="22" s="1"/>
  <c r="S18" i="19"/>
  <c r="T18" i="19"/>
  <c r="I38" i="23"/>
  <c r="P18" i="18"/>
  <c r="O25" i="39"/>
  <c r="P25" i="39" s="1"/>
  <c r="R25" i="39"/>
  <c r="I60" i="19"/>
  <c r="D208" i="23"/>
  <c r="D210" i="22" s="1"/>
  <c r="I161" i="23"/>
  <c r="P18" i="19"/>
  <c r="N38" i="23" l="1"/>
  <c r="G39" i="22" s="1"/>
  <c r="N161" i="23"/>
  <c r="G163" i="22" s="1"/>
  <c r="F19" i="19"/>
  <c r="Q18" i="19"/>
  <c r="V19" i="19"/>
  <c r="J161" i="23"/>
  <c r="X19" i="19"/>
  <c r="AC18" i="19"/>
  <c r="Q161" i="23" s="1"/>
  <c r="W19" i="19"/>
  <c r="Q18" i="18"/>
  <c r="U19" i="18"/>
  <c r="F19" i="18"/>
  <c r="X19" i="18"/>
  <c r="AC18" i="18"/>
  <c r="Q38" i="23" s="1"/>
  <c r="W19" i="18"/>
  <c r="J38" i="23"/>
  <c r="V19" i="18"/>
  <c r="I61" i="19"/>
  <c r="D209" i="23"/>
  <c r="D211" i="22" s="1"/>
  <c r="T25" i="39"/>
  <c r="S25" i="39"/>
  <c r="W26" i="39"/>
  <c r="V26" i="39"/>
  <c r="U26" i="39"/>
  <c r="AC25" i="39"/>
  <c r="Q25" i="39"/>
  <c r="X26" i="39"/>
  <c r="F26" i="39"/>
  <c r="I61" i="18"/>
  <c r="D83" i="23"/>
  <c r="D84" i="22" s="1"/>
  <c r="J163" i="22" l="1"/>
  <c r="M163" i="22" s="1"/>
  <c r="S161" i="23"/>
  <c r="X161" i="23"/>
  <c r="Y161" i="23" s="1"/>
  <c r="G19" i="18"/>
  <c r="Y19" i="18"/>
  <c r="U39" i="23" s="1"/>
  <c r="O39" i="23"/>
  <c r="O162" i="23"/>
  <c r="I62" i="18"/>
  <c r="D84" i="23"/>
  <c r="D85" i="22" s="1"/>
  <c r="I62" i="19"/>
  <c r="D210" i="23"/>
  <c r="D212" i="22" s="1"/>
  <c r="L38" i="23"/>
  <c r="P38" i="23" s="1"/>
  <c r="K38" i="23"/>
  <c r="G26" i="39"/>
  <c r="Y26" i="39"/>
  <c r="K161" i="23"/>
  <c r="L161" i="23"/>
  <c r="P161" i="23" s="1"/>
  <c r="X38" i="23"/>
  <c r="Y38" i="23" s="1"/>
  <c r="S38" i="23"/>
  <c r="J39" i="22"/>
  <c r="M39" i="22" s="1"/>
  <c r="Y19" i="19"/>
  <c r="U162" i="23" s="1"/>
  <c r="G19" i="19"/>
  <c r="R38" i="23" l="1"/>
  <c r="V38" i="23"/>
  <c r="W38" i="23" s="1"/>
  <c r="H39" i="22"/>
  <c r="L39" i="22" s="1"/>
  <c r="D36" i="24"/>
  <c r="E36" i="24" s="1"/>
  <c r="Z39" i="23"/>
  <c r="E40" i="22"/>
  <c r="O19" i="19"/>
  <c r="R19" i="19"/>
  <c r="M162" i="23" s="1"/>
  <c r="H162" i="23"/>
  <c r="I63" i="19"/>
  <c r="D211" i="23"/>
  <c r="D213" i="22" s="1"/>
  <c r="R19" i="18"/>
  <c r="M39" i="23" s="1"/>
  <c r="O19" i="18"/>
  <c r="H39" i="23"/>
  <c r="H163" i="22"/>
  <c r="L163" i="22" s="1"/>
  <c r="V161" i="23"/>
  <c r="W161" i="23" s="1"/>
  <c r="R161" i="23"/>
  <c r="O26" i="39"/>
  <c r="P26" i="39" s="1"/>
  <c r="R26" i="39"/>
  <c r="I63" i="18"/>
  <c r="D85" i="23"/>
  <c r="E164" i="22"/>
  <c r="Z162" i="23"/>
  <c r="D86" i="22" l="1"/>
  <c r="D35" i="51"/>
  <c r="S19" i="18"/>
  <c r="T19" i="18"/>
  <c r="I64" i="19"/>
  <c r="D212" i="23"/>
  <c r="D217" i="22" s="1"/>
  <c r="F36" i="24"/>
  <c r="G36" i="24"/>
  <c r="H36" i="24" s="1"/>
  <c r="K36" i="24"/>
  <c r="L36" i="24" s="1"/>
  <c r="I36" i="24"/>
  <c r="J36" i="24" s="1"/>
  <c r="S26" i="39"/>
  <c r="T26" i="39"/>
  <c r="W27" i="39"/>
  <c r="X27" i="39"/>
  <c r="Q26" i="39"/>
  <c r="AC26" i="39"/>
  <c r="F27" i="39"/>
  <c r="U27" i="39"/>
  <c r="V27" i="39"/>
  <c r="I64" i="18"/>
  <c r="D86" i="23"/>
  <c r="D87" i="22" s="1"/>
  <c r="S19" i="19"/>
  <c r="T19" i="19"/>
  <c r="I39" i="23"/>
  <c r="P19" i="18"/>
  <c r="I162" i="23"/>
  <c r="P19" i="19"/>
  <c r="N39" i="23" l="1"/>
  <c r="G40" i="22" s="1"/>
  <c r="N162" i="23"/>
  <c r="G164" i="22" s="1"/>
  <c r="I65" i="18"/>
  <c r="D87" i="23"/>
  <c r="D88" i="22" s="1"/>
  <c r="G27" i="39"/>
  <c r="Y27" i="39"/>
  <c r="I65" i="19"/>
  <c r="D213" i="23"/>
  <c r="D218" i="22" s="1"/>
  <c r="Q19" i="18"/>
  <c r="AC19" i="18"/>
  <c r="Q39" i="23" s="1"/>
  <c r="U20" i="18"/>
  <c r="J39" i="23"/>
  <c r="X20" i="18"/>
  <c r="F20" i="18"/>
  <c r="W20" i="18"/>
  <c r="V20" i="18"/>
  <c r="F20" i="19"/>
  <c r="AC19" i="19"/>
  <c r="Q162" i="23" s="1"/>
  <c r="V20" i="19"/>
  <c r="J162" i="23"/>
  <c r="W20" i="19"/>
  <c r="X20" i="19"/>
  <c r="Q19" i="19"/>
  <c r="O163" i="23" l="1"/>
  <c r="E165" i="22" s="1"/>
  <c r="L39" i="23"/>
  <c r="P39" i="23" s="1"/>
  <c r="K39" i="23"/>
  <c r="Y20" i="18"/>
  <c r="U40" i="23" s="1"/>
  <c r="G20" i="18"/>
  <c r="R27" i="39"/>
  <c r="O27" i="39"/>
  <c r="P27" i="39" s="1"/>
  <c r="J164" i="22"/>
  <c r="M164" i="22" s="1"/>
  <c r="X162" i="23"/>
  <c r="Y162" i="23" s="1"/>
  <c r="S162" i="23"/>
  <c r="G20" i="19"/>
  <c r="Y20" i="19"/>
  <c r="U163" i="23" s="1"/>
  <c r="I66" i="19"/>
  <c r="D214" i="23"/>
  <c r="D219" i="22" s="1"/>
  <c r="L162" i="23"/>
  <c r="P162" i="23" s="1"/>
  <c r="K162" i="23"/>
  <c r="O40" i="23"/>
  <c r="X39" i="23"/>
  <c r="Y39" i="23" s="1"/>
  <c r="S39" i="23"/>
  <c r="J40" i="22"/>
  <c r="M40" i="22" s="1"/>
  <c r="I66" i="18"/>
  <c r="D88" i="23"/>
  <c r="D89" i="22" s="1"/>
  <c r="Z163" i="23" l="1"/>
  <c r="Z40" i="23"/>
  <c r="D37" i="24"/>
  <c r="E41" i="22"/>
  <c r="O20" i="19"/>
  <c r="R20" i="19"/>
  <c r="M163" i="23" s="1"/>
  <c r="H163" i="23"/>
  <c r="O20" i="18"/>
  <c r="H40" i="23"/>
  <c r="R20" i="18"/>
  <c r="M40" i="23" s="1"/>
  <c r="V162" i="23"/>
  <c r="W162" i="23" s="1"/>
  <c r="R162" i="23"/>
  <c r="H164" i="22"/>
  <c r="L164" i="22" s="1"/>
  <c r="I67" i="18"/>
  <c r="D89" i="23"/>
  <c r="D90" i="22" s="1"/>
  <c r="X28" i="39"/>
  <c r="AC27" i="39"/>
  <c r="W28" i="39"/>
  <c r="Q27" i="39"/>
  <c r="V28" i="39"/>
  <c r="U28" i="39"/>
  <c r="F28" i="39"/>
  <c r="I67" i="19"/>
  <c r="D215" i="23"/>
  <c r="D220" i="22" s="1"/>
  <c r="S27" i="39"/>
  <c r="T27" i="39"/>
  <c r="R39" i="23"/>
  <c r="V39" i="23"/>
  <c r="W39" i="23" s="1"/>
  <c r="H40" i="22"/>
  <c r="L40" i="22" s="1"/>
  <c r="T20" i="19" l="1"/>
  <c r="S20" i="19"/>
  <c r="I163" i="23"/>
  <c r="P20" i="19"/>
  <c r="G28" i="39"/>
  <c r="Y28" i="39"/>
  <c r="S20" i="18"/>
  <c r="T20" i="18"/>
  <c r="I68" i="19"/>
  <c r="D216" i="23"/>
  <c r="D221" i="22" s="1"/>
  <c r="E37" i="24"/>
  <c r="I68" i="18"/>
  <c r="D90" i="23"/>
  <c r="D91" i="22" s="1"/>
  <c r="I40" i="23"/>
  <c r="P20" i="18"/>
  <c r="N40" i="23" l="1"/>
  <c r="G41" i="22" s="1"/>
  <c r="N163" i="23"/>
  <c r="G165" i="22" s="1"/>
  <c r="O28" i="39"/>
  <c r="P28" i="39" s="1"/>
  <c r="R28" i="39"/>
  <c r="F21" i="18"/>
  <c r="W21" i="18"/>
  <c r="V21" i="18"/>
  <c r="Q20" i="18"/>
  <c r="AC20" i="18"/>
  <c r="Q40" i="23" s="1"/>
  <c r="X21" i="18"/>
  <c r="J40" i="23"/>
  <c r="U21" i="18"/>
  <c r="I69" i="19"/>
  <c r="D217" i="23"/>
  <c r="D222" i="22" s="1"/>
  <c r="AC20" i="19"/>
  <c r="Q163" i="23" s="1"/>
  <c r="Q20" i="19"/>
  <c r="J163" i="23"/>
  <c r="F21" i="19"/>
  <c r="V21" i="19"/>
  <c r="W21" i="19"/>
  <c r="X21" i="19"/>
  <c r="I69" i="18"/>
  <c r="D94" i="23"/>
  <c r="D95" i="22" s="1"/>
  <c r="K37" i="24"/>
  <c r="L37" i="24" s="1"/>
  <c r="I37" i="24"/>
  <c r="J37" i="24" s="1"/>
  <c r="G37" i="24"/>
  <c r="H37" i="24" s="1"/>
  <c r="F37" i="24"/>
  <c r="O41" i="23" l="1"/>
  <c r="Z41" i="23" s="1"/>
  <c r="O164" i="23"/>
  <c r="Z164" i="23" s="1"/>
  <c r="G21" i="19"/>
  <c r="Y21" i="19"/>
  <c r="U164" i="23" s="1"/>
  <c r="I70" i="19"/>
  <c r="D218" i="23"/>
  <c r="D223" i="22" s="1"/>
  <c r="L40" i="23"/>
  <c r="P40" i="23" s="1"/>
  <c r="K40" i="23"/>
  <c r="I70" i="18"/>
  <c r="D95" i="23"/>
  <c r="D96" i="22" s="1"/>
  <c r="L163" i="23"/>
  <c r="P163" i="23" s="1"/>
  <c r="K163" i="23"/>
  <c r="J165" i="22"/>
  <c r="M165" i="22" s="1"/>
  <c r="X163" i="23"/>
  <c r="Y163" i="23" s="1"/>
  <c r="S163" i="23"/>
  <c r="G21" i="18"/>
  <c r="Y21" i="18"/>
  <c r="U41" i="23" s="1"/>
  <c r="S28" i="39"/>
  <c r="T28" i="39"/>
  <c r="S40" i="23"/>
  <c r="X40" i="23"/>
  <c r="Y40" i="23" s="1"/>
  <c r="J41" i="22"/>
  <c r="M41" i="22" s="1"/>
  <c r="X29" i="39"/>
  <c r="Q28" i="39"/>
  <c r="U29" i="39"/>
  <c r="F29" i="39"/>
  <c r="V29" i="39"/>
  <c r="W29" i="39"/>
  <c r="AC28" i="39"/>
  <c r="E42" i="22" l="1"/>
  <c r="D38" i="24"/>
  <c r="E38" i="24" s="1"/>
  <c r="F38" i="24" s="1"/>
  <c r="E166" i="22"/>
  <c r="H165" i="22"/>
  <c r="L165" i="22" s="1"/>
  <c r="V163" i="23"/>
  <c r="W163" i="23" s="1"/>
  <c r="R163" i="23"/>
  <c r="V40" i="23"/>
  <c r="W40" i="23" s="1"/>
  <c r="R40" i="23"/>
  <c r="H41" i="22"/>
  <c r="L41" i="22" s="1"/>
  <c r="I71" i="18"/>
  <c r="D96" i="23"/>
  <c r="D97" i="22" s="1"/>
  <c r="Y29" i="39"/>
  <c r="G29" i="39"/>
  <c r="I71" i="19"/>
  <c r="D219" i="23"/>
  <c r="D224" i="22" s="1"/>
  <c r="O21" i="18"/>
  <c r="H41" i="23"/>
  <c r="R21" i="18"/>
  <c r="M41" i="23" s="1"/>
  <c r="O21" i="19"/>
  <c r="H164" i="23"/>
  <c r="R21" i="19"/>
  <c r="M164" i="23" s="1"/>
  <c r="I41" i="23" l="1"/>
  <c r="P21" i="18"/>
  <c r="R29" i="39"/>
  <c r="O29" i="39"/>
  <c r="P29" i="39" s="1"/>
  <c r="S21" i="19"/>
  <c r="T21" i="19"/>
  <c r="N164" i="23" s="1"/>
  <c r="G166" i="22" s="1"/>
  <c r="G38" i="24"/>
  <c r="H38" i="24" s="1"/>
  <c r="I38" i="24"/>
  <c r="J38" i="24" s="1"/>
  <c r="K38" i="24"/>
  <c r="L38" i="24" s="1"/>
  <c r="I72" i="18"/>
  <c r="D97" i="23"/>
  <c r="D98" i="22" s="1"/>
  <c r="I164" i="23"/>
  <c r="P21" i="19"/>
  <c r="T21" i="18"/>
  <c r="S21" i="18"/>
  <c r="I72" i="19"/>
  <c r="D220" i="23"/>
  <c r="D225" i="22" s="1"/>
  <c r="N41" i="23" l="1"/>
  <c r="G42" i="22" s="1"/>
  <c r="X30" i="39"/>
  <c r="F30" i="39"/>
  <c r="W30" i="39"/>
  <c r="U30" i="39"/>
  <c r="V30" i="39"/>
  <c r="Q29" i="39"/>
  <c r="AC29" i="39"/>
  <c r="T29" i="39"/>
  <c r="S29" i="39"/>
  <c r="I73" i="19"/>
  <c r="D221" i="23"/>
  <c r="D226" i="22" s="1"/>
  <c r="W22" i="18"/>
  <c r="AC21" i="18"/>
  <c r="Q41" i="23" s="1"/>
  <c r="V22" i="18"/>
  <c r="J41" i="23"/>
  <c r="U22" i="18"/>
  <c r="F22" i="18"/>
  <c r="Q21" i="18"/>
  <c r="X22" i="18"/>
  <c r="I73" i="18"/>
  <c r="D98" i="23"/>
  <c r="V22" i="19"/>
  <c r="F22" i="19"/>
  <c r="W22" i="19"/>
  <c r="AC21" i="19"/>
  <c r="Q164" i="23" s="1"/>
  <c r="X22" i="19"/>
  <c r="J164" i="23"/>
  <c r="Q21" i="19"/>
  <c r="D99" i="22" l="1"/>
  <c r="D36" i="51"/>
  <c r="E31" i="51"/>
  <c r="I31" i="51"/>
  <c r="X164" i="23"/>
  <c r="Y164" i="23" s="1"/>
  <c r="S164" i="23"/>
  <c r="J166" i="22"/>
  <c r="M166" i="22" s="1"/>
  <c r="I74" i="18"/>
  <c r="D99" i="23"/>
  <c r="D100" i="22" s="1"/>
  <c r="I74" i="19"/>
  <c r="D222" i="23"/>
  <c r="D227" i="22" s="1"/>
  <c r="O42" i="23"/>
  <c r="Y22" i="19"/>
  <c r="U165" i="23" s="1"/>
  <c r="G22" i="19"/>
  <c r="X41" i="23"/>
  <c r="Y41" i="23" s="1"/>
  <c r="S41" i="23"/>
  <c r="J42" i="22"/>
  <c r="M42" i="22" s="1"/>
  <c r="G30" i="39"/>
  <c r="Y30" i="39"/>
  <c r="O165" i="23"/>
  <c r="K41" i="23"/>
  <c r="L41" i="23"/>
  <c r="P41" i="23" s="1"/>
  <c r="L164" i="23"/>
  <c r="P164" i="23" s="1"/>
  <c r="K164" i="23"/>
  <c r="G22" i="18"/>
  <c r="Y22" i="18"/>
  <c r="U42" i="23" s="1"/>
  <c r="Z165" i="23" l="1"/>
  <c r="E167" i="22"/>
  <c r="I75" i="19"/>
  <c r="D223" i="23"/>
  <c r="D228" i="22" s="1"/>
  <c r="O22" i="18"/>
  <c r="R22" i="18"/>
  <c r="M42" i="23" s="1"/>
  <c r="H42" i="23"/>
  <c r="R30" i="39"/>
  <c r="O30" i="39"/>
  <c r="P30" i="39" s="1"/>
  <c r="I75" i="18"/>
  <c r="D100" i="23"/>
  <c r="D101" i="22" s="1"/>
  <c r="H165" i="23"/>
  <c r="O22" i="19"/>
  <c r="R22" i="19"/>
  <c r="M165" i="23" s="1"/>
  <c r="V164" i="23"/>
  <c r="W164" i="23" s="1"/>
  <c r="H166" i="22"/>
  <c r="L166" i="22" s="1"/>
  <c r="R164" i="23"/>
  <c r="R41" i="23"/>
  <c r="V41" i="23"/>
  <c r="W41" i="23" s="1"/>
  <c r="H42" i="22"/>
  <c r="L42" i="22" s="1"/>
  <c r="Z42" i="23"/>
  <c r="E43" i="22"/>
  <c r="D39" i="24"/>
  <c r="T22" i="18" l="1"/>
  <c r="S22" i="18"/>
  <c r="I42" i="23"/>
  <c r="P22" i="18"/>
  <c r="E39" i="24"/>
  <c r="F39" i="24" s="1"/>
  <c r="V31" i="39"/>
  <c r="F31" i="39"/>
  <c r="U31" i="39"/>
  <c r="AC30" i="39"/>
  <c r="W31" i="39"/>
  <c r="Q30" i="39"/>
  <c r="X31" i="39"/>
  <c r="I76" i="19"/>
  <c r="D224" i="23"/>
  <c r="D229" i="22" s="1"/>
  <c r="T22" i="19"/>
  <c r="S22" i="19"/>
  <c r="S30" i="39"/>
  <c r="T30" i="39"/>
  <c r="I76" i="18"/>
  <c r="D101" i="23"/>
  <c r="D102" i="22" s="1"/>
  <c r="I165" i="23"/>
  <c r="P22" i="19"/>
  <c r="N165" i="23" l="1"/>
  <c r="G167" i="22" s="1"/>
  <c r="N42" i="23"/>
  <c r="G43" i="22" s="1"/>
  <c r="I39" i="24"/>
  <c r="J39" i="24" s="1"/>
  <c r="G39" i="24"/>
  <c r="H39" i="24" s="1"/>
  <c r="K39" i="24"/>
  <c r="L39" i="24" s="1"/>
  <c r="U23" i="18"/>
  <c r="X23" i="18"/>
  <c r="V23" i="18"/>
  <c r="Q22" i="18"/>
  <c r="J31" i="51" s="1"/>
  <c r="AC22" i="18"/>
  <c r="Q42" i="23" s="1"/>
  <c r="W23" i="18"/>
  <c r="J42" i="23"/>
  <c r="F23" i="18"/>
  <c r="I77" i="18"/>
  <c r="D102" i="23"/>
  <c r="D103" i="22" s="1"/>
  <c r="I77" i="19"/>
  <c r="D225" i="23"/>
  <c r="D230" i="22" s="1"/>
  <c r="G31" i="39"/>
  <c r="Y31" i="39"/>
  <c r="AC22" i="19"/>
  <c r="Q165" i="23" s="1"/>
  <c r="F23" i="19"/>
  <c r="J165" i="23"/>
  <c r="X23" i="19"/>
  <c r="W23" i="19"/>
  <c r="Q22" i="19"/>
  <c r="F31" i="51" s="1"/>
  <c r="V23" i="19"/>
  <c r="O166" i="23" l="1"/>
  <c r="Z166" i="23" s="1"/>
  <c r="O43" i="23"/>
  <c r="E44" i="22" s="1"/>
  <c r="G23" i="19"/>
  <c r="Y23" i="19"/>
  <c r="U166" i="23" s="1"/>
  <c r="I78" i="19"/>
  <c r="D226" i="23"/>
  <c r="D231" i="22" s="1"/>
  <c r="X42" i="23"/>
  <c r="Y42" i="23" s="1"/>
  <c r="J43" i="22"/>
  <c r="M43" i="22" s="1"/>
  <c r="S42" i="23"/>
  <c r="K165" i="23"/>
  <c r="L165" i="23"/>
  <c r="P165" i="23" s="1"/>
  <c r="I78" i="18"/>
  <c r="D103" i="23"/>
  <c r="D104" i="22" s="1"/>
  <c r="K42" i="23"/>
  <c r="L42" i="23"/>
  <c r="P42" i="23" s="1"/>
  <c r="J167" i="22"/>
  <c r="M167" i="22" s="1"/>
  <c r="S165" i="23"/>
  <c r="X165" i="23"/>
  <c r="Y165" i="23" s="1"/>
  <c r="R31" i="39"/>
  <c r="O31" i="39"/>
  <c r="P31" i="39" s="1"/>
  <c r="G23" i="18"/>
  <c r="Y23" i="18"/>
  <c r="U43" i="23" s="1"/>
  <c r="Z43" i="23" l="1"/>
  <c r="D40" i="24"/>
  <c r="E40" i="24" s="1"/>
  <c r="K40" i="24" s="1"/>
  <c r="L40" i="24" s="1"/>
  <c r="E171" i="22"/>
  <c r="I79" i="18"/>
  <c r="D104" i="23"/>
  <c r="D105" i="22" s="1"/>
  <c r="I79" i="19"/>
  <c r="D230" i="23"/>
  <c r="D232" i="22" s="1"/>
  <c r="H43" i="23"/>
  <c r="O23" i="18"/>
  <c r="R23" i="18"/>
  <c r="M43" i="23" s="1"/>
  <c r="V165" i="23"/>
  <c r="W165" i="23" s="1"/>
  <c r="R165" i="23"/>
  <c r="H167" i="22"/>
  <c r="L167" i="22" s="1"/>
  <c r="S31" i="39"/>
  <c r="T31" i="39"/>
  <c r="U32" i="39"/>
  <c r="AC31" i="39"/>
  <c r="X32" i="39"/>
  <c r="Q31" i="39"/>
  <c r="F32" i="39"/>
  <c r="V32" i="39"/>
  <c r="W32" i="39"/>
  <c r="H43" i="22"/>
  <c r="L43" i="22" s="1"/>
  <c r="V42" i="23"/>
  <c r="W42" i="23" s="1"/>
  <c r="R42" i="23"/>
  <c r="O23" i="19"/>
  <c r="R23" i="19"/>
  <c r="M166" i="23" s="1"/>
  <c r="H166" i="23"/>
  <c r="G32" i="51" l="1"/>
  <c r="F40" i="24"/>
  <c r="G40" i="24"/>
  <c r="H40" i="24" s="1"/>
  <c r="I40" i="24"/>
  <c r="J40" i="24" s="1"/>
  <c r="I80" i="19"/>
  <c r="D231" i="23"/>
  <c r="D233" i="22" s="1"/>
  <c r="I80" i="18"/>
  <c r="D105" i="23"/>
  <c r="D106" i="22" s="1"/>
  <c r="G32" i="39"/>
  <c r="Y32" i="39"/>
  <c r="T23" i="18"/>
  <c r="S23" i="18"/>
  <c r="S23" i="19"/>
  <c r="T23" i="19"/>
  <c r="I43" i="23"/>
  <c r="P23" i="18"/>
  <c r="I166" i="23"/>
  <c r="P23" i="19"/>
  <c r="N166" i="23" l="1"/>
  <c r="G171" i="22" s="1"/>
  <c r="N43" i="23"/>
  <c r="G44" i="22" s="1"/>
  <c r="I81" i="18"/>
  <c r="D106" i="23"/>
  <c r="D107" i="22" s="1"/>
  <c r="I81" i="19"/>
  <c r="D232" i="23"/>
  <c r="D234" i="22" s="1"/>
  <c r="Q23" i="18"/>
  <c r="W24" i="18"/>
  <c r="J43" i="23"/>
  <c r="F24" i="18"/>
  <c r="X24" i="18"/>
  <c r="AC23" i="18"/>
  <c r="Q43" i="23" s="1"/>
  <c r="V24" i="18"/>
  <c r="U24" i="18"/>
  <c r="R32" i="39"/>
  <c r="O32" i="39"/>
  <c r="P32" i="39" s="1"/>
  <c r="AC23" i="19"/>
  <c r="Q166" i="23" s="1"/>
  <c r="F24" i="19"/>
  <c r="V24" i="19"/>
  <c r="J166" i="23"/>
  <c r="W24" i="19"/>
  <c r="X24" i="19"/>
  <c r="Q23" i="19"/>
  <c r="I82" i="19" l="1"/>
  <c r="D233" i="23"/>
  <c r="D235" i="22" s="1"/>
  <c r="I82" i="18"/>
  <c r="D107" i="23"/>
  <c r="D108" i="22" s="1"/>
  <c r="T32" i="39"/>
  <c r="S32" i="39"/>
  <c r="G24" i="18"/>
  <c r="Y24" i="18"/>
  <c r="U44" i="23" s="1"/>
  <c r="O167" i="23"/>
  <c r="V33" i="39"/>
  <c r="U33" i="39"/>
  <c r="Q32" i="39"/>
  <c r="H32" i="51" s="1"/>
  <c r="X33" i="39"/>
  <c r="AC32" i="39"/>
  <c r="W33" i="39"/>
  <c r="F33" i="39"/>
  <c r="Y24" i="19"/>
  <c r="U167" i="23" s="1"/>
  <c r="G24" i="19"/>
  <c r="O44" i="23"/>
  <c r="K43" i="23"/>
  <c r="L43" i="23"/>
  <c r="P43" i="23" s="1"/>
  <c r="K166" i="23"/>
  <c r="L166" i="23"/>
  <c r="P166" i="23" s="1"/>
  <c r="X166" i="23"/>
  <c r="Y166" i="23" s="1"/>
  <c r="J171" i="22"/>
  <c r="M171" i="22" s="1"/>
  <c r="S166" i="23"/>
  <c r="J44" i="22"/>
  <c r="M44" i="22" s="1"/>
  <c r="S43" i="23"/>
  <c r="X43" i="23"/>
  <c r="Y43" i="23" s="1"/>
  <c r="I83" i="18" l="1"/>
  <c r="D108" i="23"/>
  <c r="I83" i="19"/>
  <c r="D234" i="23"/>
  <c r="D236" i="22" s="1"/>
  <c r="Z167" i="23"/>
  <c r="E172" i="22"/>
  <c r="H44" i="22"/>
  <c r="L44" i="22" s="1"/>
  <c r="R43" i="23"/>
  <c r="V43" i="23"/>
  <c r="W43" i="23" s="1"/>
  <c r="R24" i="18"/>
  <c r="M44" i="23" s="1"/>
  <c r="O24" i="18"/>
  <c r="H44" i="23"/>
  <c r="Z44" i="23"/>
  <c r="D41" i="24"/>
  <c r="E45" i="22"/>
  <c r="R24" i="19"/>
  <c r="M167" i="23" s="1"/>
  <c r="O24" i="19"/>
  <c r="H167" i="23"/>
  <c r="Y33" i="39"/>
  <c r="G33" i="39"/>
  <c r="R166" i="23"/>
  <c r="V166" i="23"/>
  <c r="W166" i="23" s="1"/>
  <c r="H171" i="22"/>
  <c r="L171" i="22" s="1"/>
  <c r="D109" i="22" l="1"/>
  <c r="D37" i="51"/>
  <c r="I84" i="19"/>
  <c r="D235" i="23"/>
  <c r="D240" i="22" s="1"/>
  <c r="I84" i="18"/>
  <c r="D109" i="23"/>
  <c r="D110" i="22" s="1"/>
  <c r="S24" i="19"/>
  <c r="T24" i="19"/>
  <c r="N167" i="23" s="1"/>
  <c r="G172" i="22" s="1"/>
  <c r="S24" i="18"/>
  <c r="T24" i="18"/>
  <c r="E41" i="24"/>
  <c r="F41" i="24" s="1"/>
  <c r="O33" i="39"/>
  <c r="P33" i="39" s="1"/>
  <c r="R33" i="39"/>
  <c r="I167" i="23"/>
  <c r="P24" i="19"/>
  <c r="I44" i="23"/>
  <c r="P24" i="18"/>
  <c r="N44" i="23" l="1"/>
  <c r="G45" i="22" s="1"/>
  <c r="I85" i="18"/>
  <c r="D110" i="23"/>
  <c r="D111" i="22" s="1"/>
  <c r="I85" i="19"/>
  <c r="D236" i="23"/>
  <c r="D241" i="22" s="1"/>
  <c r="X25" i="18"/>
  <c r="W25" i="18"/>
  <c r="U25" i="18"/>
  <c r="F25" i="18"/>
  <c r="AC24" i="18"/>
  <c r="Q44" i="23" s="1"/>
  <c r="Q24" i="18"/>
  <c r="J44" i="23"/>
  <c r="V25" i="18"/>
  <c r="I41" i="24"/>
  <c r="J41" i="24" s="1"/>
  <c r="K41" i="24"/>
  <c r="L41" i="24" s="1"/>
  <c r="G41" i="24"/>
  <c r="H41" i="24" s="1"/>
  <c r="W25" i="19"/>
  <c r="V25" i="19"/>
  <c r="AC24" i="19"/>
  <c r="Q167" i="23" s="1"/>
  <c r="Q24" i="19"/>
  <c r="J167" i="23"/>
  <c r="X25" i="19"/>
  <c r="F25" i="19"/>
  <c r="S33" i="39"/>
  <c r="T33" i="39"/>
  <c r="X34" i="39"/>
  <c r="AC33" i="39"/>
  <c r="Q33" i="39"/>
  <c r="F34" i="39"/>
  <c r="V34" i="39"/>
  <c r="U34" i="39"/>
  <c r="W34" i="39"/>
  <c r="I86" i="19" l="1"/>
  <c r="D237" i="23"/>
  <c r="D242" i="22" s="1"/>
  <c r="I86" i="18"/>
  <c r="D111" i="23"/>
  <c r="D112" i="22" s="1"/>
  <c r="O45" i="23"/>
  <c r="Z45" i="23" s="1"/>
  <c r="O168" i="23"/>
  <c r="Z168" i="23" s="1"/>
  <c r="J45" i="22"/>
  <c r="M45" i="22" s="1"/>
  <c r="S44" i="23"/>
  <c r="X44" i="23"/>
  <c r="Y44" i="23" s="1"/>
  <c r="J172" i="22"/>
  <c r="M172" i="22" s="1"/>
  <c r="X167" i="23"/>
  <c r="Y167" i="23" s="1"/>
  <c r="S167" i="23"/>
  <c r="G25" i="18"/>
  <c r="Y25" i="18"/>
  <c r="U45" i="23" s="1"/>
  <c r="L167" i="23"/>
  <c r="P167" i="23" s="1"/>
  <c r="K167" i="23"/>
  <c r="G25" i="19"/>
  <c r="Y25" i="19"/>
  <c r="U168" i="23" s="1"/>
  <c r="Y34" i="39"/>
  <c r="G34" i="39"/>
  <c r="L44" i="23"/>
  <c r="P44" i="23" s="1"/>
  <c r="K44" i="23"/>
  <c r="D42" i="24" l="1"/>
  <c r="E42" i="24" s="1"/>
  <c r="F42" i="24" s="1"/>
  <c r="E46" i="22"/>
  <c r="E173" i="22"/>
  <c r="I87" i="18"/>
  <c r="D112" i="23"/>
  <c r="D113" i="22" s="1"/>
  <c r="I87" i="19"/>
  <c r="D238" i="23"/>
  <c r="D243" i="22" s="1"/>
  <c r="V44" i="23"/>
  <c r="W44" i="23" s="1"/>
  <c r="R44" i="23"/>
  <c r="H45" i="22"/>
  <c r="L45" i="22" s="1"/>
  <c r="R167" i="23"/>
  <c r="V167" i="23"/>
  <c r="W167" i="23" s="1"/>
  <c r="H172" i="22"/>
  <c r="L172" i="22" s="1"/>
  <c r="R34" i="39"/>
  <c r="O34" i="39"/>
  <c r="P34" i="39" s="1"/>
  <c r="O25" i="19"/>
  <c r="R25" i="19"/>
  <c r="M168" i="23" s="1"/>
  <c r="H168" i="23"/>
  <c r="R25" i="18"/>
  <c r="M45" i="23" s="1"/>
  <c r="O25" i="18"/>
  <c r="H45" i="23"/>
  <c r="G42" i="24" l="1"/>
  <c r="H42" i="24" s="1"/>
  <c r="I42" i="24"/>
  <c r="J42" i="24" s="1"/>
  <c r="K42" i="24"/>
  <c r="L42" i="24" s="1"/>
  <c r="I88" i="19"/>
  <c r="D239" i="23"/>
  <c r="D244" i="22" s="1"/>
  <c r="I88" i="18"/>
  <c r="D113" i="23"/>
  <c r="D114" i="22" s="1"/>
  <c r="S34" i="39"/>
  <c r="T34" i="39"/>
  <c r="T25" i="18"/>
  <c r="S25" i="18"/>
  <c r="I45" i="23"/>
  <c r="P25" i="18"/>
  <c r="T25" i="19"/>
  <c r="S25" i="19"/>
  <c r="V35" i="39"/>
  <c r="U35" i="39"/>
  <c r="W35" i="39"/>
  <c r="AC34" i="39"/>
  <c r="Q34" i="39"/>
  <c r="F35" i="39"/>
  <c r="X35" i="39"/>
  <c r="I168" i="23"/>
  <c r="P25" i="19"/>
  <c r="I89" i="18" l="1"/>
  <c r="D114" i="23"/>
  <c r="D115" i="22" s="1"/>
  <c r="I89" i="19"/>
  <c r="D240" i="23"/>
  <c r="D245" i="22" s="1"/>
  <c r="N168" i="23"/>
  <c r="G173" i="22" s="1"/>
  <c r="N45" i="23"/>
  <c r="G46" i="22" s="1"/>
  <c r="V26" i="18"/>
  <c r="Q25" i="18"/>
  <c r="X26" i="18"/>
  <c r="F26" i="18"/>
  <c r="W26" i="18"/>
  <c r="AC25" i="18"/>
  <c r="Q45" i="23" s="1"/>
  <c r="J45" i="23"/>
  <c r="U26" i="18"/>
  <c r="Y35" i="39"/>
  <c r="G35" i="39"/>
  <c r="W26" i="19"/>
  <c r="AC25" i="19"/>
  <c r="Q168" i="23" s="1"/>
  <c r="Q25" i="19"/>
  <c r="J168" i="23"/>
  <c r="V26" i="19"/>
  <c r="X26" i="19"/>
  <c r="F26" i="19"/>
  <c r="I90" i="19" l="1"/>
  <c r="D241" i="23"/>
  <c r="D246" i="22" s="1"/>
  <c r="I90" i="18"/>
  <c r="D115" i="23"/>
  <c r="D116" i="22" s="1"/>
  <c r="X45" i="23"/>
  <c r="Y45" i="23" s="1"/>
  <c r="J46" i="22"/>
  <c r="M46" i="22" s="1"/>
  <c r="S45" i="23"/>
  <c r="X168" i="23"/>
  <c r="Y168" i="23" s="1"/>
  <c r="S168" i="23"/>
  <c r="J173" i="22"/>
  <c r="M173" i="22" s="1"/>
  <c r="G26" i="19"/>
  <c r="Y26" i="19"/>
  <c r="U169" i="23" s="1"/>
  <c r="Y26" i="18"/>
  <c r="U46" i="23" s="1"/>
  <c r="G26" i="18"/>
  <c r="O169" i="23"/>
  <c r="L45" i="23"/>
  <c r="P45" i="23" s="1"/>
  <c r="K45" i="23"/>
  <c r="K168" i="23"/>
  <c r="L168" i="23"/>
  <c r="P168" i="23" s="1"/>
  <c r="R35" i="39"/>
  <c r="O35" i="39"/>
  <c r="P35" i="39" s="1"/>
  <c r="O46" i="23"/>
  <c r="I91" i="18" l="1"/>
  <c r="D116" i="23"/>
  <c r="D117" i="22" s="1"/>
  <c r="I91" i="19"/>
  <c r="D242" i="23"/>
  <c r="D247" i="22" s="1"/>
  <c r="F36" i="39"/>
  <c r="AC35" i="39"/>
  <c r="U36" i="39"/>
  <c r="V36" i="39"/>
  <c r="Q35" i="39"/>
  <c r="X36" i="39"/>
  <c r="W36" i="39"/>
  <c r="O26" i="18"/>
  <c r="R26" i="18"/>
  <c r="M46" i="23" s="1"/>
  <c r="H46" i="23"/>
  <c r="E174" i="22"/>
  <c r="Z169" i="23"/>
  <c r="R45" i="23"/>
  <c r="V45" i="23"/>
  <c r="W45" i="23" s="1"/>
  <c r="H46" i="22"/>
  <c r="L46" i="22" s="1"/>
  <c r="V168" i="23"/>
  <c r="W168" i="23" s="1"/>
  <c r="H173" i="22"/>
  <c r="L173" i="22" s="1"/>
  <c r="R168" i="23"/>
  <c r="D43" i="24"/>
  <c r="E43" i="24" s="1"/>
  <c r="Z46" i="23"/>
  <c r="E47" i="22"/>
  <c r="S35" i="39"/>
  <c r="T35" i="39"/>
  <c r="R26" i="19"/>
  <c r="M169" i="23" s="1"/>
  <c r="O26" i="19"/>
  <c r="H169" i="23"/>
  <c r="I92" i="19" l="1"/>
  <c r="D243" i="23"/>
  <c r="D248" i="22" s="1"/>
  <c r="I92" i="18"/>
  <c r="D117" i="23"/>
  <c r="D118" i="22" s="1"/>
  <c r="S26" i="19"/>
  <c r="T26" i="19"/>
  <c r="S26" i="18"/>
  <c r="T26" i="18"/>
  <c r="I46" i="23"/>
  <c r="P26" i="18"/>
  <c r="I169" i="23"/>
  <c r="P26" i="19"/>
  <c r="F43" i="24"/>
  <c r="K43" i="24"/>
  <c r="L43" i="24" s="1"/>
  <c r="G43" i="24"/>
  <c r="H43" i="24" s="1"/>
  <c r="I43" i="24"/>
  <c r="J43" i="24" s="1"/>
  <c r="Y36" i="39"/>
  <c r="G36" i="39"/>
  <c r="N46" i="23" l="1"/>
  <c r="G47" i="22" s="1"/>
  <c r="I93" i="18"/>
  <c r="D118" i="23"/>
  <c r="I93" i="19"/>
  <c r="D244" i="23"/>
  <c r="D249" i="22" s="1"/>
  <c r="N169" i="23"/>
  <c r="G174" i="22" s="1"/>
  <c r="R36" i="39"/>
  <c r="O36" i="39"/>
  <c r="P36" i="39" s="1"/>
  <c r="V27" i="19"/>
  <c r="AC26" i="19"/>
  <c r="Q169" i="23" s="1"/>
  <c r="Q26" i="19"/>
  <c r="J169" i="23"/>
  <c r="X27" i="19"/>
  <c r="F27" i="19"/>
  <c r="W27" i="19"/>
  <c r="Q26" i="18"/>
  <c r="W27" i="18"/>
  <c r="F27" i="18"/>
  <c r="X27" i="18"/>
  <c r="J46" i="23"/>
  <c r="V27" i="18"/>
  <c r="AC26" i="18"/>
  <c r="Q46" i="23" s="1"/>
  <c r="U27" i="18"/>
  <c r="D119" i="22" l="1"/>
  <c r="D38" i="51"/>
  <c r="I94" i="19"/>
  <c r="D245" i="23"/>
  <c r="D250" i="22" s="1"/>
  <c r="I94" i="18"/>
  <c r="D122" i="23"/>
  <c r="D123" i="22" s="1"/>
  <c r="O47" i="23"/>
  <c r="Z47" i="23" s="1"/>
  <c r="O170" i="23"/>
  <c r="E175" i="22" s="1"/>
  <c r="S169" i="23"/>
  <c r="X169" i="23"/>
  <c r="Y169" i="23" s="1"/>
  <c r="J174" i="22"/>
  <c r="M174" i="22" s="1"/>
  <c r="W37" i="39"/>
  <c r="X37" i="39"/>
  <c r="AC36" i="39"/>
  <c r="Q36" i="39"/>
  <c r="U37" i="39"/>
  <c r="V37" i="39"/>
  <c r="F37" i="39"/>
  <c r="T36" i="39"/>
  <c r="S36" i="39"/>
  <c r="Y27" i="18"/>
  <c r="U47" i="23" s="1"/>
  <c r="G27" i="18"/>
  <c r="G27" i="19"/>
  <c r="Y27" i="19"/>
  <c r="U170" i="23" s="1"/>
  <c r="X46" i="23"/>
  <c r="Y46" i="23" s="1"/>
  <c r="S46" i="23"/>
  <c r="J47" i="22"/>
  <c r="M47" i="22" s="1"/>
  <c r="L46" i="23"/>
  <c r="P46" i="23" s="1"/>
  <c r="K46" i="23"/>
  <c r="L169" i="23"/>
  <c r="P169" i="23" s="1"/>
  <c r="K169" i="23"/>
  <c r="I95" i="18" l="1"/>
  <c r="I96" i="18" s="1"/>
  <c r="I97" i="18" s="1"/>
  <c r="I98" i="18" s="1"/>
  <c r="I99" i="18" s="1"/>
  <c r="I100" i="18" s="1"/>
  <c r="I101" i="18" s="1"/>
  <c r="I102" i="18" s="1"/>
  <c r="I103" i="18" s="1"/>
  <c r="I104" i="18" s="1"/>
  <c r="I105" i="18" s="1"/>
  <c r="I106" i="18" s="1"/>
  <c r="I107" i="18" s="1"/>
  <c r="I108" i="18" s="1"/>
  <c r="I109" i="18" s="1"/>
  <c r="I110" i="18" s="1"/>
  <c r="I111" i="18" s="1"/>
  <c r="I112" i="18" s="1"/>
  <c r="D123" i="23"/>
  <c r="I95" i="19"/>
  <c r="I96" i="19" s="1"/>
  <c r="I97" i="19" s="1"/>
  <c r="I98" i="19" s="1"/>
  <c r="I99" i="19" s="1"/>
  <c r="I100" i="19" s="1"/>
  <c r="I101" i="19" s="1"/>
  <c r="I102" i="19" s="1"/>
  <c r="I103" i="19" s="1"/>
  <c r="I104" i="19" s="1"/>
  <c r="I105" i="19" s="1"/>
  <c r="I106" i="19" s="1"/>
  <c r="I107" i="19" s="1"/>
  <c r="I108" i="19" s="1"/>
  <c r="I109" i="19" s="1"/>
  <c r="I110" i="19" s="1"/>
  <c r="I111" i="19" s="1"/>
  <c r="I112" i="19" s="1"/>
  <c r="D246" i="23"/>
  <c r="D251" i="22" s="1"/>
  <c r="D44" i="24"/>
  <c r="E44" i="24" s="1"/>
  <c r="F44" i="24" s="1"/>
  <c r="E48" i="22"/>
  <c r="Z170" i="23"/>
  <c r="Y37" i="39"/>
  <c r="G37" i="39"/>
  <c r="V169" i="23"/>
  <c r="W169" i="23" s="1"/>
  <c r="R169" i="23"/>
  <c r="H174" i="22"/>
  <c r="L174" i="22" s="1"/>
  <c r="R27" i="19"/>
  <c r="M170" i="23" s="1"/>
  <c r="H170" i="23"/>
  <c r="O27" i="19"/>
  <c r="V46" i="23"/>
  <c r="W46" i="23" s="1"/>
  <c r="R46" i="23"/>
  <c r="H47" i="22"/>
  <c r="L47" i="22" s="1"/>
  <c r="H47" i="23"/>
  <c r="R27" i="18"/>
  <c r="M47" i="23" s="1"/>
  <c r="O27" i="18"/>
  <c r="D124" i="22" l="1"/>
  <c r="D39" i="51"/>
  <c r="G44" i="24"/>
  <c r="H44" i="24" s="1"/>
  <c r="I44" i="24"/>
  <c r="J44" i="24" s="1"/>
  <c r="K44" i="24"/>
  <c r="L44" i="24" s="1"/>
  <c r="I170" i="23"/>
  <c r="P27" i="19"/>
  <c r="T27" i="18"/>
  <c r="S27" i="18"/>
  <c r="T27" i="19"/>
  <c r="S27" i="19"/>
  <c r="O37" i="39"/>
  <c r="P37" i="39" s="1"/>
  <c r="R37" i="39"/>
  <c r="I47" i="23"/>
  <c r="P27" i="18"/>
  <c r="N170" i="23" l="1"/>
  <c r="G175" i="22" s="1"/>
  <c r="N47" i="23"/>
  <c r="G48" i="22" s="1"/>
  <c r="X28" i="18"/>
  <c r="V28" i="18"/>
  <c r="F28" i="18"/>
  <c r="W28" i="18"/>
  <c r="Q27" i="18"/>
  <c r="AC27" i="18"/>
  <c r="Q47" i="23" s="1"/>
  <c r="U28" i="18"/>
  <c r="J47" i="23"/>
  <c r="S37" i="39"/>
  <c r="T37" i="39"/>
  <c r="X28" i="19"/>
  <c r="AC27" i="19"/>
  <c r="Q170" i="23" s="1"/>
  <c r="F28" i="19"/>
  <c r="J170" i="23"/>
  <c r="W28" i="19"/>
  <c r="Q27" i="19"/>
  <c r="V28" i="19"/>
  <c r="V38" i="39"/>
  <c r="U38" i="39"/>
  <c r="F38" i="39"/>
  <c r="X38" i="39"/>
  <c r="AC37" i="39"/>
  <c r="W38" i="39"/>
  <c r="Q37" i="39"/>
  <c r="O174" i="23" l="1"/>
  <c r="E176" i="22" s="1"/>
  <c r="O48" i="23"/>
  <c r="Z48" i="23" s="1"/>
  <c r="G28" i="19"/>
  <c r="Y28" i="19"/>
  <c r="U174" i="23" s="1"/>
  <c r="G28" i="18"/>
  <c r="Y28" i="18"/>
  <c r="U48" i="23" s="1"/>
  <c r="J48" i="22"/>
  <c r="M48" i="22" s="1"/>
  <c r="X47" i="23"/>
  <c r="Y47" i="23" s="1"/>
  <c r="S47" i="23"/>
  <c r="K170" i="23"/>
  <c r="L170" i="23"/>
  <c r="P170" i="23" s="1"/>
  <c r="G38" i="39"/>
  <c r="Y38" i="39"/>
  <c r="K47" i="23"/>
  <c r="L47" i="23"/>
  <c r="P47" i="23" s="1"/>
  <c r="X170" i="23"/>
  <c r="Y170" i="23" s="1"/>
  <c r="S170" i="23"/>
  <c r="J175" i="22"/>
  <c r="M175" i="22" s="1"/>
  <c r="Z174" i="23" l="1"/>
  <c r="E49" i="22"/>
  <c r="D45" i="24"/>
  <c r="E45" i="24" s="1"/>
  <c r="I45" i="24" s="1"/>
  <c r="J45" i="24" s="1"/>
  <c r="R28" i="18"/>
  <c r="M48" i="23" s="1"/>
  <c r="O28" i="18"/>
  <c r="H48" i="23"/>
  <c r="O38" i="39"/>
  <c r="P38" i="39" s="1"/>
  <c r="R38" i="39"/>
  <c r="R170" i="23"/>
  <c r="V170" i="23"/>
  <c r="W170" i="23" s="1"/>
  <c r="H175" i="22"/>
  <c r="L175" i="22" s="1"/>
  <c r="R47" i="23"/>
  <c r="V47" i="23"/>
  <c r="W47" i="23" s="1"/>
  <c r="H48" i="22"/>
  <c r="L48" i="22" s="1"/>
  <c r="O28" i="19"/>
  <c r="R28" i="19"/>
  <c r="M174" i="23" s="1"/>
  <c r="H174" i="23"/>
  <c r="G45" i="24" l="1"/>
  <c r="H45" i="24" s="1"/>
  <c r="K45" i="24"/>
  <c r="L45" i="24" s="1"/>
  <c r="F45" i="24"/>
  <c r="I48" i="23"/>
  <c r="P28" i="18"/>
  <c r="T28" i="18"/>
  <c r="S28" i="18"/>
  <c r="I174" i="23"/>
  <c r="P28" i="19"/>
  <c r="W39" i="39"/>
  <c r="F39" i="39"/>
  <c r="X39" i="39"/>
  <c r="AC38" i="39"/>
  <c r="V39" i="39"/>
  <c r="Q38" i="39"/>
  <c r="U39" i="39"/>
  <c r="T28" i="19"/>
  <c r="S28" i="19"/>
  <c r="S38" i="39"/>
  <c r="T38" i="39"/>
  <c r="N174" i="23" l="1"/>
  <c r="G176" i="22" s="1"/>
  <c r="N48" i="23"/>
  <c r="G49" i="22" s="1"/>
  <c r="V29" i="19"/>
  <c r="J174" i="23"/>
  <c r="X29" i="19"/>
  <c r="W29" i="19"/>
  <c r="Q28" i="19"/>
  <c r="F29" i="19"/>
  <c r="AC28" i="19"/>
  <c r="Q174" i="23" s="1"/>
  <c r="G39" i="39"/>
  <c r="Y39" i="39"/>
  <c r="V29" i="18"/>
  <c r="J48" i="23"/>
  <c r="Q28" i="18"/>
  <c r="W29" i="18"/>
  <c r="X29" i="18"/>
  <c r="U29" i="18"/>
  <c r="F29" i="18"/>
  <c r="AC28" i="18"/>
  <c r="Q48" i="23" s="1"/>
  <c r="O49" i="23" l="1"/>
  <c r="Z49" i="23" s="1"/>
  <c r="J49" i="22"/>
  <c r="M49" i="22" s="1"/>
  <c r="X48" i="23"/>
  <c r="Y48" i="23" s="1"/>
  <c r="S48" i="23"/>
  <c r="G29" i="19"/>
  <c r="Y29" i="19"/>
  <c r="U175" i="23" s="1"/>
  <c r="Y29" i="18"/>
  <c r="U49" i="23" s="1"/>
  <c r="G29" i="18"/>
  <c r="L174" i="23"/>
  <c r="P174" i="23" s="1"/>
  <c r="K174" i="23"/>
  <c r="O39" i="39"/>
  <c r="P39" i="39" s="1"/>
  <c r="R39" i="39"/>
  <c r="L48" i="23"/>
  <c r="P48" i="23" s="1"/>
  <c r="K48" i="23"/>
  <c r="X174" i="23"/>
  <c r="Y174" i="23" s="1"/>
  <c r="J176" i="22"/>
  <c r="M176" i="22" s="1"/>
  <c r="S174" i="23"/>
  <c r="O175" i="23"/>
  <c r="E50" i="22" l="1"/>
  <c r="D46" i="24"/>
  <c r="E46" i="24" s="1"/>
  <c r="F46" i="24" s="1"/>
  <c r="O29" i="19"/>
  <c r="R29" i="19"/>
  <c r="M175" i="23" s="1"/>
  <c r="H175" i="23"/>
  <c r="R48" i="23"/>
  <c r="H49" i="22"/>
  <c r="L49" i="22" s="1"/>
  <c r="V48" i="23"/>
  <c r="W48" i="23" s="1"/>
  <c r="Z175" i="23"/>
  <c r="E177" i="22"/>
  <c r="T39" i="39"/>
  <c r="S39" i="39"/>
  <c r="V174" i="23"/>
  <c r="W174" i="23" s="1"/>
  <c r="R174" i="23"/>
  <c r="H176" i="22"/>
  <c r="L176" i="22" s="1"/>
  <c r="F40" i="39"/>
  <c r="AC39" i="39"/>
  <c r="V40" i="39"/>
  <c r="X40" i="39"/>
  <c r="W40" i="39"/>
  <c r="U40" i="39"/>
  <c r="Q39" i="39"/>
  <c r="R29" i="18"/>
  <c r="M49" i="23" s="1"/>
  <c r="H49" i="23"/>
  <c r="O29" i="18"/>
  <c r="G40" i="39" l="1"/>
  <c r="Y40" i="39"/>
  <c r="T29" i="19"/>
  <c r="S29" i="19"/>
  <c r="T29" i="18"/>
  <c r="S29" i="18"/>
  <c r="I175" i="23"/>
  <c r="P29" i="19"/>
  <c r="I49" i="23"/>
  <c r="P29" i="18"/>
  <c r="K46" i="24"/>
  <c r="L46" i="24" s="1"/>
  <c r="I46" i="24"/>
  <c r="J46" i="24" s="1"/>
  <c r="G46" i="24"/>
  <c r="H46" i="24" s="1"/>
  <c r="N49" i="23" l="1"/>
  <c r="G50" i="22" s="1"/>
  <c r="N175" i="23"/>
  <c r="G177" i="22" s="1"/>
  <c r="Q29" i="19"/>
  <c r="J175" i="23"/>
  <c r="X30" i="19"/>
  <c r="F30" i="19"/>
  <c r="W30" i="19"/>
  <c r="V30" i="19"/>
  <c r="AC29" i="19"/>
  <c r="Q175" i="23" s="1"/>
  <c r="R40" i="39"/>
  <c r="O40" i="39"/>
  <c r="P40" i="39" s="1"/>
  <c r="X30" i="18"/>
  <c r="J49" i="23"/>
  <c r="V30" i="18"/>
  <c r="U30" i="18"/>
  <c r="F30" i="18"/>
  <c r="W30" i="18"/>
  <c r="Q29" i="18"/>
  <c r="AC29" i="18"/>
  <c r="Q49" i="23" s="1"/>
  <c r="F41" i="39" l="1"/>
  <c r="AC40" i="39"/>
  <c r="V41" i="39"/>
  <c r="Q40" i="39"/>
  <c r="W41" i="39"/>
  <c r="U41" i="39"/>
  <c r="X41" i="39"/>
  <c r="Y30" i="19"/>
  <c r="U176" i="23" s="1"/>
  <c r="G30" i="19"/>
  <c r="S40" i="39"/>
  <c r="T40" i="39"/>
  <c r="Y30" i="18"/>
  <c r="U50" i="23" s="1"/>
  <c r="G30" i="18"/>
  <c r="J177" i="22"/>
  <c r="M177" i="22" s="1"/>
  <c r="S175" i="23"/>
  <c r="X175" i="23"/>
  <c r="Y175" i="23" s="1"/>
  <c r="K175" i="23"/>
  <c r="L175" i="23"/>
  <c r="P175" i="23" s="1"/>
  <c r="O50" i="23"/>
  <c r="O176" i="23"/>
  <c r="J50" i="22"/>
  <c r="M50" i="22" s="1"/>
  <c r="S49" i="23"/>
  <c r="X49" i="23"/>
  <c r="Y49" i="23" s="1"/>
  <c r="K49" i="23"/>
  <c r="L49" i="23"/>
  <c r="P49" i="23" s="1"/>
  <c r="H177" i="22" l="1"/>
  <c r="L177" i="22" s="1"/>
  <c r="R175" i="23"/>
  <c r="V175" i="23"/>
  <c r="W175" i="23" s="1"/>
  <c r="O30" i="19"/>
  <c r="R30" i="19"/>
  <c r="M176" i="23" s="1"/>
  <c r="H176" i="23"/>
  <c r="Z176" i="23"/>
  <c r="E178" i="22"/>
  <c r="V49" i="23"/>
  <c r="W49" i="23" s="1"/>
  <c r="H50" i="22"/>
  <c r="L50" i="22" s="1"/>
  <c r="R49" i="23"/>
  <c r="Z50" i="23"/>
  <c r="D47" i="24"/>
  <c r="E47" i="24" s="1"/>
  <c r="E51" i="22"/>
  <c r="O30" i="18"/>
  <c r="H50" i="23"/>
  <c r="R30" i="18"/>
  <c r="M50" i="23" s="1"/>
  <c r="G41" i="39"/>
  <c r="Y41" i="39"/>
  <c r="I176" i="23" l="1"/>
  <c r="P30" i="19"/>
  <c r="I50" i="23"/>
  <c r="P30" i="18"/>
  <c r="F47" i="24"/>
  <c r="G47" i="24"/>
  <c r="H47" i="24" s="1"/>
  <c r="K47" i="24"/>
  <c r="L47" i="24" s="1"/>
  <c r="I47" i="24"/>
  <c r="J47" i="24" s="1"/>
  <c r="R41" i="39"/>
  <c r="O41" i="39"/>
  <c r="P41" i="39" s="1"/>
  <c r="S30" i="18"/>
  <c r="T30" i="18"/>
  <c r="N50" i="23" s="1"/>
  <c r="G51" i="22" s="1"/>
  <c r="S30" i="19"/>
  <c r="T30" i="19"/>
  <c r="N176" i="23" l="1"/>
  <c r="G178" i="22" s="1"/>
  <c r="F42" i="39"/>
  <c r="W42" i="39"/>
  <c r="AC41" i="39"/>
  <c r="X42" i="39"/>
  <c r="Q41" i="39"/>
  <c r="U42" i="39"/>
  <c r="V42" i="39"/>
  <c r="G33" i="51" s="1"/>
  <c r="U31" i="18"/>
  <c r="X31" i="18"/>
  <c r="W31" i="18"/>
  <c r="AC30" i="18"/>
  <c r="Q50" i="23" s="1"/>
  <c r="J50" i="23"/>
  <c r="F31" i="18"/>
  <c r="V31" i="18"/>
  <c r="Q30" i="18"/>
  <c r="T41" i="39"/>
  <c r="S41" i="39"/>
  <c r="AC30" i="19"/>
  <c r="Q176" i="23" s="1"/>
  <c r="F31" i="19"/>
  <c r="V31" i="19"/>
  <c r="J176" i="23"/>
  <c r="Q30" i="19"/>
  <c r="X31" i="19"/>
  <c r="W31" i="19"/>
  <c r="O177" i="23" l="1"/>
  <c r="E179" i="22" s="1"/>
  <c r="K176" i="23"/>
  <c r="L176" i="23"/>
  <c r="P176" i="23" s="1"/>
  <c r="X50" i="23"/>
  <c r="Y50" i="23" s="1"/>
  <c r="J51" i="22"/>
  <c r="M51" i="22" s="1"/>
  <c r="S50" i="23"/>
  <c r="K50" i="23"/>
  <c r="L50" i="23"/>
  <c r="P50" i="23" s="1"/>
  <c r="J178" i="22"/>
  <c r="M178" i="22" s="1"/>
  <c r="S176" i="23"/>
  <c r="X176" i="23"/>
  <c r="Y176" i="23" s="1"/>
  <c r="O51" i="23"/>
  <c r="G31" i="19"/>
  <c r="Y31" i="19"/>
  <c r="U177" i="23" s="1"/>
  <c r="Y31" i="18"/>
  <c r="U51" i="23" s="1"/>
  <c r="G31" i="18"/>
  <c r="Y42" i="39"/>
  <c r="G42" i="39"/>
  <c r="Z177" i="23" l="1"/>
  <c r="R31" i="19"/>
  <c r="M177" i="23" s="1"/>
  <c r="O31" i="19"/>
  <c r="H177" i="23"/>
  <c r="R42" i="39"/>
  <c r="O42" i="39"/>
  <c r="P42" i="39" s="1"/>
  <c r="Z51" i="23"/>
  <c r="D48" i="24"/>
  <c r="E52" i="22"/>
  <c r="R176" i="23"/>
  <c r="V176" i="23"/>
  <c r="W176" i="23" s="1"/>
  <c r="H178" i="22"/>
  <c r="L178" i="22" s="1"/>
  <c r="V50" i="23"/>
  <c r="W50" i="23" s="1"/>
  <c r="H51" i="22"/>
  <c r="L51" i="22" s="1"/>
  <c r="R50" i="23"/>
  <c r="O31" i="18"/>
  <c r="R31" i="18"/>
  <c r="M51" i="23" s="1"/>
  <c r="H51" i="23"/>
  <c r="W43" i="39" l="1"/>
  <c r="Q42" i="39"/>
  <c r="H33" i="51" s="1"/>
  <c r="U43" i="39"/>
  <c r="AC42" i="39"/>
  <c r="V43" i="39"/>
  <c r="X43" i="39"/>
  <c r="F43" i="39"/>
  <c r="T31" i="18"/>
  <c r="S31" i="18"/>
  <c r="S42" i="39"/>
  <c r="T42" i="39"/>
  <c r="I51" i="23"/>
  <c r="P31" i="18"/>
  <c r="I177" i="23"/>
  <c r="P31" i="19"/>
  <c r="E48" i="24"/>
  <c r="F48" i="24" s="1"/>
  <c r="T31" i="19"/>
  <c r="S31" i="19"/>
  <c r="N51" i="23" l="1"/>
  <c r="G52" i="22" s="1"/>
  <c r="N177" i="23"/>
  <c r="G179" i="22" s="1"/>
  <c r="I48" i="24"/>
  <c r="J48" i="24" s="1"/>
  <c r="K48" i="24"/>
  <c r="L48" i="24" s="1"/>
  <c r="G48" i="24"/>
  <c r="H48" i="24" s="1"/>
  <c r="X32" i="19"/>
  <c r="AC31" i="19"/>
  <c r="Q177" i="23" s="1"/>
  <c r="W32" i="19"/>
  <c r="Q31" i="19"/>
  <c r="J177" i="23"/>
  <c r="F32" i="19"/>
  <c r="V32" i="19"/>
  <c r="E32" i="51" s="1"/>
  <c r="U32" i="18"/>
  <c r="Q31" i="18"/>
  <c r="AC31" i="18"/>
  <c r="Q51" i="23" s="1"/>
  <c r="X32" i="18"/>
  <c r="J51" i="23"/>
  <c r="V32" i="18"/>
  <c r="W32" i="18"/>
  <c r="F32" i="18"/>
  <c r="G43" i="39"/>
  <c r="Y43" i="39"/>
  <c r="I32" i="51" l="1"/>
  <c r="O178" i="23"/>
  <c r="Z178" i="23" s="1"/>
  <c r="O52" i="23"/>
  <c r="K177" i="23"/>
  <c r="L177" i="23"/>
  <c r="P177" i="23" s="1"/>
  <c r="X177" i="23"/>
  <c r="Y177" i="23" s="1"/>
  <c r="J179" i="22"/>
  <c r="M179" i="22" s="1"/>
  <c r="S177" i="23"/>
  <c r="S51" i="23"/>
  <c r="J52" i="22"/>
  <c r="M52" i="22" s="1"/>
  <c r="X51" i="23"/>
  <c r="Y51" i="23" s="1"/>
  <c r="O43" i="39"/>
  <c r="P43" i="39" s="1"/>
  <c r="R43" i="39"/>
  <c r="G32" i="18"/>
  <c r="Y32" i="18"/>
  <c r="U52" i="23" s="1"/>
  <c r="K51" i="23"/>
  <c r="L51" i="23"/>
  <c r="P51" i="23" s="1"/>
  <c r="Y32" i="19"/>
  <c r="U178" i="23" s="1"/>
  <c r="G32" i="19"/>
  <c r="E180" i="22" l="1"/>
  <c r="V44" i="39"/>
  <c r="AC43" i="39"/>
  <c r="Q43" i="39"/>
  <c r="W44" i="39"/>
  <c r="X44" i="39"/>
  <c r="U44" i="39"/>
  <c r="F44" i="39"/>
  <c r="H179" i="22"/>
  <c r="L179" i="22" s="1"/>
  <c r="R177" i="23"/>
  <c r="V177" i="23"/>
  <c r="W177" i="23" s="1"/>
  <c r="S43" i="39"/>
  <c r="T43" i="39"/>
  <c r="R32" i="18"/>
  <c r="M52" i="23" s="1"/>
  <c r="H52" i="23"/>
  <c r="O32" i="18"/>
  <c r="V51" i="23"/>
  <c r="W51" i="23" s="1"/>
  <c r="H52" i="22"/>
  <c r="L52" i="22" s="1"/>
  <c r="R51" i="23"/>
  <c r="O32" i="19"/>
  <c r="R32" i="19"/>
  <c r="M178" i="23" s="1"/>
  <c r="H178" i="23"/>
  <c r="E53" i="22"/>
  <c r="D49" i="24"/>
  <c r="E49" i="24" s="1"/>
  <c r="Z52" i="23"/>
  <c r="F49" i="24" l="1"/>
  <c r="K49" i="24"/>
  <c r="L49" i="24" s="1"/>
  <c r="G49" i="24"/>
  <c r="H49" i="24" s="1"/>
  <c r="I49" i="24"/>
  <c r="J49" i="24" s="1"/>
  <c r="I52" i="23"/>
  <c r="P32" i="18"/>
  <c r="T32" i="19"/>
  <c r="S32" i="19"/>
  <c r="I178" i="23"/>
  <c r="P32" i="19"/>
  <c r="S32" i="18"/>
  <c r="T32" i="18"/>
  <c r="G44" i="39"/>
  <c r="Y44" i="39"/>
  <c r="N52" i="23" l="1"/>
  <c r="G53" i="22" s="1"/>
  <c r="N178" i="23"/>
  <c r="G180" i="22" s="1"/>
  <c r="Q32" i="19"/>
  <c r="F32" i="51" s="1"/>
  <c r="J178" i="23"/>
  <c r="F33" i="19"/>
  <c r="W33" i="19"/>
  <c r="V33" i="19"/>
  <c r="X33" i="19"/>
  <c r="AC32" i="19"/>
  <c r="Q178" i="23" s="1"/>
  <c r="R44" i="39"/>
  <c r="O44" i="39"/>
  <c r="P44" i="39" s="1"/>
  <c r="V33" i="18"/>
  <c r="X33" i="18"/>
  <c r="J52" i="23"/>
  <c r="Q32" i="18"/>
  <c r="J32" i="51" s="1"/>
  <c r="AC32" i="18"/>
  <c r="Q52" i="23" s="1"/>
  <c r="U33" i="18"/>
  <c r="F33" i="18"/>
  <c r="W33" i="18"/>
  <c r="O179" i="23" l="1"/>
  <c r="E181" i="22" s="1"/>
  <c r="O53" i="23"/>
  <c r="Z53" i="23" s="1"/>
  <c r="F45" i="39"/>
  <c r="AC44" i="39"/>
  <c r="U45" i="39"/>
  <c r="Q44" i="39"/>
  <c r="V45" i="39"/>
  <c r="W45" i="39"/>
  <c r="X45" i="39"/>
  <c r="L52" i="23"/>
  <c r="P52" i="23" s="1"/>
  <c r="K52" i="23"/>
  <c r="G33" i="19"/>
  <c r="Y33" i="19"/>
  <c r="U179" i="23" s="1"/>
  <c r="Y33" i="18"/>
  <c r="U53" i="23" s="1"/>
  <c r="G33" i="18"/>
  <c r="X52" i="23"/>
  <c r="Y52" i="23" s="1"/>
  <c r="J53" i="22"/>
  <c r="M53" i="22" s="1"/>
  <c r="S52" i="23"/>
  <c r="T44" i="39"/>
  <c r="S44" i="39"/>
  <c r="J180" i="22"/>
  <c r="M180" i="22" s="1"/>
  <c r="X178" i="23"/>
  <c r="Y178" i="23" s="1"/>
  <c r="S178" i="23"/>
  <c r="K178" i="23"/>
  <c r="L178" i="23"/>
  <c r="P178" i="23" s="1"/>
  <c r="D50" i="24" l="1"/>
  <c r="E50" i="24" s="1"/>
  <c r="F50" i="24" s="1"/>
  <c r="E54" i="22"/>
  <c r="Z179" i="23"/>
  <c r="R33" i="18"/>
  <c r="M53" i="23" s="1"/>
  <c r="O33" i="18"/>
  <c r="H53" i="23"/>
  <c r="O33" i="19"/>
  <c r="R33" i="19"/>
  <c r="M179" i="23" s="1"/>
  <c r="H179" i="23"/>
  <c r="G45" i="39"/>
  <c r="Y45" i="39"/>
  <c r="R178" i="23"/>
  <c r="V178" i="23"/>
  <c r="W178" i="23" s="1"/>
  <c r="H180" i="22"/>
  <c r="L180" i="22" s="1"/>
  <c r="V52" i="23"/>
  <c r="W52" i="23" s="1"/>
  <c r="R52" i="23"/>
  <c r="H53" i="22"/>
  <c r="L53" i="22" s="1"/>
  <c r="G50" i="24" l="1"/>
  <c r="H50" i="24" s="1"/>
  <c r="I50" i="24"/>
  <c r="J50" i="24" s="1"/>
  <c r="K50" i="24"/>
  <c r="L50" i="24" s="1"/>
  <c r="I53" i="23"/>
  <c r="P33" i="18"/>
  <c r="T33" i="18"/>
  <c r="S33" i="18"/>
  <c r="S33" i="19"/>
  <c r="T33" i="19"/>
  <c r="R45" i="39"/>
  <c r="O45" i="39"/>
  <c r="P45" i="39" s="1"/>
  <c r="I179" i="23"/>
  <c r="P33" i="19"/>
  <c r="N53" i="23" l="1"/>
  <c r="G54" i="22" s="1"/>
  <c r="N179" i="23"/>
  <c r="G181" i="22" s="1"/>
  <c r="F34" i="19"/>
  <c r="Q33" i="19"/>
  <c r="X34" i="19"/>
  <c r="W34" i="19"/>
  <c r="V34" i="19"/>
  <c r="AC33" i="19"/>
  <c r="Q179" i="23" s="1"/>
  <c r="J179" i="23"/>
  <c r="Q45" i="39"/>
  <c r="AC45" i="39"/>
  <c r="V46" i="39"/>
  <c r="F46" i="39"/>
  <c r="W46" i="39"/>
  <c r="X46" i="39"/>
  <c r="U46" i="39"/>
  <c r="W34" i="18"/>
  <c r="U34" i="18"/>
  <c r="AC33" i="18"/>
  <c r="Q53" i="23" s="1"/>
  <c r="X34" i="18"/>
  <c r="V34" i="18"/>
  <c r="J53" i="23"/>
  <c r="Q33" i="18"/>
  <c r="F34" i="18"/>
  <c r="S45" i="39"/>
  <c r="T45" i="39"/>
  <c r="O54" i="23" l="1"/>
  <c r="D51" i="24" s="1"/>
  <c r="E51" i="24" s="1"/>
  <c r="L179" i="23"/>
  <c r="P179" i="23" s="1"/>
  <c r="K179" i="23"/>
  <c r="X53" i="23"/>
  <c r="Y53" i="23" s="1"/>
  <c r="S53" i="23"/>
  <c r="J54" i="22"/>
  <c r="M54" i="22" s="1"/>
  <c r="G46" i="39"/>
  <c r="Y46" i="39"/>
  <c r="Y34" i="19"/>
  <c r="U180" i="23" s="1"/>
  <c r="G34" i="19"/>
  <c r="J181" i="22"/>
  <c r="M181" i="22" s="1"/>
  <c r="X179" i="23"/>
  <c r="Y179" i="23" s="1"/>
  <c r="S179" i="23"/>
  <c r="G34" i="18"/>
  <c r="Y34" i="18"/>
  <c r="U54" i="23" s="1"/>
  <c r="K53" i="23"/>
  <c r="L53" i="23"/>
  <c r="P53" i="23" s="1"/>
  <c r="O180" i="23"/>
  <c r="E55" i="22" l="1"/>
  <c r="Z54" i="23"/>
  <c r="R46" i="39"/>
  <c r="O46" i="39"/>
  <c r="P46" i="39" s="1"/>
  <c r="Z180" i="23"/>
  <c r="E182" i="22"/>
  <c r="V53" i="23"/>
  <c r="W53" i="23" s="1"/>
  <c r="R53" i="23"/>
  <c r="H54" i="22"/>
  <c r="L54" i="22" s="1"/>
  <c r="O34" i="19"/>
  <c r="R34" i="19"/>
  <c r="M180" i="23" s="1"/>
  <c r="H180" i="23"/>
  <c r="R34" i="18"/>
  <c r="M54" i="23" s="1"/>
  <c r="O34" i="18"/>
  <c r="H54" i="23"/>
  <c r="F51" i="24"/>
  <c r="K51" i="24"/>
  <c r="L51" i="24" s="1"/>
  <c r="G51" i="24"/>
  <c r="H51" i="24" s="1"/>
  <c r="I51" i="24"/>
  <c r="J51" i="24" s="1"/>
  <c r="H181" i="22"/>
  <c r="L181" i="22" s="1"/>
  <c r="R179" i="23"/>
  <c r="V179" i="23"/>
  <c r="W179" i="23" s="1"/>
  <c r="S34" i="18" l="1"/>
  <c r="T34" i="18"/>
  <c r="I54" i="23"/>
  <c r="P34" i="18"/>
  <c r="S34" i="19"/>
  <c r="T34" i="19"/>
  <c r="X47" i="39"/>
  <c r="AC46" i="39"/>
  <c r="V47" i="39"/>
  <c r="W47" i="39"/>
  <c r="U47" i="39"/>
  <c r="Q46" i="39"/>
  <c r="F47" i="39"/>
  <c r="I180" i="23"/>
  <c r="P34" i="19"/>
  <c r="T46" i="39"/>
  <c r="S46" i="39"/>
  <c r="N180" i="23" l="1"/>
  <c r="G182" i="22" s="1"/>
  <c r="N54" i="23"/>
  <c r="G55" i="22" s="1"/>
  <c r="Q34" i="18"/>
  <c r="U35" i="18"/>
  <c r="W35" i="18"/>
  <c r="V35" i="18"/>
  <c r="AC34" i="18"/>
  <c r="Q54" i="23" s="1"/>
  <c r="J54" i="23"/>
  <c r="X35" i="18"/>
  <c r="F35" i="18"/>
  <c r="F35" i="19"/>
  <c r="V35" i="19"/>
  <c r="AC34" i="19"/>
  <c r="Q180" i="23" s="1"/>
  <c r="W35" i="19"/>
  <c r="J180" i="23"/>
  <c r="Q34" i="19"/>
  <c r="X35" i="19"/>
  <c r="G47" i="39"/>
  <c r="Y47" i="39"/>
  <c r="O181" i="23" l="1"/>
  <c r="Z181" i="23" s="1"/>
  <c r="G35" i="18"/>
  <c r="Y35" i="18"/>
  <c r="U55" i="23" s="1"/>
  <c r="K54" i="23"/>
  <c r="L54" i="23"/>
  <c r="P54" i="23" s="1"/>
  <c r="J182" i="22"/>
  <c r="M182" i="22" s="1"/>
  <c r="X180" i="23"/>
  <c r="Y180" i="23" s="1"/>
  <c r="S180" i="23"/>
  <c r="Y35" i="19"/>
  <c r="U181" i="23" s="1"/>
  <c r="G35" i="19"/>
  <c r="R47" i="39"/>
  <c r="O47" i="39"/>
  <c r="P47" i="39" s="1"/>
  <c r="L180" i="23"/>
  <c r="P180" i="23" s="1"/>
  <c r="K180" i="23"/>
  <c r="J55" i="22"/>
  <c r="M55" i="22" s="1"/>
  <c r="S54" i="23"/>
  <c r="X54" i="23"/>
  <c r="Y54" i="23" s="1"/>
  <c r="O55" i="23"/>
  <c r="E183" i="22" l="1"/>
  <c r="R180" i="23"/>
  <c r="V180" i="23"/>
  <c r="W180" i="23" s="1"/>
  <c r="H182" i="22"/>
  <c r="L182" i="22" s="1"/>
  <c r="V54" i="23"/>
  <c r="W54" i="23" s="1"/>
  <c r="R54" i="23"/>
  <c r="H55" i="22"/>
  <c r="L55" i="22" s="1"/>
  <c r="O35" i="19"/>
  <c r="R35" i="19"/>
  <c r="M181" i="23" s="1"/>
  <c r="H181" i="23"/>
  <c r="S47" i="39"/>
  <c r="T47" i="39"/>
  <c r="Q47" i="39"/>
  <c r="W48" i="39"/>
  <c r="V48" i="39"/>
  <c r="U48" i="39"/>
  <c r="AC47" i="39"/>
  <c r="X48" i="39"/>
  <c r="F48" i="39"/>
  <c r="Z55" i="23"/>
  <c r="D52" i="24"/>
  <c r="E56" i="22"/>
  <c r="R35" i="18"/>
  <c r="M55" i="23" s="1"/>
  <c r="O35" i="18"/>
  <c r="H55" i="23"/>
  <c r="Y48" i="39" l="1"/>
  <c r="G48" i="39"/>
  <c r="T35" i="18"/>
  <c r="S35" i="18"/>
  <c r="I55" i="23"/>
  <c r="P35" i="18"/>
  <c r="E52" i="24"/>
  <c r="F52" i="24" s="1"/>
  <c r="T35" i="19"/>
  <c r="S35" i="19"/>
  <c r="I181" i="23"/>
  <c r="P35" i="19"/>
  <c r="N181" i="23" l="1"/>
  <c r="G183" i="22" s="1"/>
  <c r="N55" i="23"/>
  <c r="G56" i="22" s="1"/>
  <c r="R48" i="39"/>
  <c r="O48" i="39"/>
  <c r="P48" i="39" s="1"/>
  <c r="K52" i="24"/>
  <c r="L52" i="24" s="1"/>
  <c r="I52" i="24"/>
  <c r="J52" i="24" s="1"/>
  <c r="G52" i="24"/>
  <c r="H52" i="24" s="1"/>
  <c r="W36" i="19"/>
  <c r="F36" i="19"/>
  <c r="Q35" i="19"/>
  <c r="AC35" i="19"/>
  <c r="Q181" i="23" s="1"/>
  <c r="X36" i="19"/>
  <c r="J181" i="23"/>
  <c r="V36" i="19"/>
  <c r="Q35" i="18"/>
  <c r="F36" i="18"/>
  <c r="W36" i="18"/>
  <c r="AC35" i="18"/>
  <c r="Q55" i="23" s="1"/>
  <c r="U36" i="18"/>
  <c r="J55" i="23"/>
  <c r="X36" i="18"/>
  <c r="V36" i="18"/>
  <c r="O56" i="23" l="1"/>
  <c r="D53" i="24" s="1"/>
  <c r="O182" i="23"/>
  <c r="E184" i="22" s="1"/>
  <c r="S181" i="23"/>
  <c r="X181" i="23"/>
  <c r="Y181" i="23" s="1"/>
  <c r="J183" i="22"/>
  <c r="M183" i="22" s="1"/>
  <c r="K55" i="23"/>
  <c r="L55" i="23"/>
  <c r="P55" i="23" s="1"/>
  <c r="L181" i="23"/>
  <c r="P181" i="23" s="1"/>
  <c r="K181" i="23"/>
  <c r="U49" i="39"/>
  <c r="Q48" i="39"/>
  <c r="F49" i="39"/>
  <c r="W49" i="39"/>
  <c r="V49" i="39"/>
  <c r="AC48" i="39"/>
  <c r="X49" i="39"/>
  <c r="Y36" i="18"/>
  <c r="U56" i="23" s="1"/>
  <c r="G36" i="18"/>
  <c r="T48" i="39"/>
  <c r="S48" i="39"/>
  <c r="J56" i="22"/>
  <c r="M56" i="22" s="1"/>
  <c r="S55" i="23"/>
  <c r="X55" i="23"/>
  <c r="Y55" i="23" s="1"/>
  <c r="Y36" i="19"/>
  <c r="U182" i="23" s="1"/>
  <c r="G36" i="19"/>
  <c r="E57" i="22" l="1"/>
  <c r="Z56" i="23"/>
  <c r="Z182" i="23"/>
  <c r="V181" i="23"/>
  <c r="W181" i="23" s="1"/>
  <c r="R181" i="23"/>
  <c r="H183" i="22"/>
  <c r="L183" i="22" s="1"/>
  <c r="H56" i="22"/>
  <c r="L56" i="22" s="1"/>
  <c r="V55" i="23"/>
  <c r="W55" i="23" s="1"/>
  <c r="R55" i="23"/>
  <c r="R36" i="18"/>
  <c r="M56" i="23" s="1"/>
  <c r="H56" i="23"/>
  <c r="O36" i="18"/>
  <c r="Y49" i="39"/>
  <c r="G49" i="39"/>
  <c r="O36" i="19"/>
  <c r="H182" i="23"/>
  <c r="R36" i="19"/>
  <c r="M182" i="23" s="1"/>
  <c r="E53" i="24"/>
  <c r="F53" i="24" s="1"/>
  <c r="O49" i="39" l="1"/>
  <c r="P49" i="39" s="1"/>
  <c r="R49" i="39"/>
  <c r="I182" i="23"/>
  <c r="P36" i="19"/>
  <c r="K53" i="24"/>
  <c r="L53" i="24" s="1"/>
  <c r="I53" i="24"/>
  <c r="J53" i="24" s="1"/>
  <c r="G53" i="24"/>
  <c r="H53" i="24" s="1"/>
  <c r="S36" i="19"/>
  <c r="T36" i="19"/>
  <c r="I56" i="23"/>
  <c r="P36" i="18"/>
  <c r="T36" i="18"/>
  <c r="S36" i="18"/>
  <c r="N182" i="23" l="1"/>
  <c r="G184" i="22" s="1"/>
  <c r="N56" i="23"/>
  <c r="G57" i="22" s="1"/>
  <c r="X37" i="18"/>
  <c r="J56" i="23"/>
  <c r="V37" i="18"/>
  <c r="F37" i="18"/>
  <c r="W37" i="18"/>
  <c r="U37" i="18"/>
  <c r="AC36" i="18"/>
  <c r="Q56" i="23" s="1"/>
  <c r="Q36" i="18"/>
  <c r="F37" i="19"/>
  <c r="Q36" i="19"/>
  <c r="V37" i="19"/>
  <c r="W37" i="19"/>
  <c r="J182" i="23"/>
  <c r="X37" i="19"/>
  <c r="AC36" i="19"/>
  <c r="Q182" i="23" s="1"/>
  <c r="T49" i="39"/>
  <c r="S49" i="39"/>
  <c r="X50" i="39"/>
  <c r="V50" i="39"/>
  <c r="F50" i="39"/>
  <c r="U50" i="39"/>
  <c r="W50" i="39"/>
  <c r="Q49" i="39"/>
  <c r="AC49" i="39"/>
  <c r="O57" i="23" l="1"/>
  <c r="Z57" i="23" s="1"/>
  <c r="J184" i="22"/>
  <c r="M184" i="22" s="1"/>
  <c r="X182" i="23"/>
  <c r="Y182" i="23" s="1"/>
  <c r="S182" i="23"/>
  <c r="Y37" i="19"/>
  <c r="U183" i="23" s="1"/>
  <c r="G37" i="19"/>
  <c r="G37" i="18"/>
  <c r="Y37" i="18"/>
  <c r="U57" i="23" s="1"/>
  <c r="K56" i="23"/>
  <c r="L56" i="23"/>
  <c r="P56" i="23" s="1"/>
  <c r="S56" i="23"/>
  <c r="X56" i="23"/>
  <c r="Y56" i="23" s="1"/>
  <c r="J57" i="22"/>
  <c r="M57" i="22" s="1"/>
  <c r="O183" i="23"/>
  <c r="Y50" i="39"/>
  <c r="G50" i="39"/>
  <c r="L182" i="23"/>
  <c r="P182" i="23" s="1"/>
  <c r="K182" i="23"/>
  <c r="E58" i="22" l="1"/>
  <c r="D54" i="24"/>
  <c r="E54" i="24" s="1"/>
  <c r="I54" i="24" s="1"/>
  <c r="J54" i="24" s="1"/>
  <c r="R37" i="18"/>
  <c r="M57" i="23" s="1"/>
  <c r="O37" i="18"/>
  <c r="H57" i="23"/>
  <c r="H183" i="23"/>
  <c r="O37" i="19"/>
  <c r="R37" i="19"/>
  <c r="M183" i="23" s="1"/>
  <c r="E185" i="22"/>
  <c r="Z183" i="23"/>
  <c r="H184" i="22"/>
  <c r="L184" i="22" s="1"/>
  <c r="R182" i="23"/>
  <c r="V182" i="23"/>
  <c r="W182" i="23" s="1"/>
  <c r="R50" i="39"/>
  <c r="O50" i="39"/>
  <c r="P50" i="39" s="1"/>
  <c r="H57" i="22"/>
  <c r="L57" i="22" s="1"/>
  <c r="R56" i="23"/>
  <c r="V56" i="23"/>
  <c r="W56" i="23" s="1"/>
  <c r="K54" i="24" l="1"/>
  <c r="L54" i="24" s="1"/>
  <c r="G54" i="24"/>
  <c r="H54" i="24" s="1"/>
  <c r="F54" i="24"/>
  <c r="T37" i="19"/>
  <c r="S37" i="19"/>
  <c r="I183" i="23"/>
  <c r="P37" i="19"/>
  <c r="F51" i="39"/>
  <c r="AC50" i="39"/>
  <c r="U51" i="39"/>
  <c r="X51" i="39"/>
  <c r="Q50" i="39"/>
  <c r="W51" i="39"/>
  <c r="V51" i="39"/>
  <c r="T50" i="39"/>
  <c r="S50" i="39"/>
  <c r="I57" i="23"/>
  <c r="P37" i="18"/>
  <c r="T37" i="18"/>
  <c r="S37" i="18"/>
  <c r="N57" i="23" l="1"/>
  <c r="G58" i="22" s="1"/>
  <c r="N183" i="23"/>
  <c r="G185" i="22" s="1"/>
  <c r="Y51" i="39"/>
  <c r="G51" i="39"/>
  <c r="F38" i="19"/>
  <c r="AC37" i="19"/>
  <c r="Q183" i="23" s="1"/>
  <c r="Q37" i="19"/>
  <c r="W38" i="19"/>
  <c r="J183" i="23"/>
  <c r="V38" i="19"/>
  <c r="X38" i="19"/>
  <c r="X38" i="18"/>
  <c r="AC37" i="18"/>
  <c r="Q57" i="23" s="1"/>
  <c r="F38" i="18"/>
  <c r="J57" i="23"/>
  <c r="W38" i="18"/>
  <c r="V38" i="18"/>
  <c r="U38" i="18"/>
  <c r="Q37" i="18"/>
  <c r="L183" i="23" l="1"/>
  <c r="P183" i="23" s="1"/>
  <c r="K183" i="23"/>
  <c r="J185" i="22"/>
  <c r="M185" i="22" s="1"/>
  <c r="X183" i="23"/>
  <c r="Y183" i="23" s="1"/>
  <c r="S183" i="23"/>
  <c r="Y38" i="18"/>
  <c r="U58" i="23" s="1"/>
  <c r="G38" i="18"/>
  <c r="G38" i="19"/>
  <c r="Y38" i="19"/>
  <c r="U184" i="23" s="1"/>
  <c r="O184" i="23"/>
  <c r="L57" i="23"/>
  <c r="P57" i="23" s="1"/>
  <c r="K57" i="23"/>
  <c r="R51" i="39"/>
  <c r="O51" i="39"/>
  <c r="P51" i="39" s="1"/>
  <c r="X57" i="23"/>
  <c r="Y57" i="23" s="1"/>
  <c r="J58" i="22"/>
  <c r="M58" i="22" s="1"/>
  <c r="S57" i="23"/>
  <c r="O58" i="23"/>
  <c r="E59" i="22" l="1"/>
  <c r="D55" i="24"/>
  <c r="E55" i="24" s="1"/>
  <c r="Z58" i="23"/>
  <c r="Z184" i="23"/>
  <c r="E186" i="22"/>
  <c r="F52" i="39"/>
  <c r="X52" i="39"/>
  <c r="U52" i="39"/>
  <c r="Q51" i="39"/>
  <c r="V52" i="39"/>
  <c r="W52" i="39"/>
  <c r="AC51" i="39"/>
  <c r="O38" i="19"/>
  <c r="R38" i="19"/>
  <c r="M184" i="23" s="1"/>
  <c r="H184" i="23"/>
  <c r="R57" i="23"/>
  <c r="V57" i="23"/>
  <c r="W57" i="23" s="1"/>
  <c r="H58" i="22"/>
  <c r="L58" i="22" s="1"/>
  <c r="T51" i="39"/>
  <c r="S51" i="39"/>
  <c r="O38" i="18"/>
  <c r="R38" i="18"/>
  <c r="M58" i="23" s="1"/>
  <c r="H58" i="23"/>
  <c r="R183" i="23"/>
  <c r="H185" i="22"/>
  <c r="L185" i="22" s="1"/>
  <c r="V183" i="23"/>
  <c r="W183" i="23" s="1"/>
  <c r="G34" i="51" l="1"/>
  <c r="Y52" i="39"/>
  <c r="G52" i="39"/>
  <c r="T38" i="18"/>
  <c r="S38" i="18"/>
  <c r="I58" i="23"/>
  <c r="P38" i="18"/>
  <c r="S38" i="19"/>
  <c r="T38" i="19"/>
  <c r="N184" i="23" s="1"/>
  <c r="G186" i="22" s="1"/>
  <c r="F55" i="24"/>
  <c r="K55" i="24"/>
  <c r="L55" i="24" s="1"/>
  <c r="G55" i="24"/>
  <c r="H55" i="24" s="1"/>
  <c r="I55" i="24"/>
  <c r="J55" i="24" s="1"/>
  <c r="I184" i="23"/>
  <c r="P38" i="19"/>
  <c r="N58" i="23" l="1"/>
  <c r="G59" i="22" s="1"/>
  <c r="U39" i="18"/>
  <c r="X39" i="18"/>
  <c r="F39" i="18"/>
  <c r="V39" i="18"/>
  <c r="AC38" i="18"/>
  <c r="Q58" i="23" s="1"/>
  <c r="Q38" i="18"/>
  <c r="J58" i="23"/>
  <c r="W39" i="18"/>
  <c r="R52" i="39"/>
  <c r="O52" i="39"/>
  <c r="P52" i="39" s="1"/>
  <c r="V39" i="19"/>
  <c r="J184" i="23"/>
  <c r="X39" i="19"/>
  <c r="W39" i="19"/>
  <c r="Q38" i="19"/>
  <c r="AC38" i="19"/>
  <c r="Q184" i="23" s="1"/>
  <c r="F39" i="19"/>
  <c r="O59" i="23" l="1"/>
  <c r="E60" i="22" s="1"/>
  <c r="L58" i="23"/>
  <c r="P58" i="23" s="1"/>
  <c r="K58" i="23"/>
  <c r="J59" i="22"/>
  <c r="M59" i="22" s="1"/>
  <c r="X58" i="23"/>
  <c r="Y58" i="23" s="1"/>
  <c r="S58" i="23"/>
  <c r="Y39" i="19"/>
  <c r="U185" i="23" s="1"/>
  <c r="G39" i="19"/>
  <c r="O185" i="23"/>
  <c r="G39" i="18"/>
  <c r="Y39" i="18"/>
  <c r="U59" i="23" s="1"/>
  <c r="F53" i="39"/>
  <c r="Q52" i="39"/>
  <c r="H34" i="51" s="1"/>
  <c r="X53" i="39"/>
  <c r="V53" i="39"/>
  <c r="AC52" i="39"/>
  <c r="W53" i="39"/>
  <c r="U53" i="39"/>
  <c r="X184" i="23"/>
  <c r="Y184" i="23" s="1"/>
  <c r="J186" i="22"/>
  <c r="M186" i="22" s="1"/>
  <c r="S184" i="23"/>
  <c r="K184" i="23"/>
  <c r="L184" i="23"/>
  <c r="P184" i="23" s="1"/>
  <c r="S52" i="39"/>
  <c r="T52" i="39"/>
  <c r="D56" i="24" l="1"/>
  <c r="E56" i="24" s="1"/>
  <c r="F56" i="24" s="1"/>
  <c r="Z59" i="23"/>
  <c r="R39" i="18"/>
  <c r="M59" i="23" s="1"/>
  <c r="O39" i="18"/>
  <c r="H59" i="23"/>
  <c r="O39" i="19"/>
  <c r="R39" i="19"/>
  <c r="M185" i="23" s="1"/>
  <c r="H185" i="23"/>
  <c r="Z185" i="23"/>
  <c r="E187" i="22"/>
  <c r="G53" i="39"/>
  <c r="Y53" i="39"/>
  <c r="V184" i="23"/>
  <c r="W184" i="23" s="1"/>
  <c r="R184" i="23"/>
  <c r="H186" i="22"/>
  <c r="L186" i="22" s="1"/>
  <c r="R58" i="23"/>
  <c r="V58" i="23"/>
  <c r="W58" i="23" s="1"/>
  <c r="H59" i="22"/>
  <c r="L59" i="22" s="1"/>
  <c r="I185" i="23" l="1"/>
  <c r="P39" i="19"/>
  <c r="K56" i="24"/>
  <c r="L56" i="24" s="1"/>
  <c r="I56" i="24"/>
  <c r="J56" i="24" s="1"/>
  <c r="G56" i="24"/>
  <c r="H56" i="24" s="1"/>
  <c r="I59" i="23"/>
  <c r="P39" i="18"/>
  <c r="R53" i="39"/>
  <c r="O53" i="39"/>
  <c r="P53" i="39" s="1"/>
  <c r="T39" i="19"/>
  <c r="S39" i="19"/>
  <c r="S39" i="18"/>
  <c r="T39" i="18"/>
  <c r="N185" i="23" l="1"/>
  <c r="G187" i="22" s="1"/>
  <c r="N59" i="23"/>
  <c r="G60" i="22" s="1"/>
  <c r="F54" i="39"/>
  <c r="X54" i="39"/>
  <c r="Q53" i="39"/>
  <c r="W54" i="39"/>
  <c r="U54" i="39"/>
  <c r="AC53" i="39"/>
  <c r="V54" i="39"/>
  <c r="S53" i="39"/>
  <c r="T53" i="39"/>
  <c r="AC39" i="19"/>
  <c r="Q185" i="23" s="1"/>
  <c r="F40" i="19"/>
  <c r="J185" i="23"/>
  <c r="V40" i="19"/>
  <c r="Q39" i="19"/>
  <c r="W40" i="19"/>
  <c r="X40" i="19"/>
  <c r="Q39" i="18"/>
  <c r="AC39" i="18"/>
  <c r="Q59" i="23" s="1"/>
  <c r="W40" i="18"/>
  <c r="V40" i="18"/>
  <c r="J59" i="23"/>
  <c r="X40" i="18"/>
  <c r="U40" i="18"/>
  <c r="F40" i="18"/>
  <c r="J187" i="22" l="1"/>
  <c r="M187" i="22" s="1"/>
  <c r="S185" i="23"/>
  <c r="X185" i="23"/>
  <c r="Y185" i="23" s="1"/>
  <c r="S59" i="23"/>
  <c r="J60" i="22"/>
  <c r="M60" i="22" s="1"/>
  <c r="X59" i="23"/>
  <c r="Y59" i="23" s="1"/>
  <c r="K59" i="23"/>
  <c r="L59" i="23"/>
  <c r="P59" i="23" s="1"/>
  <c r="Y54" i="39"/>
  <c r="G54" i="39"/>
  <c r="O186" i="23"/>
  <c r="Y40" i="18"/>
  <c r="U60" i="23" s="1"/>
  <c r="G40" i="18"/>
  <c r="K185" i="23"/>
  <c r="L185" i="23"/>
  <c r="P185" i="23" s="1"/>
  <c r="O60" i="23"/>
  <c r="G40" i="19"/>
  <c r="Y40" i="19"/>
  <c r="U186" i="23" s="1"/>
  <c r="D57" i="24" l="1"/>
  <c r="E57" i="24" s="1"/>
  <c r="Z60" i="23"/>
  <c r="E61" i="22"/>
  <c r="O54" i="39"/>
  <c r="P54" i="39" s="1"/>
  <c r="R54" i="39"/>
  <c r="V59" i="23"/>
  <c r="W59" i="23" s="1"/>
  <c r="H60" i="22"/>
  <c r="L60" i="22" s="1"/>
  <c r="R59" i="23"/>
  <c r="E188" i="22"/>
  <c r="Z186" i="23"/>
  <c r="R185" i="23"/>
  <c r="V185" i="23"/>
  <c r="W185" i="23" s="1"/>
  <c r="H187" i="22"/>
  <c r="L187" i="22" s="1"/>
  <c r="O40" i="18"/>
  <c r="R40" i="18"/>
  <c r="M60" i="23" s="1"/>
  <c r="H60" i="23"/>
  <c r="R40" i="19"/>
  <c r="M186" i="23" s="1"/>
  <c r="O40" i="19"/>
  <c r="H186" i="23"/>
  <c r="I186" i="23" l="1"/>
  <c r="P40" i="19"/>
  <c r="T54" i="39"/>
  <c r="S54" i="39"/>
  <c r="U55" i="39"/>
  <c r="Q54" i="39"/>
  <c r="F55" i="39"/>
  <c r="W55" i="39"/>
  <c r="V55" i="39"/>
  <c r="X55" i="39"/>
  <c r="AC54" i="39"/>
  <c r="S40" i="19"/>
  <c r="T40" i="19"/>
  <c r="T40" i="18"/>
  <c r="S40" i="18"/>
  <c r="I60" i="23"/>
  <c r="P40" i="18"/>
  <c r="F57" i="24"/>
  <c r="G57" i="24"/>
  <c r="H57" i="24" s="1"/>
  <c r="K57" i="24"/>
  <c r="L57" i="24" s="1"/>
  <c r="I57" i="24"/>
  <c r="J57" i="24" s="1"/>
  <c r="N60" i="23" l="1"/>
  <c r="G61" i="22" s="1"/>
  <c r="N186" i="23"/>
  <c r="G188" i="22" s="1"/>
  <c r="Q40" i="18"/>
  <c r="F41" i="18"/>
  <c r="V41" i="18"/>
  <c r="W41" i="18"/>
  <c r="AC40" i="18"/>
  <c r="Q60" i="23" s="1"/>
  <c r="X41" i="18"/>
  <c r="J60" i="23"/>
  <c r="U41" i="18"/>
  <c r="V41" i="19"/>
  <c r="Q40" i="19"/>
  <c r="X41" i="19"/>
  <c r="AC40" i="19"/>
  <c r="Q186" i="23" s="1"/>
  <c r="F41" i="19"/>
  <c r="J186" i="23"/>
  <c r="W41" i="19"/>
  <c r="G55" i="39"/>
  <c r="Y55" i="39"/>
  <c r="O61" i="23" l="1"/>
  <c r="E62" i="22" s="1"/>
  <c r="J61" i="22"/>
  <c r="M61" i="22" s="1"/>
  <c r="X60" i="23"/>
  <c r="Y60" i="23" s="1"/>
  <c r="S60" i="23"/>
  <c r="S186" i="23"/>
  <c r="X186" i="23"/>
  <c r="Y186" i="23" s="1"/>
  <c r="J188" i="22"/>
  <c r="M188" i="22" s="1"/>
  <c r="L186" i="23"/>
  <c r="P186" i="23" s="1"/>
  <c r="K186" i="23"/>
  <c r="Y41" i="18"/>
  <c r="U61" i="23" s="1"/>
  <c r="G41" i="18"/>
  <c r="O55" i="39"/>
  <c r="P55" i="39" s="1"/>
  <c r="R55" i="39"/>
  <c r="O187" i="23"/>
  <c r="L60" i="23"/>
  <c r="P60" i="23" s="1"/>
  <c r="K60" i="23"/>
  <c r="G41" i="19"/>
  <c r="Y41" i="19"/>
  <c r="U187" i="23" s="1"/>
  <c r="D58" i="24" l="1"/>
  <c r="E58" i="24" s="1"/>
  <c r="G58" i="24" s="1"/>
  <c r="H58" i="24" s="1"/>
  <c r="Z61" i="23"/>
  <c r="V60" i="23"/>
  <c r="W60" i="23" s="1"/>
  <c r="R60" i="23"/>
  <c r="H61" i="22"/>
  <c r="L61" i="22" s="1"/>
  <c r="H188" i="22"/>
  <c r="L188" i="22" s="1"/>
  <c r="V186" i="23"/>
  <c r="W186" i="23" s="1"/>
  <c r="R186" i="23"/>
  <c r="Z187" i="23"/>
  <c r="E189" i="22"/>
  <c r="T55" i="39"/>
  <c r="S55" i="39"/>
  <c r="Q55" i="39"/>
  <c r="F56" i="39"/>
  <c r="AC55" i="39"/>
  <c r="X56" i="39"/>
  <c r="U56" i="39"/>
  <c r="W56" i="39"/>
  <c r="V56" i="39"/>
  <c r="H187" i="23"/>
  <c r="O41" i="19"/>
  <c r="R41" i="19"/>
  <c r="M187" i="23" s="1"/>
  <c r="R41" i="18"/>
  <c r="M61" i="23" s="1"/>
  <c r="H61" i="23"/>
  <c r="O41" i="18"/>
  <c r="F58" i="24" l="1"/>
  <c r="I58" i="24"/>
  <c r="J58" i="24" s="1"/>
  <c r="K58" i="24"/>
  <c r="L58" i="24" s="1"/>
  <c r="S41" i="19"/>
  <c r="T41" i="19"/>
  <c r="Y56" i="39"/>
  <c r="G56" i="39"/>
  <c r="I61" i="23"/>
  <c r="P41" i="18"/>
  <c r="I187" i="23"/>
  <c r="P41" i="19"/>
  <c r="T41" i="18"/>
  <c r="S41" i="18"/>
  <c r="N187" i="23" l="1"/>
  <c r="G189" i="22" s="1"/>
  <c r="N61" i="23"/>
  <c r="G62" i="22" s="1"/>
  <c r="V42" i="19"/>
  <c r="J187" i="23"/>
  <c r="W42" i="19"/>
  <c r="Q41" i="19"/>
  <c r="X42" i="19"/>
  <c r="AC41" i="19"/>
  <c r="Q187" i="23" s="1"/>
  <c r="F42" i="19"/>
  <c r="R56" i="39"/>
  <c r="O56" i="39"/>
  <c r="P56" i="39" s="1"/>
  <c r="W42" i="18"/>
  <c r="F42" i="18"/>
  <c r="Q41" i="18"/>
  <c r="AC41" i="18"/>
  <c r="Q61" i="23" s="1"/>
  <c r="U42" i="18"/>
  <c r="V42" i="18"/>
  <c r="J61" i="23"/>
  <c r="X42" i="18"/>
  <c r="I33" i="51" l="1"/>
  <c r="E33" i="51"/>
  <c r="J62" i="22"/>
  <c r="M62" i="22" s="1"/>
  <c r="X61" i="23"/>
  <c r="Y61" i="23" s="1"/>
  <c r="S61" i="23"/>
  <c r="L187" i="23"/>
  <c r="P187" i="23" s="1"/>
  <c r="K187" i="23"/>
  <c r="T56" i="39"/>
  <c r="S56" i="39"/>
  <c r="K61" i="23"/>
  <c r="L61" i="23"/>
  <c r="P61" i="23" s="1"/>
  <c r="G42" i="18"/>
  <c r="Y42" i="18"/>
  <c r="U62" i="23" s="1"/>
  <c r="G42" i="19"/>
  <c r="Y42" i="19"/>
  <c r="U188" i="23" s="1"/>
  <c r="O188" i="23"/>
  <c r="W57" i="39"/>
  <c r="F57" i="39"/>
  <c r="X57" i="39"/>
  <c r="AC56" i="39"/>
  <c r="V57" i="39"/>
  <c r="Q56" i="39"/>
  <c r="U57" i="39"/>
  <c r="O62" i="23"/>
  <c r="X187" i="23"/>
  <c r="Y187" i="23" s="1"/>
  <c r="J189" i="22"/>
  <c r="M189" i="22" s="1"/>
  <c r="S187" i="23"/>
  <c r="O42" i="19" l="1"/>
  <c r="R42" i="19"/>
  <c r="M188" i="23" s="1"/>
  <c r="H188" i="23"/>
  <c r="Y57" i="39"/>
  <c r="G57" i="39"/>
  <c r="H62" i="23"/>
  <c r="O42" i="18"/>
  <c r="R42" i="18"/>
  <c r="M62" i="23" s="1"/>
  <c r="H189" i="22"/>
  <c r="L189" i="22" s="1"/>
  <c r="R187" i="23"/>
  <c r="V187" i="23"/>
  <c r="W187" i="23" s="1"/>
  <c r="D59" i="24"/>
  <c r="E59" i="24" s="1"/>
  <c r="Z62" i="23"/>
  <c r="E63" i="22"/>
  <c r="H62" i="22"/>
  <c r="L62" i="22" s="1"/>
  <c r="V61" i="23"/>
  <c r="W61" i="23" s="1"/>
  <c r="R61" i="23"/>
  <c r="Z188" i="23"/>
  <c r="E190" i="22"/>
  <c r="R57" i="39" l="1"/>
  <c r="O57" i="39"/>
  <c r="P57" i="39" s="1"/>
  <c r="T42" i="18"/>
  <c r="S42" i="18"/>
  <c r="I62" i="23"/>
  <c r="P42" i="18"/>
  <c r="T42" i="19"/>
  <c r="S42" i="19"/>
  <c r="F59" i="24"/>
  <c r="G59" i="24"/>
  <c r="H59" i="24" s="1"/>
  <c r="I59" i="24"/>
  <c r="J59" i="24" s="1"/>
  <c r="K59" i="24"/>
  <c r="L59" i="24" s="1"/>
  <c r="I188" i="23"/>
  <c r="P42" i="19"/>
  <c r="N62" i="23" l="1"/>
  <c r="G63" i="22" s="1"/>
  <c r="N188" i="23"/>
  <c r="G190" i="22" s="1"/>
  <c r="X58" i="39"/>
  <c r="W58" i="39"/>
  <c r="F58" i="39"/>
  <c r="AC57" i="39"/>
  <c r="U58" i="39"/>
  <c r="V58" i="39"/>
  <c r="Q57" i="39"/>
  <c r="U43" i="18"/>
  <c r="AC42" i="18"/>
  <c r="Q62" i="23" s="1"/>
  <c r="F43" i="18"/>
  <c r="V43" i="18"/>
  <c r="J62" i="23"/>
  <c r="W43" i="18"/>
  <c r="X43" i="18"/>
  <c r="Q42" i="18"/>
  <c r="J33" i="51" s="1"/>
  <c r="V43" i="19"/>
  <c r="AC42" i="19"/>
  <c r="Q188" i="23" s="1"/>
  <c r="Q42" i="19"/>
  <c r="F33" i="51" s="1"/>
  <c r="J188" i="23"/>
  <c r="X43" i="19"/>
  <c r="W43" i="19"/>
  <c r="F43" i="19"/>
  <c r="S57" i="39"/>
  <c r="T57" i="39"/>
  <c r="Y43" i="18" l="1"/>
  <c r="U66" i="23" s="1"/>
  <c r="G43" i="18"/>
  <c r="J63" i="22"/>
  <c r="M63" i="22" s="1"/>
  <c r="X62" i="23"/>
  <c r="Y62" i="23" s="1"/>
  <c r="S62" i="23"/>
  <c r="Y58" i="39"/>
  <c r="G58" i="39"/>
  <c r="K188" i="23"/>
  <c r="L188" i="23"/>
  <c r="P188" i="23" s="1"/>
  <c r="K62" i="23"/>
  <c r="L62" i="23"/>
  <c r="P62" i="23" s="1"/>
  <c r="X188" i="23"/>
  <c r="Y188" i="23" s="1"/>
  <c r="S188" i="23"/>
  <c r="J190" i="22"/>
  <c r="M190" i="22" s="1"/>
  <c r="Y43" i="19"/>
  <c r="U189" i="23" s="1"/>
  <c r="G43" i="19"/>
  <c r="O189" i="23"/>
  <c r="O66" i="23"/>
  <c r="R62" i="23" l="1"/>
  <c r="H63" i="22"/>
  <c r="L63" i="22" s="1"/>
  <c r="V62" i="23"/>
  <c r="W62" i="23" s="1"/>
  <c r="V188" i="23"/>
  <c r="W188" i="23" s="1"/>
  <c r="H190" i="22"/>
  <c r="L190" i="22" s="1"/>
  <c r="R188" i="23"/>
  <c r="R43" i="18"/>
  <c r="M66" i="23" s="1"/>
  <c r="H66" i="23"/>
  <c r="O43" i="18"/>
  <c r="H189" i="23"/>
  <c r="O43" i="19"/>
  <c r="R43" i="19"/>
  <c r="M189" i="23" s="1"/>
  <c r="Z66" i="23"/>
  <c r="E67" i="22"/>
  <c r="D64" i="24"/>
  <c r="E194" i="22"/>
  <c r="Z189" i="23"/>
  <c r="O58" i="39"/>
  <c r="P58" i="39" s="1"/>
  <c r="R58" i="39"/>
  <c r="F59" i="39" l="1"/>
  <c r="AC58" i="39"/>
  <c r="V59" i="39"/>
  <c r="Q58" i="39"/>
  <c r="U59" i="39"/>
  <c r="X59" i="39"/>
  <c r="W59" i="39"/>
  <c r="I66" i="23"/>
  <c r="P43" i="18"/>
  <c r="I189" i="23"/>
  <c r="P43" i="19"/>
  <c r="S43" i="19"/>
  <c r="T43" i="19"/>
  <c r="E64" i="24"/>
  <c r="F64" i="24" s="1"/>
  <c r="T58" i="39"/>
  <c r="S58" i="39"/>
  <c r="S43" i="18"/>
  <c r="T43" i="18"/>
  <c r="N66" i="23" s="1"/>
  <c r="G67" i="22" s="1"/>
  <c r="N189" i="23" l="1"/>
  <c r="G194" i="22" s="1"/>
  <c r="F44" i="18"/>
  <c r="X44" i="18"/>
  <c r="U44" i="18"/>
  <c r="AC43" i="18"/>
  <c r="Q66" i="23" s="1"/>
  <c r="V44" i="18"/>
  <c r="W44" i="18"/>
  <c r="Q43" i="18"/>
  <c r="J66" i="23"/>
  <c r="X44" i="19"/>
  <c r="J189" i="23"/>
  <c r="AC43" i="19"/>
  <c r="Q189" i="23" s="1"/>
  <c r="V44" i="19"/>
  <c r="W44" i="19"/>
  <c r="F44" i="19"/>
  <c r="Q43" i="19"/>
  <c r="I64" i="24"/>
  <c r="J64" i="24" s="1"/>
  <c r="K64" i="24"/>
  <c r="L64" i="24" s="1"/>
  <c r="G64" i="24"/>
  <c r="H64" i="24" s="1"/>
  <c r="G59" i="39"/>
  <c r="Y59" i="39"/>
  <c r="O190" i="23" l="1"/>
  <c r="Z190" i="23" s="1"/>
  <c r="O67" i="23"/>
  <c r="Z67" i="23" s="1"/>
  <c r="X66" i="23"/>
  <c r="Y66" i="23" s="1"/>
  <c r="S66" i="23"/>
  <c r="J67" i="22"/>
  <c r="M67" i="22" s="1"/>
  <c r="X189" i="23"/>
  <c r="Y189" i="23" s="1"/>
  <c r="J194" i="22"/>
  <c r="M194" i="22" s="1"/>
  <c r="S189" i="23"/>
  <c r="R59" i="39"/>
  <c r="O59" i="39"/>
  <c r="P59" i="39" s="1"/>
  <c r="K189" i="23"/>
  <c r="L189" i="23"/>
  <c r="P189" i="23" s="1"/>
  <c r="K66" i="23"/>
  <c r="L66" i="23"/>
  <c r="P66" i="23" s="1"/>
  <c r="Y44" i="18"/>
  <c r="U67" i="23" s="1"/>
  <c r="G44" i="18"/>
  <c r="G44" i="19"/>
  <c r="Y44" i="19"/>
  <c r="U190" i="23" s="1"/>
  <c r="E195" i="22" l="1"/>
  <c r="D65" i="24"/>
  <c r="E65" i="24" s="1"/>
  <c r="F65" i="24" s="1"/>
  <c r="E68" i="22"/>
  <c r="S59" i="39"/>
  <c r="T59" i="39"/>
  <c r="O44" i="18"/>
  <c r="R44" i="18"/>
  <c r="M67" i="23" s="1"/>
  <c r="H67" i="23"/>
  <c r="V66" i="23"/>
  <c r="W66" i="23" s="1"/>
  <c r="H67" i="22"/>
  <c r="L67" i="22" s="1"/>
  <c r="R66" i="23"/>
  <c r="V189" i="23"/>
  <c r="W189" i="23" s="1"/>
  <c r="H194" i="22"/>
  <c r="L194" i="22" s="1"/>
  <c r="R189" i="23"/>
  <c r="O44" i="19"/>
  <c r="R44" i="19"/>
  <c r="M190" i="23" s="1"/>
  <c r="H190" i="23"/>
  <c r="V60" i="39"/>
  <c r="Q59" i="39"/>
  <c r="X60" i="39"/>
  <c r="F60" i="39"/>
  <c r="AC59" i="39"/>
  <c r="U60" i="39"/>
  <c r="W60" i="39"/>
  <c r="T44" i="18" l="1"/>
  <c r="S44" i="18"/>
  <c r="I67" i="23"/>
  <c r="P44" i="18"/>
  <c r="S44" i="19"/>
  <c r="T44" i="19"/>
  <c r="N190" i="23" s="1"/>
  <c r="G195" i="22" s="1"/>
  <c r="I65" i="24"/>
  <c r="J65" i="24" s="1"/>
  <c r="G65" i="24"/>
  <c r="H65" i="24" s="1"/>
  <c r="K65" i="24"/>
  <c r="L65" i="24" s="1"/>
  <c r="G60" i="39"/>
  <c r="Y60" i="39"/>
  <c r="I190" i="23"/>
  <c r="P44" i="19"/>
  <c r="N67" i="23" l="1"/>
  <c r="G68" i="22" s="1"/>
  <c r="R60" i="39"/>
  <c r="O60" i="39"/>
  <c r="P60" i="39" s="1"/>
  <c r="V45" i="18"/>
  <c r="X45" i="18"/>
  <c r="U45" i="18"/>
  <c r="W45" i="18"/>
  <c r="Q44" i="18"/>
  <c r="AC44" i="18"/>
  <c r="Q67" i="23" s="1"/>
  <c r="F45" i="18"/>
  <c r="J67" i="23"/>
  <c r="F45" i="19"/>
  <c r="J190" i="23"/>
  <c r="X45" i="19"/>
  <c r="W45" i="19"/>
  <c r="Q44" i="19"/>
  <c r="AC44" i="19"/>
  <c r="Q190" i="23" s="1"/>
  <c r="V45" i="19"/>
  <c r="O68" i="23" l="1"/>
  <c r="F61" i="39"/>
  <c r="U61" i="39"/>
  <c r="W61" i="39"/>
  <c r="V61" i="39"/>
  <c r="Q60" i="39"/>
  <c r="AC60" i="39"/>
  <c r="X61" i="39"/>
  <c r="O191" i="23"/>
  <c r="J68" i="22"/>
  <c r="M68" i="22" s="1"/>
  <c r="S67" i="23"/>
  <c r="X67" i="23"/>
  <c r="Y67" i="23" s="1"/>
  <c r="L67" i="23"/>
  <c r="P67" i="23" s="1"/>
  <c r="K67" i="23"/>
  <c r="T60" i="39"/>
  <c r="S60" i="39"/>
  <c r="G45" i="18"/>
  <c r="Y45" i="18"/>
  <c r="U68" i="23" s="1"/>
  <c r="G45" i="19"/>
  <c r="Y45" i="19"/>
  <c r="U191" i="23" s="1"/>
  <c r="X190" i="23"/>
  <c r="Y190" i="23" s="1"/>
  <c r="J195" i="22"/>
  <c r="M195" i="22" s="1"/>
  <c r="S190" i="23"/>
  <c r="K190" i="23"/>
  <c r="L190" i="23"/>
  <c r="P190" i="23" s="1"/>
  <c r="R45" i="18" l="1"/>
  <c r="M68" i="23" s="1"/>
  <c r="O45" i="18"/>
  <c r="H68" i="23"/>
  <c r="Z191" i="23"/>
  <c r="E196" i="22"/>
  <c r="Y61" i="39"/>
  <c r="G61" i="39"/>
  <c r="V190" i="23"/>
  <c r="W190" i="23" s="1"/>
  <c r="H195" i="22"/>
  <c r="L195" i="22" s="1"/>
  <c r="R190" i="23"/>
  <c r="R45" i="19"/>
  <c r="M191" i="23" s="1"/>
  <c r="O45" i="19"/>
  <c r="H191" i="23"/>
  <c r="R67" i="23"/>
  <c r="H68" i="22"/>
  <c r="L68" i="22" s="1"/>
  <c r="V67" i="23"/>
  <c r="W67" i="23" s="1"/>
  <c r="E69" i="22"/>
  <c r="Z68" i="23"/>
  <c r="D66" i="24"/>
  <c r="E66" i="24" l="1"/>
  <c r="F66" i="24" s="1"/>
  <c r="I68" i="23"/>
  <c r="P45" i="18"/>
  <c r="I191" i="23"/>
  <c r="P45" i="19"/>
  <c r="O61" i="39"/>
  <c r="P61" i="39" s="1"/>
  <c r="R61" i="39"/>
  <c r="T45" i="19"/>
  <c r="S45" i="19"/>
  <c r="S45" i="18"/>
  <c r="T45" i="18"/>
  <c r="N68" i="23" s="1"/>
  <c r="G69" i="22" s="1"/>
  <c r="N191" i="23" l="1"/>
  <c r="G196" i="22" s="1"/>
  <c r="U46" i="18"/>
  <c r="F46" i="18"/>
  <c r="AC45" i="18"/>
  <c r="Q68" i="23" s="1"/>
  <c r="Q45" i="18"/>
  <c r="V46" i="18"/>
  <c r="W46" i="18"/>
  <c r="X46" i="18"/>
  <c r="J68" i="23"/>
  <c r="V46" i="19"/>
  <c r="W46" i="19"/>
  <c r="F46" i="19"/>
  <c r="AC45" i="19"/>
  <c r="Q191" i="23" s="1"/>
  <c r="Q45" i="19"/>
  <c r="X46" i="19"/>
  <c r="J191" i="23"/>
  <c r="S61" i="39"/>
  <c r="T61" i="39"/>
  <c r="V62" i="39"/>
  <c r="Q61" i="39"/>
  <c r="U62" i="39"/>
  <c r="W62" i="39"/>
  <c r="F62" i="39"/>
  <c r="AC61" i="39"/>
  <c r="X62" i="39"/>
  <c r="G66" i="24"/>
  <c r="H66" i="24" s="1"/>
  <c r="K66" i="24"/>
  <c r="L66" i="24" s="1"/>
  <c r="I66" i="24"/>
  <c r="J66" i="24" s="1"/>
  <c r="G35" i="51" l="1"/>
  <c r="J69" i="22"/>
  <c r="M69" i="22" s="1"/>
  <c r="S68" i="23"/>
  <c r="X68" i="23"/>
  <c r="Y68" i="23" s="1"/>
  <c r="L191" i="23"/>
  <c r="P191" i="23" s="1"/>
  <c r="K191" i="23"/>
  <c r="Y46" i="18"/>
  <c r="U69" i="23" s="1"/>
  <c r="G46" i="18"/>
  <c r="Y62" i="39"/>
  <c r="G62" i="39"/>
  <c r="J196" i="22"/>
  <c r="M196" i="22" s="1"/>
  <c r="X191" i="23"/>
  <c r="Y191" i="23" s="1"/>
  <c r="S191" i="23"/>
  <c r="G46" i="19"/>
  <c r="Y46" i="19"/>
  <c r="U192" i="23" s="1"/>
  <c r="O69" i="23"/>
  <c r="O192" i="23"/>
  <c r="K68" i="23"/>
  <c r="L68" i="23"/>
  <c r="P68" i="23" s="1"/>
  <c r="Z69" i="23" l="1"/>
  <c r="D67" i="24"/>
  <c r="E67" i="24" s="1"/>
  <c r="E70" i="22"/>
  <c r="V191" i="23"/>
  <c r="W191" i="23" s="1"/>
  <c r="H196" i="22"/>
  <c r="L196" i="22" s="1"/>
  <c r="R191" i="23"/>
  <c r="O62" i="39"/>
  <c r="P62" i="39" s="1"/>
  <c r="R62" i="39"/>
  <c r="Z192" i="23"/>
  <c r="E197" i="22"/>
  <c r="R68" i="23"/>
  <c r="V68" i="23"/>
  <c r="W68" i="23" s="1"/>
  <c r="H69" i="22"/>
  <c r="L69" i="22" s="1"/>
  <c r="R46" i="19"/>
  <c r="M192" i="23" s="1"/>
  <c r="H192" i="23"/>
  <c r="O46" i="19"/>
  <c r="H69" i="23"/>
  <c r="O46" i="18"/>
  <c r="R46" i="18"/>
  <c r="M69" i="23" s="1"/>
  <c r="I69" i="23" l="1"/>
  <c r="P46" i="18"/>
  <c r="T46" i="18"/>
  <c r="S46" i="18"/>
  <c r="I192" i="23"/>
  <c r="P46" i="19"/>
  <c r="S46" i="19"/>
  <c r="T46" i="19"/>
  <c r="T62" i="39"/>
  <c r="S62" i="39"/>
  <c r="F67" i="24"/>
  <c r="G67" i="24"/>
  <c r="H67" i="24" s="1"/>
  <c r="I67" i="24"/>
  <c r="J67" i="24" s="1"/>
  <c r="K67" i="24"/>
  <c r="L67" i="24" s="1"/>
  <c r="W63" i="39"/>
  <c r="AC62" i="39"/>
  <c r="X63" i="39"/>
  <c r="V63" i="39"/>
  <c r="F63" i="39"/>
  <c r="Q62" i="39"/>
  <c r="H35" i="51" s="1"/>
  <c r="U63" i="39"/>
  <c r="N192" i="23" l="1"/>
  <c r="G197" i="22" s="1"/>
  <c r="N69" i="23"/>
  <c r="G70" i="22" s="1"/>
  <c r="Q46" i="19"/>
  <c r="V47" i="19"/>
  <c r="F47" i="19"/>
  <c r="X47" i="19"/>
  <c r="W47" i="19"/>
  <c r="AC46" i="19"/>
  <c r="Q192" i="23" s="1"/>
  <c r="J192" i="23"/>
  <c r="V47" i="18"/>
  <c r="AC46" i="18"/>
  <c r="Q69" i="23" s="1"/>
  <c r="U47" i="18"/>
  <c r="J69" i="23"/>
  <c r="X47" i="18"/>
  <c r="W47" i="18"/>
  <c r="Q46" i="18"/>
  <c r="F47" i="18"/>
  <c r="G63" i="39"/>
  <c r="Y63" i="39"/>
  <c r="J197" i="22" l="1"/>
  <c r="M197" i="22" s="1"/>
  <c r="X192" i="23"/>
  <c r="Y192" i="23" s="1"/>
  <c r="S192" i="23"/>
  <c r="R63" i="39"/>
  <c r="O63" i="39"/>
  <c r="P63" i="39" s="1"/>
  <c r="X69" i="23"/>
  <c r="Y69" i="23" s="1"/>
  <c r="J70" i="22"/>
  <c r="M70" i="22" s="1"/>
  <c r="S69" i="23"/>
  <c r="Y47" i="19"/>
  <c r="U193" i="23" s="1"/>
  <c r="G47" i="19"/>
  <c r="Y47" i="18"/>
  <c r="U70" i="23" s="1"/>
  <c r="G47" i="18"/>
  <c r="K69" i="23"/>
  <c r="L69" i="23"/>
  <c r="P69" i="23" s="1"/>
  <c r="O193" i="23"/>
  <c r="O70" i="23"/>
  <c r="L192" i="23"/>
  <c r="P192" i="23" s="1"/>
  <c r="K192" i="23"/>
  <c r="H70" i="23" l="1"/>
  <c r="R47" i="18"/>
  <c r="M70" i="23" s="1"/>
  <c r="O47" i="18"/>
  <c r="W64" i="39"/>
  <c r="AC63" i="39"/>
  <c r="F64" i="39"/>
  <c r="U64" i="39"/>
  <c r="V64" i="39"/>
  <c r="X64" i="39"/>
  <c r="Q63" i="39"/>
  <c r="Z70" i="23"/>
  <c r="E71" i="22"/>
  <c r="D68" i="24"/>
  <c r="E68" i="24" s="1"/>
  <c r="O47" i="19"/>
  <c r="R47" i="19"/>
  <c r="M193" i="23" s="1"/>
  <c r="H193" i="23"/>
  <c r="S63" i="39"/>
  <c r="T63" i="39"/>
  <c r="V192" i="23"/>
  <c r="W192" i="23" s="1"/>
  <c r="R192" i="23"/>
  <c r="H197" i="22"/>
  <c r="L197" i="22" s="1"/>
  <c r="V69" i="23"/>
  <c r="W69" i="23" s="1"/>
  <c r="R69" i="23"/>
  <c r="H70" i="22"/>
  <c r="L70" i="22" s="1"/>
  <c r="Z193" i="23"/>
  <c r="E198" i="22"/>
  <c r="Y64" i="39" l="1"/>
  <c r="G64" i="39"/>
  <c r="I70" i="23"/>
  <c r="P47" i="18"/>
  <c r="T47" i="19"/>
  <c r="S47" i="19"/>
  <c r="I193" i="23"/>
  <c r="P47" i="19"/>
  <c r="T47" i="18"/>
  <c r="S47" i="18"/>
  <c r="F68" i="24"/>
  <c r="I68" i="24"/>
  <c r="J68" i="24" s="1"/>
  <c r="K68" i="24"/>
  <c r="L68" i="24" s="1"/>
  <c r="G68" i="24"/>
  <c r="H68" i="24" s="1"/>
  <c r="N193" i="23" l="1"/>
  <c r="G198" i="22" s="1"/>
  <c r="N70" i="23"/>
  <c r="G71" i="22" s="1"/>
  <c r="F48" i="18"/>
  <c r="W48" i="18"/>
  <c r="J70" i="23"/>
  <c r="X48" i="18"/>
  <c r="Q47" i="18"/>
  <c r="AC47" i="18"/>
  <c r="Q70" i="23" s="1"/>
  <c r="U48" i="18"/>
  <c r="V48" i="18"/>
  <c r="W48" i="19"/>
  <c r="J193" i="23"/>
  <c r="F48" i="19"/>
  <c r="Q47" i="19"/>
  <c r="V48" i="19"/>
  <c r="X48" i="19"/>
  <c r="AC47" i="19"/>
  <c r="Q193" i="23" s="1"/>
  <c r="O64" i="39"/>
  <c r="P64" i="39" s="1"/>
  <c r="R64" i="39"/>
  <c r="X70" i="23" l="1"/>
  <c r="Y70" i="23" s="1"/>
  <c r="J71" i="22"/>
  <c r="M71" i="22" s="1"/>
  <c r="S70" i="23"/>
  <c r="X193" i="23"/>
  <c r="Y193" i="23" s="1"/>
  <c r="J198" i="22"/>
  <c r="M198" i="22" s="1"/>
  <c r="S193" i="23"/>
  <c r="K70" i="23"/>
  <c r="L70" i="23"/>
  <c r="P70" i="23" s="1"/>
  <c r="O194" i="23"/>
  <c r="T64" i="39"/>
  <c r="S64" i="39"/>
  <c r="O71" i="23"/>
  <c r="V65" i="39"/>
  <c r="F65" i="39"/>
  <c r="Q64" i="39"/>
  <c r="AC64" i="39"/>
  <c r="U65" i="39"/>
  <c r="W65" i="39"/>
  <c r="X65" i="39"/>
  <c r="L193" i="23"/>
  <c r="P193" i="23" s="1"/>
  <c r="K193" i="23"/>
  <c r="Y48" i="19"/>
  <c r="U194" i="23" s="1"/>
  <c r="G48" i="19"/>
  <c r="G48" i="18"/>
  <c r="Y48" i="18"/>
  <c r="U71" i="23" s="1"/>
  <c r="D69" i="24" l="1"/>
  <c r="Z71" i="23"/>
  <c r="E72" i="22"/>
  <c r="R48" i="19"/>
  <c r="M194" i="23" s="1"/>
  <c r="O48" i="19"/>
  <c r="H194" i="23"/>
  <c r="Z194" i="23"/>
  <c r="E199" i="22"/>
  <c r="R193" i="23"/>
  <c r="V193" i="23"/>
  <c r="W193" i="23" s="1"/>
  <c r="H198" i="22"/>
  <c r="L198" i="22" s="1"/>
  <c r="Y65" i="39"/>
  <c r="G65" i="39"/>
  <c r="V70" i="23"/>
  <c r="W70" i="23" s="1"/>
  <c r="R70" i="23"/>
  <c r="H71" i="22"/>
  <c r="L71" i="22" s="1"/>
  <c r="R48" i="18"/>
  <c r="M71" i="23" s="1"/>
  <c r="O48" i="18"/>
  <c r="H71" i="23"/>
  <c r="I194" i="23" l="1"/>
  <c r="P48" i="19"/>
  <c r="S48" i="19"/>
  <c r="T48" i="19"/>
  <c r="O65" i="39"/>
  <c r="P65" i="39" s="1"/>
  <c r="R65" i="39"/>
  <c r="I71" i="23"/>
  <c r="P48" i="18"/>
  <c r="T48" i="18"/>
  <c r="S48" i="18"/>
  <c r="E69" i="24"/>
  <c r="N194" i="23" l="1"/>
  <c r="G199" i="22" s="1"/>
  <c r="N71" i="23"/>
  <c r="G72" i="22" s="1"/>
  <c r="K69" i="24"/>
  <c r="L69" i="24" s="1"/>
  <c r="I69" i="24"/>
  <c r="J69" i="24" s="1"/>
  <c r="G69" i="24"/>
  <c r="H69" i="24" s="1"/>
  <c r="S65" i="39"/>
  <c r="T65" i="39"/>
  <c r="X66" i="39"/>
  <c r="F66" i="39"/>
  <c r="AC65" i="39"/>
  <c r="W66" i="39"/>
  <c r="V66" i="39"/>
  <c r="Q65" i="39"/>
  <c r="U66" i="39"/>
  <c r="W49" i="18"/>
  <c r="J71" i="23"/>
  <c r="X49" i="18"/>
  <c r="U49" i="18"/>
  <c r="V49" i="18"/>
  <c r="F49" i="18"/>
  <c r="AC48" i="18"/>
  <c r="Q71" i="23" s="1"/>
  <c r="Q48" i="18"/>
  <c r="W49" i="19"/>
  <c r="AC48" i="19"/>
  <c r="Q194" i="23" s="1"/>
  <c r="Q48" i="19"/>
  <c r="F49" i="19"/>
  <c r="J194" i="23"/>
  <c r="V49" i="19"/>
  <c r="X49" i="19"/>
  <c r="F69" i="24"/>
  <c r="O195" i="23" l="1"/>
  <c r="Z195" i="23" s="1"/>
  <c r="L71" i="23"/>
  <c r="P71" i="23" s="1"/>
  <c r="K71" i="23"/>
  <c r="S71" i="23"/>
  <c r="X71" i="23"/>
  <c r="Y71" i="23" s="1"/>
  <c r="J72" i="22"/>
  <c r="M72" i="22" s="1"/>
  <c r="Y49" i="19"/>
  <c r="U195" i="23" s="1"/>
  <c r="G49" i="19"/>
  <c r="K194" i="23"/>
  <c r="L194" i="23"/>
  <c r="P194" i="23" s="1"/>
  <c r="Y49" i="18"/>
  <c r="U72" i="23" s="1"/>
  <c r="G49" i="18"/>
  <c r="Y66" i="39"/>
  <c r="G66" i="39"/>
  <c r="J199" i="22"/>
  <c r="M199" i="22" s="1"/>
  <c r="S194" i="23"/>
  <c r="X194" i="23"/>
  <c r="Y194" i="23" s="1"/>
  <c r="O72" i="23"/>
  <c r="E200" i="22" l="1"/>
  <c r="H195" i="23"/>
  <c r="R49" i="19"/>
  <c r="M195" i="23" s="1"/>
  <c r="O49" i="19"/>
  <c r="R66" i="39"/>
  <c r="O66" i="39"/>
  <c r="P66" i="39" s="1"/>
  <c r="Z72" i="23"/>
  <c r="E73" i="22"/>
  <c r="D70" i="24"/>
  <c r="E70" i="24" s="1"/>
  <c r="H72" i="23"/>
  <c r="O49" i="18"/>
  <c r="R49" i="18"/>
  <c r="M72" i="23" s="1"/>
  <c r="H199" i="22"/>
  <c r="L199" i="22" s="1"/>
  <c r="V194" i="23"/>
  <c r="W194" i="23" s="1"/>
  <c r="R194" i="23"/>
  <c r="V71" i="23"/>
  <c r="W71" i="23" s="1"/>
  <c r="R71" i="23"/>
  <c r="H72" i="22"/>
  <c r="L72" i="22" s="1"/>
  <c r="Q66" i="39" l="1"/>
  <c r="U67" i="39"/>
  <c r="F67" i="39"/>
  <c r="V67" i="39"/>
  <c r="AC66" i="39"/>
  <c r="X67" i="39"/>
  <c r="W67" i="39"/>
  <c r="I72" i="23"/>
  <c r="P49" i="18"/>
  <c r="T66" i="39"/>
  <c r="S66" i="39"/>
  <c r="I195" i="23"/>
  <c r="P49" i="19"/>
  <c r="T49" i="18"/>
  <c r="S49" i="18"/>
  <c r="F70" i="24"/>
  <c r="K70" i="24"/>
  <c r="L70" i="24" s="1"/>
  <c r="G70" i="24"/>
  <c r="H70" i="24" s="1"/>
  <c r="I70" i="24"/>
  <c r="J70" i="24" s="1"/>
  <c r="S49" i="19"/>
  <c r="T49" i="19"/>
  <c r="N195" i="23" l="1"/>
  <c r="G200" i="22" s="1"/>
  <c r="N72" i="23"/>
  <c r="G73" i="22" s="1"/>
  <c r="Q49" i="18"/>
  <c r="J72" i="23"/>
  <c r="V50" i="18"/>
  <c r="F50" i="18"/>
  <c r="AC49" i="18"/>
  <c r="Q72" i="23" s="1"/>
  <c r="U50" i="18"/>
  <c r="W50" i="18"/>
  <c r="X50" i="18"/>
  <c r="G67" i="39"/>
  <c r="Y67" i="39"/>
  <c r="F50" i="19"/>
  <c r="J195" i="23"/>
  <c r="W50" i="19"/>
  <c r="V50" i="19"/>
  <c r="AC49" i="19"/>
  <c r="Q195" i="23" s="1"/>
  <c r="X50" i="19"/>
  <c r="Q49" i="19"/>
  <c r="O73" i="23" l="1"/>
  <c r="D71" i="24" s="1"/>
  <c r="S72" i="23"/>
  <c r="J73" i="22"/>
  <c r="M73" i="22" s="1"/>
  <c r="X72" i="23"/>
  <c r="Y72" i="23" s="1"/>
  <c r="Y50" i="19"/>
  <c r="U196" i="23" s="1"/>
  <c r="G50" i="19"/>
  <c r="G50" i="18"/>
  <c r="Y50" i="18"/>
  <c r="U73" i="23" s="1"/>
  <c r="L195" i="23"/>
  <c r="P195" i="23" s="1"/>
  <c r="K195" i="23"/>
  <c r="X195" i="23"/>
  <c r="Y195" i="23" s="1"/>
  <c r="J200" i="22"/>
  <c r="M200" i="22" s="1"/>
  <c r="S195" i="23"/>
  <c r="K72" i="23"/>
  <c r="L72" i="23"/>
  <c r="P72" i="23" s="1"/>
  <c r="O67" i="39"/>
  <c r="P67" i="39" s="1"/>
  <c r="R67" i="39"/>
  <c r="O196" i="23"/>
  <c r="E74" i="22" l="1"/>
  <c r="Z73" i="23"/>
  <c r="R50" i="18"/>
  <c r="M73" i="23" s="1"/>
  <c r="H73" i="23"/>
  <c r="O50" i="18"/>
  <c r="V195" i="23"/>
  <c r="W195" i="23" s="1"/>
  <c r="R195" i="23"/>
  <c r="H200" i="22"/>
  <c r="L200" i="22" s="1"/>
  <c r="R50" i="19"/>
  <c r="M196" i="23" s="1"/>
  <c r="H196" i="23"/>
  <c r="O50" i="19"/>
  <c r="R72" i="23"/>
  <c r="V72" i="23"/>
  <c r="W72" i="23" s="1"/>
  <c r="H73" i="22"/>
  <c r="L73" i="22" s="1"/>
  <c r="E71" i="24"/>
  <c r="F71" i="24" s="1"/>
  <c r="V68" i="39"/>
  <c r="Q67" i="39"/>
  <c r="AC67" i="39"/>
  <c r="X68" i="39"/>
  <c r="F68" i="39"/>
  <c r="W68" i="39"/>
  <c r="U68" i="39"/>
  <c r="E201" i="22"/>
  <c r="Z196" i="23"/>
  <c r="T67" i="39"/>
  <c r="S67" i="39"/>
  <c r="I73" i="23" l="1"/>
  <c r="P50" i="18"/>
  <c r="I196" i="23"/>
  <c r="P50" i="19"/>
  <c r="Y68" i="39"/>
  <c r="G68" i="39"/>
  <c r="K71" i="24"/>
  <c r="L71" i="24" s="1"/>
  <c r="G71" i="24"/>
  <c r="H71" i="24" s="1"/>
  <c r="I71" i="24"/>
  <c r="J71" i="24" s="1"/>
  <c r="T50" i="19"/>
  <c r="S50" i="19"/>
  <c r="S50" i="18"/>
  <c r="T50" i="18"/>
  <c r="N73" i="23" l="1"/>
  <c r="G74" i="22" s="1"/>
  <c r="N196" i="23"/>
  <c r="G201" i="22" s="1"/>
  <c r="F51" i="18"/>
  <c r="X51" i="18"/>
  <c r="V51" i="18"/>
  <c r="W51" i="18"/>
  <c r="AC50" i="18"/>
  <c r="Q73" i="23" s="1"/>
  <c r="Q50" i="18"/>
  <c r="J73" i="23"/>
  <c r="U51" i="18"/>
  <c r="W51" i="19"/>
  <c r="F51" i="19"/>
  <c r="AC50" i="19"/>
  <c r="Q196" i="23" s="1"/>
  <c r="Q50" i="19"/>
  <c r="V51" i="19"/>
  <c r="J196" i="23"/>
  <c r="X51" i="19"/>
  <c r="O68" i="39"/>
  <c r="P68" i="39" s="1"/>
  <c r="R68" i="39"/>
  <c r="O74" i="23" l="1"/>
  <c r="Z74" i="23" s="1"/>
  <c r="Q68" i="39"/>
  <c r="X69" i="39"/>
  <c r="V69" i="39"/>
  <c r="F69" i="39"/>
  <c r="AC68" i="39"/>
  <c r="U69" i="39"/>
  <c r="W69" i="39"/>
  <c r="G51" i="18"/>
  <c r="Y51" i="18"/>
  <c r="U74" i="23" s="1"/>
  <c r="T68" i="39"/>
  <c r="S68" i="39"/>
  <c r="X196" i="23"/>
  <c r="Y196" i="23" s="1"/>
  <c r="J201" i="22"/>
  <c r="M201" i="22" s="1"/>
  <c r="S196" i="23"/>
  <c r="L73" i="23"/>
  <c r="P73" i="23" s="1"/>
  <c r="K73" i="23"/>
  <c r="O197" i="23"/>
  <c r="L196" i="23"/>
  <c r="P196" i="23" s="1"/>
  <c r="K196" i="23"/>
  <c r="G51" i="19"/>
  <c r="Y51" i="19"/>
  <c r="U197" i="23" s="1"/>
  <c r="X73" i="23"/>
  <c r="Y73" i="23" s="1"/>
  <c r="J74" i="22"/>
  <c r="M74" i="22" s="1"/>
  <c r="S73" i="23"/>
  <c r="D72" i="24" l="1"/>
  <c r="E72" i="24" s="1"/>
  <c r="F72" i="24" s="1"/>
  <c r="E75" i="22"/>
  <c r="V73" i="23"/>
  <c r="W73" i="23" s="1"/>
  <c r="H74" i="22"/>
  <c r="L74" i="22" s="1"/>
  <c r="R73" i="23"/>
  <c r="O51" i="19"/>
  <c r="H197" i="23"/>
  <c r="R51" i="19"/>
  <c r="M197" i="23" s="1"/>
  <c r="H201" i="22"/>
  <c r="L201" i="22" s="1"/>
  <c r="R196" i="23"/>
  <c r="V196" i="23"/>
  <c r="W196" i="23" s="1"/>
  <c r="Z197" i="23"/>
  <c r="E202" i="22"/>
  <c r="H74" i="23"/>
  <c r="R51" i="18"/>
  <c r="M74" i="23" s="1"/>
  <c r="O51" i="18"/>
  <c r="Y69" i="39"/>
  <c r="G69" i="39"/>
  <c r="K72" i="24" l="1"/>
  <c r="L72" i="24" s="1"/>
  <c r="G72" i="24"/>
  <c r="H72" i="24" s="1"/>
  <c r="I72" i="24"/>
  <c r="J72" i="24" s="1"/>
  <c r="T51" i="19"/>
  <c r="S51" i="19"/>
  <c r="I197" i="23"/>
  <c r="P51" i="19"/>
  <c r="S51" i="18"/>
  <c r="T51" i="18"/>
  <c r="I74" i="23"/>
  <c r="P51" i="18"/>
  <c r="R69" i="39"/>
  <c r="O69" i="39"/>
  <c r="P69" i="39" s="1"/>
  <c r="N74" i="23" l="1"/>
  <c r="G75" i="22" s="1"/>
  <c r="N197" i="23"/>
  <c r="G202" i="22" s="1"/>
  <c r="S69" i="39"/>
  <c r="T69" i="39"/>
  <c r="Q51" i="18"/>
  <c r="W52" i="18"/>
  <c r="U52" i="18"/>
  <c r="F52" i="18"/>
  <c r="X52" i="18"/>
  <c r="AC51" i="18"/>
  <c r="Q74" i="23" s="1"/>
  <c r="J74" i="23"/>
  <c r="V52" i="18"/>
  <c r="I34" i="51" s="1"/>
  <c r="U70" i="39"/>
  <c r="X70" i="39"/>
  <c r="F70" i="39"/>
  <c r="Q69" i="39"/>
  <c r="V70" i="39"/>
  <c r="AC69" i="39"/>
  <c r="W70" i="39"/>
  <c r="X52" i="19"/>
  <c r="F52" i="19"/>
  <c r="J197" i="23"/>
  <c r="W52" i="19"/>
  <c r="AC51" i="19"/>
  <c r="Q197" i="23" s="1"/>
  <c r="Q51" i="19"/>
  <c r="V52" i="19"/>
  <c r="E34" i="51" l="1"/>
  <c r="O75" i="23"/>
  <c r="Z75" i="23" s="1"/>
  <c r="O198" i="23"/>
  <c r="Z198" i="23" s="1"/>
  <c r="G70" i="39"/>
  <c r="Y70" i="39"/>
  <c r="L74" i="23"/>
  <c r="P74" i="23" s="1"/>
  <c r="K74" i="23"/>
  <c r="G52" i="19"/>
  <c r="Y52" i="19"/>
  <c r="U198" i="23" s="1"/>
  <c r="X74" i="23"/>
  <c r="Y74" i="23" s="1"/>
  <c r="J75" i="22"/>
  <c r="M75" i="22" s="1"/>
  <c r="S74" i="23"/>
  <c r="K197" i="23"/>
  <c r="L197" i="23"/>
  <c r="P197" i="23" s="1"/>
  <c r="G52" i="18"/>
  <c r="Y52" i="18"/>
  <c r="U75" i="23" s="1"/>
  <c r="J202" i="22"/>
  <c r="M202" i="22" s="1"/>
  <c r="X197" i="23"/>
  <c r="Y197" i="23" s="1"/>
  <c r="S197" i="23"/>
  <c r="E76" i="22" l="1"/>
  <c r="E203" i="22"/>
  <c r="D73" i="24"/>
  <c r="E73" i="24" s="1"/>
  <c r="F73" i="24" s="1"/>
  <c r="R197" i="23"/>
  <c r="V197" i="23"/>
  <c r="W197" i="23" s="1"/>
  <c r="H202" i="22"/>
  <c r="L202" i="22" s="1"/>
  <c r="V74" i="23"/>
  <c r="W74" i="23" s="1"/>
  <c r="R74" i="23"/>
  <c r="H75" i="22"/>
  <c r="L75" i="22" s="1"/>
  <c r="O70" i="39"/>
  <c r="P70" i="39" s="1"/>
  <c r="R70" i="39"/>
  <c r="H198" i="23"/>
  <c r="O52" i="19"/>
  <c r="R52" i="19"/>
  <c r="M198" i="23" s="1"/>
  <c r="H75" i="23"/>
  <c r="O52" i="18"/>
  <c r="R52" i="18"/>
  <c r="M75" i="23" s="1"/>
  <c r="T52" i="19" l="1"/>
  <c r="S52" i="19"/>
  <c r="S52" i="18"/>
  <c r="T52" i="18"/>
  <c r="I75" i="23"/>
  <c r="P52" i="18"/>
  <c r="I198" i="23"/>
  <c r="P52" i="19"/>
  <c r="G73" i="24"/>
  <c r="H73" i="24" s="1"/>
  <c r="I73" i="24"/>
  <c r="J73" i="24" s="1"/>
  <c r="K73" i="24"/>
  <c r="L73" i="24" s="1"/>
  <c r="T70" i="39"/>
  <c r="S70" i="39"/>
  <c r="W71" i="39"/>
  <c r="U71" i="39"/>
  <c r="X71" i="39"/>
  <c r="AC70" i="39"/>
  <c r="V71" i="39"/>
  <c r="Q70" i="39"/>
  <c r="F71" i="39"/>
  <c r="N75" i="23" l="1"/>
  <c r="G76" i="22" s="1"/>
  <c r="N198" i="23"/>
  <c r="G203" i="22" s="1"/>
  <c r="Q52" i="18"/>
  <c r="J34" i="51" s="1"/>
  <c r="U53" i="18"/>
  <c r="X53" i="18"/>
  <c r="W53" i="18"/>
  <c r="V53" i="18"/>
  <c r="J75" i="23"/>
  <c r="AC52" i="18"/>
  <c r="Q75" i="23" s="1"/>
  <c r="F53" i="18"/>
  <c r="G71" i="39"/>
  <c r="Y71" i="39"/>
  <c r="Q52" i="19"/>
  <c r="F34" i="51" s="1"/>
  <c r="J198" i="23"/>
  <c r="V53" i="19"/>
  <c r="X53" i="19"/>
  <c r="W53" i="19"/>
  <c r="F53" i="19"/>
  <c r="AC52" i="19"/>
  <c r="Q198" i="23" s="1"/>
  <c r="O76" i="23" l="1"/>
  <c r="D74" i="24" s="1"/>
  <c r="E74" i="24" s="1"/>
  <c r="S198" i="23"/>
  <c r="X198" i="23"/>
  <c r="Y198" i="23" s="1"/>
  <c r="J203" i="22"/>
  <c r="M203" i="22" s="1"/>
  <c r="G53" i="18"/>
  <c r="Y53" i="18"/>
  <c r="U76" i="23" s="1"/>
  <c r="X75" i="23"/>
  <c r="Y75" i="23" s="1"/>
  <c r="J76" i="22"/>
  <c r="M76" i="22" s="1"/>
  <c r="S75" i="23"/>
  <c r="L75" i="23"/>
  <c r="P75" i="23" s="1"/>
  <c r="K75" i="23"/>
  <c r="O202" i="23"/>
  <c r="K198" i="23"/>
  <c r="L198" i="23"/>
  <c r="P198" i="23" s="1"/>
  <c r="Y53" i="19"/>
  <c r="U202" i="23" s="1"/>
  <c r="G53" i="19"/>
  <c r="O71" i="39"/>
  <c r="P71" i="39" s="1"/>
  <c r="R71" i="39"/>
  <c r="E77" i="22" l="1"/>
  <c r="Z76" i="23"/>
  <c r="H202" i="23"/>
  <c r="R53" i="19"/>
  <c r="M202" i="23" s="1"/>
  <c r="O53" i="19"/>
  <c r="H203" i="22"/>
  <c r="L203" i="22" s="1"/>
  <c r="V198" i="23"/>
  <c r="W198" i="23" s="1"/>
  <c r="R198" i="23"/>
  <c r="H76" i="22"/>
  <c r="L76" i="22" s="1"/>
  <c r="V75" i="23"/>
  <c r="W75" i="23" s="1"/>
  <c r="R75" i="23"/>
  <c r="T71" i="39"/>
  <c r="S71" i="39"/>
  <c r="Z202" i="23"/>
  <c r="E204" i="22"/>
  <c r="U72" i="39"/>
  <c r="W72" i="39"/>
  <c r="V72" i="39"/>
  <c r="Q71" i="39"/>
  <c r="F72" i="39"/>
  <c r="AC71" i="39"/>
  <c r="X72" i="39"/>
  <c r="R53" i="18"/>
  <c r="M76" i="23" s="1"/>
  <c r="O53" i="18"/>
  <c r="H76" i="23"/>
  <c r="F74" i="24"/>
  <c r="G74" i="24"/>
  <c r="H74" i="24" s="1"/>
  <c r="I74" i="24"/>
  <c r="J74" i="24" s="1"/>
  <c r="K74" i="24"/>
  <c r="L74" i="24" s="1"/>
  <c r="G36" i="51" l="1"/>
  <c r="Y72" i="39"/>
  <c r="G72" i="39"/>
  <c r="I76" i="23"/>
  <c r="P53" i="18"/>
  <c r="I202" i="23"/>
  <c r="P53" i="19"/>
  <c r="T53" i="19"/>
  <c r="S53" i="19"/>
  <c r="T53" i="18"/>
  <c r="S53" i="18"/>
  <c r="N76" i="23" l="1"/>
  <c r="G77" i="22" s="1"/>
  <c r="N202" i="23"/>
  <c r="G204" i="22" s="1"/>
  <c r="X54" i="18"/>
  <c r="Q53" i="18"/>
  <c r="J76" i="23"/>
  <c r="F54" i="18"/>
  <c r="AC53" i="18"/>
  <c r="Q76" i="23" s="1"/>
  <c r="V54" i="18"/>
  <c r="U54" i="18"/>
  <c r="W54" i="18"/>
  <c r="Q53" i="19"/>
  <c r="V54" i="19"/>
  <c r="J202" i="23"/>
  <c r="X54" i="19"/>
  <c r="W54" i="19"/>
  <c r="F54" i="19"/>
  <c r="AC53" i="19"/>
  <c r="Q202" i="23" s="1"/>
  <c r="O72" i="39"/>
  <c r="P72" i="39" s="1"/>
  <c r="R72" i="39"/>
  <c r="Y54" i="19" l="1"/>
  <c r="U203" i="23" s="1"/>
  <c r="G54" i="19"/>
  <c r="K76" i="23"/>
  <c r="L76" i="23"/>
  <c r="P76" i="23" s="1"/>
  <c r="S72" i="39"/>
  <c r="T72" i="39"/>
  <c r="Q72" i="39"/>
  <c r="H36" i="51" s="1"/>
  <c r="U73" i="39"/>
  <c r="AC72" i="39"/>
  <c r="W73" i="39"/>
  <c r="X73" i="39"/>
  <c r="F73" i="39"/>
  <c r="V73" i="39"/>
  <c r="O77" i="23"/>
  <c r="O203" i="23"/>
  <c r="S76" i="23"/>
  <c r="X76" i="23"/>
  <c r="Y76" i="23" s="1"/>
  <c r="J77" i="22"/>
  <c r="M77" i="22" s="1"/>
  <c r="J204" i="22"/>
  <c r="M204" i="22" s="1"/>
  <c r="S202" i="23"/>
  <c r="X202" i="23"/>
  <c r="Y202" i="23" s="1"/>
  <c r="L202" i="23"/>
  <c r="P202" i="23" s="1"/>
  <c r="K202" i="23"/>
  <c r="G54" i="18"/>
  <c r="Y54" i="18"/>
  <c r="U77" i="23" s="1"/>
  <c r="G73" i="39" l="1"/>
  <c r="Y73" i="39"/>
  <c r="R76" i="23"/>
  <c r="V76" i="23"/>
  <c r="W76" i="23" s="1"/>
  <c r="H77" i="22"/>
  <c r="L77" i="22" s="1"/>
  <c r="H77" i="23"/>
  <c r="O54" i="18"/>
  <c r="R54" i="18"/>
  <c r="M77" i="23" s="1"/>
  <c r="R202" i="23"/>
  <c r="V202" i="23"/>
  <c r="W202" i="23" s="1"/>
  <c r="H204" i="22"/>
  <c r="L204" i="22" s="1"/>
  <c r="E205" i="22"/>
  <c r="Z203" i="23"/>
  <c r="D75" i="24"/>
  <c r="E75" i="24" s="1"/>
  <c r="Z77" i="23"/>
  <c r="E78" i="22"/>
  <c r="O54" i="19"/>
  <c r="R54" i="19"/>
  <c r="M203" i="23" s="1"/>
  <c r="H203" i="23"/>
  <c r="F75" i="24" l="1"/>
  <c r="G75" i="24"/>
  <c r="H75" i="24" s="1"/>
  <c r="I75" i="24"/>
  <c r="J75" i="24" s="1"/>
  <c r="K75" i="24"/>
  <c r="L75" i="24" s="1"/>
  <c r="S54" i="18"/>
  <c r="T54" i="18"/>
  <c r="I77" i="23"/>
  <c r="P54" i="18"/>
  <c r="S54" i="19"/>
  <c r="T54" i="19"/>
  <c r="N203" i="23" s="1"/>
  <c r="G205" i="22" s="1"/>
  <c r="I203" i="23"/>
  <c r="P54" i="19"/>
  <c r="O73" i="39"/>
  <c r="P73" i="39" s="1"/>
  <c r="R73" i="39"/>
  <c r="N77" i="23" l="1"/>
  <c r="G78" i="22" s="1"/>
  <c r="AC54" i="19"/>
  <c r="Q203" i="23" s="1"/>
  <c r="W55" i="19"/>
  <c r="V55" i="19"/>
  <c r="F55" i="19"/>
  <c r="X55" i="19"/>
  <c r="J203" i="23"/>
  <c r="Q54" i="19"/>
  <c r="T73" i="39"/>
  <c r="S73" i="39"/>
  <c r="W55" i="18"/>
  <c r="J77" i="23"/>
  <c r="Q54" i="18"/>
  <c r="F55" i="18"/>
  <c r="U55" i="18"/>
  <c r="V55" i="18"/>
  <c r="X55" i="18"/>
  <c r="AC54" i="18"/>
  <c r="Q77" i="23" s="1"/>
  <c r="U74" i="39"/>
  <c r="AC73" i="39"/>
  <c r="W74" i="39"/>
  <c r="V74" i="39"/>
  <c r="Q73" i="39"/>
  <c r="X74" i="39"/>
  <c r="F74" i="39"/>
  <c r="O204" i="23" l="1"/>
  <c r="Z204" i="23" s="1"/>
  <c r="G74" i="39"/>
  <c r="Y74" i="39"/>
  <c r="G55" i="18"/>
  <c r="Y55" i="18"/>
  <c r="U78" i="23" s="1"/>
  <c r="G55" i="19"/>
  <c r="Y55" i="19"/>
  <c r="U204" i="23" s="1"/>
  <c r="J78" i="22"/>
  <c r="M78" i="22" s="1"/>
  <c r="S77" i="23"/>
  <c r="X77" i="23"/>
  <c r="Y77" i="23" s="1"/>
  <c r="L203" i="23"/>
  <c r="P203" i="23" s="1"/>
  <c r="K203" i="23"/>
  <c r="X203" i="23"/>
  <c r="Y203" i="23" s="1"/>
  <c r="S203" i="23"/>
  <c r="J205" i="22"/>
  <c r="M205" i="22" s="1"/>
  <c r="K77" i="23"/>
  <c r="L77" i="23"/>
  <c r="P77" i="23" s="1"/>
  <c r="O78" i="23"/>
  <c r="E206" i="22" l="1"/>
  <c r="R77" i="23"/>
  <c r="H78" i="22"/>
  <c r="L78" i="22" s="1"/>
  <c r="V77" i="23"/>
  <c r="W77" i="23" s="1"/>
  <c r="H204" i="23"/>
  <c r="R55" i="19"/>
  <c r="M204" i="23" s="1"/>
  <c r="O55" i="19"/>
  <c r="V203" i="23"/>
  <c r="W203" i="23" s="1"/>
  <c r="R203" i="23"/>
  <c r="H205" i="22"/>
  <c r="L205" i="22" s="1"/>
  <c r="H78" i="23"/>
  <c r="O55" i="18"/>
  <c r="R55" i="18"/>
  <c r="M78" i="23" s="1"/>
  <c r="Z78" i="23"/>
  <c r="D76" i="24"/>
  <c r="E79" i="22"/>
  <c r="O74" i="39"/>
  <c r="P74" i="39" s="1"/>
  <c r="R74" i="39"/>
  <c r="I204" i="23" l="1"/>
  <c r="P55" i="19"/>
  <c r="S74" i="39"/>
  <c r="T74" i="39"/>
  <c r="S55" i="19"/>
  <c r="T55" i="19"/>
  <c r="N204" i="23" s="1"/>
  <c r="G206" i="22" s="1"/>
  <c r="W75" i="39"/>
  <c r="V75" i="39"/>
  <c r="X75" i="39"/>
  <c r="AC74" i="39"/>
  <c r="F75" i="39"/>
  <c r="Q74" i="39"/>
  <c r="U75" i="39"/>
  <c r="T55" i="18"/>
  <c r="S55" i="18"/>
  <c r="I78" i="23"/>
  <c r="P55" i="18"/>
  <c r="E76" i="24"/>
  <c r="N78" i="23" l="1"/>
  <c r="G79" i="22" s="1"/>
  <c r="Y75" i="39"/>
  <c r="G75" i="39"/>
  <c r="G76" i="24"/>
  <c r="H76" i="24" s="1"/>
  <c r="K76" i="24"/>
  <c r="L76" i="24" s="1"/>
  <c r="I76" i="24"/>
  <c r="J76" i="24" s="1"/>
  <c r="X56" i="18"/>
  <c r="Q55" i="18"/>
  <c r="V56" i="18"/>
  <c r="W56" i="18"/>
  <c r="AC55" i="18"/>
  <c r="Q78" i="23" s="1"/>
  <c r="J78" i="23"/>
  <c r="U56" i="18"/>
  <c r="F56" i="18"/>
  <c r="Q55" i="19"/>
  <c r="W56" i="19"/>
  <c r="F56" i="19"/>
  <c r="X56" i="19"/>
  <c r="J204" i="23"/>
  <c r="AC55" i="19"/>
  <c r="Q204" i="23" s="1"/>
  <c r="V56" i="19"/>
  <c r="F76" i="24"/>
  <c r="X78" i="23" l="1"/>
  <c r="Y78" i="23" s="1"/>
  <c r="J79" i="22"/>
  <c r="M79" i="22" s="1"/>
  <c r="S78" i="23"/>
  <c r="O79" i="23"/>
  <c r="G56" i="19"/>
  <c r="Y56" i="19"/>
  <c r="U205" i="23" s="1"/>
  <c r="G56" i="18"/>
  <c r="Y56" i="18"/>
  <c r="U79" i="23" s="1"/>
  <c r="K78" i="23"/>
  <c r="L78" i="23"/>
  <c r="P78" i="23" s="1"/>
  <c r="O75" i="39"/>
  <c r="P75" i="39" s="1"/>
  <c r="R75" i="39"/>
  <c r="L204" i="23"/>
  <c r="P204" i="23" s="1"/>
  <c r="K204" i="23"/>
  <c r="O205" i="23"/>
  <c r="J206" i="22"/>
  <c r="M206" i="22" s="1"/>
  <c r="S204" i="23"/>
  <c r="X204" i="23"/>
  <c r="Y204" i="23" s="1"/>
  <c r="X76" i="39" l="1"/>
  <c r="AC75" i="39"/>
  <c r="F76" i="39"/>
  <c r="V76" i="39"/>
  <c r="Q75" i="39"/>
  <c r="U76" i="39"/>
  <c r="W76" i="39"/>
  <c r="R56" i="19"/>
  <c r="M205" i="23" s="1"/>
  <c r="O56" i="19"/>
  <c r="H205" i="23"/>
  <c r="T75" i="39"/>
  <c r="S75" i="39"/>
  <c r="H79" i="22"/>
  <c r="L79" i="22" s="1"/>
  <c r="R78" i="23"/>
  <c r="V78" i="23"/>
  <c r="W78" i="23" s="1"/>
  <c r="E80" i="22"/>
  <c r="D77" i="24"/>
  <c r="Z79" i="23"/>
  <c r="E207" i="22"/>
  <c r="Z205" i="23"/>
  <c r="H206" i="22"/>
  <c r="L206" i="22" s="1"/>
  <c r="V204" i="23"/>
  <c r="W204" i="23" s="1"/>
  <c r="R204" i="23"/>
  <c r="H79" i="23"/>
  <c r="O56" i="18"/>
  <c r="R56" i="18"/>
  <c r="M79" i="23" s="1"/>
  <c r="I79" i="23" l="1"/>
  <c r="P56" i="18"/>
  <c r="E77" i="24"/>
  <c r="I205" i="23"/>
  <c r="P56" i="19"/>
  <c r="G76" i="39"/>
  <c r="Y76" i="39"/>
  <c r="S56" i="18"/>
  <c r="T56" i="18"/>
  <c r="T56" i="19"/>
  <c r="S56" i="19"/>
  <c r="N79" i="23" l="1"/>
  <c r="G80" i="22" s="1"/>
  <c r="N205" i="23"/>
  <c r="G207" i="22" s="1"/>
  <c r="G77" i="24"/>
  <c r="H77" i="24" s="1"/>
  <c r="I77" i="24"/>
  <c r="J77" i="24" s="1"/>
  <c r="K77" i="24"/>
  <c r="L77" i="24" s="1"/>
  <c r="R76" i="39"/>
  <c r="O76" i="39"/>
  <c r="P76" i="39" s="1"/>
  <c r="W57" i="19"/>
  <c r="F57" i="19"/>
  <c r="X57" i="19"/>
  <c r="V57" i="19"/>
  <c r="Q56" i="19"/>
  <c r="AC56" i="19"/>
  <c r="Q205" i="23" s="1"/>
  <c r="J205" i="23"/>
  <c r="U57" i="18"/>
  <c r="AC56" i="18"/>
  <c r="Q79" i="23" s="1"/>
  <c r="X57" i="18"/>
  <c r="V57" i="18"/>
  <c r="J79" i="23"/>
  <c r="W57" i="18"/>
  <c r="F57" i="18"/>
  <c r="Q56" i="18"/>
  <c r="F77" i="24"/>
  <c r="O206" i="23" l="1"/>
  <c r="Z206" i="23" s="1"/>
  <c r="T76" i="39"/>
  <c r="S76" i="39"/>
  <c r="L79" i="23"/>
  <c r="P79" i="23" s="1"/>
  <c r="K79" i="23"/>
  <c r="G57" i="18"/>
  <c r="Y57" i="18"/>
  <c r="U80" i="23" s="1"/>
  <c r="G57" i="19"/>
  <c r="Y57" i="19"/>
  <c r="U206" i="23" s="1"/>
  <c r="J80" i="22"/>
  <c r="M80" i="22" s="1"/>
  <c r="X79" i="23"/>
  <c r="Y79" i="23" s="1"/>
  <c r="S79" i="23"/>
  <c r="O80" i="23"/>
  <c r="X205" i="23"/>
  <c r="Y205" i="23" s="1"/>
  <c r="J207" i="22"/>
  <c r="M207" i="22" s="1"/>
  <c r="S205" i="23"/>
  <c r="L205" i="23"/>
  <c r="P205" i="23" s="1"/>
  <c r="K205" i="23"/>
  <c r="W77" i="39"/>
  <c r="U77" i="39"/>
  <c r="Q76" i="39"/>
  <c r="X77" i="39"/>
  <c r="AC76" i="39"/>
  <c r="V77" i="39"/>
  <c r="F77" i="39"/>
  <c r="E208" i="22" l="1"/>
  <c r="R79" i="23"/>
  <c r="V79" i="23"/>
  <c r="W79" i="23" s="1"/>
  <c r="H80" i="22"/>
  <c r="L80" i="22" s="1"/>
  <c r="G77" i="39"/>
  <c r="Y77" i="39"/>
  <c r="O57" i="19"/>
  <c r="H206" i="23"/>
  <c r="R57" i="19"/>
  <c r="M206" i="23" s="1"/>
  <c r="Z80" i="23"/>
  <c r="E81" i="22"/>
  <c r="D78" i="24"/>
  <c r="E78" i="24" s="1"/>
  <c r="H207" i="22"/>
  <c r="L207" i="22" s="1"/>
  <c r="R205" i="23"/>
  <c r="V205" i="23"/>
  <c r="W205" i="23" s="1"/>
  <c r="O57" i="18"/>
  <c r="H80" i="23"/>
  <c r="R57" i="18"/>
  <c r="M80" i="23" s="1"/>
  <c r="R77" i="39" l="1"/>
  <c r="T77" i="39" s="1"/>
  <c r="O77" i="39"/>
  <c r="P77" i="39" s="1"/>
  <c r="F78" i="24"/>
  <c r="G78" i="24"/>
  <c r="H78" i="24" s="1"/>
  <c r="K78" i="24"/>
  <c r="L78" i="24" s="1"/>
  <c r="I78" i="24"/>
  <c r="J78" i="24" s="1"/>
  <c r="T57" i="18"/>
  <c r="S57" i="18"/>
  <c r="S57" i="19"/>
  <c r="T57" i="19"/>
  <c r="N206" i="23" s="1"/>
  <c r="G208" i="22" s="1"/>
  <c r="I80" i="23"/>
  <c r="P57" i="18"/>
  <c r="I206" i="23"/>
  <c r="P57" i="19"/>
  <c r="N80" i="23" l="1"/>
  <c r="G81" i="22" s="1"/>
  <c r="S77" i="39"/>
  <c r="AC77" i="39"/>
  <c r="V78" i="39"/>
  <c r="W78" i="39"/>
  <c r="F78" i="39"/>
  <c r="X78" i="39"/>
  <c r="Q77" i="39"/>
  <c r="U78" i="39"/>
  <c r="U58" i="18"/>
  <c r="AC57" i="18"/>
  <c r="Q80" i="23" s="1"/>
  <c r="Q57" i="18"/>
  <c r="V58" i="18"/>
  <c r="F58" i="18"/>
  <c r="J80" i="23"/>
  <c r="X58" i="18"/>
  <c r="W58" i="18"/>
  <c r="X58" i="19"/>
  <c r="AC57" i="19"/>
  <c r="Q206" i="23" s="1"/>
  <c r="V58" i="19"/>
  <c r="Q57" i="19"/>
  <c r="J206" i="23"/>
  <c r="W58" i="19"/>
  <c r="F58" i="19"/>
  <c r="Y78" i="39" l="1"/>
  <c r="G78" i="39"/>
  <c r="O81" i="23"/>
  <c r="Z81" i="23" s="1"/>
  <c r="K80" i="23"/>
  <c r="L80" i="23"/>
  <c r="P80" i="23" s="1"/>
  <c r="S80" i="23"/>
  <c r="X80" i="23"/>
  <c r="Y80" i="23" s="1"/>
  <c r="J81" i="22"/>
  <c r="M81" i="22" s="1"/>
  <c r="O207" i="23"/>
  <c r="S206" i="23"/>
  <c r="X206" i="23"/>
  <c r="Y206" i="23" s="1"/>
  <c r="J208" i="22"/>
  <c r="M208" i="22" s="1"/>
  <c r="L206" i="23"/>
  <c r="P206" i="23" s="1"/>
  <c r="K206" i="23"/>
  <c r="G58" i="19"/>
  <c r="Y58" i="19"/>
  <c r="U207" i="23" s="1"/>
  <c r="G58" i="18"/>
  <c r="Y58" i="18"/>
  <c r="U81" i="23" s="1"/>
  <c r="D79" i="24" l="1"/>
  <c r="E79" i="24" s="1"/>
  <c r="F79" i="24" s="1"/>
  <c r="E82" i="22"/>
  <c r="R78" i="39"/>
  <c r="O78" i="39"/>
  <c r="P78" i="39" s="1"/>
  <c r="R80" i="23"/>
  <c r="V80" i="23"/>
  <c r="W80" i="23" s="1"/>
  <c r="H81" i="22"/>
  <c r="L81" i="22" s="1"/>
  <c r="E209" i="22"/>
  <c r="Z207" i="23"/>
  <c r="V206" i="23"/>
  <c r="W206" i="23" s="1"/>
  <c r="R206" i="23"/>
  <c r="H208" i="22"/>
  <c r="L208" i="22" s="1"/>
  <c r="O58" i="19"/>
  <c r="R58" i="19"/>
  <c r="M207" i="23" s="1"/>
  <c r="H207" i="23"/>
  <c r="O58" i="18"/>
  <c r="R58" i="18"/>
  <c r="M81" i="23" s="1"/>
  <c r="H81" i="23"/>
  <c r="W79" i="39" l="1"/>
  <c r="U79" i="39"/>
  <c r="V79" i="39"/>
  <c r="X79" i="39"/>
  <c r="Q78" i="39"/>
  <c r="AC78" i="39"/>
  <c r="F79" i="39"/>
  <c r="T78" i="39"/>
  <c r="S78" i="39"/>
  <c r="S58" i="18"/>
  <c r="T58" i="18"/>
  <c r="I79" i="24"/>
  <c r="J79" i="24" s="1"/>
  <c r="K79" i="24"/>
  <c r="L79" i="24" s="1"/>
  <c r="G79" i="24"/>
  <c r="H79" i="24" s="1"/>
  <c r="I81" i="23"/>
  <c r="P58" i="18"/>
  <c r="S58" i="19"/>
  <c r="T58" i="19"/>
  <c r="I207" i="23"/>
  <c r="P58" i="19"/>
  <c r="N81" i="23" l="1"/>
  <c r="G82" i="22" s="1"/>
  <c r="N207" i="23"/>
  <c r="G209" i="22" s="1"/>
  <c r="G79" i="39"/>
  <c r="Y79" i="39"/>
  <c r="AC58" i="19"/>
  <c r="Q207" i="23" s="1"/>
  <c r="W59" i="19"/>
  <c r="Q58" i="19"/>
  <c r="F59" i="19"/>
  <c r="J207" i="23"/>
  <c r="V59" i="19"/>
  <c r="X59" i="19"/>
  <c r="X59" i="18"/>
  <c r="Q58" i="18"/>
  <c r="U59" i="18"/>
  <c r="AC58" i="18"/>
  <c r="Q81" i="23" s="1"/>
  <c r="F59" i="18"/>
  <c r="J81" i="23"/>
  <c r="V59" i="18"/>
  <c r="W59" i="18"/>
  <c r="O79" i="39" l="1"/>
  <c r="P79" i="39" s="1"/>
  <c r="R79" i="39"/>
  <c r="O208" i="23"/>
  <c r="Z208" i="23" s="1"/>
  <c r="K81" i="23"/>
  <c r="L81" i="23"/>
  <c r="P81" i="23" s="1"/>
  <c r="G59" i="19"/>
  <c r="Y59" i="19"/>
  <c r="U208" i="23" s="1"/>
  <c r="S81" i="23"/>
  <c r="X81" i="23"/>
  <c r="Y81" i="23" s="1"/>
  <c r="J82" i="22"/>
  <c r="M82" i="22" s="1"/>
  <c r="O82" i="23"/>
  <c r="K207" i="23"/>
  <c r="L207" i="23"/>
  <c r="P207" i="23" s="1"/>
  <c r="Y59" i="18"/>
  <c r="U82" i="23" s="1"/>
  <c r="G59" i="18"/>
  <c r="J209" i="22"/>
  <c r="M209" i="22" s="1"/>
  <c r="X207" i="23"/>
  <c r="Y207" i="23" s="1"/>
  <c r="S207" i="23"/>
  <c r="E210" i="22" l="1"/>
  <c r="T79" i="39"/>
  <c r="S79" i="39"/>
  <c r="F80" i="39"/>
  <c r="Q79" i="39"/>
  <c r="V80" i="39"/>
  <c r="X80" i="39"/>
  <c r="U80" i="39"/>
  <c r="W80" i="39"/>
  <c r="AC79" i="39"/>
  <c r="D80" i="24"/>
  <c r="E80" i="24" s="1"/>
  <c r="Z82" i="23"/>
  <c r="E83" i="22"/>
  <c r="O59" i="19"/>
  <c r="R59" i="19"/>
  <c r="M208" i="23" s="1"/>
  <c r="H208" i="23"/>
  <c r="V81" i="23"/>
  <c r="W81" i="23" s="1"/>
  <c r="H82" i="22"/>
  <c r="L82" i="22" s="1"/>
  <c r="R81" i="23"/>
  <c r="R59" i="18"/>
  <c r="M82" i="23" s="1"/>
  <c r="O59" i="18"/>
  <c r="H82" i="23"/>
  <c r="R207" i="23"/>
  <c r="H209" i="22"/>
  <c r="L209" i="22" s="1"/>
  <c r="V207" i="23"/>
  <c r="W207" i="23" s="1"/>
  <c r="Y80" i="39" l="1"/>
  <c r="G80" i="39"/>
  <c r="S59" i="18"/>
  <c r="T59" i="18"/>
  <c r="I82" i="23"/>
  <c r="P59" i="18"/>
  <c r="T59" i="19"/>
  <c r="S59" i="19"/>
  <c r="I208" i="23"/>
  <c r="P59" i="19"/>
  <c r="F80" i="24"/>
  <c r="I80" i="24"/>
  <c r="J80" i="24" s="1"/>
  <c r="K80" i="24"/>
  <c r="L80" i="24" s="1"/>
  <c r="G80" i="24"/>
  <c r="H80" i="24" s="1"/>
  <c r="N208" i="23" l="1"/>
  <c r="G210" i="22" s="1"/>
  <c r="N82" i="23"/>
  <c r="G83" i="22" s="1"/>
  <c r="O80" i="39"/>
  <c r="P80" i="39" s="1"/>
  <c r="R80" i="39"/>
  <c r="W60" i="18"/>
  <c r="Q59" i="18"/>
  <c r="AC59" i="18"/>
  <c r="Q82" i="23" s="1"/>
  <c r="F60" i="18"/>
  <c r="U60" i="18"/>
  <c r="V60" i="18"/>
  <c r="J82" i="23"/>
  <c r="X60" i="18"/>
  <c r="W60" i="19"/>
  <c r="Q59" i="19"/>
  <c r="AC59" i="19"/>
  <c r="Q208" i="23" s="1"/>
  <c r="V60" i="19"/>
  <c r="F60" i="19"/>
  <c r="J208" i="23"/>
  <c r="X60" i="19"/>
  <c r="T80" i="39" l="1"/>
  <c r="S80" i="39"/>
  <c r="F81" i="39"/>
  <c r="AC80" i="39"/>
  <c r="U81" i="39"/>
  <c r="W81" i="39"/>
  <c r="V81" i="39"/>
  <c r="X81" i="39"/>
  <c r="Q80" i="39"/>
  <c r="O83" i="23"/>
  <c r="D81" i="24" s="1"/>
  <c r="E81" i="24" s="1"/>
  <c r="S208" i="23"/>
  <c r="X208" i="23"/>
  <c r="Y208" i="23" s="1"/>
  <c r="J210" i="22"/>
  <c r="M210" i="22" s="1"/>
  <c r="G60" i="18"/>
  <c r="Y60" i="18"/>
  <c r="U83" i="23" s="1"/>
  <c r="L208" i="23"/>
  <c r="P208" i="23" s="1"/>
  <c r="K208" i="23"/>
  <c r="G60" i="19"/>
  <c r="Y60" i="19"/>
  <c r="U209" i="23" s="1"/>
  <c r="J83" i="22"/>
  <c r="M83" i="22" s="1"/>
  <c r="S82" i="23"/>
  <c r="X82" i="23"/>
  <c r="Y82" i="23" s="1"/>
  <c r="O209" i="23"/>
  <c r="L82" i="23"/>
  <c r="P82" i="23" s="1"/>
  <c r="K82" i="23"/>
  <c r="Y81" i="39" l="1"/>
  <c r="G81" i="39"/>
  <c r="E84" i="22"/>
  <c r="Z83" i="23"/>
  <c r="V208" i="23"/>
  <c r="W208" i="23" s="1"/>
  <c r="R208" i="23"/>
  <c r="H210" i="22"/>
  <c r="L210" i="22" s="1"/>
  <c r="F81" i="24"/>
  <c r="K81" i="24"/>
  <c r="L81" i="24" s="1"/>
  <c r="G81" i="24"/>
  <c r="H81" i="24" s="1"/>
  <c r="I81" i="24"/>
  <c r="J81" i="24" s="1"/>
  <c r="E211" i="22"/>
  <c r="Z209" i="23"/>
  <c r="R82" i="23"/>
  <c r="V82" i="23"/>
  <c r="W82" i="23" s="1"/>
  <c r="H83" i="22"/>
  <c r="L83" i="22" s="1"/>
  <c r="R60" i="19"/>
  <c r="M209" i="23" s="1"/>
  <c r="O60" i="19"/>
  <c r="H209" i="23"/>
  <c r="R60" i="18"/>
  <c r="M83" i="23" s="1"/>
  <c r="H83" i="23"/>
  <c r="O60" i="18"/>
  <c r="R81" i="39" l="1"/>
  <c r="O81" i="39"/>
  <c r="P81" i="39" s="1"/>
  <c r="I209" i="23"/>
  <c r="P60" i="19"/>
  <c r="S60" i="19"/>
  <c r="T60" i="19"/>
  <c r="N209" i="23" s="1"/>
  <c r="G211" i="22" s="1"/>
  <c r="I83" i="23"/>
  <c r="P60" i="18"/>
  <c r="S60" i="18"/>
  <c r="T60" i="18"/>
  <c r="N83" i="23" l="1"/>
  <c r="G84" i="22" s="1"/>
  <c r="U82" i="39"/>
  <c r="V82" i="39"/>
  <c r="Q81" i="39"/>
  <c r="AC81" i="39"/>
  <c r="W82" i="39"/>
  <c r="F82" i="39"/>
  <c r="X82" i="39"/>
  <c r="S81" i="39"/>
  <c r="T81" i="39"/>
  <c r="V61" i="18"/>
  <c r="W61" i="18"/>
  <c r="Q60" i="18"/>
  <c r="J83" i="23"/>
  <c r="F61" i="18"/>
  <c r="AC60" i="18"/>
  <c r="Q83" i="23" s="1"/>
  <c r="U61" i="18"/>
  <c r="X61" i="18"/>
  <c r="F61" i="19"/>
  <c r="W61" i="19"/>
  <c r="V61" i="19"/>
  <c r="AC60" i="19"/>
  <c r="Q209" i="23" s="1"/>
  <c r="X61" i="19"/>
  <c r="Q60" i="19"/>
  <c r="J209" i="23"/>
  <c r="G37" i="51" l="1"/>
  <c r="Y82" i="39"/>
  <c r="G82" i="39"/>
  <c r="J84" i="22"/>
  <c r="M84" i="22" s="1"/>
  <c r="X83" i="23"/>
  <c r="Y83" i="23" s="1"/>
  <c r="S83" i="23"/>
  <c r="G61" i="19"/>
  <c r="Y61" i="19"/>
  <c r="U210" i="23" s="1"/>
  <c r="G61" i="18"/>
  <c r="Y61" i="18"/>
  <c r="U84" i="23" s="1"/>
  <c r="K209" i="23"/>
  <c r="L209" i="23"/>
  <c r="P209" i="23" s="1"/>
  <c r="L83" i="23"/>
  <c r="P83" i="23" s="1"/>
  <c r="K83" i="23"/>
  <c r="J211" i="22"/>
  <c r="M211" i="22" s="1"/>
  <c r="S209" i="23"/>
  <c r="X209" i="23"/>
  <c r="Y209" i="23" s="1"/>
  <c r="O210" i="23"/>
  <c r="O84" i="23"/>
  <c r="O82" i="39" l="1"/>
  <c r="P82" i="39" s="1"/>
  <c r="R82" i="39"/>
  <c r="R83" i="23"/>
  <c r="H84" i="22"/>
  <c r="L84" i="22" s="1"/>
  <c r="V83" i="23"/>
  <c r="W83" i="23" s="1"/>
  <c r="O61" i="19"/>
  <c r="R61" i="19"/>
  <c r="M210" i="23" s="1"/>
  <c r="H210" i="23"/>
  <c r="H211" i="22"/>
  <c r="L211" i="22" s="1"/>
  <c r="R209" i="23"/>
  <c r="V209" i="23"/>
  <c r="W209" i="23" s="1"/>
  <c r="E212" i="22"/>
  <c r="Z210" i="23"/>
  <c r="R61" i="18"/>
  <c r="M84" i="23" s="1"/>
  <c r="H84" i="23"/>
  <c r="O61" i="18"/>
  <c r="E85" i="22"/>
  <c r="D82" i="24"/>
  <c r="Z84" i="23"/>
  <c r="T82" i="39" l="1"/>
  <c r="S82" i="39"/>
  <c r="U83" i="39"/>
  <c r="Q82" i="39"/>
  <c r="H37" i="51" s="1"/>
  <c r="V83" i="39"/>
  <c r="X83" i="39"/>
  <c r="W83" i="39"/>
  <c r="AC82" i="39"/>
  <c r="F83" i="39"/>
  <c r="T61" i="19"/>
  <c r="S61" i="19"/>
  <c r="I210" i="23"/>
  <c r="P61" i="19"/>
  <c r="I84" i="23"/>
  <c r="P61" i="18"/>
  <c r="T61" i="18"/>
  <c r="S61" i="18"/>
  <c r="E82" i="24"/>
  <c r="N210" i="23" l="1"/>
  <c r="G212" i="22" s="1"/>
  <c r="N84" i="23"/>
  <c r="G85" i="22" s="1"/>
  <c r="G83" i="39"/>
  <c r="Y83" i="39"/>
  <c r="K82" i="24"/>
  <c r="L82" i="24" s="1"/>
  <c r="I82" i="24"/>
  <c r="J82" i="24" s="1"/>
  <c r="G82" i="24"/>
  <c r="H82" i="24" s="1"/>
  <c r="F82" i="24"/>
  <c r="W62" i="18"/>
  <c r="Q61" i="18"/>
  <c r="AC61" i="18"/>
  <c r="Q84" i="23" s="1"/>
  <c r="V62" i="18"/>
  <c r="X62" i="18"/>
  <c r="F62" i="18"/>
  <c r="J84" i="23"/>
  <c r="U62" i="18"/>
  <c r="V62" i="19"/>
  <c r="J210" i="23"/>
  <c r="W62" i="19"/>
  <c r="F62" i="19"/>
  <c r="AC61" i="19"/>
  <c r="Q210" i="23" s="1"/>
  <c r="X62" i="19"/>
  <c r="Q61" i="19"/>
  <c r="I35" i="51" l="1"/>
  <c r="E35" i="51"/>
  <c r="R83" i="39"/>
  <c r="O83" i="39"/>
  <c r="P83" i="39" s="1"/>
  <c r="K84" i="23"/>
  <c r="L84" i="23"/>
  <c r="P84" i="23" s="1"/>
  <c r="K210" i="23"/>
  <c r="L210" i="23"/>
  <c r="P210" i="23" s="1"/>
  <c r="O211" i="23"/>
  <c r="Y62" i="18"/>
  <c r="U85" i="23" s="1"/>
  <c r="G62" i="18"/>
  <c r="J212" i="22"/>
  <c r="M212" i="22" s="1"/>
  <c r="X210" i="23"/>
  <c r="Y210" i="23" s="1"/>
  <c r="S210" i="23"/>
  <c r="O85" i="23"/>
  <c r="G62" i="19"/>
  <c r="Y62" i="19"/>
  <c r="U211" i="23" s="1"/>
  <c r="S84" i="23"/>
  <c r="X84" i="23"/>
  <c r="Y84" i="23" s="1"/>
  <c r="J85" i="22"/>
  <c r="M85" i="22" s="1"/>
  <c r="F84" i="39" l="1"/>
  <c r="Q83" i="39"/>
  <c r="W84" i="39"/>
  <c r="V84" i="39"/>
  <c r="X84" i="39"/>
  <c r="AC83" i="39"/>
  <c r="U84" i="39"/>
  <c r="T83" i="39"/>
  <c r="S83" i="39"/>
  <c r="R210" i="23"/>
  <c r="V210" i="23"/>
  <c r="W210" i="23" s="1"/>
  <c r="H212" i="22"/>
  <c r="L212" i="22" s="1"/>
  <c r="O62" i="19"/>
  <c r="R62" i="19"/>
  <c r="M211" i="23" s="1"/>
  <c r="H211" i="23"/>
  <c r="H85" i="22"/>
  <c r="L85" i="22" s="1"/>
  <c r="R84" i="23"/>
  <c r="V84" i="23"/>
  <c r="W84" i="23" s="1"/>
  <c r="E86" i="22"/>
  <c r="Z85" i="23"/>
  <c r="D83" i="24"/>
  <c r="R62" i="18"/>
  <c r="M85" i="23" s="1"/>
  <c r="O62" i="18"/>
  <c r="H85" i="23"/>
  <c r="E213" i="22"/>
  <c r="Z211" i="23"/>
  <c r="Y84" i="39" l="1"/>
  <c r="G84" i="39"/>
  <c r="E83" i="24"/>
  <c r="F83" i="24" s="1"/>
  <c r="S62" i="19"/>
  <c r="T62" i="19"/>
  <c r="N211" i="23" s="1"/>
  <c r="G213" i="22" s="1"/>
  <c r="I211" i="23"/>
  <c r="P62" i="19"/>
  <c r="I85" i="23"/>
  <c r="P62" i="18"/>
  <c r="T62" i="18"/>
  <c r="S62" i="18"/>
  <c r="N85" i="23" l="1"/>
  <c r="G86" i="22" s="1"/>
  <c r="R84" i="39"/>
  <c r="O84" i="39"/>
  <c r="P84" i="39" s="1"/>
  <c r="Q62" i="18"/>
  <c r="J35" i="51" s="1"/>
  <c r="X63" i="18"/>
  <c r="U63" i="18"/>
  <c r="AC62" i="18"/>
  <c r="Q85" i="23" s="1"/>
  <c r="J85" i="23"/>
  <c r="W63" i="18"/>
  <c r="V63" i="18"/>
  <c r="F63" i="18"/>
  <c r="Q62" i="19"/>
  <c r="F35" i="51" s="1"/>
  <c r="W63" i="19"/>
  <c r="J211" i="23"/>
  <c r="AC62" i="19"/>
  <c r="Q211" i="23" s="1"/>
  <c r="V63" i="19"/>
  <c r="F63" i="19"/>
  <c r="X63" i="19"/>
  <c r="K83" i="24"/>
  <c r="L83" i="24" s="1"/>
  <c r="I83" i="24"/>
  <c r="J83" i="24" s="1"/>
  <c r="G83" i="24"/>
  <c r="H83" i="24" s="1"/>
  <c r="V85" i="39" l="1"/>
  <c r="F85" i="39"/>
  <c r="W85" i="39"/>
  <c r="U85" i="39"/>
  <c r="AC84" i="39"/>
  <c r="Q84" i="39"/>
  <c r="X85" i="39"/>
  <c r="S84" i="39"/>
  <c r="T84" i="39"/>
  <c r="O212" i="23"/>
  <c r="Z212" i="23" s="1"/>
  <c r="K211" i="23"/>
  <c r="L211" i="23"/>
  <c r="P211" i="23" s="1"/>
  <c r="Y63" i="19"/>
  <c r="U212" i="23" s="1"/>
  <c r="G63" i="19"/>
  <c r="X85" i="23"/>
  <c r="Y85" i="23" s="1"/>
  <c r="J86" i="22"/>
  <c r="M86" i="22" s="1"/>
  <c r="S85" i="23"/>
  <c r="X211" i="23"/>
  <c r="Y211" i="23" s="1"/>
  <c r="J213" i="22"/>
  <c r="M213" i="22" s="1"/>
  <c r="S211" i="23"/>
  <c r="G63" i="18"/>
  <c r="Y63" i="18"/>
  <c r="U86" i="23" s="1"/>
  <c r="O86" i="23"/>
  <c r="L85" i="23"/>
  <c r="P85" i="23" s="1"/>
  <c r="K85" i="23"/>
  <c r="G85" i="39" l="1"/>
  <c r="Y85" i="39"/>
  <c r="E217" i="22"/>
  <c r="R85" i="23"/>
  <c r="H86" i="22"/>
  <c r="L86" i="22" s="1"/>
  <c r="V85" i="23"/>
  <c r="W85" i="23" s="1"/>
  <c r="R63" i="19"/>
  <c r="M212" i="23" s="1"/>
  <c r="O63" i="19"/>
  <c r="H212" i="23"/>
  <c r="D84" i="24"/>
  <c r="E84" i="24" s="1"/>
  <c r="E87" i="22"/>
  <c r="Z86" i="23"/>
  <c r="R211" i="23"/>
  <c r="H213" i="22"/>
  <c r="L213" i="22" s="1"/>
  <c r="V211" i="23"/>
  <c r="W211" i="23" s="1"/>
  <c r="O63" i="18"/>
  <c r="R63" i="18"/>
  <c r="M86" i="23" s="1"/>
  <c r="H86" i="23"/>
  <c r="R85" i="39" l="1"/>
  <c r="O85" i="39"/>
  <c r="P85" i="39" s="1"/>
  <c r="I212" i="23"/>
  <c r="P63" i="19"/>
  <c r="I86" i="23"/>
  <c r="P63" i="18"/>
  <c r="S63" i="19"/>
  <c r="T63" i="19"/>
  <c r="T63" i="18"/>
  <c r="S63" i="18"/>
  <c r="F84" i="24"/>
  <c r="K84" i="24"/>
  <c r="L84" i="24" s="1"/>
  <c r="I84" i="24"/>
  <c r="J84" i="24" s="1"/>
  <c r="G84" i="24"/>
  <c r="H84" i="24" s="1"/>
  <c r="N212" i="23" l="1"/>
  <c r="G217" i="22" s="1"/>
  <c r="N86" i="23"/>
  <c r="G87" i="22" s="1"/>
  <c r="U86" i="39"/>
  <c r="F86" i="39"/>
  <c r="V86" i="39"/>
  <c r="AC85" i="39"/>
  <c r="W86" i="39"/>
  <c r="X86" i="39"/>
  <c r="Q85" i="39"/>
  <c r="T85" i="39"/>
  <c r="S85" i="39"/>
  <c r="X64" i="18"/>
  <c r="AC63" i="18"/>
  <c r="Q86" i="23" s="1"/>
  <c r="Q63" i="18"/>
  <c r="U64" i="18"/>
  <c r="W64" i="18"/>
  <c r="J86" i="23"/>
  <c r="F64" i="18"/>
  <c r="V64" i="18"/>
  <c r="X64" i="19"/>
  <c r="V64" i="19"/>
  <c r="F64" i="19"/>
  <c r="Q63" i="19"/>
  <c r="W64" i="19"/>
  <c r="AC63" i="19"/>
  <c r="Q212" i="23" s="1"/>
  <c r="J212" i="23"/>
  <c r="G86" i="39" l="1"/>
  <c r="Y86" i="39"/>
  <c r="O87" i="23"/>
  <c r="Z87" i="23" s="1"/>
  <c r="J217" i="22"/>
  <c r="M217" i="22" s="1"/>
  <c r="X212" i="23"/>
  <c r="Y212" i="23" s="1"/>
  <c r="S212" i="23"/>
  <c r="L86" i="23"/>
  <c r="P86" i="23" s="1"/>
  <c r="K86" i="23"/>
  <c r="X86" i="23"/>
  <c r="Y86" i="23" s="1"/>
  <c r="S86" i="23"/>
  <c r="J87" i="22"/>
  <c r="M87" i="22" s="1"/>
  <c r="L212" i="23"/>
  <c r="P212" i="23" s="1"/>
  <c r="K212" i="23"/>
  <c r="Y64" i="19"/>
  <c r="U213" i="23" s="1"/>
  <c r="G64" i="19"/>
  <c r="O213" i="23"/>
  <c r="Y64" i="18"/>
  <c r="U87" i="23" s="1"/>
  <c r="G64" i="18"/>
  <c r="D85" i="24" l="1"/>
  <c r="E85" i="24" s="1"/>
  <c r="F85" i="24" s="1"/>
  <c r="E88" i="22"/>
  <c r="O86" i="39"/>
  <c r="P86" i="39" s="1"/>
  <c r="R86" i="39"/>
  <c r="R212" i="23"/>
  <c r="V212" i="23"/>
  <c r="W212" i="23" s="1"/>
  <c r="H217" i="22"/>
  <c r="L217" i="22" s="1"/>
  <c r="E218" i="22"/>
  <c r="Z213" i="23"/>
  <c r="V86" i="23"/>
  <c r="W86" i="23" s="1"/>
  <c r="R86" i="23"/>
  <c r="H87" i="22"/>
  <c r="L87" i="22" s="1"/>
  <c r="O64" i="18"/>
  <c r="R64" i="18"/>
  <c r="M87" i="23" s="1"/>
  <c r="H87" i="23"/>
  <c r="R64" i="19"/>
  <c r="M213" i="23" s="1"/>
  <c r="H213" i="23"/>
  <c r="O64" i="19"/>
  <c r="T86" i="39" l="1"/>
  <c r="S86" i="39"/>
  <c r="Q86" i="39"/>
  <c r="V87" i="39"/>
  <c r="W87" i="39"/>
  <c r="F87" i="39"/>
  <c r="U87" i="39"/>
  <c r="AC86" i="39"/>
  <c r="X87" i="39"/>
  <c r="I87" i="23"/>
  <c r="P64" i="18"/>
  <c r="I213" i="23"/>
  <c r="P64" i="19"/>
  <c r="T64" i="18"/>
  <c r="S64" i="18"/>
  <c r="I85" i="24"/>
  <c r="J85" i="24" s="1"/>
  <c r="K85" i="24"/>
  <c r="L85" i="24" s="1"/>
  <c r="G85" i="24"/>
  <c r="H85" i="24" s="1"/>
  <c r="T64" i="19"/>
  <c r="S64" i="19"/>
  <c r="N87" i="23" l="1"/>
  <c r="G88" i="22" s="1"/>
  <c r="N213" i="23"/>
  <c r="G218" i="22" s="1"/>
  <c r="Y87" i="39"/>
  <c r="G87" i="39"/>
  <c r="W65" i="19"/>
  <c r="AC64" i="19"/>
  <c r="Q213" i="23" s="1"/>
  <c r="F65" i="19"/>
  <c r="X65" i="19"/>
  <c r="J213" i="23"/>
  <c r="Q64" i="19"/>
  <c r="V65" i="19"/>
  <c r="F65" i="18"/>
  <c r="V65" i="18"/>
  <c r="X65" i="18"/>
  <c r="W65" i="18"/>
  <c r="Q64" i="18"/>
  <c r="AC64" i="18"/>
  <c r="Q87" i="23" s="1"/>
  <c r="J87" i="23"/>
  <c r="U65" i="18"/>
  <c r="R87" i="39" l="1"/>
  <c r="S87" i="39" s="1"/>
  <c r="O87" i="39"/>
  <c r="P87" i="39" s="1"/>
  <c r="O88" i="23"/>
  <c r="Z88" i="23" s="1"/>
  <c r="K213" i="23"/>
  <c r="L213" i="23"/>
  <c r="P213" i="23" s="1"/>
  <c r="Y65" i="18"/>
  <c r="U88" i="23" s="1"/>
  <c r="G65" i="18"/>
  <c r="G65" i="19"/>
  <c r="Y65" i="19"/>
  <c r="U214" i="23" s="1"/>
  <c r="J88" i="22"/>
  <c r="M88" i="22" s="1"/>
  <c r="X87" i="23"/>
  <c r="Y87" i="23" s="1"/>
  <c r="S87" i="23"/>
  <c r="X213" i="23"/>
  <c r="Y213" i="23" s="1"/>
  <c r="J218" i="22"/>
  <c r="M218" i="22" s="1"/>
  <c r="S213" i="23"/>
  <c r="K87" i="23"/>
  <c r="L87" i="23"/>
  <c r="P87" i="23" s="1"/>
  <c r="O214" i="23"/>
  <c r="T87" i="39" l="1"/>
  <c r="D86" i="24"/>
  <c r="E86" i="24" s="1"/>
  <c r="K86" i="24" s="1"/>
  <c r="L86" i="24" s="1"/>
  <c r="U88" i="39"/>
  <c r="V88" i="39"/>
  <c r="Q87" i="39"/>
  <c r="W88" i="39"/>
  <c r="AC87" i="39"/>
  <c r="F88" i="39"/>
  <c r="X88" i="39"/>
  <c r="E89" i="22"/>
  <c r="Z214" i="23"/>
  <c r="E219" i="22"/>
  <c r="H88" i="22"/>
  <c r="L88" i="22" s="1"/>
  <c r="R87" i="23"/>
  <c r="V87" i="23"/>
  <c r="W87" i="23" s="1"/>
  <c r="H214" i="23"/>
  <c r="R65" i="19"/>
  <c r="M214" i="23" s="1"/>
  <c r="O65" i="19"/>
  <c r="H218" i="22"/>
  <c r="L218" i="22" s="1"/>
  <c r="R213" i="23"/>
  <c r="V213" i="23"/>
  <c r="W213" i="23" s="1"/>
  <c r="O65" i="18"/>
  <c r="R65" i="18"/>
  <c r="M88" i="23" s="1"/>
  <c r="H88" i="23"/>
  <c r="G86" i="24" l="1"/>
  <c r="H86" i="24" s="1"/>
  <c r="F86" i="24"/>
  <c r="I86" i="24"/>
  <c r="J86" i="24" s="1"/>
  <c r="G88" i="39"/>
  <c r="Y88" i="39"/>
  <c r="I88" i="23"/>
  <c r="P65" i="18"/>
  <c r="S65" i="19"/>
  <c r="T65" i="19"/>
  <c r="I214" i="23"/>
  <c r="P65" i="19"/>
  <c r="S65" i="18"/>
  <c r="T65" i="18"/>
  <c r="N88" i="23" l="1"/>
  <c r="G89" i="22" s="1"/>
  <c r="N214" i="23"/>
  <c r="G219" i="22" s="1"/>
  <c r="R88" i="39"/>
  <c r="O88" i="39"/>
  <c r="P88" i="39" s="1"/>
  <c r="W66" i="18"/>
  <c r="J88" i="23"/>
  <c r="V66" i="18"/>
  <c r="U66" i="18"/>
  <c r="AC65" i="18"/>
  <c r="Q88" i="23" s="1"/>
  <c r="Q65" i="18"/>
  <c r="X66" i="18"/>
  <c r="F66" i="18"/>
  <c r="AC65" i="19"/>
  <c r="Q214" i="23" s="1"/>
  <c r="Q65" i="19"/>
  <c r="J214" i="23"/>
  <c r="V66" i="19"/>
  <c r="W66" i="19"/>
  <c r="X66" i="19"/>
  <c r="F66" i="19"/>
  <c r="F89" i="39" l="1"/>
  <c r="U89" i="39"/>
  <c r="W89" i="39"/>
  <c r="X89" i="39"/>
  <c r="Q88" i="39"/>
  <c r="V89" i="39"/>
  <c r="AC88" i="39"/>
  <c r="O89" i="23"/>
  <c r="D87" i="24" s="1"/>
  <c r="E87" i="24" s="1"/>
  <c r="T88" i="39"/>
  <c r="S88" i="39"/>
  <c r="X214" i="23"/>
  <c r="Y214" i="23" s="1"/>
  <c r="S214" i="23"/>
  <c r="J219" i="22"/>
  <c r="M219" i="22" s="1"/>
  <c r="Y66" i="19"/>
  <c r="U215" i="23" s="1"/>
  <c r="G66" i="19"/>
  <c r="Y66" i="18"/>
  <c r="U89" i="23" s="1"/>
  <c r="G66" i="18"/>
  <c r="O215" i="23"/>
  <c r="L88" i="23"/>
  <c r="P88" i="23" s="1"/>
  <c r="K88" i="23"/>
  <c r="K214" i="23"/>
  <c r="L214" i="23"/>
  <c r="P214" i="23" s="1"/>
  <c r="S88" i="23"/>
  <c r="J89" i="22"/>
  <c r="M89" i="22" s="1"/>
  <c r="X88" i="23"/>
  <c r="Y88" i="23" s="1"/>
  <c r="E90" i="22" l="1"/>
  <c r="Z89" i="23"/>
  <c r="G89" i="39"/>
  <c r="Y89" i="39"/>
  <c r="F87" i="24"/>
  <c r="G87" i="24"/>
  <c r="H87" i="24" s="1"/>
  <c r="I87" i="24"/>
  <c r="J87" i="24" s="1"/>
  <c r="K87" i="24"/>
  <c r="L87" i="24" s="1"/>
  <c r="R66" i="18"/>
  <c r="M89" i="23" s="1"/>
  <c r="H89" i="23"/>
  <c r="O66" i="18"/>
  <c r="V88" i="23"/>
  <c r="W88" i="23" s="1"/>
  <c r="R88" i="23"/>
  <c r="H89" i="22"/>
  <c r="L89" i="22" s="1"/>
  <c r="R214" i="23"/>
  <c r="V214" i="23"/>
  <c r="W214" i="23" s="1"/>
  <c r="H219" i="22"/>
  <c r="L219" i="22" s="1"/>
  <c r="E220" i="22"/>
  <c r="Z215" i="23"/>
  <c r="O66" i="19"/>
  <c r="R66" i="19"/>
  <c r="M215" i="23" s="1"/>
  <c r="H215" i="23"/>
  <c r="R89" i="39" l="1"/>
  <c r="O89" i="39"/>
  <c r="P89" i="39" s="1"/>
  <c r="I215" i="23"/>
  <c r="P66" i="19"/>
  <c r="T66" i="18"/>
  <c r="S66" i="18"/>
  <c r="S66" i="19"/>
  <c r="T66" i="19"/>
  <c r="I89" i="23"/>
  <c r="P66" i="18"/>
  <c r="N89" i="23" l="1"/>
  <c r="G90" i="22" s="1"/>
  <c r="N215" i="23"/>
  <c r="G220" i="22" s="1"/>
  <c r="V90" i="39"/>
  <c r="Q89" i="39"/>
  <c r="X90" i="39"/>
  <c r="U90" i="39"/>
  <c r="AC89" i="39"/>
  <c r="F90" i="39"/>
  <c r="W90" i="39"/>
  <c r="S89" i="39"/>
  <c r="T89" i="39"/>
  <c r="Q66" i="18"/>
  <c r="AC66" i="18"/>
  <c r="Q89" i="23" s="1"/>
  <c r="U67" i="18"/>
  <c r="J89" i="23"/>
  <c r="V67" i="18"/>
  <c r="F67" i="18"/>
  <c r="X67" i="18"/>
  <c r="W67" i="18"/>
  <c r="V67" i="19"/>
  <c r="F67" i="19"/>
  <c r="J215" i="23"/>
  <c r="W67" i="19"/>
  <c r="Q66" i="19"/>
  <c r="X67" i="19"/>
  <c r="AC66" i="19"/>
  <c r="Q215" i="23" s="1"/>
  <c r="Y90" i="39" l="1"/>
  <c r="G90" i="39"/>
  <c r="O90" i="23"/>
  <c r="Z90" i="23" s="1"/>
  <c r="X215" i="23"/>
  <c r="Y215" i="23" s="1"/>
  <c r="S215" i="23"/>
  <c r="J220" i="22"/>
  <c r="M220" i="22" s="1"/>
  <c r="K215" i="23"/>
  <c r="L215" i="23"/>
  <c r="P215" i="23" s="1"/>
  <c r="Y67" i="19"/>
  <c r="U216" i="23" s="1"/>
  <c r="G67" i="19"/>
  <c r="J90" i="22"/>
  <c r="M90" i="22" s="1"/>
  <c r="S89" i="23"/>
  <c r="X89" i="23"/>
  <c r="Y89" i="23" s="1"/>
  <c r="O216" i="23"/>
  <c r="K89" i="23"/>
  <c r="L89" i="23"/>
  <c r="P89" i="23" s="1"/>
  <c r="G67" i="18"/>
  <c r="Y67" i="18"/>
  <c r="U90" i="23" s="1"/>
  <c r="E91" i="22" l="1"/>
  <c r="D88" i="24"/>
  <c r="E88" i="24" s="1"/>
  <c r="K88" i="24" s="1"/>
  <c r="L88" i="24" s="1"/>
  <c r="O90" i="39"/>
  <c r="P90" i="39" s="1"/>
  <c r="R90" i="39"/>
  <c r="R67" i="19"/>
  <c r="M216" i="23" s="1"/>
  <c r="O67" i="19"/>
  <c r="H216" i="23"/>
  <c r="Z216" i="23"/>
  <c r="E221" i="22"/>
  <c r="V215" i="23"/>
  <c r="W215" i="23" s="1"/>
  <c r="R215" i="23"/>
  <c r="H220" i="22"/>
  <c r="L220" i="22" s="1"/>
  <c r="R89" i="23"/>
  <c r="V89" i="23"/>
  <c r="W89" i="23" s="1"/>
  <c r="H90" i="22"/>
  <c r="L90" i="22" s="1"/>
  <c r="R67" i="18"/>
  <c r="M90" i="23" s="1"/>
  <c r="H90" i="23"/>
  <c r="O67" i="18"/>
  <c r="G88" i="24" l="1"/>
  <c r="H88" i="24" s="1"/>
  <c r="I88" i="24"/>
  <c r="J88" i="24" s="1"/>
  <c r="F88" i="24"/>
  <c r="S90" i="39"/>
  <c r="T90" i="39"/>
  <c r="AC90" i="39"/>
  <c r="Q90" i="39"/>
  <c r="F91" i="39"/>
  <c r="V91" i="39"/>
  <c r="W91" i="39"/>
  <c r="X91" i="39"/>
  <c r="U91" i="39"/>
  <c r="S67" i="18"/>
  <c r="T67" i="18"/>
  <c r="I216" i="23"/>
  <c r="P67" i="19"/>
  <c r="I90" i="23"/>
  <c r="P67" i="18"/>
  <c r="T67" i="19"/>
  <c r="S67" i="19"/>
  <c r="N90" i="23" l="1"/>
  <c r="G91" i="22" s="1"/>
  <c r="N216" i="23"/>
  <c r="G221" i="22" s="1"/>
  <c r="G91" i="39"/>
  <c r="Y91" i="39"/>
  <c r="X68" i="19"/>
  <c r="W68" i="19"/>
  <c r="J216" i="23"/>
  <c r="F68" i="19"/>
  <c r="V68" i="19"/>
  <c r="AC67" i="19"/>
  <c r="Q216" i="23" s="1"/>
  <c r="Q67" i="19"/>
  <c r="F68" i="18"/>
  <c r="AC67" i="18"/>
  <c r="Q90" i="23" s="1"/>
  <c r="X68" i="18"/>
  <c r="Q67" i="18"/>
  <c r="V68" i="18"/>
  <c r="J90" i="23"/>
  <c r="U68" i="18"/>
  <c r="W68" i="18"/>
  <c r="R91" i="39" l="1"/>
  <c r="O91" i="39"/>
  <c r="P91" i="39" s="1"/>
  <c r="O217" i="23"/>
  <c r="Z217" i="23" s="1"/>
  <c r="X216" i="23"/>
  <c r="Y216" i="23" s="1"/>
  <c r="J221" i="22"/>
  <c r="M221" i="22" s="1"/>
  <c r="S216" i="23"/>
  <c r="G68" i="19"/>
  <c r="Y68" i="19"/>
  <c r="U217" i="23" s="1"/>
  <c r="J91" i="22"/>
  <c r="M91" i="22" s="1"/>
  <c r="X90" i="23"/>
  <c r="Y90" i="23" s="1"/>
  <c r="S90" i="23"/>
  <c r="Y68" i="18"/>
  <c r="U94" i="23" s="1"/>
  <c r="G68" i="18"/>
  <c r="K90" i="23"/>
  <c r="L90" i="23"/>
  <c r="P90" i="23" s="1"/>
  <c r="O94" i="23"/>
  <c r="K216" i="23"/>
  <c r="L216" i="23"/>
  <c r="P216" i="23" s="1"/>
  <c r="F92" i="39" l="1"/>
  <c r="U92" i="39"/>
  <c r="V92" i="39"/>
  <c r="W92" i="39"/>
  <c r="AC91" i="39"/>
  <c r="X92" i="39"/>
  <c r="Q91" i="39"/>
  <c r="S91" i="39"/>
  <c r="T91" i="39"/>
  <c r="E222" i="22"/>
  <c r="V90" i="23"/>
  <c r="W90" i="23" s="1"/>
  <c r="R90" i="23"/>
  <c r="H91" i="22"/>
  <c r="L91" i="22" s="1"/>
  <c r="E95" i="22"/>
  <c r="Z94" i="23"/>
  <c r="D93" i="24"/>
  <c r="E93" i="24" s="1"/>
  <c r="R216" i="23"/>
  <c r="H221" i="22"/>
  <c r="L221" i="22" s="1"/>
  <c r="V216" i="23"/>
  <c r="W216" i="23" s="1"/>
  <c r="H94" i="23"/>
  <c r="R68" i="18"/>
  <c r="M94" i="23" s="1"/>
  <c r="O68" i="18"/>
  <c r="H217" i="23"/>
  <c r="R68" i="19"/>
  <c r="M217" i="23" s="1"/>
  <c r="O68" i="19"/>
  <c r="G38" i="51" l="1"/>
  <c r="Y92" i="39"/>
  <c r="G92" i="39"/>
  <c r="T68" i="19"/>
  <c r="S68" i="19"/>
  <c r="I94" i="23"/>
  <c r="P68" i="18"/>
  <c r="F93" i="24"/>
  <c r="I93" i="24"/>
  <c r="J93" i="24" s="1"/>
  <c r="K93" i="24"/>
  <c r="L93" i="24" s="1"/>
  <c r="G93" i="24"/>
  <c r="H93" i="24" s="1"/>
  <c r="I217" i="23"/>
  <c r="P68" i="19"/>
  <c r="T68" i="18"/>
  <c r="S68" i="18"/>
  <c r="N217" i="23" l="1"/>
  <c r="G222" i="22" s="1"/>
  <c r="N94" i="23"/>
  <c r="G95" i="22" s="1"/>
  <c r="O92" i="39"/>
  <c r="P92" i="39" s="1"/>
  <c r="R92" i="39"/>
  <c r="V69" i="18"/>
  <c r="J94" i="23"/>
  <c r="U69" i="18"/>
  <c r="F69" i="18"/>
  <c r="W69" i="18"/>
  <c r="Q68" i="18"/>
  <c r="AC68" i="18"/>
  <c r="Q94" i="23" s="1"/>
  <c r="X69" i="18"/>
  <c r="F69" i="19"/>
  <c r="J217" i="23"/>
  <c r="W69" i="19"/>
  <c r="X69" i="19"/>
  <c r="V69" i="19"/>
  <c r="Q68" i="19"/>
  <c r="AC68" i="19"/>
  <c r="Q217" i="23" s="1"/>
  <c r="T92" i="39" l="1"/>
  <c r="S92" i="39"/>
  <c r="Q92" i="39"/>
  <c r="H38" i="51" s="1"/>
  <c r="AC92" i="39"/>
  <c r="W93" i="39"/>
  <c r="F93" i="39"/>
  <c r="X93" i="39"/>
  <c r="U93" i="39"/>
  <c r="V93" i="39"/>
  <c r="O218" i="23"/>
  <c r="Z218" i="23" s="1"/>
  <c r="G69" i="18"/>
  <c r="Y69" i="18"/>
  <c r="U95" i="23" s="1"/>
  <c r="G69" i="19"/>
  <c r="Y69" i="19"/>
  <c r="U218" i="23" s="1"/>
  <c r="O95" i="23"/>
  <c r="J222" i="22"/>
  <c r="M222" i="22" s="1"/>
  <c r="S217" i="23"/>
  <c r="X217" i="23"/>
  <c r="Y217" i="23" s="1"/>
  <c r="X94" i="23"/>
  <c r="Y94" i="23" s="1"/>
  <c r="J95" i="22"/>
  <c r="M95" i="22" s="1"/>
  <c r="S94" i="23"/>
  <c r="K217" i="23"/>
  <c r="L217" i="23"/>
  <c r="P217" i="23" s="1"/>
  <c r="K94" i="23"/>
  <c r="L94" i="23"/>
  <c r="P94" i="23" s="1"/>
  <c r="G93" i="39" l="1"/>
  <c r="Y93" i="39"/>
  <c r="E223" i="22"/>
  <c r="D94" i="24"/>
  <c r="E96" i="22"/>
  <c r="Z95" i="23"/>
  <c r="O69" i="18"/>
  <c r="R69" i="18"/>
  <c r="M95" i="23" s="1"/>
  <c r="H95" i="23"/>
  <c r="H222" i="22"/>
  <c r="L222" i="22" s="1"/>
  <c r="V217" i="23"/>
  <c r="W217" i="23" s="1"/>
  <c r="R217" i="23"/>
  <c r="R94" i="23"/>
  <c r="V94" i="23"/>
  <c r="W94" i="23" s="1"/>
  <c r="H95" i="22"/>
  <c r="L95" i="22" s="1"/>
  <c r="O69" i="19"/>
  <c r="H218" i="23"/>
  <c r="R69" i="19"/>
  <c r="M218" i="23" s="1"/>
  <c r="R93" i="39" l="1"/>
  <c r="O93" i="39"/>
  <c r="P93" i="39" s="1"/>
  <c r="T69" i="19"/>
  <c r="S69" i="19"/>
  <c r="I218" i="23"/>
  <c r="P69" i="19"/>
  <c r="E94" i="24"/>
  <c r="S69" i="18"/>
  <c r="T69" i="18"/>
  <c r="N95" i="23" s="1"/>
  <c r="G96" i="22" s="1"/>
  <c r="I95" i="23"/>
  <c r="P69" i="18"/>
  <c r="N218" i="23" l="1"/>
  <c r="G223" i="22" s="1"/>
  <c r="F94" i="39"/>
  <c r="AC93" i="39"/>
  <c r="W94" i="39"/>
  <c r="Q93" i="39"/>
  <c r="V94" i="39"/>
  <c r="U94" i="39"/>
  <c r="X94" i="39"/>
  <c r="S93" i="39"/>
  <c r="T93" i="39"/>
  <c r="I94" i="24"/>
  <c r="J94" i="24" s="1"/>
  <c r="K94" i="24"/>
  <c r="L94" i="24" s="1"/>
  <c r="G94" i="24"/>
  <c r="H94" i="24" s="1"/>
  <c r="W70" i="19"/>
  <c r="AC69" i="19"/>
  <c r="Q218" i="23" s="1"/>
  <c r="Q69" i="19"/>
  <c r="F70" i="19"/>
  <c r="X70" i="19"/>
  <c r="J218" i="23"/>
  <c r="V70" i="19"/>
  <c r="V70" i="18"/>
  <c r="F70" i="18"/>
  <c r="W70" i="18"/>
  <c r="AC69" i="18"/>
  <c r="Q95" i="23" s="1"/>
  <c r="U70" i="18"/>
  <c r="X70" i="18"/>
  <c r="Q69" i="18"/>
  <c r="J95" i="23"/>
  <c r="F94" i="24"/>
  <c r="G39" i="51" l="1"/>
  <c r="G94" i="39"/>
  <c r="Y94" i="39"/>
  <c r="O219" i="23"/>
  <c r="Z219" i="23" s="1"/>
  <c r="S95" i="23"/>
  <c r="X95" i="23"/>
  <c r="Y95" i="23" s="1"/>
  <c r="J96" i="22"/>
  <c r="M96" i="22" s="1"/>
  <c r="G70" i="18"/>
  <c r="Y70" i="18"/>
  <c r="U96" i="23" s="1"/>
  <c r="G70" i="19"/>
  <c r="Y70" i="19"/>
  <c r="U219" i="23" s="1"/>
  <c r="K95" i="23"/>
  <c r="L95" i="23"/>
  <c r="P95" i="23" s="1"/>
  <c r="O96" i="23"/>
  <c r="K218" i="23"/>
  <c r="L218" i="23"/>
  <c r="P218" i="23" s="1"/>
  <c r="S218" i="23"/>
  <c r="J223" i="22"/>
  <c r="M223" i="22" s="1"/>
  <c r="X218" i="23"/>
  <c r="Y218" i="23" s="1"/>
  <c r="E224" i="22" l="1"/>
  <c r="R94" i="39"/>
  <c r="O94" i="39"/>
  <c r="P94" i="39" s="1"/>
  <c r="H96" i="22"/>
  <c r="L96" i="22" s="1"/>
  <c r="R95" i="23"/>
  <c r="V95" i="23"/>
  <c r="W95" i="23" s="1"/>
  <c r="H96" i="23"/>
  <c r="R70" i="18"/>
  <c r="M96" i="23" s="1"/>
  <c r="O70" i="18"/>
  <c r="R70" i="19"/>
  <c r="M219" i="23" s="1"/>
  <c r="O70" i="19"/>
  <c r="H219" i="23"/>
  <c r="V218" i="23"/>
  <c r="W218" i="23" s="1"/>
  <c r="R218" i="23"/>
  <c r="H223" i="22"/>
  <c r="L223" i="22" s="1"/>
  <c r="E97" i="22"/>
  <c r="D95" i="24"/>
  <c r="Z96" i="23"/>
  <c r="U95" i="39" l="1"/>
  <c r="V95" i="39"/>
  <c r="Q94" i="39"/>
  <c r="H39" i="51" s="1"/>
  <c r="AC94" i="39"/>
  <c r="F95" i="39"/>
  <c r="W95" i="39"/>
  <c r="X95" i="39"/>
  <c r="T94" i="39"/>
  <c r="S94" i="39"/>
  <c r="I96" i="23"/>
  <c r="P70" i="18"/>
  <c r="T70" i="18"/>
  <c r="N96" i="23" s="1"/>
  <c r="G97" i="22" s="1"/>
  <c r="S70" i="18"/>
  <c r="E95" i="24"/>
  <c r="F95" i="24" s="1"/>
  <c r="I219" i="23"/>
  <c r="P70" i="19"/>
  <c r="S70" i="19"/>
  <c r="T70" i="19"/>
  <c r="N219" i="23" l="1"/>
  <c r="G224" i="22" s="1"/>
  <c r="Y95" i="39"/>
  <c r="G95" i="39"/>
  <c r="AC70" i="19"/>
  <c r="Q219" i="23" s="1"/>
  <c r="Q70" i="19"/>
  <c r="X71" i="19"/>
  <c r="J219" i="23"/>
  <c r="V71" i="19"/>
  <c r="F71" i="19"/>
  <c r="W71" i="19"/>
  <c r="Q70" i="18"/>
  <c r="J96" i="23"/>
  <c r="AC70" i="18"/>
  <c r="Q96" i="23" s="1"/>
  <c r="X71" i="18"/>
  <c r="W71" i="18"/>
  <c r="U71" i="18"/>
  <c r="F71" i="18"/>
  <c r="V71" i="18"/>
  <c r="K95" i="24"/>
  <c r="L95" i="24" s="1"/>
  <c r="I95" i="24"/>
  <c r="J95" i="24" s="1"/>
  <c r="G95" i="24"/>
  <c r="H95" i="24" s="1"/>
  <c r="O95" i="39" l="1"/>
  <c r="P95" i="39" s="1"/>
  <c r="R95" i="39"/>
  <c r="X96" i="23"/>
  <c r="Y96" i="23" s="1"/>
  <c r="J97" i="22"/>
  <c r="M97" i="22" s="1"/>
  <c r="S96" i="23"/>
  <c r="O97" i="23"/>
  <c r="K219" i="23"/>
  <c r="L219" i="23"/>
  <c r="P219" i="23" s="1"/>
  <c r="G71" i="18"/>
  <c r="Y71" i="18"/>
  <c r="U97" i="23" s="1"/>
  <c r="K96" i="23"/>
  <c r="L96" i="23"/>
  <c r="P96" i="23" s="1"/>
  <c r="S219" i="23"/>
  <c r="X219" i="23"/>
  <c r="Y219" i="23" s="1"/>
  <c r="J224" i="22"/>
  <c r="M224" i="22" s="1"/>
  <c r="G71" i="19"/>
  <c r="Y71" i="19"/>
  <c r="U220" i="23" s="1"/>
  <c r="O220" i="23"/>
  <c r="S95" i="39" l="1"/>
  <c r="T95" i="39"/>
  <c r="AC95" i="39"/>
  <c r="V96" i="39"/>
  <c r="U96" i="39"/>
  <c r="Q95" i="39"/>
  <c r="W96" i="39"/>
  <c r="F96" i="39"/>
  <c r="X96" i="39"/>
  <c r="R71" i="19"/>
  <c r="M220" i="23" s="1"/>
  <c r="H220" i="23"/>
  <c r="O71" i="19"/>
  <c r="Z97" i="23"/>
  <c r="D96" i="24"/>
  <c r="E98" i="22"/>
  <c r="E225" i="22"/>
  <c r="Z220" i="23"/>
  <c r="R71" i="18"/>
  <c r="M97" i="23" s="1"/>
  <c r="O71" i="18"/>
  <c r="H97" i="23"/>
  <c r="H97" i="22"/>
  <c r="L97" i="22" s="1"/>
  <c r="R96" i="23"/>
  <c r="V96" i="23"/>
  <c r="W96" i="23" s="1"/>
  <c r="H224" i="22"/>
  <c r="L224" i="22" s="1"/>
  <c r="V219" i="23"/>
  <c r="W219" i="23" s="1"/>
  <c r="R219" i="23"/>
  <c r="Y96" i="39" l="1"/>
  <c r="G96" i="39"/>
  <c r="T71" i="18"/>
  <c r="S71" i="18"/>
  <c r="E96" i="24"/>
  <c r="F96" i="24" s="1"/>
  <c r="I97" i="23"/>
  <c r="P71" i="18"/>
  <c r="I220" i="23"/>
  <c r="P71" i="19"/>
  <c r="S71" i="19"/>
  <c r="T71" i="19"/>
  <c r="N220" i="23" s="1"/>
  <c r="G225" i="22" s="1"/>
  <c r="N97" i="23" l="1"/>
  <c r="G98" i="22" s="1"/>
  <c r="O96" i="39"/>
  <c r="P96" i="39" s="1"/>
  <c r="R96" i="39"/>
  <c r="K96" i="24"/>
  <c r="L96" i="24" s="1"/>
  <c r="G96" i="24"/>
  <c r="H96" i="24" s="1"/>
  <c r="I96" i="24"/>
  <c r="J96" i="24" s="1"/>
  <c r="F72" i="19"/>
  <c r="J220" i="23"/>
  <c r="AC71" i="19"/>
  <c r="Q220" i="23" s="1"/>
  <c r="Q71" i="19"/>
  <c r="W72" i="19"/>
  <c r="V72" i="19"/>
  <c r="X72" i="19"/>
  <c r="Q71" i="18"/>
  <c r="J97" i="23"/>
  <c r="X72" i="18"/>
  <c r="V72" i="18"/>
  <c r="W72" i="18"/>
  <c r="F72" i="18"/>
  <c r="AC71" i="18"/>
  <c r="Q97" i="23" s="1"/>
  <c r="U72" i="18"/>
  <c r="E36" i="51" l="1"/>
  <c r="I36" i="51"/>
  <c r="T96" i="39"/>
  <c r="S96" i="39"/>
  <c r="V97" i="39"/>
  <c r="U97" i="39"/>
  <c r="AC96" i="39"/>
  <c r="F97" i="39"/>
  <c r="X97" i="39"/>
  <c r="Q96" i="39"/>
  <c r="W97" i="39"/>
  <c r="O98" i="23"/>
  <c r="Z98" i="23" s="1"/>
  <c r="J98" i="22"/>
  <c r="M98" i="22" s="1"/>
  <c r="S97" i="23"/>
  <c r="X97" i="23"/>
  <c r="Y97" i="23" s="1"/>
  <c r="K97" i="23"/>
  <c r="L97" i="23"/>
  <c r="P97" i="23" s="1"/>
  <c r="L220" i="23"/>
  <c r="P220" i="23" s="1"/>
  <c r="K220" i="23"/>
  <c r="Y72" i="18"/>
  <c r="U98" i="23" s="1"/>
  <c r="G72" i="18"/>
  <c r="X220" i="23"/>
  <c r="Y220" i="23" s="1"/>
  <c r="J225" i="22"/>
  <c r="M225" i="22" s="1"/>
  <c r="S220" i="23"/>
  <c r="G72" i="19"/>
  <c r="Y72" i="19"/>
  <c r="U221" i="23" s="1"/>
  <c r="O221" i="23"/>
  <c r="E99" i="22" l="1"/>
  <c r="D97" i="24"/>
  <c r="E97" i="24" s="1"/>
  <c r="F97" i="24" s="1"/>
  <c r="Y97" i="39"/>
  <c r="G97" i="39"/>
  <c r="R220" i="23"/>
  <c r="V220" i="23"/>
  <c r="W220" i="23" s="1"/>
  <c r="H225" i="22"/>
  <c r="L225" i="22" s="1"/>
  <c r="V97" i="23"/>
  <c r="W97" i="23" s="1"/>
  <c r="R97" i="23"/>
  <c r="H98" i="22"/>
  <c r="L98" i="22" s="1"/>
  <c r="H98" i="23"/>
  <c r="O72" i="18"/>
  <c r="R72" i="18"/>
  <c r="M98" i="23" s="1"/>
  <c r="H221" i="23"/>
  <c r="R72" i="19"/>
  <c r="M221" i="23" s="1"/>
  <c r="O72" i="19"/>
  <c r="Z221" i="23"/>
  <c r="E226" i="22"/>
  <c r="R97" i="39" l="1"/>
  <c r="O97" i="39"/>
  <c r="P97" i="39" s="1"/>
  <c r="T72" i="18"/>
  <c r="S72" i="18"/>
  <c r="I98" i="23"/>
  <c r="P72" i="18"/>
  <c r="I221" i="23"/>
  <c r="P72" i="19"/>
  <c r="S72" i="19"/>
  <c r="T72" i="19"/>
  <c r="N221" i="23" s="1"/>
  <c r="G226" i="22" s="1"/>
  <c r="K97" i="24"/>
  <c r="L97" i="24" s="1"/>
  <c r="G97" i="24"/>
  <c r="H97" i="24" s="1"/>
  <c r="I97" i="24"/>
  <c r="J97" i="24" s="1"/>
  <c r="N98" i="23" l="1"/>
  <c r="G99" i="22" s="1"/>
  <c r="V98" i="39"/>
  <c r="Q97" i="39"/>
  <c r="W98" i="39"/>
  <c r="F98" i="39"/>
  <c r="AC97" i="39"/>
  <c r="X98" i="39"/>
  <c r="U98" i="39"/>
  <c r="T97" i="39"/>
  <c r="S97" i="39"/>
  <c r="X73" i="19"/>
  <c r="W73" i="19"/>
  <c r="AC72" i="19"/>
  <c r="Q221" i="23" s="1"/>
  <c r="Q72" i="19"/>
  <c r="F36" i="51" s="1"/>
  <c r="F73" i="19"/>
  <c r="V73" i="19"/>
  <c r="J221" i="23"/>
  <c r="Q72" i="18"/>
  <c r="J36" i="51" s="1"/>
  <c r="AC72" i="18"/>
  <c r="Q98" i="23" s="1"/>
  <c r="X73" i="18"/>
  <c r="J98" i="23"/>
  <c r="V73" i="18"/>
  <c r="F73" i="18"/>
  <c r="U73" i="18"/>
  <c r="W73" i="18"/>
  <c r="G98" i="39" l="1"/>
  <c r="Y98" i="39"/>
  <c r="O222" i="23"/>
  <c r="Z222" i="23" s="1"/>
  <c r="Y73" i="19"/>
  <c r="U222" i="23" s="1"/>
  <c r="G73" i="19"/>
  <c r="J99" i="22"/>
  <c r="M99" i="22" s="1"/>
  <c r="X98" i="23"/>
  <c r="Y98" i="23" s="1"/>
  <c r="S98" i="23"/>
  <c r="K221" i="23"/>
  <c r="L221" i="23"/>
  <c r="P221" i="23" s="1"/>
  <c r="K98" i="23"/>
  <c r="L98" i="23"/>
  <c r="P98" i="23" s="1"/>
  <c r="J226" i="22"/>
  <c r="M226" i="22" s="1"/>
  <c r="X221" i="23"/>
  <c r="Y221" i="23" s="1"/>
  <c r="S221" i="23"/>
  <c r="G73" i="18"/>
  <c r="Y73" i="18"/>
  <c r="U99" i="23" s="1"/>
  <c r="O99" i="23"/>
  <c r="O98" i="39" l="1"/>
  <c r="P98" i="39" s="1"/>
  <c r="R98" i="39"/>
  <c r="E227" i="22"/>
  <c r="H222" i="23"/>
  <c r="R73" i="19"/>
  <c r="M222" i="23" s="1"/>
  <c r="O73" i="19"/>
  <c r="O73" i="18"/>
  <c r="R73" i="18"/>
  <c r="M99" i="23" s="1"/>
  <c r="H99" i="23"/>
  <c r="R221" i="23"/>
  <c r="V221" i="23"/>
  <c r="W221" i="23" s="1"/>
  <c r="H226" i="22"/>
  <c r="L226" i="22" s="1"/>
  <c r="R98" i="23"/>
  <c r="H99" i="22"/>
  <c r="L99" i="22" s="1"/>
  <c r="V98" i="23"/>
  <c r="W98" i="23" s="1"/>
  <c r="D98" i="24"/>
  <c r="E98" i="24" s="1"/>
  <c r="E100" i="22"/>
  <c r="Z99" i="23"/>
  <c r="S98" i="39" l="1"/>
  <c r="T98" i="39"/>
  <c r="F99" i="39"/>
  <c r="Q98" i="39"/>
  <c r="X99" i="39"/>
  <c r="W99" i="39"/>
  <c r="V99" i="39"/>
  <c r="U99" i="39"/>
  <c r="AC98" i="39"/>
  <c r="T73" i="19"/>
  <c r="S73" i="19"/>
  <c r="F98" i="24"/>
  <c r="K98" i="24"/>
  <c r="L98" i="24" s="1"/>
  <c r="I98" i="24"/>
  <c r="J98" i="24" s="1"/>
  <c r="G98" i="24"/>
  <c r="H98" i="24" s="1"/>
  <c r="S73" i="18"/>
  <c r="T73" i="18"/>
  <c r="I99" i="23"/>
  <c r="P73" i="18"/>
  <c r="I222" i="23"/>
  <c r="P73" i="19"/>
  <c r="N222" i="23" l="1"/>
  <c r="G227" i="22" s="1"/>
  <c r="G99" i="39"/>
  <c r="Y99" i="39"/>
  <c r="N99" i="23"/>
  <c r="G100" i="22" s="1"/>
  <c r="X74" i="19"/>
  <c r="J222" i="23"/>
  <c r="F74" i="19"/>
  <c r="V74" i="19"/>
  <c r="Q73" i="19"/>
  <c r="W74" i="19"/>
  <c r="AC73" i="19"/>
  <c r="Q222" i="23" s="1"/>
  <c r="Q73" i="18"/>
  <c r="AC73" i="18"/>
  <c r="Q99" i="23" s="1"/>
  <c r="V74" i="18"/>
  <c r="X74" i="18"/>
  <c r="J99" i="23"/>
  <c r="U74" i="18"/>
  <c r="F74" i="18"/>
  <c r="W74" i="18"/>
  <c r="O99" i="39" l="1"/>
  <c r="P99" i="39" s="1"/>
  <c r="R99" i="39"/>
  <c r="O223" i="23"/>
  <c r="Z223" i="23" s="1"/>
  <c r="O100" i="23"/>
  <c r="K222" i="23"/>
  <c r="L222" i="23"/>
  <c r="P222" i="23" s="1"/>
  <c r="J100" i="22"/>
  <c r="M100" i="22" s="1"/>
  <c r="X99" i="23"/>
  <c r="Y99" i="23" s="1"/>
  <c r="S99" i="23"/>
  <c r="Y74" i="18"/>
  <c r="U100" i="23" s="1"/>
  <c r="G74" i="18"/>
  <c r="K99" i="23"/>
  <c r="L99" i="23"/>
  <c r="P99" i="23" s="1"/>
  <c r="Y74" i="19"/>
  <c r="U223" i="23" s="1"/>
  <c r="G74" i="19"/>
  <c r="J227" i="22"/>
  <c r="M227" i="22" s="1"/>
  <c r="X222" i="23"/>
  <c r="Y222" i="23" s="1"/>
  <c r="S222" i="23"/>
  <c r="E228" i="22" l="1"/>
  <c r="S99" i="39"/>
  <c r="T99" i="39"/>
  <c r="Q99" i="39"/>
  <c r="W100" i="39"/>
  <c r="F100" i="39"/>
  <c r="AC99" i="39"/>
  <c r="X100" i="39"/>
  <c r="V100" i="39"/>
  <c r="U100" i="39"/>
  <c r="R74" i="18"/>
  <c r="M100" i="23" s="1"/>
  <c r="O74" i="18"/>
  <c r="H100" i="23"/>
  <c r="H227" i="22"/>
  <c r="L227" i="22" s="1"/>
  <c r="R222" i="23"/>
  <c r="V222" i="23"/>
  <c r="W222" i="23" s="1"/>
  <c r="R74" i="19"/>
  <c r="M223" i="23" s="1"/>
  <c r="O74" i="19"/>
  <c r="H223" i="23"/>
  <c r="V99" i="23"/>
  <c r="W99" i="23" s="1"/>
  <c r="R99" i="23"/>
  <c r="H100" i="22"/>
  <c r="L100" i="22" s="1"/>
  <c r="D99" i="24"/>
  <c r="Z100" i="23"/>
  <c r="E101" i="22"/>
  <c r="Y100" i="39" l="1"/>
  <c r="G100" i="39"/>
  <c r="E99" i="24"/>
  <c r="F99" i="24" s="1"/>
  <c r="T74" i="19"/>
  <c r="S74" i="19"/>
  <c r="I223" i="23"/>
  <c r="P74" i="19"/>
  <c r="I100" i="23"/>
  <c r="P74" i="18"/>
  <c r="S74" i="18"/>
  <c r="T74" i="18"/>
  <c r="N100" i="23" s="1"/>
  <c r="G101" i="22" s="1"/>
  <c r="N223" i="23" l="1"/>
  <c r="G228" i="22" s="1"/>
  <c r="R100" i="39"/>
  <c r="O100" i="39"/>
  <c r="P100" i="39" s="1"/>
  <c r="X75" i="19"/>
  <c r="J223" i="23"/>
  <c r="W75" i="19"/>
  <c r="V75" i="19"/>
  <c r="Q74" i="19"/>
  <c r="F75" i="19"/>
  <c r="AC74" i="19"/>
  <c r="Q223" i="23" s="1"/>
  <c r="F75" i="18"/>
  <c r="AC74" i="18"/>
  <c r="Q100" i="23" s="1"/>
  <c r="U75" i="18"/>
  <c r="J100" i="23"/>
  <c r="Q74" i="18"/>
  <c r="X75" i="18"/>
  <c r="W75" i="18"/>
  <c r="V75" i="18"/>
  <c r="G99" i="24"/>
  <c r="H99" i="24" s="1"/>
  <c r="I99" i="24"/>
  <c r="J99" i="24" s="1"/>
  <c r="K99" i="24"/>
  <c r="L99" i="24" s="1"/>
  <c r="O224" i="23" l="1"/>
  <c r="Z224" i="23" s="1"/>
  <c r="X101" i="39"/>
  <c r="AC100" i="39"/>
  <c r="Q100" i="39"/>
  <c r="U101" i="39"/>
  <c r="V101" i="39"/>
  <c r="W101" i="39"/>
  <c r="F101" i="39"/>
  <c r="O101" i="23"/>
  <c r="D100" i="24" s="1"/>
  <c r="S100" i="39"/>
  <c r="T100" i="39"/>
  <c r="Y75" i="19"/>
  <c r="U224" i="23" s="1"/>
  <c r="G75" i="19"/>
  <c r="X100" i="23"/>
  <c r="Y100" i="23" s="1"/>
  <c r="S100" i="23"/>
  <c r="J101" i="22"/>
  <c r="M101" i="22" s="1"/>
  <c r="L223" i="23"/>
  <c r="P223" i="23" s="1"/>
  <c r="K223" i="23"/>
  <c r="L100" i="23"/>
  <c r="P100" i="23" s="1"/>
  <c r="K100" i="23"/>
  <c r="G75" i="18"/>
  <c r="Y75" i="18"/>
  <c r="U101" i="23" s="1"/>
  <c r="S223" i="23"/>
  <c r="X223" i="23"/>
  <c r="Y223" i="23" s="1"/>
  <c r="J228" i="22"/>
  <c r="M228" i="22" s="1"/>
  <c r="E229" i="22" l="1"/>
  <c r="Z101" i="23"/>
  <c r="E102" i="22"/>
  <c r="Y101" i="39"/>
  <c r="G101" i="39"/>
  <c r="R75" i="18"/>
  <c r="M101" i="23" s="1"/>
  <c r="H101" i="23"/>
  <c r="O75" i="18"/>
  <c r="H224" i="23"/>
  <c r="O75" i="19"/>
  <c r="R75" i="19"/>
  <c r="M224" i="23" s="1"/>
  <c r="V100" i="23"/>
  <c r="W100" i="23" s="1"/>
  <c r="R100" i="23"/>
  <c r="H101" i="22"/>
  <c r="L101" i="22" s="1"/>
  <c r="E100" i="24"/>
  <c r="F100" i="24" s="1"/>
  <c r="H228" i="22"/>
  <c r="L228" i="22" s="1"/>
  <c r="R223" i="23"/>
  <c r="V223" i="23"/>
  <c r="W223" i="23" s="1"/>
  <c r="O101" i="39" l="1"/>
  <c r="P101" i="39" s="1"/>
  <c r="R101" i="39"/>
  <c r="T75" i="19"/>
  <c r="S75" i="19"/>
  <c r="I224" i="23"/>
  <c r="P75" i="19"/>
  <c r="G100" i="24"/>
  <c r="H100" i="24" s="1"/>
  <c r="I100" i="24"/>
  <c r="J100" i="24" s="1"/>
  <c r="K100" i="24"/>
  <c r="L100" i="24" s="1"/>
  <c r="I101" i="23"/>
  <c r="P75" i="18"/>
  <c r="T75" i="18"/>
  <c r="S75" i="18"/>
  <c r="N101" i="23" l="1"/>
  <c r="G102" i="22" s="1"/>
  <c r="N224" i="23"/>
  <c r="G229" i="22" s="1"/>
  <c r="S101" i="39"/>
  <c r="T101" i="39"/>
  <c r="AC101" i="39"/>
  <c r="X102" i="39"/>
  <c r="Q101" i="39"/>
  <c r="F102" i="39"/>
  <c r="U102" i="39"/>
  <c r="V102" i="39"/>
  <c r="W102" i="39"/>
  <c r="V76" i="19"/>
  <c r="W76" i="19"/>
  <c r="F76" i="19"/>
  <c r="Q75" i="19"/>
  <c r="J224" i="23"/>
  <c r="AC75" i="19"/>
  <c r="Q224" i="23" s="1"/>
  <c r="X76" i="19"/>
  <c r="V76" i="18"/>
  <c r="U76" i="18"/>
  <c r="F76" i="18"/>
  <c r="J101" i="23"/>
  <c r="Q75" i="18"/>
  <c r="W76" i="18"/>
  <c r="AC75" i="18"/>
  <c r="Q101" i="23" s="1"/>
  <c r="X76" i="18"/>
  <c r="Y102" i="39" l="1"/>
  <c r="G102" i="39"/>
  <c r="X224" i="23"/>
  <c r="Y224" i="23" s="1"/>
  <c r="S224" i="23"/>
  <c r="J229" i="22"/>
  <c r="M229" i="22" s="1"/>
  <c r="O102" i="23"/>
  <c r="Y76" i="19"/>
  <c r="U225" i="23" s="1"/>
  <c r="G76" i="19"/>
  <c r="J102" i="22"/>
  <c r="M102" i="22" s="1"/>
  <c r="S101" i="23"/>
  <c r="X101" i="23"/>
  <c r="Y101" i="23" s="1"/>
  <c r="K224" i="23"/>
  <c r="L224" i="23"/>
  <c r="P224" i="23" s="1"/>
  <c r="L101" i="23"/>
  <c r="P101" i="23" s="1"/>
  <c r="K101" i="23"/>
  <c r="Y76" i="18"/>
  <c r="U102" i="23" s="1"/>
  <c r="G76" i="18"/>
  <c r="O225" i="23"/>
  <c r="O102" i="39" l="1"/>
  <c r="P102" i="39" s="1"/>
  <c r="R102" i="39"/>
  <c r="O76" i="18"/>
  <c r="H102" i="23"/>
  <c r="R76" i="18"/>
  <c r="M102" i="23" s="1"/>
  <c r="D101" i="24"/>
  <c r="E103" i="22"/>
  <c r="Z102" i="23"/>
  <c r="V101" i="23"/>
  <c r="W101" i="23" s="1"/>
  <c r="R101" i="23"/>
  <c r="H102" i="22"/>
  <c r="L102" i="22" s="1"/>
  <c r="V224" i="23"/>
  <c r="W224" i="23" s="1"/>
  <c r="H229" i="22"/>
  <c r="L229" i="22" s="1"/>
  <c r="R224" i="23"/>
  <c r="E230" i="22"/>
  <c r="Z225" i="23"/>
  <c r="O76" i="19"/>
  <c r="H225" i="23"/>
  <c r="R76" i="19"/>
  <c r="M225" i="23" s="1"/>
  <c r="S102" i="39" l="1"/>
  <c r="T102" i="39"/>
  <c r="W103" i="39"/>
  <c r="AC102" i="39"/>
  <c r="U103" i="39"/>
  <c r="X103" i="39"/>
  <c r="V103" i="39"/>
  <c r="F103" i="39"/>
  <c r="Q102" i="39"/>
  <c r="E101" i="24"/>
  <c r="F101" i="24" s="1"/>
  <c r="T76" i="19"/>
  <c r="N225" i="23" s="1"/>
  <c r="G230" i="22" s="1"/>
  <c r="S76" i="19"/>
  <c r="S76" i="18"/>
  <c r="T76" i="18"/>
  <c r="I225" i="23"/>
  <c r="P76" i="19"/>
  <c r="I102" i="23"/>
  <c r="P76" i="18"/>
  <c r="N102" i="23" l="1"/>
  <c r="G103" i="22" s="1"/>
  <c r="G103" i="39"/>
  <c r="Y103" i="39"/>
  <c r="F77" i="18"/>
  <c r="Q76" i="18"/>
  <c r="J102" i="23"/>
  <c r="V77" i="18"/>
  <c r="AC76" i="18"/>
  <c r="Q102" i="23" s="1"/>
  <c r="X77" i="18"/>
  <c r="U77" i="18"/>
  <c r="W77" i="18"/>
  <c r="X77" i="19"/>
  <c r="J225" i="23"/>
  <c r="Q76" i="19"/>
  <c r="V77" i="19"/>
  <c r="W77" i="19"/>
  <c r="F77" i="19"/>
  <c r="AC76" i="19"/>
  <c r="Q225" i="23" s="1"/>
  <c r="G101" i="24"/>
  <c r="H101" i="24" s="1"/>
  <c r="I101" i="24"/>
  <c r="J101" i="24" s="1"/>
  <c r="K101" i="24"/>
  <c r="L101" i="24" s="1"/>
  <c r="R103" i="39" l="1"/>
  <c r="O103" i="39"/>
  <c r="P103" i="39" s="1"/>
  <c r="O103" i="23"/>
  <c r="Z103" i="23" s="1"/>
  <c r="Y77" i="19"/>
  <c r="U226" i="23" s="1"/>
  <c r="G77" i="19"/>
  <c r="K102" i="23"/>
  <c r="L102" i="23"/>
  <c r="P102" i="23" s="1"/>
  <c r="O226" i="23"/>
  <c r="J230" i="22"/>
  <c r="M230" i="22" s="1"/>
  <c r="X225" i="23"/>
  <c r="Y225" i="23" s="1"/>
  <c r="S225" i="23"/>
  <c r="L225" i="23"/>
  <c r="P225" i="23" s="1"/>
  <c r="K225" i="23"/>
  <c r="G77" i="18"/>
  <c r="O77" i="18" s="1"/>
  <c r="Y77" i="18"/>
  <c r="U103" i="23" s="1"/>
  <c r="X102" i="23"/>
  <c r="Y102" i="23" s="1"/>
  <c r="J103" i="22"/>
  <c r="M103" i="22" s="1"/>
  <c r="S102" i="23"/>
  <c r="E104" i="22" l="1"/>
  <c r="D102" i="24"/>
  <c r="E102" i="24" s="1"/>
  <c r="F102" i="24" s="1"/>
  <c r="AC103" i="39"/>
  <c r="V104" i="39"/>
  <c r="W104" i="39"/>
  <c r="F104" i="39"/>
  <c r="U104" i="39"/>
  <c r="X104" i="39"/>
  <c r="Q103" i="39"/>
  <c r="T103" i="39"/>
  <c r="S103" i="39"/>
  <c r="I103" i="23"/>
  <c r="P77" i="18"/>
  <c r="R77" i="18"/>
  <c r="M103" i="23" s="1"/>
  <c r="H103" i="23"/>
  <c r="O77" i="19"/>
  <c r="R77" i="19"/>
  <c r="M226" i="23" s="1"/>
  <c r="H226" i="23"/>
  <c r="Z226" i="23"/>
  <c r="E231" i="22"/>
  <c r="H230" i="22"/>
  <c r="L230" i="22" s="1"/>
  <c r="V225" i="23"/>
  <c r="W225" i="23" s="1"/>
  <c r="R225" i="23"/>
  <c r="V102" i="23"/>
  <c r="W102" i="23" s="1"/>
  <c r="H103" i="22"/>
  <c r="L103" i="22" s="1"/>
  <c r="R102" i="23"/>
  <c r="I102" i="24" l="1"/>
  <c r="J102" i="24" s="1"/>
  <c r="G102" i="24"/>
  <c r="H102" i="24" s="1"/>
  <c r="K102" i="24"/>
  <c r="L102" i="24" s="1"/>
  <c r="Y104" i="39"/>
  <c r="G104" i="39"/>
  <c r="AC77" i="18"/>
  <c r="Q103" i="23" s="1"/>
  <c r="V78" i="18"/>
  <c r="U78" i="18"/>
  <c r="X78" i="18"/>
  <c r="J103" i="23"/>
  <c r="Q77" i="18"/>
  <c r="W78" i="18"/>
  <c r="F78" i="18"/>
  <c r="T77" i="18"/>
  <c r="S77" i="18"/>
  <c r="S77" i="19"/>
  <c r="T77" i="19"/>
  <c r="I226" i="23"/>
  <c r="P77" i="19"/>
  <c r="AC77" i="19" s="1"/>
  <c r="Q226" i="23" s="1"/>
  <c r="R104" i="39" l="1"/>
  <c r="O104" i="39"/>
  <c r="P104" i="39" s="1"/>
  <c r="N226" i="23"/>
  <c r="G231" i="22" s="1"/>
  <c r="N103" i="23"/>
  <c r="G104" i="22" s="1"/>
  <c r="O104" i="23"/>
  <c r="Z104" i="23" s="1"/>
  <c r="L103" i="23"/>
  <c r="P103" i="23" s="1"/>
  <c r="K103" i="23"/>
  <c r="J231" i="22"/>
  <c r="S226" i="23"/>
  <c r="E105" i="22"/>
  <c r="D103" i="24"/>
  <c r="Y78" i="18"/>
  <c r="U104" i="23" s="1"/>
  <c r="G78" i="18"/>
  <c r="J104" i="22"/>
  <c r="Q77" i="19"/>
  <c r="V78" i="19"/>
  <c r="W78" i="19"/>
  <c r="J226" i="23"/>
  <c r="F78" i="19"/>
  <c r="X78" i="19"/>
  <c r="S103" i="23" l="1"/>
  <c r="X103" i="23"/>
  <c r="Y103" i="23" s="1"/>
  <c r="X226" i="23"/>
  <c r="Y226" i="23" s="1"/>
  <c r="M104" i="22"/>
  <c r="M231" i="22"/>
  <c r="W105" i="39"/>
  <c r="F105" i="39"/>
  <c r="U105" i="39"/>
  <c r="AC104" i="39"/>
  <c r="V105" i="39"/>
  <c r="Q104" i="39"/>
  <c r="X105" i="39"/>
  <c r="S104" i="39"/>
  <c r="T104" i="39"/>
  <c r="O230" i="23"/>
  <c r="E232" i="22" s="1"/>
  <c r="H104" i="23"/>
  <c r="O78" i="18"/>
  <c r="R78" i="18"/>
  <c r="M104" i="23" s="1"/>
  <c r="E103" i="24"/>
  <c r="F103" i="24" s="1"/>
  <c r="V103" i="23"/>
  <c r="W103" i="23" s="1"/>
  <c r="R103" i="23"/>
  <c r="H104" i="22"/>
  <c r="L104" i="22" s="1"/>
  <c r="Y78" i="19"/>
  <c r="U230" i="23" s="1"/>
  <c r="G78" i="19"/>
  <c r="H230" i="23" s="1"/>
  <c r="K226" i="23"/>
  <c r="L226" i="23"/>
  <c r="P226" i="23" s="1"/>
  <c r="Z230" i="23" l="1"/>
  <c r="Y105" i="39"/>
  <c r="G105" i="39"/>
  <c r="S78" i="18"/>
  <c r="T78" i="18"/>
  <c r="N104" i="23" s="1"/>
  <c r="G105" i="22" s="1"/>
  <c r="P78" i="18"/>
  <c r="I104" i="23"/>
  <c r="I103" i="24"/>
  <c r="J103" i="24" s="1"/>
  <c r="K103" i="24"/>
  <c r="L103" i="24" s="1"/>
  <c r="G103" i="24"/>
  <c r="H103" i="24" s="1"/>
  <c r="R226" i="23"/>
  <c r="H231" i="22"/>
  <c r="L231" i="22" s="1"/>
  <c r="V226" i="23"/>
  <c r="W226" i="23" s="1"/>
  <c r="O78" i="19"/>
  <c r="R78" i="19"/>
  <c r="M230" i="23" s="1"/>
  <c r="R105" i="39" l="1"/>
  <c r="O105" i="39"/>
  <c r="P105" i="39" s="1"/>
  <c r="P78" i="19"/>
  <c r="J230" i="23" s="1"/>
  <c r="I230" i="23"/>
  <c r="J104" i="23"/>
  <c r="AC78" i="18"/>
  <c r="Q104" i="23" s="1"/>
  <c r="V79" i="18"/>
  <c r="U79" i="18"/>
  <c r="W79" i="18"/>
  <c r="X79" i="18"/>
  <c r="F79" i="18"/>
  <c r="Q78" i="18"/>
  <c r="S78" i="19"/>
  <c r="T78" i="19"/>
  <c r="N230" i="23" s="1"/>
  <c r="G232" i="22" s="1"/>
  <c r="F79" i="19" l="1"/>
  <c r="Y79" i="19" s="1"/>
  <c r="U231" i="23" s="1"/>
  <c r="U106" i="39"/>
  <c r="AC105" i="39"/>
  <c r="Q105" i="39"/>
  <c r="X106" i="39"/>
  <c r="F106" i="39"/>
  <c r="W106" i="39"/>
  <c r="V106" i="39"/>
  <c r="O105" i="23"/>
  <c r="Z105" i="23" s="1"/>
  <c r="S105" i="39"/>
  <c r="T105" i="39"/>
  <c r="X79" i="19"/>
  <c r="V79" i="19"/>
  <c r="Q78" i="19"/>
  <c r="K230" i="23" s="1"/>
  <c r="AC78" i="19"/>
  <c r="Q230" i="23" s="1"/>
  <c r="X230" i="23" s="1"/>
  <c r="Y230" i="23" s="1"/>
  <c r="W79" i="19"/>
  <c r="J105" i="22"/>
  <c r="M105" i="22" s="1"/>
  <c r="S104" i="23"/>
  <c r="X104" i="23"/>
  <c r="Y104" i="23" s="1"/>
  <c r="G79" i="18"/>
  <c r="Y79" i="18"/>
  <c r="U105" i="23" s="1"/>
  <c r="L104" i="23"/>
  <c r="P104" i="23" s="1"/>
  <c r="K104" i="23"/>
  <c r="G79" i="19" l="1"/>
  <c r="H231" i="23" s="1"/>
  <c r="D104" i="24"/>
  <c r="E104" i="24" s="1"/>
  <c r="F104" i="24" s="1"/>
  <c r="E106" i="22"/>
  <c r="L230" i="23"/>
  <c r="P230" i="23" s="1"/>
  <c r="R230" i="23" s="1"/>
  <c r="J232" i="22"/>
  <c r="M232" i="22" s="1"/>
  <c r="O231" i="23"/>
  <c r="E233" i="22" s="1"/>
  <c r="Y106" i="39"/>
  <c r="G106" i="39"/>
  <c r="S230" i="23"/>
  <c r="H105" i="23"/>
  <c r="O79" i="18"/>
  <c r="R79" i="18"/>
  <c r="M105" i="23" s="1"/>
  <c r="V104" i="23"/>
  <c r="W104" i="23" s="1"/>
  <c r="R104" i="23"/>
  <c r="H105" i="22"/>
  <c r="L105" i="22" s="1"/>
  <c r="O79" i="19"/>
  <c r="R79" i="19" l="1"/>
  <c r="M231" i="23" s="1"/>
  <c r="H232" i="22"/>
  <c r="L232" i="22" s="1"/>
  <c r="V230" i="23"/>
  <c r="W230" i="23" s="1"/>
  <c r="Z231" i="23"/>
  <c r="O106" i="39"/>
  <c r="P106" i="39" s="1"/>
  <c r="R106" i="39"/>
  <c r="P79" i="19"/>
  <c r="J231" i="23" s="1"/>
  <c r="I231" i="23"/>
  <c r="T79" i="18"/>
  <c r="S79" i="18"/>
  <c r="P79" i="18"/>
  <c r="I105" i="23"/>
  <c r="G104" i="24"/>
  <c r="H104" i="24" s="1"/>
  <c r="K104" i="24"/>
  <c r="L104" i="24" s="1"/>
  <c r="I104" i="24"/>
  <c r="J104" i="24" s="1"/>
  <c r="T79" i="19"/>
  <c r="S79" i="19"/>
  <c r="N105" i="23" l="1"/>
  <c r="G106" i="22" s="1"/>
  <c r="N231" i="23"/>
  <c r="G233" i="22" s="1"/>
  <c r="S106" i="39"/>
  <c r="T106" i="39"/>
  <c r="V107" i="39"/>
  <c r="W107" i="39"/>
  <c r="F107" i="39"/>
  <c r="Q106" i="39"/>
  <c r="AC106" i="39"/>
  <c r="U107" i="39"/>
  <c r="X107" i="39"/>
  <c r="Q79" i="19"/>
  <c r="L231" i="23" s="1"/>
  <c r="P231" i="23" s="1"/>
  <c r="AC79" i="19"/>
  <c r="Q231" i="23" s="1"/>
  <c r="F80" i="19"/>
  <c r="G80" i="19" s="1"/>
  <c r="H232" i="23" s="1"/>
  <c r="V80" i="19"/>
  <c r="W80" i="19"/>
  <c r="X80" i="19"/>
  <c r="J105" i="23"/>
  <c r="V80" i="18"/>
  <c r="Q79" i="18"/>
  <c r="F80" i="18"/>
  <c r="W80" i="18"/>
  <c r="X80" i="18"/>
  <c r="U80" i="18"/>
  <c r="AC79" i="18"/>
  <c r="Q105" i="23" s="1"/>
  <c r="S231" i="23" l="1"/>
  <c r="K231" i="23"/>
  <c r="Y107" i="39"/>
  <c r="G107" i="39"/>
  <c r="J233" i="22"/>
  <c r="M233" i="22" s="1"/>
  <c r="X231" i="23"/>
  <c r="Y231" i="23" s="1"/>
  <c r="Y80" i="19"/>
  <c r="U232" i="23" s="1"/>
  <c r="O232" i="23"/>
  <c r="E234" i="22" s="1"/>
  <c r="O106" i="23"/>
  <c r="D105" i="24" s="1"/>
  <c r="G80" i="18"/>
  <c r="Y80" i="18"/>
  <c r="U106" i="23" s="1"/>
  <c r="K105" i="23"/>
  <c r="L105" i="23"/>
  <c r="P105" i="23" s="1"/>
  <c r="X105" i="23"/>
  <c r="Y105" i="23" s="1"/>
  <c r="J106" i="22"/>
  <c r="M106" i="22" s="1"/>
  <c r="S105" i="23"/>
  <c r="H233" i="22"/>
  <c r="L233" i="22" s="1"/>
  <c r="V231" i="23"/>
  <c r="W231" i="23" s="1"/>
  <c r="R231" i="23"/>
  <c r="O80" i="19"/>
  <c r="R80" i="19"/>
  <c r="M232" i="23" s="1"/>
  <c r="Z232" i="23" l="1"/>
  <c r="O107" i="39"/>
  <c r="P107" i="39" s="1"/>
  <c r="R107" i="39"/>
  <c r="Z106" i="23"/>
  <c r="E107" i="22"/>
  <c r="V105" i="23"/>
  <c r="W105" i="23" s="1"/>
  <c r="H106" i="22"/>
  <c r="L106" i="22" s="1"/>
  <c r="R105" i="23"/>
  <c r="E105" i="24"/>
  <c r="P80" i="19"/>
  <c r="J232" i="23" s="1"/>
  <c r="I232" i="23"/>
  <c r="H106" i="23"/>
  <c r="O80" i="18"/>
  <c r="R80" i="18"/>
  <c r="M106" i="23" s="1"/>
  <c r="T80" i="19"/>
  <c r="S80" i="19"/>
  <c r="N232" i="23" l="1"/>
  <c r="G234" i="22" s="1"/>
  <c r="T107" i="39"/>
  <c r="S107" i="39"/>
  <c r="V108" i="39"/>
  <c r="U108" i="39"/>
  <c r="X108" i="39"/>
  <c r="W108" i="39"/>
  <c r="AC107" i="39"/>
  <c r="Q107" i="39"/>
  <c r="F108" i="39"/>
  <c r="X81" i="19"/>
  <c r="AC80" i="19"/>
  <c r="Q232" i="23" s="1"/>
  <c r="W81" i="19"/>
  <c r="V81" i="19"/>
  <c r="G105" i="24"/>
  <c r="H105" i="24" s="1"/>
  <c r="K105" i="24"/>
  <c r="L105" i="24" s="1"/>
  <c r="I105" i="24"/>
  <c r="J105" i="24" s="1"/>
  <c r="T80" i="18"/>
  <c r="S80" i="18"/>
  <c r="F105" i="24"/>
  <c r="P80" i="18"/>
  <c r="I106" i="23"/>
  <c r="Q80" i="19"/>
  <c r="F81" i="19"/>
  <c r="Y81" i="19" s="1"/>
  <c r="U233" i="23" s="1"/>
  <c r="X232" i="23" l="1"/>
  <c r="Y232" i="23" s="1"/>
  <c r="J234" i="22"/>
  <c r="M234" i="22" s="1"/>
  <c r="Y108" i="39"/>
  <c r="G108" i="39"/>
  <c r="O233" i="23"/>
  <c r="E235" i="22" s="1"/>
  <c r="N106" i="23"/>
  <c r="G107" i="22" s="1"/>
  <c r="S232" i="23"/>
  <c r="G81" i="19"/>
  <c r="H233" i="23" s="1"/>
  <c r="K232" i="23"/>
  <c r="L232" i="23"/>
  <c r="P232" i="23" s="1"/>
  <c r="J106" i="23"/>
  <c r="V81" i="18"/>
  <c r="AC80" i="18"/>
  <c r="Q106" i="23" s="1"/>
  <c r="U81" i="18"/>
  <c r="Q80" i="18"/>
  <c r="F81" i="18"/>
  <c r="X81" i="18"/>
  <c r="W81" i="18"/>
  <c r="O81" i="19" l="1"/>
  <c r="P81" i="19" s="1"/>
  <c r="J233" i="23" s="1"/>
  <c r="Z233" i="23"/>
  <c r="R108" i="39"/>
  <c r="O108" i="39"/>
  <c r="P108" i="39" s="1"/>
  <c r="R81" i="19"/>
  <c r="M233" i="23" s="1"/>
  <c r="O107" i="23"/>
  <c r="Z107" i="23" s="1"/>
  <c r="X106" i="23"/>
  <c r="Y106" i="23" s="1"/>
  <c r="J107" i="22"/>
  <c r="M107" i="22" s="1"/>
  <c r="S106" i="23"/>
  <c r="G81" i="18"/>
  <c r="Y81" i="18"/>
  <c r="U107" i="23" s="1"/>
  <c r="K106" i="23"/>
  <c r="L106" i="23"/>
  <c r="P106" i="23" s="1"/>
  <c r="R232" i="23"/>
  <c r="H234" i="22"/>
  <c r="L234" i="22" s="1"/>
  <c r="V232" i="23"/>
  <c r="W232" i="23" s="1"/>
  <c r="I233" i="23" l="1"/>
  <c r="D106" i="24"/>
  <c r="E106" i="24" s="1"/>
  <c r="F106" i="24" s="1"/>
  <c r="E108" i="22"/>
  <c r="X109" i="39"/>
  <c r="V109" i="39"/>
  <c r="AC108" i="39"/>
  <c r="Q108" i="39"/>
  <c r="F109" i="39"/>
  <c r="W109" i="39"/>
  <c r="U109" i="39"/>
  <c r="T108" i="39"/>
  <c r="S108" i="39"/>
  <c r="T81" i="19"/>
  <c r="S81" i="19"/>
  <c r="AC81" i="19"/>
  <c r="Q233" i="23" s="1"/>
  <c r="V82" i="19"/>
  <c r="F82" i="19"/>
  <c r="G82" i="19" s="1"/>
  <c r="H234" i="23" s="1"/>
  <c r="X82" i="19"/>
  <c r="W82" i="19"/>
  <c r="V106" i="23"/>
  <c r="W106" i="23" s="1"/>
  <c r="R106" i="23"/>
  <c r="H107" i="22"/>
  <c r="L107" i="22" s="1"/>
  <c r="Q81" i="19"/>
  <c r="H107" i="23"/>
  <c r="O81" i="18"/>
  <c r="R81" i="18"/>
  <c r="M107" i="23" s="1"/>
  <c r="E37" i="51" l="1"/>
  <c r="N233" i="23"/>
  <c r="G235" i="22" s="1"/>
  <c r="J235" i="22"/>
  <c r="Y109" i="39"/>
  <c r="G109" i="39"/>
  <c r="Y82" i="19"/>
  <c r="U234" i="23" s="1"/>
  <c r="O234" i="23"/>
  <c r="Z234" i="23" s="1"/>
  <c r="K233" i="23"/>
  <c r="L233" i="23"/>
  <c r="P233" i="23" s="1"/>
  <c r="S81" i="18"/>
  <c r="T81" i="18"/>
  <c r="P81" i="18"/>
  <c r="I107" i="23"/>
  <c r="K106" i="24"/>
  <c r="L106" i="24" s="1"/>
  <c r="G106" i="24"/>
  <c r="H106" i="24" s="1"/>
  <c r="I106" i="24"/>
  <c r="J106" i="24" s="1"/>
  <c r="R82" i="19"/>
  <c r="M234" i="23" s="1"/>
  <c r="O82" i="19"/>
  <c r="S233" i="23" l="1"/>
  <c r="X233" i="23"/>
  <c r="Y233" i="23" s="1"/>
  <c r="M235" i="22"/>
  <c r="E236" i="22"/>
  <c r="O109" i="39"/>
  <c r="P109" i="39" s="1"/>
  <c r="R109" i="39"/>
  <c r="N107" i="23"/>
  <c r="G108" i="22" s="1"/>
  <c r="J107" i="23"/>
  <c r="Q81" i="18"/>
  <c r="U82" i="18"/>
  <c r="W82" i="18"/>
  <c r="F82" i="18"/>
  <c r="AC81" i="18"/>
  <c r="Q107" i="23" s="1"/>
  <c r="X82" i="18"/>
  <c r="V82" i="18"/>
  <c r="P82" i="19"/>
  <c r="J234" i="23" s="1"/>
  <c r="I234" i="23"/>
  <c r="R233" i="23"/>
  <c r="V233" i="23"/>
  <c r="W233" i="23" s="1"/>
  <c r="H235" i="22"/>
  <c r="L235" i="22" s="1"/>
  <c r="T82" i="19"/>
  <c r="S82" i="19"/>
  <c r="I37" i="51" l="1"/>
  <c r="N234" i="23"/>
  <c r="G236" i="22" s="1"/>
  <c r="T109" i="39"/>
  <c r="S109" i="39"/>
  <c r="X110" i="39"/>
  <c r="AC109" i="39"/>
  <c r="F110" i="39"/>
  <c r="W110" i="39"/>
  <c r="U110" i="39"/>
  <c r="V110" i="39"/>
  <c r="Q109" i="39"/>
  <c r="Q82" i="19"/>
  <c r="K234" i="23" s="1"/>
  <c r="X83" i="19"/>
  <c r="O108" i="23"/>
  <c r="E109" i="22" s="1"/>
  <c r="AC82" i="19"/>
  <c r="Q234" i="23" s="1"/>
  <c r="J236" i="22" s="1"/>
  <c r="F83" i="19"/>
  <c r="G83" i="19" s="1"/>
  <c r="H235" i="23" s="1"/>
  <c r="J108" i="22"/>
  <c r="M108" i="22" s="1"/>
  <c r="S107" i="23"/>
  <c r="X107" i="23"/>
  <c r="Y107" i="23" s="1"/>
  <c r="Y82" i="18"/>
  <c r="U108" i="23" s="1"/>
  <c r="G82" i="18"/>
  <c r="W83" i="19"/>
  <c r="V83" i="19"/>
  <c r="K107" i="23"/>
  <c r="L107" i="23"/>
  <c r="P107" i="23" s="1"/>
  <c r="L234" i="23" l="1"/>
  <c r="P234" i="23" s="1"/>
  <c r="V234" i="23" s="1"/>
  <c r="W234" i="23" s="1"/>
  <c r="F37" i="51"/>
  <c r="M236" i="22"/>
  <c r="O235" i="23"/>
  <c r="E240" i="22" s="1"/>
  <c r="D107" i="24"/>
  <c r="E107" i="24" s="1"/>
  <c r="Z108" i="23"/>
  <c r="Y110" i="39"/>
  <c r="G110" i="39"/>
  <c r="S234" i="23"/>
  <c r="Y83" i="19"/>
  <c r="U235" i="23" s="1"/>
  <c r="X234" i="23"/>
  <c r="Y234" i="23" s="1"/>
  <c r="H108" i="22"/>
  <c r="L108" i="22" s="1"/>
  <c r="R107" i="23"/>
  <c r="V107" i="23"/>
  <c r="W107" i="23" s="1"/>
  <c r="H108" i="23"/>
  <c r="O82" i="18"/>
  <c r="R82" i="18"/>
  <c r="M108" i="23" s="1"/>
  <c r="R83" i="19"/>
  <c r="M235" i="23" s="1"/>
  <c r="O83" i="19"/>
  <c r="Z235" i="23" l="1"/>
  <c r="H236" i="22"/>
  <c r="L236" i="22" s="1"/>
  <c r="R234" i="23"/>
  <c r="R110" i="39"/>
  <c r="O110" i="39"/>
  <c r="P110" i="39" s="1"/>
  <c r="K107" i="24"/>
  <c r="L107" i="24" s="1"/>
  <c r="I107" i="24"/>
  <c r="J107" i="24" s="1"/>
  <c r="G107" i="24"/>
  <c r="H107" i="24" s="1"/>
  <c r="F107" i="24"/>
  <c r="T82" i="18"/>
  <c r="S82" i="18"/>
  <c r="P82" i="18"/>
  <c r="I108" i="23"/>
  <c r="P83" i="19"/>
  <c r="J235" i="23" s="1"/>
  <c r="I235" i="23"/>
  <c r="T83" i="19"/>
  <c r="S83" i="19"/>
  <c r="N235" i="23" l="1"/>
  <c r="G240" i="22" s="1"/>
  <c r="N108" i="23"/>
  <c r="G109" i="22" s="1"/>
  <c r="AC110" i="39"/>
  <c r="U111" i="39"/>
  <c r="Q110" i="39"/>
  <c r="F111" i="39"/>
  <c r="V111" i="39"/>
  <c r="X111" i="39"/>
  <c r="W111" i="39"/>
  <c r="T110" i="39"/>
  <c r="S110" i="39"/>
  <c r="AC83" i="19"/>
  <c r="Q235" i="23" s="1"/>
  <c r="F84" i="19"/>
  <c r="Y84" i="19" s="1"/>
  <c r="U236" i="23" s="1"/>
  <c r="V84" i="19"/>
  <c r="Q83" i="19"/>
  <c r="L235" i="23" s="1"/>
  <c r="P235" i="23" s="1"/>
  <c r="W84" i="19"/>
  <c r="X84" i="19"/>
  <c r="J108" i="23"/>
  <c r="X83" i="18"/>
  <c r="V83" i="18"/>
  <c r="F83" i="18"/>
  <c r="AC82" i="18"/>
  <c r="Q108" i="23" s="1"/>
  <c r="U83" i="18"/>
  <c r="W83" i="18"/>
  <c r="Q82" i="18"/>
  <c r="J37" i="51" s="1"/>
  <c r="S235" i="23" l="1"/>
  <c r="J240" i="22"/>
  <c r="M240" i="22" s="1"/>
  <c r="Y111" i="39"/>
  <c r="G111" i="39"/>
  <c r="X235" i="23"/>
  <c r="Y235" i="23" s="1"/>
  <c r="G84" i="19"/>
  <c r="H236" i="23" s="1"/>
  <c r="K235" i="23"/>
  <c r="O236" i="23"/>
  <c r="Z236" i="23" s="1"/>
  <c r="O109" i="23"/>
  <c r="E110" i="22" s="1"/>
  <c r="J109" i="22"/>
  <c r="M109" i="22" s="1"/>
  <c r="S108" i="23"/>
  <c r="X108" i="23"/>
  <c r="Y108" i="23" s="1"/>
  <c r="R235" i="23"/>
  <c r="V235" i="23"/>
  <c r="W235" i="23" s="1"/>
  <c r="H240" i="22"/>
  <c r="L240" i="22" s="1"/>
  <c r="Y83" i="18"/>
  <c r="U109" i="23" s="1"/>
  <c r="G83" i="18"/>
  <c r="L108" i="23"/>
  <c r="P108" i="23" s="1"/>
  <c r="K108" i="23"/>
  <c r="O84" i="19" l="1"/>
  <c r="I236" i="23" s="1"/>
  <c r="O111" i="39"/>
  <c r="P111" i="39" s="1"/>
  <c r="R111" i="39"/>
  <c r="E241" i="22"/>
  <c r="R84" i="19"/>
  <c r="M236" i="23" s="1"/>
  <c r="D108" i="24"/>
  <c r="E108" i="24" s="1"/>
  <c r="F108" i="24" s="1"/>
  <c r="Z109" i="23"/>
  <c r="H109" i="23"/>
  <c r="O83" i="18"/>
  <c r="R83" i="18"/>
  <c r="M109" i="23" s="1"/>
  <c r="H109" i="22"/>
  <c r="L109" i="22" s="1"/>
  <c r="V108" i="23"/>
  <c r="W108" i="23" s="1"/>
  <c r="R108" i="23"/>
  <c r="P84" i="19" l="1"/>
  <c r="J236" i="23" s="1"/>
  <c r="T111" i="39"/>
  <c r="S111" i="39"/>
  <c r="W112" i="39"/>
  <c r="U112" i="39"/>
  <c r="V112" i="39"/>
  <c r="X112" i="39"/>
  <c r="AC111" i="39"/>
  <c r="Q111" i="39"/>
  <c r="F112" i="39"/>
  <c r="S84" i="19"/>
  <c r="T84" i="19"/>
  <c r="N236" i="23" s="1"/>
  <c r="G241" i="22" s="1"/>
  <c r="P83" i="18"/>
  <c r="I109" i="23"/>
  <c r="S83" i="18"/>
  <c r="T83" i="18"/>
  <c r="G108" i="24"/>
  <c r="H108" i="24" s="1"/>
  <c r="I108" i="24"/>
  <c r="J108" i="24" s="1"/>
  <c r="K108" i="24"/>
  <c r="L108" i="24" s="1"/>
  <c r="V85" i="19" l="1"/>
  <c r="F85" i="19"/>
  <c r="G85" i="19" s="1"/>
  <c r="H237" i="23" s="1"/>
  <c r="W85" i="19"/>
  <c r="X85" i="19"/>
  <c r="AC84" i="19"/>
  <c r="Q236" i="23" s="1"/>
  <c r="J241" i="22" s="1"/>
  <c r="M241" i="22" s="1"/>
  <c r="Q84" i="19"/>
  <c r="L236" i="23" s="1"/>
  <c r="P236" i="23" s="1"/>
  <c r="R236" i="23" s="1"/>
  <c r="G112" i="39"/>
  <c r="Y112" i="39"/>
  <c r="N109" i="23"/>
  <c r="G110" i="22" s="1"/>
  <c r="J109" i="23"/>
  <c r="X84" i="18"/>
  <c r="F84" i="18"/>
  <c r="Q83" i="18"/>
  <c r="W84" i="18"/>
  <c r="V84" i="18"/>
  <c r="AC83" i="18"/>
  <c r="Q109" i="23" s="1"/>
  <c r="U84" i="18"/>
  <c r="O85" i="19" l="1"/>
  <c r="P85" i="19" s="1"/>
  <c r="J237" i="23" s="1"/>
  <c r="R85" i="19"/>
  <c r="M237" i="23" s="1"/>
  <c r="H241" i="22"/>
  <c r="L241" i="22" s="1"/>
  <c r="O237" i="23"/>
  <c r="Z237" i="23" s="1"/>
  <c r="Y85" i="19"/>
  <c r="U237" i="23" s="1"/>
  <c r="K236" i="23"/>
  <c r="V236" i="23"/>
  <c r="W236" i="23" s="1"/>
  <c r="E242" i="22"/>
  <c r="X236" i="23"/>
  <c r="Y236" i="23" s="1"/>
  <c r="S236" i="23"/>
  <c r="R112" i="39"/>
  <c r="O112" i="39"/>
  <c r="P112" i="39" s="1"/>
  <c r="O110" i="23"/>
  <c r="Z110" i="23" s="1"/>
  <c r="X109" i="23"/>
  <c r="Y109" i="23" s="1"/>
  <c r="J110" i="22"/>
  <c r="M110" i="22" s="1"/>
  <c r="S109" i="23"/>
  <c r="L109" i="23"/>
  <c r="P109" i="23" s="1"/>
  <c r="K109" i="23"/>
  <c r="G84" i="18"/>
  <c r="Y84" i="18"/>
  <c r="U110" i="23" s="1"/>
  <c r="I237" i="23" l="1"/>
  <c r="T85" i="19"/>
  <c r="S85" i="19"/>
  <c r="N237" i="23" s="1"/>
  <c r="G242" i="22" s="1"/>
  <c r="E111" i="22"/>
  <c r="D109" i="24"/>
  <c r="E109" i="24" s="1"/>
  <c r="F109" i="24" s="1"/>
  <c r="Q112" i="39"/>
  <c r="AC112" i="39"/>
  <c r="T112" i="39"/>
  <c r="S112" i="39"/>
  <c r="X86" i="19"/>
  <c r="Q85" i="19"/>
  <c r="K237" i="23" s="1"/>
  <c r="AC85" i="19"/>
  <c r="Q237" i="23" s="1"/>
  <c r="F86" i="19"/>
  <c r="G86" i="19" s="1"/>
  <c r="H238" i="23" s="1"/>
  <c r="V86" i="19"/>
  <c r="W86" i="19"/>
  <c r="V109" i="23"/>
  <c r="W109" i="23" s="1"/>
  <c r="R109" i="23"/>
  <c r="H110" i="22"/>
  <c r="L110" i="22" s="1"/>
  <c r="H110" i="23"/>
  <c r="R84" i="18"/>
  <c r="M110" i="23" s="1"/>
  <c r="O84" i="18"/>
  <c r="S237" i="23" l="1"/>
  <c r="J242" i="22"/>
  <c r="M242" i="22" s="1"/>
  <c r="L237" i="23"/>
  <c r="P237" i="23" s="1"/>
  <c r="R237" i="23" s="1"/>
  <c r="Y86" i="19"/>
  <c r="U238" i="23" s="1"/>
  <c r="O238" i="23"/>
  <c r="Z238" i="23" s="1"/>
  <c r="X237" i="23"/>
  <c r="Y237" i="23" s="1"/>
  <c r="P84" i="18"/>
  <c r="I110" i="23"/>
  <c r="T84" i="18"/>
  <c r="S84" i="18"/>
  <c r="I109" i="24"/>
  <c r="J109" i="24" s="1"/>
  <c r="G109" i="24"/>
  <c r="H109" i="24" s="1"/>
  <c r="K109" i="24"/>
  <c r="L109" i="24" s="1"/>
  <c r="R86" i="19"/>
  <c r="M238" i="23" s="1"/>
  <c r="O86" i="19"/>
  <c r="H242" i="22" l="1"/>
  <c r="L242" i="22" s="1"/>
  <c r="E243" i="22"/>
  <c r="N110" i="23"/>
  <c r="G111" i="22" s="1"/>
  <c r="V237" i="23"/>
  <c r="W237" i="23" s="1"/>
  <c r="P86" i="19"/>
  <c r="J238" i="23" s="1"/>
  <c r="I238" i="23"/>
  <c r="J110" i="23"/>
  <c r="Q84" i="18"/>
  <c r="F85" i="18"/>
  <c r="U85" i="18"/>
  <c r="AC84" i="18"/>
  <c r="Q110" i="23" s="1"/>
  <c r="V85" i="18"/>
  <c r="X85" i="18"/>
  <c r="W85" i="18"/>
  <c r="S86" i="19"/>
  <c r="T86" i="19"/>
  <c r="N238" i="23" l="1"/>
  <c r="G243" i="22" s="1"/>
  <c r="W87" i="19"/>
  <c r="V87" i="19"/>
  <c r="AC86" i="19"/>
  <c r="Q238" i="23" s="1"/>
  <c r="S238" i="23" s="1"/>
  <c r="F87" i="19"/>
  <c r="G87" i="19" s="1"/>
  <c r="H239" i="23" s="1"/>
  <c r="O111" i="23"/>
  <c r="Z111" i="23" s="1"/>
  <c r="J111" i="22"/>
  <c r="M111" i="22" s="1"/>
  <c r="X110" i="23"/>
  <c r="Y110" i="23" s="1"/>
  <c r="S110" i="23"/>
  <c r="Q86" i="19"/>
  <c r="G85" i="18"/>
  <c r="Y85" i="18"/>
  <c r="U111" i="23" s="1"/>
  <c r="X87" i="19"/>
  <c r="K110" i="23"/>
  <c r="L110" i="23"/>
  <c r="P110" i="23" s="1"/>
  <c r="E112" i="22" l="1"/>
  <c r="O239" i="23"/>
  <c r="Z239" i="23" s="1"/>
  <c r="J243" i="22"/>
  <c r="M243" i="22" s="1"/>
  <c r="X238" i="23"/>
  <c r="Y238" i="23" s="1"/>
  <c r="D110" i="24"/>
  <c r="E110" i="24" s="1"/>
  <c r="F110" i="24" s="1"/>
  <c r="Y87" i="19"/>
  <c r="U239" i="23" s="1"/>
  <c r="E244" i="22"/>
  <c r="H111" i="23"/>
  <c r="O85" i="18"/>
  <c r="R85" i="18"/>
  <c r="M111" i="23" s="1"/>
  <c r="H111" i="22"/>
  <c r="L111" i="22" s="1"/>
  <c r="R110" i="23"/>
  <c r="V110" i="23"/>
  <c r="W110" i="23" s="1"/>
  <c r="L238" i="23"/>
  <c r="P238" i="23" s="1"/>
  <c r="K238" i="23"/>
  <c r="O87" i="19"/>
  <c r="R87" i="19"/>
  <c r="M239" i="23" s="1"/>
  <c r="G110" i="24" l="1"/>
  <c r="H110" i="24" s="1"/>
  <c r="K110" i="24"/>
  <c r="L110" i="24" s="1"/>
  <c r="I110" i="24"/>
  <c r="J110" i="24" s="1"/>
  <c r="H243" i="22"/>
  <c r="L243" i="22" s="1"/>
  <c r="V238" i="23"/>
  <c r="W238" i="23" s="1"/>
  <c r="R238" i="23"/>
  <c r="S85" i="18"/>
  <c r="T85" i="18"/>
  <c r="N111" i="23" s="1"/>
  <c r="G112" i="22" s="1"/>
  <c r="P85" i="18"/>
  <c r="I111" i="23"/>
  <c r="P87" i="19"/>
  <c r="J239" i="23" s="1"/>
  <c r="I239" i="23"/>
  <c r="S87" i="19"/>
  <c r="T87" i="19"/>
  <c r="N239" i="23" s="1"/>
  <c r="G244" i="22" s="1"/>
  <c r="AC87" i="19" l="1"/>
  <c r="Q239" i="23" s="1"/>
  <c r="F88" i="19"/>
  <c r="G88" i="19" s="1"/>
  <c r="H240" i="23" s="1"/>
  <c r="W88" i="19"/>
  <c r="V88" i="19"/>
  <c r="X88" i="19"/>
  <c r="J111" i="23"/>
  <c r="AC85" i="18"/>
  <c r="Q111" i="23" s="1"/>
  <c r="X86" i="18"/>
  <c r="Q85" i="18"/>
  <c r="W86" i="18"/>
  <c r="U86" i="18"/>
  <c r="F86" i="18"/>
  <c r="V86" i="18"/>
  <c r="Q87" i="19"/>
  <c r="O112" i="23" l="1"/>
  <c r="O240" i="23"/>
  <c r="J244" i="22"/>
  <c r="M244" i="22" s="1"/>
  <c r="S239" i="23"/>
  <c r="X239" i="23"/>
  <c r="Y239" i="23" s="1"/>
  <c r="Y88" i="19"/>
  <c r="U240" i="23" s="1"/>
  <c r="J112" i="22"/>
  <c r="M112" i="22" s="1"/>
  <c r="X111" i="23"/>
  <c r="Y111" i="23" s="1"/>
  <c r="S111" i="23"/>
  <c r="K239" i="23"/>
  <c r="L239" i="23"/>
  <c r="P239" i="23" s="1"/>
  <c r="D111" i="24"/>
  <c r="Z112" i="23"/>
  <c r="E113" i="22"/>
  <c r="Y86" i="18"/>
  <c r="U112" i="23" s="1"/>
  <c r="G86" i="18"/>
  <c r="L111" i="23"/>
  <c r="P111" i="23" s="1"/>
  <c r="K111" i="23"/>
  <c r="R88" i="19"/>
  <c r="M240" i="23" s="1"/>
  <c r="O88" i="19"/>
  <c r="P88" i="19" l="1"/>
  <c r="J240" i="23" s="1"/>
  <c r="I240" i="23"/>
  <c r="Z240" i="23"/>
  <c r="E245" i="22"/>
  <c r="E111" i="24"/>
  <c r="V111" i="23"/>
  <c r="W111" i="23" s="1"/>
  <c r="R111" i="23"/>
  <c r="H112" i="22"/>
  <c r="L112" i="22" s="1"/>
  <c r="V239" i="23"/>
  <c r="W239" i="23" s="1"/>
  <c r="H244" i="22"/>
  <c r="L244" i="22" s="1"/>
  <c r="R239" i="23"/>
  <c r="H112" i="23"/>
  <c r="R86" i="18"/>
  <c r="M112" i="23" s="1"/>
  <c r="O86" i="18"/>
  <c r="T88" i="19"/>
  <c r="S88" i="19"/>
  <c r="AC88" i="19" l="1"/>
  <c r="Q240" i="23" s="1"/>
  <c r="J245" i="22" s="1"/>
  <c r="Q88" i="19"/>
  <c r="W89" i="19"/>
  <c r="F89" i="19"/>
  <c r="G89" i="19" s="1"/>
  <c r="H241" i="23" s="1"/>
  <c r="V89" i="19"/>
  <c r="X89" i="19"/>
  <c r="N240" i="23"/>
  <c r="G245" i="22" s="1"/>
  <c r="L240" i="23"/>
  <c r="P240" i="23" s="1"/>
  <c r="K240" i="23"/>
  <c r="S86" i="18"/>
  <c r="T86" i="18"/>
  <c r="N112" i="23" s="1"/>
  <c r="G113" i="22" s="1"/>
  <c r="I111" i="24"/>
  <c r="J111" i="24" s="1"/>
  <c r="G111" i="24"/>
  <c r="H111" i="24" s="1"/>
  <c r="K111" i="24"/>
  <c r="L111" i="24" s="1"/>
  <c r="P86" i="18"/>
  <c r="I112" i="23"/>
  <c r="F111" i="24"/>
  <c r="O241" i="23" l="1"/>
  <c r="Z241" i="23" s="1"/>
  <c r="Y89" i="19"/>
  <c r="U241" i="23" s="1"/>
  <c r="X240" i="23"/>
  <c r="Y240" i="23" s="1"/>
  <c r="S240" i="23"/>
  <c r="M245" i="22"/>
  <c r="R240" i="23"/>
  <c r="H245" i="22"/>
  <c r="L245" i="22" s="1"/>
  <c r="V240" i="23"/>
  <c r="W240" i="23" s="1"/>
  <c r="J112" i="23"/>
  <c r="U87" i="18"/>
  <c r="F87" i="18"/>
  <c r="AC86" i="18"/>
  <c r="Q112" i="23" s="1"/>
  <c r="W87" i="18"/>
  <c r="V87" i="18"/>
  <c r="X87" i="18"/>
  <c r="Q86" i="18"/>
  <c r="O89" i="19"/>
  <c r="R89" i="19"/>
  <c r="M241" i="23" s="1"/>
  <c r="E246" i="22" l="1"/>
  <c r="O113" i="23"/>
  <c r="Z113" i="23" s="1"/>
  <c r="P89" i="19"/>
  <c r="J241" i="23" s="1"/>
  <c r="I241" i="23"/>
  <c r="D112" i="24"/>
  <c r="J113" i="22"/>
  <c r="M113" i="22" s="1"/>
  <c r="X112" i="23"/>
  <c r="Y112" i="23" s="1"/>
  <c r="S112" i="23"/>
  <c r="G87" i="18"/>
  <c r="O87" i="18" s="1"/>
  <c r="Y87" i="18"/>
  <c r="U113" i="23" s="1"/>
  <c r="L112" i="23"/>
  <c r="P112" i="23" s="1"/>
  <c r="K112" i="23"/>
  <c r="S89" i="19"/>
  <c r="T89" i="19"/>
  <c r="N241" i="23" s="1"/>
  <c r="G246" i="22" s="1"/>
  <c r="E114" i="22" l="1"/>
  <c r="X90" i="19"/>
  <c r="V90" i="19"/>
  <c r="Q89" i="19"/>
  <c r="L241" i="23" s="1"/>
  <c r="P241" i="23" s="1"/>
  <c r="AC89" i="19"/>
  <c r="Q241" i="23" s="1"/>
  <c r="S241" i="23" s="1"/>
  <c r="W90" i="19"/>
  <c r="F90" i="19"/>
  <c r="Y90" i="19" s="1"/>
  <c r="U242" i="23" s="1"/>
  <c r="I113" i="23"/>
  <c r="P87" i="18"/>
  <c r="K241" i="23"/>
  <c r="V112" i="23"/>
  <c r="W112" i="23" s="1"/>
  <c r="H113" i="22"/>
  <c r="L113" i="22" s="1"/>
  <c r="R112" i="23"/>
  <c r="E112" i="24"/>
  <c r="F112" i="24" s="1"/>
  <c r="H113" i="23"/>
  <c r="R87" i="18"/>
  <c r="M113" i="23" s="1"/>
  <c r="O242" i="23" l="1"/>
  <c r="Z242" i="23" s="1"/>
  <c r="X241" i="23"/>
  <c r="Y241" i="23" s="1"/>
  <c r="J246" i="22"/>
  <c r="M246" i="22" s="1"/>
  <c r="G90" i="19"/>
  <c r="H242" i="23" s="1"/>
  <c r="E247" i="22"/>
  <c r="AC87" i="18"/>
  <c r="Q113" i="23" s="1"/>
  <c r="X88" i="18"/>
  <c r="F88" i="18"/>
  <c r="U88" i="18"/>
  <c r="W88" i="18"/>
  <c r="V88" i="18"/>
  <c r="J113" i="23"/>
  <c r="Q87" i="18"/>
  <c r="H246" i="22"/>
  <c r="L246" i="22" s="1"/>
  <c r="R241" i="23"/>
  <c r="V241" i="23"/>
  <c r="W241" i="23" s="1"/>
  <c r="T87" i="18"/>
  <c r="S87" i="18"/>
  <c r="I112" i="24"/>
  <c r="J112" i="24" s="1"/>
  <c r="G112" i="24"/>
  <c r="H112" i="24" s="1"/>
  <c r="K112" i="24"/>
  <c r="L112" i="24" s="1"/>
  <c r="O90" i="19" l="1"/>
  <c r="P90" i="19" s="1"/>
  <c r="J242" i="23" s="1"/>
  <c r="R90" i="19"/>
  <c r="M242" i="23" s="1"/>
  <c r="N113" i="23"/>
  <c r="G114" i="22" s="1"/>
  <c r="Y88" i="18"/>
  <c r="U114" i="23" s="1"/>
  <c r="G88" i="18"/>
  <c r="K113" i="23"/>
  <c r="L113" i="23"/>
  <c r="P113" i="23" s="1"/>
  <c r="H114" i="22" s="1"/>
  <c r="J114" i="22"/>
  <c r="O114" i="23"/>
  <c r="I242" i="23" l="1"/>
  <c r="S90" i="19"/>
  <c r="T90" i="19"/>
  <c r="N242" i="23" s="1"/>
  <c r="G247" i="22" s="1"/>
  <c r="L114" i="22"/>
  <c r="S113" i="23"/>
  <c r="X113" i="23"/>
  <c r="Y113" i="23" s="1"/>
  <c r="M114" i="22"/>
  <c r="W91" i="19"/>
  <c r="R113" i="23"/>
  <c r="AC90" i="19"/>
  <c r="Q242" i="23" s="1"/>
  <c r="S242" i="23" s="1"/>
  <c r="F91" i="19"/>
  <c r="Y91" i="19" s="1"/>
  <c r="U243" i="23" s="1"/>
  <c r="V91" i="19"/>
  <c r="Q90" i="19"/>
  <c r="K242" i="23" s="1"/>
  <c r="X91" i="19"/>
  <c r="E115" i="22"/>
  <c r="D113" i="24"/>
  <c r="Z114" i="23"/>
  <c r="H114" i="23"/>
  <c r="O88" i="18"/>
  <c r="R88" i="18"/>
  <c r="M114" i="23" s="1"/>
  <c r="V113" i="23"/>
  <c r="W113" i="23" s="1"/>
  <c r="O243" i="23" l="1"/>
  <c r="Z243" i="23" s="1"/>
  <c r="J247" i="22"/>
  <c r="M247" i="22" s="1"/>
  <c r="L242" i="23"/>
  <c r="P242" i="23" s="1"/>
  <c r="H247" i="22" s="1"/>
  <c r="L247" i="22" s="1"/>
  <c r="X242" i="23"/>
  <c r="Y242" i="23" s="1"/>
  <c r="G91" i="19"/>
  <c r="H243" i="23" s="1"/>
  <c r="T88" i="18"/>
  <c r="S88" i="18"/>
  <c r="P88" i="18"/>
  <c r="I114" i="23"/>
  <c r="E113" i="24"/>
  <c r="F113" i="24" s="1"/>
  <c r="R242" i="23" l="1"/>
  <c r="E248" i="22"/>
  <c r="V242" i="23"/>
  <c r="W242" i="23" s="1"/>
  <c r="N114" i="23"/>
  <c r="G115" i="22" s="1"/>
  <c r="R91" i="19"/>
  <c r="M243" i="23" s="1"/>
  <c r="O91" i="19"/>
  <c r="P91" i="19" s="1"/>
  <c r="J114" i="23"/>
  <c r="U89" i="18"/>
  <c r="W89" i="18"/>
  <c r="AC88" i="18"/>
  <c r="Q114" i="23" s="1"/>
  <c r="F89" i="18"/>
  <c r="X89" i="18"/>
  <c r="Q88" i="18"/>
  <c r="V89" i="18"/>
  <c r="K113" i="24"/>
  <c r="L113" i="24" s="1"/>
  <c r="G113" i="24"/>
  <c r="H113" i="24" s="1"/>
  <c r="I113" i="24"/>
  <c r="J113" i="24" s="1"/>
  <c r="S91" i="19" l="1"/>
  <c r="T91" i="19"/>
  <c r="N243" i="23" s="1"/>
  <c r="G248" i="22" s="1"/>
  <c r="I243" i="23"/>
  <c r="J243" i="23"/>
  <c r="Q91" i="19"/>
  <c r="K243" i="23" s="1"/>
  <c r="F92" i="19"/>
  <c r="Y92" i="19" s="1"/>
  <c r="U244" i="23" s="1"/>
  <c r="W92" i="19"/>
  <c r="AC91" i="19"/>
  <c r="Q243" i="23" s="1"/>
  <c r="S243" i="23" s="1"/>
  <c r="X92" i="19"/>
  <c r="V92" i="19"/>
  <c r="O115" i="23"/>
  <c r="Z115" i="23" s="1"/>
  <c r="J115" i="22"/>
  <c r="M115" i="22" s="1"/>
  <c r="X114" i="23"/>
  <c r="Y114" i="23" s="1"/>
  <c r="S114" i="23"/>
  <c r="K114" i="23"/>
  <c r="L114" i="23"/>
  <c r="P114" i="23" s="1"/>
  <c r="Y89" i="18"/>
  <c r="U115" i="23" s="1"/>
  <c r="G89" i="18"/>
  <c r="E38" i="51" l="1"/>
  <c r="O244" i="23"/>
  <c r="L243" i="23"/>
  <c r="P243" i="23" s="1"/>
  <c r="J248" i="22"/>
  <c r="M248" i="22" s="1"/>
  <c r="Z244" i="23"/>
  <c r="E249" i="22"/>
  <c r="E116" i="22"/>
  <c r="X243" i="23"/>
  <c r="Y243" i="23" s="1"/>
  <c r="G92" i="19"/>
  <c r="H244" i="23" s="1"/>
  <c r="D114" i="24"/>
  <c r="E114" i="24" s="1"/>
  <c r="H115" i="23"/>
  <c r="O89" i="18"/>
  <c r="R89" i="18"/>
  <c r="M115" i="23" s="1"/>
  <c r="H115" i="22"/>
  <c r="L115" i="22" s="1"/>
  <c r="V114" i="23"/>
  <c r="W114" i="23" s="1"/>
  <c r="R114" i="23"/>
  <c r="H248" i="22"/>
  <c r="L248" i="22" s="1"/>
  <c r="R243" i="23"/>
  <c r="V243" i="23"/>
  <c r="W243" i="23" s="1"/>
  <c r="R92" i="19" l="1"/>
  <c r="M244" i="23" s="1"/>
  <c r="O92" i="19"/>
  <c r="P92" i="19" s="1"/>
  <c r="K114" i="24"/>
  <c r="L114" i="24" s="1"/>
  <c r="G114" i="24"/>
  <c r="H114" i="24" s="1"/>
  <c r="I114" i="24"/>
  <c r="J114" i="24" s="1"/>
  <c r="F114" i="24"/>
  <c r="S89" i="18"/>
  <c r="T89" i="18"/>
  <c r="N115" i="23" s="1"/>
  <c r="G116" i="22" s="1"/>
  <c r="P89" i="18"/>
  <c r="I115" i="23"/>
  <c r="I244" i="23" l="1"/>
  <c r="S92" i="19"/>
  <c r="T92" i="19"/>
  <c r="N244" i="23" s="1"/>
  <c r="G249" i="22" s="1"/>
  <c r="J244" i="23"/>
  <c r="AC92" i="19"/>
  <c r="Q244" i="23" s="1"/>
  <c r="X244" i="23" s="1"/>
  <c r="Y244" i="23" s="1"/>
  <c r="F93" i="19"/>
  <c r="G93" i="19" s="1"/>
  <c r="H245" i="23" s="1"/>
  <c r="X93" i="19"/>
  <c r="V93" i="19"/>
  <c r="Q92" i="19"/>
  <c r="W93" i="19"/>
  <c r="J249" i="22"/>
  <c r="S244" i="23"/>
  <c r="J115" i="23"/>
  <c r="F90" i="18"/>
  <c r="AC89" i="18"/>
  <c r="Q115" i="23" s="1"/>
  <c r="W90" i="18"/>
  <c r="Q89" i="18"/>
  <c r="X90" i="18"/>
  <c r="V90" i="18"/>
  <c r="U90" i="18"/>
  <c r="M249" i="22" l="1"/>
  <c r="L244" i="23"/>
  <c r="P244" i="23" s="1"/>
  <c r="H249" i="22" s="1"/>
  <c r="L249" i="22" s="1"/>
  <c r="F38" i="51"/>
  <c r="O245" i="23"/>
  <c r="E250" i="22" s="1"/>
  <c r="Y93" i="19"/>
  <c r="U245" i="23" s="1"/>
  <c r="K244" i="23"/>
  <c r="L115" i="23"/>
  <c r="P115" i="23" s="1"/>
  <c r="K115" i="23"/>
  <c r="J116" i="22"/>
  <c r="M116" i="22" s="1"/>
  <c r="S115" i="23"/>
  <c r="X115" i="23"/>
  <c r="Y115" i="23" s="1"/>
  <c r="V244" i="23"/>
  <c r="W244" i="23" s="1"/>
  <c r="G90" i="18"/>
  <c r="Y90" i="18"/>
  <c r="U116" i="23" s="1"/>
  <c r="O116" i="23"/>
  <c r="R93" i="19"/>
  <c r="M245" i="23" s="1"/>
  <c r="O93" i="19"/>
  <c r="R244" i="23" l="1"/>
  <c r="Z245" i="23"/>
  <c r="P93" i="19"/>
  <c r="J245" i="23" s="1"/>
  <c r="I245" i="23"/>
  <c r="H116" i="23"/>
  <c r="R90" i="18"/>
  <c r="M116" i="23" s="1"/>
  <c r="O90" i="18"/>
  <c r="Z116" i="23"/>
  <c r="E117" i="22"/>
  <c r="D115" i="24"/>
  <c r="V115" i="23"/>
  <c r="W115" i="23" s="1"/>
  <c r="R115" i="23"/>
  <c r="H116" i="22"/>
  <c r="L116" i="22" s="1"/>
  <c r="S93" i="19"/>
  <c r="T93" i="19"/>
  <c r="N245" i="23" s="1"/>
  <c r="G250" i="22" s="1"/>
  <c r="AC93" i="19" l="1"/>
  <c r="Q245" i="23" s="1"/>
  <c r="F94" i="19"/>
  <c r="Y94" i="19" s="1"/>
  <c r="U246" i="23" s="1"/>
  <c r="W94" i="19"/>
  <c r="V94" i="19"/>
  <c r="Q93" i="19"/>
  <c r="L245" i="23" s="1"/>
  <c r="P245" i="23" s="1"/>
  <c r="X94" i="19"/>
  <c r="P90" i="18"/>
  <c r="I116" i="23"/>
  <c r="S90" i="18"/>
  <c r="T90" i="18"/>
  <c r="N116" i="23" s="1"/>
  <c r="G117" i="22" s="1"/>
  <c r="J250" i="22"/>
  <c r="M250" i="22" s="1"/>
  <c r="X245" i="23"/>
  <c r="Y245" i="23" s="1"/>
  <c r="S245" i="23"/>
  <c r="E115" i="24"/>
  <c r="F115" i="24" s="1"/>
  <c r="O246" i="23" l="1"/>
  <c r="E39" i="51"/>
  <c r="G94" i="19"/>
  <c r="H246" i="23" s="1"/>
  <c r="K245" i="23"/>
  <c r="Z246" i="23"/>
  <c r="E251" i="22"/>
  <c r="V245" i="23"/>
  <c r="W245" i="23" s="1"/>
  <c r="R245" i="23"/>
  <c r="H250" i="22"/>
  <c r="L250" i="22" s="1"/>
  <c r="I115" i="24"/>
  <c r="J115" i="24" s="1"/>
  <c r="G115" i="24"/>
  <c r="H115" i="24" s="1"/>
  <c r="K115" i="24"/>
  <c r="L115" i="24" s="1"/>
  <c r="J116" i="23"/>
  <c r="AC90" i="18"/>
  <c r="Q116" i="23" s="1"/>
  <c r="W91" i="18"/>
  <c r="F91" i="18"/>
  <c r="U91" i="18"/>
  <c r="Q90" i="18"/>
  <c r="V91" i="18"/>
  <c r="X91" i="18"/>
  <c r="O94" i="19" l="1"/>
  <c r="P94" i="19" s="1"/>
  <c r="J246" i="23" s="1"/>
  <c r="R94" i="19"/>
  <c r="M246" i="23" s="1"/>
  <c r="G91" i="18"/>
  <c r="Y91" i="18"/>
  <c r="U117" i="23" s="1"/>
  <c r="J117" i="22"/>
  <c r="M117" i="22" s="1"/>
  <c r="S116" i="23"/>
  <c r="X116" i="23"/>
  <c r="Y116" i="23" s="1"/>
  <c r="O117" i="23"/>
  <c r="L116" i="23"/>
  <c r="P116" i="23" s="1"/>
  <c r="K116" i="23"/>
  <c r="I246" i="23" l="1"/>
  <c r="T94" i="19"/>
  <c r="S94" i="19"/>
  <c r="AC94" i="19"/>
  <c r="X95" i="19"/>
  <c r="F95" i="19"/>
  <c r="Y95" i="19" s="1"/>
  <c r="Q94" i="19"/>
  <c r="F39" i="51" s="1"/>
  <c r="V95" i="19"/>
  <c r="W95" i="19"/>
  <c r="Z117" i="23"/>
  <c r="E118" i="22"/>
  <c r="D116" i="24"/>
  <c r="H117" i="22"/>
  <c r="L117" i="22" s="1"/>
  <c r="R116" i="23"/>
  <c r="V116" i="23"/>
  <c r="W116" i="23" s="1"/>
  <c r="H117" i="23"/>
  <c r="R91" i="18"/>
  <c r="M117" i="23" s="1"/>
  <c r="O91" i="18"/>
  <c r="N246" i="23" l="1"/>
  <c r="G251" i="22" s="1"/>
  <c r="L246" i="23"/>
  <c r="P246" i="23" s="1"/>
  <c r="K246" i="23"/>
  <c r="G95" i="19"/>
  <c r="R95" i="19" s="1"/>
  <c r="V246" i="23"/>
  <c r="W246" i="23" s="1"/>
  <c r="R246" i="23"/>
  <c r="H251" i="22"/>
  <c r="L251" i="22" s="1"/>
  <c r="P91" i="18"/>
  <c r="I117" i="23"/>
  <c r="E116" i="24"/>
  <c r="T91" i="18"/>
  <c r="S91" i="18"/>
  <c r="O95" i="19" l="1"/>
  <c r="P95" i="19" s="1"/>
  <c r="AC95" i="19" s="1"/>
  <c r="N117" i="23"/>
  <c r="G118" i="22" s="1"/>
  <c r="K116" i="24"/>
  <c r="L116" i="24" s="1"/>
  <c r="G116" i="24"/>
  <c r="H116" i="24" s="1"/>
  <c r="I116" i="24"/>
  <c r="J116" i="24" s="1"/>
  <c r="J117" i="23"/>
  <c r="W92" i="18"/>
  <c r="X92" i="18"/>
  <c r="V92" i="18"/>
  <c r="AC91" i="18"/>
  <c r="Q117" i="23" s="1"/>
  <c r="F92" i="18"/>
  <c r="Q91" i="18"/>
  <c r="U92" i="18"/>
  <c r="F116" i="24"/>
  <c r="S95" i="19"/>
  <c r="T95" i="19"/>
  <c r="I38" i="51" l="1"/>
  <c r="F96" i="19"/>
  <c r="Y96" i="19" s="1"/>
  <c r="Q95" i="19"/>
  <c r="V96" i="19"/>
  <c r="X96" i="19"/>
  <c r="W96" i="19"/>
  <c r="K117" i="23"/>
  <c r="L117" i="23"/>
  <c r="P117" i="23" s="1"/>
  <c r="Y92" i="18"/>
  <c r="U118" i="23" s="1"/>
  <c r="G92" i="18"/>
  <c r="J118" i="22"/>
  <c r="M118" i="22" s="1"/>
  <c r="X117" i="23"/>
  <c r="Y117" i="23" s="1"/>
  <c r="S117" i="23"/>
  <c r="O118" i="23"/>
  <c r="G96" i="19" l="1"/>
  <c r="R96" i="19" s="1"/>
  <c r="H118" i="23"/>
  <c r="R92" i="18"/>
  <c r="M118" i="23" s="1"/>
  <c r="O92" i="18"/>
  <c r="D117" i="24"/>
  <c r="E119" i="22"/>
  <c r="Z118" i="23"/>
  <c r="R117" i="23"/>
  <c r="V117" i="23"/>
  <c r="W117" i="23" s="1"/>
  <c r="H118" i="22"/>
  <c r="L118" i="22" s="1"/>
  <c r="O96" i="19"/>
  <c r="P96" i="19" s="1"/>
  <c r="E117" i="24" l="1"/>
  <c r="P92" i="18"/>
  <c r="I118" i="23"/>
  <c r="T92" i="18"/>
  <c r="N118" i="23" s="1"/>
  <c r="G119" i="22" s="1"/>
  <c r="S92" i="18"/>
  <c r="X97" i="19"/>
  <c r="V97" i="19"/>
  <c r="F97" i="19"/>
  <c r="Q96" i="19"/>
  <c r="W97" i="19"/>
  <c r="AC96" i="19"/>
  <c r="T96" i="19"/>
  <c r="S96" i="19"/>
  <c r="J118" i="23" l="1"/>
  <c r="AC92" i="18"/>
  <c r="Q118" i="23" s="1"/>
  <c r="V93" i="18"/>
  <c r="Q92" i="18"/>
  <c r="J38" i="51" s="1"/>
  <c r="W93" i="18"/>
  <c r="U93" i="18"/>
  <c r="X93" i="18"/>
  <c r="F93" i="18"/>
  <c r="G117" i="24"/>
  <c r="H117" i="24" s="1"/>
  <c r="K117" i="24"/>
  <c r="L117" i="24" s="1"/>
  <c r="I117" i="24"/>
  <c r="J117" i="24" s="1"/>
  <c r="F117" i="24"/>
  <c r="G97" i="19"/>
  <c r="Y97" i="19"/>
  <c r="O122" i="23" l="1"/>
  <c r="K118" i="23"/>
  <c r="L118" i="23"/>
  <c r="P118" i="23" s="1"/>
  <c r="D122" i="24"/>
  <c r="Z122" i="23"/>
  <c r="E123" i="22"/>
  <c r="G93" i="18"/>
  <c r="Y93" i="18"/>
  <c r="U122" i="23" s="1"/>
  <c r="J119" i="22"/>
  <c r="M119" i="22" s="1"/>
  <c r="S118" i="23"/>
  <c r="X118" i="23"/>
  <c r="Y118" i="23" s="1"/>
  <c r="O97" i="19"/>
  <c r="P97" i="19" s="1"/>
  <c r="R97" i="19"/>
  <c r="H122" i="23" l="1"/>
  <c r="O93" i="18"/>
  <c r="R93" i="18"/>
  <c r="M122" i="23" s="1"/>
  <c r="E122" i="24"/>
  <c r="R118" i="23"/>
  <c r="V118" i="23"/>
  <c r="W118" i="23" s="1"/>
  <c r="H119" i="22"/>
  <c r="L119" i="22" s="1"/>
  <c r="S97" i="19"/>
  <c r="T97" i="19"/>
  <c r="AC97" i="19"/>
  <c r="X98" i="19"/>
  <c r="Q97" i="19"/>
  <c r="V98" i="19"/>
  <c r="F98" i="19"/>
  <c r="W98" i="19"/>
  <c r="K122" i="24" l="1"/>
  <c r="L122" i="24" s="1"/>
  <c r="I122" i="24"/>
  <c r="J122" i="24" s="1"/>
  <c r="G122" i="24"/>
  <c r="H122" i="24" s="1"/>
  <c r="F122" i="24"/>
  <c r="S93" i="18"/>
  <c r="T93" i="18"/>
  <c r="N122" i="23" s="1"/>
  <c r="G123" i="22" s="1"/>
  <c r="P93" i="18"/>
  <c r="I122" i="23"/>
  <c r="Y98" i="19"/>
  <c r="G98" i="19"/>
  <c r="J122" i="23" l="1"/>
  <c r="U94" i="18"/>
  <c r="W94" i="18"/>
  <c r="Q93" i="18"/>
  <c r="V94" i="18"/>
  <c r="AC93" i="18"/>
  <c r="Q122" i="23" s="1"/>
  <c r="X94" i="18"/>
  <c r="F94" i="18"/>
  <c r="O98" i="19"/>
  <c r="P98" i="19" s="1"/>
  <c r="R98" i="19"/>
  <c r="I39" i="51" l="1"/>
  <c r="L122" i="23"/>
  <c r="P122" i="23" s="1"/>
  <c r="K122" i="23"/>
  <c r="Y94" i="18"/>
  <c r="U123" i="23" s="1"/>
  <c r="G94" i="18"/>
  <c r="O94" i="18" s="1"/>
  <c r="J123" i="22"/>
  <c r="M123" i="22" s="1"/>
  <c r="X122" i="23"/>
  <c r="Y122" i="23" s="1"/>
  <c r="S122" i="23"/>
  <c r="O123" i="23"/>
  <c r="S98" i="19"/>
  <c r="T98" i="19"/>
  <c r="F99" i="19"/>
  <c r="Q98" i="19"/>
  <c r="W99" i="19"/>
  <c r="V99" i="19"/>
  <c r="X99" i="19"/>
  <c r="AC98" i="19"/>
  <c r="P94" i="18" l="1"/>
  <c r="W95" i="18" s="1"/>
  <c r="I123" i="23"/>
  <c r="H123" i="23"/>
  <c r="R94" i="18"/>
  <c r="M123" i="23" s="1"/>
  <c r="Z123" i="23"/>
  <c r="D123" i="24"/>
  <c r="E124" i="22"/>
  <c r="H123" i="22"/>
  <c r="L123" i="22" s="1"/>
  <c r="V122" i="23"/>
  <c r="W122" i="23" s="1"/>
  <c r="R122" i="23"/>
  <c r="Y99" i="19"/>
  <c r="G99" i="19"/>
  <c r="F95" i="18" l="1"/>
  <c r="G95" i="18" s="1"/>
  <c r="R95" i="18" s="1"/>
  <c r="U95" i="18"/>
  <c r="X95" i="18"/>
  <c r="Q94" i="18"/>
  <c r="J39" i="51" s="1"/>
  <c r="V95" i="18"/>
  <c r="AC94" i="18"/>
  <c r="J123" i="23"/>
  <c r="E123" i="24"/>
  <c r="T94" i="18"/>
  <c r="N123" i="23" s="1"/>
  <c r="G124" i="22" s="1"/>
  <c r="S94" i="18"/>
  <c r="R99" i="19"/>
  <c r="O99" i="19"/>
  <c r="P99" i="19" s="1"/>
  <c r="O95" i="18" l="1"/>
  <c r="P95" i="18" s="1"/>
  <c r="W96" i="18" s="1"/>
  <c r="L123" i="23"/>
  <c r="P123" i="23" s="1"/>
  <c r="H124" i="22" s="1"/>
  <c r="L124" i="22" s="1"/>
  <c r="K123" i="23"/>
  <c r="Y95" i="18"/>
  <c r="G123" i="24"/>
  <c r="H123" i="24" s="1"/>
  <c r="I123" i="24"/>
  <c r="J123" i="24" s="1"/>
  <c r="K123" i="24"/>
  <c r="L123" i="24" s="1"/>
  <c r="F123" i="24"/>
  <c r="S95" i="18"/>
  <c r="T95" i="18"/>
  <c r="V100" i="19"/>
  <c r="F100" i="19"/>
  <c r="Q99" i="19"/>
  <c r="W100" i="19"/>
  <c r="AC99" i="19"/>
  <c r="X100" i="19"/>
  <c r="S99" i="19"/>
  <c r="T99" i="19"/>
  <c r="R123" i="23" l="1"/>
  <c r="V123" i="23"/>
  <c r="W123" i="23" s="1"/>
  <c r="V96" i="18"/>
  <c r="X96" i="18"/>
  <c r="F96" i="18"/>
  <c r="G96" i="18" s="1"/>
  <c r="AC95" i="18"/>
  <c r="Q95" i="18"/>
  <c r="U96" i="18"/>
  <c r="Y100" i="19"/>
  <c r="G100" i="19"/>
  <c r="Y96" i="18" l="1"/>
  <c r="O96" i="18"/>
  <c r="P96" i="18" s="1"/>
  <c r="R96" i="18"/>
  <c r="O100" i="19"/>
  <c r="P100" i="19" s="1"/>
  <c r="R100" i="19"/>
  <c r="T96" i="18" l="1"/>
  <c r="S96" i="18"/>
  <c r="U97" i="18"/>
  <c r="V97" i="18"/>
  <c r="F97" i="18"/>
  <c r="W97" i="18"/>
  <c r="AC96" i="18"/>
  <c r="X97" i="18"/>
  <c r="Q96" i="18"/>
  <c r="T100" i="19"/>
  <c r="S100" i="19"/>
  <c r="AC100" i="19"/>
  <c r="X101" i="19"/>
  <c r="Q100" i="19"/>
  <c r="F101" i="19"/>
  <c r="V101" i="19"/>
  <c r="W101" i="19"/>
  <c r="Y97" i="18" l="1"/>
  <c r="G97" i="18"/>
  <c r="Y101" i="19"/>
  <c r="G101" i="19"/>
  <c r="R97" i="18" l="1"/>
  <c r="O97" i="18"/>
  <c r="P97" i="18" s="1"/>
  <c r="O101" i="19"/>
  <c r="P101" i="19" s="1"/>
  <c r="R101" i="19"/>
  <c r="U98" i="18" l="1"/>
  <c r="X98" i="18"/>
  <c r="F98" i="18"/>
  <c r="AC97" i="18"/>
  <c r="V98" i="18"/>
  <c r="Q97" i="18"/>
  <c r="W98" i="18"/>
  <c r="S97" i="18"/>
  <c r="T97" i="18"/>
  <c r="AC101" i="19"/>
  <c r="X102" i="19"/>
  <c r="F102" i="19"/>
  <c r="W102" i="19"/>
  <c r="Q101" i="19"/>
  <c r="V102" i="19"/>
  <c r="S101" i="19"/>
  <c r="T101" i="19"/>
  <c r="Y98" i="18" l="1"/>
  <c r="G98" i="18"/>
  <c r="Y102" i="19"/>
  <c r="G102" i="19"/>
  <c r="O98" i="18" l="1"/>
  <c r="P98" i="18" s="1"/>
  <c r="R98" i="18"/>
  <c r="O102" i="19"/>
  <c r="P102" i="19" s="1"/>
  <c r="R102" i="19"/>
  <c r="T98" i="18" l="1"/>
  <c r="S98" i="18"/>
  <c r="V99" i="18"/>
  <c r="U99" i="18"/>
  <c r="W99" i="18"/>
  <c r="X99" i="18"/>
  <c r="Q98" i="18"/>
  <c r="F99" i="18"/>
  <c r="AC98" i="18"/>
  <c r="T102" i="19"/>
  <c r="S102" i="19"/>
  <c r="V103" i="19"/>
  <c r="AC102" i="19"/>
  <c r="F103" i="19"/>
  <c r="X103" i="19"/>
  <c r="W103" i="19"/>
  <c r="Q102" i="19"/>
  <c r="G99" i="18" l="1"/>
  <c r="Y99" i="18"/>
  <c r="G103" i="19"/>
  <c r="Y103" i="19"/>
  <c r="R99" i="18" l="1"/>
  <c r="O99" i="18"/>
  <c r="P99" i="18" s="1"/>
  <c r="R103" i="19"/>
  <c r="O103" i="19"/>
  <c r="P103" i="19" s="1"/>
  <c r="W100" i="18" l="1"/>
  <c r="V100" i="18"/>
  <c r="AC99" i="18"/>
  <c r="Q99" i="18"/>
  <c r="U100" i="18"/>
  <c r="F100" i="18"/>
  <c r="X100" i="18"/>
  <c r="S99" i="18"/>
  <c r="T99" i="18"/>
  <c r="W104" i="19"/>
  <c r="V104" i="19"/>
  <c r="Q103" i="19"/>
  <c r="AC103" i="19"/>
  <c r="F104" i="19"/>
  <c r="X104" i="19"/>
  <c r="T103" i="19"/>
  <c r="S103" i="19"/>
  <c r="Y100" i="18" l="1"/>
  <c r="G100" i="18"/>
  <c r="G104" i="19"/>
  <c r="Y104" i="19"/>
  <c r="R100" i="18" l="1"/>
  <c r="O100" i="18"/>
  <c r="P100" i="18" s="1"/>
  <c r="R104" i="19"/>
  <c r="O104" i="19"/>
  <c r="P104" i="19" s="1"/>
  <c r="X101" i="18" l="1"/>
  <c r="U101" i="18"/>
  <c r="F101" i="18"/>
  <c r="AC100" i="18"/>
  <c r="Q100" i="18"/>
  <c r="W101" i="18"/>
  <c r="V101" i="18"/>
  <c r="T100" i="18"/>
  <c r="S100" i="18"/>
  <c r="V105" i="19"/>
  <c r="X105" i="19"/>
  <c r="Q104" i="19"/>
  <c r="AC104" i="19"/>
  <c r="W105" i="19"/>
  <c r="F105" i="19"/>
  <c r="S104" i="19"/>
  <c r="T104" i="19"/>
  <c r="Y101" i="18" l="1"/>
  <c r="G101" i="18"/>
  <c r="G105" i="19"/>
  <c r="Y105" i="19"/>
  <c r="O101" i="18" l="1"/>
  <c r="P101" i="18" s="1"/>
  <c r="R101" i="18"/>
  <c r="O105" i="19"/>
  <c r="P105" i="19" s="1"/>
  <c r="R105" i="19"/>
  <c r="S101" i="18" l="1"/>
  <c r="T101" i="18"/>
  <c r="Q101" i="18"/>
  <c r="W102" i="18"/>
  <c r="V102" i="18"/>
  <c r="X102" i="18"/>
  <c r="AC101" i="18"/>
  <c r="U102" i="18"/>
  <c r="F102" i="18"/>
  <c r="W106" i="19"/>
  <c r="X106" i="19"/>
  <c r="F106" i="19"/>
  <c r="V106" i="19"/>
  <c r="Q105" i="19"/>
  <c r="AC105" i="19"/>
  <c r="T105" i="19"/>
  <c r="S105" i="19"/>
  <c r="G102" i="18" l="1"/>
  <c r="Y102" i="18"/>
  <c r="G106" i="19"/>
  <c r="Y106" i="19"/>
  <c r="O102" i="18" l="1"/>
  <c r="P102" i="18" s="1"/>
  <c r="R102" i="18"/>
  <c r="R106" i="19"/>
  <c r="O106" i="19"/>
  <c r="P106" i="19" s="1"/>
  <c r="T102" i="18" l="1"/>
  <c r="S102" i="18"/>
  <c r="U103" i="18"/>
  <c r="AC102" i="18"/>
  <c r="W103" i="18"/>
  <c r="F103" i="18"/>
  <c r="V103" i="18"/>
  <c r="X103" i="18"/>
  <c r="Q102" i="18"/>
  <c r="V107" i="19"/>
  <c r="Q106" i="19"/>
  <c r="AC106" i="19"/>
  <c r="F107" i="19"/>
  <c r="X107" i="19"/>
  <c r="W107" i="19"/>
  <c r="T106" i="19"/>
  <c r="S106" i="19"/>
  <c r="Y103" i="18" l="1"/>
  <c r="G103" i="18"/>
  <c r="G107" i="19"/>
  <c r="Y107" i="19"/>
  <c r="R103" i="18" l="1"/>
  <c r="O103" i="18"/>
  <c r="P103" i="18" s="1"/>
  <c r="R107" i="19"/>
  <c r="O107" i="19"/>
  <c r="P107" i="19" s="1"/>
  <c r="X104" i="18" l="1"/>
  <c r="W104" i="18"/>
  <c r="F104" i="18"/>
  <c r="V104" i="18"/>
  <c r="Q103" i="18"/>
  <c r="U104" i="18"/>
  <c r="AC103" i="18"/>
  <c r="S103" i="18"/>
  <c r="T103" i="18"/>
  <c r="W108" i="19"/>
  <c r="V108" i="19"/>
  <c r="AC107" i="19"/>
  <c r="F108" i="19"/>
  <c r="X108" i="19"/>
  <c r="Q107" i="19"/>
  <c r="T107" i="19"/>
  <c r="S107" i="19"/>
  <c r="Y104" i="18" l="1"/>
  <c r="G104" i="18"/>
  <c r="G108" i="19"/>
  <c r="Y108" i="19"/>
  <c r="O104" i="18" l="1"/>
  <c r="P104" i="18" s="1"/>
  <c r="R104" i="18"/>
  <c r="R108" i="19"/>
  <c r="O108" i="19"/>
  <c r="P108" i="19" s="1"/>
  <c r="T104" i="18" l="1"/>
  <c r="S104" i="18"/>
  <c r="U105" i="18"/>
  <c r="AC104" i="18"/>
  <c r="W105" i="18"/>
  <c r="X105" i="18"/>
  <c r="V105" i="18"/>
  <c r="Q104" i="18"/>
  <c r="F105" i="18"/>
  <c r="S108" i="19"/>
  <c r="T108" i="19"/>
  <c r="X109" i="19"/>
  <c r="Q108" i="19"/>
  <c r="AC108" i="19"/>
  <c r="F109" i="19"/>
  <c r="W109" i="19"/>
  <c r="V109" i="19"/>
  <c r="Y105" i="18" l="1"/>
  <c r="G105" i="18"/>
  <c r="Y109" i="19"/>
  <c r="G109" i="19"/>
  <c r="R105" i="18" l="1"/>
  <c r="O105" i="18"/>
  <c r="P105" i="18" s="1"/>
  <c r="R109" i="19"/>
  <c r="O109" i="19"/>
  <c r="P109" i="19" s="1"/>
  <c r="F106" i="18" l="1"/>
  <c r="W106" i="18"/>
  <c r="U106" i="18"/>
  <c r="Q105" i="18"/>
  <c r="AC105" i="18"/>
  <c r="X106" i="18"/>
  <c r="V106" i="18"/>
  <c r="S105" i="18"/>
  <c r="T105" i="18"/>
  <c r="X110" i="19"/>
  <c r="V110" i="19"/>
  <c r="AC109" i="19"/>
  <c r="Q109" i="19"/>
  <c r="W110" i="19"/>
  <c r="F110" i="19"/>
  <c r="T109" i="19"/>
  <c r="S109" i="19"/>
  <c r="G106" i="18" l="1"/>
  <c r="Y106" i="18"/>
  <c r="Y110" i="19"/>
  <c r="G110" i="19"/>
  <c r="R106" i="18" l="1"/>
  <c r="O106" i="18"/>
  <c r="P106" i="18" s="1"/>
  <c r="R110" i="19"/>
  <c r="O110" i="19"/>
  <c r="P110" i="19" s="1"/>
  <c r="Q106" i="18" l="1"/>
  <c r="AC106" i="18"/>
  <c r="W107" i="18"/>
  <c r="X107" i="18"/>
  <c r="U107" i="18"/>
  <c r="F107" i="18"/>
  <c r="V107" i="18"/>
  <c r="T106" i="18"/>
  <c r="S106" i="18"/>
  <c r="AC110" i="19"/>
  <c r="W111" i="19"/>
  <c r="V111" i="19"/>
  <c r="Q110" i="19"/>
  <c r="F111" i="19"/>
  <c r="X111" i="19"/>
  <c r="T110" i="19"/>
  <c r="S110" i="19"/>
  <c r="G107" i="18" l="1"/>
  <c r="Y107" i="18"/>
  <c r="G111" i="19"/>
  <c r="Y111" i="19"/>
  <c r="O107" i="18" l="1"/>
  <c r="P107" i="18" s="1"/>
  <c r="R107" i="18"/>
  <c r="R111" i="19"/>
  <c r="O111" i="19"/>
  <c r="P111" i="19" s="1"/>
  <c r="S107" i="18" l="1"/>
  <c r="T107" i="18"/>
  <c r="Q107" i="18"/>
  <c r="AC107" i="18"/>
  <c r="X108" i="18"/>
  <c r="V108" i="18"/>
  <c r="W108" i="18"/>
  <c r="U108" i="18"/>
  <c r="F108" i="18"/>
  <c r="F112" i="19"/>
  <c r="Q111" i="19"/>
  <c r="W112" i="19"/>
  <c r="V112" i="19"/>
  <c r="AC111" i="19"/>
  <c r="X112" i="19"/>
  <c r="T111" i="19"/>
  <c r="S111" i="19"/>
  <c r="G108" i="18" l="1"/>
  <c r="Y108" i="18"/>
  <c r="Y112" i="19"/>
  <c r="G112" i="19"/>
  <c r="O108" i="18" l="1"/>
  <c r="P108" i="18" s="1"/>
  <c r="R108" i="18"/>
  <c r="R112" i="19"/>
  <c r="O112" i="19"/>
  <c r="P112" i="19" s="1"/>
  <c r="S108" i="18" l="1"/>
  <c r="T108" i="18"/>
  <c r="U109" i="18"/>
  <c r="W109" i="18"/>
  <c r="V109" i="18"/>
  <c r="Q108" i="18"/>
  <c r="X109" i="18"/>
  <c r="F109" i="18"/>
  <c r="AC108" i="18"/>
  <c r="Q112" i="19"/>
  <c r="AC112" i="19"/>
  <c r="S112" i="19"/>
  <c r="T112" i="19"/>
  <c r="G109" i="18" l="1"/>
  <c r="Y109" i="18"/>
  <c r="O109" i="18" l="1"/>
  <c r="P109" i="18" s="1"/>
  <c r="R109" i="18"/>
  <c r="T109" i="18" l="1"/>
  <c r="S109" i="18"/>
  <c r="F110" i="18"/>
  <c r="AC109" i="18"/>
  <c r="U110" i="18"/>
  <c r="Q109" i="18"/>
  <c r="V110" i="18"/>
  <c r="X110" i="18"/>
  <c r="W110" i="18"/>
  <c r="G110" i="18" l="1"/>
  <c r="Y110" i="18"/>
  <c r="O110" i="18" l="1"/>
  <c r="P110" i="18" s="1"/>
  <c r="R110" i="18"/>
  <c r="S110" i="18" l="1"/>
  <c r="T110" i="18"/>
  <c r="AC110" i="18"/>
  <c r="U111" i="18"/>
  <c r="V111" i="18"/>
  <c r="Q110" i="18"/>
  <c r="F111" i="18"/>
  <c r="X111" i="18"/>
  <c r="W111" i="18"/>
  <c r="G111" i="18" l="1"/>
  <c r="Y111" i="18"/>
  <c r="R111" i="18" l="1"/>
  <c r="O111" i="18"/>
  <c r="P111" i="18" s="1"/>
  <c r="V112" i="18" l="1"/>
  <c r="X112" i="18"/>
  <c r="AC111" i="18"/>
  <c r="U112" i="18"/>
  <c r="W112" i="18"/>
  <c r="F112" i="18"/>
  <c r="Q111" i="18"/>
  <c r="T111" i="18"/>
  <c r="S111" i="18"/>
  <c r="Y112" i="18" l="1"/>
  <c r="G112" i="18"/>
  <c r="R112" i="18" l="1"/>
  <c r="O112" i="18"/>
  <c r="P112" i="18" s="1"/>
  <c r="Q112" i="18" l="1"/>
  <c r="AC112" i="18"/>
  <c r="T112" i="18"/>
  <c r="S112" i="18"/>
</calcChain>
</file>

<file path=xl/sharedStrings.xml><?xml version="1.0" encoding="utf-8"?>
<sst xmlns="http://schemas.openxmlformats.org/spreadsheetml/2006/main" count="4727" uniqueCount="831">
  <si>
    <t>PAY_YEAR</t>
  </si>
  <si>
    <t>SEX</t>
  </si>
  <si>
    <t>AGE</t>
  </si>
  <si>
    <t>GP</t>
  </si>
  <si>
    <t>06</t>
  </si>
  <si>
    <t>1</t>
  </si>
  <si>
    <t>00</t>
  </si>
  <si>
    <t>01</t>
  </si>
  <si>
    <t>02</t>
  </si>
  <si>
    <t>03</t>
  </si>
  <si>
    <t>04</t>
  </si>
  <si>
    <t>05</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</si>
  <si>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</si>
  <si>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</si>
  <si>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</si>
  <si>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</si>
  <si>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</si>
  <si>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</si>
  <si>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</si>
  <si>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</si>
  <si>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</si>
  <si>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</si>
  <si>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</si>
  <si>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</si>
  <si>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</si>
  <si>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</si>
  <si>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</si>
  <si>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</si>
  <si>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</si>
  <si>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</si>
  <si>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</si>
  <si>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</si>
  <si>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</si>
  <si>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</si>
  <si>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</si>
  <si>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</si>
  <si>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</si>
  <si>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</si>
  <si>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</si>
  <si>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</si>
  <si>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</si>
  <si>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</si>
  <si>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</si>
  <si>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</si>
  <si>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</si>
  <si>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</si>
  <si>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</si>
  <si>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</si>
  <si>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</si>
  <si>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</si>
  <si>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</si>
  <si>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</si>
  <si>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</si>
  <si>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</si>
  <si>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</si>
  <si>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</si>
  <si>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</si>
  <si>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</si>
  <si>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</si>
  <si>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</si>
  <si>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</si>
  <si>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</si>
  <si>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</si>
  <si>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</si>
  <si>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</si>
  <si>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</si>
  <si>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</si>
  <si>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</si>
  <si>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</si>
  <si>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</si>
  <si>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</si>
  <si>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</si>
  <si>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</si>
  <si>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</si>
  <si>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</si>
  <si>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</si>
  <si>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DUR0</t>
    <phoneticPr fontId="9" type="noConversion"/>
  </si>
  <si>
    <t>DUR1</t>
  </si>
  <si>
    <t>DUR2</t>
  </si>
  <si>
    <t>DUR3</t>
  </si>
  <si>
    <t>DUR4</t>
  </si>
  <si>
    <t>DUR5</t>
  </si>
  <si>
    <t>DUR6</t>
  </si>
  <si>
    <t>DUR7</t>
  </si>
  <si>
    <t>DUR8</t>
  </si>
  <si>
    <t>DUR9</t>
  </si>
  <si>
    <t>DUR10</t>
  </si>
  <si>
    <t>DUR11</t>
  </si>
  <si>
    <t>DUR12</t>
  </si>
  <si>
    <t>DUR13</t>
  </si>
  <si>
    <t>DUR14</t>
  </si>
  <si>
    <t>DUR15</t>
  </si>
  <si>
    <t>DUR16</t>
  </si>
  <si>
    <t>DUR17</t>
  </si>
  <si>
    <t>DUR18</t>
  </si>
  <si>
    <t>DUR19</t>
  </si>
  <si>
    <t>DUR20</t>
  </si>
  <si>
    <t>DUR21</t>
  </si>
  <si>
    <t>DUR22</t>
  </si>
  <si>
    <t>DUR23</t>
  </si>
  <si>
    <t>DUR24</t>
  </si>
  <si>
    <t>DUR25</t>
  </si>
  <si>
    <t>DUR26</t>
  </si>
  <si>
    <t>DUR27</t>
  </si>
  <si>
    <t>DUR28</t>
  </si>
  <si>
    <t>DUR29</t>
  </si>
  <si>
    <t>DUR30</t>
  </si>
  <si>
    <t>DUR31</t>
  </si>
  <si>
    <t>DUR32</t>
  </si>
  <si>
    <t>DUR33</t>
  </si>
  <si>
    <t>DUR34</t>
  </si>
  <si>
    <t>DUR35</t>
  </si>
  <si>
    <t>DUR36</t>
  </si>
  <si>
    <t>DUR37</t>
  </si>
  <si>
    <t>DUR38</t>
  </si>
  <si>
    <t>DUR39</t>
  </si>
  <si>
    <t>DUR40</t>
  </si>
  <si>
    <t>DUR41</t>
  </si>
  <si>
    <t>DUR42</t>
  </si>
  <si>
    <t>DUR43</t>
  </si>
  <si>
    <t>DUR44</t>
  </si>
  <si>
    <t>DUR45</t>
  </si>
  <si>
    <t>DUR46</t>
  </si>
  <si>
    <t>DUR47</t>
  </si>
  <si>
    <t>DUR48</t>
  </si>
  <si>
    <t>DUR49</t>
  </si>
  <si>
    <t>DUR50</t>
  </si>
  <si>
    <t>DUR51</t>
  </si>
  <si>
    <t>DUR52</t>
  </si>
  <si>
    <t>DUR53</t>
  </si>
  <si>
    <t>DUR54</t>
  </si>
  <si>
    <t>DUR55</t>
  </si>
  <si>
    <t>DUR56</t>
  </si>
  <si>
    <t>DUR57</t>
  </si>
  <si>
    <t>DUR58</t>
  </si>
  <si>
    <t>DUR59</t>
  </si>
  <si>
    <t>DUR60</t>
  </si>
  <si>
    <t>DUR61</t>
  </si>
  <si>
    <t>DUR62</t>
  </si>
  <si>
    <t>DUR63</t>
  </si>
  <si>
    <t>DUR64</t>
  </si>
  <si>
    <t>DUR65</t>
  </si>
  <si>
    <t>DUR66</t>
  </si>
  <si>
    <t>DUR67</t>
  </si>
  <si>
    <t>DUR68</t>
  </si>
  <si>
    <t>DUR69</t>
  </si>
  <si>
    <t>DUR70</t>
  </si>
  <si>
    <t>DUR71</t>
  </si>
  <si>
    <t>DUR72</t>
  </si>
  <si>
    <t>DUR73</t>
  </si>
  <si>
    <t>DUR74</t>
  </si>
  <si>
    <t>DUR75</t>
  </si>
  <si>
    <t>DUR76</t>
  </si>
  <si>
    <t>DUR77</t>
  </si>
  <si>
    <t>DUR78</t>
  </si>
  <si>
    <t>DUR79</t>
  </si>
  <si>
    <t>DUR80</t>
  </si>
  <si>
    <t>DUR81</t>
  </si>
  <si>
    <t>DUR82</t>
  </si>
  <si>
    <t>DUR83</t>
  </si>
  <si>
    <t>DUR84</t>
  </si>
  <si>
    <t>DUR85</t>
  </si>
  <si>
    <t>DUR86</t>
  </si>
  <si>
    <t>DUR87</t>
  </si>
  <si>
    <t>DUR88</t>
  </si>
  <si>
    <t>DUR89</t>
  </si>
  <si>
    <t>DUR90</t>
  </si>
  <si>
    <t>DUR91</t>
  </si>
  <si>
    <t>DUR92</t>
  </si>
  <si>
    <t>DUR93</t>
  </si>
  <si>
    <t>DUR94</t>
  </si>
  <si>
    <t>DUR95</t>
  </si>
  <si>
    <t>DUR96</t>
  </si>
  <si>
    <t>DUR97</t>
  </si>
  <si>
    <t>DUR98</t>
  </si>
  <si>
    <t>DUR99</t>
  </si>
  <si>
    <t>DUR100</t>
  </si>
  <si>
    <t>DUR101</t>
  </si>
  <si>
    <t>DUR102</t>
  </si>
  <si>
    <t>DUR103</t>
  </si>
  <si>
    <t>DUR104</t>
  </si>
  <si>
    <t>DUR105</t>
  </si>
  <si>
    <t>DUR106</t>
  </si>
  <si>
    <t>DUR107</t>
  </si>
  <si>
    <t>DUR108</t>
  </si>
  <si>
    <t>DUR109</t>
  </si>
  <si>
    <t>DUR110</t>
  </si>
  <si>
    <t>DB</t>
  </si>
  <si>
    <t>SB</t>
  </si>
  <si>
    <t>PV</t>
  </si>
  <si>
    <t>CV</t>
  </si>
  <si>
    <t>PU</t>
  </si>
  <si>
    <t>DB3</t>
    <phoneticPr fontId="9" type="noConversion"/>
  </si>
  <si>
    <t>ax</t>
    <phoneticPr fontId="9" type="noConversion"/>
  </si>
  <si>
    <t>單位：美元</t>
    <phoneticPr fontId="5" type="noConversion"/>
  </si>
  <si>
    <t>要保人性別</t>
    <phoneticPr fontId="5" type="noConversion"/>
  </si>
  <si>
    <t>男性</t>
    <phoneticPr fontId="5" type="noConversion"/>
  </si>
  <si>
    <t>要保人生日</t>
    <phoneticPr fontId="5" type="noConversion"/>
  </si>
  <si>
    <t>民國</t>
    <phoneticPr fontId="5" type="noConversion"/>
  </si>
  <si>
    <t>年</t>
    <phoneticPr fontId="5" type="noConversion"/>
  </si>
  <si>
    <t>月</t>
    <phoneticPr fontId="5" type="noConversion"/>
  </si>
  <si>
    <t>日出生</t>
    <phoneticPr fontId="5" type="noConversion"/>
  </si>
  <si>
    <t>實際繳交保費之人生日</t>
    <phoneticPr fontId="5" type="noConversion"/>
  </si>
  <si>
    <t>訊息反應區</t>
    <phoneticPr fontId="5" type="noConversion"/>
  </si>
  <si>
    <t>性別</t>
    <phoneticPr fontId="5" type="noConversion"/>
  </si>
  <si>
    <t>保險年齡</t>
    <phoneticPr fontId="5" type="noConversion"/>
  </si>
  <si>
    <t>歲</t>
    <phoneticPr fontId="5" type="noConversion"/>
  </si>
  <si>
    <t>保險年齡</t>
  </si>
  <si>
    <t>投保金額</t>
  </si>
  <si>
    <t>元</t>
    <phoneticPr fontId="5" type="noConversion"/>
  </si>
  <si>
    <t>費率</t>
    <phoneticPr fontId="5" type="noConversion"/>
  </si>
  <si>
    <t>繳</t>
    <phoneticPr fontId="5" type="noConversion"/>
  </si>
  <si>
    <t>(2)原始總保費=(1)*(保額÷單位)*繳別率(四捨五入)</t>
  </si>
  <si>
    <t>金融機構轉帳</t>
  </si>
  <si>
    <t>以繳清保險方式增加保險金額</t>
    <phoneticPr fontId="5" type="noConversion"/>
  </si>
  <si>
    <t>%</t>
    <phoneticPr fontId="5" type="noConversion"/>
  </si>
  <si>
    <t>※使用本試算表請確認宣告利率</t>
    <phoneticPr fontId="5" type="noConversion"/>
  </si>
  <si>
    <t>預定利率</t>
    <phoneticPr fontId="5" type="noConversion"/>
  </si>
  <si>
    <t>today</t>
    <phoneticPr fontId="5" type="noConversion"/>
  </si>
  <si>
    <t>半年</t>
    <phoneticPr fontId="5" type="noConversion"/>
  </si>
  <si>
    <t>季</t>
    <phoneticPr fontId="5" type="noConversion"/>
  </si>
  <si>
    <t>先生</t>
    <phoneticPr fontId="5" type="noConversion"/>
  </si>
  <si>
    <t>女性</t>
    <phoneticPr fontId="5" type="noConversion"/>
  </si>
  <si>
    <t>女士</t>
    <phoneticPr fontId="5" type="noConversion"/>
  </si>
  <si>
    <t>抵繳應繳保險費</t>
    <phoneticPr fontId="5" type="noConversion"/>
  </si>
  <si>
    <t>現金給付</t>
    <phoneticPr fontId="5" type="noConversion"/>
  </si>
  <si>
    <t>匯款</t>
  </si>
  <si>
    <t>儲存生息</t>
    <phoneticPr fontId="5" type="noConversion"/>
  </si>
  <si>
    <t>其他</t>
  </si>
  <si>
    <t>錄音範本資料輸入區</t>
  </si>
  <si>
    <t>項次</t>
  </si>
  <si>
    <t>問項問題</t>
  </si>
  <si>
    <t>業務人員輸入欄位</t>
  </si>
  <si>
    <t>要保人投保保險年齡</t>
  </si>
  <si>
    <t>被保人投保保險年齡</t>
  </si>
  <si>
    <t>要保人姓名</t>
  </si>
  <si>
    <t>請自行輸入姓名</t>
    <phoneticPr fontId="5" type="noConversion"/>
  </si>
  <si>
    <t>被保險人姓名</t>
  </si>
  <si>
    <t>被保險人性別</t>
  </si>
  <si>
    <t>投保險種(全名)</t>
  </si>
  <si>
    <t>繳別</t>
  </si>
  <si>
    <t>繳費年期</t>
  </si>
  <si>
    <t>首期實繳保險費</t>
    <phoneticPr fontId="5" type="noConversion"/>
  </si>
  <si>
    <t>公司名稱</t>
  </si>
  <si>
    <t>請自行輸入名稱</t>
    <phoneticPr fontId="5" type="noConversion"/>
  </si>
  <si>
    <t>業務人員姓名</t>
  </si>
  <si>
    <t>業務人員登錄證號</t>
  </si>
  <si>
    <t>請自行輸入</t>
    <phoneticPr fontId="5" type="noConversion"/>
  </si>
  <si>
    <t>年期清單</t>
    <phoneticPr fontId="5" type="noConversion"/>
  </si>
  <si>
    <t>危額係數</t>
    <phoneticPr fontId="5" type="noConversion"/>
  </si>
  <si>
    <t>高保額費率折減</t>
    <phoneticPr fontId="5" type="noConversion"/>
  </si>
  <si>
    <t>投保年齡下限</t>
    <phoneticPr fontId="5" type="noConversion"/>
  </si>
  <si>
    <t>投保年齡上限</t>
    <phoneticPr fontId="5" type="noConversion"/>
  </si>
  <si>
    <t>保額下限</t>
    <phoneticPr fontId="5" type="noConversion"/>
  </si>
  <si>
    <t>保額上限</t>
    <phoneticPr fontId="5" type="noConversion"/>
  </si>
  <si>
    <t>offset</t>
    <phoneticPr fontId="5" type="noConversion"/>
  </si>
  <si>
    <t>解約金表</t>
    <phoneticPr fontId="5" type="noConversion"/>
  </si>
  <si>
    <t>年期</t>
    <phoneticPr fontId="5" type="noConversion"/>
  </si>
  <si>
    <t>銀保</t>
  </si>
  <si>
    <t>面額計算額度則危險係數放1</t>
    <phoneticPr fontId="5" type="noConversion"/>
  </si>
  <si>
    <t>年度</t>
    <phoneticPr fontId="5" type="noConversion"/>
  </si>
  <si>
    <t>性別</t>
  </si>
  <si>
    <t>年齡下限</t>
    <phoneticPr fontId="5" type="noConversion"/>
  </si>
  <si>
    <t>危險係數</t>
    <phoneticPr fontId="5" type="noConversion"/>
  </si>
  <si>
    <t>主約免體檢額度</t>
    <phoneticPr fontId="5" type="noConversion"/>
  </si>
  <si>
    <t>有附約</t>
    <phoneticPr fontId="5" type="noConversion"/>
  </si>
  <si>
    <t>年齡</t>
  </si>
  <si>
    <t>保單
年度</t>
  </si>
  <si>
    <t>保額單位</t>
    <phoneticPr fontId="5" type="noConversion"/>
  </si>
  <si>
    <t>經代</t>
    <phoneticPr fontId="5" type="noConversion"/>
  </si>
  <si>
    <t>精算單位</t>
    <phoneticPr fontId="5" type="noConversion"/>
  </si>
  <si>
    <t>四捨五入</t>
    <phoneticPr fontId="5" type="noConversion"/>
  </si>
  <si>
    <t>增額繳清年度</t>
    <phoneticPr fontId="5" type="noConversion"/>
  </si>
  <si>
    <t>生存險</t>
    <phoneticPr fontId="5" type="noConversion"/>
  </si>
  <si>
    <t>三者取其大保費倍數</t>
    <phoneticPr fontId="5" type="noConversion"/>
  </si>
  <si>
    <t>15歲以下危額上限</t>
    <phoneticPr fontId="5" type="noConversion"/>
  </si>
  <si>
    <t>幣別</t>
    <phoneticPr fontId="5" type="noConversion"/>
  </si>
  <si>
    <t>USD</t>
  </si>
  <si>
    <t>分期定期給付門檻BY匯率</t>
    <phoneticPr fontId="5" type="noConversion"/>
  </si>
  <si>
    <t>核保匯率</t>
    <phoneticPr fontId="5" type="noConversion"/>
  </si>
  <si>
    <t>保障至</t>
    <phoneticPr fontId="5" type="noConversion"/>
  </si>
  <si>
    <t>歲</t>
    <phoneticPr fontId="5" type="noConversion"/>
  </si>
  <si>
    <t>適用通路</t>
    <phoneticPr fontId="5" type="noConversion"/>
  </si>
  <si>
    <r>
      <t>危額係數</t>
    </r>
    <r>
      <rPr>
        <sz val="10"/>
        <color indexed="10"/>
        <rFont val="新細明體"/>
        <family val="1"/>
        <charset val="136"/>
      </rPr>
      <t>體檢額度</t>
    </r>
    <r>
      <rPr>
        <sz val="10"/>
        <color indexed="8"/>
        <rFont val="新細明體"/>
        <family val="1"/>
        <charset val="136"/>
      </rPr>
      <t>位置</t>
    </r>
    <phoneticPr fontId="5" type="noConversion"/>
  </si>
  <si>
    <t>門檻</t>
    <phoneticPr fontId="5" type="noConversion"/>
  </si>
  <si>
    <t>體檢匯率</t>
    <phoneticPr fontId="5" type="noConversion"/>
  </si>
  <si>
    <t>年期數</t>
    <phoneticPr fontId="5" type="noConversion"/>
  </si>
  <si>
    <t>危險保額</t>
    <phoneticPr fontId="5" type="noConversion"/>
  </si>
  <si>
    <t>體檢危額</t>
    <phoneticPr fontId="5" type="noConversion"/>
  </si>
  <si>
    <t>免體檢額度</t>
    <phoneticPr fontId="5" type="noConversion"/>
  </si>
  <si>
    <t>體檢與否</t>
    <phoneticPr fontId="5" type="noConversion"/>
  </si>
  <si>
    <t>主約</t>
    <phoneticPr fontId="5" type="noConversion"/>
  </si>
  <si>
    <t>附約</t>
    <phoneticPr fontId="5" type="noConversion"/>
  </si>
  <si>
    <t>業務</t>
    <phoneticPr fontId="5" type="noConversion"/>
  </si>
  <si>
    <t>主附約</t>
    <phoneticPr fontId="5" type="noConversion"/>
  </si>
  <si>
    <t>NTD</t>
    <phoneticPr fontId="5" type="noConversion"/>
  </si>
  <si>
    <t>USD</t>
    <phoneticPr fontId="5" type="noConversion"/>
  </si>
  <si>
    <t>CNY</t>
    <phoneticPr fontId="5" type="noConversion"/>
  </si>
  <si>
    <t>AUD</t>
    <phoneticPr fontId="5" type="noConversion"/>
  </si>
  <si>
    <t>年齡</t>
    <phoneticPr fontId="5" type="noConversion"/>
  </si>
  <si>
    <t>Corridor100</t>
    <phoneticPr fontId="5" type="noConversion"/>
  </si>
  <si>
    <t>Corridor190</t>
    <phoneticPr fontId="5" type="noConversion"/>
  </si>
  <si>
    <t>Corridor210</t>
    <phoneticPr fontId="5" type="noConversion"/>
  </si>
  <si>
    <t>Corridor250</t>
    <phoneticPr fontId="5" type="noConversion"/>
  </si>
  <si>
    <t>年期</t>
    <phoneticPr fontId="5" type="noConversion"/>
  </si>
  <si>
    <t>保險
年齡</t>
  </si>
  <si>
    <t>宣告利率</t>
    <phoneticPr fontId="5" type="noConversion"/>
  </si>
  <si>
    <t>PV</t>
    <phoneticPr fontId="5" type="noConversion"/>
  </si>
  <si>
    <t>pvr</t>
    <phoneticPr fontId="5" type="noConversion"/>
  </si>
  <si>
    <t>增值回饋分享金b</t>
    <phoneticPr fontId="5" type="noConversion"/>
  </si>
  <si>
    <t>抵繳保費</t>
    <phoneticPr fontId="5" type="noConversion"/>
  </si>
  <si>
    <t>累積所繳保費</t>
    <phoneticPr fontId="5" type="noConversion"/>
  </si>
  <si>
    <t>基本保險金額對應之一般身故</t>
    <phoneticPr fontId="5" type="noConversion"/>
  </si>
  <si>
    <t>基本保險金額對應之生存金</t>
    <phoneticPr fontId="5" type="noConversion"/>
  </si>
  <si>
    <t>基本保險金額對應之解約金</t>
    <phoneticPr fontId="5" type="noConversion"/>
  </si>
  <si>
    <t>基本保險金額對應之保價金</t>
    <phoneticPr fontId="5" type="noConversion"/>
  </si>
  <si>
    <t>(15足歲前)增額繳清保價</t>
    <phoneticPr fontId="5" type="noConversion"/>
  </si>
  <si>
    <t>PUA</t>
    <phoneticPr fontId="5" type="noConversion"/>
  </si>
  <si>
    <t>TPUA</t>
    <phoneticPr fontId="5" type="noConversion"/>
  </si>
  <si>
    <t>csv(小保價)</t>
    <phoneticPr fontId="5" type="noConversion"/>
  </si>
  <si>
    <t>累計現金給付</t>
    <phoneticPr fontId="5" type="noConversion"/>
  </si>
  <si>
    <t>增額生存保險金</t>
    <phoneticPr fontId="5" type="noConversion"/>
  </si>
  <si>
    <t>三者取其大：保費</t>
    <phoneticPr fontId="5" type="noConversion"/>
  </si>
  <si>
    <t>三者取其大：DB</t>
    <phoneticPr fontId="5" type="noConversion"/>
  </si>
  <si>
    <t>三者取其大：保價</t>
    <phoneticPr fontId="5" type="noConversion"/>
  </si>
  <si>
    <t>期末保價</t>
    <phoneticPr fontId="5" type="noConversion"/>
  </si>
  <si>
    <t>cvt</t>
    <phoneticPr fontId="5" type="noConversion"/>
  </si>
  <si>
    <t>cv</t>
    <phoneticPr fontId="5" type="noConversion"/>
  </si>
  <si>
    <t>cv'</t>
    <phoneticPr fontId="5" type="noConversion"/>
  </si>
  <si>
    <t>ax'</t>
    <phoneticPr fontId="5" type="noConversion"/>
  </si>
  <si>
    <t>ΣSA</t>
    <phoneticPr fontId="5" type="noConversion"/>
  </si>
  <si>
    <t>PVA</t>
    <phoneticPr fontId="5" type="noConversion"/>
  </si>
  <si>
    <t>是否有PVA</t>
    <phoneticPr fontId="13" type="noConversion"/>
  </si>
  <si>
    <t>含「基本保險金額、累計增加保險金額」</t>
    <phoneticPr fontId="5" type="noConversion"/>
  </si>
  <si>
    <r>
      <rPr>
        <b/>
        <sz val="16"/>
        <color indexed="10"/>
        <rFont val="標楷體"/>
        <family val="4"/>
        <charset val="136"/>
      </rPr>
      <t>◎</t>
    </r>
    <r>
      <rPr>
        <b/>
        <sz val="16"/>
        <color indexed="10"/>
        <rFont val="微軟正黑體"/>
        <family val="2"/>
        <charset val="136"/>
      </rPr>
      <t xml:space="preserve"> 本保險試算表係屬參考資料，非正式簽署保險契約，且無法取代要保書，有關您的權益請參閱保險契約條款。</t>
    </r>
    <phoneticPr fontId="5" type="noConversion"/>
  </si>
  <si>
    <t>【保險給付】</t>
    <phoneticPr fontId="5" type="noConversion"/>
  </si>
  <si>
    <t>【增值回饋分享金】</t>
    <phoneticPr fontId="5" type="noConversion"/>
  </si>
  <si>
    <t>【分期定期保險金給付】</t>
    <phoneticPr fontId="5" type="noConversion"/>
  </si>
  <si>
    <t>【保險費收取方式】</t>
    <phoneticPr fontId="5" type="noConversion"/>
  </si>
  <si>
    <t>項目</t>
  </si>
  <si>
    <t>【名詞定義】</t>
    <phoneticPr fontId="5" type="noConversion"/>
  </si>
  <si>
    <t>注意事項</t>
    <phoneticPr fontId="5" type="noConversion"/>
  </si>
  <si>
    <t>1.消費者投保前應審慎瞭解本保險商品之承保範圍、除外不保事項及商品風險。</t>
    <phoneticPr fontId="5" type="noConversion"/>
  </si>
  <si>
    <t>年齡</t>
    <phoneticPr fontId="5" type="noConversion"/>
  </si>
  <si>
    <t>保單
年度</t>
    <phoneticPr fontId="5" type="noConversion"/>
  </si>
  <si>
    <t>性　　別：</t>
    <phoneticPr fontId="5" type="noConversion"/>
  </si>
  <si>
    <t>繳費期間：</t>
    <phoneticPr fontId="5" type="noConversion"/>
  </si>
  <si>
    <t/>
  </si>
  <si>
    <t>保險年齡：</t>
    <phoneticPr fontId="5" type="noConversion"/>
  </si>
  <si>
    <t>繳費方式：</t>
    <phoneticPr fontId="5" type="noConversion"/>
  </si>
  <si>
    <t>本月宣告利率(假設值)：</t>
    <phoneticPr fontId="5" type="noConversion"/>
  </si>
  <si>
    <t>投保金額：</t>
    <phoneticPr fontId="5" type="noConversion"/>
  </si>
  <si>
    <t>預定利率：</t>
    <phoneticPr fontId="5" type="noConversion"/>
  </si>
  <si>
    <t>原始保費：</t>
    <phoneticPr fontId="5" type="noConversion"/>
  </si>
  <si>
    <t>各保單年度末
增值回饋分享金選擇給付方式：</t>
    <phoneticPr fontId="5" type="noConversion"/>
  </si>
  <si>
    <t>【情境二】</t>
    <phoneticPr fontId="5" type="noConversion"/>
  </si>
  <si>
    <t>保單
年度
(末)</t>
    <phoneticPr fontId="5" type="noConversion"/>
  </si>
  <si>
    <t>保險
年齡</t>
    <phoneticPr fontId="5" type="noConversion"/>
  </si>
  <si>
    <t>(E)+(F)</t>
    <phoneticPr fontId="5" type="noConversion"/>
  </si>
  <si>
    <t>((E)+(F))/(A)</t>
    <phoneticPr fontId="5" type="noConversion"/>
  </si>
  <si>
    <t>繳費方式</t>
    <phoneticPr fontId="5" type="noConversion"/>
  </si>
  <si>
    <t>保險金額</t>
    <phoneticPr fontId="5" type="noConversion"/>
  </si>
  <si>
    <t>可試算三組不同約定期間每期給付金額
(分期定期保險金給付期間有5、10、15、20或25年等五種選擇)</t>
    <phoneticPr fontId="5" type="noConversion"/>
  </si>
  <si>
    <t>年金因子</t>
    <phoneticPr fontId="5" type="noConversion"/>
  </si>
  <si>
    <t>假設1：約定給付期間</t>
    <phoneticPr fontId="5" type="noConversion"/>
  </si>
  <si>
    <t>分期給付比例</t>
    <phoneticPr fontId="5" type="noConversion"/>
  </si>
  <si>
    <t>假設2：約定給付期間</t>
    <phoneticPr fontId="5" type="noConversion"/>
  </si>
  <si>
    <t>一次給付比例</t>
    <phoneticPr fontId="5" type="noConversion"/>
  </si>
  <si>
    <t>假設3：約定給付期間</t>
    <phoneticPr fontId="5" type="noConversion"/>
  </si>
  <si>
    <t>假設分期定期保險金預定利率</t>
    <phoneticPr fontId="5" type="noConversion"/>
  </si>
  <si>
    <r>
      <rPr>
        <sz val="12"/>
        <color indexed="8"/>
        <rFont val="標楷體"/>
        <family val="4"/>
        <charset val="136"/>
      </rPr>
      <t>◎</t>
    </r>
    <r>
      <rPr>
        <sz val="12"/>
        <color indexed="8"/>
        <rFont val="微軟正黑體"/>
        <family val="2"/>
        <charset val="136"/>
      </rPr>
      <t>請於"黃底"儲存格自行填入欲選擇之年期及比例</t>
    </r>
    <phoneticPr fontId="5" type="noConversion"/>
  </si>
  <si>
    <r>
      <t>※下表分期定期保險金僅以一般「身故保險金」為例，並以年給付方式計算，相關數值</t>
    </r>
    <r>
      <rPr>
        <b/>
        <sz val="14"/>
        <color indexed="10"/>
        <rFont val="微軟正黑體"/>
        <family val="2"/>
        <charset val="136"/>
      </rPr>
      <t>僅供參考</t>
    </r>
    <r>
      <rPr>
        <b/>
        <sz val="12"/>
        <color indexed="10"/>
        <rFont val="微軟正黑體"/>
        <family val="2"/>
        <charset val="136"/>
      </rPr>
      <t>。</t>
    </r>
    <phoneticPr fontId="5" type="noConversion"/>
  </si>
  <si>
    <t>分期給付總額</t>
    <phoneticPr fontId="5" type="noConversion"/>
  </si>
  <si>
    <t>每年領取金額</t>
    <phoneticPr fontId="5" type="noConversion"/>
  </si>
  <si>
    <t>累計總領取金額</t>
    <phoneticPr fontId="5" type="noConversion"/>
  </si>
  <si>
    <r>
      <rPr>
        <sz val="13"/>
        <rFont val="標楷體"/>
        <family val="4"/>
        <charset val="136"/>
      </rPr>
      <t>★</t>
    </r>
    <r>
      <rPr>
        <b/>
        <sz val="13"/>
        <rFont val="微軟正黑體"/>
        <family val="2"/>
        <charset val="136"/>
      </rPr>
      <t>分期定期保險金給付</t>
    </r>
    <phoneticPr fontId="5" type="noConversion"/>
  </si>
  <si>
    <t>要保人</t>
    <phoneticPr fontId="5" type="noConversion"/>
  </si>
  <si>
    <t>被保人</t>
    <phoneticPr fontId="5" type="noConversion"/>
  </si>
  <si>
    <t>錄音銷售過程紀錄範本</t>
  </si>
  <si>
    <t>序號</t>
  </si>
  <si>
    <t>銷售人員說明範例</t>
  </si>
  <si>
    <t>Q3：以下我將說明本商品內容及重要事項，請您聽完後逐一回答清楚或不清楚，正確或不正確。請問您是否同意?</t>
  </si>
  <si>
    <t>告知繳費年期與繳費金額</t>
  </si>
  <si>
    <t>說明商品重要條款內容、除外責任、保險商品說明書重要內容、建議書內容</t>
  </si>
  <si>
    <t>宣告利率說明</t>
  </si>
  <si>
    <t>契撤期說明</t>
  </si>
  <si>
    <t>實質課稅原則說明</t>
    <phoneticPr fontId="42" type="noConversion"/>
  </si>
  <si>
    <t>人壽保險之死亡給付及年金保險之確定年金給付於被保險人死亡後給付於指定受益人者，依保險法</t>
    <phoneticPr fontId="42" type="noConversion"/>
  </si>
  <si>
    <t>第一百十二條規定不得作為被保險人之遺產，惟如涉有規避遺產稅等稅捐情事者，稽徵機關仍得</t>
    <phoneticPr fontId="42" type="noConversion"/>
  </si>
  <si>
    <t>實務案例如下表，敬請參考。</t>
    <phoneticPr fontId="42" type="noConversion"/>
  </si>
  <si>
    <t>實務上死亡人壽保險金依實質課稅原則核課遺產稅案例及其參考特徵</t>
  </si>
  <si>
    <t>案例說明</t>
  </si>
  <si>
    <t>案例特徵或參考指標</t>
  </si>
  <si>
    <t>被繼承人於民國 88 年 8 月 2 日死亡，生前於 87 年 12 月 24 日以躉繳方式投保還本終身壽險型保單 2 張共 26,586,000 元(投保時約 71 歲)，其中包含貸款 2,075 萬元，並指定其配偶為受益人，而被繼承人於投保時已患有冠心症、心肌梗塞、中風及糖尿病等病症。（最高行政法院 101 年判字第 87 號行政判決）</t>
    <phoneticPr fontId="42" type="noConversion"/>
  </si>
  <si>
    <t>1.躉繳投保</t>
  </si>
  <si>
    <t>2.高齡投保</t>
  </si>
  <si>
    <t>3.帶病投保</t>
  </si>
  <si>
    <t>4.短期投保</t>
  </si>
  <si>
    <t>5.鉅額投保</t>
  </si>
  <si>
    <t>6.舉債投保</t>
  </si>
  <si>
    <t>被繼承人於民國 94 年 6 月 29 日死亡，生前於 90 年 9 月 22 日以躉繳方式投保終身壽險保單 38,934,665 元，並於 91 年 8 月 8 日以其本人為要保人及被保險人，並指定受益人，以躉繳方式投保終身壽險保單 184,148,760 元(投保時約 81 歲)；被繼承人在 91 年間腦部已有退化跡象，對個人人生係採消極態度（面對醫生猶「不肯起身動」，為醫生認「下次可能住院」）；被繼承人生前在 91 年 8 月 8 日繳納系爭保費前，已積欠國泰世華銀行債務 80,000,000 元，復於 91 年 10 月 14 日再舉借鉅額債務64,000,000 元投保，合計 144,000,000 元，且貸款利率遠高於保單投資報酬率。（最高行政法院 100 年判字第 726 號行政判決）</t>
    <phoneticPr fontId="42" type="noConversion"/>
  </si>
  <si>
    <t>1.高齡投保</t>
  </si>
  <si>
    <t>2.躉繳投保</t>
  </si>
  <si>
    <t>3.鉅額投保</t>
  </si>
  <si>
    <t>4.帶病投保</t>
  </si>
  <si>
    <t>5.舉債投保</t>
  </si>
  <si>
    <t>被繼承人於 94 年 9 月 3 日死亡，生前於 89 年 3 月 15 日經醫院診斷罹患帕金森氏症，且 93 年 8 月至死亡日止係處於重病狀態而無自行處理事務之能力，其於 90 年 3 月 9 日投保終身壽險，保險金額 10,000,000 元，躉繳保險費 11,147,000 元。（臺北高等行政法院 99 年度訴字第 616 號判決）</t>
    <phoneticPr fontId="42" type="noConversion"/>
  </si>
  <si>
    <t>1.帶病投保</t>
  </si>
  <si>
    <t>3.已繳保險費高於保險金額</t>
  </si>
  <si>
    <t>被繼承人於 95 年 3 月 6 日死亡，生前於 93 年 12 月 14 日以其本人為要保人及被保險人，並指定受益人投保人壽保險(投保時約 84 歲)，保險金額 20,000,000 元，以躉繳方式繳納保險費20,000,000 元(保險部分及投資部分之保險費分別為600,000 元及 19,400,000 元)，被繼承人死亡日之投資部分保單價值為22,789,772 元。(最高行政法院 100 年度判字第 1003 號判決)</t>
    <phoneticPr fontId="42" type="noConversion"/>
  </si>
  <si>
    <t>3.短期投保</t>
  </si>
  <si>
    <t>4.鉅額投保</t>
  </si>
  <si>
    <t>5.保險費等於保險金額</t>
    <phoneticPr fontId="42" type="noConversion"/>
  </si>
  <si>
    <t>被繼承人於民國 95 年 12 月 3 日死亡，生前於 95 年 2 至 6 月間以躉繳方式投保投資型保單 3 筆共 6,885,000 元。(投保時約 75歲)，於 94 年 5 月 23 日智能檢查呈現疑有極早期失智症狀，後續追蹤並確認有記憶障礙，惟併有憂鬱症及曾罹患腦中風；至95 年 11 月 10 日，被繼承人有脊髓肌肉萎縮症併頸椎病變及神經根病變，四肢肌肉萎縮，導致行動困難，足證被繼承人於投保前確有上述失智、中風及脊髓肌肉萎縮症併頸椎病變及神經根病變，四肢肌肉萎縮等無法治癒症狀。（最高行政法院 100 年判字第 574 號行政判決）</t>
    <phoneticPr fontId="42" type="noConversion"/>
  </si>
  <si>
    <t>5.帶病投保</t>
    <phoneticPr fontId="42" type="noConversion"/>
  </si>
  <si>
    <t>被繼承人 96 年 6 月 8 日死亡，生前於 93 年 1 月至 94 年 3 月間(投保時約 81 歲)，陸續以其本人為要保人及被保險人，指定其子為身故保險金之受益人，共投保 4 筆人壽保險，躉繳保險費148,209,331 元，其繳納保費大部分資金來自售地餘款及向繼承人借貸而來；被繼承人生前投保時有高血壓、糖尿病及前列腺癌服藥控制等病況。（高雄高等行政法院 100 年度訴字第 584 號判決）</t>
    <phoneticPr fontId="42" type="noConversion"/>
  </si>
  <si>
    <t>3.舉債投保</t>
  </si>
  <si>
    <t>5.高齡投保</t>
    <phoneticPr fontId="42" type="noConversion"/>
  </si>
  <si>
    <t>被繼承人於民國 96 年 11 月 19 日死亡，生前於 92 年至 95 年間以躉繳方式投保投資型保單 4 張共 33,953,000 元(投保時約 72歲)，其後曾於 95 年 2 月 23 日至 27 日因腸阻塞、低血鉀症及膽結石住院治療。（最高行政法院 100 年判字第 1589 號行政判決）</t>
    <phoneticPr fontId="42" type="noConversion"/>
  </si>
  <si>
    <t>被繼承人於民國 97 年 10 月 6 日死亡，生前於 96 年 1 月 26 日以躉繳方式投保投資型保單 25,000,000 元(投保時約 77 歲)， 旋於同年月 29 日向陽信商業銀行青年分行貸款 25,000,000 元，且其曾於 95 年 4 月 14 日及 21 日因慢性阻塞性肺病前往高雄榮民總醫院就醫最終死因為肺炎併敗血性休克併多重器官衰竭。（高雄高等行政法院 99 年訴字第 246 號行政判決）</t>
    <phoneticPr fontId="42" type="noConversion"/>
  </si>
  <si>
    <t>5.舉債投保</t>
    <phoneticPr fontId="42" type="noConversion"/>
  </si>
  <si>
    <t>被繼承人於 97 年 12 月 19 日因肝癌死亡，其死亡前 2 個月至 1年 2 個月間密集投保(投保時約 71 歲)，以本人為要保人及被保險人，並指定繼承人為身故受益人，躉繳保險費 42,477,614 元，受益人所獲保險給付 44,358,797 元。（最高行政法院 101 年度判字第 201 號判決、高雄高等行政法院 100 年度訴字第 142 號判決）</t>
    <phoneticPr fontId="42" type="noConversion"/>
  </si>
  <si>
    <t>5.高齡投保</t>
  </si>
  <si>
    <t>6.密集投保</t>
  </si>
  <si>
    <t>7.保險給付相當於已繳保險費加計利息金額</t>
  </si>
  <si>
    <t>被繼承人於民國 98 年 3 月 5 日死亡，生前於 93 年 4 月 13 日及93 年 7 月 27 日至 93 年 9 月 1 日間以躉繳方式投保投資型保單2 張及養老保險單 48 張共 1,800 萬元(投保時約 71 歲)，於投保前因多發性骨髓瘤入住於臺大醫院，且有刻意隱瞞病情而規避遺產稅之故意。（臺北高等行政法院 100 年訴字第 1517 號行政判決）</t>
    <phoneticPr fontId="42" type="noConversion"/>
  </si>
  <si>
    <t>4.鉅額投保</t>
    <phoneticPr fontId="42" type="noConversion"/>
  </si>
  <si>
    <t>被繼承人於 91 年 9 月 8 日死亡，生前有鉅額財產 1 億 3 千 8 百餘萬元，其於 88 年 4 月 13 日向銀行舉債 29,500,000 元，以躉繳方式投保終身壽險 7 筆(投保時 77 歲)，指定其子女等 5 人為身故保險金受益人，保險金額 20,950,000 元，躉繳保險費29,447,949 元，嗣被繼承人死亡，保險公司於同年月 18 日給付受益人保險金計 32,730,185 元，繼承人於同年 10 月 2 日及 3 日按各自受益比例分別清償上開銀行借款本息計 37,164,150 元。（最高行政法院 97 年度判字第 675 號判決）</t>
    <phoneticPr fontId="42" type="noConversion"/>
  </si>
  <si>
    <t>2.舉債投保</t>
  </si>
  <si>
    <t>3.高齡投保</t>
  </si>
  <si>
    <t>4.保險費高於保險金額；保險給付相當於已繳保險費加計利息金額</t>
  </si>
  <si>
    <t>被繼承人於 91 年 6 月 27 日死亡，生前於 90 年 2 月 7 日至 4 月15 日期間因腎動脈狹窄合併慢性腎衰竭住院治療，同年 4 月 17日至 28 日定期門診血析，其於 90 年 4 月 2 日以本人為要保人及被保險人，並指定其孫(即繼承人)為身故保險金受益人，以舉債躉繳方式繳納保險費 2,578 萬元（投保時約 77 歲），身故保險理賠金 2,509 萬 9,455 元。（最高行政法院 98 年度判字第1145 號判決）</t>
    <phoneticPr fontId="42" type="noConversion"/>
  </si>
  <si>
    <t>4.高齡投保</t>
  </si>
  <si>
    <t>5.短期投保</t>
  </si>
  <si>
    <t>6.鉅額投保</t>
  </si>
  <si>
    <t>7.保險給付低於已繳保險費</t>
    <phoneticPr fontId="42" type="noConversion"/>
  </si>
  <si>
    <t>被繼承人於 90 年 9 月 8 日死亡，生前於 88 年 3 月 2 4 日經診斷有其他慢性阻塞性肺疾病、氣管支氣管及肺之惡性腫瘤及瀰散性肺間質變等疾病，90 年 3 月至 9 月間陸續住院接受例行性化學治療及放射線治療，其於 89 年 3 月 3 日起至 90 年 8 月 21日陸續以躉繳方式投保人壽保險，以其本人為要保人及被保險人，指定其女為受益人，躉繳保險費 3,526 萬元，身故之保險理賠金約 3,602 萬 4,133 元。（最高行政法院 97 年度判字第 81號判決）</t>
    <phoneticPr fontId="42" type="noConversion"/>
  </si>
  <si>
    <t>5.保險給付相當於已繳保險費加計利息金額</t>
    <phoneticPr fontId="42" type="noConversion"/>
  </si>
  <si>
    <t>被繼承人於 94 年 1 月 3 日死亡，生前於 92 年 1 月至 5 月經診斷為中風後之言語障礙和記憶障礙，93 年 4 月 20 日起至 5 月29 日止住院期間意識狀態為不清楚，自行處理事務能力差，93年 11 月 27 日起至 12 月 10 日止及 93 年 12 月 13 日起至 12 月21 日止住院意識為可醒著，但因雙側大腦功能缺損無法言語溝通也無法以肢體表達所需。被繼承人分別於 92 年 6 月 18 日及93 年 2 月 26 日，投保吉祥變額萬能終身壽險(投保時 81 歲)，以其本人為要保人及被保險人，並指定繼承人為受益人，自 92年 6 月 27 日起至 93 年 5 月 13 日止，繳納保險費計 25,750,000元；又因該保單屬投資型保險商品，繼承日價值合計 24,519,474元。（高雄高等行政法院 95 年度訴字第 1150 號判決）</t>
    <phoneticPr fontId="42" type="noConversion"/>
  </si>
  <si>
    <t>5.保險給付相當於已繳保險費</t>
  </si>
  <si>
    <t>被繼承人於 95 年 9 月 18 日因肝癌及敗血性休克死亡，生前於89 年間經診斷有肝炎、肝硬化及肝癌，並於 89 年 5 月至 95 年9 月間住院 6 次治療，其於 92 年 12 月 8 日投保人壽保險（投資型保單）(投保時 72 歲)，以本人為要保人及被保險人，指定其子女為身故受益人，躉繳保險費 12,000,000 元，受益人所獲保險理賠金為 12,085,845 元。（高雄高等行政法院 97 年度訴字第771 號判決）</t>
    <phoneticPr fontId="42" type="noConversion"/>
  </si>
  <si>
    <t>2.鉅額投保</t>
  </si>
  <si>
    <t>4.保險給付相當於已繳保險費</t>
  </si>
  <si>
    <t>被繼承人於 94 年 4 月 11 日死亡，生前於 93 年 5 月間經診斷罹患肺小細胞癌，於 93 年 7 月 16 日投保人壽保險(投保時 72 歲)， 以本人為要保人及被保險人，指定繼承人為身故受益人，躉繳保險費 30,000,000 元，受益人所獲身故保險給付為 29,707,690元。（臺北高等行政法院 97 年度訴字第 2275 號判決）</t>
    <phoneticPr fontId="42" type="noConversion"/>
  </si>
  <si>
    <t>5.保險給付低於已繳保險費</t>
  </si>
  <si>
    <t>資料來源：金融監督管理委員會 109 年 2 月 4 日金管保壽字第 1090410128 號函(序號 1、7、8、10)及</t>
    <phoneticPr fontId="42" type="noConversion"/>
  </si>
  <si>
    <t xml:space="preserve">                  財政部102 年 1 月 18 日台財稅字第 10200501712 號函(序號 2-6、9、11-16)</t>
    <phoneticPr fontId="42" type="noConversion"/>
  </si>
  <si>
    <t>實際繳交保費之人年齡</t>
    <phoneticPr fontId="5" type="noConversion"/>
  </si>
  <si>
    <t>自動</t>
    <phoneticPr fontId="5" type="noConversion"/>
  </si>
  <si>
    <t>實際繳交保費之人姓名</t>
    <phoneticPr fontId="5" type="noConversion"/>
  </si>
  <si>
    <t>實際繳交保費之人性別</t>
    <phoneticPr fontId="5" type="noConversion"/>
  </si>
  <si>
    <t>實際繳交保費之人</t>
  </si>
  <si>
    <t>※本Excel試算表檔案，需於PC/NB之MS Windows系統及合法授權的MS Office Excel軟體中執行。其他作業系統或非MS Office Excel軟體將可能發生無法預期之錯誤或無法順利運行。</t>
    <phoneticPr fontId="5" type="noConversion"/>
  </si>
  <si>
    <t>重要提醒:˙要保人或被保險人或實際繳交保費之人保險年齡達65歲(含)以上者需回覆各項問題。</t>
    <phoneticPr fontId="5" type="noConversion"/>
  </si>
  <si>
    <t xml:space="preserve">     </t>
    <phoneticPr fontId="5" type="noConversion"/>
  </si>
  <si>
    <t>取得要保人/被保險人/實際繳交保費之人同意錄音/影及說明係購買保險商品</t>
    <phoneticPr fontId="13" type="noConversion"/>
  </si>
  <si>
    <t>要保人或被保險人或實際繳交保費之人聲明</t>
    <phoneticPr fontId="13" type="noConversion"/>
  </si>
  <si>
    <t>(註：倘若前述錄音對象有重覆時，僅需擇一對象進行錄音。若錄音對象不同人時，則需個別聲明)</t>
    <phoneticPr fontId="5" type="noConversion"/>
  </si>
  <si>
    <t>Q13：本保險有匯率風險及商品幣別所屬國家之政治、經濟變動風險，以及負擔匯款的相關費用，請問您是否清楚？</t>
    <phoneticPr fontId="5" type="noConversion"/>
  </si>
  <si>
    <t>您已確認投保該商品符合您的需求以及可負擔此保費，請問您是否正確？</t>
    <phoneticPr fontId="13" type="noConversion"/>
  </si>
  <si>
    <t>Q10：本保險為外幣計價保險契約與新臺幣計價保險契約間，不得辦理契約轉換，請問您是否清楚?</t>
    <phoneticPr fontId="5" type="noConversion"/>
  </si>
  <si>
    <t>Q11：本保險投保後解約或不繼續繳費可能不利消費者，請問您是否清楚?</t>
    <phoneticPr fontId="5" type="noConversion"/>
  </si>
  <si>
    <t>Q12：本商品為保險商品，受人身保險安定基金保障，並非存款項目，故不受存款保險之保障。請問您是否清楚?</t>
    <phoneticPr fontId="5" type="noConversion"/>
  </si>
  <si>
    <t>Q14：本商品具有解約金，提醒您，若中途解約，解約金金額可能低於您所繳保費，請問您是否清楚?</t>
    <phoneticPr fontId="5" type="noConversion"/>
  </si>
  <si>
    <t>依據有關稅法規定或納稅者權利保護法第七條所定實質課稅原則辦理。金管會及財政部公告之</t>
    <phoneticPr fontId="42" type="noConversion"/>
  </si>
  <si>
    <t>製表日期：2022年8月31日</t>
    <phoneticPr fontId="42" type="noConversion"/>
  </si>
  <si>
    <t>實質課稅原則說明</t>
    <phoneticPr fontId="13" type="noConversion"/>
  </si>
  <si>
    <t xml:space="preserve">  ˙倘若前述錄音對象有重覆時，僅需擇一對象進行錄音。</t>
    <phoneticPr fontId="5" type="noConversion"/>
  </si>
  <si>
    <t xml:space="preserve">  ˙銷售過程之錄音或錄影紀錄作業時，不得僅依照範本逐字宣讀銷售過程，仍應向當事人進行相關內容之解說。</t>
    <phoneticPr fontId="5" type="noConversion"/>
  </si>
  <si>
    <t>(G)+(E)</t>
    <phoneticPr fontId="5" type="noConversion"/>
  </si>
  <si>
    <t>((G)+(E))/(A)</t>
    <phoneticPr fontId="5" type="noConversion"/>
  </si>
  <si>
    <t>71</t>
  </si>
  <si>
    <t>72</t>
  </si>
  <si>
    <t>73</t>
  </si>
  <si>
    <t>74</t>
  </si>
  <si>
    <t>【匯款相關費用及其負擔對象】</t>
    <phoneticPr fontId="5" type="noConversion"/>
  </si>
  <si>
    <r>
      <t>Q7：就保單條款中重要條款內容(例如</t>
    </r>
    <r>
      <rPr>
        <b/>
        <u/>
        <sz val="14"/>
        <color theme="1"/>
        <rFont val="標楷體"/>
        <family val="4"/>
        <charset val="136"/>
      </rPr>
      <t>契約效力</t>
    </r>
    <r>
      <rPr>
        <sz val="12"/>
        <color theme="1"/>
        <rFont val="標楷體"/>
        <family val="4"/>
        <charset val="136"/>
      </rPr>
      <t>的停止、恢復及終止</t>
    </r>
    <r>
      <rPr>
        <b/>
        <u/>
        <sz val="14"/>
        <color theme="1"/>
        <rFont val="標楷體"/>
        <family val="4"/>
        <charset val="136"/>
      </rPr>
      <t>事由</t>
    </r>
    <r>
      <rPr>
        <sz val="12"/>
        <color theme="1"/>
        <rFont val="標楷體"/>
        <family val="4"/>
        <charset val="136"/>
      </rPr>
      <t>、告知義務與本契約的</t>
    </r>
    <r>
      <rPr>
        <b/>
        <u/>
        <sz val="14"/>
        <color theme="1"/>
        <rFont val="標楷體"/>
        <family val="4"/>
        <charset val="136"/>
      </rPr>
      <t>解除</t>
    </r>
    <r>
      <rPr>
        <sz val="12"/>
        <color theme="1"/>
        <rFont val="標楷體"/>
        <family val="4"/>
        <charset val="136"/>
      </rPr>
      <t>等事項)，請問您是否清楚?</t>
    </r>
    <phoneticPr fontId="5" type="noConversion"/>
  </si>
  <si>
    <t>Q6：本契約保障內容及各項保險金給付等內容，請問您是否清楚？</t>
    <phoneticPr fontId="5" type="noConversion"/>
  </si>
  <si>
    <t>Q9：本保險為不分紅保險單，不參加紅利分配，並無紅利給付項目，請問您是否清楚?</t>
    <phoneticPr fontId="13" type="noConversion"/>
  </si>
  <si>
    <r>
      <t>Q16：自保單送達的隔日起算，要保人有</t>
    </r>
    <r>
      <rPr>
        <b/>
        <u/>
        <sz val="14"/>
        <color theme="1"/>
        <rFont val="標楷體"/>
        <family val="4"/>
        <charset val="136"/>
      </rPr>
      <t>10日撤銷契約的權益</t>
    </r>
    <r>
      <rPr>
        <sz val="12"/>
        <color theme="1"/>
        <rFont val="標楷體"/>
        <family val="4"/>
        <charset val="136"/>
      </rPr>
      <t>，請問您是否清楚?</t>
    </r>
    <phoneticPr fontId="5" type="noConversion"/>
  </si>
  <si>
    <r>
      <t>Q18：最後請您念出以下聲明文字以確認您了解</t>
    </r>
    <r>
      <rPr>
        <b/>
        <u/>
        <sz val="14"/>
        <color theme="1"/>
        <rFont val="標楷體"/>
        <family val="4"/>
        <charset val="136"/>
      </rPr>
      <t>商品內容</t>
    </r>
    <r>
      <rPr>
        <sz val="12"/>
        <color theme="1"/>
        <rFont val="標楷體"/>
        <family val="4"/>
        <charset val="136"/>
      </rPr>
      <t>及對這個商品的</t>
    </r>
    <r>
      <rPr>
        <b/>
        <u/>
        <sz val="14"/>
        <color theme="1"/>
        <rFont val="標楷體"/>
        <family val="4"/>
        <charset val="136"/>
      </rPr>
      <t>投保意願</t>
    </r>
    <r>
      <rPr>
        <sz val="12"/>
        <color theme="1"/>
        <rFont val="標楷體"/>
        <family val="4"/>
        <charset val="136"/>
      </rPr>
      <t>。</t>
    </r>
    <phoneticPr fontId="5" type="noConversion"/>
  </si>
  <si>
    <t>2.本試算表係由凱基人壽核定後統一提供，僅供客戶參考，詳細內容以保單條款為準。</t>
  </si>
  <si>
    <t>3.本商品經凱基人壽合格簽署人員檢視其內容業已符合一般精算原則及保險法令，惟為確保權益，基於保險公司與消費者衡平對等原則，消費者仍應詳加閱讀保險單</t>
  </si>
  <si>
    <t>Q15：此商品之宣告利率並非固定利率，會隨凱基人壽定期宣告而改變，宣告利率若低於本契約之預定利率，則以本契約之預定利率為準。請問您是否清楚?</t>
  </si>
  <si>
    <t>(3)高保費費率折減</t>
    <phoneticPr fontId="5" type="noConversion"/>
  </si>
  <si>
    <t>男性</t>
  </si>
  <si>
    <r>
      <rPr>
        <sz val="12"/>
        <rFont val="標楷體"/>
        <family val="4"/>
        <charset val="136"/>
      </rPr>
      <t>Q17：人壽保險之死亡給付及年金保險之確定年金給付於被保險人死亡後給付於指定受益人者，依</t>
    </r>
    <r>
      <rPr>
        <b/>
        <u/>
        <sz val="14"/>
        <rFont val="標楷體"/>
        <family val="4"/>
        <charset val="136"/>
      </rPr>
      <t>保險法第112條</t>
    </r>
    <r>
      <rPr>
        <sz val="12"/>
        <rFont val="標楷體"/>
        <family val="4"/>
        <charset val="136"/>
      </rPr>
      <t>規定不得作為被保險人之遺產，惟如涉有規避遺產稅等稅捐情事者，</t>
    </r>
    <r>
      <rPr>
        <b/>
        <u/>
        <sz val="14"/>
        <rFont val="標楷體"/>
        <family val="4"/>
        <charset val="136"/>
      </rPr>
      <t>稽徵</t>
    </r>
    <r>
      <rPr>
        <sz val="12"/>
        <rFont val="標楷體"/>
        <family val="4"/>
        <charset val="136"/>
      </rPr>
      <t>機關仍得依據有關稅法規定或納稅者權利保護法第七條所定實質課稅原則辦理，請問您是否清楚？</t>
    </r>
    <phoneticPr fontId="13" type="noConversion"/>
  </si>
  <si>
    <t>高保費費率折減</t>
    <phoneticPr fontId="5" type="noConversion"/>
  </si>
  <si>
    <t>(11)續年實繳保險費=(9)*繳費次數</t>
    <phoneticPr fontId="5" type="noConversion"/>
  </si>
  <si>
    <t>凱基人壽保單銷售錄音專線：0809-017-888</t>
    <phoneticPr fontId="13" type="noConversion"/>
  </si>
  <si>
    <t xml:space="preserve">   說明：</t>
  </si>
  <si>
    <t xml:space="preserve">       i ＝前一日曆年度之十二個月台灣銀行股份有限公司、第一商業銀行股份有限公司與合作金庫商業銀行股份有限公司三家行庫每月初（每月第一個營業日）</t>
  </si>
  <si>
    <t xml:space="preserve">      CVm＝第m保單年度之年末解約金</t>
  </si>
  <si>
    <t xml:space="preserve">      GPt＝第t保單年度之年繳保險費</t>
  </si>
  <si>
    <t xml:space="preserve">      Endt＝第t保單年度之生存保險金</t>
  </si>
  <si>
    <t>註：依據上表顯示本商品於早期解約對保戶是不利的。</t>
    <phoneticPr fontId="13" type="noConversion"/>
  </si>
  <si>
    <t xml:space="preserve">  ˙補充說明部分，業務同仁可視保戶現場實際狀況需要進行補充說明之解說。</t>
    <phoneticPr fontId="5" type="noConversion"/>
  </si>
  <si>
    <r>
      <t>Q8：就保單條款中除</t>
    </r>
    <r>
      <rPr>
        <b/>
        <u/>
        <sz val="14"/>
        <color theme="1"/>
        <rFont val="標楷體"/>
        <family val="4"/>
        <charset val="136"/>
      </rPr>
      <t>外</t>
    </r>
    <r>
      <rPr>
        <sz val="12"/>
        <color theme="1"/>
        <rFont val="標楷體"/>
        <family val="4"/>
        <charset val="136"/>
      </rPr>
      <t>責任，例如要保人故意致被保險人於死等，請問您是否清楚？
以下為補充說明：
除外責任：係指凱基人壽不負給付責任之項目，每一張保險商品都有除外責任，項目的多寡與內容，皆於保單條款中約定。</t>
    </r>
    <phoneticPr fontId="5" type="noConversion"/>
  </si>
  <si>
    <t>114.04版</t>
    <phoneticPr fontId="13" type="noConversion"/>
  </si>
  <si>
    <r>
      <t>◎</t>
    </r>
    <r>
      <rPr>
        <b/>
        <sz val="12"/>
        <color indexed="10"/>
        <rFont val="微軟正黑體"/>
        <family val="2"/>
        <charset val="136"/>
      </rPr>
      <t>請於"反白"儲存格填入相關基本資料</t>
    </r>
    <phoneticPr fontId="5" type="noConversion"/>
  </si>
  <si>
    <t>要保人／被保險人／實際繳交保費之人相同</t>
    <phoneticPr fontId="5" type="noConversion"/>
  </si>
  <si>
    <t>被保險人基本資料與壽險購買條件設定</t>
    <phoneticPr fontId="5" type="noConversion"/>
  </si>
  <si>
    <t>AAA</t>
    <phoneticPr fontId="5" type="noConversion"/>
  </si>
  <si>
    <t>2.生日</t>
    <phoneticPr fontId="5" type="noConversion"/>
  </si>
  <si>
    <t>3.繳費年期</t>
    <phoneticPr fontId="5" type="noConversion"/>
  </si>
  <si>
    <t>4.繳別</t>
    <phoneticPr fontId="5" type="noConversion"/>
  </si>
  <si>
    <t>5.計算方式</t>
    <phoneticPr fontId="5" type="noConversion"/>
  </si>
  <si>
    <t>7.首期繳費方式</t>
    <phoneticPr fontId="5" type="noConversion"/>
  </si>
  <si>
    <t>8.續期繳費方式</t>
    <phoneticPr fontId="5" type="noConversion"/>
  </si>
  <si>
    <t>(6)首期合計費率折減=(3)+(4)</t>
    <phoneticPr fontId="5" type="noConversion"/>
  </si>
  <si>
    <t>9.第一保單年度至第六保單年度增值回饋分享金給付方式</t>
    <phoneticPr fontId="5" type="noConversion"/>
  </si>
  <si>
    <t>宣告利率(假設值)</t>
    <phoneticPr fontId="5" type="noConversion"/>
  </si>
  <si>
    <r>
      <t>註：</t>
    </r>
    <r>
      <rPr>
        <b/>
        <sz val="18"/>
        <color indexed="10"/>
        <rFont val="微軟正黑體"/>
        <family val="2"/>
        <charset val="136"/>
      </rPr>
      <t>本試算表內容數值僅供參考</t>
    </r>
    <r>
      <rPr>
        <b/>
        <sz val="16"/>
        <color indexed="10"/>
        <rFont val="微軟正黑體"/>
        <family val="2"/>
        <charset val="136"/>
      </rPr>
      <t>，容有四捨五入之些微誤差，各期實繳保費及實際給付內容仍應以保單面頁數值為準。</t>
    </r>
    <phoneticPr fontId="5" type="noConversion"/>
  </si>
  <si>
    <t>要保人／實際繳交保費之人資料輸入區</t>
    <phoneticPr fontId="5" type="noConversion"/>
  </si>
  <si>
    <t>要保人姓名</t>
    <phoneticPr fontId="5" type="noConversion"/>
  </si>
  <si>
    <t>CCC</t>
    <phoneticPr fontId="5" type="noConversion"/>
  </si>
  <si>
    <t>判斷繳費年期期繳別是否對應(躉繳應為躉繳，年繳不應躉繳)</t>
  </si>
  <si>
    <t>躉</t>
    <phoneticPr fontId="5" type="noConversion"/>
  </si>
  <si>
    <t>信用卡</t>
  </si>
  <si>
    <t>是</t>
    <phoneticPr fontId="5" type="noConversion"/>
  </si>
  <si>
    <t>否</t>
    <phoneticPr fontId="5" type="noConversion"/>
  </si>
  <si>
    <t>提醒：因未滿七足歲，須由法定代理人代為簽名及法定代理人簽名。</t>
  </si>
  <si>
    <t>※ 未滿十五足歲之被保險人所投保之喪葬費用保險金額，不得超過遺產及贈與稅法第十七條有關遺產稅喪葬費扣除額之半數。</t>
  </si>
  <si>
    <t>提醒：因未滿二十足歲，須由本人及法定代理人簽名。</t>
    <phoneticPr fontId="5" type="noConversion"/>
  </si>
  <si>
    <t>112.07版</t>
    <phoneticPr fontId="5" type="noConversion"/>
  </si>
  <si>
    <t>○○○</t>
    <phoneticPr fontId="5" type="noConversion"/>
  </si>
  <si>
    <t>00123789556</t>
    <phoneticPr fontId="5" type="noConversion"/>
  </si>
  <si>
    <t>1.姓名</t>
    <phoneticPr fontId="5" type="noConversion"/>
  </si>
  <si>
    <t>凱基人壽</t>
    <phoneticPr fontId="5" type="noConversion"/>
  </si>
  <si>
    <t>(空白)</t>
  </si>
  <si>
    <t>躉繳保費達高保額折扣金額</t>
    <phoneticPr fontId="5" type="noConversion"/>
  </si>
  <si>
    <t>折扣後保費</t>
    <phoneticPr fontId="5" type="noConversion"/>
  </si>
  <si>
    <t>N</t>
    <phoneticPr fontId="13" type="noConversion"/>
  </si>
  <si>
    <r>
      <rPr>
        <sz val="11"/>
        <color theme="1"/>
        <rFont val="新細明體-ExtB"/>
        <family val="1"/>
        <charset val="136"/>
      </rPr>
      <t>◎</t>
    </r>
    <r>
      <rPr>
        <sz val="11"/>
        <color theme="1"/>
        <rFont val="微軟正黑體"/>
        <family val="2"/>
        <charset val="136"/>
      </rPr>
      <t xml:space="preserve">分期定期保險金預定利率：
    以分期定期給付開始日公告於凱基人壽網站之利率為準。 </t>
    </r>
    <phoneticPr fontId="13" type="noConversion"/>
  </si>
  <si>
    <t>是否超過體檢額度</t>
  </si>
  <si>
    <t>單位：美元</t>
    <phoneticPr fontId="150" type="noConversion"/>
  </si>
  <si>
    <t>以下為補充說明：
宣告利率：係指保戶投保利率變動型保險時，凱基人壽將保戶所繳交之保險費作有效的資金運用，並就獲得的投資報酬扣除相關行政費用後，用以計算及累積增值回饋分享金的利率，並非買保單可獲得的報酬率。當月份宣告利率將於每月第一個營業日公告於凱基人壽網站。</t>
    <phoneticPr fontId="13" type="noConversion"/>
  </si>
  <si>
    <t>(I)/(A)</t>
    <phoneticPr fontId="13" type="noConversion"/>
  </si>
  <si>
    <t>※要被保險人須為同一人，方能執行豁免保費貼現試算頁之試算功能。</t>
    <phoneticPr fontId="5" type="noConversion"/>
  </si>
  <si>
    <t>美好加在</t>
    <phoneticPr fontId="150" type="noConversion"/>
  </si>
  <si>
    <t>4.投保後解約或不繼續繳費可能不利消費者，請慎選符合需求之保險商品。</t>
    <phoneticPr fontId="5" type="noConversion"/>
  </si>
  <si>
    <t>5.保險契約各項權利義務皆詳列於保單條款，消費者務必詳加閱讀了解，並把握保單契約撤銷之時效（收到保單翌日起算十日內）。</t>
    <phoneticPr fontId="5" type="noConversion"/>
  </si>
  <si>
    <t>6.本商品為保險商品，受人身保險安定基金保障，並非存款項目，故不受存款保險之保障。</t>
    <phoneticPr fontId="5" type="noConversion"/>
  </si>
  <si>
    <r>
      <rPr>
        <b/>
        <sz val="14"/>
        <color indexed="10"/>
        <rFont val="標楷體"/>
        <family val="4"/>
        <charset val="136"/>
      </rPr>
      <t>◎</t>
    </r>
    <r>
      <rPr>
        <b/>
        <sz val="14"/>
        <color indexed="10"/>
        <rFont val="微軟正黑體"/>
        <family val="2"/>
        <charset val="136"/>
      </rPr>
      <t>本保險為不分紅保險單，不參加紅利分配，並無紅利給付項目。</t>
    </r>
    <phoneticPr fontId="5" type="noConversion"/>
  </si>
  <si>
    <t>合計保費</t>
    <phoneticPr fontId="5" type="noConversion"/>
  </si>
  <si>
    <t>SA_3C</t>
    <phoneticPr fontId="5" type="noConversion"/>
  </si>
  <si>
    <t>豁免
保額</t>
    <phoneticPr fontId="5" type="noConversion"/>
  </si>
  <si>
    <t>豁免
原始保費</t>
    <phoneticPr fontId="5" type="noConversion"/>
  </si>
  <si>
    <t>首期保費</t>
    <phoneticPr fontId="5" type="noConversion"/>
  </si>
  <si>
    <t>續期保費</t>
    <phoneticPr fontId="5" type="noConversion"/>
  </si>
  <si>
    <t>-</t>
    <phoneticPr fontId="150" type="noConversion"/>
  </si>
  <si>
    <t>金融機構轉帳</t>
    <phoneticPr fontId="150" type="noConversion"/>
  </si>
  <si>
    <t>註1：本商品於部分保單年度有基本保險金額對應之壽險保障逐年遞減之特性，當宣告利率低於一定水準時，可能會發生壽險保障(含基本保險金額、累計增加保險金額)下降而不如預期之情形。</t>
    <phoneticPr fontId="5" type="noConversion"/>
  </si>
  <si>
    <r>
      <t xml:space="preserve">          </t>
    </r>
    <r>
      <rPr>
        <b/>
        <sz val="16"/>
        <color rgb="FFFF0000"/>
        <rFont val="微軟正黑體"/>
        <family val="2"/>
        <charset val="136"/>
      </rPr>
      <t>本範例之年度末增值回饋分享金為假設數值，僅供參考</t>
    </r>
    <r>
      <rPr>
        <sz val="14"/>
        <rFont val="微軟正黑體"/>
        <family val="2"/>
        <charset val="136"/>
      </rPr>
      <t>，實際數值會因各年之宣告利率不同而有差異，未來各保單年度之宣告利率以實際宣告之數值為準，</t>
    </r>
    <phoneticPr fontId="5" type="noConversion"/>
  </si>
  <si>
    <t xml:space="preserve">          不同的假設條件將產生不同的試算結果。</t>
    <phoneticPr fontId="5" type="noConversion"/>
  </si>
  <si>
    <r>
      <t xml:space="preserve">      </t>
    </r>
    <r>
      <rPr>
        <sz val="14"/>
        <color indexed="10"/>
        <rFont val="微軟正黑體"/>
        <family val="2"/>
        <charset val="136"/>
      </rPr>
      <t>　</t>
    </r>
    <r>
      <rPr>
        <b/>
        <sz val="16"/>
        <color indexed="10"/>
        <rFont val="微軟正黑體"/>
        <family val="2"/>
        <charset val="136"/>
      </rPr>
      <t>本範例之年度末增值回饋分享金為假設數值，僅供參考</t>
    </r>
    <r>
      <rPr>
        <b/>
        <sz val="14"/>
        <rFont val="微軟正黑體"/>
        <family val="2"/>
        <charset val="136"/>
      </rPr>
      <t>，</t>
    </r>
    <r>
      <rPr>
        <sz val="14"/>
        <rFont val="微軟正黑體"/>
        <family val="2"/>
        <charset val="136"/>
      </rPr>
      <t>實際數值會因各年之宣告利率不同而有差異，未來各保單年度之宣告利率以實際宣告之</t>
    </r>
    <phoneticPr fontId="5" type="noConversion"/>
  </si>
  <si>
    <t xml:space="preserve">          數值為準，不同的假設條件將產生不同的試算結果。</t>
    <phoneticPr fontId="5" type="noConversion"/>
  </si>
  <si>
    <t xml:space="preserve">          【情境二】本範例係假設於投保後未來各保單年度，凱基人壽各年之宣告利率係以預定利率為例及所有條件假設如上所示之試算結果。</t>
  </si>
  <si>
    <r>
      <rPr>
        <sz val="14"/>
        <rFont val="標楷體"/>
        <family val="4"/>
        <charset val="136"/>
      </rPr>
      <t>◎</t>
    </r>
    <r>
      <rPr>
        <sz val="14"/>
        <rFont val="微軟正黑體"/>
        <family val="2"/>
        <charset val="136"/>
      </rPr>
      <t>宣告利率：係指凱基人壽於本契約生效日或各保單週年日相當日之當月份宣告，用以計算及累積增值回饋分享金之利率。該利率係依據本契約所屬帳戶累積資產的狀況並</t>
    </r>
    <phoneticPr fontId="5" type="noConversion"/>
  </si>
  <si>
    <t xml:space="preserve">     參考市場利率訂定之。當月份宣告利率將於每月第一個營業日公告於凱基人壽網站。</t>
    <phoneticPr fontId="5" type="noConversion"/>
  </si>
  <si>
    <r>
      <rPr>
        <b/>
        <sz val="14"/>
        <rFont val="Wingdings"/>
        <charset val="2"/>
      </rPr>
      <t>¬</t>
    </r>
    <r>
      <rPr>
        <b/>
        <sz val="14"/>
        <rFont val="微軟正黑體"/>
        <family val="2"/>
        <charset val="136"/>
      </rPr>
      <t>祝壽保險金</t>
    </r>
    <phoneticPr fontId="5" type="noConversion"/>
  </si>
  <si>
    <t>凱基人壽收取保險費以本契約商品貨幣（美元）為限，並以凱基人壽指定銀行之外匯存款帳戶存撥之。詳細內容請參閱保單條款之約定辦理。</t>
    <phoneticPr fontId="5" type="noConversion"/>
  </si>
  <si>
    <t>本契約相關款項之往來，若因匯款而產生相關費用時，除下列各款約定所生之匯款相關費用均由凱基人壽負擔外，匯款銀行及中間行所收取之相關費用，由匯款人負擔之，</t>
    <phoneticPr fontId="5" type="noConversion"/>
  </si>
  <si>
    <t>收款銀行所收取之收款手續費，由收款人負擔：</t>
    <phoneticPr fontId="5" type="noConversion"/>
  </si>
  <si>
    <t>1. 因可歸責於凱基人壽之錯誤原因，致凱基人壽依保單條款【投保年齡的計算及錯誤的處理】約定為退還或給付所生之相關匯款費用。</t>
    <phoneticPr fontId="5" type="noConversion"/>
  </si>
  <si>
    <t>2. 因可歸責於凱基人壽之錯誤原因，要保人或受益人依保單條款【投保年齡的計算及錯誤的處理】約定為補繳或返還所生之相關匯款費用。</t>
    <phoneticPr fontId="5" type="noConversion"/>
  </si>
  <si>
    <t>3. 因凱基人壽提供之匯款帳戶錯誤而使要保人或受益人匯款無法完成時所生之相關匯款費用。</t>
    <phoneticPr fontId="5" type="noConversion"/>
  </si>
  <si>
    <t>要保人或受益人若選擇以凱基人壽指定銀行之外匯存款戶交付相關款項且匯款銀行及收款銀行為同一銀行時，或以凱基人壽指定銀行之外匯存款戶受領相關款項時，</t>
    <phoneticPr fontId="5" type="noConversion"/>
  </si>
  <si>
    <t>其所有匯款相關費用均由凱基人壽負擔，不適用前項約定。</t>
    <phoneticPr fontId="5" type="noConversion"/>
  </si>
  <si>
    <t>凱基人壽指定銀行之相關訊息可至凱基人壽網站（網址：https:// www.kgilife.com.tw）查詢。</t>
    <phoneticPr fontId="5" type="noConversion"/>
  </si>
  <si>
    <t>條款與相關文件，審慎選擇保險商品。本商品如有虛偽不實或違法情事，應由凱基人壽及負責人依法負責。</t>
  </si>
  <si>
    <t>7.人壽保險之死亡給付及年金保險之確定年金給付於被保險人死亡後給付於指定受益人者，依保險法第一百十二條規定不得作為被保險人之遺產，惟如涉有規避遺產</t>
    <phoneticPr fontId="5" type="noConversion"/>
  </si>
  <si>
    <t xml:space="preserve">   稅等稅捐情事者，稽徵機關仍得依據有關稅法規定或納稅者權利保護法第七條所定實質課稅原則辦理；實務上死亡給付及確定年金給付依實質課稅原則核課遺產</t>
    <phoneticPr fontId="5" type="noConversion"/>
  </si>
  <si>
    <t xml:space="preserve">   稅之例示性案例及其可能依實質課稅原則核課遺產稅之參考特徵，請詳見凱基人壽企網之「實質課稅原則專區」。</t>
  </si>
  <si>
    <t xml:space="preserve">   請洽凱基人壽服務中心、服務據點（免付費電話：0800-098-889）、凱基人壽企網（網址：https://www.kgilife.com.tw），或保險經紀人（或代理人）股份有限公司業務員，</t>
    <phoneticPr fontId="5" type="noConversion"/>
  </si>
  <si>
    <t xml:space="preserve">   以保障您的權益。</t>
    <phoneticPr fontId="5" type="noConversion"/>
  </si>
  <si>
    <t>9.本商品為外幣計價保險契約與新臺幣計價保險契約間，不得辦理契約轉換。</t>
    <phoneticPr fontId="5" type="noConversion"/>
  </si>
  <si>
    <t>10.匯率風險：本契約各項給付、費用、保險費之收取或返還及其他款項收付，皆以美元為貨幣單位為之，要保人或受益人須自行承擔與他種貨幣進行兌換，所生之匯率變動風險。</t>
    <phoneticPr fontId="5" type="noConversion"/>
  </si>
  <si>
    <t>11.政治風險：商品貨幣(美元)之匯率可能受其所屬國家之政治因素(大選、戰爭等)而受影響。</t>
    <phoneticPr fontId="5" type="noConversion"/>
  </si>
  <si>
    <t>12.經濟變動風險：商品貨幣(美元)之匯率可能受其所屬國家之經濟因素(經濟政策法規的調整、通貨膨脹、市場利率調整等)而受影響。</t>
    <phoneticPr fontId="5" type="noConversion"/>
  </si>
  <si>
    <t>13.凱基人壽之資訊公開說明，請查閱凱基人壽企網https://www.kgilife.com.tw或洽免費申訴電話0800-098-889。</t>
    <phoneticPr fontId="5" type="noConversion"/>
  </si>
  <si>
    <t xml:space="preserve">      凱基人壽總公司：台北市松山區敦化北路135號3、4、5、6、7樓   傳真：(02)2712-5966   電子信箱：services@kgi.com</t>
    <phoneticPr fontId="5" type="noConversion"/>
  </si>
  <si>
    <t>註2：【情境一】本範例係假設於投保後未來各保單年度，凱基人壽各年之宣告利率係以本月宣告利率為例及所有條件假設如上所示之試算結果。</t>
    <phoneticPr fontId="13" type="noConversion"/>
  </si>
  <si>
    <r>
      <t xml:space="preserve">          係未包含下一保單年度起生效之增額繳清保險金額所對應部分；各項實際給付金額須以計算當時之實際累計增加保險金額為準，</t>
    </r>
    <r>
      <rPr>
        <b/>
        <sz val="16"/>
        <color rgb="FFFF0000"/>
        <rFont val="微軟正黑體"/>
        <family val="2"/>
        <charset val="136"/>
      </rPr>
      <t>上表數值僅供參考</t>
    </r>
    <r>
      <rPr>
        <sz val="14"/>
        <rFont val="微軟正黑體"/>
        <family val="2"/>
        <charset val="136"/>
      </rPr>
      <t>。</t>
    </r>
    <phoneticPr fontId="5" type="noConversion"/>
  </si>
  <si>
    <t>75</t>
  </si>
  <si>
    <t>2</t>
  </si>
  <si>
    <r>
      <t>2</t>
    </r>
    <r>
      <rPr>
        <sz val="12"/>
        <rFont val="標楷體"/>
        <family val="4"/>
        <charset val="136"/>
      </rPr>
      <t>年期</t>
    </r>
    <phoneticPr fontId="182" type="noConversion"/>
  </si>
  <si>
    <r>
      <rPr>
        <u/>
        <sz val="12"/>
        <rFont val="標楷體"/>
        <family val="4"/>
        <charset val="136"/>
      </rPr>
      <t>性別</t>
    </r>
    <phoneticPr fontId="179" type="noConversion"/>
  </si>
  <si>
    <r>
      <rPr>
        <u/>
        <sz val="12"/>
        <rFont val="標楷體"/>
        <family val="4"/>
        <charset val="136"/>
      </rPr>
      <t>男性</t>
    </r>
    <phoneticPr fontId="179" type="noConversion"/>
  </si>
  <si>
    <r>
      <rPr>
        <u/>
        <sz val="12"/>
        <rFont val="標楷體"/>
        <family val="4"/>
        <charset val="136"/>
      </rPr>
      <t>女性</t>
    </r>
    <phoneticPr fontId="179" type="noConversion"/>
  </si>
  <si>
    <r>
      <rPr>
        <sz val="12"/>
        <rFont val="標楷體"/>
        <family val="4"/>
        <charset val="136"/>
      </rPr>
      <t>年齡</t>
    </r>
    <phoneticPr fontId="179" type="noConversion"/>
  </si>
  <si>
    <r>
      <rPr>
        <sz val="12"/>
        <rFont val="標楷體"/>
        <family val="4"/>
        <charset val="136"/>
      </rPr>
      <t>保單
年度</t>
    </r>
    <phoneticPr fontId="179" type="noConversion"/>
  </si>
  <si>
    <r>
      <t>6</t>
    </r>
    <r>
      <rPr>
        <sz val="12"/>
        <rFont val="標楷體"/>
        <family val="4"/>
        <charset val="136"/>
      </rPr>
      <t>年期</t>
    </r>
    <phoneticPr fontId="182" type="noConversion"/>
  </si>
  <si>
    <r>
      <t>8</t>
    </r>
    <r>
      <rPr>
        <sz val="12"/>
        <rFont val="標楷體"/>
        <family val="4"/>
        <charset val="136"/>
      </rPr>
      <t>年期</t>
    </r>
    <phoneticPr fontId="179" type="noConversion"/>
  </si>
  <si>
    <t xml:space="preserve">      牌告之二年期定期儲蓄存款最高年利率之平均值。（i = 1.75%）</t>
    <phoneticPr fontId="13" type="noConversion"/>
  </si>
  <si>
    <t>註4：上表次年度期初現金價值(含基本保險金額、累計增加保險金額)為已繳交應繳之次年度保費且屆滿次一年度第一天後所計得之數額。</t>
    <phoneticPr fontId="5" type="noConversion"/>
  </si>
  <si>
    <t>註5：上表之壽險保障、現金價值、祝壽保險金依保單條款約定給付。</t>
    <phoneticPr fontId="5" type="noConversion"/>
  </si>
  <si>
    <t>註6：上表祝壽保險金之給付時點為契約有效期間內被保險人之保險年齡到達一一○歲之保單週年日且仍生存時。</t>
    <phoneticPr fontId="5" type="noConversion"/>
  </si>
  <si>
    <r>
      <rPr>
        <b/>
        <sz val="14"/>
        <rFont val="Wingdings"/>
        <charset val="2"/>
      </rPr>
      <t>¬</t>
    </r>
    <r>
      <rPr>
        <b/>
        <sz val="14"/>
        <rFont val="微軟正黑體"/>
        <family val="2"/>
        <charset val="136"/>
      </rPr>
      <t>身故保險金或喪葬費用保險金</t>
    </r>
    <phoneticPr fontId="5" type="noConversion"/>
  </si>
  <si>
    <r>
      <rPr>
        <sz val="18"/>
        <color indexed="8"/>
        <rFont val="微軟正黑體"/>
        <family val="2"/>
        <charset val="136"/>
      </rPr>
      <t>單位：美元</t>
    </r>
    <phoneticPr fontId="5" type="noConversion"/>
  </si>
  <si>
    <r>
      <rPr>
        <sz val="18"/>
        <rFont val="微軟正黑體"/>
        <family val="2"/>
        <charset val="136"/>
      </rPr>
      <t>性</t>
    </r>
    <r>
      <rPr>
        <sz val="18"/>
        <rFont val="Arial"/>
        <family val="2"/>
      </rPr>
      <t xml:space="preserve">    </t>
    </r>
    <r>
      <rPr>
        <sz val="18"/>
        <rFont val="微軟正黑體"/>
        <family val="2"/>
        <charset val="136"/>
      </rPr>
      <t>　別：</t>
    </r>
    <phoneticPr fontId="5" type="noConversion"/>
  </si>
  <si>
    <r>
      <rPr>
        <sz val="18"/>
        <rFont val="微軟正黑體"/>
        <family val="2"/>
        <charset val="136"/>
      </rPr>
      <t>繳費期間：</t>
    </r>
    <phoneticPr fontId="5" type="noConversion"/>
  </si>
  <si>
    <r>
      <rPr>
        <sz val="18"/>
        <rFont val="微軟正黑體"/>
        <family val="2"/>
        <charset val="136"/>
      </rPr>
      <t>保險年齡：</t>
    </r>
    <phoneticPr fontId="5" type="noConversion"/>
  </si>
  <si>
    <r>
      <rPr>
        <sz val="18"/>
        <rFont val="微軟正黑體"/>
        <family val="2"/>
        <charset val="136"/>
      </rPr>
      <t>繳費方式：</t>
    </r>
    <phoneticPr fontId="5" type="noConversion"/>
  </si>
  <si>
    <r>
      <rPr>
        <sz val="18"/>
        <rFont val="微軟正黑體"/>
        <family val="2"/>
        <charset val="136"/>
      </rPr>
      <t>續期繳交保險費</t>
    </r>
    <r>
      <rPr>
        <sz val="18"/>
        <rFont val="Arial"/>
        <family val="2"/>
      </rPr>
      <t>(</t>
    </r>
    <r>
      <rPr>
        <sz val="18"/>
        <rFont val="微軟正黑體"/>
        <family val="2"/>
        <charset val="136"/>
      </rPr>
      <t>經費率折減後</t>
    </r>
    <r>
      <rPr>
        <sz val="18"/>
        <rFont val="Arial"/>
        <family val="2"/>
      </rPr>
      <t>)</t>
    </r>
    <r>
      <rPr>
        <sz val="18"/>
        <rFont val="微軟正黑體"/>
        <family val="2"/>
        <charset val="136"/>
      </rPr>
      <t>：</t>
    </r>
    <phoneticPr fontId="5" type="noConversion"/>
  </si>
  <si>
    <r>
      <rPr>
        <sz val="18"/>
        <rFont val="微軟正黑體"/>
        <family val="2"/>
        <charset val="136"/>
      </rPr>
      <t>本月宣告利率</t>
    </r>
    <r>
      <rPr>
        <sz val="16"/>
        <rFont val="Arial"/>
        <family val="2"/>
      </rPr>
      <t>(</t>
    </r>
    <r>
      <rPr>
        <sz val="16"/>
        <rFont val="微軟正黑體"/>
        <family val="2"/>
        <charset val="136"/>
      </rPr>
      <t>預估值</t>
    </r>
    <r>
      <rPr>
        <sz val="16"/>
        <rFont val="Arial"/>
        <family val="2"/>
      </rPr>
      <t>)</t>
    </r>
    <r>
      <rPr>
        <sz val="18"/>
        <rFont val="微軟正黑體"/>
        <family val="2"/>
        <charset val="136"/>
      </rPr>
      <t>：</t>
    </r>
    <phoneticPr fontId="5" type="noConversion"/>
  </si>
  <si>
    <r>
      <rPr>
        <sz val="18"/>
        <rFont val="微軟正黑體"/>
        <family val="2"/>
        <charset val="136"/>
      </rPr>
      <t>投保金額：</t>
    </r>
    <phoneticPr fontId="5" type="noConversion"/>
  </si>
  <si>
    <r>
      <rPr>
        <sz val="18"/>
        <rFont val="微軟正黑體"/>
        <family val="2"/>
        <charset val="136"/>
      </rPr>
      <t>預定利率：</t>
    </r>
    <phoneticPr fontId="5" type="noConversion"/>
  </si>
  <si>
    <r>
      <rPr>
        <b/>
        <sz val="18"/>
        <rFont val="微軟正黑體"/>
        <family val="2"/>
        <charset val="136"/>
      </rPr>
      <t>各保單年度末
增值回饋分享金
選擇給付方式：</t>
    </r>
    <phoneticPr fontId="5" type="noConversion"/>
  </si>
  <si>
    <r>
      <rPr>
        <sz val="18"/>
        <rFont val="微軟正黑體"/>
        <family val="2"/>
        <charset val="136"/>
      </rPr>
      <t>單位：美元</t>
    </r>
  </si>
  <si>
    <r>
      <rPr>
        <b/>
        <sz val="16"/>
        <rFont val="微軟正黑體"/>
        <family val="2"/>
        <charset val="136"/>
      </rPr>
      <t xml:space="preserve">保單
年度
</t>
    </r>
    <r>
      <rPr>
        <b/>
        <sz val="16"/>
        <rFont val="Arial"/>
        <family val="2"/>
      </rPr>
      <t>(</t>
    </r>
    <r>
      <rPr>
        <b/>
        <sz val="16"/>
        <rFont val="微軟正黑體"/>
        <family val="2"/>
        <charset val="136"/>
      </rPr>
      <t>末</t>
    </r>
    <r>
      <rPr>
        <b/>
        <sz val="16"/>
        <rFont val="Arial"/>
        <family val="2"/>
      </rPr>
      <t>)</t>
    </r>
    <phoneticPr fontId="5" type="noConversion"/>
  </si>
  <si>
    <r>
      <rPr>
        <b/>
        <sz val="16"/>
        <rFont val="微軟正黑體"/>
        <family val="2"/>
        <charset val="136"/>
      </rPr>
      <t>保險
年齡</t>
    </r>
    <phoneticPr fontId="5" type="noConversion"/>
  </si>
  <si>
    <r>
      <rPr>
        <b/>
        <sz val="16"/>
        <color rgb="FF7030A0"/>
        <rFont val="微軟正黑體"/>
        <family val="2"/>
        <charset val="136"/>
      </rPr>
      <t>基本保險金額對應之保單價值準備金
【含祝壽保險金】</t>
    </r>
    <phoneticPr fontId="5" type="noConversion"/>
  </si>
  <si>
    <r>
      <rPr>
        <b/>
        <sz val="16"/>
        <rFont val="微軟正黑體"/>
        <family val="2"/>
        <charset val="136"/>
      </rPr>
      <t xml:space="preserve">基本保險金額
對應之現金價值
【含祝壽保險金】
</t>
    </r>
    <r>
      <rPr>
        <b/>
        <sz val="16"/>
        <rFont val="Arial"/>
        <family val="2"/>
      </rPr>
      <t>(B)</t>
    </r>
    <phoneticPr fontId="5" type="noConversion"/>
  </si>
  <si>
    <r>
      <rPr>
        <b/>
        <sz val="16"/>
        <color indexed="9"/>
        <rFont val="微軟正黑體"/>
        <family val="2"/>
        <charset val="136"/>
      </rPr>
      <t>累積
應繳保費</t>
    </r>
    <phoneticPr fontId="5" type="noConversion"/>
  </si>
  <si>
    <r>
      <rPr>
        <b/>
        <sz val="16"/>
        <color indexed="9"/>
        <rFont val="微軟正黑體"/>
        <family val="2"/>
        <charset val="136"/>
      </rPr>
      <t>期末保單價值準備金</t>
    </r>
    <r>
      <rPr>
        <b/>
        <sz val="16"/>
        <color indexed="9"/>
        <rFont val="Arial"/>
        <family val="2"/>
      </rPr>
      <t>(</t>
    </r>
    <r>
      <rPr>
        <b/>
        <sz val="16"/>
        <color indexed="9"/>
        <rFont val="微軟正黑體"/>
        <family val="2"/>
        <charset val="136"/>
      </rPr>
      <t>含基本保險金額、累計增加保險金額</t>
    </r>
    <r>
      <rPr>
        <b/>
        <sz val="16"/>
        <color indexed="9"/>
        <rFont val="Arial"/>
        <family val="2"/>
      </rPr>
      <t xml:space="preserve">)
</t>
    </r>
    <r>
      <rPr>
        <b/>
        <sz val="16"/>
        <color indexed="9"/>
        <rFont val="微軟正黑體"/>
        <family val="2"/>
        <charset val="136"/>
      </rPr>
      <t>【含祝壽保險金】</t>
    </r>
    <phoneticPr fontId="5" type="noConversion"/>
  </si>
  <si>
    <r>
      <rPr>
        <b/>
        <sz val="16"/>
        <color rgb="FF7030A0"/>
        <rFont val="微軟正黑體"/>
        <family val="2"/>
        <charset val="136"/>
      </rPr>
      <t>增值回饋分享金</t>
    </r>
    <phoneticPr fontId="5" type="noConversion"/>
  </si>
  <si>
    <r>
      <rPr>
        <b/>
        <sz val="16"/>
        <rFont val="微軟正黑體"/>
        <family val="2"/>
        <charset val="136"/>
      </rPr>
      <t>選擇以繳清保險方式增加保險金額</t>
    </r>
    <phoneticPr fontId="5" type="noConversion"/>
  </si>
  <si>
    <r>
      <rPr>
        <b/>
        <sz val="16"/>
        <rFont val="微軟正黑體"/>
        <family val="2"/>
        <charset val="136"/>
      </rPr>
      <t>下表數值含「基本保險金額、累計增加保險金額」</t>
    </r>
    <phoneticPr fontId="5" type="noConversion"/>
  </si>
  <si>
    <r>
      <rPr>
        <b/>
        <sz val="16"/>
        <color rgb="FF7030A0"/>
        <rFont val="微軟正黑體"/>
        <family val="2"/>
        <charset val="136"/>
      </rPr>
      <t>增額繳清保險金額</t>
    </r>
    <phoneticPr fontId="5" type="noConversion"/>
  </si>
  <si>
    <r>
      <rPr>
        <b/>
        <sz val="16"/>
        <rFont val="微軟正黑體"/>
        <family val="2"/>
        <charset val="136"/>
      </rPr>
      <t>累計增加
保險金額</t>
    </r>
  </si>
  <si>
    <r>
      <rPr>
        <b/>
        <sz val="16"/>
        <color rgb="FF7030A0"/>
        <rFont val="微軟正黑體"/>
        <family val="2"/>
        <charset val="136"/>
      </rPr>
      <t>累計增加保險金額對應之年度末保單價值準備金
【含祝壽保險金】</t>
    </r>
    <phoneticPr fontId="5" type="noConversion"/>
  </si>
  <si>
    <r>
      <rPr>
        <b/>
        <sz val="16"/>
        <rFont val="微軟正黑體"/>
        <family val="2"/>
        <charset val="136"/>
      </rPr>
      <t>累計增加保險金額對應之現金價值
【含祝壽保險金】</t>
    </r>
    <r>
      <rPr>
        <b/>
        <sz val="16"/>
        <rFont val="Arial"/>
        <family val="2"/>
      </rPr>
      <t>(C)</t>
    </r>
    <phoneticPr fontId="5" type="noConversion"/>
  </si>
  <si>
    <r>
      <rPr>
        <b/>
        <sz val="16"/>
        <rFont val="微軟正黑體"/>
        <family val="2"/>
        <charset val="136"/>
      </rPr>
      <t xml:space="preserve">增值回饋
分享金
</t>
    </r>
    <r>
      <rPr>
        <b/>
        <sz val="16"/>
        <rFont val="Arial"/>
        <family val="2"/>
      </rPr>
      <t>(D)</t>
    </r>
    <phoneticPr fontId="5" type="noConversion"/>
  </si>
  <si>
    <r>
      <rPr>
        <b/>
        <sz val="16"/>
        <rFont val="微軟正黑體"/>
        <family val="2"/>
        <charset val="136"/>
      </rPr>
      <t xml:space="preserve">年度末現金價值
【含祝壽保險金】
</t>
    </r>
    <r>
      <rPr>
        <b/>
        <sz val="16"/>
        <rFont val="Arial"/>
        <family val="2"/>
      </rPr>
      <t>(F)=(B)+(C)</t>
    </r>
    <phoneticPr fontId="5" type="noConversion"/>
  </si>
  <si>
    <r>
      <rPr>
        <b/>
        <sz val="16"/>
        <rFont val="微軟正黑體"/>
        <family val="2"/>
        <charset val="136"/>
      </rPr>
      <t xml:space="preserve">次年度期初
現金價值
</t>
    </r>
    <r>
      <rPr>
        <b/>
        <sz val="16"/>
        <rFont val="Arial"/>
        <family val="2"/>
      </rPr>
      <t>(G)</t>
    </r>
    <phoneticPr fontId="5" type="noConversion"/>
  </si>
  <si>
    <r>
      <rPr>
        <b/>
        <sz val="18"/>
        <rFont val="微軟正黑體"/>
        <family val="2"/>
        <charset val="136"/>
      </rPr>
      <t>【情境二】</t>
    </r>
    <phoneticPr fontId="5" type="noConversion"/>
  </si>
  <si>
    <r>
      <rPr>
        <b/>
        <sz val="16"/>
        <rFont val="微軟正黑體"/>
        <family val="2"/>
        <charset val="136"/>
      </rPr>
      <t>單位：美元</t>
    </r>
    <phoneticPr fontId="5" type="noConversion"/>
  </si>
  <si>
    <r>
      <rPr>
        <b/>
        <sz val="16"/>
        <color indexed="10"/>
        <rFont val="微軟正黑體"/>
        <family val="2"/>
        <charset val="136"/>
      </rPr>
      <t>◎</t>
    </r>
    <r>
      <rPr>
        <b/>
        <sz val="16"/>
        <color indexed="10"/>
        <rFont val="Arial"/>
        <family val="2"/>
      </rPr>
      <t xml:space="preserve"> </t>
    </r>
    <r>
      <rPr>
        <b/>
        <sz val="16"/>
        <color indexed="10"/>
        <rFont val="微軟正黑體"/>
        <family val="2"/>
        <charset val="136"/>
      </rPr>
      <t>本保險試算表係屬參考資料，非正式簽署保險契約，且無法取代要保書，有關您的權益請參閱保險契約條款。</t>
    </r>
    <phoneticPr fontId="5" type="noConversion"/>
  </si>
  <si>
    <r>
      <rPr>
        <sz val="14"/>
        <rFont val="微軟正黑體"/>
        <family val="2"/>
        <charset val="136"/>
      </rPr>
      <t>【主要給付項目】身故保險金或喪葬費用保險金、祝壽保險金、增值回饋分享金</t>
    </r>
  </si>
  <si>
    <r>
      <rPr>
        <b/>
        <sz val="14"/>
        <color indexed="10"/>
        <rFont val="微軟正黑體"/>
        <family val="2"/>
        <charset val="136"/>
      </rPr>
      <t>註</t>
    </r>
    <r>
      <rPr>
        <b/>
        <sz val="14"/>
        <color indexed="10"/>
        <rFont val="Arial"/>
        <family val="2"/>
      </rPr>
      <t>1</t>
    </r>
    <r>
      <rPr>
        <b/>
        <sz val="14"/>
        <color indexed="10"/>
        <rFont val="微軟正黑體"/>
        <family val="2"/>
        <charset val="136"/>
      </rPr>
      <t>：本商品於部分保單年度有基本保險金額對應之壽險保障逐年遞減之特性，當宣告利率低於一定水準時，可能會發生壽險保障</t>
    </r>
    <r>
      <rPr>
        <b/>
        <sz val="14"/>
        <color indexed="10"/>
        <rFont val="Arial"/>
        <family val="2"/>
      </rPr>
      <t>(</t>
    </r>
    <r>
      <rPr>
        <b/>
        <sz val="14"/>
        <color indexed="10"/>
        <rFont val="微軟正黑體"/>
        <family val="2"/>
        <charset val="136"/>
      </rPr>
      <t>含基本保險金額、累計增加保險金額</t>
    </r>
    <r>
      <rPr>
        <b/>
        <sz val="14"/>
        <color indexed="10"/>
        <rFont val="Arial"/>
        <family val="2"/>
      </rPr>
      <t>)</t>
    </r>
    <r>
      <rPr>
        <b/>
        <sz val="14"/>
        <color indexed="10"/>
        <rFont val="微軟正黑體"/>
        <family val="2"/>
        <charset val="136"/>
      </rPr>
      <t>下降而不如預期之情形。</t>
    </r>
    <phoneticPr fontId="5" type="noConversion"/>
  </si>
  <si>
    <r>
      <t xml:space="preserve">          </t>
    </r>
    <r>
      <rPr>
        <sz val="14"/>
        <rFont val="微軟正黑體"/>
        <family val="2"/>
        <charset val="136"/>
      </rPr>
      <t>不同的假設條件將產生不同的試算結果。</t>
    </r>
    <phoneticPr fontId="5" type="noConversion"/>
  </si>
  <si>
    <r>
      <rPr>
        <sz val="14"/>
        <rFont val="微軟正黑體"/>
        <family val="2"/>
        <charset val="136"/>
      </rPr>
      <t>註</t>
    </r>
    <r>
      <rPr>
        <sz val="14"/>
        <rFont val="Arial"/>
        <family val="2"/>
      </rPr>
      <t>2</t>
    </r>
    <r>
      <rPr>
        <sz val="14"/>
        <rFont val="微軟正黑體"/>
        <family val="2"/>
        <charset val="136"/>
      </rPr>
      <t>：【情境一】本範例係假設於投保後未來各保單年度，凱基人壽各年之宣告利率係以本月宣告利率為例及所有條件假設如上所示之試算結果。</t>
    </r>
    <phoneticPr fontId="5" type="noConversion"/>
  </si>
  <si>
    <r>
      <t xml:space="preserve">          </t>
    </r>
    <r>
      <rPr>
        <sz val="14"/>
        <rFont val="微軟正黑體"/>
        <family val="2"/>
        <charset val="136"/>
      </rPr>
      <t>數值為準，不同的假設條件將產生不同的試算結果。</t>
    </r>
    <phoneticPr fontId="5" type="noConversion"/>
  </si>
  <si>
    <r>
      <t xml:space="preserve">          </t>
    </r>
    <r>
      <rPr>
        <sz val="14"/>
        <rFont val="微軟正黑體"/>
        <family val="2"/>
        <charset val="136"/>
      </rPr>
      <t>【情境二】本範例係假設於投保後未來各保單年度，凱基人壽各年之宣告利率係以預定利率為例及所有條件假設如上所示之試算結果。</t>
    </r>
  </si>
  <si>
    <r>
      <rPr>
        <sz val="14"/>
        <rFont val="微軟正黑體"/>
        <family val="2"/>
        <charset val="136"/>
      </rPr>
      <t>註</t>
    </r>
    <r>
      <rPr>
        <sz val="14"/>
        <rFont val="Arial"/>
        <family val="2"/>
      </rPr>
      <t>3</t>
    </r>
    <r>
      <rPr>
        <sz val="14"/>
        <rFont val="微軟正黑體"/>
        <family val="2"/>
        <charset val="136"/>
      </rPr>
      <t>：上表累計增加保險金額、累計增加保險金額對應之現金價值係已包含下一保單年度起生效之增額繳清保險金額；上表壽險保障</t>
    </r>
    <r>
      <rPr>
        <sz val="14"/>
        <rFont val="Arial"/>
        <family val="2"/>
      </rPr>
      <t>(</t>
    </r>
    <r>
      <rPr>
        <sz val="14"/>
        <rFont val="微軟正黑體"/>
        <family val="2"/>
        <charset val="136"/>
      </rPr>
      <t>含基本保險金額、累計增加保險金額</t>
    </r>
    <r>
      <rPr>
        <sz val="14"/>
        <rFont val="Arial"/>
        <family val="2"/>
      </rPr>
      <t>)</t>
    </r>
    <phoneticPr fontId="5" type="noConversion"/>
  </si>
  <si>
    <r>
      <t xml:space="preserve">           </t>
    </r>
    <r>
      <rPr>
        <sz val="14"/>
        <rFont val="微軟正黑體"/>
        <family val="2"/>
        <charset val="136"/>
      </rPr>
      <t>係未包含下一保單年度起生效之增額繳清保險金額所對應部分；各項實際給付金額須以計算當時之實際累計增加保險金額為準，</t>
    </r>
    <r>
      <rPr>
        <b/>
        <sz val="16"/>
        <color rgb="FFFF0000"/>
        <rFont val="微軟正黑體"/>
        <family val="2"/>
        <charset val="136"/>
      </rPr>
      <t>上表數值僅供參考</t>
    </r>
    <r>
      <rPr>
        <sz val="14"/>
        <rFont val="微軟正黑體"/>
        <family val="2"/>
        <charset val="136"/>
      </rPr>
      <t>。</t>
    </r>
    <phoneticPr fontId="5" type="noConversion"/>
  </si>
  <si>
    <r>
      <rPr>
        <sz val="14"/>
        <rFont val="微軟正黑體"/>
        <family val="2"/>
        <charset val="136"/>
      </rPr>
      <t>註</t>
    </r>
    <r>
      <rPr>
        <sz val="14"/>
        <rFont val="Arial"/>
        <family val="2"/>
      </rPr>
      <t>4</t>
    </r>
    <r>
      <rPr>
        <sz val="14"/>
        <rFont val="微軟正黑體"/>
        <family val="2"/>
        <charset val="136"/>
      </rPr>
      <t>：上表次年度期初現金價值</t>
    </r>
    <r>
      <rPr>
        <sz val="14"/>
        <rFont val="Arial"/>
        <family val="2"/>
      </rPr>
      <t>(</t>
    </r>
    <r>
      <rPr>
        <sz val="14"/>
        <rFont val="微軟正黑體"/>
        <family val="2"/>
        <charset val="136"/>
      </rPr>
      <t>含基本保險金額、累計增加保險金額</t>
    </r>
    <r>
      <rPr>
        <sz val="14"/>
        <rFont val="Arial"/>
        <family val="2"/>
      </rPr>
      <t>)</t>
    </r>
    <r>
      <rPr>
        <sz val="14"/>
        <rFont val="微軟正黑體"/>
        <family val="2"/>
        <charset val="136"/>
      </rPr>
      <t>為已繳交應繳之次年度保費且屆滿次一年度第一天後所計得之數額。</t>
    </r>
    <phoneticPr fontId="5" type="noConversion"/>
  </si>
  <si>
    <r>
      <rPr>
        <sz val="14"/>
        <rFont val="微軟正黑體"/>
        <family val="2"/>
        <charset val="136"/>
      </rPr>
      <t>註</t>
    </r>
    <r>
      <rPr>
        <sz val="14"/>
        <rFont val="Arial"/>
        <family val="2"/>
      </rPr>
      <t>5</t>
    </r>
    <r>
      <rPr>
        <sz val="14"/>
        <rFont val="微軟正黑體"/>
        <family val="2"/>
        <charset val="136"/>
      </rPr>
      <t>：上表之壽險保障、現金價值、祝壽保險金依保單條款約定給付。</t>
    </r>
    <phoneticPr fontId="5" type="noConversion"/>
  </si>
  <si>
    <r>
      <rPr>
        <sz val="14"/>
        <rFont val="微軟正黑體"/>
        <family val="2"/>
        <charset val="136"/>
      </rPr>
      <t>註</t>
    </r>
    <r>
      <rPr>
        <sz val="14"/>
        <rFont val="Arial"/>
        <family val="2"/>
      </rPr>
      <t>6</t>
    </r>
    <r>
      <rPr>
        <sz val="14"/>
        <rFont val="微軟正黑體"/>
        <family val="2"/>
        <charset val="136"/>
      </rPr>
      <t>：上表祝壽保險金之給付時點為契約有效期間內被保險人之保險年齡到達一一○歲之保單週年日且仍生存時。</t>
    </r>
    <phoneticPr fontId="5" type="noConversion"/>
  </si>
  <si>
    <r>
      <t xml:space="preserve">     </t>
    </r>
    <r>
      <rPr>
        <sz val="14"/>
        <rFont val="微軟正黑體"/>
        <family val="2"/>
        <charset val="136"/>
      </rPr>
      <t>參考市場利率訂定之。當月份宣告利率將於每月第一個營業日公告於凱基人壽網站。</t>
    </r>
    <phoneticPr fontId="5" type="noConversion"/>
  </si>
  <si>
    <r>
      <rPr>
        <b/>
        <sz val="14"/>
        <rFont val="微軟正黑體"/>
        <family val="2"/>
        <charset val="136"/>
      </rPr>
      <t>【保險給付】</t>
    </r>
    <phoneticPr fontId="5" type="noConversion"/>
  </si>
  <si>
    <r>
      <t xml:space="preserve">   1.</t>
    </r>
    <r>
      <rPr>
        <sz val="14"/>
        <rFont val="微軟正黑體"/>
        <family val="2"/>
        <charset val="136"/>
      </rPr>
      <t>被保險人於本契約有效期間內身故者，凱基人壽分別以身故當時「基本保險金額」及「累計增加保險金額」對應下列三者之最大值，再依其總和給付「身故保險金」且本契約效力即行終止：</t>
    </r>
    <phoneticPr fontId="13" type="noConversion"/>
  </si>
  <si>
    <r>
      <t xml:space="preserve">       (1)</t>
    </r>
    <r>
      <rPr>
        <sz val="14"/>
        <rFont val="微軟正黑體"/>
        <family val="2"/>
        <charset val="136"/>
      </rPr>
      <t>「當年度保險金額」</t>
    </r>
    <phoneticPr fontId="13" type="noConversion"/>
  </si>
  <si>
    <r>
      <t xml:space="preserve">       (2)</t>
    </r>
    <r>
      <rPr>
        <sz val="14"/>
        <rFont val="微軟正黑體"/>
        <family val="2"/>
        <charset val="136"/>
      </rPr>
      <t>保單價值準備金乘以「保價係數」</t>
    </r>
    <phoneticPr fontId="13" type="noConversion"/>
  </si>
  <si>
    <r>
      <t xml:space="preserve">       (3)</t>
    </r>
    <r>
      <rPr>
        <sz val="14"/>
        <rFont val="微軟正黑體"/>
        <family val="2"/>
        <charset val="136"/>
      </rPr>
      <t>「躉繳保險費」</t>
    </r>
    <phoneticPr fontId="13" type="noConversion"/>
  </si>
  <si>
    <r>
      <t xml:space="preserve">   2.</t>
    </r>
    <r>
      <rPr>
        <sz val="14"/>
        <rFont val="微軟正黑體"/>
        <family val="2"/>
        <charset val="136"/>
      </rPr>
      <t>本契約歷年「基本保險金額」對應之「身故保險金」例表如保險單之保單利益給付表。</t>
    </r>
    <phoneticPr fontId="13" type="noConversion"/>
  </si>
  <si>
    <r>
      <t xml:space="preserve">   3.</t>
    </r>
    <r>
      <rPr>
        <sz val="14"/>
        <rFont val="微軟正黑體"/>
        <family val="2"/>
        <charset val="136"/>
      </rPr>
      <t>訂立本契約時，以受監護宣告尚未撤銷者為被保險人，其「身故保險金」變更為「喪葬費用保險金」。</t>
    </r>
    <phoneticPr fontId="13" type="noConversion"/>
  </si>
  <si>
    <r>
      <t xml:space="preserve">   4.</t>
    </r>
    <r>
      <rPr>
        <sz val="14"/>
        <rFont val="微軟正黑體"/>
        <family val="2"/>
        <charset val="136"/>
      </rPr>
      <t>前述「喪葬費用保險金」依保單條款第十三條約定辦理。</t>
    </r>
    <phoneticPr fontId="13" type="noConversion"/>
  </si>
  <si>
    <r>
      <t xml:space="preserve">   1.</t>
    </r>
    <r>
      <rPr>
        <sz val="14"/>
        <rFont val="微軟正黑體"/>
        <family val="2"/>
        <charset val="136"/>
      </rPr>
      <t>本契約有效期間內，被保險人之保險年齡到達一一○歲之保單週年日且仍生存時，凱基人壽應分別按保單條款第十三條第一項第二款第二目方式計算所得之數額給付「祝壽保險金」</t>
    </r>
    <phoneticPr fontId="13" type="noConversion"/>
  </si>
  <si>
    <r>
      <t xml:space="preserve">      </t>
    </r>
    <r>
      <rPr>
        <sz val="14"/>
        <rFont val="微軟正黑體"/>
        <family val="2"/>
        <charset val="136"/>
      </rPr>
      <t>且本契約效力即行終止。</t>
    </r>
    <phoneticPr fontId="13" type="noConversion"/>
  </si>
  <si>
    <r>
      <t xml:space="preserve">   2.</t>
    </r>
    <r>
      <rPr>
        <sz val="14"/>
        <rFont val="微軟正黑體"/>
        <family val="2"/>
        <charset val="136"/>
      </rPr>
      <t>「祝壽保險金」係分別以「基本保險金額」及「累計增加保險金額」對應下列二者之較大值，再依其總和給付「祝壽保險金」且本契約效力即行終止：</t>
    </r>
    <phoneticPr fontId="13" type="noConversion"/>
  </si>
  <si>
    <r>
      <t xml:space="preserve">       (2)</t>
    </r>
    <r>
      <rPr>
        <sz val="14"/>
        <rFont val="微軟正黑體"/>
        <family val="2"/>
        <charset val="136"/>
      </rPr>
      <t>「躉繳保險費」</t>
    </r>
    <phoneticPr fontId="13" type="noConversion"/>
  </si>
  <si>
    <r>
      <rPr>
        <sz val="14"/>
        <rFont val="微軟正黑體"/>
        <family val="2"/>
        <charset val="136"/>
      </rPr>
      <t>註：凱基人壽依保單條款第十三條約定給付「身故保險金」或「喪葬費用保險金」、「祝壽保險金」任何一項保險金者，不再負各項給付之責。</t>
    </r>
    <phoneticPr fontId="13" type="noConversion"/>
  </si>
  <si>
    <r>
      <rPr>
        <b/>
        <sz val="14"/>
        <rFont val="微軟正黑體"/>
        <family val="2"/>
        <charset val="136"/>
      </rPr>
      <t>【增值回饋分享金】</t>
    </r>
    <phoneticPr fontId="5" type="noConversion"/>
  </si>
  <si>
    <r>
      <t xml:space="preserve">   1.</t>
    </r>
    <r>
      <rPr>
        <sz val="14"/>
        <rFont val="微軟正黑體"/>
        <family val="2"/>
        <charset val="136"/>
      </rPr>
      <t>保單年度之增值回饋分享金，係指於本契約有效期間內每一保單年度屆滿且被保險人仍生存時，按本契約各該年度期初當月之宣告利率減去本契約預定利率（年利率百分之一點七五）之差值，</t>
    </r>
    <phoneticPr fontId="13" type="noConversion"/>
  </si>
  <si>
    <r>
      <t xml:space="preserve">      </t>
    </r>
    <r>
      <rPr>
        <sz val="14"/>
        <rFont val="微軟正黑體"/>
        <family val="2"/>
        <charset val="136"/>
      </rPr>
      <t>乘以各該年度「期末保單價值準備金」後所得之金額。</t>
    </r>
    <phoneticPr fontId="13" type="noConversion"/>
  </si>
  <si>
    <r>
      <t xml:space="preserve">   2.</t>
    </r>
    <r>
      <rPr>
        <sz val="14"/>
        <rFont val="微軟正黑體"/>
        <family val="2"/>
        <charset val="136"/>
      </rPr>
      <t>前述宣告利率若低於本契約之預定利率，則以本契約之預定利率為準。</t>
    </r>
    <phoneticPr fontId="13" type="noConversion"/>
  </si>
  <si>
    <r>
      <t xml:space="preserve">   3.</t>
    </r>
    <r>
      <rPr>
        <sz val="14"/>
        <rFont val="微軟正黑體"/>
        <family val="2"/>
        <charset val="136"/>
      </rPr>
      <t>本契約有效期間內，凱基人壽依要保人申請投保時，所選擇之方式給付增值回饋分享金︰</t>
    </r>
    <phoneticPr fontId="13" type="noConversion"/>
  </si>
  <si>
    <r>
      <t xml:space="preserve">       (1)</t>
    </r>
    <r>
      <rPr>
        <sz val="14"/>
        <rFont val="微軟正黑體"/>
        <family val="2"/>
        <charset val="136"/>
      </rPr>
      <t>以繳清保險方式增加保險金額：凱基人壽於每一保單年度屆滿時，以該保單年度之增值回饋分享金為躉繳純保險費，計算自下一保單年度起生效之增額繳清保險金額。但被保險人為受監護</t>
    </r>
    <phoneticPr fontId="13" type="noConversion"/>
  </si>
  <si>
    <r>
      <t xml:space="preserve">            </t>
    </r>
    <r>
      <rPr>
        <sz val="14"/>
        <rFont val="微軟正黑體"/>
        <family val="2"/>
        <charset val="136"/>
      </rPr>
      <t>宣告尚未撤銷者，應依保單條款第十三條約定辦理。</t>
    </r>
    <phoneticPr fontId="13" type="noConversion"/>
  </si>
  <si>
    <r>
      <t xml:space="preserve">       (2)</t>
    </r>
    <r>
      <rPr>
        <sz val="14"/>
        <rFont val="微軟正黑體"/>
        <family val="2"/>
        <charset val="136"/>
      </rPr>
      <t>現金給付︰自第七保單年度起，於每一保單週年日之相當日（無相當日者，改以該月之末日為準），凱基人壽依本契約約定主動以現金給付增值回饋分享金予要保人。若增值回饋分享金低於</t>
    </r>
    <phoneticPr fontId="13" type="noConversion"/>
  </si>
  <si>
    <r>
      <t xml:space="preserve">            </t>
    </r>
    <r>
      <rPr>
        <sz val="14"/>
        <rFont val="微軟正黑體"/>
        <family val="2"/>
        <charset val="136"/>
      </rPr>
      <t>一○○美元時，則依保單條款第十條第一項第三款儲存生息至累積達一○○美元（含）以上之保單年度屆滿時給付，或至被保險人身故、保險期間屆滿或本契約終止時，凱基人壽應主動一併給付。</t>
    </r>
    <phoneticPr fontId="13" type="noConversion"/>
  </si>
  <si>
    <r>
      <t xml:space="preserve">       (3)</t>
    </r>
    <r>
      <rPr>
        <sz val="14"/>
        <rFont val="微軟正黑體"/>
        <family val="2"/>
        <charset val="136"/>
      </rPr>
      <t>儲存生息︰自第七保單年度起，增值回饋分享金將按各保單年度期初當月之宣告利率，以年複利方式儲存生息至要保人請求時給付，但要保人請求給付之金額需達一○○美元（含）以上，</t>
    </r>
    <phoneticPr fontId="13" type="noConversion"/>
  </si>
  <si>
    <r>
      <t xml:space="preserve">            </t>
    </r>
    <r>
      <rPr>
        <sz val="14"/>
        <rFont val="微軟正黑體"/>
        <family val="2"/>
        <charset val="136"/>
      </rPr>
      <t>或至被保險人身故、保險期間屆滿或本契約終止時，凱基人壽應主動一併給付。</t>
    </r>
    <phoneticPr fontId="13" type="noConversion"/>
  </si>
  <si>
    <r>
      <t xml:space="preserve">            </t>
    </r>
    <r>
      <rPr>
        <sz val="14"/>
        <rFont val="微軟正黑體"/>
        <family val="2"/>
        <charset val="136"/>
      </rPr>
      <t>增值回饋分享金選擇以儲存生息方式給付者，凱基人壽於給付「身故保險金」或「喪葬費用保險金」、「祝壽保險金」時，一併將當時已累積之增值回饋分享金給付予該保險金受益人。</t>
    </r>
    <phoneticPr fontId="13" type="noConversion"/>
  </si>
  <si>
    <r>
      <t xml:space="preserve">            </t>
    </r>
    <r>
      <rPr>
        <sz val="14"/>
        <rFont val="微軟正黑體"/>
        <family val="2"/>
        <charset val="136"/>
      </rPr>
      <t>但於要保人請求或本契約因保單條款第七條第九項、保單條款第九條之約定終止或有保單條款第十八條第一項各款約定之情形時，則給付予要保人或應得之人。</t>
    </r>
    <phoneticPr fontId="13" type="noConversion"/>
  </si>
  <si>
    <r>
      <t xml:space="preserve">   4.</t>
    </r>
    <r>
      <rPr>
        <sz val="14"/>
        <rFont val="微軟正黑體"/>
        <family val="2"/>
        <charset val="136"/>
      </rPr>
      <t>凱基人壽依保單條款第八條約定解除本契約時，不負給付增值回饋分享金之責任。</t>
    </r>
    <phoneticPr fontId="13" type="noConversion"/>
  </si>
  <si>
    <r>
      <rPr>
        <b/>
        <sz val="14"/>
        <rFont val="微軟正黑體"/>
        <family val="2"/>
        <charset val="136"/>
      </rPr>
      <t>【分期定期保險金給付】</t>
    </r>
    <phoneticPr fontId="5" type="noConversion"/>
  </si>
  <si>
    <r>
      <t xml:space="preserve">   </t>
    </r>
    <r>
      <rPr>
        <sz val="14"/>
        <rFont val="微軟正黑體"/>
        <family val="2"/>
        <charset val="136"/>
      </rPr>
      <t>自分期定期給付開始日起，凱基人壽依分期定期保險金給付期間及保單條款第二條定義之分期定期保險金預定利率將指定保險金換算成每年年初應給付之金額，按約定將每期分期定期保險金</t>
    </r>
    <phoneticPr fontId="13" type="noConversion"/>
  </si>
  <si>
    <r>
      <t xml:space="preserve">   </t>
    </r>
    <r>
      <rPr>
        <sz val="14"/>
        <rFont val="微軟正黑體"/>
        <family val="2"/>
        <charset val="136"/>
      </rPr>
      <t>給付予受益人。分期定期保險金給付期間屆滿時，本契約即行終止。</t>
    </r>
    <phoneticPr fontId="13" type="noConversion"/>
  </si>
  <si>
    <r>
      <t xml:space="preserve">   </t>
    </r>
    <r>
      <rPr>
        <sz val="14"/>
        <rFont val="微軟正黑體"/>
        <family val="2"/>
        <charset val="136"/>
      </rPr>
      <t>計算分期定期保險金之指定保險金低於五仟美元或每年給付之分期定期保險金低於一仟美元者，凱基人壽將一次給付指定保險金予本契約受益人，分期定期給付之約定即行終止。</t>
    </r>
    <phoneticPr fontId="13" type="noConversion"/>
  </si>
  <si>
    <r>
      <t xml:space="preserve">   </t>
    </r>
    <r>
      <rPr>
        <sz val="14"/>
        <rFont val="微軟正黑體"/>
        <family val="2"/>
        <charset val="136"/>
      </rPr>
      <t>本契約於分期定期保險金給付期間，要保人不得變更或終止本契約，且不得以保險契約為質，向凱基人壽借款。</t>
    </r>
    <phoneticPr fontId="13" type="noConversion"/>
  </si>
  <si>
    <r>
      <t xml:space="preserve">   (1)</t>
    </r>
    <r>
      <rPr>
        <sz val="14"/>
        <rFont val="微軟正黑體"/>
        <family val="2"/>
        <charset val="136"/>
      </rPr>
      <t>指定保險金：係指符合本契約「身故保險金」（不含「喪葬費用保險金」）申領條件時，以該保險金各受益人得受領之保險金乘以於要保書、約定書或另行批註約定之比例所得之金額；</t>
    </r>
    <phoneticPr fontId="13" type="noConversion"/>
  </si>
  <si>
    <r>
      <t xml:space="preserve">         </t>
    </r>
    <r>
      <rPr>
        <sz val="14"/>
        <rFont val="微軟正黑體"/>
        <family val="2"/>
        <charset val="136"/>
      </rPr>
      <t>該金額係作為凱基人壽分期定期給付每期應給付予受益人保險金之換算依據。</t>
    </r>
    <phoneticPr fontId="13" type="noConversion"/>
  </si>
  <si>
    <r>
      <t xml:space="preserve">   (2)</t>
    </r>
    <r>
      <rPr>
        <sz val="14"/>
        <rFont val="微軟正黑體"/>
        <family val="2"/>
        <charset val="136"/>
      </rPr>
      <t>分期定期保險金預定利率：係指凱基人壽於「分期定期給付開始日」用以計算分期給付金額之利率。該利率係以「分期定期給付開始日」凱基人壽公告於凱基人壽網站之利率為準。</t>
    </r>
    <phoneticPr fontId="13" type="noConversion"/>
  </si>
  <si>
    <r>
      <t xml:space="preserve">   (3)</t>
    </r>
    <r>
      <rPr>
        <sz val="14"/>
        <rFont val="微軟正黑體"/>
        <family val="2"/>
        <charset val="136"/>
      </rPr>
      <t>分期定期給付開始日：係指要保人與凱基人壽約定開始分期定期給付「指定保險金」之日。但該給付開始日不得晚於受益人備齊本契約給付申領文件之日起十五日。</t>
    </r>
    <phoneticPr fontId="13" type="noConversion"/>
  </si>
  <si>
    <r>
      <t xml:space="preserve">   (4)</t>
    </r>
    <r>
      <rPr>
        <sz val="14"/>
        <rFont val="微軟正黑體"/>
        <family val="2"/>
        <charset val="136"/>
      </rPr>
      <t>分期定期保險金給付期間：係指依本契約要保書或約定書約定之給付期間，該期間為五年、十年、十五年、二十年及二十五年等五種選擇，如該期間有所變更時，則以變更後並批註於保險</t>
    </r>
    <phoneticPr fontId="13" type="noConversion"/>
  </si>
  <si>
    <r>
      <t xml:space="preserve">        </t>
    </r>
    <r>
      <rPr>
        <sz val="14"/>
        <rFont val="微軟正黑體"/>
        <family val="2"/>
        <charset val="136"/>
      </rPr>
      <t>單之期間為準。</t>
    </r>
    <phoneticPr fontId="13" type="noConversion"/>
  </si>
  <si>
    <r>
      <rPr>
        <b/>
        <sz val="14"/>
        <rFont val="微軟正黑體"/>
        <family val="2"/>
        <charset val="136"/>
      </rPr>
      <t>【保險費收取方式】</t>
    </r>
    <phoneticPr fontId="5" type="noConversion"/>
  </si>
  <si>
    <r>
      <rPr>
        <b/>
        <sz val="14"/>
        <rFont val="微軟正黑體"/>
        <family val="2"/>
        <charset val="136"/>
      </rPr>
      <t>【匯款相關費用及其負擔對象】</t>
    </r>
    <phoneticPr fontId="5" type="noConversion"/>
  </si>
  <si>
    <r>
      <rPr>
        <b/>
        <sz val="14"/>
        <rFont val="微軟正黑體"/>
        <family val="2"/>
        <charset val="136"/>
      </rPr>
      <t>【名詞定義】</t>
    </r>
    <phoneticPr fontId="5" type="noConversion"/>
  </si>
  <si>
    <r>
      <t xml:space="preserve">   1.</t>
    </r>
    <r>
      <rPr>
        <sz val="14"/>
        <rFont val="微軟正黑體"/>
        <family val="2"/>
        <charset val="136"/>
      </rPr>
      <t>基本保險金額：係指保險單所載本契約投保時之保險金額，若該金額有所變更時，以變更後之金額為準。</t>
    </r>
    <phoneticPr fontId="13" type="noConversion"/>
  </si>
  <si>
    <r>
      <t xml:space="preserve">   2.</t>
    </r>
    <r>
      <rPr>
        <sz val="14"/>
        <rFont val="微軟正黑體"/>
        <family val="2"/>
        <charset val="136"/>
      </rPr>
      <t>累計增加保險金額：係指就每一保單年度屆滿時依保單條款第十條約定計算所得增額繳清保險金額逐次累計之值，若該金額有所變更時，以變更後之金額為準。</t>
    </r>
    <phoneticPr fontId="13" type="noConversion"/>
  </si>
  <si>
    <r>
      <t xml:space="preserve">   3.</t>
    </r>
    <r>
      <rPr>
        <sz val="14"/>
        <rFont val="微軟正黑體"/>
        <family val="2"/>
        <charset val="136"/>
      </rPr>
      <t>保險金額：係指「基本保險金額」與「累計增加保險金額」二者加總之值。</t>
    </r>
    <phoneticPr fontId="13" type="noConversion"/>
  </si>
  <si>
    <r>
      <t xml:space="preserve">   4.</t>
    </r>
    <r>
      <rPr>
        <sz val="14"/>
        <rFont val="微軟正黑體"/>
        <family val="2"/>
        <charset val="136"/>
      </rPr>
      <t>躉繳保險費：係指被保險人發生約定保險事故時之「基本保險金額」（以每萬元為單位）及「累計增加保險金額」（以每萬元為單位），分別乘以本契約訂立時標準體之標準保險費率表</t>
    </r>
    <phoneticPr fontId="13" type="noConversion"/>
  </si>
  <si>
    <r>
      <t xml:space="preserve">      </t>
    </r>
    <r>
      <rPr>
        <sz val="14"/>
        <rFont val="微軟正黑體"/>
        <family val="2"/>
        <charset val="136"/>
      </rPr>
      <t>所載金額為基礎。</t>
    </r>
    <phoneticPr fontId="13" type="noConversion"/>
  </si>
  <si>
    <r>
      <t xml:space="preserve">   5.</t>
    </r>
    <r>
      <rPr>
        <sz val="14"/>
        <rFont val="微軟正黑體"/>
        <family val="2"/>
        <charset val="136"/>
      </rPr>
      <t>當年度保險金額：係指「基本保險金額」（以每萬元為單位）及「累計增加保險金額」（以每萬元為單位），分別乘以「每萬元之當年度保險金額」計算所得之金額。</t>
    </r>
    <phoneticPr fontId="13" type="noConversion"/>
  </si>
  <si>
    <r>
      <t xml:space="preserve">      </t>
    </r>
    <r>
      <rPr>
        <sz val="14"/>
        <rFont val="微軟正黑體"/>
        <family val="2"/>
        <charset val="136"/>
      </rPr>
      <t>前述「每萬元之當年度保險金額」係為保單條款附表二「每萬元之當年度保險金額表」所載之金額。</t>
    </r>
    <phoneticPr fontId="13" type="noConversion"/>
  </si>
  <si>
    <r>
      <t xml:space="preserve">   6.</t>
    </r>
    <r>
      <rPr>
        <sz val="14"/>
        <rFont val="微軟正黑體"/>
        <family val="2"/>
        <charset val="136"/>
      </rPr>
      <t>保單價值準備金：係指「基本保險金額」對應之保單價值準備金與「累計增加保險金額」對應之保單價值準備金加總之值。</t>
    </r>
    <phoneticPr fontId="13" type="noConversion"/>
  </si>
  <si>
    <r>
      <t xml:space="preserve">   7.</t>
    </r>
    <r>
      <rPr>
        <sz val="14"/>
        <rFont val="微軟正黑體"/>
        <family val="2"/>
        <charset val="136"/>
      </rPr>
      <t>保價係數：係指被保險人身故時之保險年齡對應保單條款附表一「保價係數表」中所列比率。</t>
    </r>
    <phoneticPr fontId="13" type="noConversion"/>
  </si>
  <si>
    <r>
      <t xml:space="preserve">   8.</t>
    </r>
    <r>
      <rPr>
        <sz val="14"/>
        <rFont val="微軟正黑體"/>
        <family val="2"/>
        <charset val="136"/>
      </rPr>
      <t>期末保單價值準備金：係指依計算增值回饋分享金當時之「基本保險金額」及「累計增加保險金額」，分別計算該保單年度期末保單價值準備金加總之值。</t>
    </r>
    <phoneticPr fontId="13" type="noConversion"/>
  </si>
  <si>
    <r>
      <t xml:space="preserve">   9.</t>
    </r>
    <r>
      <rPr>
        <sz val="14"/>
        <rFont val="微軟正黑體"/>
        <family val="2"/>
        <charset val="136"/>
      </rPr>
      <t>匯款相關費用：係指包括匯款銀行所收取之匯出費用（含匯款手續費、郵電費）、收款銀行所收取之收款手續費及中間行所收取之轉匯費用，本項費用以匯款銀行、收款銀行與中間行於</t>
    </r>
    <phoneticPr fontId="13" type="noConversion"/>
  </si>
  <si>
    <r>
      <t xml:space="preserve">      </t>
    </r>
    <r>
      <rPr>
        <sz val="14"/>
        <rFont val="微軟正黑體"/>
        <family val="2"/>
        <charset val="136"/>
      </rPr>
      <t>匯款當時約定之數額為準。</t>
    </r>
    <phoneticPr fontId="13" type="noConversion"/>
  </si>
  <si>
    <r>
      <rPr>
        <b/>
        <sz val="16"/>
        <rFont val="微軟正黑體"/>
        <family val="2"/>
        <charset val="136"/>
      </rPr>
      <t>注意事項</t>
    </r>
    <phoneticPr fontId="5" type="noConversion"/>
  </si>
  <si>
    <r>
      <t>1.</t>
    </r>
    <r>
      <rPr>
        <b/>
        <sz val="16"/>
        <color rgb="FFFF0000"/>
        <rFont val="微軟正黑體"/>
        <family val="2"/>
        <charset val="136"/>
      </rPr>
      <t>消費者投保前應審慎瞭解本保險商品之承保範圍、除外不保事項及商品風險。</t>
    </r>
    <phoneticPr fontId="5" type="noConversion"/>
  </si>
  <si>
    <r>
      <t>2.</t>
    </r>
    <r>
      <rPr>
        <b/>
        <sz val="16"/>
        <color rgb="FFFF0000"/>
        <rFont val="微軟正黑體"/>
        <family val="2"/>
        <charset val="136"/>
      </rPr>
      <t>本試算表係由凱基人壽核定後統一提供，僅供客戶參考，詳細內容以保單條款為準。</t>
    </r>
  </si>
  <si>
    <r>
      <t>3.</t>
    </r>
    <r>
      <rPr>
        <b/>
        <sz val="14"/>
        <rFont val="微軟正黑體"/>
        <family val="2"/>
        <charset val="136"/>
      </rPr>
      <t>本商品經凱基人壽合格簽署人員檢視其內容業已符合一般精算原則及保險法令，惟為確保權益，基於保險公司與消費者衡平對等原則，消費者仍應詳加閱讀保險單</t>
    </r>
  </si>
  <si>
    <r>
      <rPr>
        <b/>
        <sz val="14"/>
        <rFont val="微軟正黑體"/>
        <family val="2"/>
        <charset val="136"/>
      </rPr>
      <t>條款與相關文件，審慎選擇保險商品。本商品如有虛偽不實或違法情事，應由凱基人壽及負責人依法負責。</t>
    </r>
  </si>
  <si>
    <r>
      <t>4.</t>
    </r>
    <r>
      <rPr>
        <b/>
        <sz val="14"/>
        <rFont val="微軟正黑體"/>
        <family val="2"/>
        <charset val="136"/>
      </rPr>
      <t>投保後解約或不繼續繳費可能不利消費者，請慎選符合需求之保險商品。</t>
    </r>
    <phoneticPr fontId="5" type="noConversion"/>
  </si>
  <si>
    <r>
      <t>5.</t>
    </r>
    <r>
      <rPr>
        <b/>
        <sz val="14"/>
        <rFont val="微軟正黑體"/>
        <family val="2"/>
        <charset val="136"/>
      </rPr>
      <t>保險契約各項權利義務皆詳列於保單條款，消費者務必詳加閱讀了解，並把握保單契約撤銷之時效（收到保單翌日起算十日內）。</t>
    </r>
    <phoneticPr fontId="5" type="noConversion"/>
  </si>
  <si>
    <r>
      <t>6.</t>
    </r>
    <r>
      <rPr>
        <b/>
        <sz val="14"/>
        <rFont val="微軟正黑體"/>
        <family val="2"/>
        <charset val="136"/>
      </rPr>
      <t>本商品為保險商品，受人身保險安定基金保障，並非存款項目，故不受存款保險之保障。</t>
    </r>
    <phoneticPr fontId="5" type="noConversion"/>
  </si>
  <si>
    <r>
      <t>7.</t>
    </r>
    <r>
      <rPr>
        <b/>
        <sz val="14"/>
        <rFont val="微軟正黑體"/>
        <family val="2"/>
        <charset val="136"/>
      </rPr>
      <t>人壽保險之死亡給付及年金保險之確定年金給付於被保險人死亡後給付於指定受益人者，依保險法第一百十二條規定不得作為被保險人之遺產，惟如涉有規避遺產</t>
    </r>
    <phoneticPr fontId="5" type="noConversion"/>
  </si>
  <si>
    <r>
      <t xml:space="preserve">   </t>
    </r>
    <r>
      <rPr>
        <b/>
        <sz val="14"/>
        <rFont val="微軟正黑體"/>
        <family val="2"/>
        <charset val="136"/>
      </rPr>
      <t>稅等稅捐情事者，稽徵機關仍得依據有關稅法規定或納稅者權利保護法第七條所定實質課稅原則辦理；實務上死亡給付及確定年金給付依實質課稅原則核課遺產</t>
    </r>
    <phoneticPr fontId="5" type="noConversion"/>
  </si>
  <si>
    <r>
      <t xml:space="preserve">   </t>
    </r>
    <r>
      <rPr>
        <b/>
        <sz val="14"/>
        <rFont val="微軟正黑體"/>
        <family val="2"/>
        <charset val="136"/>
      </rPr>
      <t>稅之例示性案例及其可能依實質課稅原則核課遺產稅之參考特徵，請詳見凱基人壽企網之「實質課稅原則專區」。</t>
    </r>
  </si>
  <si>
    <r>
      <t xml:space="preserve">   </t>
    </r>
    <r>
      <rPr>
        <b/>
        <sz val="14"/>
        <rFont val="微軟正黑體"/>
        <family val="2"/>
        <charset val="136"/>
      </rPr>
      <t>請洽凱基人壽服務中心、服務據點（免付費電話：</t>
    </r>
    <r>
      <rPr>
        <b/>
        <sz val="14"/>
        <rFont val="Arial"/>
        <family val="2"/>
      </rPr>
      <t>0800-098-889</t>
    </r>
    <r>
      <rPr>
        <b/>
        <sz val="14"/>
        <rFont val="微軟正黑體"/>
        <family val="2"/>
        <charset val="136"/>
      </rPr>
      <t>）、凱基人壽企網（網址：</t>
    </r>
    <r>
      <rPr>
        <b/>
        <sz val="14"/>
        <rFont val="Arial"/>
        <family val="2"/>
      </rPr>
      <t>https://www.kgilife.com.tw</t>
    </r>
    <r>
      <rPr>
        <b/>
        <sz val="14"/>
        <rFont val="微軟正黑體"/>
        <family val="2"/>
        <charset val="136"/>
      </rPr>
      <t>），或保險經紀人（或代理人）股份有限公司業務員，</t>
    </r>
    <phoneticPr fontId="5" type="noConversion"/>
  </si>
  <si>
    <r>
      <t xml:space="preserve">   </t>
    </r>
    <r>
      <rPr>
        <b/>
        <sz val="14"/>
        <rFont val="微軟正黑體"/>
        <family val="2"/>
        <charset val="136"/>
      </rPr>
      <t>以保障您的權益。</t>
    </r>
    <phoneticPr fontId="5" type="noConversion"/>
  </si>
  <si>
    <r>
      <t>9.</t>
    </r>
    <r>
      <rPr>
        <b/>
        <sz val="14"/>
        <rFont val="微軟正黑體"/>
        <family val="2"/>
        <charset val="136"/>
      </rPr>
      <t>本商品為外幣計價保險契約與新臺幣計價保險契約間，不得辦理契約轉換。</t>
    </r>
    <phoneticPr fontId="5" type="noConversion"/>
  </si>
  <si>
    <r>
      <t>10.</t>
    </r>
    <r>
      <rPr>
        <b/>
        <sz val="14"/>
        <rFont val="微軟正黑體"/>
        <family val="2"/>
        <charset val="136"/>
      </rPr>
      <t>匯率風險：本契約各項給付、費用、保險費之收取或返還及其他款項收付，皆以美元為貨幣單位為之，要保人或受益人須自行承擔與他種貨幣進行兌換，所生之匯率變動風險。</t>
    </r>
    <phoneticPr fontId="5" type="noConversion"/>
  </si>
  <si>
    <r>
      <t>11.</t>
    </r>
    <r>
      <rPr>
        <b/>
        <sz val="14"/>
        <rFont val="微軟正黑體"/>
        <family val="2"/>
        <charset val="136"/>
      </rPr>
      <t>政治風險：商品貨幣</t>
    </r>
    <r>
      <rPr>
        <b/>
        <sz val="14"/>
        <rFont val="Arial"/>
        <family val="2"/>
      </rPr>
      <t>(</t>
    </r>
    <r>
      <rPr>
        <b/>
        <sz val="14"/>
        <rFont val="微軟正黑體"/>
        <family val="2"/>
        <charset val="136"/>
      </rPr>
      <t>美元</t>
    </r>
    <r>
      <rPr>
        <b/>
        <sz val="14"/>
        <rFont val="Arial"/>
        <family val="2"/>
      </rPr>
      <t>)</t>
    </r>
    <r>
      <rPr>
        <b/>
        <sz val="14"/>
        <rFont val="微軟正黑體"/>
        <family val="2"/>
        <charset val="136"/>
      </rPr>
      <t>之匯率可能受其所屬國家之政治因素</t>
    </r>
    <r>
      <rPr>
        <b/>
        <sz val="14"/>
        <rFont val="Arial"/>
        <family val="2"/>
      </rPr>
      <t>(</t>
    </r>
    <r>
      <rPr>
        <b/>
        <sz val="14"/>
        <rFont val="微軟正黑體"/>
        <family val="2"/>
        <charset val="136"/>
      </rPr>
      <t>大選、戰爭等</t>
    </r>
    <r>
      <rPr>
        <b/>
        <sz val="14"/>
        <rFont val="Arial"/>
        <family val="2"/>
      </rPr>
      <t>)</t>
    </r>
    <r>
      <rPr>
        <b/>
        <sz val="14"/>
        <rFont val="微軟正黑體"/>
        <family val="2"/>
        <charset val="136"/>
      </rPr>
      <t>而受影響。</t>
    </r>
    <phoneticPr fontId="5" type="noConversion"/>
  </si>
  <si>
    <r>
      <t>12.</t>
    </r>
    <r>
      <rPr>
        <b/>
        <sz val="14"/>
        <rFont val="微軟正黑體"/>
        <family val="2"/>
        <charset val="136"/>
      </rPr>
      <t>經濟變動風險：商品貨幣</t>
    </r>
    <r>
      <rPr>
        <b/>
        <sz val="14"/>
        <rFont val="Arial"/>
        <family val="2"/>
      </rPr>
      <t>(</t>
    </r>
    <r>
      <rPr>
        <b/>
        <sz val="14"/>
        <rFont val="微軟正黑體"/>
        <family val="2"/>
        <charset val="136"/>
      </rPr>
      <t>美元</t>
    </r>
    <r>
      <rPr>
        <b/>
        <sz val="14"/>
        <rFont val="Arial"/>
        <family val="2"/>
      </rPr>
      <t>)</t>
    </r>
    <r>
      <rPr>
        <b/>
        <sz val="14"/>
        <rFont val="微軟正黑體"/>
        <family val="2"/>
        <charset val="136"/>
      </rPr>
      <t>之匯率可能受其所屬國家之經濟因素</t>
    </r>
    <r>
      <rPr>
        <b/>
        <sz val="14"/>
        <rFont val="Arial"/>
        <family val="2"/>
      </rPr>
      <t>(</t>
    </r>
    <r>
      <rPr>
        <b/>
        <sz val="14"/>
        <rFont val="微軟正黑體"/>
        <family val="2"/>
        <charset val="136"/>
      </rPr>
      <t>經濟政策法規的調整、通貨膨脹、市場利率調整等</t>
    </r>
    <r>
      <rPr>
        <b/>
        <sz val="14"/>
        <rFont val="Arial"/>
        <family val="2"/>
      </rPr>
      <t>)</t>
    </r>
    <r>
      <rPr>
        <b/>
        <sz val="14"/>
        <rFont val="微軟正黑體"/>
        <family val="2"/>
        <charset val="136"/>
      </rPr>
      <t>而受影響。</t>
    </r>
    <phoneticPr fontId="5" type="noConversion"/>
  </si>
  <si>
    <r>
      <t>13.</t>
    </r>
    <r>
      <rPr>
        <b/>
        <sz val="14"/>
        <rFont val="微軟正黑體"/>
        <family val="2"/>
        <charset val="136"/>
      </rPr>
      <t>凱基人壽之資訊公開說明，請查閱凱基人壽企網</t>
    </r>
    <r>
      <rPr>
        <b/>
        <sz val="14"/>
        <rFont val="Arial"/>
        <family val="2"/>
      </rPr>
      <t>https://www.kgilife.com.tw</t>
    </r>
    <r>
      <rPr>
        <b/>
        <sz val="14"/>
        <rFont val="微軟正黑體"/>
        <family val="2"/>
        <charset val="136"/>
      </rPr>
      <t>或洽免費申訴電話</t>
    </r>
    <r>
      <rPr>
        <b/>
        <sz val="14"/>
        <rFont val="Arial"/>
        <family val="2"/>
      </rPr>
      <t>0800-098-889</t>
    </r>
    <r>
      <rPr>
        <b/>
        <sz val="14"/>
        <rFont val="微軟正黑體"/>
        <family val="2"/>
        <charset val="136"/>
      </rPr>
      <t>。</t>
    </r>
    <phoneticPr fontId="5" type="noConversion"/>
  </si>
  <si>
    <r>
      <t xml:space="preserve">      </t>
    </r>
    <r>
      <rPr>
        <b/>
        <sz val="14"/>
        <rFont val="微軟正黑體"/>
        <family val="2"/>
        <charset val="136"/>
      </rPr>
      <t>凱基人壽總公司：台北市松山區敦化北路</t>
    </r>
    <r>
      <rPr>
        <b/>
        <sz val="14"/>
        <rFont val="Arial"/>
        <family val="2"/>
      </rPr>
      <t>135</t>
    </r>
    <r>
      <rPr>
        <b/>
        <sz val="14"/>
        <rFont val="微軟正黑體"/>
        <family val="2"/>
        <charset val="136"/>
      </rPr>
      <t>號</t>
    </r>
    <r>
      <rPr>
        <b/>
        <sz val="14"/>
        <rFont val="Arial"/>
        <family val="2"/>
      </rPr>
      <t>3</t>
    </r>
    <r>
      <rPr>
        <b/>
        <sz val="14"/>
        <rFont val="微軟正黑體"/>
        <family val="2"/>
        <charset val="136"/>
      </rPr>
      <t>、</t>
    </r>
    <r>
      <rPr>
        <b/>
        <sz val="14"/>
        <rFont val="Arial"/>
        <family val="2"/>
      </rPr>
      <t>4</t>
    </r>
    <r>
      <rPr>
        <b/>
        <sz val="14"/>
        <rFont val="微軟正黑體"/>
        <family val="2"/>
        <charset val="136"/>
      </rPr>
      <t>、</t>
    </r>
    <r>
      <rPr>
        <b/>
        <sz val="14"/>
        <rFont val="Arial"/>
        <family val="2"/>
      </rPr>
      <t>5</t>
    </r>
    <r>
      <rPr>
        <b/>
        <sz val="14"/>
        <rFont val="微軟正黑體"/>
        <family val="2"/>
        <charset val="136"/>
      </rPr>
      <t>、</t>
    </r>
    <r>
      <rPr>
        <b/>
        <sz val="14"/>
        <rFont val="Arial"/>
        <family val="2"/>
      </rPr>
      <t>6</t>
    </r>
    <r>
      <rPr>
        <b/>
        <sz val="14"/>
        <rFont val="微軟正黑體"/>
        <family val="2"/>
        <charset val="136"/>
      </rPr>
      <t>、</t>
    </r>
    <r>
      <rPr>
        <b/>
        <sz val="14"/>
        <rFont val="Arial"/>
        <family val="2"/>
      </rPr>
      <t>7</t>
    </r>
    <r>
      <rPr>
        <b/>
        <sz val="14"/>
        <rFont val="微軟正黑體"/>
        <family val="2"/>
        <charset val="136"/>
      </rPr>
      <t>樓</t>
    </r>
    <r>
      <rPr>
        <b/>
        <sz val="14"/>
        <rFont val="Arial"/>
        <family val="2"/>
      </rPr>
      <t xml:space="preserve">   </t>
    </r>
    <r>
      <rPr>
        <b/>
        <sz val="14"/>
        <rFont val="微軟正黑體"/>
        <family val="2"/>
        <charset val="136"/>
      </rPr>
      <t>傳真：</t>
    </r>
    <r>
      <rPr>
        <b/>
        <sz val="14"/>
        <rFont val="Arial"/>
        <family val="2"/>
      </rPr>
      <t xml:space="preserve">(02)2712-5966   </t>
    </r>
    <r>
      <rPr>
        <b/>
        <sz val="14"/>
        <rFont val="微軟正黑體"/>
        <family val="2"/>
        <charset val="136"/>
      </rPr>
      <t>電子信箱：</t>
    </r>
    <r>
      <rPr>
        <b/>
        <sz val="14"/>
        <rFont val="Arial"/>
        <family val="2"/>
      </rPr>
      <t>services@kgi.com</t>
    </r>
    <phoneticPr fontId="5" type="noConversion"/>
  </si>
  <si>
    <r>
      <t xml:space="preserve">     </t>
    </r>
    <r>
      <rPr>
        <b/>
        <sz val="12"/>
        <rFont val="微軟正黑體"/>
        <family val="2"/>
        <charset val="136"/>
      </rPr>
      <t>說明：</t>
    </r>
    <phoneticPr fontId="13" type="noConversion"/>
  </si>
  <si>
    <r>
      <t xml:space="preserve">         i </t>
    </r>
    <r>
      <rPr>
        <b/>
        <sz val="12"/>
        <rFont val="微軟正黑體"/>
        <family val="2"/>
        <charset val="136"/>
      </rPr>
      <t>＝前一日曆年度之十二個月台灣銀行股份有限公司、第一商業銀行股份有限公司與合作金庫商業銀行股份有限公司三家行庫每月初（每月第一個營業日）</t>
    </r>
    <phoneticPr fontId="13" type="noConversion"/>
  </si>
  <si>
    <r>
      <t xml:space="preserve">        </t>
    </r>
    <r>
      <rPr>
        <b/>
        <sz val="12"/>
        <rFont val="微軟正黑體"/>
        <family val="2"/>
        <charset val="136"/>
      </rPr>
      <t>牌告之二年期定期儲蓄存款最高年利率之平均值。（</t>
    </r>
    <r>
      <rPr>
        <b/>
        <sz val="12"/>
        <rFont val="Arial"/>
        <family val="2"/>
      </rPr>
      <t>i = 1.75%</t>
    </r>
    <r>
      <rPr>
        <b/>
        <sz val="12"/>
        <rFont val="微軟正黑體"/>
        <family val="2"/>
        <charset val="136"/>
      </rPr>
      <t>）</t>
    </r>
    <phoneticPr fontId="13" type="noConversion"/>
  </si>
  <si>
    <r>
      <t xml:space="preserve">        CVm</t>
    </r>
    <r>
      <rPr>
        <b/>
        <sz val="12"/>
        <rFont val="微軟正黑體"/>
        <family val="2"/>
        <charset val="136"/>
      </rPr>
      <t>＝第</t>
    </r>
    <r>
      <rPr>
        <b/>
        <sz val="12"/>
        <rFont val="Arial"/>
        <family val="2"/>
      </rPr>
      <t>m</t>
    </r>
    <r>
      <rPr>
        <b/>
        <sz val="12"/>
        <rFont val="微軟正黑體"/>
        <family val="2"/>
        <charset val="136"/>
      </rPr>
      <t>保單年度之年末解約金</t>
    </r>
    <phoneticPr fontId="13" type="noConversion"/>
  </si>
  <si>
    <r>
      <t xml:space="preserve">        GPt</t>
    </r>
    <r>
      <rPr>
        <b/>
        <sz val="12"/>
        <rFont val="微軟正黑體"/>
        <family val="2"/>
        <charset val="136"/>
      </rPr>
      <t>＝第</t>
    </r>
    <r>
      <rPr>
        <b/>
        <sz val="12"/>
        <rFont val="Arial"/>
        <family val="2"/>
      </rPr>
      <t>t</t>
    </r>
    <r>
      <rPr>
        <b/>
        <sz val="12"/>
        <rFont val="微軟正黑體"/>
        <family val="2"/>
        <charset val="136"/>
      </rPr>
      <t>保單年度之年繳保險費</t>
    </r>
    <phoneticPr fontId="13" type="noConversion"/>
  </si>
  <si>
    <r>
      <t xml:space="preserve">        Endt</t>
    </r>
    <r>
      <rPr>
        <b/>
        <sz val="12"/>
        <rFont val="微軟正黑體"/>
        <family val="2"/>
        <charset val="136"/>
      </rPr>
      <t>＝第</t>
    </r>
    <r>
      <rPr>
        <b/>
        <sz val="12"/>
        <rFont val="Arial"/>
        <family val="2"/>
      </rPr>
      <t>t</t>
    </r>
    <r>
      <rPr>
        <b/>
        <sz val="12"/>
        <rFont val="微軟正黑體"/>
        <family val="2"/>
        <charset val="136"/>
      </rPr>
      <t>保單年度之生存保險金</t>
    </r>
    <phoneticPr fontId="13" type="noConversion"/>
  </si>
  <si>
    <r>
      <rPr>
        <b/>
        <u/>
        <sz val="14"/>
        <rFont val="微軟正黑體"/>
        <family val="2"/>
        <charset val="136"/>
      </rPr>
      <t>性別</t>
    </r>
    <phoneticPr fontId="5" type="noConversion"/>
  </si>
  <si>
    <r>
      <rPr>
        <b/>
        <u/>
        <sz val="14"/>
        <rFont val="微軟正黑體"/>
        <family val="2"/>
        <charset val="136"/>
      </rPr>
      <t>男性</t>
    </r>
    <phoneticPr fontId="5" type="noConversion"/>
  </si>
  <si>
    <r>
      <rPr>
        <b/>
        <u/>
        <sz val="14"/>
        <rFont val="微軟正黑體"/>
        <family val="2"/>
        <charset val="136"/>
      </rPr>
      <t>女性</t>
    </r>
    <phoneticPr fontId="5" type="noConversion"/>
  </si>
  <si>
    <r>
      <rPr>
        <b/>
        <sz val="14"/>
        <rFont val="微軟正黑體"/>
        <family val="2"/>
        <charset val="136"/>
      </rPr>
      <t>年齡</t>
    </r>
    <phoneticPr fontId="5" type="noConversion"/>
  </si>
  <si>
    <r>
      <rPr>
        <sz val="14"/>
        <rFont val="微軟正黑體"/>
        <family val="2"/>
        <charset val="136"/>
      </rPr>
      <t>保單
年度</t>
    </r>
    <phoneticPr fontId="5" type="noConversion"/>
  </si>
  <si>
    <r>
      <rPr>
        <b/>
        <sz val="14"/>
        <color rgb="FFFF0000"/>
        <rFont val="微軟正黑體"/>
        <family val="2"/>
        <charset val="136"/>
      </rPr>
      <t>註：依據上表顯示本商品於早期解約對保戶是不利的。</t>
    </r>
    <phoneticPr fontId="13" type="noConversion"/>
  </si>
  <si>
    <t xml:space="preserve">   凱基人壽收取保險費以本契約商品貨幣（美元）為限，並以凱基人壽指定銀行之外匯存款帳戶存撥之。詳細內容請參閱保單條款之約定辦理。</t>
    <phoneticPr fontId="5" type="noConversion"/>
  </si>
  <si>
    <t xml:space="preserve">   本契約相關款項之往來，若因匯款而產生相關費用時，除下列各款約定所生之匯款相關費用均由凱基人壽負擔外，匯款銀行及中間行所收取之相關費用，由匯款人負擔之，</t>
    <phoneticPr fontId="5" type="noConversion"/>
  </si>
  <si>
    <t xml:space="preserve">   收款銀行所收取之收款手續費，由收款人負擔：</t>
    <phoneticPr fontId="5" type="noConversion"/>
  </si>
  <si>
    <r>
      <t xml:space="preserve">   1. </t>
    </r>
    <r>
      <rPr>
        <sz val="14"/>
        <rFont val="微軟正黑體"/>
        <family val="2"/>
        <charset val="136"/>
      </rPr>
      <t>因可歸責於凱基人壽之錯誤原因，致凱基人壽依保單條款【投保年齡的計算及錯誤的處理】約定為退還或給付所生之相關匯款費用。</t>
    </r>
    <phoneticPr fontId="5" type="noConversion"/>
  </si>
  <si>
    <r>
      <t xml:space="preserve">   2. </t>
    </r>
    <r>
      <rPr>
        <sz val="14"/>
        <rFont val="微軟正黑體"/>
        <family val="2"/>
        <charset val="136"/>
      </rPr>
      <t>因可歸責於凱基人壽之錯誤原因，要保人或受益人依保單條款【投保年齡的計算及錯誤的處理】約定為補繳或返還所生之相關匯款費用。</t>
    </r>
    <phoneticPr fontId="5" type="noConversion"/>
  </si>
  <si>
    <r>
      <t xml:space="preserve">   3. </t>
    </r>
    <r>
      <rPr>
        <sz val="14"/>
        <rFont val="微軟正黑體"/>
        <family val="2"/>
        <charset val="136"/>
      </rPr>
      <t>因凱基人壽提供之匯款帳戶錯誤而使要保人或受益人匯款無法完成時所生之相關匯款費用。</t>
    </r>
    <phoneticPr fontId="5" type="noConversion"/>
  </si>
  <si>
    <t xml:space="preserve">   要保人或受益人若選擇以凱基人壽指定銀行之外匯存款戶交付相關款項且匯款銀行及收款銀行為同一銀行時，或以凱基人壽指定銀行之外匯存款戶受領相關款項時，</t>
    <phoneticPr fontId="5" type="noConversion"/>
  </si>
  <si>
    <t xml:space="preserve">   其所有匯款相關費用均由凱基人壽負擔，不適用前項約定。</t>
    <phoneticPr fontId="5" type="noConversion"/>
  </si>
  <si>
    <r>
      <t xml:space="preserve">   </t>
    </r>
    <r>
      <rPr>
        <sz val="14"/>
        <rFont val="微軟正黑體"/>
        <family val="2"/>
        <charset val="136"/>
      </rPr>
      <t>凱基人壽指定銀行之相關訊息可至凱基人壽網站（網址：</t>
    </r>
    <r>
      <rPr>
        <sz val="14"/>
        <rFont val="Arial"/>
        <family val="2"/>
      </rPr>
      <t>https:// www.kgilife.com.tw</t>
    </r>
    <r>
      <rPr>
        <sz val="14"/>
        <rFont val="微軟正黑體"/>
        <family val="2"/>
        <charset val="136"/>
      </rPr>
      <t>）查詢。</t>
    </r>
    <phoneticPr fontId="5" type="noConversion"/>
  </si>
  <si>
    <t>註3：上表年度末現金價值(含基本保險金額、累計增加保險金額)係已包含下一保單年度起生效之增額繳清保險金額；上表壽險保障(含基本保險金額、累計增加保險金額)</t>
    <phoneticPr fontId="5" type="noConversion"/>
  </si>
  <si>
    <t xml:space="preserve">   計算分期定期保險金之指定保險金低於五仟美元或每年給付之分期定期保險金低於一仟美元者，凱基人壽將一次給付指定保險金予本契約受益人，分期定期給付之約定</t>
    <phoneticPr fontId="13" type="noConversion"/>
  </si>
  <si>
    <t xml:space="preserve">   即行終止。</t>
    <phoneticPr fontId="13" type="noConversion"/>
  </si>
  <si>
    <t xml:space="preserve">   自分期定期給付開始日起，凱基人壽依分期定期保險金給付期間及保單條款第二條定義之分期定期保險金預定利率將指定保險金換算成每年年初應給付之金額，</t>
    <phoneticPr fontId="13" type="noConversion"/>
  </si>
  <si>
    <t xml:space="preserve">   應將該餘額給付予各受益人。</t>
    <phoneticPr fontId="13" type="noConversion"/>
  </si>
  <si>
    <t xml:space="preserve">   (2)分期定期保險金預定利率：係指凱基人壽於「分期定期給付開始日」用以計算分期給付金額之利率。該利率係以「分期定期給付開始日」凱基人壽公告於凱基人壽網站</t>
    <phoneticPr fontId="13" type="noConversion"/>
  </si>
  <si>
    <t xml:space="preserve">   按約定將每期分期定期保險金給付予受益人。分期定期保險金給付期間屆滿時，本契約即行終止。</t>
    <phoneticPr fontId="13" type="noConversion"/>
  </si>
  <si>
    <t xml:space="preserve">   本契約於分期定期保險金給付期間，要保人不得變更或終止本契約，且不得以保險契約為質，向凱基人壽借款。</t>
    <phoneticPr fontId="13" type="noConversion"/>
  </si>
  <si>
    <t xml:space="preserve">   (1)指定保險金：係指符合本契約「身故保險金」（不含「喪葬費用保險金」）申領條件時，以該保險金各受益人得受領之保險金乘以於要保書、約定書或另行批註約定</t>
    <phoneticPr fontId="13" type="noConversion"/>
  </si>
  <si>
    <t xml:space="preserve">       之比例所得之金額； 該金額係作為凱基人壽分期定期給付每期應給付予受益人保險金之換算依據。</t>
    <phoneticPr fontId="13" type="noConversion"/>
  </si>
  <si>
    <t xml:space="preserve">       之利率為準。</t>
    <phoneticPr fontId="13" type="noConversion"/>
  </si>
  <si>
    <t xml:space="preserve">   (3)分期定期給付開始日：係指要保人與凱基人壽約定開始分期定期給付「指定保險金」之日。但該給付開始日不得晚於受益人備齊本契約給付申領文件之日起十五日。</t>
    <phoneticPr fontId="13" type="noConversion"/>
  </si>
  <si>
    <t xml:space="preserve">   (4)分期定期保險金給付期間：係指依本契約要保書或約定書約定之給付期間，該期間為五年、十年、十五年、二十年及二十五年等五種選擇，如該期間有所變更時，</t>
    <phoneticPr fontId="13" type="noConversion"/>
  </si>
  <si>
    <t xml:space="preserve">        則以變更後並批註於保險單之期間為準。</t>
    <phoneticPr fontId="13" type="noConversion"/>
  </si>
  <si>
    <t>約定身故保險金(不含喪葬費用保險金)　分期定期給付試算表</t>
    <phoneticPr fontId="5" type="noConversion"/>
  </si>
  <si>
    <t>假設要保人僅選擇一位「身故保險金」(不含「喪葬費用保險金」)之受益人，約定為分期定期給付：</t>
    <phoneticPr fontId="5" type="noConversion"/>
  </si>
  <si>
    <t>身故保險金(不含喪葬費用保險金)</t>
    <phoneticPr fontId="5" type="noConversion"/>
  </si>
  <si>
    <t>身故保險金
(不含喪葬費用保險金)</t>
    <phoneticPr fontId="5" type="noConversion"/>
  </si>
  <si>
    <t>請輸入身故保險金(不含「喪葬費用保險金」)給付方式比例</t>
    <phoneticPr fontId="5" type="noConversion"/>
  </si>
  <si>
    <t>壽險保障
(身故保險金)</t>
    <phoneticPr fontId="5" type="noConversion"/>
  </si>
  <si>
    <r>
      <rPr>
        <b/>
        <sz val="16"/>
        <rFont val="微軟正黑體"/>
        <family val="2"/>
        <charset val="136"/>
      </rPr>
      <t xml:space="preserve">基本保險金額
對應之壽險保障
</t>
    </r>
    <r>
      <rPr>
        <b/>
        <sz val="16"/>
        <rFont val="Arial"/>
        <family val="2"/>
      </rPr>
      <t>(</t>
    </r>
    <r>
      <rPr>
        <b/>
        <sz val="16"/>
        <rFont val="微軟正黑體"/>
        <family val="2"/>
        <charset val="136"/>
      </rPr>
      <t>身故保險金</t>
    </r>
    <r>
      <rPr>
        <b/>
        <sz val="16"/>
        <rFont val="Arial"/>
        <family val="2"/>
      </rPr>
      <t>)</t>
    </r>
    <phoneticPr fontId="5" type="noConversion"/>
  </si>
  <si>
    <r>
      <rPr>
        <b/>
        <sz val="16"/>
        <rFont val="微軟正黑體"/>
        <family val="2"/>
        <charset val="136"/>
      </rPr>
      <t xml:space="preserve">壽險保障
</t>
    </r>
    <r>
      <rPr>
        <b/>
        <sz val="16"/>
        <rFont val="Arial"/>
        <family val="2"/>
      </rPr>
      <t>(</t>
    </r>
    <r>
      <rPr>
        <b/>
        <sz val="16"/>
        <rFont val="微軟正黑體"/>
        <family val="2"/>
        <charset val="136"/>
      </rPr>
      <t>身故</t>
    </r>
    <r>
      <rPr>
        <b/>
        <sz val="16"/>
        <rFont val="微軟正黑體"/>
        <family val="2"/>
        <charset val="136"/>
      </rPr>
      <t>保險金</t>
    </r>
    <r>
      <rPr>
        <b/>
        <sz val="16"/>
        <rFont val="Arial"/>
        <family val="2"/>
      </rPr>
      <t>)
(I)</t>
    </r>
    <phoneticPr fontId="5" type="noConversion"/>
  </si>
  <si>
    <r>
      <t>契約生效首日預估現金價值(解約金)</t>
    </r>
    <r>
      <rPr>
        <b/>
        <sz val="14"/>
        <rFont val="微軟正黑體"/>
        <family val="2"/>
        <charset val="136"/>
      </rPr>
      <t>：</t>
    </r>
    <phoneticPr fontId="13" type="noConversion"/>
  </si>
  <si>
    <t>凱基人壽美利成臻美元利率變動型終身壽險－定期給付型</t>
    <phoneticPr fontId="150" type="noConversion"/>
  </si>
  <si>
    <t>【商品名稱】凱基人壽美利成臻美元利率變動型終身壽險－定期給付型</t>
  </si>
  <si>
    <t>商品名稱：凱基人壽美利成臻美元利率變動型終身壽險－定期給付型</t>
    <phoneticPr fontId="13" type="noConversion"/>
  </si>
  <si>
    <t>美利成臻</t>
    <phoneticPr fontId="150" type="noConversion"/>
  </si>
  <si>
    <t>◎本契約於訂立契約前已提供要保人不低於三日之審閱期間。</t>
  </si>
  <si>
    <t>◎本保險為不分紅保險單，不參加紅利分配，並無紅利給付項目。</t>
  </si>
  <si>
    <t>要保人向融資銀行申請保費融資時，應同時向凱基人壽申請附加本批註條款，並同意提供要保人與融資銀行約定之帳戶資訊予凱基人壽後，本批註條款始生效力。</t>
  </si>
  <si>
    <t>本批註條款構成本契約之一部分，本契約之約定與本批註條款抵觸時，應優先適用本批註條款。</t>
  </si>
  <si>
    <t>【備查日期及文號】114.08.04凱壽商一字第1143000123號</t>
  </si>
  <si>
    <t>【商品名稱】凱基人壽保費融資批註條款</t>
    <phoneticPr fontId="13" type="noConversion"/>
  </si>
  <si>
    <t>躉</t>
  </si>
  <si>
    <t>躉</t>
    <phoneticPr fontId="13" type="noConversion"/>
  </si>
  <si>
    <t>Corridor210</t>
  </si>
  <si>
    <t>原始保費</t>
    <phoneticPr fontId="13" type="noConversion"/>
  </si>
  <si>
    <t>保費折扣</t>
    <phoneticPr fontId="13" type="noConversion"/>
  </si>
  <si>
    <t xml:space="preserve">※投保本商品可申請辦理「保費融資批註條款」，若申請「保費融資批註條款」時，當件保單限制要保人與被保險人須為同一人且必須檢附「辦理保費融資批註條款重要事項告知暨聲明書」。 </t>
    <phoneticPr fontId="5" type="noConversion"/>
  </si>
  <si>
    <t>原始躉繳保費：</t>
    <phoneticPr fontId="5" type="noConversion"/>
  </si>
  <si>
    <t>經費率折減後躉繳保費：</t>
    <phoneticPr fontId="5" type="noConversion"/>
  </si>
  <si>
    <t>【備查日期及文號】115.01.23凱壽商一字第1153000026號</t>
    <phoneticPr fontId="13" type="noConversion"/>
  </si>
  <si>
    <r>
      <t>8.</t>
    </r>
    <r>
      <rPr>
        <b/>
        <sz val="14"/>
        <rFont val="微軟正黑體"/>
        <family val="2"/>
        <charset val="136"/>
      </rPr>
      <t>消費者於購買本商品前，應詳閱各種銷售文件內容，本商品之預定費用率（預定附加費用率</t>
    </r>
    <r>
      <rPr>
        <b/>
        <sz val="14"/>
        <color theme="1"/>
        <rFont val="微軟正黑體"/>
        <family val="2"/>
        <charset val="136"/>
      </rPr>
      <t>）最高</t>
    </r>
    <r>
      <rPr>
        <b/>
        <sz val="14"/>
        <color theme="1"/>
        <rFont val="Arial"/>
        <family val="2"/>
      </rPr>
      <t>14.12%</t>
    </r>
    <r>
      <rPr>
        <b/>
        <sz val="14"/>
        <color theme="1"/>
        <rFont val="微軟正黑體"/>
        <family val="2"/>
        <charset val="136"/>
      </rPr>
      <t>，最低</t>
    </r>
    <r>
      <rPr>
        <b/>
        <sz val="14"/>
        <color theme="1"/>
        <rFont val="Arial"/>
        <family val="2"/>
      </rPr>
      <t>12.89%</t>
    </r>
    <r>
      <rPr>
        <b/>
        <sz val="14"/>
        <rFont val="微軟正黑體"/>
        <family val="2"/>
        <charset val="136"/>
      </rPr>
      <t>，如要詳細了解其他相關資訊，</t>
    </r>
    <phoneticPr fontId="5" type="noConversion"/>
  </si>
  <si>
    <r>
      <t>8.消費者於購買本商品前，應詳閱各種銷售文件內容，本商品之預定費用率（預定附加費用率）</t>
    </r>
    <r>
      <rPr>
        <b/>
        <sz val="14"/>
        <color theme="1"/>
        <rFont val="微軟正黑體"/>
        <family val="2"/>
        <charset val="136"/>
      </rPr>
      <t>最高14.12%，最低12.89%</t>
    </r>
    <r>
      <rPr>
        <b/>
        <sz val="14"/>
        <rFont val="微軟正黑體"/>
        <family val="2"/>
        <charset val="136"/>
      </rPr>
      <t>，如要詳細了解其他相關資訊，</t>
    </r>
    <phoneticPr fontId="5" type="noConversion"/>
  </si>
  <si>
    <t>【備查日期及文號】115.01.23凱壽商一字第1153000025號</t>
    <phoneticPr fontId="13" type="noConversion"/>
  </si>
  <si>
    <r>
      <rPr>
        <sz val="14"/>
        <rFont val="微軟正黑體"/>
        <family val="2"/>
        <charset val="136"/>
      </rPr>
      <t>【備查日期及文號】</t>
    </r>
    <r>
      <rPr>
        <sz val="14"/>
        <rFont val="Arial"/>
        <family val="2"/>
      </rPr>
      <t>115.01.23</t>
    </r>
    <r>
      <rPr>
        <sz val="14"/>
        <rFont val="微軟正黑體"/>
        <family val="2"/>
        <charset val="136"/>
      </rPr>
      <t>凱壽商一字第</t>
    </r>
    <r>
      <rPr>
        <sz val="14"/>
        <rFont val="Arial"/>
        <family val="2"/>
      </rPr>
      <t>1153000026</t>
    </r>
    <r>
      <rPr>
        <sz val="14"/>
        <rFont val="微軟正黑體"/>
        <family val="2"/>
        <charset val="136"/>
      </rPr>
      <t>號</t>
    </r>
    <phoneticPr fontId="13" type="noConversion"/>
  </si>
  <si>
    <r>
      <t>14.本商品依下列公式揭露保戶於各相關保單年度解約金總領取金額與所繳保費間之關係：</t>
    </r>
    <r>
      <rPr>
        <b/>
        <sz val="16"/>
        <color indexed="10"/>
        <rFont val="微軟正黑體"/>
        <family val="2"/>
        <charset val="136"/>
      </rPr>
      <t>(本試算結果僅供消費者參考之用，並非保證)</t>
    </r>
    <phoneticPr fontId="5" type="noConversion"/>
  </si>
  <si>
    <r>
      <t>14.</t>
    </r>
    <r>
      <rPr>
        <b/>
        <sz val="14"/>
        <rFont val="微軟正黑體"/>
        <family val="2"/>
        <charset val="136"/>
      </rPr>
      <t>本商品依下列公式揭露保戶於各相關保單年度解約金總領取金額與所繳保費間之關係：</t>
    </r>
    <r>
      <rPr>
        <b/>
        <sz val="16"/>
        <color indexed="10"/>
        <rFont val="Arial"/>
        <family val="2"/>
      </rPr>
      <t>(</t>
    </r>
    <r>
      <rPr>
        <b/>
        <sz val="16"/>
        <color indexed="10"/>
        <rFont val="微軟正黑體"/>
        <family val="2"/>
        <charset val="136"/>
      </rPr>
      <t>本試算結果僅供消費者參考之用，並非保證</t>
    </r>
    <r>
      <rPr>
        <b/>
        <sz val="16"/>
        <color indexed="10"/>
        <rFont val="Arial"/>
        <family val="2"/>
      </rPr>
      <t>)</t>
    </r>
    <phoneticPr fontId="5" type="noConversion"/>
  </si>
  <si>
    <t>契約生效日首日預估保單價值準備金：</t>
    <phoneticPr fontId="13" type="noConversion"/>
  </si>
  <si>
    <t>以繳清保險方式增加保險金額</t>
    <phoneticPr fontId="150" type="noConversion"/>
  </si>
  <si>
    <t>以繳清保險方式增加保險金額</t>
  </si>
  <si>
    <r>
      <rPr>
        <sz val="14"/>
        <color theme="0"/>
        <rFont val="細明體"/>
        <family val="3"/>
        <charset val="136"/>
      </rPr>
      <t>【備查日期及文號】</t>
    </r>
    <r>
      <rPr>
        <sz val="14"/>
        <color theme="0"/>
        <rFont val="Arial"/>
        <family val="2"/>
      </rPr>
      <t>115.01.23</t>
    </r>
    <r>
      <rPr>
        <sz val="14"/>
        <color theme="0"/>
        <rFont val="細明體"/>
        <family val="3"/>
        <charset val="136"/>
      </rPr>
      <t>凱壽商一字第</t>
    </r>
    <r>
      <rPr>
        <sz val="14"/>
        <color theme="0"/>
        <rFont val="Arial"/>
        <family val="2"/>
      </rPr>
      <t>1153000025</t>
    </r>
    <r>
      <rPr>
        <sz val="14"/>
        <color theme="0"/>
        <rFont val="細明體"/>
        <family val="3"/>
        <charset val="136"/>
      </rPr>
      <t>號</t>
    </r>
    <phoneticPr fontId="13" type="noConversion"/>
  </si>
  <si>
    <t xml:space="preserve">   凱基人壽依保單條款第十三條約定計算之「身故保險金」（不含「喪葬費用保險金」），將各受益人應得之身故保險金扣除各受益人之指定保險金後，倘有餘額時，</t>
    <phoneticPr fontId="13" type="noConversion"/>
  </si>
  <si>
    <r>
      <t xml:space="preserve">   </t>
    </r>
    <r>
      <rPr>
        <sz val="14"/>
        <rFont val="微軟正黑體"/>
        <family val="2"/>
        <charset val="136"/>
      </rPr>
      <t>凱基人壽依保單條款第十三條約定計算之「身故保險金」（不含「喪葬費用保險金」），將各受益人應得之身故保險金扣除各受益人之指定保險金後，倘有餘額時，應將該餘額給付予各受益人。</t>
    </r>
    <phoneticPr fontId="13" type="noConversion"/>
  </si>
  <si>
    <t>否</t>
  </si>
  <si>
    <t>審閱期間確認聲明書標示
「凱基人壽保費融資批註條款」</t>
    <phoneticPr fontId="150" type="noConversion"/>
  </si>
  <si>
    <t>保單
年度
(末)</t>
  </si>
  <si>
    <t>累積所繳保險費</t>
  </si>
  <si>
    <t>壽險保障
(身故保險金)</t>
  </si>
  <si>
    <t>年度末現金價值
【含祝壽保險金】</t>
  </si>
  <si>
    <t>說明：</t>
    <phoneticPr fontId="5" type="noConversion"/>
  </si>
  <si>
    <r>
      <t xml:space="preserve">   </t>
    </r>
    <r>
      <rPr>
        <b/>
        <i/>
        <sz val="14"/>
        <rFont val="微軟正黑體"/>
        <family val="2"/>
        <charset val="136"/>
      </rPr>
      <t xml:space="preserve"> </t>
    </r>
    <r>
      <rPr>
        <b/>
        <sz val="14"/>
        <rFont val="微軟正黑體"/>
        <family val="2"/>
        <charset val="136"/>
      </rPr>
      <t>i ＝前一日曆年度之十二個月台灣銀行股份有限公司、第一商業銀行股份有限公司與合作金庫商業銀行股份有限公司三家行庫每月初（每月第一個營業日）</t>
    </r>
    <phoneticPr fontId="5" type="noConversion"/>
  </si>
  <si>
    <t xml:space="preserve">          牌告之二年期定期儲蓄存款最高年利率之平均值。（i = 1.75%）</t>
    <phoneticPr fontId="5" type="noConversion"/>
  </si>
  <si>
    <r>
      <t xml:space="preserve">   CV</t>
    </r>
    <r>
      <rPr>
        <b/>
        <vertAlign val="subscript"/>
        <sz val="14"/>
        <rFont val="微軟正黑體"/>
        <family val="2"/>
        <charset val="136"/>
      </rPr>
      <t>m</t>
    </r>
    <r>
      <rPr>
        <b/>
        <sz val="14"/>
        <rFont val="微軟正黑體"/>
        <family val="2"/>
        <charset val="136"/>
      </rPr>
      <t>＝第m保單年度之年末解約金</t>
    </r>
    <phoneticPr fontId="5" type="noConversion"/>
  </si>
  <si>
    <r>
      <t xml:space="preserve">   GP</t>
    </r>
    <r>
      <rPr>
        <b/>
        <vertAlign val="subscript"/>
        <sz val="14"/>
        <rFont val="微軟正黑體"/>
        <family val="2"/>
        <charset val="136"/>
      </rPr>
      <t>t</t>
    </r>
    <r>
      <rPr>
        <b/>
        <sz val="14"/>
        <rFont val="微軟正黑體"/>
        <family val="2"/>
        <charset val="136"/>
      </rPr>
      <t>＝第t保單年度之年繳保險費</t>
    </r>
    <phoneticPr fontId="5" type="noConversion"/>
  </si>
  <si>
    <r>
      <t xml:space="preserve">   End</t>
    </r>
    <r>
      <rPr>
        <b/>
        <vertAlign val="subscript"/>
        <sz val="14"/>
        <rFont val="微軟正黑體"/>
        <family val="2"/>
        <charset val="136"/>
      </rPr>
      <t>t</t>
    </r>
    <r>
      <rPr>
        <b/>
        <sz val="14"/>
        <rFont val="微軟正黑體"/>
        <family val="2"/>
        <charset val="136"/>
      </rPr>
      <t>＝第t保單年度之生存保險金</t>
    </r>
    <phoneticPr fontId="5" type="noConversion"/>
  </si>
  <si>
    <t>華南銀行(台灣)提醒您，請確認以下聲明事項：</t>
    <phoneticPr fontId="5" type="noConversion"/>
  </si>
  <si>
    <r>
      <t>聲明：</t>
    </r>
    <r>
      <rPr>
        <sz val="14"/>
        <color indexed="8"/>
        <rFont val="新細明體"/>
        <family val="1"/>
        <charset val="136"/>
      </rPr>
      <t>□</t>
    </r>
    <r>
      <rPr>
        <sz val="14"/>
        <color indexed="8"/>
        <rFont val="微軟正黑體"/>
        <family val="2"/>
        <charset val="136"/>
      </rPr>
      <t>我已審閱並同意試算表內容，也明白此商品為期/躉繳保險商品，須依試算表所示之繳別及保費金額如期繳費，並確認我的財務狀況足以負擔本保單所應繳之保費。</t>
    </r>
    <phoneticPr fontId="5" type="noConversion"/>
  </si>
  <si>
    <t>　　　要保人簽名：_____________________________</t>
    <phoneticPr fontId="5" type="noConversion"/>
  </si>
  <si>
    <t xml:space="preserve">        　單位：_____________________________</t>
    <phoneticPr fontId="5" type="noConversion"/>
  </si>
  <si>
    <t>　法定代理人簽名：_____________________________</t>
    <phoneticPr fontId="5" type="noConversion"/>
  </si>
  <si>
    <t>業務員簽名：_____________________________</t>
    <phoneticPr fontId="5" type="noConversion"/>
  </si>
  <si>
    <t>　(要保人未成年者須由法定代理人親自簽名)</t>
    <phoneticPr fontId="5" type="noConversion"/>
  </si>
  <si>
    <t>　　 　日期：_____________________________</t>
    <phoneticPr fontId="5" type="noConversion"/>
  </si>
  <si>
    <t>壽險保障
(身故保險金)</t>
    <phoneticPr fontId="13" type="noConversion"/>
  </si>
  <si>
    <t>情境一：假設每年宣告利率(1.75%)不變情況下</t>
    <phoneticPr fontId="13" type="noConversion"/>
  </si>
  <si>
    <t>情境二：假設每年宣告利率(3.05%)不變情況下</t>
    <phoneticPr fontId="13" type="noConversion"/>
  </si>
  <si>
    <t>情境三：假設每年宣告利率(4.35%)不變情況下</t>
    <phoneticPr fontId="13" type="noConversion"/>
  </si>
  <si>
    <r>
      <rPr>
        <sz val="14"/>
        <color indexed="8"/>
        <rFont val="微軟正黑體"/>
        <family val="2"/>
        <charset val="136"/>
      </rPr>
      <t>單位：美元</t>
    </r>
    <phoneticPr fontId="5" type="noConversion"/>
  </si>
  <si>
    <r>
      <rPr>
        <sz val="14"/>
        <color theme="1"/>
        <rFont val="微軟正黑體"/>
        <family val="2"/>
        <charset val="136"/>
      </rPr>
      <t>性別</t>
    </r>
  </si>
  <si>
    <r>
      <rPr>
        <sz val="14"/>
        <color theme="1"/>
        <rFont val="微軟正黑體"/>
        <family val="2"/>
        <charset val="136"/>
      </rPr>
      <t>男性</t>
    </r>
  </si>
  <si>
    <r>
      <rPr>
        <sz val="14"/>
        <color theme="1"/>
        <rFont val="微軟正黑體"/>
        <family val="2"/>
        <charset val="136"/>
      </rPr>
      <t>女性</t>
    </r>
  </si>
  <si>
    <r>
      <rPr>
        <sz val="14"/>
        <color theme="1"/>
        <rFont val="微軟正黑體"/>
        <family val="2"/>
        <charset val="136"/>
      </rPr>
      <t>年齡</t>
    </r>
  </si>
  <si>
    <r>
      <rPr>
        <sz val="14"/>
        <color theme="1"/>
        <rFont val="微軟正黑體"/>
        <family val="2"/>
        <charset val="136"/>
      </rPr>
      <t>躉繳</t>
    </r>
  </si>
  <si>
    <r>
      <rPr>
        <sz val="14"/>
        <color theme="1"/>
        <rFont val="微軟正黑體"/>
        <family val="2"/>
        <charset val="136"/>
      </rPr>
      <t>保單
年度</t>
    </r>
  </si>
  <si>
    <r>
      <rPr>
        <b/>
        <sz val="14"/>
        <color rgb="FFFF0000"/>
        <rFont val="微軟正黑體"/>
        <family val="2"/>
        <charset val="136"/>
      </rPr>
      <t>註：依據上表顯示本商品於早期解約對保戶是不利的。</t>
    </r>
  </si>
  <si>
    <t>保險年齡</t>
    <phoneticPr fontId="13" type="noConversion"/>
  </si>
  <si>
    <r>
      <t>契約生效日首日預估保單價值準備金</t>
    </r>
    <r>
      <rPr>
        <b/>
        <sz val="14"/>
        <rFont val="微軟正黑體"/>
        <family val="2"/>
        <charset val="136"/>
      </rPr>
      <t>：</t>
    </r>
    <phoneticPr fontId="13" type="noConversion"/>
  </si>
  <si>
    <t>【商品名稱】凱基人壽美利成臻美元利率變動型終身壽險－定期給付型</t>
    <phoneticPr fontId="13" type="noConversion"/>
  </si>
  <si>
    <r>
      <rPr>
        <b/>
        <sz val="14"/>
        <color indexed="10"/>
        <rFont val="細明體"/>
        <family val="3"/>
        <charset val="136"/>
      </rPr>
      <t>◎</t>
    </r>
    <r>
      <rPr>
        <b/>
        <sz val="14"/>
        <color indexed="10"/>
        <rFont val="微軟正黑體"/>
        <family val="2"/>
        <charset val="136"/>
      </rPr>
      <t>本商品於部分保單年度有基本保險金額對應之壽險保障逐年遞減之特性，當宣告利率低於一定水準時，可能會發生壽險保障(含基本保險金額、累計增加保險金額)下降而不如預期之情形。</t>
    </r>
    <phoneticPr fontId="5" type="noConversion"/>
  </si>
  <si>
    <r>
      <rPr>
        <b/>
        <u/>
        <sz val="17"/>
        <rFont val="微軟正黑體"/>
        <family val="2"/>
        <charset val="136"/>
      </rPr>
      <t>契約生效首日預估現金價值</t>
    </r>
    <r>
      <rPr>
        <b/>
        <u/>
        <sz val="17"/>
        <rFont val="Arial"/>
        <family val="2"/>
      </rPr>
      <t>(</t>
    </r>
    <r>
      <rPr>
        <b/>
        <u/>
        <sz val="17"/>
        <rFont val="微軟正黑體"/>
        <family val="2"/>
        <charset val="136"/>
      </rPr>
      <t>解約金</t>
    </r>
    <r>
      <rPr>
        <b/>
        <u/>
        <sz val="17"/>
        <rFont val="Arial"/>
        <family val="2"/>
      </rPr>
      <t>)</t>
    </r>
    <r>
      <rPr>
        <b/>
        <sz val="17"/>
        <rFont val="微軟正黑體"/>
        <family val="2"/>
        <charset val="136"/>
      </rPr>
      <t>：</t>
    </r>
    <phoneticPr fontId="13" type="noConversion"/>
  </si>
  <si>
    <r>
      <rPr>
        <b/>
        <u/>
        <sz val="17"/>
        <rFont val="微軟正黑體"/>
        <family val="2"/>
        <charset val="136"/>
      </rPr>
      <t>契約生效日首日預估保單價值準備金</t>
    </r>
    <r>
      <rPr>
        <b/>
        <sz val="17"/>
        <rFont val="微軟正黑體"/>
        <family val="2"/>
        <charset val="136"/>
      </rPr>
      <t>：</t>
    </r>
    <phoneticPr fontId="13" type="noConversion"/>
  </si>
  <si>
    <t>「電話錄音操作前請先查詢通路代碼，代碼規則詳&lt;銀保&gt;高齡錄音作業流程」</t>
    <phoneticPr fontId="13" type="noConversion"/>
  </si>
  <si>
    <t>是</t>
  </si>
  <si>
    <t xml:space="preserve">  EBKD6UD411501380     115.01版</t>
    <phoneticPr fontId="5" type="noConversion"/>
  </si>
  <si>
    <t>躉繳</t>
    <phoneticPr fontId="13" type="noConversion"/>
  </si>
  <si>
    <t>保額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</si>
</sst>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0_-;\-* #,##0_-;_-* &quot;-&quot;_-;_-@_-"/>
    <numFmt numFmtId="176" formatCode="_(* #,##0.00_);_(* \(#,##0.00\);_(* &quot;-&quot;??_);_(@_)"/>
    <numFmt numFmtId="177" formatCode="_(* #,##0_);_(* \(#,##0\);_(* &quot;-&quot;_);_(@_)"/>
    <numFmt numFmtId="178" formatCode="#,##0_ "/>
    <numFmt numFmtId="179" formatCode="0_ "/>
    <numFmt numFmtId="180" formatCode="0.00_ "/>
    <numFmt numFmtId="181" formatCode="0.000_ "/>
    <numFmt numFmtId="182" formatCode="0.0%"/>
    <numFmt numFmtId="183" formatCode="#,##0&quot;元&quot;"/>
    <numFmt numFmtId="184" formatCode="??&quot;年期&quot;"/>
    <numFmt numFmtId="185" formatCode="?00%"/>
    <numFmt numFmtId="186" formatCode="_-* #,##0_-;\-* #,##0_-;_-* &quot;-&quot;??_-;_-@_-"/>
    <numFmt numFmtId="187" formatCode="#,##0.00_ "/>
    <numFmt numFmtId="188" formatCode="#,##0.00_);[Red]\(#,##0.00\)"/>
    <numFmt numFmtId="189" formatCode="#,##0_);[Red]\(#,##0\)"/>
    <numFmt numFmtId="190" formatCode="0.00&quot;%&quot;"/>
    <numFmt numFmtId="191" formatCode="0&quot;年期&quot;"/>
    <numFmt numFmtId="192" formatCode="#,###&quot;元&quot;"/>
    <numFmt numFmtId="193" formatCode="#,##0&quot;歲&quot;"/>
    <numFmt numFmtId="194" formatCode="#,###&quot;美元&quot;"/>
    <numFmt numFmtId="195" formatCode="?0&quot;歲&quot;"/>
    <numFmt numFmtId="196" formatCode="&quot; &quot;#,##0\ &quot;美元&quot;"/>
    <numFmt numFmtId="197" formatCode="0_);[Red]\(0\)"/>
    <numFmt numFmtId="198" formatCode="#,##0.0_ "/>
  </numFmts>
  <fonts count="241">
    <font>
      <sz val="12"/>
      <color theme="1"/>
      <name val="新細明體"/>
      <family val="1"/>
      <charset val="136"/>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indexed="8"/>
      <name val="新細明體"/>
      <family val="1"/>
      <charset val="136"/>
    </font>
    <font>
      <sz val="9"/>
      <name val="新細明體"/>
      <family val="1"/>
      <charset val="136"/>
    </font>
    <font>
      <sz val="12"/>
      <name val="新細明體"/>
      <family val="1"/>
      <charset val="136"/>
    </font>
    <font>
      <sz val="12"/>
      <color indexed="10"/>
      <name val="新細明體"/>
      <family val="1"/>
      <charset val="136"/>
    </font>
    <font>
      <sz val="10"/>
      <name val="Times New Roman"/>
      <family val="1"/>
    </font>
    <font>
      <sz val="9"/>
      <name val="新細明體"/>
      <family val="1"/>
      <charset val="136"/>
    </font>
    <font>
      <sz val="10"/>
      <name val="新細明體"/>
      <family val="1"/>
      <charset val="136"/>
    </font>
    <font>
      <sz val="10"/>
      <name val="Arial Unicode MS"/>
      <family val="1"/>
      <charset val="136"/>
    </font>
    <font>
      <sz val="12"/>
      <name val="Arial"/>
      <family val="2"/>
    </font>
    <font>
      <sz val="9"/>
      <name val="新細明體"/>
      <family val="1"/>
      <charset val="136"/>
    </font>
    <font>
      <sz val="10"/>
      <name val="Arial"/>
      <family val="2"/>
    </font>
    <font>
      <sz val="14"/>
      <name val="微軟正黑體"/>
      <family val="2"/>
      <charset val="136"/>
    </font>
    <font>
      <b/>
      <sz val="14"/>
      <name val="微軟正黑體"/>
      <family val="2"/>
      <charset val="136"/>
    </font>
    <font>
      <b/>
      <sz val="14"/>
      <color indexed="8"/>
      <name val="微軟正黑體"/>
      <family val="2"/>
      <charset val="136"/>
    </font>
    <font>
      <sz val="12"/>
      <name val="微軟正黑體"/>
      <family val="2"/>
      <charset val="136"/>
    </font>
    <font>
      <b/>
      <sz val="14"/>
      <color indexed="10"/>
      <name val="微軟正黑體"/>
      <family val="2"/>
      <charset val="136"/>
    </font>
    <font>
      <b/>
      <sz val="12"/>
      <name val="微軟正黑體"/>
      <family val="2"/>
      <charset val="136"/>
    </font>
    <font>
      <sz val="14"/>
      <color indexed="8"/>
      <name val="微軟正黑體"/>
      <family val="2"/>
      <charset val="136"/>
    </font>
    <font>
      <sz val="11"/>
      <name val="微軟正黑體"/>
      <family val="2"/>
      <charset val="136"/>
    </font>
    <font>
      <sz val="10"/>
      <name val="微軟正黑體"/>
      <family val="2"/>
      <charset val="136"/>
    </font>
    <font>
      <b/>
      <sz val="16"/>
      <name val="微軟正黑體"/>
      <family val="2"/>
      <charset val="136"/>
    </font>
    <font>
      <sz val="12"/>
      <color indexed="8"/>
      <name val="微軟正黑體"/>
      <family val="2"/>
      <charset val="136"/>
    </font>
    <font>
      <sz val="12"/>
      <color indexed="10"/>
      <name val="微軟正黑體"/>
      <family val="2"/>
      <charset val="136"/>
    </font>
    <font>
      <b/>
      <sz val="12"/>
      <color indexed="10"/>
      <name val="微軟正黑體"/>
      <family val="2"/>
      <charset val="136"/>
    </font>
    <font>
      <b/>
      <sz val="16"/>
      <color indexed="10"/>
      <name val="微軟正黑體"/>
      <family val="2"/>
      <charset val="136"/>
    </font>
    <font>
      <b/>
      <sz val="12"/>
      <color indexed="12"/>
      <name val="微軟正黑體"/>
      <family val="2"/>
      <charset val="136"/>
    </font>
    <font>
      <b/>
      <sz val="13"/>
      <name val="微軟正黑體"/>
      <family val="2"/>
      <charset val="136"/>
    </font>
    <font>
      <b/>
      <sz val="10"/>
      <name val="微軟正黑體"/>
      <family val="2"/>
      <charset val="136"/>
    </font>
    <font>
      <b/>
      <sz val="18"/>
      <color indexed="8"/>
      <name val="微軟正黑體"/>
      <family val="2"/>
      <charset val="136"/>
    </font>
    <font>
      <b/>
      <sz val="16"/>
      <color indexed="8"/>
      <name val="微軟正黑體"/>
      <family val="2"/>
      <charset val="136"/>
    </font>
    <font>
      <sz val="12"/>
      <name val="Times New Roman"/>
      <family val="1"/>
    </font>
    <font>
      <u/>
      <sz val="12"/>
      <name val="標楷體"/>
      <family val="4"/>
      <charset val="136"/>
    </font>
    <font>
      <sz val="12"/>
      <name val="標楷體"/>
      <family val="4"/>
      <charset val="136"/>
    </font>
    <font>
      <sz val="10"/>
      <color indexed="10"/>
      <name val="新細明體"/>
      <family val="1"/>
      <charset val="136"/>
    </font>
    <font>
      <sz val="10"/>
      <color indexed="8"/>
      <name val="新細明體"/>
      <family val="1"/>
      <charset val="136"/>
    </font>
    <font>
      <b/>
      <sz val="12"/>
      <name val="Arial"/>
      <family val="2"/>
    </font>
    <font>
      <b/>
      <sz val="14"/>
      <name val="Arial"/>
      <family val="2"/>
    </font>
    <font>
      <b/>
      <sz val="16"/>
      <color indexed="9"/>
      <name val="微軟正黑體"/>
      <family val="2"/>
      <charset val="136"/>
    </font>
    <font>
      <sz val="9"/>
      <name val="微軟正黑體"/>
      <family val="2"/>
      <charset val="136"/>
    </font>
    <font>
      <b/>
      <sz val="14"/>
      <color indexed="12"/>
      <name val="微軟正黑體"/>
      <family val="2"/>
      <charset val="136"/>
    </font>
    <font>
      <sz val="13"/>
      <name val="微軟正黑體"/>
      <family val="2"/>
      <charset val="136"/>
    </font>
    <font>
      <b/>
      <sz val="13"/>
      <name val="新細明體"/>
      <family val="1"/>
      <charset val="136"/>
    </font>
    <font>
      <sz val="13"/>
      <name val="新細明體"/>
      <family val="1"/>
      <charset val="136"/>
    </font>
    <font>
      <b/>
      <sz val="10"/>
      <color indexed="10"/>
      <name val="微軟正黑體"/>
      <family val="2"/>
      <charset val="136"/>
    </font>
    <font>
      <b/>
      <sz val="11"/>
      <color indexed="8"/>
      <name val="微軟正黑體"/>
      <family val="2"/>
      <charset val="136"/>
    </font>
    <font>
      <b/>
      <sz val="16"/>
      <color indexed="10"/>
      <name val="標楷體"/>
      <family val="4"/>
      <charset val="136"/>
    </font>
    <font>
      <b/>
      <sz val="14"/>
      <color indexed="10"/>
      <name val="標楷體"/>
      <family val="4"/>
      <charset val="136"/>
    </font>
    <font>
      <sz val="14"/>
      <color indexed="10"/>
      <name val="微軟正黑體"/>
      <family val="2"/>
      <charset val="136"/>
    </font>
    <font>
      <sz val="14"/>
      <name val="標楷體"/>
      <family val="4"/>
      <charset val="136"/>
    </font>
    <font>
      <b/>
      <sz val="18"/>
      <color indexed="9"/>
      <name val="微軟正黑體"/>
      <family val="2"/>
      <charset val="136"/>
    </font>
    <font>
      <b/>
      <sz val="9"/>
      <name val="微軟正黑體"/>
      <family val="2"/>
      <charset val="136"/>
    </font>
    <font>
      <b/>
      <sz val="14"/>
      <name val="Arial Black"/>
      <family val="2"/>
    </font>
    <font>
      <b/>
      <sz val="14"/>
      <color indexed="10"/>
      <name val="Arial Black"/>
      <family val="2"/>
    </font>
    <font>
      <b/>
      <sz val="14"/>
      <color indexed="8"/>
      <name val="Arial Black"/>
      <family val="2"/>
    </font>
    <font>
      <sz val="14"/>
      <name val="Arial Black"/>
      <family val="2"/>
    </font>
    <font>
      <b/>
      <sz val="11"/>
      <color indexed="8"/>
      <name val="Arial Black"/>
      <family val="2"/>
    </font>
    <font>
      <b/>
      <sz val="11"/>
      <name val="Arial Black"/>
      <family val="2"/>
    </font>
    <font>
      <sz val="12"/>
      <name val="Arial Black"/>
      <family val="2"/>
    </font>
    <font>
      <u/>
      <sz val="14"/>
      <name val="微軟正黑體"/>
      <family val="2"/>
      <charset val="136"/>
    </font>
    <font>
      <sz val="18"/>
      <name val="微軟正黑體"/>
      <family val="2"/>
      <charset val="136"/>
    </font>
    <font>
      <b/>
      <sz val="10"/>
      <name val="Arial"/>
      <family val="2"/>
    </font>
    <font>
      <sz val="9"/>
      <name val="Arial"/>
      <family val="2"/>
    </font>
    <font>
      <b/>
      <sz val="9"/>
      <name val="Arial"/>
      <family val="2"/>
    </font>
    <font>
      <b/>
      <sz val="13"/>
      <name val="Arial"/>
      <family val="2"/>
    </font>
    <font>
      <sz val="18"/>
      <color indexed="8"/>
      <name val="微軟正黑體"/>
      <family val="2"/>
      <charset val="136"/>
    </font>
    <font>
      <sz val="13"/>
      <name val="Arial"/>
      <family val="2"/>
    </font>
    <font>
      <sz val="16"/>
      <name val="微軟正黑體"/>
      <family val="2"/>
      <charset val="136"/>
    </font>
    <font>
      <b/>
      <sz val="18"/>
      <name val="微軟正黑體"/>
      <family val="2"/>
      <charset val="136"/>
    </font>
    <font>
      <b/>
      <sz val="18"/>
      <color indexed="10"/>
      <name val="微軟正黑體"/>
      <family val="2"/>
      <charset val="136"/>
    </font>
    <font>
      <sz val="11"/>
      <color indexed="8"/>
      <name val="微軟正黑體"/>
      <family val="2"/>
      <charset val="136"/>
    </font>
    <font>
      <sz val="14"/>
      <color indexed="8"/>
      <name val="新細明體"/>
      <family val="1"/>
      <charset val="136"/>
    </font>
    <font>
      <b/>
      <u/>
      <sz val="14"/>
      <name val="微軟正黑體"/>
      <family val="2"/>
      <charset val="136"/>
    </font>
    <font>
      <sz val="12"/>
      <color indexed="8"/>
      <name val="標楷體"/>
      <family val="4"/>
      <charset val="136"/>
    </font>
    <font>
      <sz val="13"/>
      <name val="標楷體"/>
      <family val="4"/>
      <charset val="136"/>
    </font>
    <font>
      <sz val="16"/>
      <color indexed="8"/>
      <name val="微軟正黑體"/>
      <family val="2"/>
      <charset val="136"/>
    </font>
    <font>
      <sz val="16"/>
      <color indexed="12"/>
      <name val="微軟正黑體"/>
      <family val="2"/>
      <charset val="136"/>
    </font>
    <font>
      <sz val="16"/>
      <color indexed="10"/>
      <name val="微軟正黑體"/>
      <family val="2"/>
      <charset val="136"/>
    </font>
    <font>
      <sz val="12"/>
      <color theme="1"/>
      <name val="新細明體"/>
      <family val="1"/>
      <charset val="136"/>
      <scheme val="minor"/>
    </font>
    <font>
      <sz val="12"/>
      <color theme="0"/>
      <name val="新細明體"/>
      <family val="1"/>
      <charset val="136"/>
      <scheme val="minor"/>
    </font>
    <font>
      <b/>
      <sz val="12"/>
      <color theme="1"/>
      <name val="新細明體"/>
      <family val="1"/>
      <charset val="136"/>
      <scheme val="minor"/>
    </font>
    <font>
      <sz val="12"/>
      <color rgb="FFFF0000"/>
      <name val="新細明體"/>
      <family val="1"/>
      <charset val="136"/>
      <scheme val="minor"/>
    </font>
    <font>
      <sz val="11"/>
      <color rgb="FF0070C0"/>
      <name val="新細明體"/>
      <family val="1"/>
      <charset val="136"/>
      <scheme val="minor"/>
    </font>
    <font>
      <sz val="12"/>
      <color rgb="FF0000FF"/>
      <name val="新細明體"/>
      <family val="1"/>
      <charset val="136"/>
      <scheme val="minor"/>
    </font>
    <font>
      <sz val="12"/>
      <color theme="1"/>
      <name val="微軟正黑體"/>
      <family val="2"/>
      <charset val="136"/>
    </font>
    <font>
      <b/>
      <sz val="12"/>
      <color rgb="FFFF0000"/>
      <name val="微軟正黑體"/>
      <family val="2"/>
      <charset val="136"/>
    </font>
    <font>
      <b/>
      <sz val="14"/>
      <color theme="1"/>
      <name val="微軟正黑體"/>
      <family val="2"/>
      <charset val="136"/>
    </font>
    <font>
      <b/>
      <sz val="12"/>
      <color theme="1"/>
      <name val="微軟正黑體"/>
      <family val="2"/>
      <charset val="136"/>
    </font>
    <font>
      <sz val="14"/>
      <color theme="1"/>
      <name val="微軟正黑體"/>
      <family val="2"/>
      <charset val="136"/>
    </font>
    <font>
      <b/>
      <sz val="11"/>
      <color rgb="FF0000FF"/>
      <name val="微軟正黑體"/>
      <family val="2"/>
      <charset val="136"/>
    </font>
    <font>
      <b/>
      <sz val="14"/>
      <color rgb="FFFF0000"/>
      <name val="微軟正黑體"/>
      <family val="2"/>
      <charset val="136"/>
    </font>
    <font>
      <sz val="12"/>
      <color rgb="FFFF0000"/>
      <name val="微軟正黑體"/>
      <family val="2"/>
      <charset val="136"/>
    </font>
    <font>
      <sz val="11"/>
      <color theme="1"/>
      <name val="新細明體"/>
      <family val="1"/>
      <charset val="136"/>
      <scheme val="minor"/>
    </font>
    <font>
      <b/>
      <sz val="18"/>
      <color theme="0"/>
      <name val="微軟正黑體"/>
      <family val="2"/>
      <charset val="136"/>
    </font>
    <font>
      <b/>
      <sz val="16"/>
      <color theme="1"/>
      <name val="微軟正黑體"/>
      <family val="2"/>
      <charset val="136"/>
    </font>
    <font>
      <sz val="10"/>
      <color rgb="FFFFFF00"/>
      <name val="新細明體"/>
      <family val="1"/>
      <charset val="136"/>
      <scheme val="minor"/>
    </font>
    <font>
      <b/>
      <sz val="12"/>
      <color theme="1" tint="0.499984740745262"/>
      <name val="新細明體"/>
      <family val="1"/>
      <charset val="136"/>
      <scheme val="minor"/>
    </font>
    <font>
      <sz val="10"/>
      <color rgb="FFFF0000"/>
      <name val="新細明體"/>
      <family val="1"/>
      <charset val="136"/>
      <scheme val="minor"/>
    </font>
    <font>
      <sz val="12"/>
      <color theme="1" tint="0.499984740745262"/>
      <name val="新細明體"/>
      <family val="1"/>
      <charset val="136"/>
      <scheme val="minor"/>
    </font>
    <font>
      <sz val="12"/>
      <color rgb="FF7030A0"/>
      <name val="Times New Roman"/>
      <family val="1"/>
    </font>
    <font>
      <sz val="12"/>
      <color rgb="FF7030A0"/>
      <name val="新細明體"/>
      <family val="1"/>
      <charset val="136"/>
      <scheme val="minor"/>
    </font>
    <font>
      <sz val="10"/>
      <color theme="1"/>
      <name val="新細明體"/>
      <family val="1"/>
      <charset val="136"/>
      <scheme val="minor"/>
    </font>
    <font>
      <sz val="9"/>
      <color theme="1"/>
      <name val="新細明體"/>
      <family val="1"/>
      <charset val="136"/>
      <scheme val="minor"/>
    </font>
    <font>
      <sz val="12"/>
      <color rgb="FF0000FF"/>
      <name val="新細明體"/>
      <family val="1"/>
      <charset val="136"/>
    </font>
    <font>
      <sz val="11"/>
      <color rgb="FFFF0000"/>
      <name val="新細明體"/>
      <family val="1"/>
      <charset val="136"/>
      <scheme val="minor"/>
    </font>
    <font>
      <b/>
      <sz val="14"/>
      <color rgb="FFFF0000"/>
      <name val="新細明體"/>
      <family val="1"/>
      <charset val="136"/>
      <scheme val="minor"/>
    </font>
    <font>
      <sz val="9"/>
      <color rgb="FF0000FF"/>
      <name val="新細明體"/>
      <family val="1"/>
      <charset val="136"/>
      <scheme val="minor"/>
    </font>
    <font>
      <sz val="12"/>
      <color theme="1" tint="0.499984740745262"/>
      <name val="Arial"/>
      <family val="2"/>
    </font>
    <font>
      <sz val="12"/>
      <color theme="1"/>
      <name val="Arial"/>
      <family val="2"/>
    </font>
    <font>
      <sz val="12"/>
      <color theme="1"/>
      <name val="Times New Roman"/>
      <family val="1"/>
    </font>
    <font>
      <b/>
      <sz val="16"/>
      <color theme="0"/>
      <name val="微軟正黑體"/>
      <family val="2"/>
      <charset val="136"/>
    </font>
    <font>
      <sz val="11"/>
      <color theme="1"/>
      <name val="微軟正黑體"/>
      <family val="2"/>
      <charset val="136"/>
    </font>
    <font>
      <b/>
      <sz val="12"/>
      <color rgb="FF000099"/>
      <name val="微軟正黑體"/>
      <family val="2"/>
      <charset val="136"/>
    </font>
    <font>
      <b/>
      <sz val="16"/>
      <color theme="0" tint="-0.499984740745262"/>
      <name val="微軟正黑體"/>
      <family val="2"/>
      <charset val="136"/>
    </font>
    <font>
      <sz val="14"/>
      <color theme="0" tint="-0.499984740745262"/>
      <name val="微軟正黑體"/>
      <family val="2"/>
      <charset val="136"/>
    </font>
    <font>
      <sz val="14"/>
      <color theme="0" tint="-0.499984740745262"/>
      <name val="新細明體"/>
      <family val="1"/>
      <charset val="136"/>
    </font>
    <font>
      <b/>
      <sz val="14"/>
      <color theme="0" tint="-0.499984740745262"/>
      <name val="微軟正黑體"/>
      <family val="2"/>
      <charset val="136"/>
    </font>
    <font>
      <b/>
      <sz val="16"/>
      <color rgb="FFFF0000"/>
      <name val="微軟正黑體"/>
      <family val="2"/>
      <charset val="136"/>
    </font>
    <font>
      <sz val="14"/>
      <color theme="0" tint="-0.499984740745262"/>
      <name val="新細明體"/>
      <family val="1"/>
      <charset val="136"/>
      <scheme val="minor"/>
    </font>
    <font>
      <sz val="12"/>
      <color theme="0" tint="-0.499984740745262"/>
      <name val="微軟正黑體"/>
      <family val="2"/>
      <charset val="136"/>
    </font>
    <font>
      <u/>
      <sz val="12"/>
      <color theme="0" tint="-0.499984740745262"/>
      <name val="微軟正黑體"/>
      <family val="2"/>
      <charset val="136"/>
    </font>
    <font>
      <b/>
      <sz val="14"/>
      <color rgb="FFC00000"/>
      <name val="微軟正黑體"/>
      <family val="2"/>
      <charset val="136"/>
    </font>
    <font>
      <sz val="14"/>
      <color theme="1"/>
      <name val="Arial Black"/>
      <family val="2"/>
    </font>
    <font>
      <b/>
      <sz val="14"/>
      <color rgb="FFFF0000"/>
      <name val="Arial Black"/>
      <family val="2"/>
    </font>
    <font>
      <sz val="14"/>
      <color rgb="FFFF0000"/>
      <name val="Arial Black"/>
      <family val="2"/>
    </font>
    <font>
      <b/>
      <sz val="16"/>
      <color rgb="FF7030A0"/>
      <name val="微軟正黑體"/>
      <family val="2"/>
      <charset val="136"/>
    </font>
    <font>
      <b/>
      <sz val="14"/>
      <color theme="0"/>
      <name val="微軟正黑體"/>
      <family val="2"/>
      <charset val="136"/>
    </font>
    <font>
      <b/>
      <sz val="11"/>
      <color rgb="FF0000CC"/>
      <name val="微軟正黑體"/>
      <family val="2"/>
      <charset val="136"/>
    </font>
    <font>
      <b/>
      <sz val="13"/>
      <color theme="1"/>
      <name val="微軟正黑體"/>
      <family val="2"/>
      <charset val="136"/>
    </font>
    <font>
      <b/>
      <sz val="11"/>
      <color theme="1"/>
      <name val="微軟正黑體"/>
      <family val="2"/>
      <charset val="136"/>
    </font>
    <font>
      <b/>
      <sz val="11"/>
      <color rgb="FF7030A0"/>
      <name val="微軟正黑體"/>
      <family val="2"/>
      <charset val="136"/>
    </font>
    <font>
      <b/>
      <sz val="12"/>
      <color rgb="FF7030A0"/>
      <name val="微軟正黑體"/>
      <family val="2"/>
      <charset val="136"/>
    </font>
    <font>
      <sz val="16"/>
      <color theme="1"/>
      <name val="微軟正黑體"/>
      <family val="2"/>
      <charset val="136"/>
    </font>
    <font>
      <b/>
      <sz val="16"/>
      <color rgb="FF0000FF"/>
      <name val="微軟正黑體"/>
      <family val="2"/>
      <charset val="136"/>
    </font>
    <font>
      <sz val="16"/>
      <color theme="0"/>
      <name val="微軟正黑體"/>
      <family val="2"/>
      <charset val="136"/>
    </font>
    <font>
      <sz val="16"/>
      <color theme="1"/>
      <name val="新細明體"/>
      <family val="1"/>
      <charset val="136"/>
      <scheme val="minor"/>
    </font>
    <font>
      <b/>
      <u/>
      <sz val="12"/>
      <color theme="1"/>
      <name val="標楷體"/>
      <family val="4"/>
      <charset val="136"/>
    </font>
    <font>
      <sz val="14"/>
      <color theme="1"/>
      <name val="標楷體"/>
      <family val="4"/>
      <charset val="136"/>
    </font>
    <font>
      <b/>
      <sz val="14"/>
      <color theme="1"/>
      <name val="標楷體"/>
      <family val="4"/>
      <charset val="136"/>
    </font>
    <font>
      <sz val="12"/>
      <color theme="1"/>
      <name val="標楷體"/>
      <family val="4"/>
      <charset val="136"/>
    </font>
    <font>
      <sz val="11.5"/>
      <color theme="1"/>
      <name val="微軟正黑體"/>
      <family val="2"/>
      <charset val="136"/>
    </font>
    <font>
      <sz val="11"/>
      <color rgb="FF0070C0"/>
      <name val="新細明體"/>
      <family val="2"/>
      <scheme val="minor"/>
    </font>
    <font>
      <b/>
      <sz val="11"/>
      <color theme="1"/>
      <name val="新細明體"/>
      <family val="2"/>
      <scheme val="minor"/>
    </font>
    <font>
      <b/>
      <sz val="11"/>
      <color rgb="FF0070C0"/>
      <name val="新細明體"/>
      <family val="2"/>
      <scheme val="minor"/>
    </font>
    <font>
      <b/>
      <sz val="14"/>
      <name val="標楷體"/>
      <family val="4"/>
      <charset val="136"/>
    </font>
    <font>
      <b/>
      <sz val="12"/>
      <color theme="1"/>
      <name val="標楷體"/>
      <family val="4"/>
      <charset val="136"/>
    </font>
    <font>
      <b/>
      <strike/>
      <sz val="16"/>
      <name val="新細明體"/>
      <family val="1"/>
      <charset val="136"/>
    </font>
    <font>
      <sz val="9"/>
      <name val="新細明體"/>
      <family val="1"/>
      <charset val="136"/>
      <scheme val="minor"/>
    </font>
    <font>
      <b/>
      <u/>
      <sz val="14"/>
      <color theme="1"/>
      <name val="標楷體"/>
      <family val="4"/>
      <charset val="136"/>
    </font>
    <font>
      <b/>
      <u/>
      <sz val="14"/>
      <name val="標楷體"/>
      <family val="4"/>
      <charset val="136"/>
    </font>
    <font>
      <sz val="12"/>
      <color rgb="FF0000FF"/>
      <name val="微軟正黑體"/>
      <family val="2"/>
      <charset val="136"/>
    </font>
    <font>
      <sz val="10"/>
      <color theme="1"/>
      <name val="Times New Roman"/>
      <family val="1"/>
    </font>
    <font>
      <sz val="12"/>
      <color rgb="FF002060"/>
      <name val="新細明體"/>
      <family val="1"/>
      <charset val="136"/>
    </font>
    <font>
      <strike/>
      <sz val="12"/>
      <color theme="1"/>
      <name val="新細明體"/>
      <family val="1"/>
      <charset val="136"/>
      <scheme val="minor"/>
    </font>
    <font>
      <b/>
      <sz val="28"/>
      <color indexed="9"/>
      <name val="微軟正黑體"/>
      <family val="2"/>
      <charset val="136"/>
    </font>
    <font>
      <b/>
      <sz val="12"/>
      <color indexed="10"/>
      <name val="新細明體"/>
      <family val="1"/>
      <charset val="136"/>
    </font>
    <font>
      <sz val="16"/>
      <name val="新細明體"/>
      <family val="1"/>
      <charset val="136"/>
      <scheme val="minor"/>
    </font>
    <font>
      <b/>
      <sz val="12"/>
      <name val="新細明體"/>
      <family val="1"/>
      <charset val="136"/>
    </font>
    <font>
      <sz val="16"/>
      <name val="華康黑體 Std W7"/>
      <family val="1"/>
      <charset val="136"/>
    </font>
    <font>
      <b/>
      <sz val="16"/>
      <name val="新細明體"/>
      <family val="1"/>
      <charset val="136"/>
    </font>
    <font>
      <sz val="14"/>
      <color rgb="FF0000FF"/>
      <name val="微軟正黑體"/>
      <family val="2"/>
      <charset val="136"/>
    </font>
    <font>
      <b/>
      <sz val="16"/>
      <color indexed="10"/>
      <name val="新細明體"/>
      <family val="1"/>
      <charset val="136"/>
    </font>
    <font>
      <sz val="14"/>
      <name val="華康黑體 Std W7"/>
      <family val="1"/>
      <charset val="136"/>
    </font>
    <font>
      <b/>
      <sz val="13"/>
      <name val="華康黑體 Std W7"/>
      <family val="1"/>
      <charset val="136"/>
    </font>
    <font>
      <b/>
      <sz val="11"/>
      <color indexed="10"/>
      <name val="細明體"/>
      <family val="3"/>
      <charset val="136"/>
    </font>
    <font>
      <sz val="12"/>
      <name val="華康中圓體"/>
      <family val="3"/>
      <charset val="136"/>
    </font>
    <font>
      <sz val="10"/>
      <name val="華康黑體 Std W7"/>
      <family val="1"/>
      <charset val="136"/>
    </font>
    <font>
      <sz val="12"/>
      <color indexed="10"/>
      <name val="華康黑體 Std W7"/>
      <family val="1"/>
      <charset val="136"/>
    </font>
    <font>
      <b/>
      <sz val="16"/>
      <color rgb="FFFF0000"/>
      <name val="新細明體"/>
      <family val="1"/>
      <charset val="136"/>
      <scheme val="minor"/>
    </font>
    <font>
      <b/>
      <sz val="16"/>
      <color rgb="FF000000"/>
      <name val="微軟正黑體"/>
      <family val="2"/>
      <charset val="136"/>
    </font>
    <font>
      <sz val="11"/>
      <color theme="1"/>
      <name val="新細明體-ExtB"/>
      <family val="1"/>
      <charset val="136"/>
    </font>
    <font>
      <sz val="13"/>
      <color rgb="FF0000FF"/>
      <name val="微軟正黑體"/>
      <family val="2"/>
      <charset val="136"/>
    </font>
    <font>
      <sz val="13"/>
      <color indexed="12"/>
      <name val="微軟正黑體"/>
      <family val="2"/>
      <charset val="136"/>
    </font>
    <font>
      <sz val="14"/>
      <color indexed="12"/>
      <name val="微軟正黑體"/>
      <family val="2"/>
      <charset val="136"/>
    </font>
    <font>
      <b/>
      <sz val="14"/>
      <color rgb="FF0000FF"/>
      <name val="微軟正黑體"/>
      <family val="2"/>
      <charset val="136"/>
    </font>
    <font>
      <b/>
      <sz val="12"/>
      <color theme="0"/>
      <name val="微軟正黑體"/>
      <family val="2"/>
      <charset val="136"/>
    </font>
    <font>
      <sz val="9"/>
      <name val="細明體"/>
      <family val="3"/>
      <charset val="136"/>
    </font>
    <font>
      <sz val="10"/>
      <color theme="1"/>
      <name val="微軟正黑體"/>
      <family val="2"/>
      <charset val="136"/>
    </font>
    <font>
      <b/>
      <sz val="14"/>
      <name val="Wingdings"/>
      <charset val="2"/>
    </font>
    <font>
      <sz val="9"/>
      <name val="新細明體"/>
      <family val="2"/>
      <charset val="136"/>
      <scheme val="minor"/>
    </font>
    <font>
      <u/>
      <sz val="12"/>
      <name val="Times New Roman"/>
      <family val="1"/>
    </font>
    <font>
      <sz val="14"/>
      <color theme="0"/>
      <name val="微軟正黑體"/>
      <family val="2"/>
      <charset val="136"/>
    </font>
    <font>
      <sz val="12"/>
      <color indexed="8"/>
      <name val="Arial"/>
      <family val="2"/>
    </font>
    <font>
      <b/>
      <sz val="20"/>
      <color indexed="9"/>
      <name val="Arial"/>
      <family val="2"/>
    </font>
    <font>
      <sz val="18"/>
      <name val="Arial"/>
      <family val="2"/>
    </font>
    <font>
      <b/>
      <sz val="16"/>
      <color indexed="9"/>
      <name val="Arial"/>
      <family val="2"/>
    </font>
    <font>
      <sz val="18"/>
      <color indexed="8"/>
      <name val="Arial"/>
      <family val="2"/>
    </font>
    <font>
      <sz val="13"/>
      <color theme="1"/>
      <name val="Arial"/>
      <family val="2"/>
    </font>
    <font>
      <b/>
      <sz val="13"/>
      <color indexed="9"/>
      <name val="Arial"/>
      <family val="2"/>
    </font>
    <font>
      <sz val="13"/>
      <color indexed="8"/>
      <name val="Arial"/>
      <family val="2"/>
    </font>
    <font>
      <b/>
      <sz val="18"/>
      <name val="Arial"/>
      <family val="2"/>
    </font>
    <font>
      <b/>
      <sz val="14"/>
      <color rgb="FFC00000"/>
      <name val="Arial"/>
      <family val="2"/>
    </font>
    <font>
      <sz val="14"/>
      <name val="Arial"/>
      <family val="2"/>
    </font>
    <font>
      <sz val="16"/>
      <name val="Arial"/>
      <family val="2"/>
    </font>
    <font>
      <b/>
      <sz val="14.5"/>
      <name val="Arial"/>
      <family val="2"/>
    </font>
    <font>
      <b/>
      <sz val="16"/>
      <color rgb="FF0000CC"/>
      <name val="Arial"/>
      <family val="2"/>
    </font>
    <font>
      <b/>
      <sz val="18"/>
      <color rgb="FF0000CC"/>
      <name val="Arial"/>
      <family val="2"/>
    </font>
    <font>
      <b/>
      <sz val="14"/>
      <color rgb="FF0000CC"/>
      <name val="Arial"/>
      <family val="2"/>
    </font>
    <font>
      <b/>
      <sz val="15"/>
      <name val="Arial"/>
      <family val="2"/>
    </font>
    <font>
      <b/>
      <sz val="14"/>
      <color rgb="FF000099"/>
      <name val="Arial"/>
      <family val="2"/>
    </font>
    <font>
      <b/>
      <sz val="18"/>
      <color indexed="10"/>
      <name val="Arial"/>
      <family val="2"/>
    </font>
    <font>
      <b/>
      <strike/>
      <sz val="16"/>
      <name val="Arial"/>
      <family val="2"/>
    </font>
    <font>
      <b/>
      <sz val="16"/>
      <name val="Arial"/>
      <family val="2"/>
    </font>
    <font>
      <b/>
      <sz val="18"/>
      <color theme="1"/>
      <name val="Arial"/>
      <family val="2"/>
    </font>
    <font>
      <sz val="11"/>
      <color indexed="8"/>
      <name val="Arial"/>
      <family val="2"/>
    </font>
    <font>
      <b/>
      <sz val="16"/>
      <color rgb="FF7030A0"/>
      <name val="Arial"/>
      <family val="2"/>
    </font>
    <font>
      <b/>
      <sz val="16"/>
      <color indexed="10"/>
      <name val="Arial"/>
      <family val="2"/>
    </font>
    <font>
      <b/>
      <sz val="16"/>
      <color theme="0"/>
      <name val="Arial"/>
      <family val="2"/>
    </font>
    <font>
      <b/>
      <sz val="16"/>
      <color theme="1"/>
      <name val="Arial"/>
      <family val="2"/>
    </font>
    <font>
      <sz val="14"/>
      <color indexed="8"/>
      <name val="Arial"/>
      <family val="2"/>
    </font>
    <font>
      <sz val="14"/>
      <color indexed="10"/>
      <name val="Arial"/>
      <family val="2"/>
    </font>
    <font>
      <b/>
      <sz val="14"/>
      <color indexed="10"/>
      <name val="Arial"/>
      <family val="2"/>
    </font>
    <font>
      <sz val="14"/>
      <color theme="0" tint="-0.499984740745262"/>
      <name val="Arial"/>
      <family val="2"/>
    </font>
    <font>
      <b/>
      <sz val="16"/>
      <color theme="0" tint="-0.499984740745262"/>
      <name val="Arial"/>
      <family val="2"/>
    </font>
    <font>
      <b/>
      <sz val="14"/>
      <color theme="0" tint="-0.499984740745262"/>
      <name val="Arial"/>
      <family val="2"/>
    </font>
    <font>
      <b/>
      <sz val="16"/>
      <color rgb="FFFF0000"/>
      <name val="Arial"/>
      <family val="2"/>
    </font>
    <font>
      <b/>
      <u/>
      <sz val="14"/>
      <name val="Arial"/>
      <family val="2"/>
    </font>
    <font>
      <b/>
      <sz val="14"/>
      <color rgb="FFFF0000"/>
      <name val="Arial"/>
      <family val="2"/>
    </font>
    <font>
      <b/>
      <sz val="13"/>
      <color rgb="FFFF0000"/>
      <name val="微軟正黑體"/>
      <family val="2"/>
      <charset val="136"/>
    </font>
    <font>
      <b/>
      <sz val="14"/>
      <color rgb="FF0000CC"/>
      <name val="微軟正黑體"/>
      <family val="2"/>
      <charset val="136"/>
    </font>
    <font>
      <b/>
      <sz val="14"/>
      <color theme="1"/>
      <name val="Arial"/>
      <family val="2"/>
    </font>
    <font>
      <b/>
      <sz val="16"/>
      <color rgb="FF0000CC"/>
      <name val="微軟正黑體"/>
      <family val="2"/>
      <charset val="136"/>
    </font>
    <font>
      <b/>
      <sz val="16"/>
      <color theme="1"/>
      <name val="新細明體"/>
      <family val="1"/>
      <charset val="136"/>
      <scheme val="minor"/>
    </font>
    <font>
      <sz val="14"/>
      <color theme="0"/>
      <name val="Arial"/>
      <family val="2"/>
    </font>
    <font>
      <sz val="12"/>
      <color theme="0"/>
      <name val="Arial"/>
      <family val="2"/>
    </font>
    <font>
      <sz val="14"/>
      <color theme="0"/>
      <name val="細明體"/>
      <family val="3"/>
      <charset val="136"/>
    </font>
    <font>
      <b/>
      <sz val="14"/>
      <color theme="0"/>
      <name val="Arial"/>
      <family val="2"/>
    </font>
    <font>
      <sz val="12"/>
      <color theme="0"/>
      <name val="微軟正黑體"/>
      <family val="2"/>
      <charset val="136"/>
    </font>
    <font>
      <sz val="14"/>
      <color theme="1"/>
      <name val="新細明體"/>
      <family val="1"/>
      <charset val="136"/>
      <scheme val="minor"/>
    </font>
    <font>
      <b/>
      <i/>
      <sz val="14"/>
      <name val="微軟正黑體"/>
      <family val="2"/>
      <charset val="136"/>
    </font>
    <font>
      <b/>
      <vertAlign val="subscript"/>
      <sz val="14"/>
      <name val="微軟正黑體"/>
      <family val="2"/>
      <charset val="136"/>
    </font>
    <font>
      <sz val="14"/>
      <color theme="1"/>
      <name val="Arial"/>
      <family val="2"/>
    </font>
    <font>
      <b/>
      <sz val="14"/>
      <color indexed="10"/>
      <name val="細明體"/>
      <family val="3"/>
      <charset val="136"/>
    </font>
    <font>
      <b/>
      <sz val="17"/>
      <name val="Arial"/>
      <family val="2"/>
    </font>
    <font>
      <b/>
      <u/>
      <sz val="17"/>
      <name val="微軟正黑體"/>
      <family val="2"/>
      <charset val="136"/>
    </font>
    <font>
      <b/>
      <u/>
      <sz val="17"/>
      <name val="Arial"/>
      <family val="2"/>
    </font>
    <font>
      <b/>
      <sz val="17"/>
      <name val="微軟正黑體"/>
      <family val="2"/>
      <charset val="136"/>
    </font>
    <font>
      <sz val="14"/>
      <name val="細明體"/>
      <family val="3"/>
      <charset val="136"/>
    </font>
  </fonts>
  <fills count="34">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36"/>
        <bgColor indexed="64"/>
      </patternFill>
    </fill>
    <fill>
      <patternFill patternType="solid">
        <fgColor indexed="40"/>
        <bgColor indexed="64"/>
      </patternFill>
    </fill>
    <fill>
      <patternFill patternType="solid">
        <fgColor indexed="44"/>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rgb="FFFFFF99"/>
        <bgColor indexed="64"/>
      </patternFill>
    </fill>
    <fill>
      <patternFill patternType="solid">
        <fgColor theme="0" tint="-0.34998626667073579"/>
        <bgColor indexed="64"/>
      </patternFill>
    </fill>
    <fill>
      <patternFill patternType="solid">
        <fgColor theme="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FF66"/>
        <bgColor indexed="64"/>
      </patternFill>
    </fill>
    <fill>
      <patternFill patternType="solid">
        <fgColor rgb="FFC0C0C0"/>
        <bgColor indexed="64"/>
      </patternFill>
    </fill>
    <fill>
      <patternFill patternType="solid">
        <fgColor theme="4" tint="0.79998168889431442"/>
        <bgColor indexed="64"/>
      </patternFill>
    </fill>
    <fill>
      <patternFill patternType="solid">
        <fgColor theme="3" tint="0.79998168889431442"/>
        <bgColor indexed="64"/>
      </patternFill>
    </fill>
  </fills>
  <borders count="17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right style="hair">
        <color indexed="64"/>
      </right>
      <top/>
      <bottom style="double">
        <color indexed="64"/>
      </bottom>
      <diagonal/>
    </border>
    <border>
      <left/>
      <right style="thin">
        <color indexed="64"/>
      </right>
      <top/>
      <bottom style="double">
        <color indexed="64"/>
      </bottom>
      <diagonal/>
    </border>
    <border>
      <left style="thin">
        <color indexed="64"/>
      </left>
      <right style="hair">
        <color indexed="64"/>
      </right>
      <top style="double">
        <color indexed="64"/>
      </top>
      <bottom/>
      <diagonal/>
    </border>
    <border>
      <left/>
      <right style="double">
        <color indexed="64"/>
      </right>
      <top style="double">
        <color indexed="64"/>
      </top>
      <bottom/>
      <diagonal/>
    </border>
    <border>
      <left style="double">
        <color indexed="64"/>
      </left>
      <right/>
      <top style="double">
        <color indexed="64"/>
      </top>
      <bottom/>
      <diagonal/>
    </border>
    <border>
      <left/>
      <right/>
      <top style="double">
        <color indexed="64"/>
      </top>
      <bottom/>
      <diagonal/>
    </border>
    <border>
      <left/>
      <right style="hair">
        <color indexed="64"/>
      </right>
      <top style="double">
        <color indexed="64"/>
      </top>
      <bottom/>
      <diagonal/>
    </border>
    <border>
      <left/>
      <right style="thin">
        <color indexed="64"/>
      </right>
      <top style="double">
        <color indexed="64"/>
      </top>
      <bottom/>
      <diagonal/>
    </border>
    <border>
      <left style="thin">
        <color indexed="64"/>
      </left>
      <right style="hair">
        <color indexed="64"/>
      </right>
      <top/>
      <bottom/>
      <diagonal/>
    </border>
    <border>
      <left/>
      <right style="double">
        <color indexed="64"/>
      </right>
      <top/>
      <bottom/>
      <diagonal/>
    </border>
    <border>
      <left style="double">
        <color indexed="64"/>
      </left>
      <right/>
      <top/>
      <bottom/>
      <diagonal/>
    </border>
    <border>
      <left/>
      <right style="hair">
        <color indexed="64"/>
      </right>
      <top/>
      <bottom/>
      <diagonal/>
    </border>
    <border>
      <left/>
      <right style="thin">
        <color indexed="64"/>
      </right>
      <top/>
      <bottom/>
      <diagonal/>
    </border>
    <border>
      <left style="hair">
        <color indexed="64"/>
      </left>
      <right style="double">
        <color indexed="64"/>
      </right>
      <top style="hair">
        <color indexed="64"/>
      </top>
      <bottom style="hair">
        <color indexed="64"/>
      </bottom>
      <diagonal/>
    </border>
    <border>
      <left style="thin">
        <color indexed="64"/>
      </left>
      <right style="hair">
        <color indexed="64"/>
      </right>
      <top/>
      <bottom style="thin">
        <color indexed="64"/>
      </bottom>
      <diagonal/>
    </border>
    <border>
      <left/>
      <right style="double">
        <color indexed="64"/>
      </right>
      <top/>
      <bottom style="thin">
        <color indexed="64"/>
      </bottom>
      <diagonal/>
    </border>
    <border>
      <left style="double">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right style="thin">
        <color indexed="64"/>
      </right>
      <top/>
      <bottom style="thin">
        <color indexed="64"/>
      </bottom>
      <diagonal/>
    </border>
    <border>
      <left style="thin">
        <color indexed="64"/>
      </left>
      <right/>
      <top style="double">
        <color indexed="64"/>
      </top>
      <bottom/>
      <diagonal/>
    </border>
    <border>
      <left style="dotted">
        <color indexed="64"/>
      </left>
      <right/>
      <top style="double">
        <color indexed="64"/>
      </top>
      <bottom/>
      <diagonal/>
    </border>
    <border>
      <left style="dotted">
        <color indexed="64"/>
      </left>
      <right/>
      <top/>
      <bottom/>
      <diagonal/>
    </border>
    <border>
      <left style="dotted">
        <color indexed="64"/>
      </left>
      <right/>
      <top/>
      <bottom style="thin">
        <color indexed="64"/>
      </bottom>
      <diagonal/>
    </border>
    <border>
      <left style="dotted">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bottom style="dashed">
        <color indexed="64"/>
      </bottom>
      <diagonal/>
    </border>
    <border>
      <left style="double">
        <color indexed="64"/>
      </left>
      <right style="thin">
        <color indexed="64"/>
      </right>
      <top style="dashed">
        <color indexed="64"/>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thin">
        <color indexed="64"/>
      </right>
      <top style="double">
        <color indexed="64"/>
      </top>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double">
        <color indexed="64"/>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hair">
        <color indexed="64"/>
      </left>
      <right style="medium">
        <color indexed="64"/>
      </right>
      <top/>
      <bottom/>
      <diagonal/>
    </border>
    <border>
      <left style="medium">
        <color indexed="64"/>
      </left>
      <right/>
      <top style="medium">
        <color indexed="64"/>
      </top>
      <bottom style="thin">
        <color indexed="64"/>
      </bottom>
      <diagonal/>
    </border>
    <border>
      <left style="hair">
        <color indexed="64"/>
      </left>
      <right style="double">
        <color indexed="64"/>
      </right>
      <top style="double">
        <color indexed="64"/>
      </top>
      <bottom style="hair">
        <color indexed="64"/>
      </bottom>
      <diagonal/>
    </border>
    <border>
      <left/>
      <right style="hair">
        <color indexed="64"/>
      </right>
      <top style="double">
        <color indexed="64"/>
      </top>
      <bottom style="hair">
        <color indexed="64"/>
      </bottom>
      <diagonal/>
    </border>
    <border>
      <left/>
      <right style="thin">
        <color indexed="64"/>
      </right>
      <top style="double">
        <color indexed="64"/>
      </top>
      <bottom style="hair">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style="dotted">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hair">
        <color indexed="64"/>
      </left>
      <right/>
      <top style="hair">
        <color indexed="64"/>
      </top>
      <bottom/>
      <diagonal/>
    </border>
    <border>
      <left/>
      <right style="hair">
        <color indexed="64"/>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right style="medium">
        <color indexed="64"/>
      </right>
      <top/>
      <bottom style="hair">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thin">
        <color indexed="64"/>
      </left>
      <right/>
      <top style="medium">
        <color indexed="64"/>
      </top>
      <bottom/>
      <diagonal/>
    </border>
    <border>
      <left/>
      <right/>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style="medium">
        <color rgb="FF000000"/>
      </left>
      <right style="medium">
        <color rgb="FF000000"/>
      </right>
      <top style="medium">
        <color indexed="64"/>
      </top>
      <bottom/>
      <diagonal/>
    </border>
    <border>
      <left/>
      <right style="medium">
        <color rgb="FF000000"/>
      </right>
      <top style="medium">
        <color indexed="64"/>
      </top>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thin">
        <color indexed="64"/>
      </right>
      <top style="thin">
        <color indexed="64"/>
      </top>
      <bottom/>
      <diagonal/>
    </border>
    <border>
      <left style="hair">
        <color indexed="64"/>
      </left>
      <right/>
      <top style="hair">
        <color indexed="64"/>
      </top>
      <bottom style="hair">
        <color indexed="64"/>
      </bottom>
      <diagonal/>
    </border>
    <border>
      <left/>
      <right style="thin">
        <color indexed="64"/>
      </right>
      <top/>
      <bottom style="medium">
        <color indexed="64"/>
      </bottom>
      <diagonal/>
    </border>
    <border>
      <left/>
      <right/>
      <top style="dotted">
        <color indexed="64"/>
      </top>
      <bottom/>
      <diagonal/>
    </border>
    <border>
      <left/>
      <right/>
      <top style="dotted">
        <color indexed="64"/>
      </top>
      <bottom style="medium">
        <color indexed="64"/>
      </bottom>
      <diagonal/>
    </border>
    <border>
      <left/>
      <right style="dotted">
        <color indexed="64"/>
      </right>
      <top/>
      <bottom/>
      <diagonal/>
    </border>
  </borders>
  <cellStyleXfs count="26">
    <xf numFmtId="0" fontId="0" fillId="0" borderId="0">
      <alignment vertical="center"/>
    </xf>
    <xf numFmtId="0" fontId="14" fillId="0" borderId="0"/>
    <xf numFmtId="0" fontId="6" fillId="0" borderId="0">
      <alignment vertical="center"/>
    </xf>
    <xf numFmtId="0" fontId="14" fillId="0" borderId="0"/>
    <xf numFmtId="0" fontId="34" fillId="0" borderId="0"/>
    <xf numFmtId="0" fontId="81" fillId="0" borderId="0">
      <alignment vertical="center"/>
    </xf>
    <xf numFmtId="0" fontId="95" fillId="0" borderId="0"/>
    <xf numFmtId="0" fontId="81" fillId="0" borderId="0">
      <alignment vertical="center"/>
    </xf>
    <xf numFmtId="0" fontId="6" fillId="0" borderId="0"/>
    <xf numFmtId="0" fontId="34" fillId="0" borderId="0"/>
    <xf numFmtId="0" fontId="6" fillId="0" borderId="0"/>
    <xf numFmtId="0" fontId="6" fillId="0" borderId="0">
      <alignment vertical="center"/>
    </xf>
    <xf numFmtId="0" fontId="81" fillId="0" borderId="0"/>
    <xf numFmtId="0" fontId="87" fillId="0" borderId="0">
      <alignment vertical="center"/>
    </xf>
    <xf numFmtId="0" fontId="81" fillId="0" borderId="0">
      <alignment vertical="center"/>
    </xf>
    <xf numFmtId="0" fontId="81" fillId="0" borderId="0"/>
    <xf numFmtId="0" fontId="34" fillId="0" borderId="0"/>
    <xf numFmtId="0" fontId="6" fillId="0" borderId="0">
      <alignment vertical="center"/>
    </xf>
    <xf numFmtId="0" fontId="14" fillId="0" borderId="0"/>
    <xf numFmtId="0" fontId="34" fillId="0" borderId="0"/>
    <xf numFmtId="176" fontId="81" fillId="0" borderId="0" applyFont="0" applyFill="0" applyBorder="0" applyAlignment="0" applyProtection="0">
      <alignment vertical="center"/>
    </xf>
    <xf numFmtId="9" fontId="4" fillId="0" borderId="0" applyFont="0" applyFill="0" applyBorder="0" applyAlignment="0" applyProtection="0">
      <alignment vertical="center"/>
    </xf>
    <xf numFmtId="9" fontId="34" fillId="0" borderId="0" applyFont="0" applyFill="0" applyBorder="0" applyAlignment="0" applyProtection="0"/>
    <xf numFmtId="0" fontId="81" fillId="0" borderId="0">
      <alignment vertical="center"/>
    </xf>
    <xf numFmtId="176" fontId="81" fillId="0" borderId="0" applyFont="0" applyFill="0" applyBorder="0" applyAlignment="0" applyProtection="0">
      <alignment vertical="center"/>
    </xf>
    <xf numFmtId="9" fontId="81" fillId="0" borderId="0" applyFont="0" applyFill="0" applyBorder="0" applyAlignment="0" applyProtection="0">
      <alignment vertical="center"/>
    </xf>
  </cellStyleXfs>
  <cellXfs count="1474">
    <xf numFmtId="0" fontId="0" fillId="0" borderId="0" xfId="0">
      <alignment vertical="center"/>
    </xf>
    <xf numFmtId="1" fontId="7" fillId="0" borderId="0" xfId="17" applyNumberFormat="1" applyFont="1">
      <alignment vertical="center"/>
    </xf>
    <xf numFmtId="49" fontId="7" fillId="0" borderId="0" xfId="17" applyNumberFormat="1" applyFont="1">
      <alignment vertical="center"/>
    </xf>
    <xf numFmtId="0" fontId="81" fillId="0" borderId="0" xfId="7">
      <alignment vertical="center"/>
    </xf>
    <xf numFmtId="0" fontId="8" fillId="0" borderId="0" xfId="7" applyFont="1" applyAlignment="1">
      <alignment horizontal="center" vertical="center"/>
    </xf>
    <xf numFmtId="0" fontId="81" fillId="0" borderId="0" xfId="7" applyAlignment="1"/>
    <xf numFmtId="178" fontId="10" fillId="0" borderId="0" xfId="7" applyNumberFormat="1" applyFont="1" applyFill="1" applyBorder="1" applyAlignment="1" applyProtection="1">
      <alignment horizontal="center" vertical="center" wrapText="1"/>
      <protection hidden="1"/>
    </xf>
    <xf numFmtId="178" fontId="12" fillId="0" borderId="0" xfId="7" applyNumberFormat="1" applyFont="1" applyFill="1" applyBorder="1" applyAlignment="1" applyProtection="1">
      <alignment vertical="center" wrapText="1"/>
      <protection hidden="1"/>
    </xf>
    <xf numFmtId="0" fontId="87" fillId="0" borderId="0" xfId="0" applyFont="1" applyProtection="1">
      <alignment vertical="center"/>
      <protection hidden="1"/>
    </xf>
    <xf numFmtId="0" fontId="88" fillId="0" borderId="12" xfId="0" applyFont="1" applyBorder="1" applyAlignment="1" applyProtection="1">
      <alignment vertical="center"/>
      <protection hidden="1"/>
    </xf>
    <xf numFmtId="0" fontId="90" fillId="0" borderId="12" xfId="0" applyFont="1" applyBorder="1">
      <alignment vertical="center"/>
    </xf>
    <xf numFmtId="0" fontId="90" fillId="0" borderId="13" xfId="0" applyFont="1" applyBorder="1">
      <alignment vertical="center"/>
    </xf>
    <xf numFmtId="0" fontId="27" fillId="0" borderId="0" xfId="0" applyFont="1" applyBorder="1" applyAlignment="1" applyProtection="1">
      <alignment horizontal="left" vertical="center" wrapText="1"/>
      <protection hidden="1"/>
    </xf>
    <xf numFmtId="0" fontId="94" fillId="0" borderId="0" xfId="0" applyFont="1" applyProtection="1">
      <alignment vertical="center"/>
      <protection hidden="1"/>
    </xf>
    <xf numFmtId="14" fontId="31" fillId="0" borderId="0" xfId="18" applyNumberFormat="1" applyFont="1" applyFill="1" applyBorder="1" applyAlignment="1" applyProtection="1">
      <alignment horizontal="center" vertical="center"/>
      <protection hidden="1"/>
    </xf>
    <xf numFmtId="0" fontId="31" fillId="0" borderId="0" xfId="18" applyNumberFormat="1" applyFont="1" applyFill="1" applyBorder="1" applyAlignment="1" applyProtection="1">
      <alignment horizontal="center" vertical="center"/>
      <protection hidden="1"/>
    </xf>
    <xf numFmtId="0" fontId="31" fillId="0" borderId="0" xfId="18" applyFont="1" applyFill="1" applyBorder="1" applyAlignment="1" applyProtection="1">
      <alignment horizontal="center" vertical="center"/>
      <protection hidden="1"/>
    </xf>
    <xf numFmtId="0" fontId="0" fillId="0" borderId="0" xfId="0" applyProtection="1">
      <alignment vertical="center"/>
    </xf>
    <xf numFmtId="0" fontId="0" fillId="0" borderId="0" xfId="0" applyAlignment="1" applyProtection="1">
      <alignment horizontal="center" vertical="center"/>
    </xf>
    <xf numFmtId="0" fontId="0" fillId="0" borderId="19" xfId="0" applyBorder="1" applyAlignment="1" applyProtection="1">
      <alignment horizontal="center" vertical="center"/>
    </xf>
    <xf numFmtId="0" fontId="82" fillId="10" borderId="0" xfId="0" applyFont="1" applyFill="1" applyAlignment="1" applyProtection="1">
      <alignment horizontal="center" vertical="center"/>
    </xf>
    <xf numFmtId="0" fontId="98" fillId="10" borderId="0" xfId="0" applyFont="1" applyFill="1" applyProtection="1">
      <alignment vertical="center"/>
    </xf>
    <xf numFmtId="0" fontId="0" fillId="10" borderId="0" xfId="0" applyFill="1" applyProtection="1">
      <alignment vertical="center"/>
    </xf>
    <xf numFmtId="0" fontId="82" fillId="0" borderId="0" xfId="0" applyFont="1" applyFill="1" applyAlignment="1" applyProtection="1">
      <alignment horizontal="center" vertical="center"/>
    </xf>
    <xf numFmtId="0" fontId="99" fillId="16" borderId="0" xfId="0" applyFont="1" applyFill="1" applyProtection="1">
      <alignment vertical="center"/>
    </xf>
    <xf numFmtId="182" fontId="99" fillId="16" borderId="0" xfId="21" applyNumberFormat="1" applyFont="1" applyFill="1" applyProtection="1">
      <alignment vertical="center"/>
    </xf>
    <xf numFmtId="0" fontId="0" fillId="16" borderId="0" xfId="0" applyFill="1" applyProtection="1">
      <alignment vertical="center"/>
    </xf>
    <xf numFmtId="0" fontId="0" fillId="0" borderId="1" xfId="0" applyBorder="1" applyProtection="1">
      <alignment vertical="center"/>
    </xf>
    <xf numFmtId="0" fontId="0" fillId="0" borderId="2" xfId="0" applyBorder="1" applyProtection="1">
      <alignment vertical="center"/>
    </xf>
    <xf numFmtId="0" fontId="0" fillId="0" borderId="3" xfId="0" applyBorder="1" applyProtection="1">
      <alignment vertical="center"/>
    </xf>
    <xf numFmtId="0" fontId="100" fillId="0" borderId="2" xfId="0" applyFont="1" applyBorder="1" applyAlignment="1" applyProtection="1">
      <alignment horizontal="center" vertical="center"/>
    </xf>
    <xf numFmtId="0" fontId="84" fillId="0" borderId="0" xfId="0" applyFont="1" applyFill="1" applyAlignment="1" applyProtection="1">
      <alignment horizontal="center" vertical="center"/>
    </xf>
    <xf numFmtId="182" fontId="101" fillId="16" borderId="0" xfId="21" applyNumberFormat="1" applyFont="1" applyFill="1" applyProtection="1">
      <alignment vertical="center"/>
    </xf>
    <xf numFmtId="0" fontId="102" fillId="17" borderId="17" xfId="16" applyFont="1" applyFill="1" applyBorder="1" applyAlignment="1" applyProtection="1">
      <alignment horizontal="center" vertical="center"/>
    </xf>
    <xf numFmtId="0" fontId="102" fillId="17" borderId="0" xfId="16" applyFont="1" applyFill="1" applyBorder="1" applyAlignment="1" applyProtection="1">
      <alignment horizontal="center" vertical="center"/>
    </xf>
    <xf numFmtId="0" fontId="102" fillId="17" borderId="10" xfId="16" applyFont="1" applyFill="1" applyBorder="1" applyAlignment="1" applyProtection="1">
      <alignment horizontal="center" vertical="center"/>
    </xf>
    <xf numFmtId="0" fontId="103" fillId="0" borderId="0" xfId="0" applyFont="1" applyProtection="1">
      <alignment vertical="center"/>
    </xf>
    <xf numFmtId="0" fontId="102" fillId="18" borderId="17" xfId="16" applyFont="1" applyFill="1" applyBorder="1" applyAlignment="1" applyProtection="1">
      <alignment horizontal="center" vertical="center"/>
    </xf>
    <xf numFmtId="0" fontId="102" fillId="18" borderId="0" xfId="16" applyFont="1" applyFill="1" applyBorder="1" applyAlignment="1" applyProtection="1">
      <alignment horizontal="center" vertical="center"/>
    </xf>
    <xf numFmtId="0" fontId="34" fillId="18" borderId="10" xfId="16" applyFont="1" applyFill="1" applyBorder="1" applyAlignment="1" applyProtection="1">
      <alignment horizontal="center" vertical="center"/>
    </xf>
    <xf numFmtId="0" fontId="102" fillId="0" borderId="0" xfId="16" applyFont="1" applyFill="1" applyBorder="1" applyAlignment="1" applyProtection="1">
      <alignment horizontal="center" vertical="center"/>
    </xf>
    <xf numFmtId="0" fontId="34" fillId="5" borderId="46" xfId="19" applyFont="1" applyFill="1" applyBorder="1" applyAlignment="1" applyProtection="1">
      <alignment horizontal="center" vertical="center"/>
    </xf>
    <xf numFmtId="0" fontId="34" fillId="5" borderId="52" xfId="19" applyFont="1" applyFill="1" applyBorder="1" applyAlignment="1" applyProtection="1">
      <alignment horizontal="center" vertical="center"/>
    </xf>
    <xf numFmtId="0" fontId="34" fillId="5" borderId="56" xfId="19" applyFont="1" applyFill="1" applyBorder="1" applyAlignment="1" applyProtection="1">
      <alignment horizontal="center" vertical="center"/>
    </xf>
    <xf numFmtId="0" fontId="102" fillId="17" borderId="11" xfId="16" applyFont="1" applyFill="1" applyBorder="1" applyAlignment="1" applyProtection="1">
      <alignment horizontal="center" vertical="center"/>
    </xf>
    <xf numFmtId="0" fontId="102" fillId="17" borderId="12" xfId="16" applyFont="1" applyFill="1" applyBorder="1" applyAlignment="1" applyProtection="1">
      <alignment horizontal="center" vertical="center"/>
    </xf>
    <xf numFmtId="0" fontId="102" fillId="17" borderId="13" xfId="16" applyFont="1" applyFill="1" applyBorder="1" applyAlignment="1" applyProtection="1">
      <alignment horizontal="center" vertical="center"/>
    </xf>
    <xf numFmtId="0" fontId="102" fillId="18" borderId="11" xfId="16" applyFont="1" applyFill="1" applyBorder="1" applyAlignment="1" applyProtection="1">
      <alignment horizontal="center" vertical="center"/>
    </xf>
    <xf numFmtId="0" fontId="102" fillId="18" borderId="12" xfId="16" applyFont="1" applyFill="1" applyBorder="1" applyAlignment="1" applyProtection="1">
      <alignment horizontal="center" vertical="center"/>
    </xf>
    <xf numFmtId="0" fontId="34" fillId="18" borderId="13" xfId="16" applyFont="1" applyFill="1" applyBorder="1" applyAlignment="1" applyProtection="1">
      <alignment horizontal="center" vertical="center"/>
    </xf>
    <xf numFmtId="0" fontId="0" fillId="0" borderId="0" xfId="0" applyFill="1" applyProtection="1">
      <alignment vertical="center"/>
    </xf>
    <xf numFmtId="0" fontId="34" fillId="5" borderId="58" xfId="19" applyFont="1" applyFill="1" applyBorder="1" applyAlignment="1" applyProtection="1">
      <alignment horizontal="center" vertical="center"/>
    </xf>
    <xf numFmtId="0" fontId="0" fillId="0" borderId="0" xfId="0" applyProtection="1">
      <alignment vertical="center"/>
      <protection hidden="1"/>
    </xf>
    <xf numFmtId="10" fontId="0" fillId="0" borderId="0" xfId="0" applyNumberFormat="1" applyProtection="1">
      <alignment vertical="center"/>
    </xf>
    <xf numFmtId="10" fontId="0" fillId="16" borderId="0" xfId="0" applyNumberFormat="1" applyFill="1" applyProtection="1">
      <alignment vertical="center"/>
    </xf>
    <xf numFmtId="9" fontId="0" fillId="0" borderId="0" xfId="0" applyNumberFormat="1" applyProtection="1">
      <alignment vertical="center"/>
    </xf>
    <xf numFmtId="0" fontId="0" fillId="19" borderId="0" xfId="0" applyFill="1" applyProtection="1">
      <alignment vertical="center"/>
    </xf>
    <xf numFmtId="2" fontId="99" fillId="19" borderId="0" xfId="0" applyNumberFormat="1" applyFont="1" applyFill="1" applyProtection="1">
      <alignment vertical="center"/>
    </xf>
    <xf numFmtId="0" fontId="0" fillId="9" borderId="0" xfId="0" applyFill="1" applyProtection="1">
      <alignment vertical="center"/>
    </xf>
    <xf numFmtId="0" fontId="0" fillId="20" borderId="19" xfId="0" applyFill="1" applyBorder="1" applyProtection="1">
      <alignment vertical="center"/>
    </xf>
    <xf numFmtId="0" fontId="83" fillId="21" borderId="24" xfId="0" applyFont="1" applyFill="1" applyBorder="1" applyProtection="1">
      <alignment vertical="center"/>
    </xf>
    <xf numFmtId="0" fontId="0" fillId="16" borderId="0" xfId="0" applyFont="1" applyFill="1" applyAlignment="1" applyProtection="1">
      <alignment horizontal="right" vertical="center"/>
    </xf>
    <xf numFmtId="0" fontId="82" fillId="21" borderId="17" xfId="0" applyFont="1" applyFill="1" applyBorder="1" applyAlignment="1" applyProtection="1">
      <alignment horizontal="center" vertical="center"/>
    </xf>
    <xf numFmtId="0" fontId="105" fillId="17" borderId="19" xfId="0" applyFont="1" applyFill="1" applyBorder="1" applyAlignment="1" applyProtection="1">
      <alignment horizontal="center" vertical="center"/>
    </xf>
    <xf numFmtId="0" fontId="105" fillId="18" borderId="19" xfId="0" applyFont="1" applyFill="1" applyBorder="1" applyAlignment="1" applyProtection="1">
      <alignment horizontal="center" vertical="center"/>
    </xf>
    <xf numFmtId="0" fontId="86" fillId="0" borderId="0" xfId="0" applyFont="1" applyProtection="1">
      <alignment vertical="center"/>
    </xf>
    <xf numFmtId="1" fontId="106" fillId="0" borderId="0" xfId="17" applyNumberFormat="1" applyFont="1" applyProtection="1">
      <alignment vertical="center"/>
    </xf>
    <xf numFmtId="49" fontId="106" fillId="0" borderId="0" xfId="17" applyNumberFormat="1" applyFont="1" applyProtection="1">
      <alignment vertical="center"/>
    </xf>
    <xf numFmtId="0" fontId="107" fillId="18" borderId="1" xfId="0" applyFont="1" applyFill="1" applyBorder="1" applyProtection="1">
      <alignment vertical="center"/>
    </xf>
    <xf numFmtId="0" fontId="107" fillId="18" borderId="2" xfId="0" applyFont="1" applyFill="1" applyBorder="1" applyProtection="1">
      <alignment vertical="center"/>
    </xf>
    <xf numFmtId="0" fontId="84" fillId="18" borderId="0" xfId="0" applyFont="1" applyFill="1" applyBorder="1" applyProtection="1">
      <alignment vertical="center"/>
    </xf>
    <xf numFmtId="0" fontId="0" fillId="0" borderId="10" xfId="0" applyBorder="1" applyProtection="1">
      <alignment vertical="center"/>
    </xf>
    <xf numFmtId="0" fontId="100" fillId="18" borderId="68" xfId="20" applyNumberFormat="1" applyFont="1" applyFill="1" applyBorder="1" applyProtection="1">
      <alignment vertical="center"/>
    </xf>
    <xf numFmtId="186" fontId="100" fillId="18" borderId="60" xfId="20" applyNumberFormat="1" applyFont="1" applyFill="1" applyBorder="1" applyProtection="1">
      <alignment vertical="center"/>
    </xf>
    <xf numFmtId="0" fontId="84" fillId="18" borderId="60" xfId="0" applyFont="1" applyFill="1" applyBorder="1" applyProtection="1">
      <alignment vertical="center"/>
    </xf>
    <xf numFmtId="0" fontId="0" fillId="0" borderId="16" xfId="0" applyBorder="1" applyProtection="1">
      <alignment vertical="center"/>
    </xf>
    <xf numFmtId="0" fontId="100" fillId="18" borderId="69" xfId="20" applyNumberFormat="1" applyFont="1" applyFill="1" applyBorder="1" applyProtection="1">
      <alignment vertical="center"/>
    </xf>
    <xf numFmtId="186" fontId="100" fillId="18" borderId="31" xfId="20" applyNumberFormat="1" applyFont="1" applyFill="1" applyBorder="1" applyProtection="1">
      <alignment vertical="center"/>
    </xf>
    <xf numFmtId="0" fontId="84" fillId="18" borderId="31" xfId="0" applyFont="1" applyFill="1" applyBorder="1" applyProtection="1">
      <alignment vertical="center"/>
    </xf>
    <xf numFmtId="0" fontId="0" fillId="0" borderId="21" xfId="0" applyBorder="1" applyProtection="1">
      <alignment vertical="center"/>
    </xf>
    <xf numFmtId="0" fontId="0" fillId="0" borderId="11" xfId="0" applyBorder="1" applyProtection="1">
      <alignment vertical="center"/>
    </xf>
    <xf numFmtId="0" fontId="0" fillId="0" borderId="12" xfId="0" applyBorder="1" applyProtection="1">
      <alignment vertical="center"/>
    </xf>
    <xf numFmtId="0" fontId="108" fillId="18" borderId="23" xfId="0" applyFont="1" applyFill="1" applyBorder="1" applyAlignment="1" applyProtection="1">
      <alignment horizontal="right" vertical="center"/>
    </xf>
    <xf numFmtId="0" fontId="83" fillId="0" borderId="13" xfId="0" applyFont="1" applyBorder="1" applyProtection="1">
      <alignment vertical="center"/>
    </xf>
    <xf numFmtId="0" fontId="86" fillId="0" borderId="0" xfId="0" applyFont="1" applyFill="1" applyProtection="1">
      <alignment vertical="center"/>
    </xf>
    <xf numFmtId="0" fontId="109" fillId="0" borderId="0" xfId="0" applyFont="1" applyFill="1" applyProtection="1">
      <alignment vertical="center"/>
    </xf>
    <xf numFmtId="0" fontId="86" fillId="0" borderId="0" xfId="0" applyFont="1" applyAlignment="1" applyProtection="1">
      <alignment horizontal="center" vertical="center"/>
    </xf>
    <xf numFmtId="0" fontId="101" fillId="0" borderId="0" xfId="0" applyFont="1" applyProtection="1">
      <alignment vertical="center"/>
    </xf>
    <xf numFmtId="0" fontId="0" fillId="0" borderId="0" xfId="0" applyFont="1" applyFill="1" applyProtection="1">
      <alignment vertical="center"/>
    </xf>
    <xf numFmtId="182" fontId="110" fillId="0" borderId="70" xfId="22" applyNumberFormat="1" applyFont="1" applyFill="1" applyBorder="1" applyAlignment="1" applyProtection="1">
      <alignment horizontal="center" vertical="center"/>
    </xf>
    <xf numFmtId="182" fontId="111" fillId="0" borderId="70" xfId="22" applyNumberFormat="1" applyFont="1" applyFill="1" applyBorder="1" applyAlignment="1" applyProtection="1">
      <alignment horizontal="center" vertical="center"/>
    </xf>
    <xf numFmtId="0" fontId="34" fillId="5" borderId="41" xfId="19" applyFont="1" applyFill="1" applyBorder="1" applyAlignment="1" applyProtection="1">
      <alignment horizontal="center" vertical="center"/>
    </xf>
    <xf numFmtId="0" fontId="34" fillId="5" borderId="42" xfId="19" applyFont="1" applyFill="1" applyBorder="1" applyAlignment="1" applyProtection="1">
      <alignment horizontal="center" vertical="center"/>
    </xf>
    <xf numFmtId="0" fontId="34" fillId="5" borderId="43" xfId="19" applyFont="1" applyFill="1" applyBorder="1" applyAlignment="1" applyProtection="1">
      <alignment horizontal="center" vertical="center"/>
    </xf>
    <xf numFmtId="9" fontId="112" fillId="14" borderId="63" xfId="4" applyNumberFormat="1" applyFont="1" applyFill="1" applyBorder="1" applyAlignment="1" applyProtection="1">
      <alignment horizontal="center" vertical="center"/>
    </xf>
    <xf numFmtId="9" fontId="112" fillId="14" borderId="48" xfId="4" applyNumberFormat="1" applyFont="1" applyFill="1" applyBorder="1" applyAlignment="1" applyProtection="1">
      <alignment horizontal="center" vertical="center"/>
    </xf>
    <xf numFmtId="9" fontId="112" fillId="14" borderId="64" xfId="4" applyNumberFormat="1" applyFont="1" applyFill="1" applyBorder="1" applyAlignment="1" applyProtection="1">
      <alignment horizontal="center" vertical="center"/>
    </xf>
    <xf numFmtId="9" fontId="112" fillId="14" borderId="50" xfId="4" applyNumberFormat="1" applyFont="1" applyFill="1" applyBorder="1" applyAlignment="1" applyProtection="1">
      <alignment horizontal="center" vertical="center"/>
    </xf>
    <xf numFmtId="9" fontId="112" fillId="14" borderId="25" xfId="4" applyNumberFormat="1" applyFont="1" applyFill="1" applyBorder="1" applyAlignment="1" applyProtection="1">
      <alignment horizontal="center" vertical="center"/>
    </xf>
    <xf numFmtId="9" fontId="112" fillId="14" borderId="0" xfId="4" applyNumberFormat="1" applyFont="1" applyFill="1" applyBorder="1" applyAlignment="1" applyProtection="1">
      <alignment horizontal="center" vertical="center"/>
    </xf>
    <xf numFmtId="9" fontId="112" fillId="14" borderId="65" xfId="4" applyNumberFormat="1" applyFont="1" applyFill="1" applyBorder="1" applyAlignment="1" applyProtection="1">
      <alignment horizontal="center" vertical="center"/>
    </xf>
    <xf numFmtId="9" fontId="112" fillId="14" borderId="55" xfId="4" applyNumberFormat="1" applyFont="1" applyFill="1" applyBorder="1" applyAlignment="1" applyProtection="1">
      <alignment horizontal="center" vertical="center"/>
    </xf>
    <xf numFmtId="9" fontId="112" fillId="14" borderId="66" xfId="4" applyNumberFormat="1" applyFont="1" applyFill="1" applyBorder="1" applyAlignment="1" applyProtection="1">
      <alignment horizontal="center" vertical="center"/>
    </xf>
    <xf numFmtId="9" fontId="112" fillId="14" borderId="30" xfId="4" applyNumberFormat="1" applyFont="1" applyFill="1" applyBorder="1" applyAlignment="1" applyProtection="1">
      <alignment horizontal="center" vertical="center"/>
    </xf>
    <xf numFmtId="9" fontId="112" fillId="14" borderId="31" xfId="4" applyNumberFormat="1" applyFont="1" applyFill="1" applyBorder="1" applyAlignment="1" applyProtection="1">
      <alignment horizontal="center" vertical="center"/>
    </xf>
    <xf numFmtId="9" fontId="112" fillId="14" borderId="67" xfId="4" applyNumberFormat="1" applyFont="1" applyFill="1" applyBorder="1" applyAlignment="1" applyProtection="1">
      <alignment horizontal="center" vertical="center"/>
    </xf>
    <xf numFmtId="9" fontId="112" fillId="14" borderId="22" xfId="4" applyNumberFormat="1" applyFont="1" applyFill="1" applyBorder="1" applyAlignment="1" applyProtection="1">
      <alignment horizontal="center" vertical="center"/>
    </xf>
    <xf numFmtId="182" fontId="110" fillId="0" borderId="71" xfId="22" applyNumberFormat="1" applyFont="1" applyFill="1" applyBorder="1" applyAlignment="1" applyProtection="1">
      <alignment horizontal="center" vertical="center"/>
    </xf>
    <xf numFmtId="182" fontId="111" fillId="0" borderId="71" xfId="22" applyNumberFormat="1" applyFont="1" applyFill="1" applyBorder="1" applyAlignment="1" applyProtection="1">
      <alignment horizontal="center" vertical="center"/>
    </xf>
    <xf numFmtId="0" fontId="0" fillId="9" borderId="0" xfId="0" applyFill="1">
      <alignment vertical="center"/>
    </xf>
    <xf numFmtId="178" fontId="10" fillId="0" borderId="0" xfId="0" applyNumberFormat="1" applyFont="1" applyFill="1" applyBorder="1" applyAlignment="1" applyProtection="1">
      <alignment horizontal="center" vertical="center" wrapText="1"/>
      <protection hidden="1"/>
    </xf>
    <xf numFmtId="187" fontId="10" fillId="0" borderId="0" xfId="0" applyNumberFormat="1" applyFont="1" applyFill="1" applyBorder="1" applyAlignment="1" applyProtection="1">
      <alignment horizontal="center" vertical="center" wrapText="1"/>
      <protection hidden="1"/>
    </xf>
    <xf numFmtId="188" fontId="38" fillId="6" borderId="0" xfId="0" applyNumberFormat="1" applyFont="1" applyFill="1" applyBorder="1" applyAlignment="1" applyProtection="1">
      <alignment horizontal="center" vertical="center"/>
      <protection hidden="1"/>
    </xf>
    <xf numFmtId="188" fontId="37" fillId="6" borderId="0" xfId="0" applyNumberFormat="1"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center" wrapText="1"/>
      <protection hidden="1"/>
    </xf>
    <xf numFmtId="0" fontId="10" fillId="7" borderId="0" xfId="0" applyNumberFormat="1" applyFont="1" applyFill="1" applyBorder="1" applyAlignment="1" applyProtection="1">
      <alignment horizontal="center" vertical="center" wrapText="1"/>
      <protection hidden="1"/>
    </xf>
    <xf numFmtId="0" fontId="10" fillId="2" borderId="0" xfId="0" applyNumberFormat="1" applyFont="1" applyFill="1" applyBorder="1" applyAlignment="1" applyProtection="1">
      <alignment horizontal="center" vertical="center" wrapText="1"/>
      <protection hidden="1"/>
    </xf>
    <xf numFmtId="188" fontId="38" fillId="7" borderId="0" xfId="0" applyNumberFormat="1" applyFont="1" applyFill="1" applyBorder="1" applyAlignment="1" applyProtection="1">
      <alignment horizontal="center" vertical="center"/>
      <protection hidden="1"/>
    </xf>
    <xf numFmtId="188" fontId="38" fillId="0" borderId="0" xfId="0" applyNumberFormat="1" applyFont="1" applyFill="1" applyBorder="1" applyAlignment="1" applyProtection="1">
      <alignment horizontal="center" vertical="center"/>
      <protection hidden="1"/>
    </xf>
    <xf numFmtId="0" fontId="38" fillId="0" borderId="0" xfId="0" applyFont="1" applyAlignment="1">
      <alignment horizontal="center" vertical="center"/>
    </xf>
    <xf numFmtId="178" fontId="12" fillId="0" borderId="0" xfId="0" applyNumberFormat="1" applyFont="1" applyFill="1" applyBorder="1" applyAlignment="1" applyProtection="1">
      <alignment vertical="center" wrapText="1"/>
      <protection hidden="1"/>
    </xf>
    <xf numFmtId="178" fontId="12" fillId="0" borderId="0" xfId="0" applyNumberFormat="1" applyFont="1" applyFill="1" applyBorder="1" applyAlignment="1" applyProtection="1">
      <alignment horizontal="center" vertical="center" wrapText="1"/>
      <protection hidden="1"/>
    </xf>
    <xf numFmtId="187" fontId="12" fillId="0" borderId="0" xfId="0" applyNumberFormat="1" applyFont="1" applyFill="1" applyBorder="1" applyAlignment="1" applyProtection="1">
      <alignment horizontal="center" vertical="center" wrapText="1"/>
      <protection hidden="1"/>
    </xf>
    <xf numFmtId="189" fontId="12" fillId="0" borderId="0" xfId="0" applyNumberFormat="1" applyFont="1" applyFill="1" applyBorder="1" applyAlignment="1" applyProtection="1">
      <alignment vertical="center" wrapText="1"/>
      <protection hidden="1"/>
    </xf>
    <xf numFmtId="188" fontId="12" fillId="0" borderId="0" xfId="0" applyNumberFormat="1" applyFont="1" applyFill="1" applyBorder="1" applyAlignment="1" applyProtection="1">
      <alignment vertical="center" wrapText="1"/>
      <protection hidden="1"/>
    </xf>
    <xf numFmtId="188" fontId="12" fillId="0" borderId="0" xfId="0" applyNumberFormat="1" applyFont="1" applyFill="1" applyBorder="1" applyAlignment="1" applyProtection="1">
      <alignment horizontal="right" vertical="center"/>
      <protection hidden="1"/>
    </xf>
    <xf numFmtId="0" fontId="12" fillId="0" borderId="0" xfId="0" applyNumberFormat="1" applyFont="1" applyFill="1" applyBorder="1" applyAlignment="1" applyProtection="1">
      <alignment vertical="center" wrapText="1"/>
      <protection hidden="1"/>
    </xf>
    <xf numFmtId="187" fontId="12" fillId="0" borderId="0" xfId="0" applyNumberFormat="1" applyFont="1" applyFill="1" applyBorder="1" applyAlignment="1" applyProtection="1">
      <alignment vertical="center" wrapText="1"/>
      <protection hidden="1"/>
    </xf>
    <xf numFmtId="0" fontId="11" fillId="0" borderId="0" xfId="7" applyFont="1" applyAlignment="1" applyProtection="1">
      <alignment horizontal="center"/>
      <protection hidden="1"/>
    </xf>
    <xf numFmtId="0" fontId="81" fillId="0" borderId="0" xfId="7" applyFont="1" applyAlignment="1">
      <alignment horizontal="center" vertical="center"/>
    </xf>
    <xf numFmtId="0" fontId="25" fillId="0" borderId="0" xfId="14" applyFont="1" applyBorder="1" applyProtection="1">
      <alignment vertical="center"/>
      <protection hidden="1"/>
    </xf>
    <xf numFmtId="0" fontId="87" fillId="0" borderId="0" xfId="14" applyFont="1" applyProtection="1">
      <alignment vertical="center"/>
      <protection hidden="1"/>
    </xf>
    <xf numFmtId="0" fontId="87" fillId="0" borderId="0" xfId="14" applyFont="1" applyFill="1" applyProtection="1">
      <alignment vertical="center"/>
      <protection hidden="1"/>
    </xf>
    <xf numFmtId="178" fontId="41" fillId="0" borderId="0" xfId="8" applyNumberFormat="1" applyFont="1" applyFill="1" applyBorder="1" applyAlignment="1" applyProtection="1">
      <alignment horizontal="center" vertical="center" wrapText="1"/>
      <protection hidden="1"/>
    </xf>
    <xf numFmtId="178" fontId="41" fillId="0" borderId="0" xfId="8" applyNumberFormat="1" applyFont="1" applyFill="1" applyBorder="1" applyAlignment="1" applyProtection="1">
      <alignment vertical="center" wrapText="1"/>
      <protection hidden="1"/>
    </xf>
    <xf numFmtId="188" fontId="42" fillId="0" borderId="0" xfId="8" applyNumberFormat="1" applyFont="1" applyFill="1" applyAlignment="1" applyProtection="1">
      <alignment vertical="center" wrapText="1"/>
      <protection hidden="1"/>
    </xf>
    <xf numFmtId="178" fontId="16" fillId="0" borderId="0" xfId="8" applyNumberFormat="1" applyFont="1" applyFill="1" applyAlignment="1" applyProtection="1">
      <alignment vertical="center" wrapText="1"/>
      <protection hidden="1"/>
    </xf>
    <xf numFmtId="178" fontId="16" fillId="0" borderId="0" xfId="8" applyNumberFormat="1" applyFont="1" applyAlignment="1" applyProtection="1">
      <alignment vertical="center" wrapText="1"/>
      <protection hidden="1"/>
    </xf>
    <xf numFmtId="178" fontId="25" fillId="0" borderId="17" xfId="8" applyNumberFormat="1" applyFont="1" applyFill="1" applyBorder="1" applyAlignment="1" applyProtection="1">
      <alignment vertical="center" wrapText="1"/>
      <protection hidden="1"/>
    </xf>
    <xf numFmtId="178" fontId="25" fillId="0" borderId="0" xfId="8" applyNumberFormat="1" applyFont="1" applyFill="1" applyBorder="1" applyAlignment="1" applyProtection="1">
      <alignment vertical="center" wrapText="1"/>
      <protection hidden="1"/>
    </xf>
    <xf numFmtId="178" fontId="20" fillId="0" borderId="0" xfId="8" applyNumberFormat="1" applyFont="1" applyBorder="1" applyAlignment="1" applyProtection="1">
      <alignment vertical="center" wrapText="1"/>
      <protection hidden="1"/>
    </xf>
    <xf numFmtId="178" fontId="21" fillId="0" borderId="10" xfId="8" applyNumberFormat="1" applyFont="1" applyFill="1" applyBorder="1" applyAlignment="1" applyProtection="1">
      <alignment horizontal="right" vertical="center"/>
      <protection hidden="1"/>
    </xf>
    <xf numFmtId="188" fontId="18" fillId="0" borderId="0" xfId="8" applyNumberFormat="1" applyFont="1" applyFill="1" applyAlignment="1" applyProtection="1">
      <alignment vertical="center" wrapText="1"/>
      <protection hidden="1"/>
    </xf>
    <xf numFmtId="178" fontId="20" fillId="0" borderId="0" xfId="8" applyNumberFormat="1" applyFont="1" applyFill="1" applyAlignment="1" applyProtection="1">
      <alignment vertical="center" wrapText="1"/>
      <protection hidden="1"/>
    </xf>
    <xf numFmtId="178" fontId="20" fillId="0" borderId="0" xfId="8" applyNumberFormat="1" applyFont="1" applyAlignment="1" applyProtection="1">
      <alignment vertical="center" wrapText="1"/>
      <protection hidden="1"/>
    </xf>
    <xf numFmtId="190" fontId="15" fillId="0" borderId="76" xfId="8" applyNumberFormat="1" applyFont="1" applyBorder="1" applyAlignment="1" applyProtection="1">
      <alignment horizontal="center" vertical="center" wrapText="1"/>
      <protection hidden="1"/>
    </xf>
    <xf numFmtId="178" fontId="16" fillId="0" borderId="0" xfId="8" applyNumberFormat="1" applyFont="1" applyBorder="1" applyAlignment="1" applyProtection="1">
      <alignment vertical="center" wrapText="1"/>
      <protection hidden="1"/>
    </xf>
    <xf numFmtId="178" fontId="16" fillId="0" borderId="0" xfId="8" applyNumberFormat="1" applyFont="1" applyFill="1" applyBorder="1" applyAlignment="1" applyProtection="1">
      <alignment vertical="center" wrapText="1"/>
      <protection hidden="1"/>
    </xf>
    <xf numFmtId="188" fontId="15" fillId="0" borderId="0" xfId="8" applyNumberFormat="1" applyFont="1" applyFill="1" applyAlignment="1" applyProtection="1">
      <alignment vertical="center" wrapText="1"/>
      <protection hidden="1"/>
    </xf>
    <xf numFmtId="188" fontId="15" fillId="0" borderId="0" xfId="8" applyNumberFormat="1" applyFont="1" applyFill="1" applyBorder="1" applyAlignment="1" applyProtection="1">
      <alignment horizontal="left" vertical="center" wrapText="1"/>
      <protection hidden="1"/>
    </xf>
    <xf numFmtId="10" fontId="15" fillId="0" borderId="76" xfId="8" applyNumberFormat="1" applyFont="1" applyBorder="1" applyAlignment="1" applyProtection="1">
      <alignment horizontal="center" vertical="center" wrapText="1"/>
      <protection hidden="1"/>
    </xf>
    <xf numFmtId="178" fontId="15" fillId="0" borderId="76" xfId="8" applyNumberFormat="1" applyFont="1" applyBorder="1" applyAlignment="1" applyProtection="1">
      <alignment horizontal="center" vertical="center" wrapText="1"/>
      <protection hidden="1"/>
    </xf>
    <xf numFmtId="178" fontId="16" fillId="0" borderId="10" xfId="8" applyNumberFormat="1" applyFont="1" applyFill="1" applyBorder="1" applyAlignment="1" applyProtection="1">
      <alignment vertical="center" wrapText="1"/>
      <protection hidden="1"/>
    </xf>
    <xf numFmtId="193" fontId="15" fillId="0" borderId="17" xfId="8" applyNumberFormat="1" applyFont="1" applyBorder="1" applyAlignment="1" applyProtection="1">
      <alignment horizontal="right" vertical="center" wrapText="1"/>
      <protection hidden="1"/>
    </xf>
    <xf numFmtId="178" fontId="16" fillId="0" borderId="17" xfId="8" applyNumberFormat="1" applyFont="1" applyBorder="1" applyAlignment="1" applyProtection="1">
      <alignment vertical="center" wrapText="1"/>
      <protection hidden="1"/>
    </xf>
    <xf numFmtId="0" fontId="15" fillId="0" borderId="17" xfId="8" applyFont="1" applyBorder="1" applyAlignment="1" applyProtection="1">
      <alignment vertical="center" wrapText="1"/>
      <protection hidden="1"/>
    </xf>
    <xf numFmtId="192" fontId="23" fillId="0" borderId="0" xfId="8" applyNumberFormat="1" applyFont="1" applyBorder="1" applyAlignment="1" applyProtection="1">
      <alignment horizontal="right" vertical="center" wrapText="1"/>
      <protection hidden="1"/>
    </xf>
    <xf numFmtId="178" fontId="31" fillId="0" borderId="0" xfId="8" applyNumberFormat="1" applyFont="1" applyFill="1" applyBorder="1" applyAlignment="1" applyProtection="1">
      <alignment vertical="center" wrapText="1"/>
      <protection hidden="1"/>
    </xf>
    <xf numFmtId="188" fontId="23" fillId="0" borderId="0" xfId="8" applyNumberFormat="1" applyFont="1" applyFill="1" applyAlignment="1" applyProtection="1">
      <alignment vertical="center" wrapText="1"/>
      <protection hidden="1"/>
    </xf>
    <xf numFmtId="178" fontId="31" fillId="0" borderId="0" xfId="8" applyNumberFormat="1" applyFont="1" applyFill="1" applyAlignment="1" applyProtection="1">
      <alignment vertical="center" wrapText="1"/>
      <protection hidden="1"/>
    </xf>
    <xf numFmtId="178" fontId="31" fillId="0" borderId="0" xfId="8" applyNumberFormat="1" applyFont="1" applyAlignment="1" applyProtection="1">
      <alignment vertical="center" wrapText="1"/>
      <protection hidden="1"/>
    </xf>
    <xf numFmtId="0" fontId="116" fillId="0" borderId="0" xfId="8" applyFont="1" applyFill="1" applyBorder="1" applyAlignment="1" applyProtection="1">
      <alignment vertical="center" wrapText="1"/>
      <protection hidden="1"/>
    </xf>
    <xf numFmtId="0" fontId="16" fillId="0" borderId="0" xfId="8" applyFont="1" applyFill="1" applyBorder="1" applyAlignment="1" applyProtection="1">
      <alignment horizontal="left" vertical="center" wrapText="1"/>
      <protection hidden="1"/>
    </xf>
    <xf numFmtId="188" fontId="44" fillId="0" borderId="0" xfId="8" applyNumberFormat="1" applyFont="1" applyFill="1" applyBorder="1" applyAlignment="1" applyProtection="1">
      <alignment horizontal="center" vertical="center" wrapText="1"/>
      <protection hidden="1"/>
    </xf>
    <xf numFmtId="188" fontId="30" fillId="0" borderId="0" xfId="8" applyNumberFormat="1" applyFont="1" applyFill="1" applyAlignment="1" applyProtection="1">
      <alignment vertical="center" wrapText="1"/>
      <protection hidden="1"/>
    </xf>
    <xf numFmtId="178" fontId="45" fillId="0" borderId="0" xfId="8" applyNumberFormat="1" applyFont="1" applyFill="1" applyAlignment="1" applyProtection="1">
      <alignment vertical="center" wrapText="1"/>
      <protection hidden="1"/>
    </xf>
    <xf numFmtId="188" fontId="46" fillId="0" borderId="0" xfId="8" applyNumberFormat="1" applyFont="1" applyFill="1" applyAlignment="1" applyProtection="1">
      <alignment vertical="center" wrapText="1"/>
      <protection hidden="1"/>
    </xf>
    <xf numFmtId="188" fontId="46" fillId="0" borderId="0" xfId="8" applyNumberFormat="1" applyFont="1" applyAlignment="1" applyProtection="1">
      <alignment vertical="center" wrapText="1"/>
      <protection hidden="1"/>
    </xf>
    <xf numFmtId="10" fontId="45" fillId="0" borderId="0" xfId="8" applyNumberFormat="1" applyFont="1" applyAlignment="1" applyProtection="1">
      <alignment vertical="center" wrapText="1"/>
      <protection hidden="1"/>
    </xf>
    <xf numFmtId="178" fontId="45" fillId="0" borderId="0" xfId="8" applyNumberFormat="1" applyFont="1" applyAlignment="1" applyProtection="1">
      <alignment vertical="center" wrapText="1"/>
      <protection hidden="1"/>
    </xf>
    <xf numFmtId="178" fontId="47" fillId="0" borderId="0" xfId="8" applyNumberFormat="1" applyFont="1" applyBorder="1" applyAlignment="1" applyProtection="1">
      <alignment vertical="center" wrapText="1"/>
      <protection hidden="1"/>
    </xf>
    <xf numFmtId="178" fontId="47" fillId="0" borderId="0" xfId="8" applyNumberFormat="1" applyFont="1" applyBorder="1" applyAlignment="1" applyProtection="1">
      <alignment horizontal="left" vertical="center" wrapText="1"/>
      <protection hidden="1"/>
    </xf>
    <xf numFmtId="0" fontId="18" fillId="0" borderId="0" xfId="8" applyFont="1" applyBorder="1" applyAlignment="1" applyProtection="1">
      <alignment horizontal="left" vertical="center" wrapText="1"/>
      <protection hidden="1"/>
    </xf>
    <xf numFmtId="178" fontId="18" fillId="0" borderId="2" xfId="8" applyNumberFormat="1" applyFont="1" applyBorder="1" applyAlignment="1" applyProtection="1">
      <alignment vertical="center"/>
      <protection hidden="1"/>
    </xf>
    <xf numFmtId="178" fontId="31" fillId="0" borderId="0" xfId="8" applyNumberFormat="1" applyFont="1" applyBorder="1" applyAlignment="1" applyProtection="1">
      <alignment vertical="center" wrapText="1"/>
      <protection hidden="1"/>
    </xf>
    <xf numFmtId="188" fontId="22" fillId="0" borderId="0" xfId="8" applyNumberFormat="1" applyFont="1" applyFill="1" applyBorder="1" applyAlignment="1" applyProtection="1">
      <alignment vertical="center" wrapText="1"/>
      <protection hidden="1"/>
    </xf>
    <xf numFmtId="178" fontId="31" fillId="0" borderId="0" xfId="8" applyNumberFormat="1" applyFont="1" applyBorder="1" applyAlignment="1" applyProtection="1">
      <alignment horizontal="center" vertical="center" wrapText="1"/>
      <protection hidden="1"/>
    </xf>
    <xf numFmtId="188" fontId="23" fillId="0" borderId="0" xfId="8" applyNumberFormat="1" applyFont="1" applyFill="1" applyBorder="1" applyAlignment="1" applyProtection="1">
      <alignment horizontal="center" vertical="center" wrapText="1"/>
      <protection hidden="1"/>
    </xf>
    <xf numFmtId="188" fontId="23" fillId="0" borderId="0" xfId="8" applyNumberFormat="1" applyFont="1" applyFill="1" applyAlignment="1" applyProtection="1">
      <alignment horizontal="center" vertical="center" wrapText="1"/>
      <protection hidden="1"/>
    </xf>
    <xf numFmtId="178" fontId="31" fillId="0" borderId="0" xfId="8" applyNumberFormat="1" applyFont="1" applyFill="1" applyAlignment="1" applyProtection="1">
      <alignment horizontal="center" vertical="center" wrapText="1"/>
      <protection hidden="1"/>
    </xf>
    <xf numFmtId="178" fontId="31" fillId="0" borderId="0" xfId="8" applyNumberFormat="1" applyFont="1" applyAlignment="1" applyProtection="1">
      <alignment horizontal="center" vertical="center" wrapText="1"/>
      <protection hidden="1"/>
    </xf>
    <xf numFmtId="0" fontId="27" fillId="0" borderId="0" xfId="14" applyFont="1" applyFill="1" applyBorder="1" applyAlignment="1" applyProtection="1">
      <alignment horizontal="center" vertical="center" wrapText="1"/>
      <protection hidden="1"/>
    </xf>
    <xf numFmtId="0" fontId="25" fillId="0" borderId="0" xfId="14" applyFont="1" applyFill="1" applyProtection="1">
      <alignment vertical="center"/>
      <protection hidden="1"/>
    </xf>
    <xf numFmtId="0" fontId="25" fillId="0" borderId="0" xfId="14" applyFont="1" applyProtection="1">
      <alignment vertical="center"/>
      <protection hidden="1"/>
    </xf>
    <xf numFmtId="0" fontId="48" fillId="0" borderId="0" xfId="14" applyFont="1" applyFill="1" applyProtection="1">
      <alignment vertical="center"/>
      <protection hidden="1"/>
    </xf>
    <xf numFmtId="0" fontId="48" fillId="0" borderId="0" xfId="14" applyFont="1" applyProtection="1">
      <alignment vertical="center"/>
      <protection hidden="1"/>
    </xf>
    <xf numFmtId="0" fontId="19" fillId="0" borderId="0" xfId="14" applyFont="1" applyFill="1" applyBorder="1" applyAlignment="1" applyProtection="1">
      <alignment horizontal="center" vertical="center" wrapText="1"/>
      <protection hidden="1"/>
    </xf>
    <xf numFmtId="0" fontId="21" fillId="0" borderId="0" xfId="14" applyFont="1" applyFill="1" applyProtection="1">
      <alignment vertical="center"/>
      <protection hidden="1"/>
    </xf>
    <xf numFmtId="0" fontId="21" fillId="0" borderId="0" xfId="14" applyFont="1" applyProtection="1">
      <alignment vertical="center"/>
      <protection hidden="1"/>
    </xf>
    <xf numFmtId="0" fontId="17" fillId="0" borderId="0" xfId="14" applyFont="1" applyFill="1" applyProtection="1">
      <alignment vertical="center"/>
      <protection hidden="1"/>
    </xf>
    <xf numFmtId="0" fontId="17" fillId="0" borderId="0" xfId="14" applyFont="1" applyProtection="1">
      <alignment vertical="center"/>
      <protection hidden="1"/>
    </xf>
    <xf numFmtId="0" fontId="28" fillId="0" borderId="0" xfId="8" applyFont="1" applyAlignment="1" applyProtection="1">
      <alignment vertical="center"/>
      <protection hidden="1"/>
    </xf>
    <xf numFmtId="0" fontId="26" fillId="0" borderId="0" xfId="8" applyFont="1" applyAlignment="1" applyProtection="1">
      <alignment vertical="center"/>
      <protection hidden="1"/>
    </xf>
    <xf numFmtId="0" fontId="18" fillId="0" borderId="0" xfId="8" applyFont="1" applyAlignment="1" applyProtection="1">
      <alignment vertical="center"/>
      <protection hidden="1"/>
    </xf>
    <xf numFmtId="0" fontId="15" fillId="0" borderId="0" xfId="8" applyFont="1" applyAlignment="1" applyProtection="1">
      <alignment vertical="center"/>
      <protection hidden="1"/>
    </xf>
    <xf numFmtId="0" fontId="117" fillId="0" borderId="0" xfId="8" applyFont="1" applyFill="1" applyAlignment="1" applyProtection="1">
      <alignment vertical="center"/>
      <protection hidden="1"/>
    </xf>
    <xf numFmtId="0" fontId="117" fillId="0" borderId="0" xfId="8" applyFont="1" applyAlignment="1" applyProtection="1">
      <alignment vertical="center"/>
      <protection hidden="1"/>
    </xf>
    <xf numFmtId="0" fontId="117" fillId="0" borderId="0" xfId="14" applyFont="1" applyAlignment="1" applyProtection="1">
      <alignment vertical="center"/>
      <protection hidden="1"/>
    </xf>
    <xf numFmtId="0" fontId="19" fillId="0" borderId="0" xfId="8" applyFont="1" applyAlignment="1" applyProtection="1">
      <alignment vertical="center"/>
      <protection hidden="1"/>
    </xf>
    <xf numFmtId="0" fontId="51" fillId="0" borderId="0" xfId="8" applyFont="1" applyAlignment="1" applyProtection="1">
      <alignment vertical="center"/>
      <protection hidden="1"/>
    </xf>
    <xf numFmtId="0" fontId="15" fillId="0" borderId="0" xfId="8" applyFont="1" applyAlignment="1" applyProtection="1">
      <alignment horizontal="left" vertical="center"/>
      <protection hidden="1"/>
    </xf>
    <xf numFmtId="0" fontId="117" fillId="0" borderId="0" xfId="14" applyFont="1" applyProtection="1">
      <alignment vertical="center"/>
      <protection hidden="1"/>
    </xf>
    <xf numFmtId="0" fontId="117" fillId="0" borderId="0" xfId="0" applyFont="1">
      <alignment vertical="center"/>
    </xf>
    <xf numFmtId="0" fontId="118" fillId="0" borderId="0" xfId="14" applyFont="1" applyProtection="1">
      <alignment vertical="center"/>
      <protection hidden="1"/>
    </xf>
    <xf numFmtId="0" fontId="117" fillId="0" borderId="0" xfId="8" applyFont="1" applyAlignment="1" applyProtection="1">
      <alignment horizontal="left" vertical="center"/>
      <protection hidden="1"/>
    </xf>
    <xf numFmtId="0" fontId="16" fillId="0" borderId="0" xfId="8" applyFont="1" applyAlignment="1" applyProtection="1">
      <alignment vertical="center"/>
      <protection hidden="1"/>
    </xf>
    <xf numFmtId="0" fontId="15" fillId="0" borderId="0" xfId="14" applyFont="1" applyProtection="1">
      <alignment vertical="center"/>
      <protection hidden="1"/>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2" applyFont="1" applyProtection="1">
      <alignment vertical="center"/>
      <protection hidden="1"/>
    </xf>
    <xf numFmtId="0" fontId="15" fillId="0" borderId="0" xfId="2" applyFont="1" applyFill="1" applyAlignment="1" applyProtection="1">
      <alignment vertical="center" wrapText="1"/>
      <protection hidden="1"/>
    </xf>
    <xf numFmtId="0" fontId="15" fillId="0" borderId="0" xfId="2" applyFont="1" applyFill="1" applyAlignment="1" applyProtection="1">
      <alignment wrapText="1"/>
      <protection hidden="1"/>
    </xf>
    <xf numFmtId="0" fontId="117" fillId="0" borderId="0" xfId="2" applyFont="1" applyFill="1" applyAlignment="1" applyProtection="1">
      <alignment wrapText="1"/>
      <protection hidden="1"/>
    </xf>
    <xf numFmtId="0" fontId="119" fillId="0" borderId="0" xfId="8" applyFont="1" applyFill="1" applyAlignment="1" applyProtection="1">
      <alignment horizontal="center" vertical="center"/>
      <protection hidden="1"/>
    </xf>
    <xf numFmtId="0" fontId="117" fillId="0" borderId="0" xfId="14" applyFont="1" applyFill="1" applyProtection="1">
      <alignment vertical="center"/>
      <protection hidden="1"/>
    </xf>
    <xf numFmtId="0" fontId="120" fillId="0" borderId="0" xfId="8" applyFont="1" applyAlignment="1" applyProtection="1">
      <alignment vertical="center"/>
      <protection hidden="1"/>
    </xf>
    <xf numFmtId="0" fontId="121" fillId="0" borderId="0" xfId="14" applyFont="1" applyProtection="1">
      <alignment vertical="center"/>
      <protection hidden="1"/>
    </xf>
    <xf numFmtId="0" fontId="119" fillId="0" borderId="0" xfId="8" applyFont="1" applyAlignment="1" applyProtection="1">
      <alignment horizontal="left" vertical="center"/>
      <protection hidden="1"/>
    </xf>
    <xf numFmtId="0" fontId="16" fillId="0" borderId="0" xfId="8" applyFont="1" applyFill="1" applyAlignment="1" applyProtection="1">
      <alignment vertical="center"/>
      <protection hidden="1"/>
    </xf>
    <xf numFmtId="0" fontId="16" fillId="0" borderId="0" xfId="0" applyFont="1" applyAlignment="1">
      <alignment vertical="center"/>
    </xf>
    <xf numFmtId="0" fontId="121" fillId="0" borderId="0" xfId="14" applyFont="1" applyFill="1" applyProtection="1">
      <alignment vertical="center"/>
      <protection hidden="1"/>
    </xf>
    <xf numFmtId="0" fontId="119" fillId="0" borderId="0" xfId="8" applyFont="1" applyFill="1" applyAlignment="1" applyProtection="1">
      <alignment horizontal="left" vertical="center"/>
      <protection hidden="1"/>
    </xf>
    <xf numFmtId="184" fontId="122" fillId="0" borderId="0" xfId="8" applyNumberFormat="1" applyFont="1" applyFill="1" applyBorder="1" applyAlignment="1" applyProtection="1">
      <alignment vertical="center"/>
      <protection hidden="1"/>
    </xf>
    <xf numFmtId="0" fontId="122" fillId="0" borderId="0" xfId="14" applyFont="1" applyFill="1" applyProtection="1">
      <alignment vertical="center"/>
      <protection hidden="1"/>
    </xf>
    <xf numFmtId="0" fontId="18" fillId="0" borderId="0" xfId="14" applyFont="1" applyProtection="1">
      <alignment vertical="center"/>
      <protection hidden="1"/>
    </xf>
    <xf numFmtId="0" fontId="122" fillId="0" borderId="0" xfId="14" applyFont="1" applyBorder="1" applyProtection="1">
      <alignment vertical="center"/>
      <protection hidden="1"/>
    </xf>
    <xf numFmtId="0" fontId="123" fillId="0" borderId="0" xfId="8" applyFont="1" applyBorder="1" applyAlignment="1" applyProtection="1">
      <alignment horizontal="center" vertical="center"/>
      <protection hidden="1"/>
    </xf>
    <xf numFmtId="0" fontId="122" fillId="0" borderId="0" xfId="14" applyFont="1" applyProtection="1">
      <alignment vertical="center"/>
      <protection hidden="1"/>
    </xf>
    <xf numFmtId="0" fontId="15" fillId="0" borderId="102" xfId="8" applyFont="1" applyBorder="1" applyAlignment="1" applyProtection="1">
      <alignment horizontal="center" vertical="center"/>
      <protection hidden="1"/>
    </xf>
    <xf numFmtId="0" fontId="15" fillId="0" borderId="103" xfId="8" applyFont="1" applyBorder="1" applyAlignment="1" applyProtection="1">
      <alignment horizontal="center" vertical="center"/>
      <protection hidden="1"/>
    </xf>
    <xf numFmtId="0" fontId="15" fillId="0" borderId="104" xfId="8" applyFont="1" applyBorder="1" applyAlignment="1" applyProtection="1">
      <alignment horizontal="center" vertical="center"/>
      <protection hidden="1"/>
    </xf>
    <xf numFmtId="0" fontId="122" fillId="0" borderId="0" xfId="8" applyFont="1" applyBorder="1" applyAlignment="1" applyProtection="1">
      <alignment horizontal="center" vertical="center"/>
      <protection hidden="1"/>
    </xf>
    <xf numFmtId="9" fontId="15" fillId="0" borderId="106" xfId="8" applyNumberFormat="1" applyFont="1" applyBorder="1" applyAlignment="1" applyProtection="1">
      <alignment horizontal="center" vertical="center"/>
      <protection hidden="1"/>
    </xf>
    <xf numFmtId="9" fontId="15" fillId="0" borderId="107" xfId="8" applyNumberFormat="1" applyFont="1" applyBorder="1" applyAlignment="1" applyProtection="1">
      <alignment horizontal="center" vertical="center"/>
      <protection hidden="1"/>
    </xf>
    <xf numFmtId="9" fontId="122" fillId="0" borderId="0" xfId="8" applyNumberFormat="1" applyFont="1" applyBorder="1" applyAlignment="1" applyProtection="1">
      <alignment horizontal="center" vertical="center"/>
      <protection hidden="1"/>
    </xf>
    <xf numFmtId="0" fontId="15" fillId="0" borderId="56" xfId="8" applyFont="1" applyBorder="1" applyAlignment="1" applyProtection="1">
      <alignment horizontal="center" vertical="center"/>
      <protection hidden="1"/>
    </xf>
    <xf numFmtId="0" fontId="15" fillId="0" borderId="108" xfId="8" applyFont="1" applyBorder="1" applyAlignment="1" applyProtection="1">
      <alignment horizontal="center" vertical="center"/>
      <protection hidden="1"/>
    </xf>
    <xf numFmtId="9" fontId="15" fillId="0" borderId="109" xfId="8" applyNumberFormat="1" applyFont="1" applyBorder="1" applyAlignment="1" applyProtection="1">
      <alignment horizontal="center" vertical="center"/>
      <protection hidden="1"/>
    </xf>
    <xf numFmtId="9" fontId="15" fillId="0" borderId="110" xfId="8" applyNumberFormat="1" applyFont="1" applyBorder="1" applyAlignment="1" applyProtection="1">
      <alignment horizontal="center" vertical="center"/>
      <protection hidden="1"/>
    </xf>
    <xf numFmtId="10" fontId="54" fillId="0" borderId="0" xfId="8" applyNumberFormat="1" applyFont="1" applyFill="1" applyAlignment="1" applyProtection="1">
      <alignment vertical="center" wrapText="1"/>
      <protection hidden="1"/>
    </xf>
    <xf numFmtId="10" fontId="20" fillId="0" borderId="0" xfId="8" applyNumberFormat="1" applyFont="1" applyFill="1" applyAlignment="1" applyProtection="1">
      <alignment vertical="center" wrapText="1"/>
      <protection hidden="1"/>
    </xf>
    <xf numFmtId="191" fontId="15" fillId="0" borderId="76" xfId="8" applyNumberFormat="1" applyFont="1" applyBorder="1" applyAlignment="1" applyProtection="1">
      <alignment horizontal="center" vertical="center" wrapText="1"/>
      <protection hidden="1"/>
    </xf>
    <xf numFmtId="0" fontId="15" fillId="0" borderId="0" xfId="8" applyFont="1" applyBorder="1" applyAlignment="1" applyProtection="1">
      <protection hidden="1"/>
    </xf>
    <xf numFmtId="178" fontId="15" fillId="0" borderId="0" xfId="8" applyNumberFormat="1" applyFont="1" applyBorder="1" applyAlignment="1" applyProtection="1">
      <alignment horizontal="right" vertical="center"/>
      <protection hidden="1"/>
    </xf>
    <xf numFmtId="192" fontId="15" fillId="0" borderId="76" xfId="8" applyNumberFormat="1" applyFont="1" applyBorder="1" applyAlignment="1" applyProtection="1">
      <alignment horizontal="center" vertical="center" wrapText="1"/>
      <protection hidden="1"/>
    </xf>
    <xf numFmtId="178" fontId="93" fillId="0" borderId="0" xfId="8" applyNumberFormat="1" applyFont="1" applyBorder="1" applyAlignment="1" applyProtection="1">
      <alignment vertical="center" wrapText="1"/>
      <protection hidden="1"/>
    </xf>
    <xf numFmtId="10" fontId="16" fillId="0" borderId="0" xfId="8" applyNumberFormat="1" applyFont="1" applyFill="1" applyAlignment="1" applyProtection="1">
      <alignment vertical="center" wrapText="1"/>
      <protection hidden="1"/>
    </xf>
    <xf numFmtId="195" fontId="15" fillId="0" borderId="76" xfId="8" applyNumberFormat="1" applyFont="1" applyBorder="1" applyAlignment="1" applyProtection="1">
      <alignment horizontal="center" vertical="center" wrapText="1"/>
      <protection hidden="1"/>
    </xf>
    <xf numFmtId="0" fontId="15" fillId="0" borderId="76" xfId="8" applyNumberFormat="1" applyFont="1" applyBorder="1" applyAlignment="1" applyProtection="1">
      <alignment horizontal="center" vertical="center" wrapText="1"/>
      <protection hidden="1"/>
    </xf>
    <xf numFmtId="192" fontId="15" fillId="0" borderId="0" xfId="8" applyNumberFormat="1" applyFont="1" applyFill="1" applyBorder="1" applyAlignment="1" applyProtection="1">
      <alignment horizontal="right" vertical="center"/>
      <protection hidden="1"/>
    </xf>
    <xf numFmtId="10" fontId="15" fillId="0" borderId="76" xfId="8" applyNumberFormat="1" applyFont="1" applyBorder="1" applyAlignment="1" applyProtection="1">
      <alignment horizontal="center" vertical="center"/>
      <protection hidden="1"/>
    </xf>
    <xf numFmtId="178" fontId="21" fillId="0" borderId="0" xfId="8" applyNumberFormat="1" applyFont="1" applyFill="1" applyBorder="1" applyAlignment="1" applyProtection="1">
      <alignment horizontal="right" vertical="center"/>
      <protection hidden="1"/>
    </xf>
    <xf numFmtId="0" fontId="15" fillId="0" borderId="0" xfId="8" applyFont="1" applyBorder="1" applyAlignment="1" applyProtection="1">
      <alignment vertical="center" wrapText="1"/>
      <protection hidden="1"/>
    </xf>
    <xf numFmtId="192" fontId="15" fillId="0" borderId="0" xfId="8" applyNumberFormat="1" applyFont="1" applyBorder="1" applyAlignment="1" applyProtection="1">
      <alignment horizontal="right" vertical="center"/>
      <protection hidden="1"/>
    </xf>
    <xf numFmtId="178" fontId="16" fillId="0" borderId="0" xfId="8" applyNumberFormat="1" applyFont="1" applyBorder="1" applyAlignment="1" applyProtection="1">
      <alignment horizontal="left" vertical="center" wrapText="1"/>
      <protection hidden="1"/>
    </xf>
    <xf numFmtId="10" fontId="31" fillId="0" borderId="0" xfId="8" applyNumberFormat="1" applyFont="1" applyFill="1" applyAlignment="1" applyProtection="1">
      <alignment vertical="center" wrapText="1"/>
      <protection hidden="1"/>
    </xf>
    <xf numFmtId="178" fontId="15" fillId="0" borderId="2" xfId="8" applyNumberFormat="1" applyFont="1" applyBorder="1" applyAlignment="1" applyProtection="1">
      <alignment horizontal="right" vertical="center"/>
      <protection hidden="1"/>
    </xf>
    <xf numFmtId="178" fontId="20" fillId="0" borderId="0" xfId="8" applyNumberFormat="1" applyFont="1" applyBorder="1" applyAlignment="1" applyProtection="1">
      <alignment horizontal="center" vertical="center" wrapText="1"/>
      <protection hidden="1"/>
    </xf>
    <xf numFmtId="178" fontId="92" fillId="0" borderId="0" xfId="8" applyNumberFormat="1" applyFont="1" applyBorder="1" applyAlignment="1" applyProtection="1">
      <alignment horizontal="center" vertical="center" wrapText="1"/>
      <protection hidden="1"/>
    </xf>
    <xf numFmtId="0" fontId="92" fillId="0" borderId="0" xfId="8" applyFont="1" applyBorder="1" applyAlignment="1" applyProtection="1">
      <alignment horizontal="center" vertical="center" wrapText="1"/>
      <protection hidden="1"/>
    </xf>
    <xf numFmtId="178" fontId="92" fillId="0" borderId="0" xfId="8" applyNumberFormat="1" applyFont="1" applyAlignment="1" applyProtection="1">
      <alignment horizontal="center" vertical="center" wrapText="1"/>
      <protection hidden="1"/>
    </xf>
    <xf numFmtId="10" fontId="31" fillId="0" borderId="0" xfId="8" applyNumberFormat="1" applyFont="1" applyFill="1" applyAlignment="1" applyProtection="1">
      <alignment horizontal="center" vertical="center" wrapText="1"/>
      <protection hidden="1"/>
    </xf>
    <xf numFmtId="0" fontId="56" fillId="3" borderId="120" xfId="14" applyFont="1" applyFill="1" applyBorder="1" applyAlignment="1" applyProtection="1">
      <alignment horizontal="center" vertical="center" wrapText="1"/>
      <protection hidden="1"/>
    </xf>
    <xf numFmtId="0" fontId="56" fillId="3" borderId="81" xfId="14" applyFont="1" applyFill="1" applyBorder="1" applyAlignment="1" applyProtection="1">
      <alignment vertical="center" wrapText="1"/>
      <protection hidden="1"/>
    </xf>
    <xf numFmtId="0" fontId="55" fillId="23" borderId="19" xfId="14" applyFont="1" applyFill="1" applyBorder="1" applyAlignment="1" applyProtection="1">
      <alignment horizontal="center" vertical="center" wrapText="1"/>
      <protection hidden="1"/>
    </xf>
    <xf numFmtId="0" fontId="55" fillId="23" borderId="28" xfId="14" applyFont="1" applyFill="1" applyBorder="1" applyAlignment="1" applyProtection="1">
      <alignment horizontal="center" vertical="center"/>
      <protection hidden="1"/>
    </xf>
    <xf numFmtId="0" fontId="57" fillId="0" borderId="84" xfId="14" applyFont="1" applyBorder="1" applyAlignment="1" applyProtection="1">
      <alignment horizontal="center" vertical="center"/>
      <protection hidden="1"/>
    </xf>
    <xf numFmtId="0" fontId="57" fillId="0" borderId="85" xfId="14" applyFont="1" applyBorder="1" applyAlignment="1" applyProtection="1">
      <alignment horizontal="center" vertical="center"/>
      <protection hidden="1"/>
    </xf>
    <xf numFmtId="177" fontId="55" fillId="0" borderId="85" xfId="14" applyNumberFormat="1" applyFont="1" applyBorder="1" applyProtection="1">
      <alignment vertical="center"/>
      <protection hidden="1"/>
    </xf>
    <xf numFmtId="177" fontId="55" fillId="0" borderId="85" xfId="14" applyNumberFormat="1" applyFont="1" applyBorder="1" applyAlignment="1" applyProtection="1">
      <alignment horizontal="center" vertical="center"/>
      <protection hidden="1"/>
    </xf>
    <xf numFmtId="177" fontId="55" fillId="0" borderId="62" xfId="14" applyNumberFormat="1" applyFont="1" applyBorder="1" applyProtection="1">
      <alignment vertical="center"/>
      <protection hidden="1"/>
    </xf>
    <xf numFmtId="177" fontId="55" fillId="0" borderId="86" xfId="14" applyNumberFormat="1" applyFont="1" applyBorder="1" applyProtection="1">
      <alignment vertical="center"/>
      <protection hidden="1"/>
    </xf>
    <xf numFmtId="0" fontId="57" fillId="0" borderId="18" xfId="14" applyFont="1" applyBorder="1" applyAlignment="1" applyProtection="1">
      <alignment horizontal="center" vertical="center"/>
      <protection hidden="1"/>
    </xf>
    <xf numFmtId="0" fontId="57" fillId="0" borderId="19" xfId="14" applyFont="1" applyBorder="1" applyAlignment="1" applyProtection="1">
      <alignment horizontal="center" vertical="center"/>
      <protection hidden="1"/>
    </xf>
    <xf numFmtId="177" fontId="55" fillId="0" borderId="19" xfId="14" applyNumberFormat="1" applyFont="1" applyBorder="1" applyProtection="1">
      <alignment vertical="center"/>
      <protection hidden="1"/>
    </xf>
    <xf numFmtId="177" fontId="55" fillId="0" borderId="19" xfId="14" applyNumberFormat="1" applyFont="1" applyBorder="1" applyAlignment="1" applyProtection="1">
      <alignment horizontal="center" vertical="center"/>
      <protection hidden="1"/>
    </xf>
    <xf numFmtId="177" fontId="55" fillId="0" borderId="22" xfId="14" applyNumberFormat="1" applyFont="1" applyBorder="1" applyProtection="1">
      <alignment vertical="center"/>
      <protection hidden="1"/>
    </xf>
    <xf numFmtId="177" fontId="55" fillId="0" borderId="20" xfId="14" applyNumberFormat="1" applyFont="1" applyBorder="1" applyProtection="1">
      <alignment vertical="center"/>
      <protection hidden="1"/>
    </xf>
    <xf numFmtId="0" fontId="57" fillId="0" borderId="27" xfId="14" applyFont="1" applyBorder="1" applyAlignment="1" applyProtection="1">
      <alignment horizontal="center" vertical="center"/>
      <protection hidden="1"/>
    </xf>
    <xf numFmtId="0" fontId="57" fillId="0" borderId="28" xfId="14" applyFont="1" applyBorder="1" applyAlignment="1" applyProtection="1">
      <alignment horizontal="center" vertical="center"/>
      <protection hidden="1"/>
    </xf>
    <xf numFmtId="177" fontId="55" fillId="0" borderId="28" xfId="14" applyNumberFormat="1" applyFont="1" applyBorder="1" applyProtection="1">
      <alignment vertical="center"/>
      <protection hidden="1"/>
    </xf>
    <xf numFmtId="177" fontId="55" fillId="0" borderId="28" xfId="14" applyNumberFormat="1" applyFont="1" applyBorder="1" applyAlignment="1" applyProtection="1">
      <alignment horizontal="center" vertical="center"/>
      <protection hidden="1"/>
    </xf>
    <xf numFmtId="0" fontId="55" fillId="3" borderId="31" xfId="14" applyFont="1" applyFill="1" applyBorder="1" applyAlignment="1" applyProtection="1">
      <alignment horizontal="center" vertical="center" wrapText="1"/>
      <protection hidden="1"/>
    </xf>
    <xf numFmtId="0" fontId="55" fillId="3" borderId="21" xfId="14" applyFont="1" applyFill="1" applyBorder="1" applyAlignment="1" applyProtection="1">
      <alignment vertical="center" wrapText="1"/>
      <protection hidden="1"/>
    </xf>
    <xf numFmtId="177" fontId="55" fillId="0" borderId="31" xfId="14" applyNumberFormat="1" applyFont="1" applyBorder="1" applyProtection="1">
      <alignment vertical="center"/>
      <protection hidden="1"/>
    </xf>
    <xf numFmtId="0" fontId="55" fillId="3" borderId="20" xfId="14" applyFont="1" applyFill="1" applyBorder="1" applyAlignment="1" applyProtection="1">
      <alignment vertical="center" wrapText="1"/>
      <protection hidden="1"/>
    </xf>
    <xf numFmtId="177" fontId="55" fillId="0" borderId="82" xfId="14" applyNumberFormat="1" applyFont="1" applyBorder="1" applyProtection="1">
      <alignment vertical="center"/>
      <protection hidden="1"/>
    </xf>
    <xf numFmtId="0" fontId="55" fillId="3" borderId="120" xfId="14" applyFont="1" applyFill="1" applyBorder="1" applyAlignment="1" applyProtection="1">
      <alignment horizontal="center" vertical="center" wrapText="1"/>
      <protection hidden="1"/>
    </xf>
    <xf numFmtId="0" fontId="55" fillId="3" borderId="15" xfId="14" applyFont="1" applyFill="1" applyBorder="1" applyAlignment="1" applyProtection="1">
      <alignment vertical="center" wrapText="1"/>
      <protection hidden="1"/>
    </xf>
    <xf numFmtId="177" fontId="55" fillId="0" borderId="90" xfId="14" applyNumberFormat="1" applyFont="1" applyBorder="1" applyProtection="1">
      <alignment vertical="center"/>
      <protection hidden="1"/>
    </xf>
    <xf numFmtId="0" fontId="59" fillId="0" borderId="0" xfId="14" applyFont="1" applyBorder="1" applyAlignment="1" applyProtection="1">
      <alignment horizontal="center" vertical="center"/>
      <protection hidden="1"/>
    </xf>
    <xf numFmtId="177" fontId="60" fillId="0" borderId="0" xfId="14" applyNumberFormat="1" applyFont="1" applyBorder="1" applyProtection="1">
      <alignment vertical="center"/>
      <protection hidden="1"/>
    </xf>
    <xf numFmtId="177" fontId="60" fillId="0" borderId="0" xfId="14" applyNumberFormat="1" applyFont="1" applyBorder="1" applyAlignment="1" applyProtection="1">
      <alignment horizontal="center" vertical="center" wrapText="1"/>
      <protection hidden="1"/>
    </xf>
    <xf numFmtId="177" fontId="60" fillId="0" borderId="0" xfId="14" applyNumberFormat="1" applyFont="1" applyBorder="1" applyAlignment="1" applyProtection="1">
      <alignment horizontal="center" vertical="center"/>
      <protection hidden="1"/>
    </xf>
    <xf numFmtId="177" fontId="60" fillId="0" borderId="0" xfId="14" applyNumberFormat="1" applyFont="1" applyBorder="1" applyAlignment="1" applyProtection="1">
      <alignment vertical="center"/>
      <protection hidden="1"/>
    </xf>
    <xf numFmtId="0" fontId="61" fillId="0" borderId="0" xfId="0" applyFont="1" applyBorder="1" applyAlignment="1">
      <alignment vertical="center"/>
    </xf>
    <xf numFmtId="0" fontId="61" fillId="0" borderId="0" xfId="0" applyFont="1" applyBorder="1" applyAlignment="1">
      <alignment horizontal="center" vertical="center" wrapText="1"/>
    </xf>
    <xf numFmtId="178" fontId="19" fillId="0" borderId="0" xfId="8" applyNumberFormat="1" applyFont="1" applyBorder="1" applyAlignment="1" applyProtection="1">
      <alignment vertical="center" wrapText="1"/>
      <protection hidden="1"/>
    </xf>
    <xf numFmtId="178" fontId="19" fillId="0" borderId="0" xfId="8" applyNumberFormat="1" applyFont="1" applyBorder="1" applyAlignment="1" applyProtection="1">
      <alignment horizontal="left" vertical="center" wrapText="1"/>
      <protection hidden="1"/>
    </xf>
    <xf numFmtId="0" fontId="15" fillId="0" borderId="0" xfId="8" applyFont="1" applyBorder="1" applyAlignment="1" applyProtection="1">
      <alignment horizontal="left" vertical="center" wrapText="1"/>
      <protection hidden="1"/>
    </xf>
    <xf numFmtId="188" fontId="15" fillId="0" borderId="0" xfId="8" applyNumberFormat="1" applyFont="1" applyFill="1" applyBorder="1" applyAlignment="1" applyProtection="1">
      <alignment horizontal="right" vertical="center"/>
      <protection hidden="1"/>
    </xf>
    <xf numFmtId="188" fontId="15" fillId="0" borderId="0" xfId="8" applyNumberFormat="1" applyFont="1" applyFill="1" applyBorder="1" applyAlignment="1" applyProtection="1">
      <alignment vertical="center" wrapText="1"/>
      <protection hidden="1"/>
    </xf>
    <xf numFmtId="0" fontId="16" fillId="3" borderId="120" xfId="14" applyFont="1" applyFill="1" applyBorder="1" applyAlignment="1" applyProtection="1">
      <alignment horizontal="center" vertical="center" wrapText="1"/>
      <protection hidden="1"/>
    </xf>
    <xf numFmtId="0" fontId="16" fillId="3" borderId="81" xfId="14" applyFont="1" applyFill="1" applyBorder="1" applyAlignment="1" applyProtection="1">
      <alignment vertical="center" wrapText="1"/>
      <protection hidden="1"/>
    </xf>
    <xf numFmtId="0" fontId="16" fillId="23" borderId="19" xfId="14" applyFont="1" applyFill="1" applyBorder="1" applyAlignment="1" applyProtection="1">
      <alignment horizontal="center" vertical="center" wrapText="1"/>
      <protection hidden="1"/>
    </xf>
    <xf numFmtId="0" fontId="16" fillId="23" borderId="28" xfId="14" applyFont="1" applyFill="1" applyBorder="1" applyAlignment="1" applyProtection="1">
      <alignment horizontal="center" vertical="center"/>
      <protection hidden="1"/>
    </xf>
    <xf numFmtId="0" fontId="57" fillId="0" borderId="14" xfId="14" applyFont="1" applyBorder="1" applyAlignment="1" applyProtection="1">
      <alignment horizontal="center" vertical="center"/>
      <protection hidden="1"/>
    </xf>
    <xf numFmtId="0" fontId="57" fillId="0" borderId="79" xfId="14" applyFont="1" applyBorder="1" applyAlignment="1" applyProtection="1">
      <alignment horizontal="center" vertical="center"/>
      <protection hidden="1"/>
    </xf>
    <xf numFmtId="177" fontId="55" fillId="0" borderId="79" xfId="14" applyNumberFormat="1" applyFont="1" applyBorder="1" applyProtection="1">
      <alignment vertical="center"/>
      <protection hidden="1"/>
    </xf>
    <xf numFmtId="177" fontId="55" fillId="0" borderId="79" xfId="14" applyNumberFormat="1" applyFont="1" applyBorder="1" applyAlignment="1" applyProtection="1">
      <alignment horizontal="center" vertical="center"/>
      <protection hidden="1"/>
    </xf>
    <xf numFmtId="0" fontId="17" fillId="0" borderId="10" xfId="14" applyFont="1" applyBorder="1" applyProtection="1">
      <alignment vertical="center"/>
      <protection hidden="1"/>
    </xf>
    <xf numFmtId="177" fontId="55" fillId="0" borderId="18" xfId="14" applyNumberFormat="1" applyFont="1" applyBorder="1" applyProtection="1">
      <alignment vertical="center"/>
      <protection hidden="1"/>
    </xf>
    <xf numFmtId="177" fontId="55" fillId="0" borderId="16" xfId="14" applyNumberFormat="1" applyFont="1" applyBorder="1" applyProtection="1">
      <alignment vertical="center"/>
      <protection hidden="1"/>
    </xf>
    <xf numFmtId="177" fontId="55" fillId="0" borderId="21" xfId="14" applyNumberFormat="1" applyFont="1" applyBorder="1" applyProtection="1">
      <alignment vertical="center"/>
      <protection hidden="1"/>
    </xf>
    <xf numFmtId="0" fontId="55" fillId="3" borderId="81" xfId="14" applyFont="1" applyFill="1" applyBorder="1" applyAlignment="1" applyProtection="1">
      <alignment vertical="center" wrapText="1"/>
      <protection hidden="1"/>
    </xf>
    <xf numFmtId="0" fontId="16" fillId="23" borderId="28" xfId="14" applyFont="1" applyFill="1" applyBorder="1" applyAlignment="1" applyProtection="1">
      <alignment horizontal="center" vertical="center" wrapText="1"/>
      <protection hidden="1"/>
    </xf>
    <xf numFmtId="177" fontId="55" fillId="0" borderId="14" xfId="14" applyNumberFormat="1" applyFont="1" applyBorder="1" applyProtection="1">
      <alignment vertical="center"/>
      <protection hidden="1"/>
    </xf>
    <xf numFmtId="177" fontId="55" fillId="0" borderId="60" xfId="14" applyNumberFormat="1" applyFont="1" applyBorder="1" applyProtection="1">
      <alignment vertical="center"/>
      <protection hidden="1"/>
    </xf>
    <xf numFmtId="177" fontId="55" fillId="0" borderId="15" xfId="14" applyNumberFormat="1" applyFont="1" applyBorder="1" applyProtection="1">
      <alignment vertical="center"/>
      <protection hidden="1"/>
    </xf>
    <xf numFmtId="0" fontId="15" fillId="0" borderId="0" xfId="11" applyFont="1" applyFill="1" applyAlignment="1" applyProtection="1">
      <alignment horizontal="left" vertical="center"/>
      <protection hidden="1"/>
    </xf>
    <xf numFmtId="0" fontId="116" fillId="24" borderId="0" xfId="8" applyFont="1" applyFill="1" applyAlignment="1" applyProtection="1">
      <alignment vertical="center"/>
      <protection hidden="1"/>
    </xf>
    <xf numFmtId="0" fontId="116" fillId="8" borderId="0" xfId="8" applyFont="1" applyFill="1" applyAlignment="1" applyProtection="1">
      <alignment vertical="center"/>
      <protection hidden="1"/>
    </xf>
    <xf numFmtId="184" fontId="15" fillId="22" borderId="60" xfId="8" applyNumberFormat="1" applyFont="1" applyFill="1" applyBorder="1" applyAlignment="1" applyProtection="1">
      <alignment vertical="center"/>
      <protection hidden="1"/>
    </xf>
    <xf numFmtId="0" fontId="15" fillId="0" borderId="121" xfId="8" applyFont="1" applyBorder="1" applyAlignment="1" applyProtection="1">
      <alignment horizontal="center" vertical="center"/>
      <protection hidden="1"/>
    </xf>
    <xf numFmtId="9" fontId="15" fillId="0" borderId="122" xfId="8" applyNumberFormat="1" applyFont="1" applyBorder="1" applyAlignment="1" applyProtection="1">
      <alignment horizontal="center" vertical="center"/>
      <protection hidden="1"/>
    </xf>
    <xf numFmtId="9" fontId="15" fillId="0" borderId="123" xfId="8" applyNumberFormat="1" applyFont="1" applyBorder="1" applyAlignment="1" applyProtection="1">
      <alignment horizontal="center" vertical="center"/>
      <protection hidden="1"/>
    </xf>
    <xf numFmtId="178" fontId="40" fillId="0" borderId="0" xfId="8" applyNumberFormat="1" applyFont="1" applyAlignment="1" applyProtection="1">
      <alignment vertical="center" wrapText="1"/>
      <protection hidden="1"/>
    </xf>
    <xf numFmtId="178" fontId="64" fillId="0" borderId="0" xfId="8" applyNumberFormat="1" applyFont="1" applyFill="1" applyAlignment="1" applyProtection="1">
      <alignment vertical="center" wrapText="1"/>
      <protection hidden="1"/>
    </xf>
    <xf numFmtId="178" fontId="40" fillId="0" borderId="0" xfId="8" applyNumberFormat="1" applyFont="1" applyFill="1" applyAlignment="1" applyProtection="1">
      <alignment vertical="center" wrapText="1"/>
      <protection hidden="1"/>
    </xf>
    <xf numFmtId="188" fontId="65" fillId="0" borderId="0" xfId="8" applyNumberFormat="1" applyFont="1" applyFill="1" applyAlignment="1" applyProtection="1">
      <alignment vertical="center" wrapText="1"/>
      <protection hidden="1"/>
    </xf>
    <xf numFmtId="188" fontId="65" fillId="0" borderId="0" xfId="8" applyNumberFormat="1" applyFont="1" applyAlignment="1" applyProtection="1">
      <alignment vertical="center" wrapText="1"/>
      <protection hidden="1"/>
    </xf>
    <xf numFmtId="10" fontId="66" fillId="0" borderId="0" xfId="8" applyNumberFormat="1" applyFont="1" applyAlignment="1" applyProtection="1">
      <alignment vertical="center" wrapText="1"/>
      <protection hidden="1"/>
    </xf>
    <xf numFmtId="178" fontId="67" fillId="0" borderId="0" xfId="8" applyNumberFormat="1" applyFont="1" applyAlignment="1" applyProtection="1">
      <alignment vertical="center" wrapText="1"/>
      <protection hidden="1"/>
    </xf>
    <xf numFmtId="178" fontId="67" fillId="0" borderId="0" xfId="8" applyNumberFormat="1" applyFont="1" applyFill="1" applyAlignment="1" applyProtection="1">
      <alignment vertical="center" wrapText="1"/>
      <protection hidden="1"/>
    </xf>
    <xf numFmtId="188" fontId="69" fillId="0" borderId="0" xfId="8" applyNumberFormat="1" applyFont="1" applyFill="1" applyAlignment="1" applyProtection="1">
      <alignment vertical="center" wrapText="1"/>
      <protection hidden="1"/>
    </xf>
    <xf numFmtId="188" fontId="69" fillId="0" borderId="0" xfId="8" applyNumberFormat="1" applyFont="1" applyAlignment="1" applyProtection="1">
      <alignment vertical="center" wrapText="1"/>
      <protection hidden="1"/>
    </xf>
    <xf numFmtId="10" fontId="67" fillId="0" borderId="0" xfId="8" applyNumberFormat="1" applyFont="1" applyAlignment="1" applyProtection="1">
      <alignment vertical="center" wrapText="1"/>
      <protection hidden="1"/>
    </xf>
    <xf numFmtId="0" fontId="39" fillId="0" borderId="17" xfId="14" applyFont="1" applyBorder="1" applyProtection="1">
      <alignment vertical="center"/>
      <protection hidden="1"/>
    </xf>
    <xf numFmtId="0" fontId="39" fillId="0" borderId="0" xfId="14" applyFont="1" applyProtection="1">
      <alignment vertical="center"/>
      <protection hidden="1"/>
    </xf>
    <xf numFmtId="0" fontId="39" fillId="0" borderId="11" xfId="14" applyFont="1" applyBorder="1" applyProtection="1">
      <alignment vertical="center"/>
      <protection hidden="1"/>
    </xf>
    <xf numFmtId="0" fontId="87" fillId="0" borderId="0" xfId="2" applyFont="1" applyProtection="1">
      <alignment vertical="center"/>
      <protection hidden="1"/>
    </xf>
    <xf numFmtId="0" fontId="44" fillId="0" borderId="19" xfId="2" applyFont="1" applyFill="1" applyBorder="1" applyAlignment="1" applyProtection="1">
      <alignment horizontal="center" vertical="center"/>
      <protection hidden="1"/>
    </xf>
    <xf numFmtId="0" fontId="44" fillId="22" borderId="19" xfId="2" applyFont="1" applyFill="1" applyBorder="1" applyAlignment="1" applyProtection="1">
      <alignment horizontal="center" vertical="center"/>
      <protection hidden="1"/>
    </xf>
    <xf numFmtId="0" fontId="87" fillId="0" borderId="0" xfId="2" applyFont="1" applyAlignment="1" applyProtection="1">
      <alignment horizontal="center" vertical="center"/>
      <protection hidden="1"/>
    </xf>
    <xf numFmtId="0" fontId="114" fillId="0" borderId="17" xfId="5" applyFont="1" applyFill="1" applyBorder="1" applyProtection="1">
      <alignment vertical="center"/>
      <protection hidden="1"/>
    </xf>
    <xf numFmtId="0" fontId="90" fillId="0" borderId="0" xfId="5" applyFont="1" applyFill="1" applyBorder="1" applyProtection="1">
      <alignment vertical="center"/>
      <protection hidden="1"/>
    </xf>
    <xf numFmtId="0" fontId="114" fillId="0" borderId="0" xfId="5" applyFont="1" applyFill="1" applyBorder="1" applyProtection="1">
      <alignment vertical="center"/>
      <protection hidden="1"/>
    </xf>
    <xf numFmtId="0" fontId="90" fillId="0" borderId="10" xfId="5" applyFont="1" applyFill="1" applyBorder="1" applyProtection="1">
      <alignment vertical="center"/>
      <protection hidden="1"/>
    </xf>
    <xf numFmtId="0" fontId="114" fillId="0" borderId="0" xfId="5" applyFont="1" applyFill="1" applyProtection="1">
      <alignment vertical="center"/>
      <protection hidden="1"/>
    </xf>
    <xf numFmtId="0" fontId="114" fillId="0" borderId="78" xfId="5" applyFont="1" applyFill="1" applyBorder="1" applyProtection="1">
      <alignment vertical="center"/>
      <protection hidden="1"/>
    </xf>
    <xf numFmtId="0" fontId="114" fillId="0" borderId="0" xfId="5" applyFont="1" applyFill="1" applyBorder="1" applyAlignment="1" applyProtection="1">
      <alignment vertical="center"/>
      <protection hidden="1"/>
    </xf>
    <xf numFmtId="0" fontId="130" fillId="30" borderId="0" xfId="5" applyFont="1" applyFill="1" applyBorder="1" applyAlignment="1" applyProtection="1">
      <alignment horizontal="center" vertical="center"/>
      <protection locked="0"/>
    </xf>
    <xf numFmtId="0" fontId="114" fillId="0" borderId="54" xfId="5" applyFont="1" applyFill="1" applyBorder="1" applyProtection="1">
      <alignment vertical="center"/>
      <protection hidden="1"/>
    </xf>
    <xf numFmtId="0" fontId="114" fillId="0" borderId="10" xfId="5" applyFont="1" applyFill="1" applyBorder="1" applyProtection="1">
      <alignment vertical="center"/>
      <protection hidden="1"/>
    </xf>
    <xf numFmtId="0" fontId="114" fillId="0" borderId="78" xfId="5" applyFont="1" applyFill="1" applyBorder="1" applyAlignment="1" applyProtection="1">
      <alignment vertical="center"/>
      <protection hidden="1"/>
    </xf>
    <xf numFmtId="0" fontId="22" fillId="0" borderId="0" xfId="5" applyFont="1" applyFill="1" applyBorder="1" applyAlignment="1" applyProtection="1">
      <alignment horizontal="center" vertical="center"/>
      <protection hidden="1"/>
    </xf>
    <xf numFmtId="0" fontId="114" fillId="0" borderId="148" xfId="5" applyFont="1" applyFill="1" applyBorder="1" applyProtection="1">
      <alignment vertical="center"/>
      <protection hidden="1"/>
    </xf>
    <xf numFmtId="0" fontId="114" fillId="0" borderId="74" xfId="5" applyFont="1" applyFill="1" applyBorder="1" applyAlignment="1" applyProtection="1">
      <alignment vertical="center"/>
      <protection hidden="1"/>
    </xf>
    <xf numFmtId="0" fontId="130" fillId="30" borderId="74" xfId="5" applyFont="1" applyFill="1" applyBorder="1" applyAlignment="1" applyProtection="1">
      <alignment horizontal="center" vertical="center"/>
      <protection locked="0"/>
    </xf>
    <xf numFmtId="0" fontId="114" fillId="0" borderId="75" xfId="5" applyFont="1" applyFill="1" applyBorder="1" applyProtection="1">
      <alignment vertical="center"/>
      <protection hidden="1"/>
    </xf>
    <xf numFmtId="180" fontId="22" fillId="0" borderId="74" xfId="5" applyNumberFormat="1" applyFont="1" applyFill="1" applyBorder="1" applyAlignment="1" applyProtection="1">
      <alignment horizontal="center" vertical="center"/>
      <protection hidden="1"/>
    </xf>
    <xf numFmtId="0" fontId="114" fillId="0" borderId="149" xfId="5" applyFont="1" applyFill="1" applyBorder="1" applyProtection="1">
      <alignment vertical="center"/>
      <protection hidden="1"/>
    </xf>
    <xf numFmtId="0" fontId="73" fillId="0" borderId="11" xfId="2" applyFont="1" applyFill="1" applyBorder="1" applyAlignment="1" applyProtection="1">
      <alignment horizontal="left" vertical="center"/>
      <protection hidden="1"/>
    </xf>
    <xf numFmtId="0" fontId="87" fillId="0" borderId="12" xfId="2" applyFont="1" applyFill="1" applyBorder="1" applyAlignment="1" applyProtection="1">
      <alignment horizontal="left" vertical="center"/>
      <protection hidden="1"/>
    </xf>
    <xf numFmtId="0" fontId="131" fillId="0" borderId="12" xfId="2" applyFont="1" applyFill="1" applyBorder="1" applyAlignment="1" applyProtection="1">
      <alignment horizontal="center" vertical="center"/>
      <protection hidden="1"/>
    </xf>
    <xf numFmtId="0" fontId="90" fillId="0" borderId="0" xfId="2" applyFont="1" applyFill="1" applyAlignment="1" applyProtection="1">
      <alignment horizontal="center" vertical="center"/>
      <protection hidden="1"/>
    </xf>
    <xf numFmtId="0" fontId="87" fillId="0" borderId="1" xfId="2" applyFont="1" applyBorder="1" applyProtection="1">
      <alignment vertical="center"/>
      <protection hidden="1"/>
    </xf>
    <xf numFmtId="0" fontId="87" fillId="0" borderId="2" xfId="2" applyFont="1" applyBorder="1" applyProtection="1">
      <alignment vertical="center"/>
      <protection hidden="1"/>
    </xf>
    <xf numFmtId="0" fontId="87" fillId="0" borderId="3" xfId="2" applyFont="1" applyBorder="1" applyProtection="1">
      <alignment vertical="center"/>
      <protection hidden="1"/>
    </xf>
    <xf numFmtId="0" fontId="88" fillId="0" borderId="17" xfId="5" applyFont="1" applyBorder="1" applyAlignment="1" applyProtection="1">
      <alignment vertical="center"/>
      <protection hidden="1"/>
    </xf>
    <xf numFmtId="0" fontId="87" fillId="0" borderId="0" xfId="2" applyFont="1" applyBorder="1" applyProtection="1">
      <alignment vertical="center"/>
      <protection hidden="1"/>
    </xf>
    <xf numFmtId="0" fontId="87" fillId="0" borderId="10" xfId="2" applyFont="1" applyBorder="1" applyAlignment="1" applyProtection="1">
      <alignment horizontal="right" vertical="center"/>
      <protection hidden="1"/>
    </xf>
    <xf numFmtId="0" fontId="90" fillId="22" borderId="19" xfId="2" applyFont="1" applyFill="1" applyBorder="1" applyAlignment="1" applyProtection="1">
      <alignment horizontal="center" vertical="center"/>
      <protection hidden="1"/>
    </xf>
    <xf numFmtId="0" fontId="90" fillId="22" borderId="20" xfId="2" applyFont="1" applyFill="1" applyBorder="1" applyAlignment="1" applyProtection="1">
      <alignment horizontal="center" vertical="center"/>
      <protection hidden="1"/>
    </xf>
    <xf numFmtId="0" fontId="20" fillId="0" borderId="69" xfId="5" applyFont="1" applyFill="1" applyBorder="1" applyAlignment="1" applyProtection="1">
      <alignment horizontal="center" vertical="center"/>
      <protection hidden="1"/>
    </xf>
    <xf numFmtId="0" fontId="20" fillId="0" borderId="19" xfId="5" applyFont="1" applyFill="1" applyBorder="1" applyAlignment="1" applyProtection="1">
      <alignment horizontal="center" vertical="center"/>
      <protection hidden="1"/>
    </xf>
    <xf numFmtId="177" fontId="20" fillId="0" borderId="93" xfId="2" applyNumberFormat="1" applyFont="1" applyBorder="1" applyProtection="1">
      <alignment vertical="center"/>
      <protection hidden="1"/>
    </xf>
    <xf numFmtId="177" fontId="20" fillId="0" borderId="152" xfId="2" applyNumberFormat="1" applyFont="1" applyBorder="1" applyProtection="1">
      <alignment vertical="center"/>
      <protection hidden="1"/>
    </xf>
    <xf numFmtId="177" fontId="20" fillId="0" borderId="22" xfId="2" applyNumberFormat="1" applyFont="1" applyBorder="1" applyProtection="1">
      <alignment vertical="center"/>
      <protection hidden="1"/>
    </xf>
    <xf numFmtId="177" fontId="20" fillId="0" borderId="19" xfId="2" applyNumberFormat="1" applyFont="1" applyBorder="1" applyProtection="1">
      <alignment vertical="center"/>
      <protection hidden="1"/>
    </xf>
    <xf numFmtId="177" fontId="20" fillId="0" borderId="20" xfId="2" applyNumberFormat="1" applyFont="1" applyBorder="1" applyProtection="1">
      <alignment vertical="center"/>
      <protection hidden="1"/>
    </xf>
    <xf numFmtId="0" fontId="18" fillId="0" borderId="0" xfId="2" applyFont="1" applyProtection="1">
      <alignment vertical="center"/>
      <protection hidden="1"/>
    </xf>
    <xf numFmtId="0" fontId="20" fillId="0" borderId="18" xfId="5" applyFont="1" applyFill="1" applyBorder="1" applyAlignment="1" applyProtection="1">
      <alignment horizontal="center" vertical="center"/>
      <protection hidden="1"/>
    </xf>
    <xf numFmtId="0" fontId="20" fillId="0" borderId="85" xfId="5" applyFont="1" applyFill="1" applyBorder="1" applyAlignment="1" applyProtection="1">
      <alignment horizontal="center" vertical="center"/>
      <protection hidden="1"/>
    </xf>
    <xf numFmtId="177" fontId="20" fillId="0" borderId="142" xfId="2" applyNumberFormat="1" applyFont="1" applyBorder="1" applyProtection="1">
      <alignment vertical="center"/>
      <protection hidden="1"/>
    </xf>
    <xf numFmtId="177" fontId="20" fillId="0" borderId="152" xfId="2" applyNumberFormat="1" applyFont="1" applyFill="1" applyBorder="1" applyProtection="1">
      <alignment vertical="center"/>
      <protection hidden="1"/>
    </xf>
    <xf numFmtId="0" fontId="132" fillId="22" borderId="151" xfId="2" applyFont="1" applyFill="1" applyBorder="1" applyAlignment="1" applyProtection="1">
      <alignment horizontal="center" vertical="center" wrapText="1"/>
      <protection hidden="1"/>
    </xf>
    <xf numFmtId="0" fontId="90" fillId="22" borderId="152" xfId="2" applyFont="1" applyFill="1" applyBorder="1" applyAlignment="1" applyProtection="1">
      <alignment horizontal="center" vertical="center" wrapText="1"/>
      <protection hidden="1"/>
    </xf>
    <xf numFmtId="0" fontId="90" fillId="0" borderId="18" xfId="5" applyFont="1" applyFill="1" applyBorder="1" applyAlignment="1" applyProtection="1">
      <alignment horizontal="center" vertical="center"/>
      <protection hidden="1"/>
    </xf>
    <xf numFmtId="0" fontId="90" fillId="0" borderId="19" xfId="5" applyFont="1" applyFill="1" applyBorder="1" applyAlignment="1" applyProtection="1">
      <alignment horizontal="center" vertical="center"/>
      <protection hidden="1"/>
    </xf>
    <xf numFmtId="177" fontId="90" fillId="0" borderId="142" xfId="2" applyNumberFormat="1" applyFont="1" applyBorder="1" applyProtection="1">
      <alignment vertical="center"/>
      <protection hidden="1"/>
    </xf>
    <xf numFmtId="177" fontId="90" fillId="0" borderId="152" xfId="2" applyNumberFormat="1" applyFont="1" applyBorder="1" applyProtection="1">
      <alignment vertical="center"/>
      <protection hidden="1"/>
    </xf>
    <xf numFmtId="177" fontId="90" fillId="0" borderId="22" xfId="2" applyNumberFormat="1" applyFont="1" applyBorder="1" applyProtection="1">
      <alignment vertical="center"/>
      <protection hidden="1"/>
    </xf>
    <xf numFmtId="177" fontId="90" fillId="0" borderId="19" xfId="2" applyNumberFormat="1" applyFont="1" applyBorder="1" applyProtection="1">
      <alignment vertical="center"/>
      <protection hidden="1"/>
    </xf>
    <xf numFmtId="177" fontId="90" fillId="0" borderId="20" xfId="2" applyNumberFormat="1" applyFont="1" applyBorder="1" applyProtection="1">
      <alignment vertical="center"/>
      <protection hidden="1"/>
    </xf>
    <xf numFmtId="0" fontId="90" fillId="0" borderId="27" xfId="5" applyFont="1" applyFill="1" applyBorder="1" applyAlignment="1" applyProtection="1">
      <alignment horizontal="center" vertical="center"/>
      <protection hidden="1"/>
    </xf>
    <xf numFmtId="0" fontId="90" fillId="0" borderId="28" xfId="5" applyFont="1" applyFill="1" applyBorder="1" applyAlignment="1" applyProtection="1">
      <alignment horizontal="center" vertical="center"/>
      <protection hidden="1"/>
    </xf>
    <xf numFmtId="177" fontId="90" fillId="0" borderId="144" xfId="2" applyNumberFormat="1" applyFont="1" applyBorder="1" applyProtection="1">
      <alignment vertical="center"/>
      <protection hidden="1"/>
    </xf>
    <xf numFmtId="177" fontId="90" fillId="0" borderId="153" xfId="2" applyNumberFormat="1" applyFont="1" applyBorder="1" applyProtection="1">
      <alignment vertical="center"/>
      <protection hidden="1"/>
    </xf>
    <xf numFmtId="177" fontId="90" fillId="0" borderId="83" xfId="2" applyNumberFormat="1" applyFont="1" applyBorder="1" applyProtection="1">
      <alignment vertical="center"/>
      <protection hidden="1"/>
    </xf>
    <xf numFmtId="177" fontId="90" fillId="0" borderId="28" xfId="2" applyNumberFormat="1" applyFont="1" applyBorder="1" applyProtection="1">
      <alignment vertical="center"/>
      <protection hidden="1"/>
    </xf>
    <xf numFmtId="177" fontId="90" fillId="0" borderId="82" xfId="2" applyNumberFormat="1" applyFont="1" applyBorder="1" applyProtection="1">
      <alignment vertical="center"/>
      <protection hidden="1"/>
    </xf>
    <xf numFmtId="0" fontId="44" fillId="0" borderId="0" xfId="2" applyFont="1" applyProtection="1">
      <alignment vertical="center"/>
      <protection hidden="1"/>
    </xf>
    <xf numFmtId="0" fontId="22" fillId="0" borderId="0" xfId="2" applyFont="1" applyFill="1" applyAlignment="1" applyProtection="1">
      <alignment vertical="center" wrapText="1"/>
      <protection hidden="1"/>
    </xf>
    <xf numFmtId="0" fontId="22" fillId="0" borderId="0" xfId="2" applyFont="1" applyFill="1" applyAlignment="1" applyProtection="1">
      <alignment wrapText="1"/>
      <protection hidden="1"/>
    </xf>
    <xf numFmtId="0" fontId="139" fillId="0" borderId="0" xfId="0" applyFont="1" applyAlignment="1">
      <alignment horizontal="right" vertical="center"/>
    </xf>
    <xf numFmtId="0" fontId="140" fillId="0" borderId="0" xfId="0" applyFont="1">
      <alignment vertical="center"/>
    </xf>
    <xf numFmtId="0" fontId="93" fillId="0" borderId="0" xfId="0" applyFont="1" applyAlignment="1">
      <alignment horizontal="center" vertical="center"/>
    </xf>
    <xf numFmtId="0" fontId="142" fillId="0" borderId="8" xfId="0" applyFont="1" applyBorder="1" applyAlignment="1">
      <alignment horizontal="center" vertical="top" wrapText="1"/>
    </xf>
    <xf numFmtId="0" fontId="142" fillId="0" borderId="6" xfId="0" applyFont="1" applyBorder="1" applyAlignment="1">
      <alignment horizontal="center" vertical="top" wrapText="1"/>
    </xf>
    <xf numFmtId="0" fontId="142" fillId="0" borderId="10" xfId="0" applyFont="1" applyBorder="1" applyAlignment="1">
      <alignment vertical="top" wrapText="1"/>
    </xf>
    <xf numFmtId="0" fontId="142" fillId="0" borderId="13" xfId="0" applyFont="1" applyBorder="1" applyAlignment="1">
      <alignment vertical="top" wrapText="1"/>
    </xf>
    <xf numFmtId="0" fontId="36" fillId="0" borderId="10" xfId="0" applyFont="1" applyBorder="1" applyAlignment="1">
      <alignment vertical="top" wrapText="1"/>
    </xf>
    <xf numFmtId="0" fontId="142" fillId="0" borderId="23" xfId="0" applyFont="1" applyBorder="1" applyAlignment="1">
      <alignment horizontal="center" vertical="top" wrapText="1"/>
    </xf>
    <xf numFmtId="0" fontId="142" fillId="0" borderId="0" xfId="0" applyFont="1">
      <alignment vertical="center"/>
    </xf>
    <xf numFmtId="0" fontId="142" fillId="0" borderId="0" xfId="0" applyFont="1" applyFill="1" applyBorder="1" applyAlignment="1">
      <alignment horizontal="right" vertical="top" wrapText="1"/>
    </xf>
    <xf numFmtId="0" fontId="0" fillId="0" borderId="0" xfId="0" applyAlignment="1"/>
    <xf numFmtId="0" fontId="0" fillId="0" borderId="0" xfId="0" applyNumberFormat="1" applyAlignment="1"/>
    <xf numFmtId="0" fontId="144" fillId="0" borderId="0" xfId="0" applyFont="1" applyAlignment="1"/>
    <xf numFmtId="0" fontId="144" fillId="0" borderId="0" xfId="0" applyNumberFormat="1" applyFont="1" applyAlignment="1"/>
    <xf numFmtId="0" fontId="85" fillId="0" borderId="0" xfId="0" applyFont="1" applyAlignment="1"/>
    <xf numFmtId="0" fontId="145" fillId="0" borderId="0" xfId="0" applyFont="1" applyAlignment="1"/>
    <xf numFmtId="0" fontId="145" fillId="0" borderId="155" xfId="0" applyFont="1" applyBorder="1" applyAlignment="1"/>
    <xf numFmtId="0" fontId="146" fillId="0" borderId="0" xfId="0" applyFont="1" applyAlignment="1"/>
    <xf numFmtId="0" fontId="146" fillId="0" borderId="155" xfId="0" applyFont="1" applyBorder="1" applyAlignment="1"/>
    <xf numFmtId="0" fontId="0" fillId="9" borderId="0" xfId="0" applyFill="1" applyProtection="1">
      <alignment vertical="center"/>
      <protection hidden="1"/>
    </xf>
    <xf numFmtId="0" fontId="0" fillId="9" borderId="0" xfId="0" applyFont="1" applyFill="1">
      <alignment vertical="center"/>
    </xf>
    <xf numFmtId="0" fontId="141" fillId="0" borderId="0" xfId="0" applyFont="1" applyFill="1">
      <alignment vertical="center"/>
    </xf>
    <xf numFmtId="0" fontId="147" fillId="0" borderId="0" xfId="0" applyFont="1" applyFill="1">
      <alignment vertical="center"/>
    </xf>
    <xf numFmtId="0" fontId="148" fillId="0" borderId="13" xfId="0" applyFont="1" applyBorder="1" applyAlignment="1">
      <alignment vertical="top" wrapText="1"/>
    </xf>
    <xf numFmtId="0" fontId="142" fillId="0" borderId="26" xfId="0" applyFont="1" applyBorder="1" applyAlignment="1">
      <alignment horizontal="center" vertical="top" wrapText="1"/>
    </xf>
    <xf numFmtId="0" fontId="114" fillId="0" borderId="0" xfId="0" applyFont="1">
      <alignment vertical="center"/>
    </xf>
    <xf numFmtId="0" fontId="20" fillId="0" borderId="0" xfId="0" applyFont="1" applyAlignment="1">
      <alignment horizontal="left" vertical="center"/>
    </xf>
    <xf numFmtId="0" fontId="22" fillId="0" borderId="0" xfId="0" applyFont="1">
      <alignment vertical="center"/>
    </xf>
    <xf numFmtId="0" fontId="114" fillId="0" borderId="156" xfId="0" applyFont="1" applyBorder="1" applyAlignment="1">
      <alignment horizontal="center" vertical="center" wrapText="1"/>
    </xf>
    <xf numFmtId="0" fontId="114" fillId="0" borderId="157" xfId="0" applyFont="1" applyBorder="1" applyAlignment="1">
      <alignment horizontal="center" vertical="center" wrapText="1"/>
    </xf>
    <xf numFmtId="0" fontId="114" fillId="0" borderId="157" xfId="0" applyFont="1" applyBorder="1" applyAlignment="1">
      <alignment horizontal="left" vertical="center" wrapText="1" indent="1"/>
    </xf>
    <xf numFmtId="0" fontId="114" fillId="0" borderId="159" xfId="0" applyFont="1" applyBorder="1" applyAlignment="1">
      <alignment vertical="center" wrapText="1"/>
    </xf>
    <xf numFmtId="0" fontId="114" fillId="0" borderId="162" xfId="0" applyFont="1" applyBorder="1" applyAlignment="1">
      <alignment vertical="center" wrapText="1"/>
    </xf>
    <xf numFmtId="0" fontId="114" fillId="0" borderId="162" xfId="0" applyFont="1" applyBorder="1" applyAlignment="1">
      <alignment vertical="top" wrapText="1"/>
    </xf>
    <xf numFmtId="0" fontId="114" fillId="0" borderId="163" xfId="0" applyFont="1" applyBorder="1" applyAlignment="1">
      <alignment vertical="center" wrapText="1"/>
    </xf>
    <xf numFmtId="0" fontId="114" fillId="0" borderId="165" xfId="0" applyFont="1" applyBorder="1" applyAlignment="1">
      <alignment vertical="center" wrapText="1"/>
    </xf>
    <xf numFmtId="0" fontId="114" fillId="0" borderId="167" xfId="0" applyFont="1" applyBorder="1" applyAlignment="1">
      <alignment vertical="center" wrapText="1"/>
    </xf>
    <xf numFmtId="0" fontId="114" fillId="0" borderId="3" xfId="0" applyFont="1" applyBorder="1" applyAlignment="1">
      <alignment vertical="center" wrapText="1"/>
    </xf>
    <xf numFmtId="0" fontId="114" fillId="0" borderId="10" xfId="0" applyFont="1" applyBorder="1" applyAlignment="1">
      <alignment vertical="center" wrapText="1"/>
    </xf>
    <xf numFmtId="0" fontId="114" fillId="0" borderId="13" xfId="0" applyFont="1" applyBorder="1" applyAlignment="1">
      <alignment vertical="center" wrapText="1"/>
    </xf>
    <xf numFmtId="0" fontId="114" fillId="0" borderId="13" xfId="0" applyFont="1" applyBorder="1" applyAlignment="1">
      <alignment vertical="top" wrapText="1"/>
    </xf>
    <xf numFmtId="0" fontId="114" fillId="0" borderId="159" xfId="0" applyFont="1" applyBorder="1" applyAlignment="1">
      <alignment horizontal="justify" vertical="center" wrapText="1"/>
    </xf>
    <xf numFmtId="0" fontId="114" fillId="0" borderId="165" xfId="0" applyFont="1" applyBorder="1" applyAlignment="1">
      <alignment vertical="top" wrapText="1"/>
    </xf>
    <xf numFmtId="0" fontId="93" fillId="0" borderId="0" xfId="14" applyFont="1" applyProtection="1">
      <alignment vertical="center"/>
      <protection hidden="1"/>
    </xf>
    <xf numFmtId="0" fontId="15" fillId="0" borderId="0" xfId="2" applyFont="1" applyProtection="1">
      <alignment vertical="center"/>
      <protection hidden="1"/>
    </xf>
    <xf numFmtId="0" fontId="52" fillId="0" borderId="0" xfId="0" applyFont="1">
      <alignment vertical="center"/>
    </xf>
    <xf numFmtId="0" fontId="114" fillId="0" borderId="159" xfId="0" applyFont="1" applyBorder="1" applyAlignment="1">
      <alignment vertical="top" wrapText="1"/>
    </xf>
    <xf numFmtId="0" fontId="16" fillId="0" borderId="0" xfId="0" applyFont="1">
      <alignment vertical="center"/>
    </xf>
    <xf numFmtId="0" fontId="151" fillId="0" borderId="10" xfId="0" applyFont="1" applyBorder="1" applyAlignment="1">
      <alignment vertical="top" wrapText="1"/>
    </xf>
    <xf numFmtId="0" fontId="81" fillId="0" borderId="0" xfId="23" applyFont="1" applyBorder="1">
      <alignment vertical="center"/>
    </xf>
    <xf numFmtId="0" fontId="81" fillId="0" borderId="0" xfId="23" applyBorder="1">
      <alignment vertical="center"/>
    </xf>
    <xf numFmtId="0" fontId="36" fillId="0" borderId="8" xfId="0" applyFont="1" applyBorder="1" applyAlignment="1">
      <alignment vertical="top" wrapText="1"/>
    </xf>
    <xf numFmtId="49" fontId="153" fillId="0" borderId="0" xfId="17" applyNumberFormat="1" applyFont="1" applyFill="1">
      <alignment vertical="center"/>
    </xf>
    <xf numFmtId="197" fontId="153" fillId="0" borderId="0" xfId="17" applyNumberFormat="1" applyFont="1" applyFill="1">
      <alignment vertical="center"/>
    </xf>
    <xf numFmtId="0" fontId="154" fillId="0" borderId="0" xfId="0" applyFont="1" applyAlignment="1">
      <alignment horizontal="center" vertical="center"/>
    </xf>
    <xf numFmtId="1" fontId="154" fillId="0" borderId="0" xfId="0" applyNumberFormat="1" applyFont="1" applyAlignment="1">
      <alignment horizontal="center" vertical="center"/>
    </xf>
    <xf numFmtId="49" fontId="155" fillId="0" borderId="0" xfId="17" applyNumberFormat="1" applyFont="1">
      <alignment vertical="center"/>
    </xf>
    <xf numFmtId="0" fontId="155" fillId="0" borderId="0" xfId="17" applyFont="1">
      <alignment vertical="center"/>
    </xf>
    <xf numFmtId="0" fontId="18" fillId="0" borderId="0" xfId="17" applyFont="1">
      <alignment vertical="center"/>
    </xf>
    <xf numFmtId="49" fontId="18" fillId="0" borderId="0" xfId="17" applyNumberFormat="1" applyFont="1">
      <alignment vertical="center"/>
    </xf>
    <xf numFmtId="197" fontId="18" fillId="0" borderId="0" xfId="17" applyNumberFormat="1" applyFont="1">
      <alignment vertical="center"/>
    </xf>
    <xf numFmtId="0" fontId="20" fillId="0" borderId="0" xfId="8" applyFont="1" applyFill="1" applyAlignment="1" applyProtection="1">
      <alignment vertical="center"/>
      <protection hidden="1"/>
    </xf>
    <xf numFmtId="0" fontId="29" fillId="0" borderId="12" xfId="0" applyFont="1" applyBorder="1" applyAlignment="1" applyProtection="1">
      <alignment horizontal="left" vertical="center" wrapText="1"/>
      <protection hidden="1"/>
    </xf>
    <xf numFmtId="0" fontId="156" fillId="0" borderId="0" xfId="0" applyFont="1" applyProtection="1">
      <alignment vertical="center"/>
      <protection hidden="1"/>
    </xf>
    <xf numFmtId="0" fontId="158" fillId="0" borderId="1" xfId="0" applyFont="1" applyFill="1" applyBorder="1" applyAlignment="1" applyProtection="1">
      <alignment horizontal="left" vertical="center"/>
      <protection hidden="1"/>
    </xf>
    <xf numFmtId="0" fontId="88" fillId="0" borderId="5" xfId="0" applyFont="1" applyBorder="1" applyAlignment="1" applyProtection="1">
      <alignment vertical="center"/>
      <protection hidden="1"/>
    </xf>
    <xf numFmtId="0" fontId="88" fillId="0" borderId="2" xfId="0" applyFont="1" applyBorder="1" applyAlignment="1" applyProtection="1">
      <alignment vertical="center"/>
      <protection hidden="1"/>
    </xf>
    <xf numFmtId="0" fontId="90" fillId="0" borderId="2" xfId="0" applyFont="1" applyBorder="1">
      <alignment vertical="center"/>
    </xf>
    <xf numFmtId="0" fontId="90" fillId="0" borderId="3" xfId="0" applyFont="1" applyBorder="1">
      <alignment vertical="center"/>
    </xf>
    <xf numFmtId="0" fontId="120" fillId="0" borderId="0" xfId="0" applyFont="1" applyFill="1" applyBorder="1" applyAlignment="1">
      <alignment vertical="center"/>
    </xf>
    <xf numFmtId="0" fontId="93" fillId="0" borderId="0" xfId="0" applyFont="1" applyFill="1" applyBorder="1" applyAlignment="1">
      <alignment vertical="center"/>
    </xf>
    <xf numFmtId="0" fontId="94" fillId="0" borderId="0" xfId="0" applyFont="1" applyBorder="1" applyProtection="1">
      <alignment vertical="center"/>
      <protection hidden="1"/>
    </xf>
    <xf numFmtId="0" fontId="93" fillId="0" borderId="10" xfId="0" applyFont="1" applyFill="1" applyBorder="1" applyAlignment="1">
      <alignment horizontal="right" vertical="center"/>
    </xf>
    <xf numFmtId="0" fontId="93" fillId="0" borderId="0" xfId="0" applyFont="1" applyFill="1" applyBorder="1" applyAlignment="1">
      <alignment horizontal="right" vertical="center"/>
    </xf>
    <xf numFmtId="0" fontId="120" fillId="0" borderId="0" xfId="0" applyFont="1" applyFill="1" applyBorder="1" applyAlignment="1">
      <alignment horizontal="left" vertical="center"/>
    </xf>
    <xf numFmtId="0" fontId="93" fillId="0" borderId="0" xfId="0" applyFont="1" applyFill="1" applyBorder="1" applyAlignment="1">
      <alignment horizontal="left" vertical="center"/>
    </xf>
    <xf numFmtId="0" fontId="88" fillId="0" borderId="88" xfId="0" applyFont="1" applyFill="1" applyBorder="1" applyAlignment="1" applyProtection="1">
      <alignment vertical="center"/>
      <protection hidden="1"/>
    </xf>
    <xf numFmtId="0" fontId="88" fillId="0" borderId="90" xfId="0" applyFont="1" applyBorder="1" applyAlignment="1" applyProtection="1">
      <alignment vertical="center"/>
      <protection hidden="1"/>
    </xf>
    <xf numFmtId="0" fontId="160" fillId="0" borderId="2" xfId="0" applyFont="1" applyFill="1" applyBorder="1" applyAlignment="1" applyProtection="1">
      <alignment vertical="center"/>
      <protection hidden="1"/>
    </xf>
    <xf numFmtId="0" fontId="0" fillId="0" borderId="2" xfId="0" applyFont="1" applyBorder="1" applyAlignment="1" applyProtection="1">
      <alignment horizontal="right" vertical="center"/>
      <protection hidden="1"/>
    </xf>
    <xf numFmtId="0" fontId="0" fillId="0" borderId="2" xfId="0" applyFill="1" applyBorder="1" applyAlignment="1" applyProtection="1">
      <alignment vertical="center"/>
      <protection hidden="1"/>
    </xf>
    <xf numFmtId="0" fontId="0" fillId="0" borderId="3" xfId="0" applyFill="1" applyBorder="1" applyAlignment="1" applyProtection="1">
      <alignment vertical="center"/>
      <protection hidden="1"/>
    </xf>
    <xf numFmtId="0" fontId="70" fillId="4" borderId="8" xfId="18" applyFont="1" applyFill="1" applyBorder="1" applyAlignment="1" applyProtection="1">
      <alignment horizontal="center" vertical="center"/>
      <protection hidden="1"/>
    </xf>
    <xf numFmtId="0" fontId="70" fillId="0" borderId="8" xfId="18" applyFont="1" applyFill="1" applyBorder="1" applyAlignment="1" applyProtection="1">
      <alignment horizontal="center" vertical="center"/>
      <protection locked="0"/>
    </xf>
    <xf numFmtId="0" fontId="80" fillId="3" borderId="4" xfId="18" applyFont="1" applyFill="1" applyBorder="1" applyAlignment="1" applyProtection="1">
      <alignment horizontal="center" vertical="center"/>
      <protection hidden="1"/>
    </xf>
    <xf numFmtId="0" fontId="138" fillId="0" borderId="10" xfId="0" applyFont="1" applyBorder="1" applyAlignment="1" applyProtection="1">
      <alignment vertical="center"/>
      <protection hidden="1"/>
    </xf>
    <xf numFmtId="0" fontId="138" fillId="0" borderId="0" xfId="0" applyFont="1" applyBorder="1" applyAlignment="1" applyProtection="1">
      <alignment vertical="center"/>
      <protection hidden="1"/>
    </xf>
    <xf numFmtId="0" fontId="138" fillId="0" borderId="10" xfId="0" applyFont="1" applyFill="1" applyBorder="1" applyAlignment="1" applyProtection="1">
      <alignment vertical="center"/>
      <protection hidden="1"/>
    </xf>
    <xf numFmtId="0" fontId="70" fillId="4" borderId="4" xfId="18" applyFont="1" applyFill="1" applyBorder="1" applyAlignment="1" applyProtection="1">
      <alignment horizontal="center" vertical="center"/>
      <protection hidden="1"/>
    </xf>
    <xf numFmtId="0" fontId="138" fillId="0" borderId="26" xfId="0" applyFont="1" applyBorder="1" applyAlignment="1" applyProtection="1">
      <alignment vertical="center"/>
      <protection hidden="1"/>
    </xf>
    <xf numFmtId="0" fontId="78" fillId="4" borderId="18" xfId="0" applyFont="1" applyFill="1" applyBorder="1" applyAlignment="1" applyProtection="1">
      <alignment horizontal="center" vertical="center"/>
      <protection hidden="1"/>
    </xf>
    <xf numFmtId="178" fontId="70" fillId="12" borderId="19" xfId="0" applyNumberFormat="1" applyFont="1" applyFill="1" applyBorder="1" applyAlignment="1" applyProtection="1">
      <alignment horizontal="right" vertical="center"/>
      <protection hidden="1"/>
    </xf>
    <xf numFmtId="0" fontId="70" fillId="13" borderId="20" xfId="18" applyFont="1" applyFill="1" applyBorder="1" applyAlignment="1" applyProtection="1">
      <alignment horizontal="center" vertical="center"/>
      <protection hidden="1"/>
    </xf>
    <xf numFmtId="0" fontId="161" fillId="0" borderId="10" xfId="0" applyFont="1" applyFill="1" applyBorder="1" applyAlignment="1" applyProtection="1">
      <protection hidden="1"/>
    </xf>
    <xf numFmtId="0" fontId="137" fillId="0" borderId="0" xfId="18" applyFont="1" applyFill="1" applyBorder="1" applyAlignment="1" applyProtection="1">
      <alignment vertical="center"/>
      <protection hidden="1"/>
    </xf>
    <xf numFmtId="0" fontId="135" fillId="0" borderId="8" xfId="0" applyFont="1" applyBorder="1" applyAlignment="1" applyProtection="1">
      <alignment horizontal="center" vertical="center"/>
      <protection locked="0"/>
    </xf>
    <xf numFmtId="0" fontId="70" fillId="0" borderId="10" xfId="18" applyFont="1" applyFill="1" applyBorder="1" applyAlignment="1" applyProtection="1">
      <alignment vertical="center"/>
      <protection hidden="1"/>
    </xf>
    <xf numFmtId="0" fontId="162" fillId="0" borderId="0" xfId="18" applyFont="1" applyFill="1" applyBorder="1" applyAlignment="1" applyProtection="1">
      <alignment vertical="center"/>
      <protection hidden="1"/>
    </xf>
    <xf numFmtId="0" fontId="78" fillId="4" borderId="18" xfId="0" applyFont="1" applyFill="1" applyBorder="1" applyProtection="1">
      <alignment vertical="center"/>
      <protection hidden="1"/>
    </xf>
    <xf numFmtId="0" fontId="70" fillId="13" borderId="20" xfId="0" applyFont="1" applyFill="1" applyBorder="1" applyAlignment="1" applyProtection="1">
      <alignment horizontal="center" vertical="center"/>
      <protection hidden="1"/>
    </xf>
    <xf numFmtId="0" fontId="70" fillId="0" borderId="0" xfId="18" applyFont="1" applyFill="1" applyBorder="1" applyAlignment="1" applyProtection="1">
      <alignment vertical="center"/>
      <protection hidden="1"/>
    </xf>
    <xf numFmtId="0" fontId="70" fillId="0" borderId="8" xfId="18" applyNumberFormat="1" applyFont="1" applyFill="1" applyBorder="1" applyAlignment="1" applyProtection="1">
      <alignment horizontal="center" vertical="center"/>
      <protection locked="0" hidden="1"/>
    </xf>
    <xf numFmtId="179" fontId="80" fillId="0" borderId="0" xfId="18" applyNumberFormat="1" applyFont="1" applyFill="1" applyBorder="1" applyAlignment="1" applyProtection="1">
      <alignment vertical="center"/>
      <protection hidden="1"/>
    </xf>
    <xf numFmtId="22" fontId="70" fillId="0" borderId="0" xfId="18" applyNumberFormat="1" applyFont="1" applyFill="1" applyBorder="1" applyAlignment="1" applyProtection="1">
      <alignment vertical="center"/>
      <protection hidden="1"/>
    </xf>
    <xf numFmtId="0" fontId="79" fillId="4" borderId="18" xfId="0" applyFont="1" applyFill="1" applyBorder="1" applyProtection="1">
      <alignment vertical="center"/>
      <protection hidden="1"/>
    </xf>
    <xf numFmtId="10" fontId="79" fillId="12" borderId="19" xfId="0" applyNumberFormat="1" applyFont="1" applyFill="1" applyBorder="1" applyAlignment="1" applyProtection="1">
      <alignment horizontal="center" vertical="center"/>
      <protection hidden="1"/>
    </xf>
    <xf numFmtId="0" fontId="79" fillId="13" borderId="20" xfId="0" applyFont="1" applyFill="1" applyBorder="1" applyAlignment="1" applyProtection="1">
      <alignment horizontal="left" vertical="center"/>
      <protection hidden="1"/>
    </xf>
    <xf numFmtId="0" fontId="70" fillId="0" borderId="17" xfId="18" applyFont="1" applyFill="1" applyBorder="1" applyAlignment="1" applyProtection="1">
      <alignment vertical="center"/>
      <protection hidden="1"/>
    </xf>
    <xf numFmtId="178" fontId="70" fillId="0" borderId="8" xfId="18" applyNumberFormat="1" applyFont="1" applyFill="1" applyBorder="1" applyAlignment="1" applyProtection="1">
      <alignment horizontal="center" vertical="center"/>
      <protection locked="0"/>
    </xf>
    <xf numFmtId="178" fontId="70" fillId="0" borderId="8" xfId="18" applyNumberFormat="1" applyFont="1" applyFill="1" applyBorder="1" applyAlignment="1" applyProtection="1">
      <alignment horizontal="center" vertical="center" wrapText="1"/>
      <protection locked="0"/>
    </xf>
    <xf numFmtId="0" fontId="79" fillId="0" borderId="2" xfId="18" applyFont="1" applyFill="1" applyBorder="1" applyAlignment="1" applyProtection="1">
      <alignment horizontal="right" vertical="center"/>
      <protection hidden="1"/>
    </xf>
    <xf numFmtId="0" fontId="80" fillId="0" borderId="0" xfId="18" applyFont="1" applyFill="1" applyBorder="1" applyAlignment="1" applyProtection="1">
      <alignment vertical="center"/>
      <protection hidden="1"/>
    </xf>
    <xf numFmtId="0" fontId="79" fillId="0" borderId="0" xfId="18" applyFont="1" applyFill="1" applyBorder="1" applyAlignment="1" applyProtection="1">
      <alignment horizontal="right" vertical="center"/>
      <protection hidden="1"/>
    </xf>
    <xf numFmtId="0" fontId="78" fillId="0" borderId="0" xfId="0" applyFont="1" applyBorder="1" applyProtection="1">
      <alignment vertical="center"/>
      <protection hidden="1"/>
    </xf>
    <xf numFmtId="0" fontId="161" fillId="0" borderId="10" xfId="0" applyFont="1" applyFill="1" applyBorder="1" applyAlignment="1" applyProtection="1">
      <alignment horizontal="center"/>
      <protection hidden="1"/>
    </xf>
    <xf numFmtId="0" fontId="80" fillId="0" borderId="10" xfId="18" applyFont="1" applyFill="1" applyBorder="1" applyAlignment="1" applyProtection="1">
      <alignment horizontal="left" vertical="center" wrapText="1"/>
      <protection hidden="1"/>
    </xf>
    <xf numFmtId="0" fontId="138" fillId="0" borderId="0" xfId="0" applyFont="1" applyBorder="1" applyProtection="1">
      <alignment vertical="center"/>
      <protection hidden="1"/>
    </xf>
    <xf numFmtId="0" fontId="164" fillId="0" borderId="0" xfId="18" applyFont="1" applyFill="1" applyBorder="1" applyAlignment="1" applyProtection="1">
      <alignment horizontal="left" vertical="center"/>
      <protection hidden="1"/>
    </xf>
    <xf numFmtId="0" fontId="78" fillId="4" borderId="18" xfId="0" applyFont="1" applyFill="1" applyBorder="1" applyAlignment="1" applyProtection="1">
      <alignment vertical="center"/>
      <protection hidden="1"/>
    </xf>
    <xf numFmtId="0" fontId="70" fillId="0" borderId="26" xfId="18" applyFont="1" applyFill="1" applyBorder="1" applyAlignment="1" applyProtection="1">
      <alignment vertical="center"/>
      <protection hidden="1"/>
    </xf>
    <xf numFmtId="180" fontId="70" fillId="0" borderId="8" xfId="18" applyNumberFormat="1" applyFont="1" applyFill="1" applyBorder="1" applyAlignment="1" applyProtection="1">
      <alignment horizontal="center" vertical="center"/>
      <protection locked="0"/>
    </xf>
    <xf numFmtId="0" fontId="15" fillId="0" borderId="10" xfId="18" applyFont="1" applyFill="1" applyBorder="1" applyAlignment="1" applyProtection="1">
      <alignment vertical="center"/>
      <protection hidden="1"/>
    </xf>
    <xf numFmtId="180" fontId="70" fillId="12" borderId="8" xfId="18" applyNumberFormat="1" applyFont="1" applyFill="1" applyBorder="1" applyAlignment="1" applyProtection="1">
      <alignment horizontal="center" vertical="center"/>
      <protection hidden="1"/>
    </xf>
    <xf numFmtId="0" fontId="138" fillId="0" borderId="17" xfId="0" applyFont="1" applyBorder="1" applyProtection="1">
      <alignment vertical="center"/>
      <protection hidden="1"/>
    </xf>
    <xf numFmtId="0" fontId="138" fillId="0" borderId="10" xfId="0" applyFont="1" applyBorder="1" applyProtection="1">
      <alignment vertical="center"/>
      <protection hidden="1"/>
    </xf>
    <xf numFmtId="0" fontId="113" fillId="0" borderId="0" xfId="18" applyFont="1" applyFill="1" applyBorder="1" applyAlignment="1" applyProtection="1">
      <alignment vertical="center"/>
      <protection hidden="1"/>
    </xf>
    <xf numFmtId="0" fontId="162" fillId="0" borderId="0" xfId="18" applyFont="1" applyFill="1" applyBorder="1" applyAlignment="1" applyProtection="1">
      <alignment horizontal="center" vertical="center"/>
      <protection hidden="1"/>
    </xf>
    <xf numFmtId="0" fontId="79" fillId="4" borderId="27" xfId="0" applyFont="1" applyFill="1" applyBorder="1" applyAlignment="1" applyProtection="1">
      <alignment horizontal="center" vertical="center"/>
      <protection hidden="1"/>
    </xf>
    <xf numFmtId="178" fontId="70" fillId="12" borderId="28" xfId="0" applyNumberFormat="1" applyFont="1" applyFill="1" applyBorder="1" applyAlignment="1" applyProtection="1">
      <alignment horizontal="right" vertical="center"/>
      <protection hidden="1"/>
    </xf>
    <xf numFmtId="0" fontId="70" fillId="13" borderId="82" xfId="0" applyFont="1" applyFill="1" applyBorder="1" applyAlignment="1" applyProtection="1">
      <alignment horizontal="center" vertical="center"/>
      <protection hidden="1"/>
    </xf>
    <xf numFmtId="0" fontId="0" fillId="0" borderId="0" xfId="0" applyBorder="1" applyProtection="1">
      <alignment vertical="center"/>
      <protection hidden="1"/>
    </xf>
    <xf numFmtId="0" fontId="160" fillId="0" borderId="0" xfId="18" applyFont="1" applyFill="1" applyBorder="1" applyAlignment="1" applyProtection="1">
      <alignment vertical="center"/>
      <protection hidden="1"/>
    </xf>
    <xf numFmtId="0" fontId="165" fillId="0" borderId="10" xfId="0" applyFont="1" applyFill="1" applyBorder="1" applyAlignment="1" applyProtection="1">
      <protection hidden="1"/>
    </xf>
    <xf numFmtId="0" fontId="29" fillId="0" borderId="13" xfId="0" applyFont="1" applyBorder="1" applyAlignment="1" applyProtection="1">
      <alignment horizontal="left" vertical="center" wrapText="1"/>
      <protection hidden="1"/>
    </xf>
    <xf numFmtId="0" fontId="166" fillId="0" borderId="0" xfId="18" applyFont="1" applyFill="1" applyBorder="1" applyAlignment="1" applyProtection="1">
      <alignment horizontal="center" vertical="center"/>
      <protection hidden="1"/>
    </xf>
    <xf numFmtId="0" fontId="166" fillId="0" borderId="0" xfId="18" applyFont="1" applyFill="1" applyBorder="1" applyAlignment="1" applyProtection="1">
      <alignment vertical="center"/>
      <protection hidden="1"/>
    </xf>
    <xf numFmtId="181" fontId="45" fillId="0" borderId="0" xfId="18" applyNumberFormat="1" applyFont="1" applyFill="1" applyBorder="1" applyAlignment="1" applyProtection="1">
      <alignment horizontal="center" vertical="center"/>
      <protection hidden="1"/>
    </xf>
    <xf numFmtId="0" fontId="167" fillId="0" borderId="0" xfId="0" applyFont="1" applyFill="1" applyBorder="1" applyAlignment="1" applyProtection="1">
      <alignment horizontal="left" wrapText="1"/>
      <protection hidden="1"/>
    </xf>
    <xf numFmtId="0" fontId="97" fillId="11" borderId="24" xfId="0" applyFont="1" applyFill="1" applyBorder="1" applyAlignment="1">
      <alignment horizontal="center" vertical="center"/>
    </xf>
    <xf numFmtId="0" fontId="70" fillId="0" borderId="24" xfId="18" applyFont="1" applyFill="1" applyBorder="1" applyAlignment="1" applyProtection="1">
      <alignment horizontal="center" vertical="center"/>
      <protection locked="0"/>
    </xf>
    <xf numFmtId="0" fontId="113" fillId="0" borderId="2" xfId="6" applyFont="1" applyFill="1" applyBorder="1" applyAlignment="1" applyProtection="1">
      <alignment horizontal="center" vertical="center"/>
      <protection hidden="1"/>
    </xf>
    <xf numFmtId="0" fontId="113" fillId="0" borderId="3" xfId="6" applyFont="1" applyFill="1" applyBorder="1" applyAlignment="1" applyProtection="1">
      <alignment horizontal="center" vertical="center"/>
      <protection hidden="1"/>
    </xf>
    <xf numFmtId="0" fontId="97" fillId="11" borderId="8" xfId="0" applyFont="1" applyFill="1" applyBorder="1" applyAlignment="1">
      <alignment horizontal="center" vertical="center"/>
    </xf>
    <xf numFmtId="0" fontId="97" fillId="0" borderId="8" xfId="0" applyFont="1" applyBorder="1" applyAlignment="1" applyProtection="1">
      <alignment horizontal="center" vertical="center"/>
      <protection locked="0"/>
    </xf>
    <xf numFmtId="0" fontId="135" fillId="11" borderId="8" xfId="0" applyFont="1" applyFill="1" applyBorder="1" applyAlignment="1">
      <alignment horizontal="center" vertical="center"/>
    </xf>
    <xf numFmtId="0" fontId="97" fillId="0" borderId="0" xfId="0" applyFont="1" applyFill="1" applyBorder="1" applyAlignment="1">
      <alignment horizontal="center" vertical="center"/>
    </xf>
    <xf numFmtId="0" fontId="97" fillId="0" borderId="0" xfId="0" applyFont="1" applyFill="1" applyBorder="1" applyAlignment="1" applyProtection="1">
      <alignment horizontal="center" vertical="center"/>
      <protection locked="0"/>
    </xf>
    <xf numFmtId="0" fontId="24" fillId="0" borderId="0" xfId="18" applyFont="1" applyFill="1" applyBorder="1" applyAlignment="1" applyProtection="1">
      <alignment horizontal="center" vertical="center" wrapText="1"/>
      <protection hidden="1"/>
    </xf>
    <xf numFmtId="0" fontId="138" fillId="0" borderId="0" xfId="0" applyFont="1" applyFill="1" applyBorder="1" applyAlignment="1">
      <alignment horizontal="center" vertical="center"/>
    </xf>
    <xf numFmtId="0" fontId="136" fillId="0" borderId="0" xfId="0" applyFont="1" applyFill="1" applyBorder="1" applyAlignment="1" applyProtection="1">
      <alignment horizontal="left" vertical="center" wrapText="1"/>
      <protection hidden="1"/>
    </xf>
    <xf numFmtId="0" fontId="136" fillId="0" borderId="10" xfId="0" applyFont="1" applyFill="1" applyBorder="1" applyAlignment="1" applyProtection="1">
      <alignment horizontal="left" vertical="center" wrapText="1"/>
      <protection hidden="1"/>
    </xf>
    <xf numFmtId="0" fontId="6" fillId="0" borderId="0" xfId="18" applyFont="1" applyFill="1" applyBorder="1" applyAlignment="1" applyProtection="1">
      <alignment horizontal="center" vertical="center"/>
      <protection hidden="1"/>
    </xf>
    <xf numFmtId="0" fontId="168" fillId="2" borderId="0" xfId="1" applyFont="1" applyFill="1" applyBorder="1" applyAlignment="1" applyProtection="1">
      <alignment horizontal="right" vertical="center"/>
      <protection hidden="1"/>
    </xf>
    <xf numFmtId="0" fontId="168" fillId="0" borderId="0" xfId="1" applyFont="1" applyBorder="1" applyAlignment="1" applyProtection="1">
      <alignment horizontal="right" vertical="center"/>
      <protection hidden="1"/>
    </xf>
    <xf numFmtId="0" fontId="0" fillId="2" borderId="0" xfId="0" applyFill="1" applyProtection="1">
      <alignment vertical="center"/>
      <protection hidden="1"/>
    </xf>
    <xf numFmtId="0" fontId="0" fillId="0" borderId="0" xfId="0" applyAlignment="1" applyProtection="1">
      <alignment vertical="center" wrapText="1"/>
      <protection hidden="1"/>
    </xf>
    <xf numFmtId="0" fontId="169" fillId="0" borderId="0" xfId="0" applyFont="1" applyFill="1" applyBorder="1" applyAlignment="1" applyProtection="1">
      <alignment horizontal="center"/>
      <protection hidden="1"/>
    </xf>
    <xf numFmtId="0" fontId="170" fillId="0" borderId="0" xfId="0" applyFont="1" applyFill="1" applyBorder="1" applyAlignment="1" applyProtection="1">
      <protection hidden="1"/>
    </xf>
    <xf numFmtId="9" fontId="168" fillId="0" borderId="0" xfId="21" applyFont="1" applyFill="1" applyBorder="1" applyAlignment="1" applyProtection="1">
      <alignment horizontal="right" vertical="center"/>
      <protection hidden="1"/>
    </xf>
    <xf numFmtId="182" fontId="0" fillId="0" borderId="0" xfId="0" applyNumberFormat="1" applyProtection="1">
      <alignment vertical="center"/>
      <protection hidden="1"/>
    </xf>
    <xf numFmtId="0" fontId="84" fillId="0" borderId="0" xfId="0" applyFont="1" applyProtection="1">
      <alignment vertical="center"/>
      <protection hidden="1"/>
    </xf>
    <xf numFmtId="9" fontId="0" fillId="0" borderId="0" xfId="0" applyNumberFormat="1" applyProtection="1">
      <alignment vertical="center"/>
      <protection hidden="1"/>
    </xf>
    <xf numFmtId="0" fontId="0" fillId="0" borderId="0" xfId="0" applyFill="1" applyProtection="1">
      <alignment vertical="center"/>
      <protection hidden="1"/>
    </xf>
    <xf numFmtId="0" fontId="3" fillId="0" borderId="0" xfId="0" applyFont="1">
      <alignment vertical="center"/>
    </xf>
    <xf numFmtId="186" fontId="3" fillId="0" borderId="0" xfId="24" applyNumberFormat="1" applyFont="1">
      <alignment vertical="center"/>
    </xf>
    <xf numFmtId="186" fontId="3" fillId="0" borderId="0" xfId="0" applyNumberFormat="1" applyFont="1">
      <alignment vertical="center"/>
    </xf>
    <xf numFmtId="0" fontId="0" fillId="0" borderId="0" xfId="0" applyNumberFormat="1">
      <alignment vertical="center"/>
    </xf>
    <xf numFmtId="0" fontId="24" fillId="4" borderId="5" xfId="0" applyFont="1" applyFill="1" applyBorder="1" applyAlignment="1" applyProtection="1">
      <alignment horizontal="center" vertical="center"/>
      <protection hidden="1"/>
    </xf>
    <xf numFmtId="0" fontId="120" fillId="12" borderId="8" xfId="0" applyFont="1" applyFill="1" applyBorder="1" applyAlignment="1" applyProtection="1">
      <alignment horizontal="center" vertical="center" wrapText="1"/>
      <protection hidden="1"/>
    </xf>
    <xf numFmtId="0" fontId="36" fillId="0" borderId="24" xfId="0" applyFont="1" applyBorder="1" applyAlignment="1">
      <alignment vertical="top" wrapText="1"/>
    </xf>
    <xf numFmtId="0" fontId="36" fillId="0" borderId="23" xfId="0" applyFont="1" applyBorder="1" applyAlignment="1">
      <alignment vertical="top" wrapText="1"/>
    </xf>
    <xf numFmtId="0" fontId="28" fillId="0" borderId="0" xfId="0" applyFont="1" applyBorder="1" applyAlignment="1" applyProtection="1">
      <alignment horizontal="left" vertical="center" wrapText="1"/>
      <protection hidden="1"/>
    </xf>
    <xf numFmtId="0" fontId="28" fillId="0" borderId="0" xfId="0" applyFont="1" applyBorder="1" applyAlignment="1" applyProtection="1">
      <alignment horizontal="left" vertical="center" wrapText="1"/>
      <protection hidden="1"/>
    </xf>
    <xf numFmtId="178" fontId="70" fillId="12" borderId="30" xfId="0" applyNumberFormat="1" applyFont="1" applyFill="1" applyBorder="1" applyAlignment="1" applyProtection="1">
      <alignment horizontal="right" vertical="center"/>
      <protection hidden="1"/>
    </xf>
    <xf numFmtId="10" fontId="79" fillId="12" borderId="30" xfId="0" applyNumberFormat="1" applyFont="1" applyFill="1" applyBorder="1" applyAlignment="1" applyProtection="1">
      <alignment horizontal="center" vertical="center"/>
      <protection hidden="1"/>
    </xf>
    <xf numFmtId="178" fontId="70" fillId="12" borderId="87" xfId="0" applyNumberFormat="1" applyFont="1" applyFill="1" applyBorder="1" applyAlignment="1" applyProtection="1">
      <alignment horizontal="right" vertical="center"/>
      <protection hidden="1"/>
    </xf>
    <xf numFmtId="0" fontId="78" fillId="4" borderId="84" xfId="0" applyFont="1" applyFill="1" applyBorder="1" applyAlignment="1" applyProtection="1">
      <alignment horizontal="center" vertical="center"/>
      <protection hidden="1"/>
    </xf>
    <xf numFmtId="0" fontId="70" fillId="12" borderId="85" xfId="0" applyFont="1" applyFill="1" applyBorder="1" applyAlignment="1" applyProtection="1">
      <alignment horizontal="center" vertical="center"/>
      <protection hidden="1"/>
    </xf>
    <xf numFmtId="0" fontId="70" fillId="12" borderId="72" xfId="0" applyFont="1" applyFill="1" applyBorder="1" applyAlignment="1" applyProtection="1">
      <alignment horizontal="center" vertical="center"/>
      <protection hidden="1"/>
    </xf>
    <xf numFmtId="0" fontId="70" fillId="13" borderId="86" xfId="0" applyFont="1" applyFill="1" applyBorder="1" applyAlignment="1" applyProtection="1">
      <alignment horizontal="center" vertical="center"/>
      <protection hidden="1"/>
    </xf>
    <xf numFmtId="0" fontId="0" fillId="0" borderId="7" xfId="0" applyBorder="1" applyProtection="1">
      <alignment vertical="center"/>
      <protection hidden="1"/>
    </xf>
    <xf numFmtId="0" fontId="135" fillId="31" borderId="9" xfId="0" applyFont="1" applyFill="1" applyBorder="1" applyAlignment="1" applyProtection="1">
      <alignment horizontal="center" vertical="center"/>
      <protection hidden="1"/>
    </xf>
    <xf numFmtId="0" fontId="0" fillId="0" borderId="6" xfId="0" applyBorder="1" applyProtection="1">
      <alignment vertical="center"/>
      <protection hidden="1"/>
    </xf>
    <xf numFmtId="0" fontId="16" fillId="0" borderId="0" xfId="8" applyFont="1" applyFill="1" applyAlignment="1" applyProtection="1">
      <alignment horizontal="left" vertical="center"/>
      <protection hidden="1"/>
    </xf>
    <xf numFmtId="0" fontId="2" fillId="0" borderId="0" xfId="0" applyFont="1" applyProtection="1">
      <alignment vertical="center"/>
      <protection hidden="1"/>
    </xf>
    <xf numFmtId="0" fontId="23" fillId="0" borderId="19" xfId="18" applyFont="1" applyFill="1" applyBorder="1" applyAlignment="1" applyProtection="1">
      <alignment horizontal="center" vertical="center" wrapText="1"/>
      <protection hidden="1"/>
    </xf>
    <xf numFmtId="0" fontId="2" fillId="0" borderId="19" xfId="0" applyFont="1" applyBorder="1" applyProtection="1">
      <alignment vertical="center"/>
      <protection hidden="1"/>
    </xf>
    <xf numFmtId="0" fontId="2" fillId="0" borderId="22" xfId="0" applyFont="1" applyBorder="1" applyProtection="1">
      <alignment vertical="center"/>
      <protection hidden="1"/>
    </xf>
    <xf numFmtId="0" fontId="180" fillId="0" borderId="19" xfId="0" applyFont="1" applyBorder="1" applyAlignment="1" applyProtection="1">
      <alignment horizontal="center" vertical="center"/>
      <protection hidden="1"/>
    </xf>
    <xf numFmtId="178" fontId="2" fillId="0" borderId="0" xfId="0" applyNumberFormat="1" applyFont="1" applyProtection="1">
      <alignment vertical="center"/>
      <protection hidden="1"/>
    </xf>
    <xf numFmtId="0" fontId="23" fillId="0" borderId="19" xfId="0" applyFont="1" applyFill="1" applyBorder="1" applyAlignment="1" applyProtection="1">
      <alignment horizontal="center" vertical="center"/>
      <protection hidden="1"/>
    </xf>
    <xf numFmtId="1" fontId="2" fillId="0" borderId="19" xfId="0" applyNumberFormat="1" applyFont="1" applyBorder="1" applyProtection="1">
      <alignment vertical="center"/>
      <protection hidden="1"/>
    </xf>
    <xf numFmtId="198" fontId="70" fillId="12" borderId="30" xfId="0" applyNumberFormat="1" applyFont="1" applyFill="1" applyBorder="1" applyAlignment="1" applyProtection="1">
      <alignment horizontal="right" vertical="center"/>
      <protection hidden="1"/>
    </xf>
    <xf numFmtId="0" fontId="34" fillId="0" borderId="41" xfId="16" applyFont="1" applyBorder="1" applyAlignment="1">
      <alignment horizontal="center" vertical="center"/>
    </xf>
    <xf numFmtId="0" fontId="34" fillId="0" borderId="42" xfId="16" applyFont="1" applyBorder="1" applyAlignment="1">
      <alignment horizontal="center" vertical="center"/>
    </xf>
    <xf numFmtId="0" fontId="34" fillId="0" borderId="43" xfId="16" applyFont="1" applyBorder="1" applyAlignment="1">
      <alignment horizontal="center" vertical="center"/>
    </xf>
    <xf numFmtId="0" fontId="34" fillId="0" borderId="44" xfId="16" applyFont="1" applyBorder="1" applyAlignment="1">
      <alignment horizontal="center" vertical="center"/>
    </xf>
    <xf numFmtId="0" fontId="34" fillId="0" borderId="46" xfId="16" applyFont="1" applyBorder="1" applyAlignment="1">
      <alignment horizontal="center" vertical="center"/>
    </xf>
    <xf numFmtId="185" fontId="34" fillId="0" borderId="47" xfId="16" applyNumberFormat="1" applyFont="1" applyBorder="1" applyAlignment="1">
      <alignment horizontal="center" vertical="center"/>
    </xf>
    <xf numFmtId="185" fontId="34" fillId="0" borderId="48" xfId="16" applyNumberFormat="1" applyFont="1" applyBorder="1" applyAlignment="1">
      <alignment horizontal="center" vertical="center"/>
    </xf>
    <xf numFmtId="185" fontId="34" fillId="0" borderId="49" xfId="16" applyNumberFormat="1" applyFont="1" applyBorder="1" applyAlignment="1">
      <alignment horizontal="center" vertical="center"/>
    </xf>
    <xf numFmtId="185" fontId="34" fillId="0" borderId="50" xfId="16" applyNumberFormat="1" applyFont="1" applyBorder="1" applyAlignment="1">
      <alignment horizontal="center" vertical="center"/>
    </xf>
    <xf numFmtId="0" fontId="34" fillId="0" borderId="52" xfId="16" applyFont="1" applyBorder="1" applyAlignment="1">
      <alignment horizontal="center" vertical="center"/>
    </xf>
    <xf numFmtId="185" fontId="34" fillId="0" borderId="53" xfId="16" applyNumberFormat="1" applyFont="1" applyBorder="1" applyAlignment="1">
      <alignment horizontal="center" vertical="center"/>
    </xf>
    <xf numFmtId="185" fontId="34" fillId="0" borderId="0" xfId="16" applyNumberFormat="1" applyFont="1" applyBorder="1" applyAlignment="1">
      <alignment horizontal="center" vertical="center"/>
    </xf>
    <xf numFmtId="185" fontId="34" fillId="0" borderId="54" xfId="16" applyNumberFormat="1" applyFont="1" applyBorder="1" applyAlignment="1">
      <alignment horizontal="center" vertical="center"/>
    </xf>
    <xf numFmtId="185" fontId="34" fillId="0" borderId="55" xfId="16" applyNumberFormat="1" applyFont="1" applyBorder="1" applyAlignment="1">
      <alignment horizontal="center" vertical="center"/>
    </xf>
    <xf numFmtId="0" fontId="34" fillId="0" borderId="58" xfId="16" applyFont="1" applyBorder="1" applyAlignment="1">
      <alignment horizontal="center" vertical="center"/>
    </xf>
    <xf numFmtId="185" fontId="34" fillId="0" borderId="59" xfId="16" applyNumberFormat="1" applyFont="1" applyBorder="1" applyAlignment="1">
      <alignment horizontal="center" vertical="center"/>
    </xf>
    <xf numFmtId="185" fontId="34" fillId="0" borderId="60" xfId="16" applyNumberFormat="1" applyFont="1" applyBorder="1" applyAlignment="1">
      <alignment horizontal="center" vertical="center"/>
    </xf>
    <xf numFmtId="185" fontId="34" fillId="0" borderId="61" xfId="16" applyNumberFormat="1" applyFont="1" applyBorder="1" applyAlignment="1">
      <alignment horizontal="center" vertical="center"/>
    </xf>
    <xf numFmtId="185" fontId="34" fillId="0" borderId="62" xfId="16" applyNumberFormat="1" applyFont="1" applyBorder="1" applyAlignment="1">
      <alignment horizontal="center" vertical="center"/>
    </xf>
    <xf numFmtId="0" fontId="34" fillId="0" borderId="0" xfId="16" applyFont="1" applyBorder="1" applyAlignment="1">
      <alignment horizontal="center" vertical="center"/>
    </xf>
    <xf numFmtId="181" fontId="178" fillId="14" borderId="0" xfId="18" applyNumberFormat="1" applyFont="1" applyFill="1" applyBorder="1" applyAlignment="1" applyProtection="1">
      <alignment vertical="top" wrapText="1"/>
      <protection hidden="1"/>
    </xf>
    <xf numFmtId="0" fontId="184" fillId="14" borderId="17" xfId="18" applyFont="1" applyFill="1" applyBorder="1" applyAlignment="1" applyProtection="1">
      <alignment vertical="center"/>
      <protection hidden="1"/>
    </xf>
    <xf numFmtId="0" fontId="184" fillId="14" borderId="0" xfId="0" applyFont="1" applyFill="1" applyBorder="1" applyAlignment="1" applyProtection="1">
      <protection hidden="1"/>
    </xf>
    <xf numFmtId="0" fontId="184" fillId="14" borderId="0" xfId="18" applyFont="1" applyFill="1" applyBorder="1" applyAlignment="1" applyProtection="1">
      <alignment horizontal="center" vertical="center"/>
      <protection locked="0"/>
    </xf>
    <xf numFmtId="181" fontId="129" fillId="14" borderId="10" xfId="18" applyNumberFormat="1" applyFont="1" applyFill="1" applyBorder="1" applyAlignment="1" applyProtection="1">
      <alignment horizontal="right" vertical="top"/>
      <protection hidden="1"/>
    </xf>
    <xf numFmtId="185" fontId="34" fillId="0" borderId="48" xfId="16" applyNumberFormat="1" applyFont="1" applyBorder="1" applyAlignment="1">
      <alignment horizontal="center" vertical="center" wrapText="1"/>
    </xf>
    <xf numFmtId="178" fontId="15" fillId="0" borderId="0" xfId="8" applyNumberFormat="1" applyFont="1" applyBorder="1" applyAlignment="1" applyProtection="1">
      <alignment horizontal="right" vertical="center" wrapText="1"/>
      <protection hidden="1"/>
    </xf>
    <xf numFmtId="188" fontId="16" fillId="0" borderId="0" xfId="8" applyNumberFormat="1" applyFont="1" applyFill="1" applyBorder="1" applyAlignment="1" applyProtection="1">
      <alignment vertical="center" wrapText="1"/>
      <protection hidden="1"/>
    </xf>
    <xf numFmtId="193" fontId="115" fillId="0" borderId="17" xfId="8" applyNumberFormat="1" applyFont="1" applyBorder="1" applyAlignment="1" applyProtection="1">
      <alignment horizontal="left" vertical="center"/>
      <protection hidden="1"/>
    </xf>
    <xf numFmtId="192" fontId="23" fillId="0" borderId="0" xfId="8" applyNumberFormat="1" applyFont="1" applyBorder="1" applyAlignment="1" applyProtection="1">
      <alignment vertical="center" wrapText="1"/>
      <protection hidden="1"/>
    </xf>
    <xf numFmtId="188" fontId="16" fillId="0" borderId="10" xfId="8" applyNumberFormat="1" applyFont="1" applyFill="1" applyBorder="1" applyAlignment="1" applyProtection="1">
      <alignment vertical="center" wrapText="1"/>
      <protection hidden="1"/>
    </xf>
    <xf numFmtId="0" fontId="111" fillId="0" borderId="0" xfId="14" applyFont="1" applyBorder="1" applyProtection="1">
      <alignment vertical="center"/>
      <protection hidden="1"/>
    </xf>
    <xf numFmtId="0" fontId="185" fillId="0" borderId="2" xfId="14" applyFont="1" applyBorder="1" applyProtection="1">
      <alignment vertical="center"/>
      <protection hidden="1"/>
    </xf>
    <xf numFmtId="0" fontId="185" fillId="0" borderId="5" xfId="14" applyFont="1" applyBorder="1" applyProtection="1">
      <alignment vertical="center"/>
      <protection hidden="1"/>
    </xf>
    <xf numFmtId="0" fontId="185" fillId="0" borderId="0" xfId="14" applyFont="1" applyProtection="1">
      <alignment vertical="center"/>
      <protection hidden="1"/>
    </xf>
    <xf numFmtId="0" fontId="111" fillId="0" borderId="0" xfId="14" applyFont="1" applyProtection="1">
      <alignment vertical="center"/>
      <protection hidden="1"/>
    </xf>
    <xf numFmtId="0" fontId="187" fillId="10" borderId="2" xfId="8" applyFont="1" applyFill="1" applyBorder="1" applyAlignment="1" applyProtection="1">
      <alignment vertical="center" wrapText="1"/>
      <protection hidden="1"/>
    </xf>
    <xf numFmtId="0" fontId="12" fillId="10" borderId="3" xfId="8" applyFont="1" applyFill="1" applyBorder="1" applyAlignment="1" applyProtection="1">
      <alignment horizontal="center" vertical="center" wrapText="1"/>
      <protection hidden="1"/>
    </xf>
    <xf numFmtId="188" fontId="188" fillId="0" borderId="17" xfId="8" applyNumberFormat="1" applyFont="1" applyFill="1" applyBorder="1" applyAlignment="1" applyProtection="1">
      <alignment horizontal="center" vertical="center" wrapText="1"/>
      <protection hidden="1"/>
    </xf>
    <xf numFmtId="188" fontId="188" fillId="0" borderId="0" xfId="8" applyNumberFormat="1" applyFont="1" applyFill="1" applyBorder="1" applyAlignment="1" applyProtection="1">
      <alignment horizontal="center" vertical="center" wrapText="1"/>
      <protection hidden="1"/>
    </xf>
    <xf numFmtId="188" fontId="64" fillId="0" borderId="0" xfId="8" applyNumberFormat="1" applyFont="1" applyFill="1" applyAlignment="1" applyProtection="1">
      <alignment vertical="center" wrapText="1"/>
      <protection hidden="1"/>
    </xf>
    <xf numFmtId="178" fontId="189" fillId="0" borderId="17" xfId="8" applyNumberFormat="1" applyFont="1" applyFill="1" applyBorder="1" applyAlignment="1" applyProtection="1">
      <alignment vertical="center" wrapText="1"/>
      <protection hidden="1"/>
    </xf>
    <xf numFmtId="178" fontId="189" fillId="0" borderId="0" xfId="8" applyNumberFormat="1" applyFont="1" applyFill="1" applyBorder="1" applyAlignment="1" applyProtection="1">
      <alignment vertical="center" wrapText="1"/>
      <protection hidden="1"/>
    </xf>
    <xf numFmtId="178" fontId="189" fillId="0" borderId="10" xfId="8" applyNumberFormat="1" applyFont="1" applyFill="1" applyBorder="1" applyAlignment="1" applyProtection="1">
      <alignment horizontal="right" vertical="center" wrapText="1"/>
      <protection hidden="1"/>
    </xf>
    <xf numFmtId="0" fontId="190" fillId="0" borderId="10" xfId="0" applyFont="1" applyBorder="1" applyAlignment="1">
      <alignment vertical="center" wrapText="1"/>
    </xf>
    <xf numFmtId="188" fontId="191" fillId="0" borderId="17" xfId="8" applyNumberFormat="1" applyFont="1" applyFill="1" applyBorder="1" applyAlignment="1" applyProtection="1">
      <alignment horizontal="center" vertical="center" wrapText="1"/>
      <protection hidden="1"/>
    </xf>
    <xf numFmtId="188" fontId="192" fillId="0" borderId="0" xfId="8" applyNumberFormat="1" applyFont="1" applyFill="1" applyBorder="1" applyAlignment="1" applyProtection="1">
      <alignment horizontal="right" vertical="center" wrapText="1"/>
      <protection hidden="1"/>
    </xf>
    <xf numFmtId="188" fontId="191" fillId="0" borderId="0" xfId="8" applyNumberFormat="1" applyFont="1" applyFill="1" applyBorder="1" applyAlignment="1" applyProtection="1">
      <alignment horizontal="center" vertical="center" wrapText="1"/>
      <protection hidden="1"/>
    </xf>
    <xf numFmtId="188" fontId="67" fillId="0" borderId="0" xfId="8" applyNumberFormat="1" applyFont="1" applyFill="1" applyAlignment="1" applyProtection="1">
      <alignment vertical="center" wrapText="1"/>
      <protection hidden="1"/>
    </xf>
    <xf numFmtId="178" fontId="193" fillId="0" borderId="17" xfId="8" applyNumberFormat="1" applyFont="1" applyBorder="1" applyAlignment="1" applyProtection="1">
      <alignment vertical="center" wrapText="1"/>
      <protection hidden="1"/>
    </xf>
    <xf numFmtId="178" fontId="187" fillId="0" borderId="0" xfId="8" applyNumberFormat="1" applyFont="1" applyBorder="1" applyAlignment="1" applyProtection="1">
      <alignment vertical="center" wrapText="1"/>
      <protection hidden="1"/>
    </xf>
    <xf numFmtId="178" fontId="187" fillId="0" borderId="0" xfId="8" applyNumberFormat="1" applyFont="1" applyBorder="1" applyAlignment="1" applyProtection="1">
      <alignment horizontal="center" vertical="center"/>
      <protection hidden="1"/>
    </xf>
    <xf numFmtId="178" fontId="187" fillId="0" borderId="124" xfId="8" applyNumberFormat="1" applyFont="1" applyBorder="1" applyAlignment="1" applyProtection="1">
      <alignment horizontal="center" vertical="center" wrapText="1"/>
      <protection hidden="1"/>
    </xf>
    <xf numFmtId="178" fontId="187" fillId="0" borderId="125" xfId="8" applyNumberFormat="1" applyFont="1" applyBorder="1" applyAlignment="1" applyProtection="1">
      <alignment horizontal="center" vertical="center" wrapText="1"/>
      <protection hidden="1"/>
    </xf>
    <xf numFmtId="178" fontId="193" fillId="0" borderId="0" xfId="8" applyNumberFormat="1" applyFont="1" applyBorder="1" applyAlignment="1" applyProtection="1">
      <alignment vertical="center" wrapText="1"/>
      <protection hidden="1"/>
    </xf>
    <xf numFmtId="178" fontId="187" fillId="0" borderId="126" xfId="8" applyNumberFormat="1" applyFont="1" applyBorder="1" applyAlignment="1" applyProtection="1">
      <alignment horizontal="center" vertical="center" wrapText="1"/>
      <protection hidden="1"/>
    </xf>
    <xf numFmtId="0" fontId="187" fillId="0" borderId="0" xfId="8" applyFont="1" applyBorder="1" applyAlignment="1" applyProtection="1">
      <protection hidden="1"/>
    </xf>
    <xf numFmtId="192" fontId="187" fillId="0" borderId="126" xfId="8" applyNumberFormat="1" applyFont="1" applyBorder="1" applyAlignment="1" applyProtection="1">
      <alignment horizontal="center" vertical="center" wrapText="1"/>
      <protection hidden="1"/>
    </xf>
    <xf numFmtId="188" fontId="187" fillId="0" borderId="0" xfId="8" applyNumberFormat="1" applyFont="1" applyFill="1" applyBorder="1" applyAlignment="1" applyProtection="1">
      <alignment horizontal="right" vertical="center" wrapText="1"/>
      <protection hidden="1"/>
    </xf>
    <xf numFmtId="188" fontId="195" fillId="0" borderId="10" xfId="8" applyNumberFormat="1" applyFont="1" applyFill="1" applyBorder="1" applyAlignment="1" applyProtection="1">
      <alignment horizontal="right" vertical="center" wrapText="1"/>
      <protection hidden="1"/>
    </xf>
    <xf numFmtId="188" fontId="195" fillId="0" borderId="17" xfId="8" applyNumberFormat="1" applyFont="1" applyFill="1" applyBorder="1" applyAlignment="1" applyProtection="1">
      <alignment horizontal="center" vertical="center" wrapText="1"/>
      <protection hidden="1"/>
    </xf>
    <xf numFmtId="188" fontId="195" fillId="0" borderId="0" xfId="8" applyNumberFormat="1" applyFont="1" applyFill="1" applyBorder="1" applyAlignment="1" applyProtection="1">
      <alignment horizontal="right" vertical="center" wrapText="1"/>
      <protection hidden="1"/>
    </xf>
    <xf numFmtId="188" fontId="195" fillId="0" borderId="0" xfId="8" applyNumberFormat="1" applyFont="1" applyFill="1" applyBorder="1" applyAlignment="1" applyProtection="1">
      <alignment horizontal="center" vertical="center" wrapText="1"/>
      <protection hidden="1"/>
    </xf>
    <xf numFmtId="188" fontId="40" fillId="0" borderId="0" xfId="8" applyNumberFormat="1" applyFont="1" applyFill="1" applyAlignment="1" applyProtection="1">
      <alignment vertical="center" wrapText="1"/>
      <protection hidden="1"/>
    </xf>
    <xf numFmtId="188" fontId="195" fillId="0" borderId="0" xfId="8" applyNumberFormat="1" applyFont="1" applyFill="1" applyAlignment="1" applyProtection="1">
      <alignment vertical="center" wrapText="1"/>
      <protection hidden="1"/>
    </xf>
    <xf numFmtId="188" fontId="195" fillId="0" borderId="0" xfId="8" applyNumberFormat="1" applyFont="1" applyAlignment="1" applyProtection="1">
      <alignment vertical="center" wrapText="1"/>
      <protection hidden="1"/>
    </xf>
    <xf numFmtId="10" fontId="40" fillId="0" borderId="0" xfId="8" applyNumberFormat="1" applyFont="1" applyAlignment="1" applyProtection="1">
      <alignment vertical="center" wrapText="1"/>
      <protection hidden="1"/>
    </xf>
    <xf numFmtId="178" fontId="193" fillId="0" borderId="10" xfId="8" applyNumberFormat="1" applyFont="1" applyBorder="1" applyAlignment="1" applyProtection="1">
      <alignment vertical="center" wrapText="1"/>
      <protection hidden="1"/>
    </xf>
    <xf numFmtId="178" fontId="187" fillId="0" borderId="0" xfId="8" applyNumberFormat="1" applyFont="1" applyBorder="1" applyAlignment="1" applyProtection="1">
      <alignment horizontal="right" vertical="center" wrapText="1"/>
      <protection hidden="1"/>
    </xf>
    <xf numFmtId="190" fontId="187" fillId="0" borderId="124" xfId="8" applyNumberFormat="1" applyFont="1" applyBorder="1" applyAlignment="1" applyProtection="1">
      <alignment horizontal="center" vertical="center" wrapText="1"/>
      <protection hidden="1"/>
    </xf>
    <xf numFmtId="0" fontId="187" fillId="0" borderId="0" xfId="0" applyFont="1" applyBorder="1" applyAlignment="1">
      <alignment horizontal="right" vertical="center"/>
    </xf>
    <xf numFmtId="10" fontId="187" fillId="0" borderId="126" xfId="8" applyNumberFormat="1" applyFont="1" applyBorder="1" applyAlignment="1" applyProtection="1">
      <alignment horizontal="center" vertical="center"/>
      <protection hidden="1"/>
    </xf>
    <xf numFmtId="188" fontId="187" fillId="0" borderId="10" xfId="8" applyNumberFormat="1" applyFont="1" applyFill="1" applyBorder="1" applyAlignment="1" applyProtection="1">
      <protection hidden="1"/>
    </xf>
    <xf numFmtId="188" fontId="187" fillId="0" borderId="0" xfId="8" applyNumberFormat="1" applyFont="1" applyFill="1" applyBorder="1" applyAlignment="1" applyProtection="1">
      <protection hidden="1"/>
    </xf>
    <xf numFmtId="188" fontId="195" fillId="0" borderId="10" xfId="8" applyNumberFormat="1" applyFont="1" applyFill="1" applyBorder="1" applyAlignment="1" applyProtection="1">
      <protection hidden="1"/>
    </xf>
    <xf numFmtId="188" fontId="195" fillId="0" borderId="0" xfId="8" applyNumberFormat="1" applyFont="1" applyFill="1" applyBorder="1" applyAlignment="1" applyProtection="1">
      <protection hidden="1"/>
    </xf>
    <xf numFmtId="178" fontId="187" fillId="0" borderId="17" xfId="8" applyNumberFormat="1" applyFont="1" applyBorder="1" applyAlignment="1" applyProtection="1">
      <alignment horizontal="center" vertical="center" wrapText="1"/>
      <protection hidden="1"/>
    </xf>
    <xf numFmtId="10" fontId="187" fillId="0" borderId="126" xfId="8" applyNumberFormat="1" applyFont="1" applyBorder="1" applyAlignment="1" applyProtection="1">
      <alignment horizontal="center" vertical="center" wrapText="1"/>
      <protection hidden="1"/>
    </xf>
    <xf numFmtId="188" fontId="187" fillId="0" borderId="0" xfId="8" applyNumberFormat="1" applyFont="1" applyFill="1" applyBorder="1" applyAlignment="1" applyProtection="1">
      <alignment horizontal="left" vertical="center" wrapText="1"/>
      <protection hidden="1"/>
    </xf>
    <xf numFmtId="188" fontId="187" fillId="0" borderId="10" xfId="8" applyNumberFormat="1" applyFont="1" applyFill="1" applyBorder="1" applyAlignment="1" applyProtection="1">
      <alignment horizontal="left" vertical="center" wrapText="1"/>
      <protection hidden="1"/>
    </xf>
    <xf numFmtId="188" fontId="195" fillId="0" borderId="10" xfId="8" applyNumberFormat="1" applyFont="1" applyFill="1" applyBorder="1" applyAlignment="1" applyProtection="1">
      <alignment horizontal="left" vertical="center" wrapText="1"/>
      <protection hidden="1"/>
    </xf>
    <xf numFmtId="188" fontId="195" fillId="0" borderId="0" xfId="8" applyNumberFormat="1" applyFont="1" applyFill="1" applyBorder="1" applyAlignment="1" applyProtection="1">
      <alignment horizontal="left" vertical="center" wrapText="1"/>
      <protection hidden="1"/>
    </xf>
    <xf numFmtId="193" fontId="187" fillId="0" borderId="17" xfId="8" applyNumberFormat="1" applyFont="1" applyBorder="1" applyAlignment="1" applyProtection="1">
      <alignment horizontal="right" vertical="center" wrapText="1"/>
      <protection hidden="1"/>
    </xf>
    <xf numFmtId="0" fontId="187" fillId="0" borderId="0" xfId="8" applyFont="1" applyBorder="1" applyAlignment="1" applyProtection="1">
      <alignment vertical="center" wrapText="1"/>
      <protection hidden="1"/>
    </xf>
    <xf numFmtId="192" fontId="187" fillId="0" borderId="0" xfId="8" applyNumberFormat="1" applyFont="1" applyFill="1" applyBorder="1" applyAlignment="1" applyProtection="1">
      <alignment horizontal="right" vertical="center"/>
      <protection hidden="1"/>
    </xf>
    <xf numFmtId="192" fontId="197" fillId="0" borderId="127" xfId="8" applyNumberFormat="1" applyFont="1" applyBorder="1" applyAlignment="1" applyProtection="1">
      <alignment horizontal="center" vertical="center"/>
      <protection hidden="1"/>
    </xf>
    <xf numFmtId="192" fontId="40" fillId="0" borderId="128" xfId="8" applyNumberFormat="1" applyFont="1" applyBorder="1" applyAlignment="1" applyProtection="1">
      <alignment vertical="center"/>
      <protection hidden="1"/>
    </xf>
    <xf numFmtId="178" fontId="193" fillId="0" borderId="126" xfId="8" applyNumberFormat="1" applyFont="1" applyBorder="1" applyAlignment="1" applyProtection="1">
      <alignment vertical="center" wrapText="1"/>
      <protection hidden="1"/>
    </xf>
    <xf numFmtId="194" fontId="198" fillId="0" borderId="127" xfId="8" applyNumberFormat="1" applyFont="1" applyBorder="1" applyAlignment="1" applyProtection="1">
      <alignment vertical="center"/>
      <protection hidden="1"/>
    </xf>
    <xf numFmtId="194" fontId="199" fillId="0" borderId="129" xfId="8" applyNumberFormat="1" applyFont="1" applyBorder="1" applyAlignment="1" applyProtection="1">
      <alignment vertical="center"/>
      <protection hidden="1"/>
    </xf>
    <xf numFmtId="194" fontId="199" fillId="0" borderId="128" xfId="8" applyNumberFormat="1" applyFont="1" applyBorder="1" applyAlignment="1" applyProtection="1">
      <alignment vertical="center"/>
      <protection hidden="1"/>
    </xf>
    <xf numFmtId="178" fontId="193" fillId="0" borderId="0" xfId="8" applyNumberFormat="1" applyFont="1" applyBorder="1" applyAlignment="1" applyProtection="1">
      <alignment horizontal="center" vertical="center" wrapText="1"/>
      <protection hidden="1"/>
    </xf>
    <xf numFmtId="194" fontId="187" fillId="0" borderId="0" xfId="8" applyNumberFormat="1" applyFont="1" applyBorder="1" applyAlignment="1" applyProtection="1">
      <alignment horizontal="right" vertical="center"/>
      <protection hidden="1"/>
    </xf>
    <xf numFmtId="194" fontId="187" fillId="0" borderId="10" xfId="8" applyNumberFormat="1" applyFont="1" applyBorder="1" applyAlignment="1" applyProtection="1">
      <alignment horizontal="right" vertical="center"/>
      <protection hidden="1"/>
    </xf>
    <xf numFmtId="0" fontId="187" fillId="0" borderId="0" xfId="0" applyFont="1" applyBorder="1" applyAlignment="1">
      <alignment vertical="center"/>
    </xf>
    <xf numFmtId="0" fontId="197" fillId="0" borderId="127" xfId="8" applyFont="1" applyBorder="1" applyAlignment="1" applyProtection="1">
      <alignment horizontal="center" vertical="center"/>
      <protection hidden="1"/>
    </xf>
    <xf numFmtId="0" fontId="40" fillId="0" borderId="128" xfId="8" applyFont="1" applyBorder="1" applyAlignment="1" applyProtection="1">
      <alignment vertical="center"/>
      <protection hidden="1"/>
    </xf>
    <xf numFmtId="0" fontId="198" fillId="0" borderId="127" xfId="8" applyFont="1" applyBorder="1" applyAlignment="1" applyProtection="1">
      <alignment vertical="center"/>
      <protection hidden="1"/>
    </xf>
    <xf numFmtId="0" fontId="199" fillId="0" borderId="129" xfId="8" applyFont="1" applyBorder="1" applyAlignment="1" applyProtection="1">
      <alignment vertical="center"/>
      <protection hidden="1"/>
    </xf>
    <xf numFmtId="0" fontId="199" fillId="0" borderId="128" xfId="8" applyFont="1" applyBorder="1" applyAlignment="1" applyProtection="1">
      <alignment vertical="center"/>
      <protection hidden="1"/>
    </xf>
    <xf numFmtId="192" fontId="187" fillId="0" borderId="0" xfId="8" applyNumberFormat="1" applyFont="1" applyBorder="1" applyAlignment="1" applyProtection="1">
      <alignment horizontal="right" vertical="center" wrapText="1"/>
      <protection hidden="1"/>
    </xf>
    <xf numFmtId="192" fontId="187" fillId="0" borderId="10" xfId="8" applyNumberFormat="1" applyFont="1" applyBorder="1" applyAlignment="1" applyProtection="1">
      <alignment horizontal="right" vertical="center" wrapText="1"/>
      <protection hidden="1"/>
    </xf>
    <xf numFmtId="0" fontId="187" fillId="0" borderId="17" xfId="8" applyFont="1" applyBorder="1" applyAlignment="1" applyProtection="1">
      <alignment vertical="center" wrapText="1"/>
      <protection hidden="1"/>
    </xf>
    <xf numFmtId="193" fontId="202" fillId="0" borderId="17" xfId="8" applyNumberFormat="1" applyFont="1" applyBorder="1" applyAlignment="1" applyProtection="1">
      <alignment horizontal="left" vertical="center"/>
      <protection hidden="1"/>
    </xf>
    <xf numFmtId="192" fontId="187" fillId="0" borderId="0" xfId="8" applyNumberFormat="1" applyFont="1" applyBorder="1" applyAlignment="1" applyProtection="1">
      <alignment horizontal="center" vertical="center" wrapText="1"/>
      <protection hidden="1"/>
    </xf>
    <xf numFmtId="0" fontId="193" fillId="0" borderId="0" xfId="8" applyFont="1" applyBorder="1" applyAlignment="1" applyProtection="1">
      <alignment horizontal="right" vertical="center"/>
      <protection hidden="1"/>
    </xf>
    <xf numFmtId="0" fontId="193" fillId="0" borderId="174" xfId="8" applyFont="1" applyBorder="1" applyAlignment="1" applyProtection="1">
      <alignment horizontal="right" vertical="center"/>
      <protection hidden="1"/>
    </xf>
    <xf numFmtId="0" fontId="203" fillId="0" borderId="0" xfId="8" applyFont="1" applyBorder="1" applyAlignment="1" applyProtection="1">
      <alignment horizontal="left" vertical="center"/>
      <protection hidden="1"/>
    </xf>
    <xf numFmtId="178" fontId="189" fillId="0" borderId="0" xfId="8" applyNumberFormat="1" applyFont="1" applyBorder="1" applyAlignment="1" applyProtection="1">
      <alignment horizontal="right" vertical="center"/>
      <protection hidden="1"/>
    </xf>
    <xf numFmtId="188" fontId="187" fillId="0" borderId="17" xfId="8" applyNumberFormat="1" applyFont="1" applyFill="1" applyBorder="1" applyAlignment="1" applyProtection="1">
      <alignment horizontal="right" vertical="center" wrapText="1"/>
      <protection hidden="1"/>
    </xf>
    <xf numFmtId="188" fontId="69" fillId="0" borderId="10" xfId="8" applyNumberFormat="1" applyFont="1" applyFill="1" applyBorder="1" applyAlignment="1" applyProtection="1">
      <alignment horizontal="right" vertical="center" wrapText="1"/>
      <protection hidden="1"/>
    </xf>
    <xf numFmtId="188" fontId="69" fillId="0" borderId="17" xfId="8" applyNumberFormat="1" applyFont="1" applyFill="1" applyBorder="1" applyAlignment="1" applyProtection="1">
      <alignment horizontal="center" vertical="center" wrapText="1"/>
      <protection hidden="1"/>
    </xf>
    <xf numFmtId="188" fontId="69" fillId="0" borderId="0" xfId="8" applyNumberFormat="1" applyFont="1" applyFill="1" applyBorder="1" applyAlignment="1" applyProtection="1">
      <alignment horizontal="right" vertical="center" wrapText="1"/>
      <protection hidden="1"/>
    </xf>
    <xf numFmtId="188" fontId="69" fillId="0" borderId="0" xfId="8" applyNumberFormat="1" applyFont="1" applyFill="1" applyBorder="1" applyAlignment="1" applyProtection="1">
      <alignment horizontal="center" vertical="center" wrapText="1"/>
      <protection hidden="1"/>
    </xf>
    <xf numFmtId="193" fontId="204" fillId="0" borderId="17" xfId="8" applyNumberFormat="1" applyFont="1" applyFill="1" applyBorder="1" applyAlignment="1" applyProtection="1">
      <alignment vertical="center" wrapText="1"/>
      <protection hidden="1"/>
    </xf>
    <xf numFmtId="0" fontId="204" fillId="0" borderId="0" xfId="8" applyFont="1" applyFill="1" applyBorder="1" applyAlignment="1" applyProtection="1">
      <alignment horizontal="right" vertical="center"/>
      <protection hidden="1"/>
    </xf>
    <xf numFmtId="0" fontId="204" fillId="0" borderId="0" xfId="8" applyFont="1" applyFill="1" applyBorder="1" applyAlignment="1" applyProtection="1">
      <alignment vertical="center" wrapText="1"/>
      <protection hidden="1"/>
    </xf>
    <xf numFmtId="0" fontId="204" fillId="0" borderId="10" xfId="8" applyFont="1" applyFill="1" applyBorder="1" applyAlignment="1" applyProtection="1">
      <alignment vertical="center" wrapText="1"/>
      <protection hidden="1"/>
    </xf>
    <xf numFmtId="0" fontId="204" fillId="0" borderId="17" xfId="8" applyFont="1" applyFill="1" applyBorder="1" applyAlignment="1" applyProtection="1">
      <alignment vertical="center" wrapText="1"/>
      <protection hidden="1"/>
    </xf>
    <xf numFmtId="0" fontId="40" fillId="0" borderId="17" xfId="8" applyFont="1" applyFill="1" applyBorder="1" applyAlignment="1" applyProtection="1">
      <alignment horizontal="left" vertical="center" wrapText="1"/>
      <protection hidden="1"/>
    </xf>
    <xf numFmtId="0" fontId="40" fillId="0" borderId="0" xfId="8" applyFont="1" applyFill="1" applyBorder="1" applyAlignment="1" applyProtection="1">
      <alignment horizontal="left" vertical="center" wrapText="1"/>
      <protection hidden="1"/>
    </xf>
    <xf numFmtId="193" fontId="204" fillId="0" borderId="11" xfId="8" applyNumberFormat="1" applyFont="1" applyFill="1" applyBorder="1" applyAlignment="1" applyProtection="1">
      <alignment vertical="center" wrapText="1"/>
      <protection hidden="1"/>
    </xf>
    <xf numFmtId="193" fontId="204" fillId="0" borderId="12" xfId="8" applyNumberFormat="1" applyFont="1" applyFill="1" applyBorder="1" applyAlignment="1" applyProtection="1">
      <alignment vertical="center" wrapText="1"/>
      <protection hidden="1"/>
    </xf>
    <xf numFmtId="178" fontId="67" fillId="0" borderId="12" xfId="8" applyNumberFormat="1" applyFont="1" applyFill="1" applyBorder="1" applyAlignment="1" applyProtection="1">
      <alignment vertical="center" wrapText="1"/>
      <protection hidden="1"/>
    </xf>
    <xf numFmtId="188" fontId="195" fillId="0" borderId="12" xfId="8" applyNumberFormat="1" applyFont="1" applyFill="1" applyBorder="1" applyAlignment="1" applyProtection="1">
      <alignment horizontal="center" vertical="center" wrapText="1"/>
      <protection hidden="1"/>
    </xf>
    <xf numFmtId="0" fontId="204" fillId="0" borderId="12" xfId="8" applyFont="1" applyFill="1" applyBorder="1" applyAlignment="1" applyProtection="1">
      <alignment vertical="center"/>
      <protection hidden="1"/>
    </xf>
    <xf numFmtId="188" fontId="40" fillId="0" borderId="12" xfId="8" applyNumberFormat="1" applyFont="1" applyFill="1" applyBorder="1" applyAlignment="1" applyProtection="1">
      <alignment vertical="center" wrapText="1"/>
      <protection hidden="1"/>
    </xf>
    <xf numFmtId="0" fontId="204" fillId="0" borderId="12" xfId="8" applyFont="1" applyFill="1" applyBorder="1" applyAlignment="1" applyProtection="1">
      <alignment vertical="center" wrapText="1"/>
      <protection hidden="1"/>
    </xf>
    <xf numFmtId="0" fontId="204" fillId="0" borderId="13" xfId="8" applyFont="1" applyFill="1" applyBorder="1" applyAlignment="1" applyProtection="1">
      <alignment vertical="center" wrapText="1"/>
      <protection hidden="1"/>
    </xf>
    <xf numFmtId="178" fontId="67" fillId="0" borderId="0" xfId="8" applyNumberFormat="1" applyFont="1" applyBorder="1" applyAlignment="1" applyProtection="1">
      <alignment vertical="center" wrapText="1"/>
      <protection hidden="1"/>
    </xf>
    <xf numFmtId="0" fontId="206" fillId="0" borderId="12" xfId="0" applyFont="1" applyBorder="1">
      <alignment vertical="center"/>
    </xf>
    <xf numFmtId="178" fontId="193" fillId="0" borderId="12" xfId="8" applyNumberFormat="1" applyFont="1" applyBorder="1" applyAlignment="1" applyProtection="1">
      <alignment vertical="center" wrapText="1"/>
      <protection hidden="1"/>
    </xf>
    <xf numFmtId="178" fontId="203" fillId="0" borderId="0" xfId="8" applyNumberFormat="1" applyFont="1" applyBorder="1" applyAlignment="1" applyProtection="1">
      <alignment horizontal="right" vertical="center" wrapText="1"/>
      <protection hidden="1"/>
    </xf>
    <xf numFmtId="0" fontId="187" fillId="0" borderId="0" xfId="8" applyFont="1" applyBorder="1" applyAlignment="1" applyProtection="1">
      <alignment horizontal="right" vertical="center" wrapText="1"/>
      <protection hidden="1"/>
    </xf>
    <xf numFmtId="178" fontId="203" fillId="0" borderId="0" xfId="8" applyNumberFormat="1" applyFont="1" applyBorder="1" applyAlignment="1" applyProtection="1">
      <alignment vertical="center" wrapText="1"/>
      <protection hidden="1"/>
    </xf>
    <xf numFmtId="178" fontId="203" fillId="0" borderId="0" xfId="8" applyNumberFormat="1" applyFont="1" applyBorder="1" applyAlignment="1" applyProtection="1">
      <alignment horizontal="left" vertical="center" wrapText="1"/>
      <protection hidden="1"/>
    </xf>
    <xf numFmtId="0" fontId="187" fillId="0" borderId="0" xfId="8" applyFont="1" applyBorder="1" applyAlignment="1" applyProtection="1">
      <alignment horizontal="left" vertical="center" wrapText="1"/>
      <protection hidden="1"/>
    </xf>
    <xf numFmtId="188" fontId="187" fillId="0" borderId="0" xfId="8" applyNumberFormat="1" applyFont="1" applyFill="1" applyBorder="1" applyAlignment="1" applyProtection="1">
      <alignment vertical="center" wrapText="1"/>
      <protection hidden="1"/>
    </xf>
    <xf numFmtId="188" fontId="187" fillId="0" borderId="2" xfId="8" applyNumberFormat="1" applyFont="1" applyFill="1" applyBorder="1" applyAlignment="1" applyProtection="1">
      <alignment vertical="center" wrapText="1"/>
      <protection hidden="1"/>
    </xf>
    <xf numFmtId="188" fontId="69" fillId="0" borderId="12" xfId="8" applyNumberFormat="1" applyFont="1" applyFill="1" applyBorder="1" applyAlignment="1" applyProtection="1">
      <alignment horizontal="left" vertical="center" wrapText="1"/>
      <protection hidden="1"/>
    </xf>
    <xf numFmtId="188" fontId="69" fillId="0" borderId="0" xfId="8" applyNumberFormat="1" applyFont="1" applyFill="1" applyBorder="1" applyAlignment="1" applyProtection="1">
      <alignment horizontal="left" vertical="center" wrapText="1"/>
      <protection hidden="1"/>
    </xf>
    <xf numFmtId="0" fontId="207" fillId="0" borderId="10" xfId="14" applyFont="1" applyBorder="1" applyProtection="1">
      <alignment vertical="center"/>
      <protection hidden="1"/>
    </xf>
    <xf numFmtId="0" fontId="209" fillId="12" borderId="73" xfId="14" applyFont="1" applyFill="1" applyBorder="1" applyAlignment="1" applyProtection="1">
      <alignment vertical="center" wrapText="1"/>
      <protection hidden="1"/>
    </xf>
    <xf numFmtId="0" fontId="209" fillId="12" borderId="80" xfId="14" applyFont="1" applyFill="1" applyBorder="1" applyAlignment="1" applyProtection="1">
      <alignment vertical="center" wrapText="1"/>
      <protection hidden="1"/>
    </xf>
    <xf numFmtId="0" fontId="207" fillId="0" borderId="0" xfId="14" applyFont="1" applyProtection="1">
      <alignment vertical="center"/>
      <protection hidden="1"/>
    </xf>
    <xf numFmtId="0" fontId="208" fillId="23" borderId="28" xfId="14" applyFont="1" applyFill="1" applyBorder="1" applyAlignment="1" applyProtection="1">
      <alignment horizontal="center" vertical="center" wrapText="1"/>
      <protection hidden="1"/>
    </xf>
    <xf numFmtId="0" fontId="205" fillId="23" borderId="28" xfId="14" applyFont="1" applyFill="1" applyBorder="1" applyAlignment="1" applyProtection="1">
      <alignment horizontal="center" vertical="center" wrapText="1"/>
      <protection hidden="1"/>
    </xf>
    <xf numFmtId="0" fontId="205" fillId="26" borderId="28" xfId="14" applyFont="1" applyFill="1" applyBorder="1" applyAlignment="1" applyProtection="1">
      <alignment horizontal="center" vertical="center" wrapText="1"/>
      <protection hidden="1"/>
    </xf>
    <xf numFmtId="0" fontId="205" fillId="26" borderId="82" xfId="14" applyFont="1" applyFill="1" applyBorder="1" applyAlignment="1" applyProtection="1">
      <alignment horizontal="center" vertical="center" wrapText="1"/>
      <protection hidden="1"/>
    </xf>
    <xf numFmtId="0" fontId="40" fillId="0" borderId="10" xfId="14" applyFont="1" applyBorder="1" applyProtection="1">
      <alignment vertical="center"/>
      <protection hidden="1"/>
    </xf>
    <xf numFmtId="0" fontId="40" fillId="0" borderId="84" xfId="14" applyFont="1" applyBorder="1" applyAlignment="1" applyProtection="1">
      <alignment horizontal="center" vertical="center"/>
      <protection hidden="1"/>
    </xf>
    <xf numFmtId="0" fontId="40" fillId="0" borderId="85" xfId="14" applyFont="1" applyBorder="1" applyAlignment="1" applyProtection="1">
      <alignment horizontal="center" vertical="center"/>
      <protection hidden="1"/>
    </xf>
    <xf numFmtId="177" fontId="40" fillId="0" borderId="85" xfId="14" applyNumberFormat="1" applyFont="1" applyBorder="1" applyProtection="1">
      <alignment vertical="center"/>
      <protection hidden="1"/>
    </xf>
    <xf numFmtId="177" fontId="40" fillId="0" borderId="86" xfId="14" applyNumberFormat="1" applyFont="1" applyBorder="1" applyProtection="1">
      <alignment vertical="center"/>
      <protection hidden="1"/>
    </xf>
    <xf numFmtId="177" fontId="40" fillId="0" borderId="60" xfId="14" applyNumberFormat="1" applyFont="1" applyBorder="1" applyProtection="1">
      <alignment vertical="center"/>
      <protection hidden="1"/>
    </xf>
    <xf numFmtId="177" fontId="40" fillId="0" borderId="14" xfId="14" applyNumberFormat="1" applyFont="1" applyBorder="1" applyProtection="1">
      <alignment vertical="center"/>
      <protection hidden="1"/>
    </xf>
    <xf numFmtId="177" fontId="40" fillId="0" borderId="79" xfId="14" applyNumberFormat="1" applyFont="1" applyBorder="1" applyProtection="1">
      <alignment vertical="center"/>
      <protection hidden="1"/>
    </xf>
    <xf numFmtId="10" fontId="40" fillId="0" borderId="79" xfId="14" applyNumberFormat="1" applyFont="1" applyBorder="1" applyProtection="1">
      <alignment vertical="center"/>
      <protection hidden="1"/>
    </xf>
    <xf numFmtId="10" fontId="40" fillId="0" borderId="73" xfId="14" applyNumberFormat="1" applyFont="1" applyBorder="1" applyAlignment="1" applyProtection="1">
      <alignment horizontal="right" vertical="center"/>
      <protection hidden="1"/>
    </xf>
    <xf numFmtId="10" fontId="40" fillId="0" borderId="20" xfId="14" applyNumberFormat="1" applyFont="1" applyBorder="1" applyAlignment="1" applyProtection="1">
      <alignment horizontal="right" vertical="center"/>
      <protection hidden="1"/>
    </xf>
    <xf numFmtId="0" fontId="40" fillId="0" borderId="0" xfId="14" applyFont="1" applyProtection="1">
      <alignment vertical="center"/>
      <protection hidden="1"/>
    </xf>
    <xf numFmtId="177" fontId="40" fillId="0" borderId="18" xfId="14" applyNumberFormat="1" applyFont="1" applyBorder="1" applyProtection="1">
      <alignment vertical="center"/>
      <protection hidden="1"/>
    </xf>
    <xf numFmtId="177" fontId="40" fillId="0" borderId="19" xfId="14" applyNumberFormat="1" applyFont="1" applyBorder="1" applyProtection="1">
      <alignment vertical="center"/>
      <protection hidden="1"/>
    </xf>
    <xf numFmtId="10" fontId="40" fillId="0" borderId="19" xfId="14" applyNumberFormat="1" applyFont="1" applyBorder="1" applyProtection="1">
      <alignment vertical="center"/>
      <protection hidden="1"/>
    </xf>
    <xf numFmtId="10" fontId="40" fillId="0" borderId="30" xfId="14" applyNumberFormat="1" applyFont="1" applyBorder="1" applyAlignment="1" applyProtection="1">
      <alignment horizontal="right" vertical="center"/>
      <protection hidden="1"/>
    </xf>
    <xf numFmtId="177" fontId="40" fillId="0" borderId="171" xfId="14" applyNumberFormat="1" applyFont="1" applyBorder="1" applyProtection="1">
      <alignment vertical="center"/>
      <protection hidden="1"/>
    </xf>
    <xf numFmtId="177" fontId="40" fillId="0" borderId="91" xfId="14" applyNumberFormat="1" applyFont="1" applyBorder="1" applyProtection="1">
      <alignment vertical="center"/>
      <protection hidden="1"/>
    </xf>
    <xf numFmtId="10" fontId="40" fillId="0" borderId="91" xfId="14" applyNumberFormat="1" applyFont="1" applyBorder="1" applyProtection="1">
      <alignment vertical="center"/>
      <protection hidden="1"/>
    </xf>
    <xf numFmtId="10" fontId="40" fillId="0" borderId="32" xfId="14" applyNumberFormat="1" applyFont="1" applyBorder="1" applyAlignment="1" applyProtection="1">
      <alignment horizontal="right" vertical="center"/>
      <protection hidden="1"/>
    </xf>
    <xf numFmtId="10" fontId="40" fillId="0" borderId="115" xfId="14" applyNumberFormat="1" applyFont="1" applyBorder="1" applyAlignment="1" applyProtection="1">
      <alignment horizontal="right" vertical="center"/>
      <protection hidden="1"/>
    </xf>
    <xf numFmtId="0" fontId="209" fillId="12" borderId="73" xfId="14" applyFont="1" applyFill="1" applyBorder="1" applyAlignment="1" applyProtection="1">
      <alignment horizontal="center" vertical="center" wrapText="1"/>
      <protection hidden="1"/>
    </xf>
    <xf numFmtId="0" fontId="209" fillId="12" borderId="80" xfId="14" applyFont="1" applyFill="1" applyBorder="1" applyAlignment="1" applyProtection="1">
      <alignment horizontal="center" vertical="center" wrapText="1"/>
      <protection hidden="1"/>
    </xf>
    <xf numFmtId="177" fontId="40" fillId="0" borderId="84" xfId="14" applyNumberFormat="1" applyFont="1" applyBorder="1" applyProtection="1">
      <alignment vertical="center"/>
      <protection hidden="1"/>
    </xf>
    <xf numFmtId="10" fontId="40" fillId="0" borderId="85" xfId="14" applyNumberFormat="1" applyFont="1" applyBorder="1" applyProtection="1">
      <alignment vertical="center"/>
      <protection hidden="1"/>
    </xf>
    <xf numFmtId="10" fontId="40" fillId="0" borderId="72" xfId="14" applyNumberFormat="1" applyFont="1" applyBorder="1" applyAlignment="1" applyProtection="1">
      <alignment horizontal="right" vertical="center"/>
      <protection hidden="1"/>
    </xf>
    <xf numFmtId="10" fontId="40" fillId="0" borderId="86" xfId="14" applyNumberFormat="1" applyFont="1" applyBorder="1" applyAlignment="1" applyProtection="1">
      <alignment horizontal="right" vertical="center"/>
      <protection hidden="1"/>
    </xf>
    <xf numFmtId="0" fontId="12" fillId="0" borderId="0" xfId="14" applyFont="1" applyBorder="1" applyProtection="1">
      <alignment vertical="center"/>
      <protection hidden="1"/>
    </xf>
    <xf numFmtId="0" fontId="193" fillId="0" borderId="0" xfId="0" applyFont="1">
      <alignment vertical="center"/>
    </xf>
    <xf numFmtId="0" fontId="12" fillId="0" borderId="0" xfId="14" applyFont="1" applyFill="1" applyBorder="1" applyProtection="1">
      <alignment vertical="center"/>
      <protection hidden="1"/>
    </xf>
    <xf numFmtId="0" fontId="205" fillId="0" borderId="10" xfId="14" applyFont="1" applyFill="1" applyBorder="1" applyAlignment="1" applyProtection="1">
      <alignment horizontal="right" vertical="center"/>
      <protection hidden="1"/>
    </xf>
    <xf numFmtId="0" fontId="12" fillId="0" borderId="0" xfId="14" applyFont="1" applyFill="1" applyProtection="1">
      <alignment vertical="center"/>
      <protection hidden="1"/>
    </xf>
    <xf numFmtId="0" fontId="12" fillId="0" borderId="17" xfId="14" applyFont="1" applyFill="1" applyBorder="1" applyProtection="1">
      <alignment vertical="center"/>
      <protection hidden="1"/>
    </xf>
    <xf numFmtId="0" fontId="12" fillId="0" borderId="115" xfId="14" applyFont="1" applyFill="1" applyBorder="1" applyProtection="1">
      <alignment vertical="center"/>
      <protection hidden="1"/>
    </xf>
    <xf numFmtId="0" fontId="12" fillId="0" borderId="0" xfId="14" applyFont="1" applyProtection="1">
      <alignment vertical="center"/>
      <protection hidden="1"/>
    </xf>
    <xf numFmtId="0" fontId="205" fillId="28" borderId="28" xfId="14" applyFont="1" applyFill="1" applyBorder="1" applyAlignment="1" applyProtection="1">
      <alignment horizontal="center" vertical="center" wrapText="1"/>
      <protection hidden="1"/>
    </xf>
    <xf numFmtId="0" fontId="205" fillId="28" borderId="82" xfId="14" applyFont="1" applyFill="1" applyBorder="1" applyAlignment="1" applyProtection="1">
      <alignment horizontal="center" vertical="center" wrapText="1"/>
      <protection hidden="1"/>
    </xf>
    <xf numFmtId="0" fontId="205" fillId="28" borderId="87" xfId="14" applyFont="1" applyFill="1" applyBorder="1" applyAlignment="1" applyProtection="1">
      <alignment horizontal="center" vertical="center" wrapText="1"/>
      <protection hidden="1"/>
    </xf>
    <xf numFmtId="0" fontId="40" fillId="0" borderId="14" xfId="14" applyFont="1" applyBorder="1" applyAlignment="1" applyProtection="1">
      <alignment horizontal="center" vertical="center"/>
      <protection hidden="1"/>
    </xf>
    <xf numFmtId="0" fontId="40" fillId="0" borderId="79" xfId="14" applyFont="1" applyBorder="1" applyAlignment="1" applyProtection="1">
      <alignment horizontal="center" vertical="center"/>
      <protection hidden="1"/>
    </xf>
    <xf numFmtId="177" fontId="40" fillId="0" borderId="15" xfId="14" applyNumberFormat="1" applyFont="1" applyBorder="1" applyProtection="1">
      <alignment vertical="center"/>
      <protection hidden="1"/>
    </xf>
    <xf numFmtId="0" fontId="40" fillId="0" borderId="117" xfId="14" applyFont="1" applyBorder="1" applyAlignment="1" applyProtection="1">
      <alignment horizontal="center" vertical="center"/>
      <protection hidden="1"/>
    </xf>
    <xf numFmtId="0" fontId="40" fillId="0" borderId="133" xfId="14" applyFont="1" applyBorder="1" applyAlignment="1" applyProtection="1">
      <alignment horizontal="center" vertical="center"/>
      <protection hidden="1"/>
    </xf>
    <xf numFmtId="177" fontId="40" fillId="0" borderId="133" xfId="14" applyNumberFormat="1" applyFont="1" applyBorder="1" applyProtection="1">
      <alignment vertical="center"/>
      <protection hidden="1"/>
    </xf>
    <xf numFmtId="177" fontId="40" fillId="0" borderId="134" xfId="14" applyNumberFormat="1" applyFont="1" applyBorder="1" applyProtection="1">
      <alignment vertical="center"/>
      <protection hidden="1"/>
    </xf>
    <xf numFmtId="177" fontId="40" fillId="0" borderId="27" xfId="14" applyNumberFormat="1" applyFont="1" applyBorder="1" applyProtection="1">
      <alignment vertical="center"/>
      <protection hidden="1"/>
    </xf>
    <xf numFmtId="177" fontId="40" fillId="0" borderId="28" xfId="14" applyNumberFormat="1" applyFont="1" applyBorder="1" applyProtection="1">
      <alignment vertical="center"/>
      <protection hidden="1"/>
    </xf>
    <xf numFmtId="10" fontId="40" fillId="0" borderId="28" xfId="14" applyNumberFormat="1" applyFont="1" applyBorder="1" applyProtection="1">
      <alignment vertical="center"/>
      <protection hidden="1"/>
    </xf>
    <xf numFmtId="10" fontId="40" fillId="0" borderId="87" xfId="14" applyNumberFormat="1" applyFont="1" applyBorder="1" applyAlignment="1" applyProtection="1">
      <alignment horizontal="right" vertical="center"/>
      <protection hidden="1"/>
    </xf>
    <xf numFmtId="10" fontId="40" fillId="0" borderId="82" xfId="14" applyNumberFormat="1" applyFont="1" applyBorder="1" applyAlignment="1" applyProtection="1">
      <alignment horizontal="right" vertical="center"/>
      <protection hidden="1"/>
    </xf>
    <xf numFmtId="0" fontId="185" fillId="0" borderId="0" xfId="14" applyFont="1" applyFill="1" applyBorder="1" applyProtection="1">
      <alignment vertical="center"/>
      <protection hidden="1"/>
    </xf>
    <xf numFmtId="0" fontId="185" fillId="0" borderId="0" xfId="14" applyFont="1" applyFill="1" applyProtection="1">
      <alignment vertical="center"/>
      <protection hidden="1"/>
    </xf>
    <xf numFmtId="0" fontId="212" fillId="0" borderId="0" xfId="14" applyFont="1" applyProtection="1">
      <alignment vertical="center"/>
      <protection hidden="1"/>
    </xf>
    <xf numFmtId="0" fontId="209" fillId="0" borderId="0" xfId="8" applyFont="1" applyAlignment="1" applyProtection="1">
      <alignment vertical="center"/>
      <protection hidden="1"/>
    </xf>
    <xf numFmtId="0" fontId="213" fillId="0" borderId="0" xfId="8" applyFont="1" applyAlignment="1" applyProtection="1">
      <alignment vertical="center"/>
      <protection hidden="1"/>
    </xf>
    <xf numFmtId="0" fontId="195" fillId="0" borderId="0" xfId="8" applyFont="1" applyAlignment="1" applyProtection="1">
      <alignment vertical="center"/>
      <protection hidden="1"/>
    </xf>
    <xf numFmtId="0" fontId="212" fillId="0" borderId="0" xfId="14" applyFont="1" applyAlignment="1" applyProtection="1">
      <alignment vertical="center"/>
      <protection hidden="1"/>
    </xf>
    <xf numFmtId="0" fontId="195" fillId="0" borderId="0" xfId="8" applyFont="1" applyFill="1" applyAlignment="1" applyProtection="1">
      <alignment vertical="center"/>
      <protection hidden="1"/>
    </xf>
    <xf numFmtId="0" fontId="195" fillId="0" borderId="0" xfId="8" applyFont="1" applyAlignment="1">
      <alignment vertical="center"/>
    </xf>
    <xf numFmtId="0" fontId="214" fillId="0" borderId="0" xfId="8" applyFont="1" applyAlignment="1" applyProtection="1">
      <alignment vertical="center"/>
      <protection hidden="1"/>
    </xf>
    <xf numFmtId="0" fontId="215" fillId="0" borderId="0" xfId="14" applyFont="1" applyProtection="1">
      <alignment vertical="center"/>
      <protection hidden="1"/>
    </xf>
    <xf numFmtId="0" fontId="195" fillId="0" borderId="0" xfId="8" applyFont="1" applyAlignment="1" applyProtection="1">
      <alignment horizontal="left" vertical="center"/>
      <protection hidden="1"/>
    </xf>
    <xf numFmtId="0" fontId="215" fillId="0" borderId="0" xfId="8" applyFont="1" applyAlignment="1" applyProtection="1">
      <alignment vertical="center"/>
      <protection hidden="1"/>
    </xf>
    <xf numFmtId="0" fontId="195" fillId="0" borderId="0" xfId="0" applyFont="1">
      <alignment vertical="center"/>
    </xf>
    <xf numFmtId="0" fontId="195" fillId="0" borderId="0" xfId="14" applyFont="1" applyProtection="1">
      <alignment vertical="center"/>
      <protection hidden="1"/>
    </xf>
    <xf numFmtId="0" fontId="195" fillId="0" borderId="0" xfId="11" applyFont="1" applyFill="1" applyAlignment="1" applyProtection="1">
      <alignment horizontal="left" vertical="center"/>
      <protection hidden="1"/>
    </xf>
    <xf numFmtId="0" fontId="40" fillId="0" borderId="0" xfId="8" applyFont="1" applyAlignment="1" applyProtection="1">
      <alignment vertical="center"/>
      <protection hidden="1"/>
    </xf>
    <xf numFmtId="0" fontId="215" fillId="0" borderId="0" xfId="0" applyFont="1">
      <alignment vertical="center"/>
    </xf>
    <xf numFmtId="0" fontId="40" fillId="0" borderId="0" xfId="0" applyFont="1">
      <alignment vertical="center"/>
    </xf>
    <xf numFmtId="0" fontId="40" fillId="0" borderId="0" xfId="2" applyFont="1" applyProtection="1">
      <alignment vertical="center"/>
      <protection hidden="1"/>
    </xf>
    <xf numFmtId="0" fontId="195" fillId="0" borderId="0" xfId="0" applyFont="1" applyAlignment="1">
      <alignment horizontal="left" vertical="center"/>
    </xf>
    <xf numFmtId="0" fontId="40" fillId="0" borderId="0" xfId="0" applyFont="1" applyAlignment="1">
      <alignment horizontal="left" vertical="center"/>
    </xf>
    <xf numFmtId="0" fontId="215" fillId="0" borderId="0" xfId="8" applyFont="1" applyAlignment="1" applyProtection="1">
      <alignment horizontal="left" vertical="center"/>
      <protection hidden="1"/>
    </xf>
    <xf numFmtId="0" fontId="195" fillId="0" borderId="0" xfId="2" applyFont="1" applyProtection="1">
      <alignment vertical="center"/>
      <protection hidden="1"/>
    </xf>
    <xf numFmtId="0" fontId="215" fillId="0" borderId="0" xfId="2" applyFont="1" applyFill="1" applyAlignment="1" applyProtection="1">
      <alignment vertical="center" wrapText="1"/>
      <protection hidden="1"/>
    </xf>
    <xf numFmtId="0" fontId="215" fillId="0" borderId="0" xfId="2" applyFont="1" applyFill="1" applyAlignment="1" applyProtection="1">
      <alignment wrapText="1"/>
      <protection hidden="1"/>
    </xf>
    <xf numFmtId="0" fontId="195" fillId="0" borderId="0" xfId="2" applyFont="1" applyFill="1" applyAlignment="1" applyProtection="1">
      <alignment wrapText="1"/>
      <protection hidden="1"/>
    </xf>
    <xf numFmtId="0" fontId="195" fillId="0" borderId="0" xfId="2" applyFont="1" applyFill="1" applyAlignment="1" applyProtection="1">
      <alignment vertical="center" wrapText="1"/>
      <protection hidden="1"/>
    </xf>
    <xf numFmtId="0" fontId="195" fillId="0" borderId="0" xfId="2" applyFont="1" applyFill="1" applyAlignment="1" applyProtection="1">
      <alignment vertical="center"/>
      <protection hidden="1"/>
    </xf>
    <xf numFmtId="0" fontId="216" fillId="24" borderId="0" xfId="8" applyFont="1" applyFill="1" applyAlignment="1" applyProtection="1">
      <alignment vertical="center"/>
      <protection hidden="1"/>
    </xf>
    <xf numFmtId="0" fontId="216" fillId="0" borderId="0" xfId="8" applyFont="1" applyFill="1" applyAlignment="1" applyProtection="1">
      <alignment vertical="center"/>
      <protection hidden="1"/>
    </xf>
    <xf numFmtId="0" fontId="217" fillId="0" borderId="0" xfId="8" applyFont="1" applyFill="1" applyAlignment="1" applyProtection="1">
      <alignment horizontal="center" vertical="center"/>
      <protection hidden="1"/>
    </xf>
    <xf numFmtId="0" fontId="218" fillId="0" borderId="0" xfId="8" applyFont="1" applyAlignment="1" applyProtection="1">
      <alignment vertical="center"/>
      <protection hidden="1"/>
    </xf>
    <xf numFmtId="0" fontId="217" fillId="0" borderId="0" xfId="8" applyFont="1" applyAlignment="1" applyProtection="1">
      <alignment horizontal="left" vertical="center"/>
      <protection hidden="1"/>
    </xf>
    <xf numFmtId="0" fontId="40" fillId="0" borderId="0" xfId="8" applyFont="1" applyFill="1" applyAlignment="1" applyProtection="1">
      <alignment vertical="center"/>
      <protection hidden="1"/>
    </xf>
    <xf numFmtId="0" fontId="215" fillId="0" borderId="0" xfId="14" applyFont="1" applyAlignment="1" applyProtection="1">
      <alignment vertical="center"/>
      <protection hidden="1"/>
    </xf>
    <xf numFmtId="0" fontId="215" fillId="0" borderId="0" xfId="14" applyFont="1" applyFill="1" applyProtection="1">
      <alignment vertical="center"/>
      <protection hidden="1"/>
    </xf>
    <xf numFmtId="0" fontId="217" fillId="0" borderId="0" xfId="8" applyFont="1" applyFill="1" applyAlignment="1" applyProtection="1">
      <alignment horizontal="left" vertical="center"/>
      <protection hidden="1"/>
    </xf>
    <xf numFmtId="0" fontId="215" fillId="0" borderId="0" xfId="8" applyFont="1" applyFill="1" applyAlignment="1" applyProtection="1">
      <alignment vertical="center"/>
      <protection hidden="1"/>
    </xf>
    <xf numFmtId="0" fontId="40" fillId="0" borderId="0" xfId="0" applyFont="1" applyAlignment="1">
      <alignment vertical="center"/>
    </xf>
    <xf numFmtId="0" fontId="40" fillId="0" borderId="0" xfId="8" applyFont="1" applyFill="1" applyAlignment="1" applyProtection="1">
      <alignment horizontal="left" vertical="center"/>
      <protection hidden="1"/>
    </xf>
    <xf numFmtId="0" fontId="39" fillId="0" borderId="0" xfId="8" applyFont="1" applyFill="1" applyAlignment="1" applyProtection="1">
      <alignment vertical="center"/>
      <protection hidden="1"/>
    </xf>
    <xf numFmtId="184" fontId="215" fillId="11" borderId="0" xfId="8" applyNumberFormat="1" applyFont="1" applyFill="1" applyBorder="1" applyAlignment="1" applyProtection="1">
      <alignment vertical="center"/>
      <protection hidden="1"/>
    </xf>
    <xf numFmtId="184" fontId="215" fillId="0" borderId="0" xfId="8" applyNumberFormat="1" applyFont="1" applyFill="1" applyBorder="1" applyAlignment="1" applyProtection="1">
      <alignment vertical="center"/>
      <protection hidden="1"/>
    </xf>
    <xf numFmtId="0" fontId="40" fillId="0" borderId="73" xfId="14" applyFont="1" applyBorder="1" applyProtection="1">
      <alignment vertical="center"/>
      <protection hidden="1"/>
    </xf>
    <xf numFmtId="0" fontId="219" fillId="0" borderId="73" xfId="8" applyFont="1" applyBorder="1" applyAlignment="1" applyProtection="1">
      <alignment horizontal="center" vertical="center"/>
      <protection hidden="1"/>
    </xf>
    <xf numFmtId="0" fontId="40" fillId="0" borderId="0" xfId="14" applyFont="1" applyAlignment="1" applyProtection="1">
      <alignment vertical="center"/>
      <protection hidden="1"/>
    </xf>
    <xf numFmtId="0" fontId="40" fillId="0" borderId="99" xfId="14" applyFont="1" applyBorder="1" applyProtection="1">
      <alignment vertical="center"/>
      <protection hidden="1"/>
    </xf>
    <xf numFmtId="0" fontId="40" fillId="0" borderId="137" xfId="8" applyFont="1" applyBorder="1" applyAlignment="1" applyProtection="1">
      <alignment horizontal="center" vertical="center"/>
      <protection hidden="1"/>
    </xf>
    <xf numFmtId="0" fontId="40" fillId="0" borderId="112" xfId="8" applyFont="1" applyBorder="1" applyAlignment="1" applyProtection="1">
      <alignment horizontal="center" vertical="center"/>
      <protection hidden="1"/>
    </xf>
    <xf numFmtId="0" fontId="40" fillId="0" borderId="99" xfId="8" applyFont="1" applyBorder="1" applyAlignment="1" applyProtection="1">
      <alignment horizontal="center" vertical="center"/>
      <protection hidden="1"/>
    </xf>
    <xf numFmtId="0" fontId="40" fillId="0" borderId="138" xfId="8" applyFont="1" applyBorder="1" applyAlignment="1" applyProtection="1">
      <alignment horizontal="center" vertical="center"/>
      <protection hidden="1"/>
    </xf>
    <xf numFmtId="0" fontId="40" fillId="0" borderId="113" xfId="8" applyFont="1" applyBorder="1" applyAlignment="1" applyProtection="1">
      <alignment horizontal="center" vertical="center"/>
      <protection hidden="1"/>
    </xf>
    <xf numFmtId="0" fontId="195" fillId="0" borderId="85" xfId="8" applyFont="1" applyBorder="1" applyAlignment="1" applyProtection="1">
      <alignment horizontal="center" vertical="center"/>
      <protection hidden="1"/>
    </xf>
    <xf numFmtId="0" fontId="195" fillId="0" borderId="72" xfId="14" applyFont="1" applyBorder="1" applyProtection="1">
      <alignment vertical="center"/>
      <protection hidden="1"/>
    </xf>
    <xf numFmtId="9" fontId="195" fillId="0" borderId="139" xfId="8" applyNumberFormat="1" applyFont="1" applyBorder="1" applyAlignment="1" applyProtection="1">
      <alignment horizontal="center" vertical="center"/>
      <protection hidden="1"/>
    </xf>
    <xf numFmtId="9" fontId="195" fillId="0" borderId="85" xfId="8" applyNumberFormat="1" applyFont="1" applyBorder="1" applyAlignment="1" applyProtection="1">
      <alignment horizontal="center" vertical="center"/>
      <protection hidden="1"/>
    </xf>
    <xf numFmtId="9" fontId="195" fillId="0" borderId="72" xfId="8" applyNumberFormat="1" applyFont="1" applyBorder="1" applyAlignment="1" applyProtection="1">
      <alignment horizontal="center" vertical="center"/>
      <protection hidden="1"/>
    </xf>
    <xf numFmtId="9" fontId="195" fillId="0" borderId="140" xfId="8" applyNumberFormat="1" applyFont="1" applyBorder="1" applyAlignment="1" applyProtection="1">
      <alignment horizontal="center" vertical="center"/>
      <protection hidden="1"/>
    </xf>
    <xf numFmtId="9" fontId="195" fillId="0" borderId="86" xfId="8" applyNumberFormat="1" applyFont="1" applyBorder="1" applyAlignment="1" applyProtection="1">
      <alignment horizontal="center" vertical="center"/>
      <protection hidden="1"/>
    </xf>
    <xf numFmtId="0" fontId="195" fillId="0" borderId="0" xfId="14" applyFont="1" applyAlignment="1" applyProtection="1">
      <alignment vertical="center"/>
      <protection hidden="1"/>
    </xf>
    <xf numFmtId="0" fontId="195" fillId="0" borderId="19" xfId="8" applyFont="1" applyBorder="1" applyAlignment="1" applyProtection="1">
      <alignment horizontal="center" vertical="center"/>
      <protection hidden="1"/>
    </xf>
    <xf numFmtId="0" fontId="195" fillId="0" borderId="30" xfId="14" applyFont="1" applyBorder="1" applyProtection="1">
      <alignment vertical="center"/>
      <protection hidden="1"/>
    </xf>
    <xf numFmtId="9" fontId="195" fillId="0" borderId="141" xfId="8" applyNumberFormat="1" applyFont="1" applyBorder="1" applyAlignment="1" applyProtection="1">
      <alignment horizontal="center" vertical="center"/>
      <protection hidden="1"/>
    </xf>
    <xf numFmtId="9" fontId="195" fillId="0" borderId="19" xfId="8" applyNumberFormat="1" applyFont="1" applyBorder="1" applyAlignment="1" applyProtection="1">
      <alignment horizontal="center" vertical="center"/>
      <protection hidden="1"/>
    </xf>
    <xf numFmtId="9" fontId="195" fillId="0" borderId="30" xfId="8" applyNumberFormat="1" applyFont="1" applyBorder="1" applyAlignment="1" applyProtection="1">
      <alignment horizontal="center" vertical="center"/>
      <protection hidden="1"/>
    </xf>
    <xf numFmtId="9" fontId="195" fillId="0" borderId="142" xfId="8" applyNumberFormat="1" applyFont="1" applyBorder="1" applyAlignment="1" applyProtection="1">
      <alignment horizontal="center" vertical="center"/>
      <protection hidden="1"/>
    </xf>
    <xf numFmtId="9" fontId="195" fillId="0" borderId="20" xfId="8" applyNumberFormat="1" applyFont="1" applyBorder="1" applyAlignment="1" applyProtection="1">
      <alignment horizontal="center" vertical="center"/>
      <protection hidden="1"/>
    </xf>
    <xf numFmtId="0" fontId="195" fillId="0" borderId="28" xfId="8" applyFont="1" applyBorder="1" applyAlignment="1" applyProtection="1">
      <alignment horizontal="center" vertical="center"/>
      <protection hidden="1"/>
    </xf>
    <xf numFmtId="0" fontId="195" fillId="0" borderId="87" xfId="14" applyFont="1" applyBorder="1" applyProtection="1">
      <alignment vertical="center"/>
      <protection hidden="1"/>
    </xf>
    <xf numFmtId="9" fontId="195" fillId="0" borderId="143" xfId="8" applyNumberFormat="1" applyFont="1" applyBorder="1" applyAlignment="1" applyProtection="1">
      <alignment horizontal="center" vertical="center"/>
      <protection hidden="1"/>
    </xf>
    <xf numFmtId="9" fontId="195" fillId="0" borderId="28" xfId="8" applyNumberFormat="1" applyFont="1" applyBorder="1" applyAlignment="1" applyProtection="1">
      <alignment horizontal="center" vertical="center"/>
      <protection hidden="1"/>
    </xf>
    <xf numFmtId="9" fontId="195" fillId="0" borderId="87" xfId="8" applyNumberFormat="1" applyFont="1" applyBorder="1" applyAlignment="1" applyProtection="1">
      <alignment horizontal="center" vertical="center"/>
      <protection hidden="1"/>
    </xf>
    <xf numFmtId="9" fontId="195" fillId="0" borderId="144" xfId="8" applyNumberFormat="1" applyFont="1" applyBorder="1" applyAlignment="1" applyProtection="1">
      <alignment horizontal="center" vertical="center"/>
      <protection hidden="1"/>
    </xf>
    <xf numFmtId="9" fontId="195" fillId="0" borderId="82" xfId="8" applyNumberFormat="1" applyFont="1" applyBorder="1" applyAlignment="1" applyProtection="1">
      <alignment horizontal="center" vertical="center"/>
      <protection hidden="1"/>
    </xf>
    <xf numFmtId="0" fontId="220" fillId="0" borderId="0" xfId="14" applyFont="1" applyProtection="1">
      <alignment vertical="center"/>
      <protection hidden="1"/>
    </xf>
    <xf numFmtId="188" fontId="42" fillId="0" borderId="0" xfId="8" applyNumberFormat="1" applyFont="1" applyFill="1" applyBorder="1" applyAlignment="1" applyProtection="1">
      <alignment vertical="center" wrapText="1"/>
      <protection hidden="1"/>
    </xf>
    <xf numFmtId="0" fontId="91" fillId="0" borderId="2" xfId="0" applyFont="1" applyFill="1" applyBorder="1" applyAlignment="1" applyProtection="1">
      <alignment horizontal="left" vertical="center"/>
      <protection hidden="1"/>
    </xf>
    <xf numFmtId="0" fontId="133" fillId="14" borderId="151" xfId="2" applyFont="1" applyFill="1" applyBorder="1" applyAlignment="1" applyProtection="1">
      <alignment horizontal="center" vertical="center" wrapText="1"/>
      <protection hidden="1"/>
    </xf>
    <xf numFmtId="0" fontId="134" fillId="14" borderId="152" xfId="2" applyFont="1" applyFill="1" applyBorder="1" applyAlignment="1" applyProtection="1">
      <alignment horizontal="center" vertical="center" wrapText="1"/>
      <protection hidden="1"/>
    </xf>
    <xf numFmtId="0" fontId="204" fillId="0" borderId="65" xfId="8" applyFont="1" applyFill="1" applyBorder="1" applyAlignment="1" applyProtection="1">
      <alignment horizontal="right" vertical="center"/>
      <protection hidden="1"/>
    </xf>
    <xf numFmtId="0" fontId="204" fillId="0" borderId="175" xfId="8" applyFont="1" applyFill="1" applyBorder="1" applyAlignment="1" applyProtection="1">
      <alignment vertical="center"/>
      <protection hidden="1"/>
    </xf>
    <xf numFmtId="0" fontId="120" fillId="14" borderId="0" xfId="18" applyFont="1" applyFill="1" applyBorder="1" applyAlignment="1" applyProtection="1">
      <alignment vertical="center"/>
      <protection hidden="1"/>
    </xf>
    <xf numFmtId="181" fontId="93" fillId="0" borderId="0" xfId="18" applyNumberFormat="1" applyFont="1" applyFill="1" applyBorder="1" applyAlignment="1" applyProtection="1">
      <alignment vertical="top" wrapText="1"/>
      <protection hidden="1"/>
    </xf>
    <xf numFmtId="181" fontId="93" fillId="0" borderId="10" xfId="18" applyNumberFormat="1" applyFont="1" applyFill="1" applyBorder="1" applyAlignment="1" applyProtection="1">
      <alignment vertical="top" wrapText="1"/>
      <protection hidden="1"/>
    </xf>
    <xf numFmtId="181" fontId="88" fillId="14" borderId="0" xfId="18" applyNumberFormat="1" applyFont="1" applyFill="1" applyBorder="1" applyAlignment="1" applyProtection="1">
      <alignment vertical="top" wrapText="1"/>
      <protection hidden="1"/>
    </xf>
    <xf numFmtId="0" fontId="221" fillId="14" borderId="0" xfId="18" applyFont="1" applyFill="1" applyBorder="1" applyAlignment="1" applyProtection="1">
      <alignment vertical="center" wrapText="1"/>
      <protection hidden="1"/>
    </xf>
    <xf numFmtId="0" fontId="221" fillId="14" borderId="10" xfId="18" applyFont="1" applyFill="1" applyBorder="1" applyAlignment="1" applyProtection="1">
      <alignment vertical="center" wrapText="1"/>
      <protection hidden="1"/>
    </xf>
    <xf numFmtId="0" fontId="70" fillId="0" borderId="4" xfId="18" applyFont="1" applyFill="1" applyBorder="1" applyAlignment="1" applyProtection="1">
      <alignment horizontal="center" vertical="center"/>
      <protection locked="0"/>
    </xf>
    <xf numFmtId="9" fontId="0" fillId="0" borderId="0" xfId="0" applyNumberFormat="1">
      <alignment vertical="center"/>
    </xf>
    <xf numFmtId="10" fontId="0" fillId="0" borderId="0" xfId="0" applyNumberFormat="1">
      <alignment vertical="center"/>
    </xf>
    <xf numFmtId="0" fontId="1" fillId="0" borderId="0" xfId="0" applyFont="1">
      <alignment vertical="center"/>
    </xf>
    <xf numFmtId="186" fontId="1" fillId="0" borderId="0" xfId="0" applyNumberFormat="1" applyFont="1">
      <alignment vertical="center"/>
    </xf>
    <xf numFmtId="0" fontId="3" fillId="0" borderId="0" xfId="0" applyNumberFormat="1" applyFont="1">
      <alignment vertical="center"/>
    </xf>
    <xf numFmtId="0" fontId="29" fillId="0" borderId="0" xfId="0" applyFont="1" applyBorder="1" applyAlignment="1" applyProtection="1">
      <alignment horizontal="left" vertical="center" wrapText="1"/>
      <protection hidden="1"/>
    </xf>
    <xf numFmtId="0" fontId="29" fillId="0" borderId="2" xfId="0" applyFont="1" applyBorder="1" applyAlignment="1" applyProtection="1">
      <alignment horizontal="left" vertical="center" wrapText="1"/>
      <protection hidden="1"/>
    </xf>
    <xf numFmtId="0" fontId="0" fillId="0" borderId="12" xfId="0" applyBorder="1" applyProtection="1">
      <alignment vertical="center"/>
      <protection hidden="1"/>
    </xf>
    <xf numFmtId="0" fontId="18" fillId="0" borderId="12" xfId="18" applyFont="1" applyFill="1" applyBorder="1" applyAlignment="1" applyProtection="1">
      <alignment horizontal="center" vertical="center" wrapText="1"/>
      <protection hidden="1"/>
    </xf>
    <xf numFmtId="0" fontId="0" fillId="0" borderId="12" xfId="0" applyBorder="1" applyAlignment="1" applyProtection="1">
      <alignment horizontal="center" vertical="center"/>
      <protection hidden="1"/>
    </xf>
    <xf numFmtId="0" fontId="20" fillId="0" borderId="12" xfId="0" applyFont="1" applyBorder="1" applyProtection="1">
      <alignment vertical="center"/>
      <protection hidden="1"/>
    </xf>
    <xf numFmtId="0" fontId="27" fillId="0" borderId="12" xfId="0" applyFont="1" applyBorder="1" applyAlignment="1" applyProtection="1">
      <alignment horizontal="left" vertical="center" wrapText="1"/>
      <protection hidden="1"/>
    </xf>
    <xf numFmtId="0" fontId="29" fillId="0" borderId="10" xfId="0" applyFont="1" applyBorder="1" applyAlignment="1" applyProtection="1">
      <alignment horizontal="left" vertical="center" wrapText="1"/>
      <protection hidden="1"/>
    </xf>
    <xf numFmtId="180" fontId="70" fillId="0" borderId="0" xfId="18" applyNumberFormat="1" applyFont="1" applyFill="1" applyBorder="1" applyAlignment="1" applyProtection="1">
      <alignment horizontal="center" vertical="center"/>
      <protection locked="0"/>
    </xf>
    <xf numFmtId="183" fontId="187" fillId="0" borderId="126" xfId="8" applyNumberFormat="1" applyFont="1" applyFill="1" applyBorder="1" applyAlignment="1" applyProtection="1">
      <alignment horizontal="center" vertical="center"/>
      <protection hidden="1"/>
    </xf>
    <xf numFmtId="183" fontId="15" fillId="0" borderId="76" xfId="8" applyNumberFormat="1" applyFont="1" applyFill="1" applyBorder="1" applyAlignment="1" applyProtection="1">
      <alignment horizontal="center" vertical="center" wrapText="1"/>
      <protection hidden="1"/>
    </xf>
    <xf numFmtId="10" fontId="79" fillId="12" borderId="19" xfId="0" applyNumberFormat="1" applyFont="1" applyFill="1" applyBorder="1" applyAlignment="1" applyProtection="1">
      <alignment horizontal="right" vertical="center"/>
      <protection hidden="1"/>
    </xf>
    <xf numFmtId="0" fontId="135" fillId="4" borderId="18" xfId="0" applyFont="1" applyFill="1" applyBorder="1" applyProtection="1">
      <alignment vertical="center"/>
      <protection hidden="1"/>
    </xf>
    <xf numFmtId="178" fontId="63" fillId="0" borderId="125" xfId="8" applyNumberFormat="1" applyFont="1" applyBorder="1" applyAlignment="1" applyProtection="1">
      <alignment horizontal="center" vertical="center" wrapText="1"/>
      <protection hidden="1"/>
    </xf>
    <xf numFmtId="0" fontId="15" fillId="0" borderId="0" xfId="8" applyFont="1" applyAlignment="1">
      <alignment vertical="center"/>
    </xf>
    <xf numFmtId="188" fontId="75" fillId="0" borderId="17" xfId="8" applyNumberFormat="1" applyFont="1" applyFill="1" applyBorder="1" applyAlignment="1" applyProtection="1">
      <alignment vertical="center" wrapText="1"/>
      <protection hidden="1"/>
    </xf>
    <xf numFmtId="188" fontId="75" fillId="0" borderId="0" xfId="8" applyNumberFormat="1" applyFont="1" applyFill="1" applyBorder="1" applyAlignment="1" applyProtection="1">
      <alignment vertical="center" wrapText="1"/>
      <protection hidden="1"/>
    </xf>
    <xf numFmtId="188" fontId="75" fillId="0" borderId="0" xfId="8" applyNumberFormat="1" applyFont="1" applyFill="1" applyBorder="1" applyAlignment="1" applyProtection="1">
      <alignment horizontal="right" vertical="center"/>
      <protection hidden="1"/>
    </xf>
    <xf numFmtId="0" fontId="224" fillId="0" borderId="0" xfId="18" applyFont="1" applyFill="1" applyBorder="1" applyAlignment="1" applyProtection="1">
      <alignment horizontal="left" vertical="center"/>
      <protection hidden="1"/>
    </xf>
    <xf numFmtId="0" fontId="225" fillId="0" borderId="12" xfId="0" applyFont="1" applyBorder="1" applyProtection="1">
      <alignment vertical="center"/>
      <protection hidden="1"/>
    </xf>
    <xf numFmtId="0" fontId="120" fillId="0" borderId="0" xfId="0" applyFont="1" applyBorder="1" applyProtection="1">
      <alignment vertical="center"/>
      <protection hidden="1"/>
    </xf>
    <xf numFmtId="0" fontId="226" fillId="0" borderId="0" xfId="14" applyFont="1" applyAlignment="1" applyProtection="1">
      <alignment vertical="center"/>
      <protection hidden="1"/>
    </xf>
    <xf numFmtId="0" fontId="226" fillId="0" borderId="0" xfId="8" applyFont="1" applyFill="1" applyAlignment="1" applyProtection="1">
      <alignment vertical="center"/>
      <protection hidden="1"/>
    </xf>
    <xf numFmtId="0" fontId="227" fillId="0" borderId="0" xfId="14" applyFont="1" applyProtection="1">
      <alignment vertical="center"/>
      <protection hidden="1"/>
    </xf>
    <xf numFmtId="0" fontId="229" fillId="0" borderId="0" xfId="8" applyFont="1" applyFill="1" applyAlignment="1" applyProtection="1">
      <alignment vertical="center"/>
      <protection hidden="1"/>
    </xf>
    <xf numFmtId="0" fontId="184" fillId="0" borderId="0" xfId="8" applyFont="1" applyFill="1" applyAlignment="1" applyProtection="1">
      <alignment vertical="center"/>
      <protection hidden="1"/>
    </xf>
    <xf numFmtId="0" fontId="230" fillId="0" borderId="0" xfId="14" applyFont="1" applyProtection="1">
      <alignment vertical="center"/>
      <protection hidden="1"/>
    </xf>
    <xf numFmtId="0" fontId="230" fillId="0" borderId="0" xfId="14" applyFont="1" applyFill="1" applyProtection="1">
      <alignment vertical="center"/>
      <protection hidden="1"/>
    </xf>
    <xf numFmtId="0" fontId="18" fillId="0" borderId="0" xfId="0" applyFont="1" applyAlignment="1">
      <alignment horizontal="left" vertical="center"/>
    </xf>
    <xf numFmtId="0" fontId="122" fillId="0" borderId="0" xfId="8" applyFont="1" applyAlignment="1" applyProtection="1">
      <alignment vertical="center"/>
      <protection hidden="1"/>
    </xf>
    <xf numFmtId="0" fontId="1" fillId="0" borderId="0" xfId="2" applyFont="1" applyProtection="1">
      <alignment vertical="center"/>
      <protection hidden="1"/>
    </xf>
    <xf numFmtId="0" fontId="113" fillId="0" borderId="11" xfId="0" applyFont="1" applyFill="1" applyBorder="1" applyProtection="1">
      <alignment vertical="center"/>
      <protection hidden="1"/>
    </xf>
    <xf numFmtId="0" fontId="160" fillId="0" borderId="17" xfId="18" applyFont="1" applyFill="1" applyBorder="1" applyAlignment="1" applyProtection="1">
      <alignment vertical="center"/>
      <protection hidden="1"/>
    </xf>
    <xf numFmtId="0" fontId="29" fillId="0" borderId="17" xfId="0" applyFont="1" applyBorder="1" applyAlignment="1" applyProtection="1">
      <alignment horizontal="left" vertical="center" wrapText="1"/>
      <protection hidden="1"/>
    </xf>
    <xf numFmtId="0" fontId="160" fillId="0" borderId="11" xfId="18" applyFont="1" applyFill="1" applyBorder="1" applyAlignment="1" applyProtection="1">
      <alignment vertical="center"/>
      <protection hidden="1"/>
    </xf>
    <xf numFmtId="0" fontId="0" fillId="0" borderId="13" xfId="0" applyBorder="1" applyProtection="1">
      <alignment vertical="center"/>
      <protection hidden="1"/>
    </xf>
    <xf numFmtId="0" fontId="25" fillId="0" borderId="0" xfId="0" applyFont="1" applyProtection="1">
      <alignment vertical="center"/>
      <protection hidden="1"/>
    </xf>
    <xf numFmtId="0" fontId="15" fillId="0" borderId="0" xfId="8" applyFont="1" applyFill="1" applyAlignment="1" applyProtection="1">
      <alignment vertical="center"/>
      <protection hidden="1"/>
    </xf>
    <xf numFmtId="0" fontId="21" fillId="0" borderId="0" xfId="0" applyFont="1" applyProtection="1">
      <alignment vertical="center"/>
      <protection hidden="1"/>
    </xf>
    <xf numFmtId="0" fontId="1" fillId="0" borderId="0" xfId="14" applyFont="1" applyProtection="1">
      <alignment vertical="center"/>
      <protection hidden="1"/>
    </xf>
    <xf numFmtId="0" fontId="24" fillId="0" borderId="0" xfId="8" applyFont="1" applyFill="1" applyAlignment="1" applyProtection="1">
      <alignment vertical="center"/>
      <protection hidden="1"/>
    </xf>
    <xf numFmtId="0" fontId="1" fillId="0" borderId="0" xfId="14" applyFont="1" applyFill="1" applyProtection="1">
      <alignment vertical="center"/>
      <protection hidden="1"/>
    </xf>
    <xf numFmtId="0" fontId="18" fillId="0" borderId="0" xfId="0" applyFont="1" applyAlignment="1" applyProtection="1">
      <alignment horizontal="left" vertical="center"/>
      <protection hidden="1"/>
    </xf>
    <xf numFmtId="0" fontId="25" fillId="0" borderId="0" xfId="0" applyFont="1" applyAlignment="1" applyProtection="1">
      <alignment vertical="center"/>
      <protection hidden="1"/>
    </xf>
    <xf numFmtId="0" fontId="16" fillId="0" borderId="0" xfId="8" applyFont="1" applyAlignment="1" applyProtection="1">
      <alignment horizontal="left" vertical="center"/>
      <protection hidden="1"/>
    </xf>
    <xf numFmtId="0" fontId="231" fillId="0" borderId="0" xfId="14" applyFont="1" applyProtection="1">
      <alignment vertical="center"/>
      <protection hidden="1"/>
    </xf>
    <xf numFmtId="0" fontId="16" fillId="0" borderId="0" xfId="9" applyFont="1" applyFill="1" applyAlignment="1" applyProtection="1">
      <alignment horizontal="left" vertical="center"/>
      <protection hidden="1"/>
    </xf>
    <xf numFmtId="0" fontId="20" fillId="0" borderId="0" xfId="8" applyFont="1" applyAlignment="1" applyProtection="1">
      <alignment horizontal="left" vertical="center"/>
      <protection hidden="1"/>
    </xf>
    <xf numFmtId="0" fontId="16" fillId="0" borderId="0" xfId="9" applyFont="1" applyFill="1" applyAlignment="1" applyProtection="1">
      <alignment vertical="center"/>
      <protection hidden="1"/>
    </xf>
    <xf numFmtId="0" fontId="21" fillId="0" borderId="2" xfId="14" applyFont="1" applyBorder="1" applyProtection="1">
      <alignment vertical="center"/>
      <protection hidden="1"/>
    </xf>
    <xf numFmtId="0" fontId="21" fillId="0" borderId="17" xfId="14" applyFont="1" applyBorder="1" applyProtection="1">
      <alignment vertical="center"/>
      <protection hidden="1"/>
    </xf>
    <xf numFmtId="0" fontId="21" fillId="0" borderId="0" xfId="14" applyFont="1" applyBorder="1" applyProtection="1">
      <alignment vertical="center"/>
      <protection hidden="1"/>
    </xf>
    <xf numFmtId="0" fontId="21" fillId="0" borderId="17" xfId="14" applyFont="1" applyBorder="1" applyAlignment="1" applyProtection="1">
      <protection hidden="1"/>
    </xf>
    <xf numFmtId="0" fontId="21" fillId="0" borderId="0" xfId="14" applyFont="1" applyBorder="1" applyAlignment="1" applyProtection="1">
      <protection hidden="1"/>
    </xf>
    <xf numFmtId="0" fontId="25" fillId="0" borderId="11" xfId="14" applyFont="1" applyBorder="1" applyProtection="1">
      <alignment vertical="center"/>
      <protection hidden="1"/>
    </xf>
    <xf numFmtId="0" fontId="25" fillId="0" borderId="12" xfId="14" applyFont="1" applyBorder="1" applyProtection="1">
      <alignment vertical="center"/>
      <protection hidden="1"/>
    </xf>
    <xf numFmtId="178" fontId="212" fillId="0" borderId="0" xfId="8" applyNumberFormat="1" applyFont="1" applyFill="1" applyBorder="1" applyAlignment="1" applyProtection="1">
      <alignment horizontal="right" vertical="center"/>
      <protection hidden="1"/>
    </xf>
    <xf numFmtId="188" fontId="75" fillId="0" borderId="0" xfId="8" applyNumberFormat="1" applyFont="1" applyFill="1" applyBorder="1" applyAlignment="1" applyProtection="1">
      <alignment horizontal="right" vertical="center" wrapText="1"/>
      <protection hidden="1"/>
    </xf>
    <xf numFmtId="178" fontId="15" fillId="0" borderId="0" xfId="8" applyNumberFormat="1" applyFont="1" applyBorder="1" applyAlignment="1" applyProtection="1">
      <alignment horizontal="right" vertical="center" wrapText="1"/>
      <protection hidden="1"/>
    </xf>
    <xf numFmtId="0" fontId="21" fillId="0" borderId="1" xfId="14" applyFont="1" applyBorder="1" applyAlignment="1" applyProtection="1">
      <protection hidden="1"/>
    </xf>
    <xf numFmtId="184" fontId="222" fillId="22" borderId="60" xfId="8" applyNumberFormat="1" applyFont="1" applyFill="1" applyBorder="1" applyAlignment="1" applyProtection="1">
      <alignment vertical="center"/>
      <protection hidden="1"/>
    </xf>
    <xf numFmtId="184" fontId="200" fillId="11" borderId="0" xfId="8" applyNumberFormat="1" applyFont="1" applyFill="1" applyBorder="1" applyAlignment="1" applyProtection="1">
      <alignment vertical="center"/>
      <protection hidden="1"/>
    </xf>
    <xf numFmtId="0" fontId="16" fillId="0" borderId="0" xfId="9" applyFont="1" applyFill="1" applyAlignment="1" applyProtection="1">
      <alignment horizontal="left"/>
      <protection hidden="1"/>
    </xf>
    <xf numFmtId="0" fontId="0" fillId="0" borderId="3" xfId="0" applyBorder="1" applyProtection="1">
      <alignment vertical="center"/>
      <protection hidden="1"/>
    </xf>
    <xf numFmtId="0" fontId="0" fillId="0" borderId="10" xfId="0" applyBorder="1" applyProtection="1">
      <alignment vertical="center"/>
      <protection hidden="1"/>
    </xf>
    <xf numFmtId="0" fontId="111" fillId="0" borderId="0" xfId="0" applyFont="1" applyProtection="1">
      <alignment vertical="center"/>
      <protection hidden="1"/>
    </xf>
    <xf numFmtId="0" fontId="91" fillId="0" borderId="0" xfId="0" applyFont="1" applyProtection="1">
      <alignment vertical="center"/>
      <protection hidden="1"/>
    </xf>
    <xf numFmtId="0" fontId="89" fillId="32" borderId="19" xfId="0" applyFont="1" applyFill="1" applyBorder="1" applyAlignment="1" applyProtection="1">
      <alignment horizontal="center" vertical="center" wrapText="1"/>
      <protection hidden="1"/>
    </xf>
    <xf numFmtId="0" fontId="89" fillId="26" borderId="19" xfId="0" applyFont="1" applyFill="1" applyBorder="1" applyAlignment="1" applyProtection="1">
      <alignment horizontal="center" vertical="center" wrapText="1"/>
      <protection hidden="1"/>
    </xf>
    <xf numFmtId="0" fontId="89" fillId="18" borderId="19" xfId="0" applyFont="1" applyFill="1" applyBorder="1" applyAlignment="1" applyProtection="1">
      <alignment horizontal="center" vertical="center" wrapText="1"/>
      <protection hidden="1"/>
    </xf>
    <xf numFmtId="0" fontId="89" fillId="18" borderId="20" xfId="0" applyFont="1" applyFill="1" applyBorder="1" applyAlignment="1" applyProtection="1">
      <alignment horizontal="center" vertical="center" wrapText="1"/>
      <protection hidden="1"/>
    </xf>
    <xf numFmtId="0" fontId="231" fillId="0" borderId="0" xfId="0" applyFont="1" applyProtection="1">
      <alignment vertical="center"/>
      <protection hidden="1"/>
    </xf>
    <xf numFmtId="0" fontId="125" fillId="0" borderId="18" xfId="0" applyFont="1" applyBorder="1" applyAlignment="1" applyProtection="1">
      <alignment horizontal="center" vertical="center"/>
      <protection hidden="1"/>
    </xf>
    <xf numFmtId="0" fontId="125" fillId="0" borderId="19" xfId="0" applyFont="1" applyBorder="1" applyAlignment="1" applyProtection="1">
      <alignment horizontal="center" vertical="center"/>
      <protection hidden="1"/>
    </xf>
    <xf numFmtId="41" fontId="125" fillId="0" borderId="19" xfId="0" applyNumberFormat="1" applyFont="1" applyBorder="1" applyProtection="1">
      <alignment vertical="center"/>
      <protection hidden="1"/>
    </xf>
    <xf numFmtId="41" fontId="125" fillId="0" borderId="20" xfId="0" applyNumberFormat="1" applyFont="1" applyBorder="1" applyProtection="1">
      <alignment vertical="center"/>
      <protection hidden="1"/>
    </xf>
    <xf numFmtId="0" fontId="125" fillId="0" borderId="27" xfId="0" applyFont="1" applyBorder="1" applyAlignment="1" applyProtection="1">
      <alignment horizontal="center" vertical="center"/>
      <protection hidden="1"/>
    </xf>
    <xf numFmtId="0" fontId="125" fillId="0" borderId="28" xfId="0" applyFont="1" applyBorder="1" applyAlignment="1" applyProtection="1">
      <alignment horizontal="center" vertical="center"/>
      <protection hidden="1"/>
    </xf>
    <xf numFmtId="41" fontId="125" fillId="0" borderId="28" xfId="0" applyNumberFormat="1" applyFont="1" applyBorder="1" applyProtection="1">
      <alignment vertical="center"/>
      <protection hidden="1"/>
    </xf>
    <xf numFmtId="41" fontId="125" fillId="0" borderId="82" xfId="0" applyNumberFormat="1" applyFont="1" applyBorder="1" applyProtection="1">
      <alignment vertical="center"/>
      <protection hidden="1"/>
    </xf>
    <xf numFmtId="0" fontId="16" fillId="0" borderId="0" xfId="0" applyFont="1" applyAlignment="1" applyProtection="1">
      <alignment vertical="center"/>
      <protection hidden="1"/>
    </xf>
    <xf numFmtId="0" fontId="200" fillId="22" borderId="0" xfId="0" applyFont="1" applyFill="1" applyProtection="1">
      <alignment vertical="center"/>
      <protection hidden="1"/>
    </xf>
    <xf numFmtId="0" fontId="234" fillId="22" borderId="0" xfId="0" applyFont="1" applyFill="1" applyProtection="1">
      <alignment vertical="center"/>
      <protection hidden="1"/>
    </xf>
    <xf numFmtId="0" fontId="234" fillId="0" borderId="0" xfId="0" applyFont="1" applyProtection="1">
      <alignment vertical="center"/>
      <protection hidden="1"/>
    </xf>
    <xf numFmtId="0" fontId="234" fillId="0" borderId="19" xfId="0" applyFont="1" applyBorder="1" applyAlignment="1" applyProtection="1">
      <alignment horizontal="center" vertical="center"/>
      <protection hidden="1"/>
    </xf>
    <xf numFmtId="9" fontId="234" fillId="0" borderId="19" xfId="25" applyNumberFormat="1" applyFont="1" applyBorder="1" applyAlignment="1" applyProtection="1">
      <alignment horizontal="center" vertical="center"/>
      <protection hidden="1"/>
    </xf>
    <xf numFmtId="0" fontId="220" fillId="0" borderId="0" xfId="0" applyFont="1" applyProtection="1">
      <alignment vertical="center"/>
      <protection hidden="1"/>
    </xf>
    <xf numFmtId="0" fontId="136" fillId="0" borderId="0" xfId="0" applyFont="1" applyAlignment="1" applyProtection="1">
      <alignment horizontal="right" vertical="center"/>
      <protection hidden="1"/>
    </xf>
    <xf numFmtId="0" fontId="97" fillId="0" borderId="23" xfId="0" applyFont="1" applyBorder="1" applyAlignment="1" applyProtection="1">
      <alignment horizontal="center" vertical="center"/>
      <protection locked="0"/>
    </xf>
    <xf numFmtId="0" fontId="97" fillId="11" borderId="19" xfId="6" applyFont="1" applyFill="1" applyBorder="1" applyAlignment="1" applyProtection="1">
      <alignment horizontal="center" vertical="center"/>
      <protection hidden="1"/>
    </xf>
    <xf numFmtId="0" fontId="172" fillId="11" borderId="30" xfId="6" applyFont="1" applyFill="1" applyBorder="1" applyAlignment="1" applyProtection="1">
      <alignment horizontal="center" vertical="center"/>
      <protection hidden="1"/>
    </xf>
    <xf numFmtId="0" fontId="172" fillId="11" borderId="31" xfId="6" applyFont="1" applyFill="1" applyBorder="1" applyAlignment="1" applyProtection="1">
      <alignment horizontal="center" vertical="center"/>
      <protection hidden="1"/>
    </xf>
    <xf numFmtId="0" fontId="172" fillId="11" borderId="22" xfId="6" applyFont="1" applyFill="1" applyBorder="1" applyAlignment="1" applyProtection="1">
      <alignment horizontal="center" vertical="center"/>
      <protection hidden="1"/>
    </xf>
    <xf numFmtId="0" fontId="120" fillId="11" borderId="19" xfId="6" applyFont="1" applyFill="1" applyBorder="1" applyAlignment="1" applyProtection="1">
      <alignment horizontal="center" vertical="center"/>
      <protection hidden="1"/>
    </xf>
    <xf numFmtId="0" fontId="33" fillId="14" borderId="19" xfId="0" applyFont="1" applyFill="1" applyBorder="1" applyAlignment="1" applyProtection="1">
      <alignment horizontal="center" vertical="center"/>
      <protection locked="0" hidden="1"/>
    </xf>
    <xf numFmtId="49" fontId="33" fillId="14" borderId="19" xfId="0" applyNumberFormat="1" applyFont="1" applyFill="1" applyBorder="1" applyAlignment="1" applyProtection="1">
      <alignment horizontal="center" vertical="center"/>
      <protection locked="0" hidden="1"/>
    </xf>
    <xf numFmtId="0" fontId="24" fillId="11" borderId="19" xfId="0" applyFont="1" applyFill="1" applyBorder="1" applyAlignment="1" applyProtection="1">
      <alignment horizontal="center" vertical="center"/>
      <protection hidden="1"/>
    </xf>
    <xf numFmtId="183" fontId="33" fillId="12" borderId="19" xfId="0" applyNumberFormat="1" applyFont="1" applyFill="1" applyBorder="1" applyAlignment="1" applyProtection="1">
      <alignment horizontal="center" vertical="center"/>
      <protection hidden="1"/>
    </xf>
    <xf numFmtId="0" fontId="24" fillId="11" borderId="30" xfId="6" applyFont="1" applyFill="1" applyBorder="1" applyAlignment="1" applyProtection="1">
      <alignment horizontal="center" vertical="center"/>
      <protection hidden="1"/>
    </xf>
    <xf numFmtId="0" fontId="138" fillId="11" borderId="31" xfId="0" applyFont="1" applyFill="1" applyBorder="1" applyAlignment="1">
      <alignment horizontal="center" vertical="center"/>
    </xf>
    <xf numFmtId="0" fontId="138" fillId="11" borderId="22" xfId="0" applyFont="1" applyFill="1" applyBorder="1" applyAlignment="1">
      <alignment horizontal="center" vertical="center"/>
    </xf>
    <xf numFmtId="178" fontId="33" fillId="12" borderId="19" xfId="0" applyNumberFormat="1" applyFont="1" applyFill="1" applyBorder="1" applyAlignment="1" applyProtection="1">
      <alignment horizontal="center" vertical="center"/>
      <protection hidden="1"/>
    </xf>
    <xf numFmtId="0" fontId="33" fillId="12" borderId="19" xfId="0" applyFont="1" applyFill="1" applyBorder="1" applyAlignment="1" applyProtection="1">
      <alignment horizontal="center" vertical="center"/>
      <protection hidden="1"/>
    </xf>
    <xf numFmtId="0" fontId="97" fillId="11" borderId="8" xfId="0" applyFont="1" applyFill="1" applyBorder="1" applyAlignment="1">
      <alignment horizontal="center" vertical="center"/>
    </xf>
    <xf numFmtId="0" fontId="97" fillId="11" borderId="85" xfId="6" applyFont="1" applyFill="1" applyBorder="1" applyAlignment="1" applyProtection="1">
      <alignment horizontal="center" vertical="center"/>
      <protection hidden="1"/>
    </xf>
    <xf numFmtId="0" fontId="172" fillId="11" borderId="72" xfId="6" applyFont="1" applyFill="1" applyBorder="1" applyAlignment="1" applyProtection="1">
      <alignment horizontal="center" vertical="center"/>
      <protection hidden="1"/>
    </xf>
    <xf numFmtId="0" fontId="172" fillId="11" borderId="60" xfId="6" applyFont="1" applyFill="1" applyBorder="1" applyAlignment="1" applyProtection="1">
      <alignment horizontal="center" vertical="center"/>
      <protection hidden="1"/>
    </xf>
    <xf numFmtId="0" fontId="172" fillId="11" borderId="62" xfId="6" applyFont="1" applyFill="1" applyBorder="1" applyAlignment="1" applyProtection="1">
      <alignment horizontal="center" vertical="center"/>
      <protection hidden="1"/>
    </xf>
    <xf numFmtId="0" fontId="24" fillId="11" borderId="85" xfId="0" applyFont="1" applyFill="1" applyBorder="1" applyAlignment="1" applyProtection="1">
      <alignment horizontal="center" vertical="center"/>
      <protection hidden="1"/>
    </xf>
    <xf numFmtId="0" fontId="33" fillId="12" borderId="85" xfId="0" applyFont="1" applyFill="1" applyBorder="1" applyAlignment="1" applyProtection="1">
      <alignment horizontal="center" vertical="center"/>
      <protection hidden="1"/>
    </xf>
    <xf numFmtId="0" fontId="97" fillId="14" borderId="8" xfId="0" applyFont="1" applyFill="1" applyBorder="1" applyAlignment="1" applyProtection="1">
      <alignment horizontal="center" vertical="center"/>
      <protection locked="0"/>
    </xf>
    <xf numFmtId="0" fontId="24" fillId="12" borderId="8" xfId="18" applyFont="1" applyFill="1" applyBorder="1" applyAlignment="1" applyProtection="1">
      <alignment horizontal="center" vertical="center" wrapText="1"/>
      <protection hidden="1"/>
    </xf>
    <xf numFmtId="0" fontId="138" fillId="12" borderId="8" xfId="0" applyFont="1" applyFill="1" applyBorder="1" applyAlignment="1">
      <alignment horizontal="center" vertical="center"/>
    </xf>
    <xf numFmtId="0" fontId="177" fillId="0" borderId="12" xfId="0" applyFont="1" applyBorder="1" applyAlignment="1" applyProtection="1">
      <alignment horizontal="left" vertical="center" wrapText="1"/>
      <protection hidden="1"/>
    </xf>
    <xf numFmtId="0" fontId="177" fillId="0" borderId="13" xfId="0" applyFont="1" applyBorder="1" applyAlignment="1" applyProtection="1">
      <alignment horizontal="left" vertical="center" wrapText="1"/>
      <protection hidden="1"/>
    </xf>
    <xf numFmtId="0" fontId="171" fillId="0" borderId="0" xfId="0" applyFont="1" applyFill="1" applyAlignment="1" applyProtection="1">
      <alignment horizontal="center" vertical="center"/>
      <protection hidden="1"/>
    </xf>
    <xf numFmtId="0" fontId="32" fillId="0" borderId="0" xfId="0" applyFont="1" applyBorder="1" applyAlignment="1" applyProtection="1">
      <alignment horizontal="center" vertical="center"/>
      <protection hidden="1"/>
    </xf>
    <xf numFmtId="0" fontId="113" fillId="15" borderId="0" xfId="6" applyFont="1" applyFill="1" applyBorder="1" applyAlignment="1" applyProtection="1">
      <alignment horizontal="center" vertical="center"/>
      <protection hidden="1"/>
    </xf>
    <xf numFmtId="0" fontId="113" fillId="15" borderId="0" xfId="0" applyFont="1" applyFill="1" applyBorder="1" applyAlignment="1" applyProtection="1">
      <alignment horizontal="center" vertical="center"/>
      <protection hidden="1"/>
    </xf>
    <xf numFmtId="0" fontId="136" fillId="0" borderId="0" xfId="0" applyFont="1" applyBorder="1" applyAlignment="1" applyProtection="1">
      <alignment horizontal="left" vertical="center" wrapText="1"/>
      <protection hidden="1"/>
    </xf>
    <xf numFmtId="0" fontId="136" fillId="0" borderId="10" xfId="0" applyFont="1" applyBorder="1" applyAlignment="1" applyProtection="1">
      <alignment horizontal="left" vertical="center" wrapText="1"/>
      <protection hidden="1"/>
    </xf>
    <xf numFmtId="0" fontId="222" fillId="14" borderId="0" xfId="18" applyFont="1" applyFill="1" applyBorder="1" applyAlignment="1" applyProtection="1">
      <alignment horizontal="left" vertical="center" wrapText="1"/>
      <protection hidden="1"/>
    </xf>
    <xf numFmtId="10" fontId="70" fillId="12" borderId="30" xfId="0" applyNumberFormat="1" applyFont="1" applyFill="1" applyBorder="1" applyAlignment="1" applyProtection="1">
      <alignment horizontal="center" vertical="center"/>
      <protection hidden="1"/>
    </xf>
    <xf numFmtId="10" fontId="70" fillId="12" borderId="22" xfId="0" applyNumberFormat="1" applyFont="1" applyFill="1" applyBorder="1" applyAlignment="1" applyProtection="1">
      <alignment horizontal="center" vertical="center"/>
      <protection hidden="1"/>
    </xf>
    <xf numFmtId="0" fontId="70" fillId="4" borderId="4" xfId="18" applyFont="1" applyFill="1" applyBorder="1" applyAlignment="1" applyProtection="1">
      <alignment vertical="center" wrapText="1"/>
      <protection hidden="1"/>
    </xf>
    <xf numFmtId="0" fontId="138" fillId="0" borderId="6" xfId="0" applyFont="1" applyBorder="1" applyAlignment="1">
      <alignment vertical="center"/>
    </xf>
    <xf numFmtId="0" fontId="80" fillId="0" borderId="0" xfId="18" applyFont="1" applyFill="1" applyBorder="1" applyAlignment="1" applyProtection="1">
      <alignment horizontal="left" vertical="center" wrapText="1"/>
      <protection hidden="1"/>
    </xf>
    <xf numFmtId="0" fontId="163" fillId="0" borderId="0" xfId="18" applyFont="1" applyFill="1" applyBorder="1" applyAlignment="1" applyProtection="1">
      <alignment horizontal="left" vertical="center" wrapText="1"/>
      <protection hidden="1"/>
    </xf>
    <xf numFmtId="0" fontId="163" fillId="0" borderId="10" xfId="18" applyFont="1" applyFill="1" applyBorder="1" applyAlignment="1" applyProtection="1">
      <alignment horizontal="left" vertical="center" wrapText="1"/>
      <protection hidden="1"/>
    </xf>
    <xf numFmtId="0" fontId="70" fillId="4" borderId="4" xfId="18" applyFont="1" applyFill="1" applyBorder="1" applyAlignment="1" applyProtection="1">
      <alignment horizontal="left" vertical="center"/>
      <protection hidden="1"/>
    </xf>
    <xf numFmtId="0" fontId="70" fillId="4" borderId="6" xfId="0" applyFont="1" applyFill="1" applyBorder="1" applyAlignment="1" applyProtection="1">
      <protection hidden="1"/>
    </xf>
    <xf numFmtId="0" fontId="175" fillId="0" borderId="17" xfId="0" applyFont="1" applyBorder="1" applyAlignment="1" applyProtection="1">
      <alignment horizontal="left" vertical="center" wrapText="1"/>
      <protection hidden="1"/>
    </xf>
    <xf numFmtId="0" fontId="175" fillId="0" borderId="0" xfId="0" applyFont="1" applyBorder="1" applyAlignment="1" applyProtection="1">
      <alignment horizontal="left" vertical="center" wrapText="1"/>
      <protection hidden="1"/>
    </xf>
    <xf numFmtId="181" fontId="174" fillId="0" borderId="17" xfId="18" applyNumberFormat="1" applyFont="1" applyFill="1" applyBorder="1" applyAlignment="1" applyProtection="1">
      <alignment horizontal="left" vertical="center" wrapText="1"/>
      <protection hidden="1"/>
    </xf>
    <xf numFmtId="181" fontId="174" fillId="0" borderId="0" xfId="18" applyNumberFormat="1" applyFont="1" applyFill="1" applyBorder="1" applyAlignment="1" applyProtection="1">
      <alignment horizontal="left" vertical="center" wrapText="1"/>
      <protection hidden="1"/>
    </xf>
    <xf numFmtId="181" fontId="174" fillId="0" borderId="10" xfId="18" applyNumberFormat="1" applyFont="1" applyFill="1" applyBorder="1" applyAlignment="1" applyProtection="1">
      <alignment horizontal="left" vertical="center" wrapText="1"/>
      <protection hidden="1"/>
    </xf>
    <xf numFmtId="0" fontId="24" fillId="0" borderId="11" xfId="18" applyFont="1" applyFill="1" applyBorder="1" applyAlignment="1" applyProtection="1">
      <alignment horizontal="center" vertical="center" wrapText="1"/>
      <protection hidden="1"/>
    </xf>
    <xf numFmtId="0" fontId="24" fillId="0" borderId="12" xfId="18" applyFont="1" applyFill="1" applyBorder="1" applyAlignment="1" applyProtection="1">
      <alignment horizontal="center" vertical="center" wrapText="1"/>
      <protection hidden="1"/>
    </xf>
    <xf numFmtId="0" fontId="24" fillId="4" borderId="4" xfId="18" applyFont="1" applyFill="1" applyBorder="1" applyAlignment="1" applyProtection="1">
      <alignment horizontal="center" vertical="center" wrapText="1"/>
      <protection hidden="1"/>
    </xf>
    <xf numFmtId="0" fontId="24" fillId="4" borderId="6" xfId="18" applyFont="1" applyFill="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70" fillId="0" borderId="17" xfId="18" applyFont="1" applyFill="1" applyBorder="1" applyAlignment="1" applyProtection="1">
      <alignment horizontal="left" vertical="center" wrapText="1"/>
      <protection hidden="1"/>
    </xf>
    <xf numFmtId="0" fontId="70" fillId="0" borderId="0" xfId="0" applyFont="1" applyFill="1" applyBorder="1" applyAlignment="1" applyProtection="1">
      <alignment wrapText="1"/>
      <protection hidden="1"/>
    </xf>
    <xf numFmtId="0" fontId="96" fillId="15" borderId="11" xfId="6" applyFont="1" applyFill="1" applyBorder="1" applyAlignment="1" applyProtection="1">
      <alignment horizontal="center" vertical="center"/>
      <protection hidden="1"/>
    </xf>
    <xf numFmtId="0" fontId="96" fillId="15" borderId="12" xfId="6" applyFont="1" applyFill="1" applyBorder="1" applyAlignment="1" applyProtection="1">
      <alignment horizontal="center" vertical="center"/>
      <protection hidden="1"/>
    </xf>
    <xf numFmtId="0" fontId="97" fillId="11" borderId="1" xfId="0" applyFont="1" applyFill="1" applyBorder="1" applyAlignment="1">
      <alignment horizontal="center" vertical="center"/>
    </xf>
    <xf numFmtId="0" fontId="97" fillId="11" borderId="3" xfId="0" applyFont="1" applyFill="1" applyBorder="1" applyAlignment="1">
      <alignment horizontal="center" vertical="center"/>
    </xf>
    <xf numFmtId="0" fontId="97" fillId="14" borderId="24" xfId="0" applyFont="1" applyFill="1" applyBorder="1" applyAlignment="1" applyProtection="1">
      <alignment horizontal="center" vertical="center"/>
      <protection locked="0"/>
    </xf>
    <xf numFmtId="0" fontId="157" fillId="10" borderId="1" xfId="0" applyFont="1" applyFill="1" applyBorder="1" applyAlignment="1" applyProtection="1">
      <alignment horizontal="center" vertical="center" wrapText="1"/>
      <protection hidden="1"/>
    </xf>
    <xf numFmtId="0" fontId="157" fillId="10" borderId="2" xfId="0" applyFont="1" applyFill="1" applyBorder="1" applyAlignment="1" applyProtection="1">
      <alignment horizontal="center" vertical="center" wrapText="1"/>
      <protection hidden="1"/>
    </xf>
    <xf numFmtId="0" fontId="157" fillId="10" borderId="3" xfId="0" applyFont="1" applyFill="1" applyBorder="1" applyAlignment="1" applyProtection="1">
      <alignment horizontal="center" vertical="center" wrapText="1"/>
      <protection hidden="1"/>
    </xf>
    <xf numFmtId="0" fontId="157" fillId="10" borderId="11" xfId="0" applyFont="1" applyFill="1" applyBorder="1" applyAlignment="1" applyProtection="1">
      <alignment horizontal="center" vertical="center" wrapText="1"/>
      <protection hidden="1"/>
    </xf>
    <xf numFmtId="0" fontId="157" fillId="10" borderId="12" xfId="0" applyFont="1" applyFill="1" applyBorder="1" applyAlignment="1" applyProtection="1">
      <alignment horizontal="center" vertical="center" wrapText="1"/>
      <protection hidden="1"/>
    </xf>
    <xf numFmtId="0" fontId="157" fillId="10" borderId="13" xfId="0" applyFont="1" applyFill="1" applyBorder="1" applyAlignment="1" applyProtection="1">
      <alignment horizontal="center" vertical="center" wrapText="1"/>
      <protection hidden="1"/>
    </xf>
    <xf numFmtId="0" fontId="24" fillId="11" borderId="1" xfId="0" applyFont="1" applyFill="1" applyBorder="1" applyAlignment="1" applyProtection="1">
      <alignment horizontal="center" vertical="center" wrapText="1"/>
      <protection hidden="1"/>
    </xf>
    <xf numFmtId="0" fontId="159" fillId="0" borderId="2" xfId="0" applyFont="1" applyBorder="1" applyAlignment="1">
      <alignment horizontal="center" vertical="center" wrapText="1"/>
    </xf>
    <xf numFmtId="0" fontId="159" fillId="0" borderId="2" xfId="0" applyFont="1" applyBorder="1" applyAlignment="1">
      <alignment horizontal="center" vertical="center"/>
    </xf>
    <xf numFmtId="0" fontId="159" fillId="0" borderId="11" xfId="0" applyFont="1" applyBorder="1" applyAlignment="1">
      <alignment horizontal="center" vertical="center"/>
    </xf>
    <xf numFmtId="0" fontId="159" fillId="0" borderId="12" xfId="0" applyFont="1" applyBorder="1" applyAlignment="1">
      <alignment horizontal="center" vertical="center"/>
    </xf>
    <xf numFmtId="0" fontId="120" fillId="0" borderId="24" xfId="0" applyFont="1" applyBorder="1" applyAlignment="1" applyProtection="1">
      <alignment horizontal="center" vertical="center" wrapText="1"/>
      <protection locked="0"/>
    </xf>
    <xf numFmtId="0" fontId="138" fillId="0" borderId="23" xfId="0" applyFont="1" applyBorder="1" applyAlignment="1" applyProtection="1">
      <alignment horizontal="center" vertical="center" wrapText="1"/>
      <protection locked="0"/>
    </xf>
    <xf numFmtId="0" fontId="24" fillId="4" borderId="4" xfId="0" applyFont="1" applyFill="1" applyBorder="1" applyAlignment="1" applyProtection="1">
      <alignment horizontal="center" vertical="center"/>
      <protection hidden="1"/>
    </xf>
    <xf numFmtId="0" fontId="24" fillId="4" borderId="5" xfId="0" applyFont="1" applyFill="1" applyBorder="1" applyAlignment="1" applyProtection="1">
      <alignment horizontal="center" vertical="center"/>
      <protection hidden="1"/>
    </xf>
    <xf numFmtId="0" fontId="24" fillId="4" borderId="6" xfId="0" applyFont="1" applyFill="1" applyBorder="1" applyAlignment="1" applyProtection="1">
      <alignment horizontal="center" vertical="center"/>
      <protection hidden="1"/>
    </xf>
    <xf numFmtId="0" fontId="33" fillId="4" borderId="5" xfId="0" applyFont="1" applyFill="1" applyBorder="1" applyAlignment="1" applyProtection="1">
      <alignment horizontal="center" vertical="center"/>
      <protection hidden="1"/>
    </xf>
    <xf numFmtId="0" fontId="33" fillId="4" borderId="6" xfId="0" applyFont="1" applyFill="1" applyBorder="1" applyAlignment="1" applyProtection="1">
      <alignment horizontal="center" vertical="center"/>
      <protection hidden="1"/>
    </xf>
    <xf numFmtId="0" fontId="15" fillId="0" borderId="2" xfId="0" applyFont="1" applyFill="1" applyBorder="1" applyAlignment="1" applyProtection="1">
      <alignment horizontal="right" vertical="center"/>
      <protection hidden="1"/>
    </xf>
    <xf numFmtId="0" fontId="21" fillId="0" borderId="2" xfId="0" applyFont="1" applyBorder="1" applyAlignment="1" applyProtection="1">
      <alignment horizontal="right" vertical="center"/>
      <protection hidden="1"/>
    </xf>
    <xf numFmtId="0" fontId="21" fillId="0" borderId="3" xfId="0" applyFont="1" applyBorder="1" applyAlignment="1" applyProtection="1">
      <alignment horizontal="right" vertical="center"/>
      <protection hidden="1"/>
    </xf>
    <xf numFmtId="0" fontId="51" fillId="0" borderId="0" xfId="18" applyFont="1" applyFill="1" applyBorder="1" applyAlignment="1" applyProtection="1">
      <alignment vertical="center" wrapText="1"/>
      <protection hidden="1"/>
    </xf>
    <xf numFmtId="0" fontId="74" fillId="0" borderId="0" xfId="0" applyFont="1" applyBorder="1" applyAlignment="1">
      <alignment vertical="center" wrapText="1"/>
    </xf>
    <xf numFmtId="0" fontId="80" fillId="0" borderId="17" xfId="18" applyFont="1" applyFill="1" applyBorder="1" applyAlignment="1" applyProtection="1">
      <alignment horizontal="left" vertical="center" wrapText="1"/>
      <protection hidden="1"/>
    </xf>
    <xf numFmtId="0" fontId="70" fillId="4" borderId="4" xfId="18" applyFont="1" applyFill="1" applyBorder="1" applyAlignment="1" applyProtection="1">
      <alignment vertical="center"/>
      <protection hidden="1"/>
    </xf>
    <xf numFmtId="0" fontId="70" fillId="0" borderId="4" xfId="18" applyFont="1" applyFill="1" applyBorder="1" applyAlignment="1" applyProtection="1">
      <alignment horizontal="center" vertical="center"/>
      <protection locked="0"/>
    </xf>
    <xf numFmtId="0" fontId="70" fillId="0" borderId="6" xfId="18" applyFont="1" applyFill="1" applyBorder="1" applyAlignment="1" applyProtection="1">
      <alignment horizontal="center" vertical="center"/>
      <protection locked="0"/>
    </xf>
    <xf numFmtId="0" fontId="176" fillId="0" borderId="1" xfId="0" applyFont="1" applyBorder="1" applyAlignment="1" applyProtection="1">
      <alignment vertical="center" wrapText="1"/>
      <protection hidden="1"/>
    </xf>
    <xf numFmtId="0" fontId="176" fillId="0" borderId="2" xfId="0" applyFont="1" applyBorder="1" applyAlignment="1">
      <alignment vertical="center" wrapText="1"/>
    </xf>
    <xf numFmtId="0" fontId="3" fillId="9" borderId="0" xfId="0" applyFont="1" applyFill="1" applyAlignment="1">
      <alignment horizontal="center" vertical="center"/>
    </xf>
    <xf numFmtId="0" fontId="183" fillId="0" borderId="32" xfId="16" applyFont="1" applyBorder="1" applyAlignment="1">
      <alignment horizontal="center" vertical="center"/>
    </xf>
    <xf numFmtId="0" fontId="183" fillId="0" borderId="33" xfId="16" applyFont="1" applyBorder="1" applyAlignment="1">
      <alignment horizontal="center" vertical="center"/>
    </xf>
    <xf numFmtId="0" fontId="183" fillId="0" borderId="34" xfId="16" applyFont="1" applyBorder="1" applyAlignment="1">
      <alignment horizontal="center" vertical="center"/>
    </xf>
    <xf numFmtId="0" fontId="183" fillId="0" borderId="35" xfId="16" applyFont="1" applyBorder="1" applyAlignment="1">
      <alignment horizontal="center" vertical="center"/>
    </xf>
    <xf numFmtId="0" fontId="183" fillId="0" borderId="36" xfId="16" applyFont="1" applyBorder="1" applyAlignment="1">
      <alignment horizontal="center" vertical="center"/>
    </xf>
    <xf numFmtId="0" fontId="183" fillId="0" borderId="37" xfId="16" applyFont="1" applyBorder="1" applyAlignment="1">
      <alignment horizontal="center" vertical="center"/>
    </xf>
    <xf numFmtId="0" fontId="183" fillId="0" borderId="38" xfId="16" applyFont="1" applyBorder="1" applyAlignment="1">
      <alignment horizontal="center" vertical="center"/>
    </xf>
    <xf numFmtId="0" fontId="36" fillId="0" borderId="45" xfId="19" applyFont="1" applyFill="1" applyBorder="1" applyAlignment="1" applyProtection="1">
      <alignment horizontal="center" vertical="center" wrapText="1"/>
    </xf>
    <xf numFmtId="0" fontId="36" fillId="0" borderId="51" xfId="19" applyFont="1" applyFill="1" applyBorder="1" applyAlignment="1" applyProtection="1">
      <alignment horizontal="center" vertical="center" wrapText="1"/>
    </xf>
    <xf numFmtId="0" fontId="36" fillId="0" borderId="57" xfId="19" applyFont="1" applyFill="1" applyBorder="1" applyAlignment="1" applyProtection="1">
      <alignment horizontal="center" vertical="center" wrapText="1"/>
    </xf>
    <xf numFmtId="0" fontId="34" fillId="0" borderId="39" xfId="16" applyFont="1" applyBorder="1" applyAlignment="1">
      <alignment horizontal="center" vertical="center"/>
    </xf>
    <xf numFmtId="0" fontId="34" fillId="0" borderId="40" xfId="16" applyFont="1" applyBorder="1" applyAlignment="1">
      <alignment horizontal="center" vertical="center"/>
    </xf>
    <xf numFmtId="0" fontId="34" fillId="0" borderId="45" xfId="16" applyFont="1" applyBorder="1" applyAlignment="1">
      <alignment horizontal="center" vertical="center" wrapText="1"/>
    </xf>
    <xf numFmtId="0" fontId="34" fillId="0" borderId="51" xfId="16" applyFont="1" applyBorder="1" applyAlignment="1">
      <alignment horizontal="center" vertical="center" wrapText="1"/>
    </xf>
    <xf numFmtId="0" fontId="34" fillId="0" borderId="57" xfId="16" applyFont="1" applyBorder="1" applyAlignment="1">
      <alignment horizontal="center" vertical="center" wrapText="1"/>
    </xf>
    <xf numFmtId="0" fontId="35" fillId="5" borderId="32" xfId="19" applyFont="1" applyFill="1" applyBorder="1" applyAlignment="1" applyProtection="1">
      <alignment horizontal="center" vertical="center"/>
    </xf>
    <xf numFmtId="0" fontId="35" fillId="5" borderId="33" xfId="19" applyFont="1" applyFill="1" applyBorder="1" applyAlignment="1" applyProtection="1">
      <alignment horizontal="center" vertical="center"/>
    </xf>
    <xf numFmtId="0" fontId="35" fillId="5" borderId="34" xfId="19" applyFont="1" applyFill="1" applyBorder="1" applyAlignment="1" applyProtection="1">
      <alignment horizontal="center" vertical="center"/>
    </xf>
    <xf numFmtId="0" fontId="35" fillId="5" borderId="35" xfId="19" applyFont="1" applyFill="1" applyBorder="1" applyAlignment="1" applyProtection="1">
      <alignment horizontal="center" vertical="center"/>
    </xf>
    <xf numFmtId="0" fontId="35" fillId="5" borderId="36" xfId="19" applyFont="1" applyFill="1" applyBorder="1" applyAlignment="1" applyProtection="1">
      <alignment horizontal="center" vertical="center"/>
    </xf>
    <xf numFmtId="0" fontId="35" fillId="5" borderId="37" xfId="19" applyFont="1" applyFill="1" applyBorder="1" applyAlignment="1" applyProtection="1">
      <alignment horizontal="center" vertical="center"/>
    </xf>
    <xf numFmtId="0" fontId="35" fillId="5" borderId="38" xfId="19" applyFont="1" applyFill="1" applyBorder="1" applyAlignment="1" applyProtection="1">
      <alignment horizontal="center" vertical="center"/>
    </xf>
    <xf numFmtId="0" fontId="36" fillId="5" borderId="39" xfId="19" applyFont="1" applyFill="1" applyBorder="1" applyAlignment="1" applyProtection="1">
      <alignment horizontal="center" vertical="center"/>
    </xf>
    <xf numFmtId="0" fontId="36" fillId="5" borderId="40" xfId="19" applyFont="1" applyFill="1" applyBorder="1" applyAlignment="1" applyProtection="1">
      <alignment horizontal="center" vertical="center"/>
    </xf>
    <xf numFmtId="0" fontId="104" fillId="20" borderId="19" xfId="0" applyFont="1" applyFill="1" applyBorder="1" applyAlignment="1" applyProtection="1">
      <alignment horizontal="center" vertical="center"/>
    </xf>
    <xf numFmtId="0" fontId="104" fillId="0" borderId="1" xfId="0" applyFont="1" applyBorder="1" applyAlignment="1" applyProtection="1">
      <alignment horizontal="center" vertical="center"/>
    </xf>
    <xf numFmtId="0" fontId="104" fillId="0" borderId="3" xfId="0" applyFont="1" applyBorder="1" applyAlignment="1" applyProtection="1">
      <alignment horizontal="center" vertical="center"/>
    </xf>
    <xf numFmtId="0" fontId="34" fillId="3" borderId="0" xfId="16" applyFont="1" applyFill="1" applyBorder="1" applyAlignment="1">
      <alignment horizontal="center" vertical="center"/>
    </xf>
    <xf numFmtId="0" fontId="34" fillId="3" borderId="0" xfId="16" applyFont="1" applyFill="1" applyAlignment="1">
      <alignment horizontal="center" vertical="center"/>
    </xf>
    <xf numFmtId="0" fontId="0" fillId="0" borderId="30" xfId="0" applyBorder="1" applyAlignment="1" applyProtection="1">
      <alignment horizontal="center" vertical="center"/>
    </xf>
    <xf numFmtId="0" fontId="0" fillId="0" borderId="31" xfId="0" applyBorder="1" applyAlignment="1" applyProtection="1">
      <alignment horizontal="center" vertical="center"/>
    </xf>
    <xf numFmtId="0" fontId="0" fillId="0" borderId="22" xfId="0" applyBorder="1" applyAlignment="1" applyProtection="1">
      <alignment horizontal="center" vertical="center"/>
    </xf>
    <xf numFmtId="0" fontId="205" fillId="11" borderId="130" xfId="14" applyFont="1" applyFill="1" applyBorder="1" applyAlignment="1" applyProtection="1">
      <alignment horizontal="center" vertical="center" wrapText="1"/>
      <protection hidden="1"/>
    </xf>
    <xf numFmtId="0" fontId="205" fillId="11" borderId="114" xfId="14" applyFont="1" applyFill="1" applyBorder="1" applyAlignment="1" applyProtection="1">
      <alignment horizontal="center" vertical="center" wrapText="1"/>
      <protection hidden="1"/>
    </xf>
    <xf numFmtId="0" fontId="205" fillId="11" borderId="117" xfId="14" applyFont="1" applyFill="1" applyBorder="1" applyAlignment="1" applyProtection="1">
      <alignment horizontal="center" vertical="center" wrapText="1"/>
      <protection hidden="1"/>
    </xf>
    <xf numFmtId="0" fontId="205" fillId="11" borderId="131" xfId="14" applyFont="1" applyFill="1" applyBorder="1" applyAlignment="1" applyProtection="1">
      <alignment horizontal="center" vertical="center" wrapText="1"/>
      <protection hidden="1"/>
    </xf>
    <xf numFmtId="0" fontId="205" fillId="11" borderId="92" xfId="14" applyFont="1" applyFill="1" applyBorder="1" applyAlignment="1" applyProtection="1">
      <alignment horizontal="center" vertical="center" wrapText="1"/>
      <protection hidden="1"/>
    </xf>
    <xf numFmtId="0" fontId="205" fillId="11" borderId="133" xfId="14" applyFont="1" applyFill="1" applyBorder="1" applyAlignment="1" applyProtection="1">
      <alignment horizontal="center" vertical="center" wrapText="1"/>
      <protection hidden="1"/>
    </xf>
    <xf numFmtId="0" fontId="208" fillId="4" borderId="131" xfId="14" applyFont="1" applyFill="1" applyBorder="1" applyAlignment="1" applyProtection="1">
      <alignment horizontal="center" vertical="center" wrapText="1"/>
      <protection hidden="1"/>
    </xf>
    <xf numFmtId="0" fontId="208" fillId="4" borderId="92" xfId="14" applyFont="1" applyFill="1" applyBorder="1" applyAlignment="1" applyProtection="1">
      <alignment horizontal="center" vertical="center" wrapText="1"/>
      <protection hidden="1"/>
    </xf>
    <xf numFmtId="0" fontId="208" fillId="4" borderId="133" xfId="14" applyFont="1" applyFill="1" applyBorder="1" applyAlignment="1" applyProtection="1">
      <alignment horizontal="center" vertical="center" wrapText="1"/>
      <protection hidden="1"/>
    </xf>
    <xf numFmtId="0" fontId="205" fillId="4" borderId="131" xfId="14" applyFont="1" applyFill="1" applyBorder="1" applyAlignment="1" applyProtection="1">
      <alignment horizontal="center" vertical="center" wrapText="1"/>
      <protection hidden="1"/>
    </xf>
    <xf numFmtId="0" fontId="205" fillId="4" borderId="92" xfId="14" applyFont="1" applyFill="1" applyBorder="1" applyAlignment="1" applyProtection="1">
      <alignment horizontal="center" vertical="center" wrapText="1"/>
      <protection hidden="1"/>
    </xf>
    <xf numFmtId="0" fontId="205" fillId="4" borderId="133" xfId="14" applyFont="1" applyFill="1" applyBorder="1" applyAlignment="1" applyProtection="1">
      <alignment horizontal="center" vertical="center" wrapText="1"/>
      <protection hidden="1"/>
    </xf>
    <xf numFmtId="0" fontId="205" fillId="24" borderId="0" xfId="8" applyFont="1" applyFill="1" applyAlignment="1" applyProtection="1">
      <alignment horizontal="center" vertical="center"/>
      <protection hidden="1"/>
    </xf>
    <xf numFmtId="0" fontId="208" fillId="23" borderId="91" xfId="14" applyFont="1" applyFill="1" applyBorder="1" applyAlignment="1" applyProtection="1">
      <alignment horizontal="center" vertical="center" wrapText="1"/>
      <protection hidden="1"/>
    </xf>
    <xf numFmtId="0" fontId="208" fillId="23" borderId="133" xfId="14" applyFont="1" applyFill="1" applyBorder="1" applyAlignment="1" applyProtection="1">
      <alignment horizontal="center" vertical="center" wrapText="1"/>
      <protection hidden="1"/>
    </xf>
    <xf numFmtId="0" fontId="205" fillId="23" borderId="30" xfId="14" applyFont="1" applyFill="1" applyBorder="1" applyAlignment="1" applyProtection="1">
      <alignment horizontal="center" vertical="center" wrapText="1"/>
      <protection hidden="1"/>
    </xf>
    <xf numFmtId="0" fontId="205" fillId="23" borderId="31" xfId="14" applyFont="1" applyFill="1" applyBorder="1" applyAlignment="1" applyProtection="1">
      <alignment horizontal="center" vertical="center" wrapText="1"/>
      <protection hidden="1"/>
    </xf>
    <xf numFmtId="0" fontId="205" fillId="23" borderId="22" xfId="14" applyFont="1" applyFill="1" applyBorder="1" applyAlignment="1" applyProtection="1">
      <alignment horizontal="center" vertical="center" wrapText="1"/>
      <protection hidden="1"/>
    </xf>
    <xf numFmtId="0" fontId="209" fillId="12" borderId="80" xfId="14" applyFont="1" applyFill="1" applyBorder="1" applyAlignment="1" applyProtection="1">
      <alignment horizontal="center" vertical="center" wrapText="1"/>
      <protection hidden="1"/>
    </xf>
    <xf numFmtId="0" fontId="205" fillId="28" borderId="31" xfId="14" applyFont="1" applyFill="1" applyBorder="1" applyAlignment="1" applyProtection="1">
      <alignment horizontal="center" vertical="center" wrapText="1"/>
      <protection hidden="1"/>
    </xf>
    <xf numFmtId="0" fontId="219" fillId="0" borderId="14" xfId="8" applyFont="1" applyBorder="1" applyAlignment="1" applyProtection="1">
      <alignment horizontal="center" vertical="center"/>
      <protection hidden="1"/>
    </xf>
    <xf numFmtId="0" fontId="219" fillId="0" borderId="79" xfId="8" applyFont="1" applyBorder="1" applyAlignment="1" applyProtection="1">
      <alignment horizontal="center" vertical="center"/>
      <protection hidden="1"/>
    </xf>
    <xf numFmtId="0" fontId="219" fillId="0" borderId="135" xfId="8" applyFont="1" applyBorder="1" applyAlignment="1" applyProtection="1">
      <alignment horizontal="center" vertical="center"/>
      <protection hidden="1"/>
    </xf>
    <xf numFmtId="0" fontId="219" fillId="0" borderId="80" xfId="8" applyFont="1" applyBorder="1" applyAlignment="1" applyProtection="1">
      <alignment horizontal="center" vertical="center"/>
      <protection hidden="1"/>
    </xf>
    <xf numFmtId="0" fontId="219" fillId="0" borderId="136" xfId="8" applyFont="1" applyBorder="1" applyAlignment="1" applyProtection="1">
      <alignment horizontal="center" vertical="center"/>
      <protection hidden="1"/>
    </xf>
    <xf numFmtId="0" fontId="219" fillId="0" borderId="73" xfId="8" applyFont="1" applyBorder="1" applyAlignment="1" applyProtection="1">
      <alignment horizontal="center" vertical="center"/>
      <protection hidden="1"/>
    </xf>
    <xf numFmtId="0" fontId="219" fillId="0" borderId="81" xfId="8" applyFont="1" applyBorder="1" applyAlignment="1" applyProtection="1">
      <alignment horizontal="center" vertical="center"/>
      <protection hidden="1"/>
    </xf>
    <xf numFmtId="0" fontId="40" fillId="0" borderId="111" xfId="8" applyFont="1" applyBorder="1" applyAlignment="1" applyProtection="1">
      <alignment horizontal="center" vertical="center"/>
      <protection hidden="1"/>
    </xf>
    <xf numFmtId="0" fontId="40" fillId="0" borderId="112" xfId="8" applyFont="1" applyBorder="1" applyAlignment="1" applyProtection="1">
      <alignment horizontal="center" vertical="center"/>
      <protection hidden="1"/>
    </xf>
    <xf numFmtId="0" fontId="240" fillId="0" borderId="84" xfId="8" applyFont="1" applyBorder="1" applyAlignment="1" applyProtection="1">
      <alignment horizontal="center" vertical="center"/>
      <protection hidden="1"/>
    </xf>
    <xf numFmtId="0" fontId="195" fillId="0" borderId="18" xfId="8" applyFont="1" applyBorder="1" applyAlignment="1" applyProtection="1">
      <alignment horizontal="center" vertical="center"/>
      <protection hidden="1"/>
    </xf>
    <xf numFmtId="0" fontId="195" fillId="0" borderId="27" xfId="8" applyFont="1" applyBorder="1" applyAlignment="1" applyProtection="1">
      <alignment horizontal="center" vertical="center"/>
      <protection hidden="1"/>
    </xf>
    <xf numFmtId="0" fontId="195" fillId="0" borderId="85" xfId="8" applyFont="1" applyBorder="1" applyAlignment="1" applyProtection="1">
      <alignment horizontal="center" vertical="center" wrapText="1"/>
      <protection hidden="1"/>
    </xf>
    <xf numFmtId="0" fontId="195" fillId="0" borderId="19" xfId="8" applyFont="1" applyBorder="1" applyAlignment="1" applyProtection="1">
      <alignment horizontal="center" vertical="center"/>
      <protection hidden="1"/>
    </xf>
    <xf numFmtId="0" fontId="195" fillId="0" borderId="28" xfId="8" applyFont="1" applyBorder="1" applyAlignment="1" applyProtection="1">
      <alignment horizontal="center" vertical="center"/>
      <protection hidden="1"/>
    </xf>
    <xf numFmtId="0" fontId="209" fillId="29" borderId="24" xfId="14" applyFont="1" applyFill="1" applyBorder="1" applyAlignment="1" applyProtection="1">
      <alignment horizontal="center" vertical="center" wrapText="1"/>
      <protection hidden="1"/>
    </xf>
    <xf numFmtId="0" fontId="209" fillId="29" borderId="26" xfId="14" applyFont="1" applyFill="1" applyBorder="1" applyAlignment="1" applyProtection="1">
      <alignment horizontal="center" vertical="center" wrapText="1"/>
      <protection hidden="1"/>
    </xf>
    <xf numFmtId="0" fontId="209" fillId="29" borderId="23" xfId="14" applyFont="1" applyFill="1" applyBorder="1" applyAlignment="1" applyProtection="1">
      <alignment horizontal="center" vertical="center" wrapText="1"/>
      <protection hidden="1"/>
    </xf>
    <xf numFmtId="0" fontId="209" fillId="29" borderId="2" xfId="14" applyFont="1" applyFill="1" applyBorder="1" applyAlignment="1" applyProtection="1">
      <alignment horizontal="center" vertical="center" wrapText="1"/>
      <protection hidden="1"/>
    </xf>
    <xf numFmtId="0" fontId="209" fillId="29" borderId="0" xfId="14" applyFont="1" applyFill="1" applyBorder="1" applyAlignment="1" applyProtection="1">
      <alignment horizontal="center" vertical="center" wrapText="1"/>
      <protection hidden="1"/>
    </xf>
    <xf numFmtId="0" fontId="209" fillId="29" borderId="12" xfId="14" applyFont="1" applyFill="1" applyBorder="1" applyAlignment="1" applyProtection="1">
      <alignment horizontal="center" vertical="center" wrapText="1"/>
      <protection hidden="1"/>
    </xf>
    <xf numFmtId="0" fontId="210" fillId="13" borderId="24" xfId="14" applyFont="1" applyFill="1" applyBorder="1" applyAlignment="1" applyProtection="1">
      <alignment horizontal="center" vertical="center" wrapText="1"/>
      <protection hidden="1"/>
    </xf>
    <xf numFmtId="0" fontId="210" fillId="13" borderId="26" xfId="14" applyFont="1" applyFill="1" applyBorder="1" applyAlignment="1" applyProtection="1">
      <alignment horizontal="center" vertical="center" wrapText="1"/>
      <protection hidden="1"/>
    </xf>
    <xf numFmtId="0" fontId="210" fillId="13" borderId="23" xfId="14" applyFont="1" applyFill="1" applyBorder="1" applyAlignment="1" applyProtection="1">
      <alignment horizontal="center" vertical="center" wrapText="1"/>
      <protection hidden="1"/>
    </xf>
    <xf numFmtId="0" fontId="210" fillId="13" borderId="130" xfId="14" applyFont="1" applyFill="1" applyBorder="1" applyAlignment="1" applyProtection="1">
      <alignment horizontal="center" vertical="center" wrapText="1"/>
      <protection hidden="1"/>
    </xf>
    <xf numFmtId="0" fontId="210" fillId="13" borderId="114" xfId="14" applyFont="1" applyFill="1" applyBorder="1" applyAlignment="1" applyProtection="1">
      <alignment horizontal="center" vertical="center" wrapText="1"/>
      <protection hidden="1"/>
    </xf>
    <xf numFmtId="0" fontId="210" fillId="13" borderId="117" xfId="14" applyFont="1" applyFill="1" applyBorder="1" applyAlignment="1" applyProtection="1">
      <alignment horizontal="center" vertical="center" wrapText="1"/>
      <protection hidden="1"/>
    </xf>
    <xf numFmtId="0" fontId="210" fillId="27" borderId="131" xfId="14" applyFont="1" applyFill="1" applyBorder="1" applyAlignment="1" applyProtection="1">
      <alignment horizontal="center" vertical="center" wrapText="1"/>
      <protection hidden="1"/>
    </xf>
    <xf numFmtId="0" fontId="210" fillId="27" borderId="92" xfId="14" applyFont="1" applyFill="1" applyBorder="1" applyAlignment="1" applyProtection="1">
      <alignment horizontal="center" vertical="center" wrapText="1"/>
      <protection hidden="1"/>
    </xf>
    <xf numFmtId="0" fontId="210" fillId="27" borderId="133" xfId="14" applyFont="1" applyFill="1" applyBorder="1" applyAlignment="1" applyProtection="1">
      <alignment horizontal="center" vertical="center" wrapText="1"/>
      <protection hidden="1"/>
    </xf>
    <xf numFmtId="0" fontId="210" fillId="27" borderId="154" xfId="14" applyFont="1" applyFill="1" applyBorder="1" applyAlignment="1" applyProtection="1">
      <alignment horizontal="center" vertical="center" wrapText="1"/>
      <protection hidden="1"/>
    </xf>
    <xf numFmtId="0" fontId="210" fillId="27" borderId="25" xfId="14" applyFont="1" applyFill="1" applyBorder="1" applyAlignment="1" applyProtection="1">
      <alignment horizontal="center" vertical="center" wrapText="1"/>
      <protection hidden="1"/>
    </xf>
    <xf numFmtId="0" fontId="210" fillId="27" borderId="118" xfId="14" applyFont="1" applyFill="1" applyBorder="1" applyAlignment="1" applyProtection="1">
      <alignment horizontal="center" vertical="center" wrapText="1"/>
      <protection hidden="1"/>
    </xf>
    <xf numFmtId="0" fontId="210" fillId="13" borderId="131" xfId="14" applyFont="1" applyFill="1" applyBorder="1" applyAlignment="1" applyProtection="1">
      <alignment horizontal="center" vertical="center" wrapText="1"/>
      <protection hidden="1"/>
    </xf>
    <xf numFmtId="0" fontId="210" fillId="13" borderId="92" xfId="14" applyFont="1" applyFill="1" applyBorder="1" applyAlignment="1" applyProtection="1">
      <alignment horizontal="center" vertical="center" wrapText="1"/>
      <protection hidden="1"/>
    </xf>
    <xf numFmtId="0" fontId="210" fillId="13" borderId="133" xfId="14" applyFont="1" applyFill="1" applyBorder="1" applyAlignment="1" applyProtection="1">
      <alignment horizontal="center" vertical="center" wrapText="1"/>
      <protection hidden="1"/>
    </xf>
    <xf numFmtId="0" fontId="210" fillId="13" borderId="154" xfId="14" applyFont="1" applyFill="1" applyBorder="1" applyAlignment="1" applyProtection="1">
      <alignment horizontal="center" vertical="center" wrapText="1"/>
      <protection hidden="1"/>
    </xf>
    <xf numFmtId="0" fontId="210" fillId="13" borderId="25" xfId="14" applyFont="1" applyFill="1" applyBorder="1" applyAlignment="1" applyProtection="1">
      <alignment horizontal="center" vertical="center" wrapText="1"/>
      <protection hidden="1"/>
    </xf>
    <xf numFmtId="0" fontId="210" fillId="13" borderId="118" xfId="14" applyFont="1" applyFill="1" applyBorder="1" applyAlignment="1" applyProtection="1">
      <alignment horizontal="center" vertical="center" wrapText="1"/>
      <protection hidden="1"/>
    </xf>
    <xf numFmtId="0" fontId="205" fillId="29" borderId="24" xfId="14" applyFont="1" applyFill="1" applyBorder="1" applyAlignment="1" applyProtection="1">
      <alignment horizontal="center" vertical="center" wrapText="1"/>
      <protection hidden="1"/>
    </xf>
    <xf numFmtId="0" fontId="205" fillId="29" borderId="26" xfId="14" applyFont="1" applyFill="1" applyBorder="1" applyAlignment="1" applyProtection="1">
      <alignment horizontal="center" vertical="center" wrapText="1"/>
      <protection hidden="1"/>
    </xf>
    <xf numFmtId="0" fontId="205" fillId="29" borderId="23" xfId="14" applyFont="1" applyFill="1" applyBorder="1" applyAlignment="1" applyProtection="1">
      <alignment horizontal="center" vertical="center" wrapText="1"/>
      <protection hidden="1"/>
    </xf>
    <xf numFmtId="0" fontId="205" fillId="29" borderId="2" xfId="14" applyFont="1" applyFill="1" applyBorder="1" applyAlignment="1" applyProtection="1">
      <alignment horizontal="center" vertical="center" wrapText="1"/>
      <protection hidden="1"/>
    </xf>
    <xf numFmtId="0" fontId="205" fillId="29" borderId="0" xfId="14" applyFont="1" applyFill="1" applyBorder="1" applyAlignment="1" applyProtection="1">
      <alignment horizontal="center" vertical="center" wrapText="1"/>
      <protection hidden="1"/>
    </xf>
    <xf numFmtId="0" fontId="205" fillId="29" borderId="12" xfId="14" applyFont="1" applyFill="1" applyBorder="1" applyAlignment="1" applyProtection="1">
      <alignment horizontal="center" vertical="center" wrapText="1"/>
      <protection hidden="1"/>
    </xf>
    <xf numFmtId="0" fontId="210" fillId="27" borderId="24" xfId="14" applyFont="1" applyFill="1" applyBorder="1" applyAlignment="1" applyProtection="1">
      <alignment horizontal="center" vertical="center" wrapText="1"/>
      <protection hidden="1"/>
    </xf>
    <xf numFmtId="0" fontId="210" fillId="27" borderId="26" xfId="14" applyFont="1" applyFill="1" applyBorder="1" applyAlignment="1" applyProtection="1">
      <alignment horizontal="center" vertical="center" wrapText="1"/>
      <protection hidden="1"/>
    </xf>
    <xf numFmtId="0" fontId="210" fillId="27" borderId="23" xfId="14" applyFont="1" applyFill="1" applyBorder="1" applyAlignment="1" applyProtection="1">
      <alignment horizontal="center" vertical="center" wrapText="1"/>
      <protection hidden="1"/>
    </xf>
    <xf numFmtId="0" fontId="210" fillId="27" borderId="130" xfId="14" applyFont="1" applyFill="1" applyBorder="1" applyAlignment="1" applyProtection="1">
      <alignment horizontal="center" vertical="center" wrapText="1"/>
      <protection hidden="1"/>
    </xf>
    <xf numFmtId="0" fontId="210" fillId="27" borderId="114" xfId="14" applyFont="1" applyFill="1" applyBorder="1" applyAlignment="1" applyProtection="1">
      <alignment horizontal="center" vertical="center" wrapText="1"/>
      <protection hidden="1"/>
    </xf>
    <xf numFmtId="0" fontId="210" fillId="27" borderId="117" xfId="14" applyFont="1" applyFill="1" applyBorder="1" applyAlignment="1" applyProtection="1">
      <alignment horizontal="center" vertical="center" wrapText="1"/>
      <protection hidden="1"/>
    </xf>
    <xf numFmtId="0" fontId="211" fillId="27" borderId="131" xfId="14" applyFont="1" applyFill="1" applyBorder="1" applyAlignment="1" applyProtection="1">
      <alignment horizontal="center" vertical="center" wrapText="1"/>
      <protection hidden="1"/>
    </xf>
    <xf numFmtId="0" fontId="211" fillId="27" borderId="92" xfId="14" applyFont="1" applyFill="1" applyBorder="1" applyAlignment="1" applyProtection="1">
      <alignment horizontal="center" vertical="center" wrapText="1"/>
      <protection hidden="1"/>
    </xf>
    <xf numFmtId="0" fontId="211" fillId="27" borderId="133" xfId="14" applyFont="1" applyFill="1" applyBorder="1" applyAlignment="1" applyProtection="1">
      <alignment horizontal="center" vertical="center" wrapText="1"/>
      <protection hidden="1"/>
    </xf>
    <xf numFmtId="0" fontId="211" fillId="27" borderId="154" xfId="14" applyFont="1" applyFill="1" applyBorder="1" applyAlignment="1" applyProtection="1">
      <alignment horizontal="center" vertical="center" wrapText="1"/>
      <protection hidden="1"/>
    </xf>
    <xf numFmtId="0" fontId="211" fillId="27" borderId="25" xfId="14" applyFont="1" applyFill="1" applyBorder="1" applyAlignment="1" applyProtection="1">
      <alignment horizontal="center" vertical="center" wrapText="1"/>
      <protection hidden="1"/>
    </xf>
    <xf numFmtId="0" fontId="211" fillId="27" borderId="118" xfId="14" applyFont="1" applyFill="1" applyBorder="1" applyAlignment="1" applyProtection="1">
      <alignment horizontal="center" vertical="center" wrapText="1"/>
      <protection hidden="1"/>
    </xf>
    <xf numFmtId="0" fontId="205" fillId="28" borderId="21" xfId="14" applyFont="1" applyFill="1" applyBorder="1" applyAlignment="1" applyProtection="1">
      <alignment horizontal="center" vertical="center" wrapText="1"/>
      <protection hidden="1"/>
    </xf>
    <xf numFmtId="0" fontId="209" fillId="12" borderId="81" xfId="14" applyFont="1" applyFill="1" applyBorder="1" applyAlignment="1" applyProtection="1">
      <alignment horizontal="center" vertical="center" wrapText="1"/>
      <protection hidden="1"/>
    </xf>
    <xf numFmtId="0" fontId="205" fillId="18" borderId="24" xfId="14" applyFont="1" applyFill="1" applyBorder="1" applyAlignment="1" applyProtection="1">
      <alignment horizontal="center" vertical="center" wrapText="1"/>
      <protection hidden="1"/>
    </xf>
    <xf numFmtId="0" fontId="205" fillId="18" borderId="26" xfId="14" applyFont="1" applyFill="1" applyBorder="1" applyAlignment="1" applyProtection="1">
      <alignment horizontal="center" vertical="center" wrapText="1"/>
      <protection hidden="1"/>
    </xf>
    <xf numFmtId="0" fontId="205" fillId="18" borderId="23" xfId="14" applyFont="1" applyFill="1" applyBorder="1" applyAlignment="1" applyProtection="1">
      <alignment horizontal="center" vertical="center" wrapText="1"/>
      <protection hidden="1"/>
    </xf>
    <xf numFmtId="0" fontId="205" fillId="18" borderId="2" xfId="14" applyFont="1" applyFill="1" applyBorder="1" applyAlignment="1" applyProtection="1">
      <alignment horizontal="center" vertical="center" wrapText="1"/>
      <protection hidden="1"/>
    </xf>
    <xf numFmtId="0" fontId="205" fillId="18" borderId="0" xfId="14" applyFont="1" applyFill="1" applyBorder="1" applyAlignment="1" applyProtection="1">
      <alignment horizontal="center" vertical="center" wrapText="1"/>
      <protection hidden="1"/>
    </xf>
    <xf numFmtId="0" fontId="205" fillId="18" borderId="12" xfId="14" applyFont="1" applyFill="1" applyBorder="1" applyAlignment="1" applyProtection="1">
      <alignment horizontal="center" vertical="center" wrapText="1"/>
      <protection hidden="1"/>
    </xf>
    <xf numFmtId="0" fontId="211" fillId="27" borderId="24" xfId="14" applyFont="1" applyFill="1" applyBorder="1" applyAlignment="1" applyProtection="1">
      <alignment horizontal="center" vertical="center" wrapText="1"/>
      <protection hidden="1"/>
    </xf>
    <xf numFmtId="0" fontId="211" fillId="27" borderId="26" xfId="14" applyFont="1" applyFill="1" applyBorder="1" applyAlignment="1" applyProtection="1">
      <alignment horizontal="center" vertical="center" wrapText="1"/>
      <protection hidden="1"/>
    </xf>
    <xf numFmtId="0" fontId="211" fillId="27" borderId="23" xfId="14" applyFont="1" applyFill="1" applyBorder="1" applyAlignment="1" applyProtection="1">
      <alignment horizontal="center" vertical="center" wrapText="1"/>
      <protection hidden="1"/>
    </xf>
    <xf numFmtId="0" fontId="211" fillId="27" borderId="130" xfId="14" applyFont="1" applyFill="1" applyBorder="1" applyAlignment="1" applyProtection="1">
      <alignment horizontal="center" vertical="center" wrapText="1"/>
      <protection hidden="1"/>
    </xf>
    <xf numFmtId="0" fontId="211" fillId="27" borderId="114" xfId="14" applyFont="1" applyFill="1" applyBorder="1" applyAlignment="1" applyProtection="1">
      <alignment horizontal="center" vertical="center" wrapText="1"/>
      <protection hidden="1"/>
    </xf>
    <xf numFmtId="0" fontId="211" fillId="27" borderId="117" xfId="14" applyFont="1" applyFill="1" applyBorder="1" applyAlignment="1" applyProtection="1">
      <alignment horizontal="center" vertical="center" wrapText="1"/>
      <protection hidden="1"/>
    </xf>
    <xf numFmtId="0" fontId="210" fillId="25" borderId="79" xfId="14" applyFont="1" applyFill="1" applyBorder="1" applyAlignment="1" applyProtection="1">
      <alignment horizontal="center" vertical="center" wrapText="1"/>
      <protection hidden="1"/>
    </xf>
    <xf numFmtId="0" fontId="210" fillId="25" borderId="19" xfId="14" applyFont="1" applyFill="1" applyBorder="1" applyAlignment="1" applyProtection="1">
      <alignment horizontal="center" vertical="center" wrapText="1"/>
      <protection hidden="1"/>
    </xf>
    <xf numFmtId="0" fontId="210" fillId="25" borderId="28" xfId="14" applyFont="1" applyFill="1" applyBorder="1" applyAlignment="1" applyProtection="1">
      <alignment horizontal="center" vertical="center" wrapText="1"/>
      <protection hidden="1"/>
    </xf>
    <xf numFmtId="0" fontId="188" fillId="25" borderId="79" xfId="14" applyFont="1" applyFill="1" applyBorder="1" applyAlignment="1" applyProtection="1">
      <alignment horizontal="center" vertical="center" wrapText="1"/>
      <protection hidden="1"/>
    </xf>
    <xf numFmtId="0" fontId="188" fillId="25" borderId="19" xfId="14" applyFont="1" applyFill="1" applyBorder="1" applyAlignment="1" applyProtection="1">
      <alignment horizontal="center" vertical="center" wrapText="1"/>
      <protection hidden="1"/>
    </xf>
    <xf numFmtId="0" fontId="188" fillId="25" borderId="28" xfId="14" applyFont="1" applyFill="1" applyBorder="1" applyAlignment="1" applyProtection="1">
      <alignment horizontal="center" vertical="center" wrapText="1"/>
      <protection hidden="1"/>
    </xf>
    <xf numFmtId="0" fontId="188" fillId="25" borderId="73" xfId="14" applyFont="1" applyFill="1" applyBorder="1" applyAlignment="1" applyProtection="1">
      <alignment horizontal="center" vertical="center" wrapText="1"/>
      <protection hidden="1"/>
    </xf>
    <xf numFmtId="0" fontId="188" fillId="25" borderId="30" xfId="14" applyFont="1" applyFill="1" applyBorder="1" applyAlignment="1" applyProtection="1">
      <alignment horizontal="center" vertical="center" wrapText="1"/>
      <protection hidden="1"/>
    </xf>
    <xf numFmtId="0" fontId="188" fillId="25" borderId="87" xfId="14" applyFont="1" applyFill="1" applyBorder="1" applyAlignment="1" applyProtection="1">
      <alignment horizontal="center" vertical="center" wrapText="1"/>
      <protection hidden="1"/>
    </xf>
    <xf numFmtId="0" fontId="205" fillId="26" borderId="31" xfId="14" applyFont="1" applyFill="1" applyBorder="1" applyAlignment="1" applyProtection="1">
      <alignment horizontal="center" vertical="center" wrapText="1"/>
      <protection hidden="1"/>
    </xf>
    <xf numFmtId="0" fontId="205" fillId="26" borderId="21" xfId="14" applyFont="1" applyFill="1" applyBorder="1" applyAlignment="1" applyProtection="1">
      <alignment horizontal="center" vertical="center" wrapText="1"/>
      <protection hidden="1"/>
    </xf>
    <xf numFmtId="0" fontId="205" fillId="18" borderId="1" xfId="14" applyFont="1" applyFill="1" applyBorder="1" applyAlignment="1" applyProtection="1">
      <alignment horizontal="center" vertical="center" wrapText="1"/>
      <protection hidden="1"/>
    </xf>
    <xf numFmtId="0" fontId="205" fillId="18" borderId="17" xfId="14" applyFont="1" applyFill="1" applyBorder="1" applyAlignment="1" applyProtection="1">
      <alignment horizontal="center" vertical="center" wrapText="1"/>
      <protection hidden="1"/>
    </xf>
    <xf numFmtId="0" fontId="205" fillId="18" borderId="11" xfId="14" applyFont="1" applyFill="1" applyBorder="1" applyAlignment="1" applyProtection="1">
      <alignment horizontal="center" vertical="center" wrapText="1"/>
      <protection hidden="1"/>
    </xf>
    <xf numFmtId="0" fontId="205" fillId="18" borderId="154" xfId="14" applyFont="1" applyFill="1" applyBorder="1" applyAlignment="1" applyProtection="1">
      <alignment horizontal="center" vertical="center" wrapText="1"/>
      <protection hidden="1"/>
    </xf>
    <xf numFmtId="0" fontId="205" fillId="18" borderId="25" xfId="14" applyFont="1" applyFill="1" applyBorder="1" applyAlignment="1" applyProtection="1">
      <alignment horizontal="center" vertical="center" wrapText="1"/>
      <protection hidden="1"/>
    </xf>
    <xf numFmtId="0" fontId="205" fillId="18" borderId="118" xfId="14" applyFont="1" applyFill="1" applyBorder="1" applyAlignment="1" applyProtection="1">
      <alignment horizontal="center" vertical="center" wrapText="1"/>
      <protection hidden="1"/>
    </xf>
    <xf numFmtId="0" fontId="188" fillId="25" borderId="14" xfId="14" applyFont="1" applyFill="1" applyBorder="1" applyAlignment="1" applyProtection="1">
      <alignment horizontal="center" vertical="center" wrapText="1"/>
      <protection hidden="1"/>
    </xf>
    <xf numFmtId="0" fontId="188" fillId="25" borderId="18" xfId="14" applyFont="1" applyFill="1" applyBorder="1" applyAlignment="1" applyProtection="1">
      <alignment horizontal="center" vertical="center" wrapText="1"/>
      <protection hidden="1"/>
    </xf>
    <xf numFmtId="0" fontId="188" fillId="25" borderId="27" xfId="14" applyFont="1" applyFill="1" applyBorder="1" applyAlignment="1" applyProtection="1">
      <alignment horizontal="center" vertical="center" wrapText="1"/>
      <protection hidden="1"/>
    </xf>
    <xf numFmtId="0" fontId="208" fillId="18" borderId="154" xfId="14" applyFont="1" applyFill="1" applyBorder="1" applyAlignment="1" applyProtection="1">
      <alignment horizontal="center" vertical="center" wrapText="1"/>
      <protection hidden="1"/>
    </xf>
    <xf numFmtId="0" fontId="208" fillId="18" borderId="25" xfId="14" applyFont="1" applyFill="1" applyBorder="1" applyAlignment="1" applyProtection="1">
      <alignment horizontal="center" vertical="center" wrapText="1"/>
      <protection hidden="1"/>
    </xf>
    <xf numFmtId="0" fontId="208" fillId="18" borderId="118" xfId="14" applyFont="1" applyFill="1" applyBorder="1" applyAlignment="1" applyProtection="1">
      <alignment horizontal="center" vertical="center" wrapText="1"/>
      <protection hidden="1"/>
    </xf>
    <xf numFmtId="0" fontId="188" fillId="25" borderId="130" xfId="14" applyFont="1" applyFill="1" applyBorder="1" applyAlignment="1" applyProtection="1">
      <alignment horizontal="center" vertical="center" wrapText="1"/>
      <protection hidden="1"/>
    </xf>
    <xf numFmtId="0" fontId="188" fillId="25" borderId="114" xfId="14" applyFont="1" applyFill="1" applyBorder="1" applyAlignment="1" applyProtection="1">
      <alignment horizontal="center" vertical="center" wrapText="1"/>
      <protection hidden="1"/>
    </xf>
    <xf numFmtId="0" fontId="188" fillId="25" borderId="131" xfId="14" applyFont="1" applyFill="1" applyBorder="1" applyAlignment="1" applyProtection="1">
      <alignment horizontal="center" vertical="center" wrapText="1"/>
      <protection hidden="1"/>
    </xf>
    <xf numFmtId="0" fontId="188" fillId="25" borderId="92" xfId="14" applyFont="1" applyFill="1" applyBorder="1" applyAlignment="1" applyProtection="1">
      <alignment horizontal="center" vertical="center" wrapText="1"/>
      <protection hidden="1"/>
    </xf>
    <xf numFmtId="0" fontId="208" fillId="25" borderId="131" xfId="14" applyFont="1" applyFill="1" applyBorder="1" applyAlignment="1" applyProtection="1">
      <alignment horizontal="center" vertical="center" wrapText="1"/>
      <protection hidden="1"/>
    </xf>
    <xf numFmtId="0" fontId="208" fillId="25" borderId="92" xfId="14" applyFont="1" applyFill="1" applyBorder="1" applyAlignment="1" applyProtection="1">
      <alignment horizontal="center" vertical="center" wrapText="1"/>
      <protection hidden="1"/>
    </xf>
    <xf numFmtId="0" fontId="210" fillId="25" borderId="131" xfId="14" applyFont="1" applyFill="1" applyBorder="1" applyAlignment="1" applyProtection="1">
      <alignment horizontal="center" vertical="center" wrapText="1"/>
      <protection hidden="1"/>
    </xf>
    <xf numFmtId="0" fontId="210" fillId="25" borderId="92" xfId="14" applyFont="1" applyFill="1" applyBorder="1" applyAlignment="1" applyProtection="1">
      <alignment horizontal="center" vertical="center" wrapText="1"/>
      <protection hidden="1"/>
    </xf>
    <xf numFmtId="178" fontId="186" fillId="10" borderId="1" xfId="8" applyNumberFormat="1" applyFont="1" applyFill="1" applyBorder="1" applyAlignment="1" applyProtection="1">
      <alignment horizontal="center" vertical="center" wrapText="1"/>
      <protection hidden="1"/>
    </xf>
    <xf numFmtId="178" fontId="186" fillId="10" borderId="2" xfId="8" applyNumberFormat="1" applyFont="1" applyFill="1" applyBorder="1" applyAlignment="1" applyProtection="1">
      <alignment horizontal="center" vertical="center" wrapText="1"/>
      <protection hidden="1"/>
    </xf>
    <xf numFmtId="178" fontId="186" fillId="10" borderId="3" xfId="8" applyNumberFormat="1" applyFont="1" applyFill="1" applyBorder="1" applyAlignment="1" applyProtection="1">
      <alignment horizontal="center" vertical="center" wrapText="1"/>
      <protection hidden="1"/>
    </xf>
    <xf numFmtId="178" fontId="63" fillId="0" borderId="0" xfId="8" applyNumberFormat="1" applyFont="1" applyBorder="1" applyAlignment="1" applyProtection="1">
      <alignment horizontal="right" vertical="center"/>
      <protection hidden="1"/>
    </xf>
    <xf numFmtId="178" fontId="187" fillId="0" borderId="0" xfId="8" applyNumberFormat="1" applyFont="1" applyBorder="1" applyAlignment="1" applyProtection="1">
      <alignment horizontal="right" vertical="center"/>
      <protection hidden="1"/>
    </xf>
    <xf numFmtId="178" fontId="194" fillId="0" borderId="65" xfId="8" applyNumberFormat="1" applyFont="1" applyBorder="1" applyAlignment="1" applyProtection="1">
      <alignment horizontal="left" vertical="center" wrapText="1"/>
      <protection hidden="1"/>
    </xf>
    <xf numFmtId="178" fontId="194" fillId="0" borderId="10" xfId="8" applyNumberFormat="1" applyFont="1" applyBorder="1" applyAlignment="1" applyProtection="1">
      <alignment horizontal="left" vertical="center" wrapText="1"/>
      <protection hidden="1"/>
    </xf>
    <xf numFmtId="178" fontId="187" fillId="0" borderId="0" xfId="8" applyNumberFormat="1" applyFont="1" applyBorder="1" applyAlignment="1" applyProtection="1">
      <alignment horizontal="right" vertical="center" wrapText="1"/>
      <protection hidden="1"/>
    </xf>
    <xf numFmtId="178" fontId="187" fillId="0" borderId="17" xfId="8" applyNumberFormat="1" applyFont="1" applyBorder="1" applyAlignment="1" applyProtection="1">
      <alignment horizontal="right" vertical="center"/>
      <protection hidden="1"/>
    </xf>
    <xf numFmtId="192" fontId="187" fillId="0" borderId="0" xfId="8" applyNumberFormat="1" applyFont="1" applyFill="1" applyBorder="1" applyAlignment="1" applyProtection="1">
      <alignment horizontal="right" vertical="center"/>
      <protection hidden="1"/>
    </xf>
    <xf numFmtId="178" fontId="187" fillId="0" borderId="0" xfId="8" applyNumberFormat="1" applyFont="1" applyFill="1" applyBorder="1" applyAlignment="1" applyProtection="1">
      <alignment horizontal="right" vertical="center"/>
      <protection hidden="1"/>
    </xf>
    <xf numFmtId="0" fontId="193" fillId="4" borderId="126" xfId="8" applyFont="1" applyFill="1" applyBorder="1" applyAlignment="1" applyProtection="1">
      <alignment horizontal="center" vertical="center" wrapText="1"/>
      <protection hidden="1"/>
    </xf>
    <xf numFmtId="0" fontId="200" fillId="0" borderId="65" xfId="0" applyFont="1" applyBorder="1" applyAlignment="1">
      <alignment horizontal="left" vertical="center" wrapText="1"/>
    </xf>
    <xf numFmtId="0" fontId="200" fillId="0" borderId="0" xfId="0" applyFont="1" applyBorder="1" applyAlignment="1">
      <alignment horizontal="left" vertical="center" wrapText="1"/>
    </xf>
    <xf numFmtId="0" fontId="201" fillId="0" borderId="127" xfId="8" applyFont="1" applyBorder="1" applyAlignment="1" applyProtection="1">
      <alignment horizontal="center" vertical="center"/>
      <protection hidden="1"/>
    </xf>
    <xf numFmtId="0" fontId="201" fillId="0" borderId="128" xfId="8" applyFont="1" applyBorder="1" applyAlignment="1" applyProtection="1">
      <alignment horizontal="center" vertical="center"/>
      <protection hidden="1"/>
    </xf>
    <xf numFmtId="0" fontId="197" fillId="0" borderId="127" xfId="8" applyFont="1" applyBorder="1" applyAlignment="1" applyProtection="1">
      <alignment horizontal="center" vertical="center"/>
      <protection hidden="1"/>
    </xf>
    <xf numFmtId="0" fontId="197" fillId="0" borderId="128" xfId="8" applyFont="1" applyBorder="1" applyAlignment="1" applyProtection="1">
      <alignment horizontal="center" vertical="center"/>
      <protection hidden="1"/>
    </xf>
    <xf numFmtId="188" fontId="236" fillId="0" borderId="0" xfId="8" applyNumberFormat="1" applyFont="1" applyFill="1" applyBorder="1" applyAlignment="1" applyProtection="1">
      <alignment horizontal="right" vertical="center" wrapText="1"/>
      <protection hidden="1"/>
    </xf>
    <xf numFmtId="188" fontId="239" fillId="0" borderId="0" xfId="8" applyNumberFormat="1" applyFont="1" applyFill="1" applyBorder="1" applyAlignment="1" applyProtection="1">
      <alignment horizontal="right" vertical="center" wrapText="1"/>
      <protection hidden="1"/>
    </xf>
    <xf numFmtId="188" fontId="236" fillId="0" borderId="176" xfId="8" applyNumberFormat="1" applyFont="1" applyFill="1" applyBorder="1" applyAlignment="1" applyProtection="1">
      <alignment horizontal="right" vertical="center" wrapText="1"/>
      <protection hidden="1"/>
    </xf>
    <xf numFmtId="192" fontId="187" fillId="0" borderId="127" xfId="8" applyNumberFormat="1" applyFont="1" applyFill="1" applyBorder="1" applyAlignment="1" applyProtection="1">
      <alignment horizontal="center" vertical="center" wrapText="1"/>
      <protection hidden="1"/>
    </xf>
    <xf numFmtId="192" fontId="187" fillId="0" borderId="128" xfId="8" applyNumberFormat="1" applyFont="1" applyFill="1" applyBorder="1" applyAlignment="1" applyProtection="1">
      <alignment horizontal="center" vertical="center" wrapText="1"/>
      <protection hidden="1"/>
    </xf>
    <xf numFmtId="0" fontId="111" fillId="0" borderId="114" xfId="0" applyFont="1" applyBorder="1" applyAlignment="1">
      <alignment horizontal="center" vertical="center" wrapText="1"/>
    </xf>
    <xf numFmtId="0" fontId="111" fillId="0" borderId="117" xfId="0" applyFont="1" applyBorder="1" applyAlignment="1">
      <alignment horizontal="center" vertical="center" wrapText="1"/>
    </xf>
    <xf numFmtId="0" fontId="210" fillId="13" borderId="132" xfId="14" applyFont="1" applyFill="1" applyBorder="1" applyAlignment="1" applyProtection="1">
      <alignment horizontal="center" vertical="center" wrapText="1"/>
      <protection hidden="1"/>
    </xf>
    <xf numFmtId="0" fontId="210" fillId="13" borderId="116" xfId="14" applyFont="1" applyFill="1" applyBorder="1" applyAlignment="1" applyProtection="1">
      <alignment horizontal="center" vertical="center" wrapText="1"/>
      <protection hidden="1"/>
    </xf>
    <xf numFmtId="0" fontId="210" fillId="13" borderId="134" xfId="14" applyFont="1" applyFill="1" applyBorder="1" applyAlignment="1" applyProtection="1">
      <alignment horizontal="center" vertical="center" wrapText="1"/>
      <protection hidden="1"/>
    </xf>
    <xf numFmtId="0" fontId="188" fillId="25" borderId="15" xfId="14" applyFont="1" applyFill="1" applyBorder="1" applyAlignment="1" applyProtection="1">
      <alignment horizontal="center" vertical="center" wrapText="1"/>
      <protection hidden="1"/>
    </xf>
    <xf numFmtId="0" fontId="188" fillId="25" borderId="20" xfId="14" applyFont="1" applyFill="1" applyBorder="1" applyAlignment="1" applyProtection="1">
      <alignment horizontal="center" vertical="center" wrapText="1"/>
      <protection hidden="1"/>
    </xf>
    <xf numFmtId="0" fontId="188" fillId="25" borderId="132" xfId="14" applyFont="1" applyFill="1" applyBorder="1" applyAlignment="1" applyProtection="1">
      <alignment horizontal="center" vertical="center" wrapText="1"/>
      <protection hidden="1"/>
    </xf>
    <xf numFmtId="0" fontId="188" fillId="25" borderId="116" xfId="14" applyFont="1" applyFill="1" applyBorder="1" applyAlignment="1" applyProtection="1">
      <alignment horizontal="center" vertical="center" wrapText="1"/>
      <protection hidden="1"/>
    </xf>
    <xf numFmtId="0" fontId="188" fillId="25" borderId="134" xfId="14" applyFont="1" applyFill="1" applyBorder="1" applyAlignment="1" applyProtection="1">
      <alignment horizontal="center" vertical="center" wrapText="1"/>
      <protection hidden="1"/>
    </xf>
    <xf numFmtId="0" fontId="211" fillId="27" borderId="132" xfId="14" applyFont="1" applyFill="1" applyBorder="1" applyAlignment="1" applyProtection="1">
      <alignment horizontal="center" vertical="center" wrapText="1"/>
      <protection hidden="1"/>
    </xf>
    <xf numFmtId="0" fontId="211" fillId="27" borderId="116" xfId="14" applyFont="1" applyFill="1" applyBorder="1" applyAlignment="1" applyProtection="1">
      <alignment horizontal="center" vertical="center" wrapText="1"/>
      <protection hidden="1"/>
    </xf>
    <xf numFmtId="0" fontId="211" fillId="27" borderId="134" xfId="14" applyFont="1" applyFill="1" applyBorder="1" applyAlignment="1" applyProtection="1">
      <alignment horizontal="center" vertical="center" wrapText="1"/>
      <protection hidden="1"/>
    </xf>
    <xf numFmtId="0" fontId="210" fillId="27" borderId="132" xfId="14" applyFont="1" applyFill="1" applyBorder="1" applyAlignment="1" applyProtection="1">
      <alignment horizontal="center" vertical="center" wrapText="1"/>
      <protection hidden="1"/>
    </xf>
    <xf numFmtId="0" fontId="210" fillId="27" borderId="116" xfId="14" applyFont="1" applyFill="1" applyBorder="1" applyAlignment="1" applyProtection="1">
      <alignment horizontal="center" vertical="center" wrapText="1"/>
      <protection hidden="1"/>
    </xf>
    <xf numFmtId="0" fontId="210" fillId="27" borderId="134" xfId="14" applyFont="1" applyFill="1" applyBorder="1" applyAlignment="1" applyProtection="1">
      <alignment horizontal="center" vertical="center" wrapText="1"/>
      <protection hidden="1"/>
    </xf>
    <xf numFmtId="0" fontId="188" fillId="25" borderId="154" xfId="14" applyFont="1" applyFill="1" applyBorder="1" applyAlignment="1" applyProtection="1">
      <alignment horizontal="center" vertical="center" wrapText="1"/>
      <protection hidden="1"/>
    </xf>
    <xf numFmtId="0" fontId="188" fillId="25" borderId="25" xfId="14" applyFont="1" applyFill="1" applyBorder="1" applyAlignment="1" applyProtection="1">
      <alignment horizontal="center" vertical="center" wrapText="1"/>
      <protection hidden="1"/>
    </xf>
    <xf numFmtId="0" fontId="208" fillId="18" borderId="1" xfId="14" applyFont="1" applyFill="1" applyBorder="1" applyAlignment="1" applyProtection="1">
      <alignment horizontal="center" vertical="center" wrapText="1"/>
      <protection hidden="1"/>
    </xf>
    <xf numFmtId="0" fontId="208" fillId="18" borderId="17" xfId="14" applyFont="1" applyFill="1" applyBorder="1" applyAlignment="1" applyProtection="1">
      <alignment horizontal="center" vertical="center" wrapText="1"/>
      <protection hidden="1"/>
    </xf>
    <xf numFmtId="0" fontId="208" fillId="18" borderId="11" xfId="14" applyFont="1" applyFill="1" applyBorder="1" applyAlignment="1" applyProtection="1">
      <alignment horizontal="center" vertical="center" wrapText="1"/>
      <protection hidden="1"/>
    </xf>
    <xf numFmtId="192" fontId="15" fillId="0" borderId="172" xfId="8" applyNumberFormat="1" applyFont="1" applyFill="1" applyBorder="1" applyAlignment="1" applyProtection="1">
      <alignment horizontal="center" vertical="center" wrapText="1"/>
      <protection hidden="1"/>
    </xf>
    <xf numFmtId="192" fontId="15" fillId="0" borderId="106" xfId="8" applyNumberFormat="1" applyFont="1" applyFill="1" applyBorder="1" applyAlignment="1" applyProtection="1">
      <alignment horizontal="center" vertical="center" wrapText="1"/>
      <protection hidden="1"/>
    </xf>
    <xf numFmtId="188" fontId="75" fillId="0" borderId="0" xfId="8" applyNumberFormat="1" applyFont="1" applyFill="1" applyBorder="1" applyAlignment="1" applyProtection="1">
      <alignment horizontal="right" vertical="center" wrapText="1"/>
      <protection hidden="1"/>
    </xf>
    <xf numFmtId="0" fontId="24" fillId="24" borderId="0" xfId="8" applyFont="1" applyFill="1" applyAlignment="1" applyProtection="1">
      <alignment horizontal="center" vertical="center"/>
      <protection hidden="1"/>
    </xf>
    <xf numFmtId="0" fontId="62" fillId="0" borderId="30" xfId="8" applyFont="1" applyBorder="1" applyAlignment="1" applyProtection="1">
      <alignment horizontal="center" vertical="center"/>
      <protection hidden="1"/>
    </xf>
    <xf numFmtId="0" fontId="62" fillId="0" borderId="31" xfId="8" applyFont="1" applyBorder="1" applyAlignment="1" applyProtection="1">
      <alignment horizontal="center" vertical="center"/>
      <protection hidden="1"/>
    </xf>
    <xf numFmtId="0" fontId="62" fillId="0" borderId="93" xfId="8" applyFont="1" applyBorder="1" applyAlignment="1" applyProtection="1">
      <alignment horizontal="center" vertical="center"/>
      <protection hidden="1"/>
    </xf>
    <xf numFmtId="0" fontId="62" fillId="0" borderId="94" xfId="8" applyFont="1" applyBorder="1" applyAlignment="1" applyProtection="1">
      <alignment horizontal="center" vertical="center"/>
      <protection hidden="1"/>
    </xf>
    <xf numFmtId="0" fontId="62" fillId="0" borderId="95" xfId="8" applyFont="1" applyBorder="1" applyAlignment="1" applyProtection="1">
      <alignment horizontal="center" vertical="center"/>
      <protection hidden="1"/>
    </xf>
    <xf numFmtId="0" fontId="62" fillId="0" borderId="96" xfId="8" applyFont="1" applyBorder="1" applyAlignment="1" applyProtection="1">
      <alignment horizontal="center" vertical="center"/>
      <protection hidden="1"/>
    </xf>
    <xf numFmtId="0" fontId="62" fillId="0" borderId="97" xfId="8" applyFont="1" applyBorder="1" applyAlignment="1" applyProtection="1">
      <alignment horizontal="center" vertical="center"/>
      <protection hidden="1"/>
    </xf>
    <xf numFmtId="0" fontId="62" fillId="0" borderId="98" xfId="8" applyFont="1" applyBorder="1" applyAlignment="1" applyProtection="1">
      <alignment horizontal="center" vertical="center"/>
      <protection hidden="1"/>
    </xf>
    <xf numFmtId="0" fontId="15" fillId="0" borderId="99" xfId="8" applyFont="1" applyBorder="1" applyAlignment="1" applyProtection="1">
      <alignment horizontal="center" vertical="center"/>
      <protection hidden="1"/>
    </xf>
    <xf numFmtId="0" fontId="15" fillId="0" borderId="100" xfId="8" applyFont="1" applyBorder="1" applyAlignment="1" applyProtection="1">
      <alignment horizontal="center" vertical="center"/>
      <protection hidden="1"/>
    </xf>
    <xf numFmtId="0" fontId="15" fillId="0" borderId="101" xfId="8" applyFont="1" applyBorder="1" applyAlignment="1" applyProtection="1">
      <alignment horizontal="center" vertical="center"/>
      <protection hidden="1"/>
    </xf>
    <xf numFmtId="0" fontId="15" fillId="0" borderId="105" xfId="8" applyFont="1" applyBorder="1" applyAlignment="1" applyProtection="1">
      <alignment horizontal="center" vertical="center"/>
      <protection hidden="1"/>
    </xf>
    <xf numFmtId="0" fontId="15" fillId="0" borderId="92" xfId="8" applyFont="1" applyBorder="1" applyAlignment="1" applyProtection="1">
      <alignment horizontal="center" vertical="center"/>
      <protection hidden="1"/>
    </xf>
    <xf numFmtId="0" fontId="15" fillId="0" borderId="85" xfId="8" applyFont="1" applyBorder="1" applyAlignment="1" applyProtection="1">
      <alignment horizontal="center" vertical="center"/>
      <protection hidden="1"/>
    </xf>
    <xf numFmtId="0" fontId="15" fillId="0" borderId="45" xfId="8" applyFont="1" applyBorder="1" applyAlignment="1" applyProtection="1">
      <alignment horizontal="center" vertical="center" wrapText="1"/>
      <protection hidden="1"/>
    </xf>
    <xf numFmtId="0" fontId="15" fillId="0" borderId="51" xfId="8" applyFont="1" applyBorder="1" applyAlignment="1" applyProtection="1">
      <alignment horizontal="center" vertical="center" wrapText="1"/>
      <protection hidden="1"/>
    </xf>
    <xf numFmtId="0" fontId="15" fillId="0" borderId="57" xfId="8" applyFont="1" applyBorder="1" applyAlignment="1" applyProtection="1">
      <alignment horizontal="center" vertical="center" wrapText="1"/>
      <protection hidden="1"/>
    </xf>
    <xf numFmtId="177" fontId="55" fillId="0" borderId="19" xfId="14" applyNumberFormat="1" applyFont="1" applyBorder="1" applyAlignment="1" applyProtection="1">
      <alignment horizontal="center" vertical="center" wrapText="1"/>
      <protection hidden="1"/>
    </xf>
    <xf numFmtId="177" fontId="55" fillId="0" borderId="19" xfId="14" applyNumberFormat="1" applyFont="1" applyBorder="1" applyAlignment="1" applyProtection="1">
      <alignment vertical="center"/>
      <protection hidden="1"/>
    </xf>
    <xf numFmtId="0" fontId="58" fillId="0" borderId="19" xfId="0" applyFont="1" applyBorder="1" applyAlignment="1">
      <alignment vertical="center"/>
    </xf>
    <xf numFmtId="0" fontId="58" fillId="0" borderId="20" xfId="0" applyFont="1" applyBorder="1" applyAlignment="1">
      <alignment horizontal="center" vertical="center" wrapText="1"/>
    </xf>
    <xf numFmtId="177" fontId="55" fillId="0" borderId="28" xfId="14" applyNumberFormat="1" applyFont="1" applyBorder="1" applyAlignment="1" applyProtection="1">
      <alignment horizontal="center" vertical="center" wrapText="1"/>
      <protection hidden="1"/>
    </xf>
    <xf numFmtId="177" fontId="55" fillId="0" borderId="28" xfId="14" applyNumberFormat="1" applyFont="1" applyBorder="1" applyAlignment="1" applyProtection="1">
      <alignment vertical="center"/>
      <protection hidden="1"/>
    </xf>
    <xf numFmtId="0" fontId="58" fillId="0" borderId="28" xfId="0" applyFont="1" applyBorder="1" applyAlignment="1">
      <alignment vertical="center"/>
    </xf>
    <xf numFmtId="0" fontId="58" fillId="0" borderId="82" xfId="0" applyFont="1" applyBorder="1" applyAlignment="1">
      <alignment horizontal="center" vertical="center" wrapText="1"/>
    </xf>
    <xf numFmtId="0" fontId="55" fillId="13" borderId="18" xfId="14" applyFont="1" applyFill="1" applyBorder="1" applyAlignment="1" applyProtection="1">
      <alignment horizontal="center" vertical="center" wrapText="1"/>
      <protection hidden="1"/>
    </xf>
    <xf numFmtId="0" fontId="55" fillId="13" borderId="27" xfId="14" applyFont="1" applyFill="1" applyBorder="1" applyAlignment="1" applyProtection="1">
      <alignment horizontal="center" vertical="center" wrapText="1"/>
      <protection hidden="1"/>
    </xf>
    <xf numFmtId="0" fontId="55" fillId="13" borderId="20" xfId="14" applyFont="1" applyFill="1" applyBorder="1" applyAlignment="1" applyProtection="1">
      <alignment horizontal="center" vertical="center" wrapText="1"/>
      <protection hidden="1"/>
    </xf>
    <xf numFmtId="0" fontId="55" fillId="13" borderId="82" xfId="14" applyFont="1" applyFill="1" applyBorder="1" applyAlignment="1" applyProtection="1">
      <alignment horizontal="center" vertical="center" wrapText="1"/>
      <protection hidden="1"/>
    </xf>
    <xf numFmtId="0" fontId="55" fillId="23" borderId="87" xfId="14" applyFont="1" applyFill="1" applyBorder="1" applyAlignment="1" applyProtection="1">
      <alignment horizontal="center" vertical="center" wrapText="1"/>
      <protection hidden="1"/>
    </xf>
    <xf numFmtId="0" fontId="55" fillId="23" borderId="83" xfId="14" applyFont="1" applyFill="1" applyBorder="1" applyAlignment="1" applyProtection="1">
      <alignment horizontal="center" vertical="center" wrapText="1"/>
      <protection hidden="1"/>
    </xf>
    <xf numFmtId="0" fontId="55" fillId="23" borderId="29" xfId="14" applyFont="1" applyFill="1" applyBorder="1" applyAlignment="1" applyProtection="1">
      <alignment horizontal="center" vertical="center" wrapText="1"/>
      <protection hidden="1"/>
    </xf>
    <xf numFmtId="0" fontId="55" fillId="4" borderId="14" xfId="14" applyFont="1" applyFill="1" applyBorder="1" applyAlignment="1" applyProtection="1">
      <alignment horizontal="center" vertical="center" wrapText="1"/>
      <protection hidden="1"/>
    </xf>
    <xf numFmtId="0" fontId="125" fillId="0" borderId="18" xfId="0" applyFont="1" applyBorder="1" applyAlignment="1">
      <alignment vertical="center" wrapText="1"/>
    </xf>
    <xf numFmtId="0" fontId="125" fillId="0" borderId="27" xfId="0" applyFont="1" applyBorder="1" applyAlignment="1">
      <alignment vertical="center" wrapText="1"/>
    </xf>
    <xf numFmtId="0" fontId="55" fillId="4" borderId="79" xfId="14" applyFont="1" applyFill="1" applyBorder="1" applyAlignment="1" applyProtection="1">
      <alignment horizontal="center" vertical="center" wrapText="1"/>
      <protection hidden="1"/>
    </xf>
    <xf numFmtId="0" fontId="125" fillId="0" borderId="19" xfId="0" applyFont="1" applyBorder="1" applyAlignment="1">
      <alignment vertical="center" wrapText="1"/>
    </xf>
    <xf numFmtId="0" fontId="125" fillId="0" borderId="28" xfId="0" applyFont="1" applyBorder="1" applyAlignment="1">
      <alignment vertical="center" wrapText="1"/>
    </xf>
    <xf numFmtId="0" fontId="58" fillId="0" borderId="19" xfId="0" applyFont="1" applyBorder="1" applyAlignment="1">
      <alignment vertical="center" wrapText="1"/>
    </xf>
    <xf numFmtId="0" fontId="58" fillId="0" borderId="28" xfId="0" applyFont="1" applyBorder="1" applyAlignment="1">
      <alignment vertical="center" wrapText="1"/>
    </xf>
    <xf numFmtId="0" fontId="126" fillId="3" borderId="79" xfId="14" applyFont="1" applyFill="1" applyBorder="1" applyAlignment="1" applyProtection="1">
      <alignment horizontal="center" vertical="center" wrapText="1"/>
      <protection hidden="1"/>
    </xf>
    <xf numFmtId="0" fontId="127" fillId="0" borderId="79" xfId="0" applyFont="1" applyBorder="1" applyAlignment="1">
      <alignment horizontal="center" vertical="center" wrapText="1"/>
    </xf>
    <xf numFmtId="0" fontId="127" fillId="0" borderId="15" xfId="0" applyFont="1" applyBorder="1" applyAlignment="1">
      <alignment horizontal="center" vertical="center" wrapText="1"/>
    </xf>
    <xf numFmtId="0" fontId="17" fillId="23" borderId="30" xfId="14" applyFont="1" applyFill="1" applyBorder="1" applyAlignment="1" applyProtection="1">
      <alignment horizontal="center" vertical="center"/>
      <protection hidden="1"/>
    </xf>
    <xf numFmtId="0" fontId="17" fillId="23" borderId="22" xfId="14" applyFont="1" applyFill="1" applyBorder="1" applyAlignment="1" applyProtection="1">
      <alignment horizontal="center" vertical="center"/>
      <protection hidden="1"/>
    </xf>
    <xf numFmtId="0" fontId="17" fillId="23" borderId="31" xfId="14" applyFont="1" applyFill="1" applyBorder="1" applyAlignment="1" applyProtection="1">
      <alignment horizontal="center" vertical="center"/>
      <protection hidden="1"/>
    </xf>
    <xf numFmtId="0" fontId="17" fillId="23" borderId="21" xfId="14" applyFont="1" applyFill="1" applyBorder="1" applyAlignment="1" applyProtection="1">
      <alignment horizontal="center" vertical="center"/>
      <protection hidden="1"/>
    </xf>
    <xf numFmtId="0" fontId="58" fillId="0" borderId="30" xfId="0" applyFont="1" applyBorder="1" applyAlignment="1">
      <alignment vertical="center"/>
    </xf>
    <xf numFmtId="177" fontId="55" fillId="0" borderId="85" xfId="14" applyNumberFormat="1" applyFont="1" applyBorder="1" applyAlignment="1" applyProtection="1">
      <alignment horizontal="center" vertical="center" wrapText="1"/>
      <protection hidden="1"/>
    </xf>
    <xf numFmtId="177" fontId="55" fillId="0" borderId="85" xfId="14" applyNumberFormat="1" applyFont="1" applyBorder="1" applyAlignment="1" applyProtection="1">
      <alignment vertical="center"/>
      <protection hidden="1"/>
    </xf>
    <xf numFmtId="0" fontId="58" fillId="0" borderId="85" xfId="0" applyFont="1" applyBorder="1" applyAlignment="1">
      <alignment vertical="center"/>
    </xf>
    <xf numFmtId="0" fontId="58" fillId="0" borderId="86" xfId="0" applyFont="1" applyBorder="1" applyAlignment="1">
      <alignment horizontal="center" vertical="center" wrapText="1"/>
    </xf>
    <xf numFmtId="177" fontId="55" fillId="0" borderId="79" xfId="14" applyNumberFormat="1" applyFont="1" applyBorder="1" applyAlignment="1" applyProtection="1">
      <alignment horizontal="center" vertical="center" wrapText="1"/>
      <protection hidden="1"/>
    </xf>
    <xf numFmtId="177" fontId="55" fillId="0" borderId="79" xfId="14" applyNumberFormat="1" applyFont="1" applyBorder="1" applyAlignment="1" applyProtection="1">
      <alignment vertical="center"/>
      <protection hidden="1"/>
    </xf>
    <xf numFmtId="0" fontId="58" fillId="0" borderId="79" xfId="0" applyFont="1" applyBorder="1" applyAlignment="1">
      <alignment vertical="center"/>
    </xf>
    <xf numFmtId="0" fontId="58" fillId="0" borderId="15" xfId="0" applyFont="1" applyBorder="1" applyAlignment="1">
      <alignment horizontal="center" vertical="center" wrapText="1"/>
    </xf>
    <xf numFmtId="186" fontId="55" fillId="0" borderId="19" xfId="20" applyNumberFormat="1" applyFont="1" applyBorder="1" applyAlignment="1" applyProtection="1">
      <alignment vertical="center"/>
      <protection hidden="1"/>
    </xf>
    <xf numFmtId="186" fontId="58" fillId="0" borderId="19" xfId="20" applyNumberFormat="1" applyFont="1" applyBorder="1" applyAlignment="1">
      <alignment vertical="center"/>
    </xf>
    <xf numFmtId="177" fontId="55" fillId="0" borderId="20" xfId="14" applyNumberFormat="1" applyFont="1" applyBorder="1" applyAlignment="1" applyProtection="1">
      <alignment horizontal="center" vertical="center" wrapText="1"/>
      <protection hidden="1"/>
    </xf>
    <xf numFmtId="186" fontId="55" fillId="0" borderId="79" xfId="20" applyNumberFormat="1" applyFont="1" applyBorder="1" applyAlignment="1" applyProtection="1">
      <alignment vertical="center"/>
      <protection hidden="1"/>
    </xf>
    <xf numFmtId="186" fontId="58" fillId="0" borderId="79" xfId="20" applyNumberFormat="1" applyFont="1" applyBorder="1" applyAlignment="1">
      <alignment vertical="center"/>
    </xf>
    <xf numFmtId="177" fontId="55" fillId="0" borderId="15" xfId="14" applyNumberFormat="1" applyFont="1" applyBorder="1" applyAlignment="1" applyProtection="1">
      <alignment horizontal="center" vertical="center" wrapText="1"/>
      <protection hidden="1"/>
    </xf>
    <xf numFmtId="178" fontId="16" fillId="0" borderId="12" xfId="8" applyNumberFormat="1" applyFont="1" applyBorder="1" applyAlignment="1" applyProtection="1">
      <alignment horizontal="left" vertical="center" wrapText="1"/>
      <protection hidden="1"/>
    </xf>
    <xf numFmtId="0" fontId="16" fillId="4" borderId="14" xfId="14" applyFont="1" applyFill="1" applyBorder="1" applyAlignment="1" applyProtection="1">
      <alignment horizontal="center" vertical="center" wrapText="1"/>
      <protection hidden="1"/>
    </xf>
    <xf numFmtId="0" fontId="91" fillId="0" borderId="18" xfId="0" applyFont="1" applyBorder="1" applyAlignment="1">
      <alignment vertical="center" wrapText="1"/>
    </xf>
    <xf numFmtId="0" fontId="91" fillId="0" borderId="27" xfId="0" applyFont="1" applyBorder="1" applyAlignment="1">
      <alignment vertical="center" wrapText="1"/>
    </xf>
    <xf numFmtId="0" fontId="16" fillId="4" borderId="79" xfId="14" applyFont="1" applyFill="1" applyBorder="1" applyAlignment="1" applyProtection="1">
      <alignment horizontal="center" vertical="center" wrapText="1"/>
      <protection hidden="1"/>
    </xf>
    <xf numFmtId="0" fontId="91" fillId="0" borderId="19" xfId="0" applyFont="1" applyBorder="1" applyAlignment="1">
      <alignment vertical="center" wrapText="1"/>
    </xf>
    <xf numFmtId="0" fontId="91" fillId="0" borderId="28" xfId="0" applyFont="1" applyBorder="1" applyAlignment="1">
      <alignment vertical="center" wrapText="1"/>
    </xf>
    <xf numFmtId="0" fontId="15" fillId="0" borderId="19" xfId="0" applyFont="1" applyBorder="1" applyAlignment="1">
      <alignment vertical="center" wrapText="1"/>
    </xf>
    <xf numFmtId="0" fontId="15" fillId="0" borderId="28" xfId="0" applyFont="1" applyBorder="1" applyAlignment="1">
      <alignment vertical="center" wrapText="1"/>
    </xf>
    <xf numFmtId="0" fontId="56" fillId="3" borderId="79" xfId="14" applyFont="1" applyFill="1" applyBorder="1" applyAlignment="1" applyProtection="1">
      <alignment horizontal="center" vertical="center" wrapText="1"/>
      <protection hidden="1"/>
    </xf>
    <xf numFmtId="0" fontId="125" fillId="0" borderId="79" xfId="0" applyFont="1" applyBorder="1" applyAlignment="1">
      <alignment horizontal="center" vertical="center" wrapText="1"/>
    </xf>
    <xf numFmtId="0" fontId="125" fillId="0" borderId="15" xfId="0" applyFont="1" applyBorder="1" applyAlignment="1">
      <alignment horizontal="center" vertical="center" wrapText="1"/>
    </xf>
    <xf numFmtId="0" fontId="16" fillId="13" borderId="18" xfId="14" applyFont="1" applyFill="1" applyBorder="1" applyAlignment="1" applyProtection="1">
      <alignment horizontal="center" vertical="center" wrapText="1"/>
      <protection hidden="1"/>
    </xf>
    <xf numFmtId="0" fontId="16" fillId="13" borderId="27" xfId="14" applyFont="1" applyFill="1" applyBorder="1" applyAlignment="1" applyProtection="1">
      <alignment horizontal="center" vertical="center" wrapText="1"/>
      <protection hidden="1"/>
    </xf>
    <xf numFmtId="0" fontId="16" fillId="13" borderId="20" xfId="14" applyFont="1" applyFill="1" applyBorder="1" applyAlignment="1" applyProtection="1">
      <alignment horizontal="center" vertical="center" wrapText="1"/>
      <protection hidden="1"/>
    </xf>
    <xf numFmtId="0" fontId="16" fillId="13" borderId="82" xfId="14" applyFont="1" applyFill="1" applyBorder="1" applyAlignment="1" applyProtection="1">
      <alignment horizontal="center" vertical="center" wrapText="1"/>
      <protection hidden="1"/>
    </xf>
    <xf numFmtId="0" fontId="55" fillId="23" borderId="87" xfId="14" applyFont="1" applyFill="1" applyBorder="1" applyAlignment="1" applyProtection="1">
      <alignment horizontal="center" vertical="center"/>
      <protection hidden="1"/>
    </xf>
    <xf numFmtId="0" fontId="55" fillId="23" borderId="29" xfId="14" applyFont="1" applyFill="1" applyBorder="1" applyAlignment="1" applyProtection="1">
      <alignment horizontal="center" vertical="center"/>
      <protection hidden="1"/>
    </xf>
    <xf numFmtId="0" fontId="55" fillId="13" borderId="69" xfId="14" applyFont="1" applyFill="1" applyBorder="1" applyAlignment="1" applyProtection="1">
      <alignment horizontal="center" vertical="center" wrapText="1"/>
      <protection hidden="1"/>
    </xf>
    <xf numFmtId="0" fontId="55" fillId="13" borderId="88" xfId="14" applyFont="1" applyFill="1" applyBorder="1" applyAlignment="1" applyProtection="1">
      <alignment horizontal="center" vertical="center" wrapText="1"/>
      <protection hidden="1"/>
    </xf>
    <xf numFmtId="186" fontId="55" fillId="0" borderId="28" xfId="20" applyNumberFormat="1" applyFont="1" applyBorder="1" applyAlignment="1" applyProtection="1">
      <alignment vertical="center"/>
      <protection hidden="1"/>
    </xf>
    <xf numFmtId="186" fontId="58" fillId="0" borderId="28" xfId="20" applyNumberFormat="1" applyFont="1" applyBorder="1" applyAlignment="1">
      <alignment vertical="center"/>
    </xf>
    <xf numFmtId="0" fontId="16" fillId="23" borderId="87" xfId="14" applyFont="1" applyFill="1" applyBorder="1" applyAlignment="1" applyProtection="1">
      <alignment horizontal="center" vertical="center" wrapText="1"/>
      <protection hidden="1"/>
    </xf>
    <xf numFmtId="0" fontId="16" fillId="23" borderId="83" xfId="14" applyFont="1" applyFill="1" applyBorder="1" applyAlignment="1" applyProtection="1">
      <alignment horizontal="center" vertical="center" wrapText="1"/>
      <protection hidden="1"/>
    </xf>
    <xf numFmtId="186" fontId="55" fillId="0" borderId="85" xfId="20" applyNumberFormat="1" applyFont="1" applyBorder="1" applyAlignment="1" applyProtection="1">
      <alignment vertical="center"/>
      <protection hidden="1"/>
    </xf>
    <xf numFmtId="186" fontId="58" fillId="0" borderId="85" xfId="20" applyNumberFormat="1" applyFont="1" applyBorder="1" applyAlignment="1">
      <alignment vertical="center"/>
    </xf>
    <xf numFmtId="177" fontId="55" fillId="0" borderId="86" xfId="14" applyNumberFormat="1" applyFont="1" applyBorder="1" applyAlignment="1" applyProtection="1">
      <alignment horizontal="center" vertical="center" wrapText="1"/>
      <protection hidden="1"/>
    </xf>
    <xf numFmtId="193" fontId="149" fillId="0" borderId="11" xfId="8" applyNumberFormat="1" applyFont="1" applyFill="1" applyBorder="1" applyAlignment="1" applyProtection="1">
      <alignment horizontal="center" vertical="center" wrapText="1"/>
      <protection hidden="1"/>
    </xf>
    <xf numFmtId="193" fontId="149" fillId="0" borderId="12" xfId="8" applyNumberFormat="1" applyFont="1" applyFill="1" applyBorder="1" applyAlignment="1" applyProtection="1">
      <alignment horizontal="center" vertical="center" wrapText="1"/>
      <protection hidden="1"/>
    </xf>
    <xf numFmtId="193" fontId="149" fillId="0" borderId="12" xfId="8" applyNumberFormat="1" applyFont="1" applyFill="1" applyBorder="1" applyAlignment="1" applyProtection="1">
      <alignment horizontal="right" vertical="center" wrapText="1"/>
      <protection hidden="1"/>
    </xf>
    <xf numFmtId="0" fontId="149" fillId="0" borderId="173" xfId="8" applyFont="1" applyFill="1" applyBorder="1" applyAlignment="1" applyProtection="1">
      <alignment horizontal="left" vertical="center" wrapText="1"/>
      <protection hidden="1"/>
    </xf>
    <xf numFmtId="0" fontId="149" fillId="0" borderId="133" xfId="8" applyFont="1" applyFill="1" applyBorder="1" applyAlignment="1" applyProtection="1">
      <alignment horizontal="left" vertical="center"/>
      <protection hidden="1"/>
    </xf>
    <xf numFmtId="0" fontId="149" fillId="0" borderId="134" xfId="8" applyFont="1" applyFill="1" applyBorder="1" applyAlignment="1" applyProtection="1">
      <alignment horizontal="left" vertical="center"/>
      <protection hidden="1"/>
    </xf>
    <xf numFmtId="178" fontId="16" fillId="0" borderId="2" xfId="8" applyNumberFormat="1" applyFont="1" applyBorder="1" applyAlignment="1" applyProtection="1">
      <alignment horizontal="left" vertical="center" wrapText="1"/>
      <protection hidden="1"/>
    </xf>
    <xf numFmtId="178" fontId="53" fillId="10" borderId="1" xfId="8" applyNumberFormat="1" applyFont="1" applyFill="1" applyBorder="1" applyAlignment="1" applyProtection="1">
      <alignment horizontal="center" vertical="center" wrapText="1"/>
      <protection hidden="1"/>
    </xf>
    <xf numFmtId="178" fontId="53" fillId="10" borderId="2" xfId="8" applyNumberFormat="1" applyFont="1" applyFill="1" applyBorder="1" applyAlignment="1" applyProtection="1">
      <alignment horizontal="center" vertical="center" wrapText="1"/>
      <protection hidden="1"/>
    </xf>
    <xf numFmtId="178" fontId="53" fillId="10" borderId="3" xfId="8" applyNumberFormat="1" applyFont="1" applyFill="1" applyBorder="1" applyAlignment="1" applyProtection="1">
      <alignment horizontal="center" vertical="center" wrapText="1"/>
      <protection hidden="1"/>
    </xf>
    <xf numFmtId="178" fontId="15" fillId="0" borderId="17" xfId="8" applyNumberFormat="1" applyFont="1" applyBorder="1" applyAlignment="1" applyProtection="1">
      <alignment horizontal="right" vertical="center" wrapText="1"/>
      <protection hidden="1"/>
    </xf>
    <xf numFmtId="178" fontId="15" fillId="0" borderId="0" xfId="8" applyNumberFormat="1" applyFont="1" applyBorder="1" applyAlignment="1" applyProtection="1">
      <alignment horizontal="right" vertical="center" wrapText="1"/>
      <protection hidden="1"/>
    </xf>
    <xf numFmtId="178" fontId="124" fillId="0" borderId="119" xfId="8" applyNumberFormat="1" applyFont="1" applyFill="1" applyBorder="1" applyAlignment="1" applyProtection="1">
      <alignment vertical="center" wrapText="1"/>
      <protection hidden="1"/>
    </xf>
    <xf numFmtId="178" fontId="44" fillId="0" borderId="17" xfId="8" applyNumberFormat="1" applyFont="1" applyBorder="1" applyAlignment="1" applyProtection="1">
      <alignment horizontal="right" vertical="center" wrapText="1"/>
      <protection hidden="1"/>
    </xf>
    <xf numFmtId="178" fontId="44" fillId="0" borderId="0" xfId="8" applyNumberFormat="1" applyFont="1" applyBorder="1" applyAlignment="1" applyProtection="1">
      <alignment horizontal="right" vertical="center" wrapText="1"/>
      <protection hidden="1"/>
    </xf>
    <xf numFmtId="0" fontId="16" fillId="4" borderId="76" xfId="8" applyFont="1" applyFill="1" applyBorder="1" applyAlignment="1" applyProtection="1">
      <alignment horizontal="center" vertical="center" wrapText="1"/>
      <protection hidden="1"/>
    </xf>
    <xf numFmtId="0" fontId="89" fillId="0" borderId="76" xfId="0" applyFont="1" applyBorder="1" applyAlignment="1">
      <alignment vertical="center" wrapText="1"/>
    </xf>
    <xf numFmtId="192" fontId="16" fillId="0" borderId="76" xfId="8" applyNumberFormat="1" applyFont="1" applyBorder="1" applyAlignment="1" applyProtection="1">
      <alignment horizontal="center" vertical="center"/>
      <protection hidden="1"/>
    </xf>
    <xf numFmtId="0" fontId="89" fillId="0" borderId="76" xfId="0" applyFont="1" applyBorder="1" applyAlignment="1">
      <alignment horizontal="center" vertical="center"/>
    </xf>
    <xf numFmtId="194" fontId="43" fillId="0" borderId="76" xfId="8" applyNumberFormat="1" applyFont="1" applyBorder="1" applyAlignment="1" applyProtection="1">
      <alignment horizontal="left" vertical="center"/>
      <protection hidden="1"/>
    </xf>
    <xf numFmtId="178" fontId="43" fillId="0" borderId="78" xfId="8" applyNumberFormat="1" applyFont="1" applyBorder="1" applyAlignment="1" applyProtection="1">
      <alignment horizontal="left" vertical="center" wrapText="1"/>
      <protection hidden="1"/>
    </xf>
    <xf numFmtId="178" fontId="43" fillId="0" borderId="0" xfId="8" applyNumberFormat="1" applyFont="1" applyBorder="1" applyAlignment="1" applyProtection="1">
      <alignment horizontal="left" vertical="center" wrapText="1"/>
      <protection hidden="1"/>
    </xf>
    <xf numFmtId="0" fontId="16" fillId="0" borderId="76" xfId="8" applyFont="1" applyBorder="1" applyAlignment="1" applyProtection="1">
      <alignment horizontal="center" vertical="center"/>
      <protection hidden="1"/>
    </xf>
    <xf numFmtId="0" fontId="43" fillId="0" borderId="76" xfId="8" applyFont="1" applyBorder="1" applyAlignment="1" applyProtection="1">
      <alignment horizontal="left" vertical="center"/>
      <protection hidden="1"/>
    </xf>
    <xf numFmtId="177" fontId="16" fillId="0" borderId="76" xfId="8" applyNumberFormat="1" applyFont="1" applyBorder="1" applyAlignment="1" applyProtection="1">
      <alignment horizontal="center" vertical="center"/>
      <protection hidden="1"/>
    </xf>
    <xf numFmtId="0" fontId="43" fillId="0" borderId="76" xfId="8" applyFont="1" applyBorder="1" applyAlignment="1" applyProtection="1">
      <alignment horizontal="left" vertical="center" wrapText="1"/>
      <protection hidden="1"/>
    </xf>
    <xf numFmtId="0" fontId="43" fillId="0" borderId="148" xfId="8" applyFont="1" applyBorder="1" applyAlignment="1" applyProtection="1">
      <alignment horizontal="left" vertical="center" wrapText="1" shrinkToFit="1"/>
      <protection hidden="1"/>
    </xf>
    <xf numFmtId="0" fontId="43" fillId="0" borderId="75" xfId="8" applyFont="1" applyBorder="1" applyAlignment="1" applyProtection="1">
      <alignment horizontal="left" vertical="center" wrapText="1" shrinkToFit="1"/>
      <protection hidden="1"/>
    </xf>
    <xf numFmtId="0" fontId="24" fillId="33" borderId="0" xfId="8" applyFont="1" applyFill="1" applyAlignment="1" applyProtection="1">
      <alignment horizontal="center" vertical="center"/>
      <protection hidden="1"/>
    </xf>
    <xf numFmtId="0" fontId="89" fillId="0" borderId="76" xfId="0" applyFont="1" applyBorder="1" applyAlignment="1" applyProtection="1">
      <alignment horizontal="center" vertical="center"/>
      <protection hidden="1"/>
    </xf>
    <xf numFmtId="178" fontId="43" fillId="0" borderId="0" xfId="8" applyNumberFormat="1" applyFont="1" applyBorder="1" applyAlignment="1" applyProtection="1">
      <alignment horizontal="center" vertical="center" wrapText="1"/>
      <protection hidden="1"/>
    </xf>
    <xf numFmtId="178" fontId="43" fillId="0" borderId="10" xfId="8" applyNumberFormat="1" applyFont="1" applyBorder="1" applyAlignment="1" applyProtection="1">
      <alignment horizontal="center" vertical="center" wrapText="1"/>
      <protection hidden="1"/>
    </xf>
    <xf numFmtId="194" fontId="43" fillId="0" borderId="145" xfId="8" applyNumberFormat="1" applyFont="1" applyBorder="1" applyAlignment="1" applyProtection="1">
      <alignment horizontal="left" vertical="center" wrapText="1" shrinkToFit="1"/>
      <protection hidden="1"/>
    </xf>
    <xf numFmtId="194" fontId="43" fillId="0" borderId="146" xfId="8" applyNumberFormat="1" applyFont="1" applyBorder="1" applyAlignment="1" applyProtection="1">
      <alignment horizontal="left" vertical="center" wrapText="1" shrinkToFit="1"/>
      <protection hidden="1"/>
    </xf>
    <xf numFmtId="0" fontId="43" fillId="0" borderId="145" xfId="8" applyFont="1" applyBorder="1" applyAlignment="1" applyProtection="1">
      <alignment horizontal="left" vertical="center" wrapText="1" shrinkToFit="1"/>
      <protection hidden="1"/>
    </xf>
    <xf numFmtId="0" fontId="43" fillId="0" borderId="146" xfId="8" applyFont="1" applyBorder="1" applyAlignment="1" applyProtection="1">
      <alignment horizontal="left" vertical="center" wrapText="1" shrinkToFit="1"/>
      <protection hidden="1"/>
    </xf>
    <xf numFmtId="0" fontId="234" fillId="0" borderId="19" xfId="0" applyFont="1" applyBorder="1" applyAlignment="1" applyProtection="1">
      <alignment horizontal="center" vertical="center"/>
      <protection hidden="1"/>
    </xf>
    <xf numFmtId="0" fontId="234" fillId="0" borderId="19" xfId="0" applyFont="1" applyBorder="1" applyAlignment="1" applyProtection="1">
      <alignment horizontal="center" vertical="center" wrapText="1"/>
      <protection hidden="1"/>
    </xf>
    <xf numFmtId="0" fontId="149" fillId="0" borderId="173" xfId="8" applyFont="1" applyFill="1" applyBorder="1" applyAlignment="1" applyProtection="1">
      <alignment horizontal="left" vertical="center"/>
      <protection hidden="1"/>
    </xf>
    <xf numFmtId="0" fontId="89" fillId="32" borderId="79" xfId="0" applyFont="1" applyFill="1" applyBorder="1" applyAlignment="1" applyProtection="1">
      <alignment horizontal="center" vertical="center"/>
      <protection hidden="1"/>
    </xf>
    <xf numFmtId="0" fontId="89" fillId="0" borderId="76" xfId="0" applyFont="1" applyBorder="1" applyAlignment="1" applyProtection="1">
      <alignment vertical="center" wrapText="1"/>
      <protection hidden="1"/>
    </xf>
    <xf numFmtId="0" fontId="89" fillId="18" borderId="79" xfId="0" applyFont="1" applyFill="1" applyBorder="1" applyAlignment="1" applyProtection="1">
      <alignment horizontal="center" vertical="center"/>
      <protection hidden="1"/>
    </xf>
    <xf numFmtId="0" fontId="89" fillId="18" borderId="15" xfId="0" applyFont="1" applyFill="1" applyBorder="1" applyAlignment="1" applyProtection="1">
      <alignment horizontal="center" vertical="center"/>
      <protection hidden="1"/>
    </xf>
    <xf numFmtId="0" fontId="89" fillId="22" borderId="14" xfId="0" applyFont="1" applyFill="1" applyBorder="1" applyAlignment="1" applyProtection="1">
      <alignment horizontal="center" vertical="center" wrapText="1"/>
      <protection hidden="1"/>
    </xf>
    <xf numFmtId="0" fontId="89" fillId="22" borderId="18" xfId="0" applyFont="1" applyFill="1" applyBorder="1" applyAlignment="1" applyProtection="1">
      <alignment horizontal="center" vertical="center" wrapText="1"/>
      <protection hidden="1"/>
    </xf>
    <xf numFmtId="0" fontId="89" fillId="22" borderId="79" xfId="0" applyFont="1" applyFill="1" applyBorder="1" applyAlignment="1" applyProtection="1">
      <alignment horizontal="center" vertical="center" wrapText="1"/>
      <protection hidden="1"/>
    </xf>
    <xf numFmtId="0" fontId="89" fillId="22" borderId="19" xfId="0" applyFont="1" applyFill="1" applyBorder="1" applyAlignment="1" applyProtection="1">
      <alignment horizontal="center" vertical="center" wrapText="1"/>
      <protection hidden="1"/>
    </xf>
    <xf numFmtId="0" fontId="89" fillId="22" borderId="79" xfId="0" applyFont="1" applyFill="1" applyBorder="1" applyAlignment="1" applyProtection="1">
      <alignment horizontal="center" vertical="center"/>
      <protection hidden="1"/>
    </xf>
    <xf numFmtId="0" fontId="89" fillId="22" borderId="19" xfId="0" applyFont="1" applyFill="1" applyBorder="1" applyAlignment="1" applyProtection="1">
      <alignment horizontal="center" vertical="center"/>
      <protection hidden="1"/>
    </xf>
    <xf numFmtId="0" fontId="89" fillId="26" borderId="79" xfId="0" applyFont="1" applyFill="1" applyBorder="1" applyAlignment="1" applyProtection="1">
      <alignment horizontal="center" vertical="center"/>
      <protection hidden="1"/>
    </xf>
    <xf numFmtId="0" fontId="43" fillId="0" borderId="172" xfId="8" applyFont="1" applyBorder="1" applyAlignment="1" applyProtection="1">
      <alignment horizontal="left" vertical="center" wrapText="1" shrinkToFit="1"/>
      <protection hidden="1"/>
    </xf>
    <xf numFmtId="0" fontId="43" fillId="0" borderId="106" xfId="8" applyFont="1" applyBorder="1" applyAlignment="1" applyProtection="1">
      <alignment horizontal="left" vertical="center" wrapText="1" shrinkToFit="1"/>
      <protection hidden="1"/>
    </xf>
    <xf numFmtId="0" fontId="90" fillId="22" borderId="14" xfId="2" applyFont="1" applyFill="1" applyBorder="1" applyAlignment="1" applyProtection="1">
      <alignment horizontal="center" vertical="center" wrapText="1"/>
      <protection hidden="1"/>
    </xf>
    <xf numFmtId="0" fontId="90" fillId="22" borderId="18" xfId="2" applyFont="1" applyFill="1" applyBorder="1" applyAlignment="1" applyProtection="1">
      <alignment horizontal="center" vertical="center" wrapText="1"/>
      <protection hidden="1"/>
    </xf>
    <xf numFmtId="0" fontId="90" fillId="22" borderId="79" xfId="2" applyFont="1" applyFill="1" applyBorder="1" applyAlignment="1" applyProtection="1">
      <alignment horizontal="center" vertical="center" wrapText="1"/>
      <protection hidden="1"/>
    </xf>
    <xf numFmtId="0" fontId="90" fillId="22" borderId="19" xfId="2" applyFont="1" applyFill="1" applyBorder="1" applyAlignment="1" applyProtection="1">
      <alignment horizontal="center" vertical="center" wrapText="1"/>
      <protection hidden="1"/>
    </xf>
    <xf numFmtId="0" fontId="90" fillId="22" borderId="91" xfId="2" applyFont="1" applyFill="1" applyBorder="1" applyAlignment="1" applyProtection="1">
      <alignment horizontal="center" vertical="center" wrapText="1"/>
      <protection hidden="1"/>
    </xf>
    <xf numFmtId="0" fontId="132" fillId="22" borderId="150" xfId="2" applyFont="1" applyFill="1" applyBorder="1" applyAlignment="1" applyProtection="1">
      <alignment horizontal="center" vertical="center" wrapText="1"/>
      <protection hidden="1"/>
    </xf>
    <xf numFmtId="0" fontId="90" fillId="22" borderId="142" xfId="2" applyFont="1" applyFill="1" applyBorder="1" applyAlignment="1" applyProtection="1">
      <alignment horizontal="center" vertical="center" wrapText="1"/>
      <protection hidden="1"/>
    </xf>
    <xf numFmtId="0" fontId="90" fillId="22" borderId="89" xfId="2" applyFont="1" applyFill="1" applyBorder="1" applyAlignment="1" applyProtection="1">
      <alignment horizontal="center" vertical="center"/>
      <protection hidden="1"/>
    </xf>
    <xf numFmtId="0" fontId="90" fillId="22" borderId="79" xfId="2" applyFont="1" applyFill="1" applyBorder="1" applyAlignment="1" applyProtection="1">
      <alignment horizontal="center" vertical="center"/>
      <protection hidden="1"/>
    </xf>
    <xf numFmtId="0" fontId="90" fillId="22" borderId="15" xfId="2" applyFont="1" applyFill="1" applyBorder="1" applyAlignment="1" applyProtection="1">
      <alignment horizontal="center" vertical="center"/>
      <protection hidden="1"/>
    </xf>
    <xf numFmtId="0" fontId="90" fillId="22" borderId="22" xfId="2" applyFont="1" applyFill="1" applyBorder="1" applyAlignment="1" applyProtection="1">
      <alignment horizontal="center" vertical="center" wrapText="1"/>
      <protection hidden="1"/>
    </xf>
    <xf numFmtId="0" fontId="90" fillId="22" borderId="19" xfId="2" applyFont="1" applyFill="1" applyBorder="1" applyAlignment="1" applyProtection="1">
      <alignment horizontal="center" vertical="center"/>
      <protection hidden="1"/>
    </xf>
    <xf numFmtId="0" fontId="90" fillId="22" borderId="20" xfId="2" applyFont="1" applyFill="1" applyBorder="1" applyAlignment="1" applyProtection="1">
      <alignment horizontal="center" vertical="center"/>
      <protection hidden="1"/>
    </xf>
    <xf numFmtId="0" fontId="114" fillId="0" borderId="148" xfId="5" applyFont="1" applyFill="1" applyBorder="1" applyAlignment="1" applyProtection="1">
      <alignment horizontal="center" vertical="center"/>
      <protection hidden="1"/>
    </xf>
    <xf numFmtId="0" fontId="114" fillId="0" borderId="74" xfId="5" applyFont="1" applyFill="1" applyBorder="1" applyAlignment="1" applyProtection="1">
      <alignment horizontal="center" vertical="center"/>
      <protection hidden="1"/>
    </xf>
    <xf numFmtId="0" fontId="114" fillId="0" borderId="12" xfId="2" applyFont="1" applyFill="1" applyBorder="1" applyAlignment="1" applyProtection="1">
      <alignment horizontal="left" vertical="center" wrapText="1"/>
      <protection hidden="1"/>
    </xf>
    <xf numFmtId="0" fontId="114" fillId="0" borderId="13" xfId="2" applyFont="1" applyFill="1" applyBorder="1" applyAlignment="1" applyProtection="1">
      <alignment horizontal="left" vertical="center" wrapText="1"/>
      <protection hidden="1"/>
    </xf>
    <xf numFmtId="0" fontId="113" fillId="10" borderId="130" xfId="2" applyFont="1" applyFill="1" applyBorder="1" applyAlignment="1" applyProtection="1">
      <alignment horizontal="center" vertical="center"/>
      <protection hidden="1"/>
    </xf>
    <xf numFmtId="0" fontId="113" fillId="10" borderId="131" xfId="2" applyFont="1" applyFill="1" applyBorder="1" applyAlignment="1" applyProtection="1">
      <alignment horizontal="center" vertical="center"/>
      <protection hidden="1"/>
    </xf>
    <xf numFmtId="0" fontId="113" fillId="10" borderId="132" xfId="2" applyFont="1" applyFill="1" applyBorder="1" applyAlignment="1" applyProtection="1">
      <alignment horizontal="center" vertical="center"/>
      <protection hidden="1"/>
    </xf>
    <xf numFmtId="0" fontId="129" fillId="10" borderId="68" xfId="2" applyFont="1" applyFill="1" applyBorder="1" applyAlignment="1" applyProtection="1">
      <alignment horizontal="center" vertical="center"/>
      <protection hidden="1"/>
    </xf>
    <xf numFmtId="0" fontId="129" fillId="10" borderId="60" xfId="2" applyFont="1" applyFill="1" applyBorder="1" applyAlignment="1" applyProtection="1">
      <alignment horizontal="center" vertical="center"/>
      <protection hidden="1"/>
    </xf>
    <xf numFmtId="0" fontId="129" fillId="10" borderId="16" xfId="2" applyFont="1" applyFill="1" applyBorder="1" applyAlignment="1" applyProtection="1">
      <alignment horizontal="center" vertical="center"/>
      <protection hidden="1"/>
    </xf>
    <xf numFmtId="0" fontId="44" fillId="22" borderId="18" xfId="2" applyFont="1" applyFill="1" applyBorder="1" applyAlignment="1" applyProtection="1">
      <alignment horizontal="center" vertical="center"/>
      <protection hidden="1"/>
    </xf>
    <xf numFmtId="0" fontId="44" fillId="22" borderId="19" xfId="2" applyFont="1" applyFill="1" applyBorder="1" applyAlignment="1" applyProtection="1">
      <alignment horizontal="center" vertical="center"/>
      <protection hidden="1"/>
    </xf>
    <xf numFmtId="196" fontId="44" fillId="0" borderId="19" xfId="2" applyNumberFormat="1" applyFont="1" applyFill="1" applyBorder="1" applyAlignment="1" applyProtection="1">
      <alignment horizontal="center" vertical="center"/>
      <protection hidden="1"/>
    </xf>
    <xf numFmtId="196" fontId="44" fillId="0" borderId="20" xfId="2" applyNumberFormat="1" applyFont="1" applyFill="1" applyBorder="1" applyAlignment="1" applyProtection="1">
      <alignment horizontal="center" vertical="center"/>
      <protection hidden="1"/>
    </xf>
    <xf numFmtId="0" fontId="114" fillId="0" borderId="145" xfId="5" applyFont="1" applyFill="1" applyBorder="1" applyAlignment="1" applyProtection="1">
      <alignment horizontal="left" vertical="center" wrapText="1"/>
      <protection hidden="1"/>
    </xf>
    <xf numFmtId="0" fontId="114" fillId="0" borderId="77" xfId="5" applyFont="1" applyFill="1" applyBorder="1" applyAlignment="1" applyProtection="1">
      <alignment horizontal="left" vertical="center" wrapText="1"/>
      <protection hidden="1"/>
    </xf>
    <xf numFmtId="0" fontId="114" fillId="0" borderId="146" xfId="5" applyFont="1" applyFill="1" applyBorder="1" applyAlignment="1" applyProtection="1">
      <alignment horizontal="left" vertical="center" wrapText="1"/>
      <protection hidden="1"/>
    </xf>
    <xf numFmtId="0" fontId="114" fillId="0" borderId="147" xfId="5" applyFont="1" applyFill="1" applyBorder="1" applyAlignment="1" applyProtection="1">
      <alignment horizontal="left" vertical="center" wrapText="1"/>
      <protection hidden="1"/>
    </xf>
    <xf numFmtId="0" fontId="71" fillId="0" borderId="0" xfId="0" applyFont="1" applyAlignment="1">
      <alignment horizontal="center" vertical="center"/>
    </xf>
    <xf numFmtId="0" fontId="89" fillId="0" borderId="0" xfId="0" applyFont="1" applyAlignment="1">
      <alignment horizontal="center" vertical="center"/>
    </xf>
    <xf numFmtId="0" fontId="114" fillId="0" borderId="158" xfId="0" applyFont="1" applyBorder="1" applyAlignment="1">
      <alignment horizontal="center" vertical="center" wrapText="1"/>
    </xf>
    <xf numFmtId="0" fontId="114" fillId="0" borderId="160" xfId="0" applyFont="1" applyBorder="1" applyAlignment="1">
      <alignment horizontal="center" vertical="center" wrapText="1"/>
    </xf>
    <xf numFmtId="0" fontId="114" fillId="0" borderId="161" xfId="0" applyFont="1" applyBorder="1" applyAlignment="1">
      <alignment horizontal="center" vertical="center" wrapText="1"/>
    </xf>
    <xf numFmtId="0" fontId="143" fillId="0" borderId="158" xfId="0" applyFont="1" applyBorder="1" applyAlignment="1">
      <alignment horizontal="left" vertical="top" wrapText="1"/>
    </xf>
    <xf numFmtId="0" fontId="143" fillId="0" borderId="160" xfId="0" applyFont="1" applyBorder="1" applyAlignment="1">
      <alignment horizontal="left" vertical="top" wrapText="1"/>
    </xf>
    <xf numFmtId="0" fontId="143" fillId="0" borderId="161" xfId="0" applyFont="1" applyBorder="1" applyAlignment="1">
      <alignment horizontal="left" vertical="top" wrapText="1"/>
    </xf>
    <xf numFmtId="0" fontId="114" fillId="0" borderId="164" xfId="0" applyFont="1" applyBorder="1" applyAlignment="1">
      <alignment horizontal="center" vertical="center" wrapText="1"/>
    </xf>
    <xf numFmtId="0" fontId="143" fillId="0" borderId="164" xfId="0" applyFont="1" applyBorder="1" applyAlignment="1">
      <alignment horizontal="left" vertical="top" wrapText="1"/>
    </xf>
    <xf numFmtId="0" fontId="114" fillId="0" borderId="166" xfId="0" applyFont="1" applyBorder="1" applyAlignment="1">
      <alignment horizontal="center" vertical="center" wrapText="1"/>
    </xf>
    <xf numFmtId="0" fontId="143" fillId="0" borderId="166" xfId="0" applyFont="1" applyBorder="1" applyAlignment="1">
      <alignment horizontal="left" vertical="top" wrapText="1"/>
    </xf>
    <xf numFmtId="0" fontId="114" fillId="0" borderId="168" xfId="0" applyFont="1" applyBorder="1" applyAlignment="1">
      <alignment horizontal="center" vertical="center" wrapText="1"/>
    </xf>
    <xf numFmtId="0" fontId="114" fillId="0" borderId="169" xfId="0" applyFont="1" applyBorder="1" applyAlignment="1">
      <alignment horizontal="center" vertical="center" wrapText="1"/>
    </xf>
    <xf numFmtId="0" fontId="114" fillId="0" borderId="170" xfId="0" applyFont="1" applyBorder="1" applyAlignment="1">
      <alignment horizontal="center" vertical="center" wrapText="1"/>
    </xf>
    <xf numFmtId="0" fontId="114" fillId="0" borderId="168" xfId="0" applyFont="1" applyBorder="1" applyAlignment="1">
      <alignment horizontal="left" vertical="center" wrapText="1" indent="2"/>
    </xf>
    <xf numFmtId="0" fontId="114" fillId="0" borderId="169" xfId="0" applyFont="1" applyBorder="1" applyAlignment="1">
      <alignment horizontal="left" vertical="center" wrapText="1" indent="2"/>
    </xf>
    <xf numFmtId="0" fontId="114" fillId="0" borderId="170" xfId="0" applyFont="1" applyBorder="1" applyAlignment="1">
      <alignment horizontal="left" vertical="center" wrapText="1" indent="2"/>
    </xf>
    <xf numFmtId="0" fontId="114" fillId="0" borderId="160" xfId="0" applyFont="1" applyBorder="1" applyAlignment="1">
      <alignment horizontal="left" vertical="center" wrapText="1" indent="2"/>
    </xf>
    <xf numFmtId="0" fontId="114" fillId="0" borderId="161" xfId="0" applyFont="1" applyBorder="1" applyAlignment="1">
      <alignment horizontal="left" vertical="center" wrapText="1" indent="2"/>
    </xf>
    <xf numFmtId="0" fontId="114" fillId="0" borderId="158" xfId="0" applyFont="1" applyBorder="1" applyAlignment="1">
      <alignment horizontal="left" vertical="center" wrapText="1" indent="2"/>
    </xf>
    <xf numFmtId="0" fontId="142" fillId="0" borderId="24" xfId="0" applyFont="1" applyBorder="1" applyAlignment="1">
      <alignment horizontal="center" vertical="top" wrapText="1"/>
    </xf>
    <xf numFmtId="0" fontId="142" fillId="0" borderId="26" xfId="0" applyFont="1" applyBorder="1" applyAlignment="1">
      <alignment horizontal="center" vertical="top" wrapText="1"/>
    </xf>
    <xf numFmtId="0" fontId="142" fillId="0" borderId="23" xfId="0" applyFont="1" applyBorder="1" applyAlignment="1">
      <alignment horizontal="center" vertical="top" wrapText="1"/>
    </xf>
    <xf numFmtId="0" fontId="142" fillId="0" borderId="24" xfId="0" applyFont="1" applyBorder="1" applyAlignment="1">
      <alignment vertical="top" wrapText="1"/>
    </xf>
    <xf numFmtId="0" fontId="142" fillId="0" borderId="26" xfId="0" applyFont="1" applyBorder="1" applyAlignment="1">
      <alignment vertical="top" wrapText="1"/>
    </xf>
    <xf numFmtId="0" fontId="142" fillId="0" borderId="23" xfId="0" applyFont="1" applyBorder="1" applyAlignment="1">
      <alignment vertical="top" wrapText="1"/>
    </xf>
    <xf numFmtId="0" fontId="142" fillId="0" borderId="1" xfId="0" applyFont="1" applyBorder="1" applyAlignment="1">
      <alignment horizontal="left" vertical="top" wrapText="1"/>
    </xf>
    <xf numFmtId="0" fontId="142" fillId="0" borderId="11" xfId="0" applyFont="1" applyBorder="1" applyAlignment="1">
      <alignment horizontal="left" vertical="top" wrapText="1"/>
    </xf>
  </cellXfs>
  <cellStyles count="26">
    <cellStyle name="_x000a_386grabber=v" xfId="1"/>
    <cellStyle name="一般" xfId="0" builtinId="0"/>
    <cellStyle name="一般 10" xfId="2"/>
    <cellStyle name="一般 10 5" xfId="3"/>
    <cellStyle name="一般 11 2" xfId="23"/>
    <cellStyle name="一般 12 2" xfId="4"/>
    <cellStyle name="一般 13 2" xfId="5"/>
    <cellStyle name="一般 13 3" xfId="6"/>
    <cellStyle name="一般 2" xfId="7"/>
    <cellStyle name="一般 2 2" xfId="8"/>
    <cellStyle name="一般 2 2 2" xfId="9"/>
    <cellStyle name="一般 2 3" xfId="10"/>
    <cellStyle name="一般 2 3 2" xfId="11"/>
    <cellStyle name="一般 2 3 3" xfId="12"/>
    <cellStyle name="一般 22" xfId="13"/>
    <cellStyle name="一般 3" xfId="14"/>
    <cellStyle name="一般 3 5" xfId="15"/>
    <cellStyle name="一般 6 2" xfId="16"/>
    <cellStyle name="一般_NP檔與RV檔之FORMAT" xfId="17"/>
    <cellStyle name="一般_Sheet1" xfId="18"/>
    <cellStyle name="一般_Sheet2" xfId="19"/>
    <cellStyle name="千分位" xfId="20" builtinId="3"/>
    <cellStyle name="千分位 2" xfId="24"/>
    <cellStyle name="百分比" xfId="25" builtinId="5"/>
    <cellStyle name="百分比 10" xfId="21"/>
    <cellStyle name="百分比 3" xfId="22"/>
  </cellStyles>
  <dxfs count="38">
    <dxf>
      <font>
        <color theme="0"/>
      </font>
      <border>
        <left/>
        <right/>
        <top/>
        <bottom/>
      </border>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border>
        <left/>
        <right/>
        <bottom/>
        <vertical/>
        <horizontal/>
      </border>
    </dxf>
    <dxf>
      <font>
        <color theme="0"/>
      </font>
      <border>
        <left/>
        <right/>
        <vertical/>
        <horizontal/>
      </border>
    </dxf>
    <dxf>
      <font>
        <color theme="0"/>
      </font>
      <fill>
        <patternFill>
          <fgColor theme="0"/>
        </patternFill>
      </fill>
      <border>
        <left/>
        <right/>
        <top/>
        <bottom/>
        <vertical/>
        <horizontal/>
      </border>
    </dxf>
    <dxf>
      <font>
        <color theme="0"/>
      </font>
    </dxf>
    <dxf>
      <font>
        <color theme="0"/>
      </font>
      <fill>
        <patternFill>
          <fgColor theme="0"/>
        </patternFill>
      </fill>
      <border>
        <left/>
        <right/>
        <top/>
        <bottom/>
        <vertical/>
        <horizontal/>
      </border>
    </dxf>
    <dxf>
      <font>
        <color theme="0"/>
      </font>
      <border>
        <left/>
        <right/>
        <bottom/>
        <vertical/>
        <horizontal/>
      </border>
    </dxf>
    <dxf>
      <font>
        <color theme="0"/>
      </font>
      <border>
        <left/>
        <right/>
        <vertical/>
        <horizontal/>
      </border>
    </dxf>
    <dxf>
      <fill>
        <patternFill>
          <bgColor theme="9" tint="0.59996337778862885"/>
        </patternFill>
      </fill>
    </dxf>
    <dxf>
      <font>
        <color theme="0"/>
      </font>
    </dxf>
    <dxf>
      <font>
        <color theme="0"/>
      </font>
      <fill>
        <patternFill>
          <fgColor theme="0"/>
        </patternFill>
      </fill>
      <border>
        <left/>
        <right/>
        <top/>
        <bottom/>
        <vertical/>
        <horizontal/>
      </border>
    </dxf>
    <dxf>
      <font>
        <color theme="0"/>
      </font>
      <border>
        <left/>
        <right/>
        <bottom/>
        <vertical/>
        <horizontal/>
      </border>
    </dxf>
    <dxf>
      <font>
        <color theme="0"/>
      </font>
      <border>
        <left/>
        <right/>
        <vertical/>
        <horizontal/>
      </border>
    </dxf>
    <dxf>
      <fill>
        <patternFill>
          <bgColor theme="9" tint="0.59996337778862885"/>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lor theme="0"/>
      </font>
      <fill>
        <patternFill>
          <fgColor theme="0"/>
          <bgColor theme="0"/>
        </patternFill>
      </fill>
      <border>
        <left/>
        <right/>
        <top/>
        <bottom/>
      </border>
    </dxf>
    <dxf>
      <font>
        <color theme="0"/>
      </font>
      <fill>
        <patternFill>
          <bgColor theme="0"/>
        </patternFill>
      </fill>
      <border>
        <left/>
        <right/>
        <bottom/>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patternType="none">
          <bgColor indexed="65"/>
        </patternFill>
      </fill>
      <border>
        <left/>
        <right/>
        <top/>
        <bottom/>
      </border>
    </dxf>
    <dxf>
      <font>
        <color theme="0"/>
      </font>
      <fill>
        <patternFill>
          <fgColor theme="0"/>
          <bgColor theme="0"/>
        </patternFill>
      </fill>
      <border>
        <left/>
        <right/>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1"/>
      </font>
    </dxf>
    <dxf>
      <font>
        <color rgb="FFFF0000"/>
      </font>
    </dxf>
    <dxf>
      <font>
        <color rgb="FFFF0000"/>
      </font>
    </dxf>
    <dxf>
      <font>
        <color theme="0"/>
      </font>
      <fill>
        <patternFill patternType="none">
          <bgColor indexed="65"/>
        </patternFill>
      </fill>
      <border>
        <left/>
        <right/>
        <top/>
        <bottom/>
      </border>
    </dxf>
  </dxfs>
  <tableStyles count="0" defaultTableStyle="TableStyleMedium2" defaultPivotStyle="PivotStyleLight16"/>
  <colors>
    <mruColors>
      <color rgb="FF0000CC"/>
      <color rgb="FF0000FF"/>
      <color rgb="FFC0C0C0"/>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523875</xdr:colOff>
      <xdr:row>378</xdr:row>
      <xdr:rowOff>59531</xdr:rowOff>
    </xdr:from>
    <xdr:to>
      <xdr:col>6</xdr:col>
      <xdr:colOff>76101</xdr:colOff>
      <xdr:row>380</xdr:row>
      <xdr:rowOff>208033</xdr:rowOff>
    </xdr:to>
    <xdr:pic>
      <xdr:nvPicPr>
        <xdr:cNvPr id="4" name="圖片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5944"/>
        <a:stretch>
          <a:fillRect/>
        </a:stretch>
      </xdr:blipFill>
      <xdr:spPr bwMode="auto">
        <a:xfrm>
          <a:off x="642938" y="165830250"/>
          <a:ext cx="4629228" cy="720000"/>
        </a:xfrm>
        <a:prstGeom prst="rect">
          <a:avLst/>
        </a:prstGeom>
        <a:solidFill>
          <a:srgbClr val="FFFFFF"/>
        </a:solid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690562</xdr:colOff>
      <xdr:row>382</xdr:row>
      <xdr:rowOff>119063</xdr:rowOff>
    </xdr:from>
    <xdr:to>
      <xdr:col>4</xdr:col>
      <xdr:colOff>273705</xdr:colOff>
      <xdr:row>385</xdr:row>
      <xdr:rowOff>88969</xdr:rowOff>
    </xdr:to>
    <xdr:pic>
      <xdr:nvPicPr>
        <xdr:cNvPr id="4" name="圖片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5944"/>
        <a:stretch>
          <a:fillRect/>
        </a:stretch>
      </xdr:blipFill>
      <xdr:spPr bwMode="auto">
        <a:xfrm>
          <a:off x="857250" y="151661813"/>
          <a:ext cx="4623785" cy="720000"/>
        </a:xfrm>
        <a:prstGeom prst="rect">
          <a:avLst/>
        </a:prstGeom>
        <a:solidFill>
          <a:srgbClr val="FFFFFF"/>
        </a:solid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553865</xdr:colOff>
      <xdr:row>67</xdr:row>
      <xdr:rowOff>135854</xdr:rowOff>
    </xdr:from>
    <xdr:to>
      <xdr:col>4</xdr:col>
      <xdr:colOff>1328339</xdr:colOff>
      <xdr:row>67</xdr:row>
      <xdr:rowOff>879082</xdr:rowOff>
    </xdr:to>
    <xdr:pic>
      <xdr:nvPicPr>
        <xdr:cNvPr id="2" name="圖片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5944"/>
        <a:stretch>
          <a:fillRect/>
        </a:stretch>
      </xdr:blipFill>
      <xdr:spPr bwMode="auto">
        <a:xfrm>
          <a:off x="815122" y="18998620"/>
          <a:ext cx="4463426" cy="743228"/>
        </a:xfrm>
        <a:prstGeom prst="rect">
          <a:avLst/>
        </a:prstGeom>
        <a:solidFill>
          <a:srgbClr val="FFFFFF"/>
        </a:solid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9</xdr:col>
      <xdr:colOff>638175</xdr:colOff>
      <xdr:row>42</xdr:row>
      <xdr:rowOff>66675</xdr:rowOff>
    </xdr:to>
    <xdr:sp macro="" textlink="">
      <xdr:nvSpPr>
        <xdr:cNvPr id="12301" name="Picture 18"/>
        <xdr:cNvSpPr>
          <a:spLocks noChangeAspect="1" noChangeArrowheads="1"/>
        </xdr:cNvSpPr>
      </xdr:nvSpPr>
      <xdr:spPr bwMode="auto">
        <a:xfrm>
          <a:off x="19050" y="0"/>
          <a:ext cx="6705600" cy="886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76200</xdr:colOff>
      <xdr:row>0</xdr:row>
      <xdr:rowOff>0</xdr:rowOff>
    </xdr:from>
    <xdr:to>
      <xdr:col>9</xdr:col>
      <xdr:colOff>609600</xdr:colOff>
      <xdr:row>45</xdr:row>
      <xdr:rowOff>190500</xdr:rowOff>
    </xdr:to>
    <xdr:sp macro="" textlink="">
      <xdr:nvSpPr>
        <xdr:cNvPr id="12302" name="Picture 18"/>
        <xdr:cNvSpPr>
          <a:spLocks noChangeAspect="1" noChangeArrowheads="1"/>
        </xdr:cNvSpPr>
      </xdr:nvSpPr>
      <xdr:spPr bwMode="auto">
        <a:xfrm>
          <a:off x="76200" y="0"/>
          <a:ext cx="6619875" cy="962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409576</xdr:colOff>
      <xdr:row>0</xdr:row>
      <xdr:rowOff>0</xdr:rowOff>
    </xdr:from>
    <xdr:to>
      <xdr:col>10</xdr:col>
      <xdr:colOff>206409</xdr:colOff>
      <xdr:row>49</xdr:row>
      <xdr:rowOff>190500</xdr:rowOff>
    </xdr:to>
    <xdr:pic>
      <xdr:nvPicPr>
        <xdr:cNvPr id="3" name="圖片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576" y="0"/>
          <a:ext cx="6559583" cy="10458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47624</xdr:colOff>
      <xdr:row>0</xdr:row>
      <xdr:rowOff>0</xdr:rowOff>
    </xdr:from>
    <xdr:to>
      <xdr:col>12</xdr:col>
      <xdr:colOff>122561</xdr:colOff>
      <xdr:row>51</xdr:row>
      <xdr:rowOff>76200</xdr:rowOff>
    </xdr:to>
    <xdr:pic>
      <xdr:nvPicPr>
        <xdr:cNvPr id="2" name="圖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4" y="0"/>
          <a:ext cx="7618737" cy="10763250"/>
        </a:xfrm>
        <a:prstGeom prst="rect">
          <a:avLst/>
        </a:prstGeom>
      </xdr:spPr>
    </xdr:pic>
    <xdr:clientData/>
  </xdr:twoCellAnchor>
  <xdr:twoCellAnchor>
    <xdr:from>
      <xdr:col>1</xdr:col>
      <xdr:colOff>241300</xdr:colOff>
      <xdr:row>10</xdr:row>
      <xdr:rowOff>187323</xdr:rowOff>
    </xdr:from>
    <xdr:to>
      <xdr:col>10</xdr:col>
      <xdr:colOff>47625</xdr:colOff>
      <xdr:row>25</xdr:row>
      <xdr:rowOff>38100</xdr:rowOff>
    </xdr:to>
    <xdr:sp macro="" textlink="$L$1">
      <xdr:nvSpPr>
        <xdr:cNvPr id="3" name="文字方塊 2"/>
        <xdr:cNvSpPr txBox="1"/>
      </xdr:nvSpPr>
      <xdr:spPr>
        <a:xfrm>
          <a:off x="927100" y="2282823"/>
          <a:ext cx="5978525" cy="29940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3405CA3-2BD9-43EA-9D7F-2E099AB5BEAC}" type="TxLink">
            <a:rPr lang="zh-TW" altLang="en-US" sz="1000" b="0" i="0" u="none" strike="noStrike">
              <a:solidFill>
                <a:srgbClr val="000000"/>
              </a:solidFill>
              <a:latin typeface="新細明體"/>
              <a:ea typeface="新細明體"/>
            </a:rPr>
            <a:pPr algn="l"/>
            <a:t>凱基人壽美利成臻美元利率變動型終身壽險－定期給付型</a:t>
          </a:fld>
          <a:endParaRPr lang="zh-TW" altLang="en-US" sz="1000" b="0">
            <a:solidFill>
              <a:sysClr val="windowText" lastClr="000000"/>
            </a:solidFill>
            <a:latin typeface="標楷體" panose="03000509000000000000" pitchFamily="65" charset="-120"/>
            <a:ea typeface="標楷體" panose="03000509000000000000" pitchFamily="65" charset="-12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227714</xdr:colOff>
      <xdr:row>37</xdr:row>
      <xdr:rowOff>65698</xdr:rowOff>
    </xdr:to>
    <xdr:pic>
      <xdr:nvPicPr>
        <xdr:cNvPr id="2" name="圖片 1"/>
        <xdr:cNvPicPr>
          <a:picLocks noChangeAspect="1"/>
        </xdr:cNvPicPr>
      </xdr:nvPicPr>
      <xdr:blipFill>
        <a:blip xmlns:r="http://schemas.openxmlformats.org/officeDocument/2006/relationships" r:embed="rId1"/>
        <a:stretch>
          <a:fillRect/>
        </a:stretch>
      </xdr:blipFill>
      <xdr:spPr>
        <a:xfrm>
          <a:off x="0" y="0"/>
          <a:ext cx="7085714" cy="7819048"/>
        </a:xfrm>
        <a:prstGeom prst="rect">
          <a:avLst/>
        </a:prstGeom>
      </xdr:spPr>
    </xdr:pic>
    <xdr:clientData/>
  </xdr:twoCellAnchor>
  <xdr:twoCellAnchor editAs="oneCell">
    <xdr:from>
      <xdr:col>0</xdr:col>
      <xdr:colOff>127000</xdr:colOff>
      <xdr:row>38</xdr:row>
      <xdr:rowOff>190500</xdr:rowOff>
    </xdr:from>
    <xdr:to>
      <xdr:col>10</xdr:col>
      <xdr:colOff>297571</xdr:colOff>
      <xdr:row>83</xdr:row>
      <xdr:rowOff>21068</xdr:rowOff>
    </xdr:to>
    <xdr:pic>
      <xdr:nvPicPr>
        <xdr:cNvPr id="3" name="圖片 2"/>
        <xdr:cNvPicPr>
          <a:picLocks noChangeAspect="1"/>
        </xdr:cNvPicPr>
      </xdr:nvPicPr>
      <xdr:blipFill>
        <a:blip xmlns:r="http://schemas.openxmlformats.org/officeDocument/2006/relationships" r:embed="rId2"/>
        <a:stretch>
          <a:fillRect/>
        </a:stretch>
      </xdr:blipFill>
      <xdr:spPr>
        <a:xfrm>
          <a:off x="127000" y="8032750"/>
          <a:ext cx="6996821" cy="9117443"/>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pageSetUpPr fitToPage="1"/>
  </sheetPr>
  <dimension ref="A1:V81"/>
  <sheetViews>
    <sheetView showGridLines="0" showRowColHeaders="0" tabSelected="1" zoomScale="55" zoomScaleNormal="55" zoomScaleSheetLayoutView="71" zoomScalePageLayoutView="70" workbookViewId="0">
      <selection activeCell="E12" sqref="E12"/>
    </sheetView>
  </sheetViews>
  <sheetFormatPr defaultColWidth="9" defaultRowHeight="16.149999999999999"/>
  <cols>
    <col min="1" max="1" width="5.09765625" style="52" customWidth="1"/>
    <col min="2" max="2" width="16.8984375" style="52" customWidth="1"/>
    <col min="3" max="3" width="23.5" style="52" customWidth="1"/>
    <col min="4" max="4" width="6.8984375" style="52" customWidth="1"/>
    <col min="5" max="5" width="26.19921875" style="52" customWidth="1"/>
    <col min="6" max="10" width="12.59765625" style="52" customWidth="1"/>
    <col min="11" max="11" width="11.5" style="52" customWidth="1"/>
    <col min="12" max="12" width="3.59765625" style="52" customWidth="1"/>
    <col min="13" max="13" width="102.3984375" style="52" customWidth="1"/>
    <col min="14" max="14" width="20.09765625" style="52" customWidth="1"/>
    <col min="15" max="15" width="18.59765625" style="52" hidden="1" customWidth="1"/>
    <col min="16" max="16" width="9" style="52"/>
    <col min="17" max="17" width="7" style="52" customWidth="1"/>
    <col min="18" max="22" width="9" style="52" hidden="1" customWidth="1"/>
    <col min="23" max="16384" width="9" style="52"/>
  </cols>
  <sheetData>
    <row r="1" spans="1:21" ht="26.5" customHeight="1" thickBot="1">
      <c r="N1" s="469"/>
      <c r="O1" s="469"/>
      <c r="Q1" s="979" t="s">
        <v>828</v>
      </c>
    </row>
    <row r="2" spans="1:21" ht="26.5" customHeight="1">
      <c r="B2" s="1041" t="s">
        <v>757</v>
      </c>
      <c r="C2" s="1042"/>
      <c r="D2" s="1042"/>
      <c r="E2" s="1042"/>
      <c r="F2" s="1042"/>
      <c r="G2" s="1042"/>
      <c r="H2" s="1042"/>
      <c r="I2" s="1042"/>
      <c r="J2" s="1042"/>
      <c r="K2" s="1042"/>
      <c r="L2" s="1042"/>
      <c r="M2" s="1042"/>
      <c r="N2" s="1042"/>
      <c r="O2" s="1042"/>
      <c r="P2" s="1042"/>
      <c r="Q2" s="1043"/>
    </row>
    <row r="3" spans="1:21" ht="26.5" customHeight="1" thickBot="1">
      <c r="B3" s="1044"/>
      <c r="C3" s="1045"/>
      <c r="D3" s="1045"/>
      <c r="E3" s="1045"/>
      <c r="F3" s="1045"/>
      <c r="G3" s="1045"/>
      <c r="H3" s="1045"/>
      <c r="I3" s="1045"/>
      <c r="J3" s="1045"/>
      <c r="K3" s="1045"/>
      <c r="L3" s="1045"/>
      <c r="M3" s="1045"/>
      <c r="N3" s="1045"/>
      <c r="O3" s="1045"/>
      <c r="P3" s="1045"/>
      <c r="Q3" s="1046"/>
    </row>
    <row r="4" spans="1:21" ht="26.5" customHeight="1" thickBot="1">
      <c r="B4" s="470" t="s">
        <v>499</v>
      </c>
      <c r="C4" s="471"/>
      <c r="D4" s="471"/>
      <c r="E4" s="471"/>
      <c r="F4" s="471"/>
      <c r="G4" s="472"/>
      <c r="H4" s="472"/>
      <c r="I4" s="472"/>
      <c r="J4" s="472"/>
      <c r="K4" s="472"/>
      <c r="L4" s="472"/>
      <c r="M4" s="472"/>
      <c r="N4" s="473"/>
      <c r="O4" s="473"/>
      <c r="P4" s="473"/>
      <c r="Q4" s="474"/>
    </row>
    <row r="5" spans="1:21" s="13" customFormat="1" ht="25.95" customHeight="1">
      <c r="B5" s="1047" t="s">
        <v>500</v>
      </c>
      <c r="C5" s="1048"/>
      <c r="D5" s="1049"/>
      <c r="E5" s="1049"/>
      <c r="F5" s="1049"/>
      <c r="G5" s="1052" t="s">
        <v>827</v>
      </c>
      <c r="H5" s="475"/>
      <c r="I5" s="475" t="str">
        <f>IF(AND(PayYear=1,LoanP="是"),IF(SameOwner="是","",IF(AND(Sex=G32,E11=E33,G11=G33,I11=I33),"","※要保人與被保險人須為同一人。")),"")</f>
        <v/>
      </c>
      <c r="J5" s="475"/>
      <c r="K5" s="475"/>
      <c r="L5" s="475"/>
      <c r="M5" s="475"/>
      <c r="N5" s="476"/>
      <c r="O5" s="476"/>
      <c r="P5" s="477"/>
      <c r="Q5" s="478"/>
      <c r="R5" s="479"/>
    </row>
    <row r="6" spans="1:21" s="13" customFormat="1" ht="25.95" customHeight="1" thickBot="1">
      <c r="B6" s="1050"/>
      <c r="C6" s="1051"/>
      <c r="D6" s="1051"/>
      <c r="E6" s="1051"/>
      <c r="F6" s="1051"/>
      <c r="G6" s="1053"/>
      <c r="H6" s="475"/>
      <c r="I6" s="480" t="str">
        <f ca="1">IF(M51,IF(H53,"※"&amp;G53,"")&amp;I53&amp;IF(H54,G54,"")&amp;I54&amp;IF(H55,G55,"")&amp;"保險年齡達六十五歲(含)以上，需配合進行銷售過程錄音，並請填寫下方『高齡錄音相關資料』。","")</f>
        <v>※要保人、被保人、實際繳交保費之人保險年齡達六十五歲(含)以上，需配合進行銷售過程錄音，並請填寫下方『高齡錄音相關資料』。</v>
      </c>
      <c r="J6" s="475"/>
      <c r="K6" s="475"/>
      <c r="L6" s="475"/>
      <c r="M6" s="475"/>
      <c r="N6" s="476"/>
      <c r="O6" s="476"/>
      <c r="P6" s="481"/>
      <c r="Q6" s="478"/>
      <c r="R6" s="479"/>
    </row>
    <row r="7" spans="1:21" ht="26.5" customHeight="1" thickBot="1">
      <c r="A7" s="52" t="str">
        <f>IF(M48,IF(L30&lt;20,"要保人未滿二十足歲，被保險人或實際繳交保費之人保險年齡達七十歲(含)以上，要保人、被保險人及要保人之『所有』法定代理人(父及母)需配合進行銷售過程錄音。","要保人或被保險人或實際繳交保費之人保險年齡若達七十歲(含)以上，要保人需配合進行銷售過程錄音。"),"")</f>
        <v/>
      </c>
      <c r="B7" s="482"/>
      <c r="C7" s="483"/>
      <c r="D7" s="483"/>
      <c r="E7" s="483"/>
      <c r="F7" s="483"/>
      <c r="G7" s="483"/>
      <c r="H7" s="9"/>
      <c r="I7" s="9"/>
      <c r="J7" s="9"/>
      <c r="K7" s="9"/>
      <c r="L7" s="9"/>
      <c r="M7" s="9"/>
      <c r="N7" s="10"/>
      <c r="O7" s="10"/>
      <c r="P7" s="10"/>
      <c r="Q7" s="11"/>
    </row>
    <row r="8" spans="1:21" ht="29.95" customHeight="1" thickBot="1">
      <c r="B8" s="1054" t="s">
        <v>501</v>
      </c>
      <c r="C8" s="1055"/>
      <c r="D8" s="1055"/>
      <c r="E8" s="1055"/>
      <c r="F8" s="1055"/>
      <c r="G8" s="1055"/>
      <c r="H8" s="1055"/>
      <c r="I8" s="1055"/>
      <c r="J8" s="1055"/>
      <c r="K8" s="1056"/>
      <c r="L8" s="573"/>
      <c r="M8" s="1057" t="s">
        <v>203</v>
      </c>
      <c r="N8" s="1057"/>
      <c r="O8" s="1057"/>
      <c r="P8" s="1057"/>
      <c r="Q8" s="1058"/>
    </row>
    <row r="9" spans="1:21" ht="35.15" customHeight="1" thickBot="1">
      <c r="B9" s="470" t="s">
        <v>499</v>
      </c>
      <c r="C9" s="484"/>
      <c r="D9" s="484"/>
      <c r="E9" s="484"/>
      <c r="F9" s="484"/>
      <c r="G9" s="484"/>
      <c r="H9" s="484"/>
      <c r="I9" s="1059" t="s">
        <v>194</v>
      </c>
      <c r="J9" s="1060"/>
      <c r="K9" s="1061"/>
      <c r="L9" s="485"/>
      <c r="M9" s="486"/>
      <c r="N9" s="486"/>
      <c r="O9" s="486"/>
      <c r="P9" s="875" t="s">
        <v>535</v>
      </c>
      <c r="Q9" s="487"/>
    </row>
    <row r="10" spans="1:21" ht="39.200000000000003" customHeight="1" thickBot="1">
      <c r="B10" s="1065" t="s">
        <v>527</v>
      </c>
      <c r="C10" s="1022"/>
      <c r="D10" s="1066" t="s">
        <v>502</v>
      </c>
      <c r="E10" s="1067"/>
      <c r="F10" s="488" t="s">
        <v>204</v>
      </c>
      <c r="G10" s="489" t="s">
        <v>485</v>
      </c>
      <c r="H10" s="488" t="s">
        <v>205</v>
      </c>
      <c r="I10" s="490">
        <f ca="1">IF(OR(H37&lt;0,H39&lt;VLOOKUP(PayYear,險種基本資料!B2:I11,5,FALSE),H39&gt;VLOOKUP(PayYear,險種基本資料!B2:I11,6,FALSE)),"NA",H39)</f>
        <v>71</v>
      </c>
      <c r="J10" s="488" t="s">
        <v>206</v>
      </c>
      <c r="K10" s="491"/>
      <c r="L10" s="492"/>
      <c r="M10" s="586"/>
      <c r="N10" s="587" t="s">
        <v>760</v>
      </c>
      <c r="O10" s="587" t="s">
        <v>539</v>
      </c>
      <c r="P10" s="588"/>
      <c r="Q10" s="493"/>
      <c r="R10" s="590" t="s">
        <v>544</v>
      </c>
      <c r="S10" s="590"/>
      <c r="T10" s="590"/>
      <c r="U10" s="590"/>
    </row>
    <row r="11" spans="1:21" ht="35.15" customHeight="1" thickBot="1">
      <c r="B11" s="1065" t="s">
        <v>503</v>
      </c>
      <c r="C11" s="1022"/>
      <c r="D11" s="494" t="s">
        <v>198</v>
      </c>
      <c r="E11" s="489">
        <v>44</v>
      </c>
      <c r="F11" s="488" t="s">
        <v>199</v>
      </c>
      <c r="G11" s="886">
        <v>1</v>
      </c>
      <c r="H11" s="488" t="s">
        <v>200</v>
      </c>
      <c r="I11" s="886">
        <v>23</v>
      </c>
      <c r="J11" s="488" t="s">
        <v>201</v>
      </c>
      <c r="K11" s="495"/>
      <c r="L11" s="492"/>
      <c r="M11" s="582" t="s">
        <v>207</v>
      </c>
      <c r="N11" s="583">
        <f ca="1">I10</f>
        <v>71</v>
      </c>
      <c r="O11" s="584">
        <f ca="1">IF(E25="不附加","-",IF(G25&lt;&gt;"","NA",_age2))</f>
        <v>71</v>
      </c>
      <c r="P11" s="585" t="s">
        <v>206</v>
      </c>
      <c r="Q11" s="499"/>
      <c r="R11" s="590"/>
      <c r="S11" s="590"/>
      <c r="T11" s="590"/>
      <c r="U11" s="590" t="s">
        <v>545</v>
      </c>
    </row>
    <row r="12" spans="1:21" ht="35.15" customHeight="1" thickBot="1">
      <c r="B12" s="1021" t="s">
        <v>504</v>
      </c>
      <c r="C12" s="1022"/>
      <c r="D12" s="500">
        <f>VLOOKUP(E12,險種基本資料!A2:B11,2,FALSE)</f>
        <v>1</v>
      </c>
      <c r="E12" s="501" t="s">
        <v>767</v>
      </c>
      <c r="F12" s="488" t="str">
        <f>IF(PayYear=1,"繳","年")</f>
        <v>繳</v>
      </c>
      <c r="G12" s="1068" t="str">
        <f ca="1">IF(F43&lt;=10,"※假設試算日為生效日之年齡，再過"&amp;F43&amp;"天保險年齡加1歲。","")</f>
        <v/>
      </c>
      <c r="H12" s="1069"/>
      <c r="I12" s="1069"/>
      <c r="J12" s="1069"/>
      <c r="K12" s="502"/>
      <c r="L12" s="503"/>
      <c r="M12" s="496" t="s">
        <v>208</v>
      </c>
      <c r="N12" s="497">
        <f ca="1">IF(N11="NA","-",IF(M37,險種基本資料!AO3,"-"))</f>
        <v>3701867</v>
      </c>
      <c r="O12" s="579">
        <f ca="1">IF(OR(SA="-",E25="不附加"),"-",IF(F25,"-",T12))</f>
        <v>0</v>
      </c>
      <c r="P12" s="498" t="s">
        <v>209</v>
      </c>
      <c r="Q12" s="499"/>
      <c r="R12" s="590"/>
      <c r="S12" s="591" t="s">
        <v>546</v>
      </c>
      <c r="T12" s="592">
        <f>IF(E25="附加",ROUND(ROUND(N14*(1-N15-N18-IF(N16&gt;=1%,N16-1%,N16)),3),0),0)</f>
        <v>0</v>
      </c>
      <c r="U12" s="593" t="e">
        <f ca="1">ROUND(SA_3/VLOOKUP(E13,B36:D39,3,FALSE),0)</f>
        <v>#N/A</v>
      </c>
    </row>
    <row r="13" spans="1:21" ht="36.75" customHeight="1" thickBot="1">
      <c r="B13" s="1021" t="s">
        <v>505</v>
      </c>
      <c r="C13" s="1022"/>
      <c r="D13" s="506"/>
      <c r="E13" s="507" t="s">
        <v>767</v>
      </c>
      <c r="F13" s="488" t="s">
        <v>211</v>
      </c>
      <c r="G13" s="508" t="str">
        <f ca="1">IF(OR(E11&lt;&gt;G48,G11&lt;&gt;H48,I11&lt;&gt;I48),"輸入生日有誤，請重新輸入",IF(OR(H37&lt;0,H39&lt;險種基本資料!D28,H39&gt;險種基本資料!E28),"◎投保年齡限制為"&amp;險種基本資料!D28&amp;"~"&amp;險種基本資料!E28&amp;"歲，請重新輸入！",IF(NOT(M38),"請選擇正確繳別","")))</f>
        <v/>
      </c>
      <c r="H13" s="506"/>
      <c r="I13" s="509"/>
      <c r="J13" s="506"/>
      <c r="K13" s="502"/>
      <c r="L13" s="503"/>
      <c r="M13" s="504" t="str">
        <f>IF(PayYear=1,"(1)每單位(1萬)躉繳表訂費率","(1)每單位(1萬)年繳表訂費率")</f>
        <v>(1)每單位(1萬)躉繳表訂費率</v>
      </c>
      <c r="N13" s="497">
        <f ca="1">IF(M37,GP,"-")</f>
        <v>7714</v>
      </c>
      <c r="O13" s="598" t="e">
        <f ca="1">IF(OR(SA="-",E25="不附加"),"-",IF(F25,"-",GP_3/10))</f>
        <v>#REF!</v>
      </c>
      <c r="P13" s="505" t="s">
        <v>209</v>
      </c>
      <c r="Q13" s="499"/>
      <c r="R13" s="590"/>
      <c r="S13" s="594" t="s">
        <v>210</v>
      </c>
      <c r="T13" s="592" t="e">
        <f ca="1">IF(_age2="NA","-",GP_3/10)</f>
        <v>#REF!</v>
      </c>
      <c r="U13" s="590"/>
    </row>
    <row r="14" spans="1:21" ht="39.049999999999997" customHeight="1" thickBot="1">
      <c r="B14" s="1021" t="s">
        <v>506</v>
      </c>
      <c r="C14" s="1022"/>
      <c r="D14" s="506"/>
      <c r="E14" s="489" t="s">
        <v>830</v>
      </c>
      <c r="F14" s="506"/>
      <c r="G14" s="1062" t="str">
        <f>IF(E14="保費","此欄位為試算保費金額，實際繳交保費應以試算表上所載首期保險費金額為準。","")</f>
        <v/>
      </c>
      <c r="H14" s="1063"/>
      <c r="I14" s="1063"/>
      <c r="J14" s="1063"/>
      <c r="K14" s="502"/>
      <c r="L14" s="503"/>
      <c r="M14" s="504" t="s">
        <v>212</v>
      </c>
      <c r="N14" s="497">
        <f ca="1">IF(M37,ROUND(ROUND(ROUNDDOWN(ROUND(SA*UNIT/UVUNIT*GP,3),2)*VLOOKUP(E13,B36:D40,3,FALSE),3),0),"-")</f>
        <v>2855620</v>
      </c>
      <c r="O14" s="579" t="e">
        <f ca="1">IF(OR(SA="-",E25="不附加"),"-",IF(F25,"-",T14))</f>
        <v>#REF!</v>
      </c>
      <c r="P14" s="505" t="s">
        <v>209</v>
      </c>
      <c r="Q14" s="499"/>
      <c r="R14" s="595" t="e">
        <f ca="1">SUM(N14:O14)</f>
        <v>#REF!</v>
      </c>
      <c r="S14" s="591" t="s">
        <v>547</v>
      </c>
      <c r="T14" s="592" t="e">
        <f ca="1">ROUND(ROUND(ROUNDDOWN(ROUND(T12*UNIT3/UVUNIT3*T13,3),2),3),0)</f>
        <v>#REF!</v>
      </c>
      <c r="U14" s="590"/>
    </row>
    <row r="15" spans="1:21" ht="40.5" customHeight="1" thickBot="1">
      <c r="B15" s="1021" t="str">
        <f>IF(E14="保額","6.保險金額","6."&amp;  "預計"&amp;IF(PayYear=1,E13,"年")&amp;"繳保費")</f>
        <v>6.保險金額</v>
      </c>
      <c r="C15" s="1022"/>
      <c r="D15" s="513"/>
      <c r="E15" s="514">
        <v>3701867</v>
      </c>
      <c r="F15" s="488" t="s">
        <v>209</v>
      </c>
      <c r="G15" s="1064" t="str">
        <f ca="1">IF(險種基本資料!AO3&lt;險種基本資料!F28,"最低投保金額為"&amp;TEXT(險種基本資料!F28,"###,###,##0")&amp;"元，請重新輸入！",IF(險種基本資料!AO3&gt;險種基本資料!G28,"最高投保金額為"&amp;TEXT(險種基本資料!G28,"###,###,##0")&amp;"元，請重新輸入！",IF(AND(H37&lt;15,險種基本資料!G24&gt;險種基本資料!F19),"※未滿十五足歲其個人累計壽險危險保額最高限新台幣1,000萬元。","")))</f>
        <v/>
      </c>
      <c r="H15" s="1018"/>
      <c r="I15" s="1018"/>
      <c r="J15" s="1018"/>
      <c r="K15" s="502"/>
      <c r="L15" s="503"/>
      <c r="M15" s="510" t="s">
        <v>484</v>
      </c>
      <c r="N15" s="511">
        <f ca="1">IF(N11="NA","-",險種基本資料!C28)</f>
        <v>7.0000000000000007E-2</v>
      </c>
      <c r="O15" s="580" t="s">
        <v>550</v>
      </c>
      <c r="P15" s="512"/>
      <c r="Q15" s="499"/>
    </row>
    <row r="16" spans="1:21" ht="35.15" hidden="1" customHeight="1" thickBot="1">
      <c r="B16" s="1021" t="s">
        <v>507</v>
      </c>
      <c r="C16" s="1017"/>
      <c r="D16" s="513"/>
      <c r="E16" s="515" t="s">
        <v>551</v>
      </c>
      <c r="F16" s="516"/>
      <c r="G16" s="517" t="str">
        <f>IF(AND($D$12=6,$E$15="集彙"),"六年期不適用集體彙繳折減優惠，請重新選擇繳費方式!",IF(PayYear = 1,"躉繳不提供保費折減",IF(E16="-","請選擇繳費方式","")))</f>
        <v>躉繳不提供保費折減</v>
      </c>
      <c r="H16" s="506"/>
      <c r="I16" s="506"/>
      <c r="J16" s="506"/>
      <c r="K16" s="502"/>
      <c r="L16" s="503"/>
      <c r="M16" s="510" t="str">
        <f>IF(PayYear=1,"(4)躉繳保險費(2)*【1-(3)】","(4)首期"&amp;E16&amp;"費率折減")</f>
        <v>(4)躉繳保險費(2)*【1-(3)】</v>
      </c>
      <c r="N16" s="1014" t="str">
        <f ca="1">IF(PayYear=1,TEXT(ROUND(ROUND(N14*(1-N15),3),0),"#,##0"),VLOOKUP(E16,E44:H47,2,FALSE))</f>
        <v>2,655,727</v>
      </c>
      <c r="O16" s="1015"/>
      <c r="P16" s="505" t="str">
        <f>IF(PayYear=1,"元","")</f>
        <v>元</v>
      </c>
      <c r="Q16" s="499"/>
      <c r="S16" s="52">
        <f>VLOOKUP(E17,G44:H46,2,FALSE)</f>
        <v>0</v>
      </c>
    </row>
    <row r="17" spans="1:20" ht="34.700000000000003" hidden="1" customHeight="1" thickBot="1">
      <c r="B17" s="1021" t="s">
        <v>508</v>
      </c>
      <c r="C17" s="1017"/>
      <c r="D17" s="513"/>
      <c r="E17" s="515" t="s">
        <v>551</v>
      </c>
      <c r="F17" s="518"/>
      <c r="G17" s="517" t="str">
        <f>IF(PayYear = 1,"躉繳不適用此選項",IF(E17="-","請選擇繳費方式",""))</f>
        <v>躉繳不適用此選項</v>
      </c>
      <c r="H17" s="506"/>
      <c r="I17" s="506"/>
      <c r="J17" s="519"/>
      <c r="K17" s="502"/>
      <c r="L17" s="503"/>
      <c r="M17" s="510" t="str">
        <f>IF(PayYear = 1,"實際繳交保費","(5)續期"&amp;E17&amp;"費率折減")</f>
        <v>實際繳交保費</v>
      </c>
      <c r="N17" s="1014" t="str">
        <f ca="1">IF(PayYear = 1,TEXT(IF(M37,IF(VLOOKUP(E13,B36:C40,2,FALSE)=12,2,1)*ROUND(ROUND(N14*(1-N18),3),0),"-"),"#,##0"),VLOOKUP(E17,G44:H46,2,FALSE))</f>
        <v>2,655,727</v>
      </c>
      <c r="O17" s="1015"/>
      <c r="P17" s="512"/>
      <c r="Q17" s="520"/>
      <c r="S17" s="52">
        <f ca="1">IF(N11="NA","-",N15+IF(PayYear=1,0,N16))</f>
        <v>7.0000000000000007E-2</v>
      </c>
    </row>
    <row r="18" spans="1:20" ht="60.05" hidden="1" customHeight="1" thickBot="1">
      <c r="B18" s="1016" t="s">
        <v>510</v>
      </c>
      <c r="C18" s="1017"/>
      <c r="D18" s="513"/>
      <c r="E18" s="515" t="s">
        <v>783</v>
      </c>
      <c r="F18" s="517"/>
      <c r="G18" s="1018" t="str">
        <f>IF($E$18=PMST,"繳費期間抵繳應繳保險費，繳費期滿以繳清保險方式增加保險金額","")</f>
        <v/>
      </c>
      <c r="H18" s="1018"/>
      <c r="I18" s="1018"/>
      <c r="J18" s="1018"/>
      <c r="K18" s="521"/>
      <c r="L18" s="503"/>
      <c r="M18" s="510" t="s">
        <v>509</v>
      </c>
      <c r="N18" s="511">
        <f ca="1">IF(N11="NA","-",N15+IF(PayYear=1,0,N16))</f>
        <v>7.0000000000000007E-2</v>
      </c>
      <c r="O18" s="580" t="str">
        <f ca="1">IF(E25="不附加","-",N16)</f>
        <v>2,655,727</v>
      </c>
      <c r="P18" s="512"/>
      <c r="Q18" s="520"/>
      <c r="S18" s="52">
        <f ca="1">IF(N11="NA","-",N15+S16)</f>
        <v>7.0000000000000007E-2</v>
      </c>
    </row>
    <row r="19" spans="1:20" ht="44.5" customHeight="1" thickBot="1">
      <c r="B19" s="1016" t="str">
        <f>IF(PayYear=1,"7.增值回饋分享金給付方式","10.第七保單年度起增值回饋分享金給付方式")</f>
        <v>7.增值回饋分享金給付方式</v>
      </c>
      <c r="C19" s="1017"/>
      <c r="D19" s="513"/>
      <c r="E19" s="515" t="s">
        <v>784</v>
      </c>
      <c r="F19" s="522"/>
      <c r="G19" s="1019" t="str">
        <f ca="1">IF(資料輸入區!I10&lt;16,"※被保險人保險年齡到達十六歲之保單週年日時，其增值回饋分享金請參照保單條款。"," ")</f>
        <v xml:space="preserve"> </v>
      </c>
      <c r="H19" s="1019"/>
      <c r="I19" s="1019"/>
      <c r="J19" s="1019"/>
      <c r="K19" s="1020"/>
      <c r="L19" s="523"/>
      <c r="M19" s="904" t="str">
        <f>IF(PayYear=1,"(4)躉繳保險費(2)*【1-(3)】","(7)續期合計費率折減=(3)+(5)")</f>
        <v>(4)躉繳保險費(2)*【1-(3)】</v>
      </c>
      <c r="N19" s="903" t="str">
        <f ca="1">IF(N11="NA","-",IF(PayYear=1,TEXT(ROUND(ROUND(N14*(1-N15),3),0),"#,##0"),N15+N17))</f>
        <v>2,655,727</v>
      </c>
      <c r="O19" s="580" t="str">
        <f ca="1">IF(E25="不附加","-",N17)</f>
        <v>2,655,727</v>
      </c>
      <c r="P19" s="505" t="str">
        <f>IF(PayYear=1,"元","")</f>
        <v>元</v>
      </c>
      <c r="Q19" s="520"/>
    </row>
    <row r="20" spans="1:20" ht="43.5" customHeight="1" thickBot="1">
      <c r="B20" s="1021" t="s">
        <v>511</v>
      </c>
      <c r="C20" s="1022"/>
      <c r="D20" s="525"/>
      <c r="E20" s="526">
        <v>4.3499999999999996</v>
      </c>
      <c r="F20" s="488" t="s">
        <v>215</v>
      </c>
      <c r="G20" s="1023" t="s">
        <v>216</v>
      </c>
      <c r="H20" s="1024"/>
      <c r="I20" s="1024"/>
      <c r="J20" s="1024"/>
      <c r="K20" s="527"/>
      <c r="L20" s="503"/>
      <c r="M20" s="524" t="str">
        <f>IF(PayYear=1,"實際繳交保費","(8)"&amp;IF(N16&gt;0,"扣除"&amp;E16&amp;"費率折減後，","")&amp;"首期"&amp;E13&amp;"繳保險費=(2)*【1-"&amp;IF(PayYear=1,"(5)","(6)")&amp;"】(四捨五入)"&amp;IF(E13="月","*2",""))</f>
        <v>實際繳交保費</v>
      </c>
      <c r="N20" s="497">
        <f ca="1">IF(M37,IF(VLOOKUP(E13,B36:C40,2,FALSE)=12,2,1)*ROUND(ROUND(N14*(1-N18),3),0),"-")</f>
        <v>2655727</v>
      </c>
      <c r="O20" s="579" t="e">
        <f ca="1">IF(OR(SA="-",E25="不附加"),"-",IF(F25,"-",T20))</f>
        <v>#N/A</v>
      </c>
      <c r="P20" s="505" t="s">
        <v>209</v>
      </c>
      <c r="Q20" s="520"/>
      <c r="R20" s="595" t="e">
        <f ca="1">SUM(N20:O20)</f>
        <v>#N/A</v>
      </c>
      <c r="S20" s="596" t="s">
        <v>548</v>
      </c>
      <c r="T20" s="592" t="e">
        <f ca="1">IF(VLOOKUP(E13,B36:C39,2,FALSE)=12,2,1)*ROUND(ROUND(T13*(1-P18),3),0)</f>
        <v>#N/A</v>
      </c>
    </row>
    <row r="21" spans="1:20" ht="43.5" customHeight="1" thickBot="1">
      <c r="B21" s="1021" t="s">
        <v>217</v>
      </c>
      <c r="C21" s="1022"/>
      <c r="D21" s="525"/>
      <c r="E21" s="528">
        <f>險種基本資料!A28</f>
        <v>1.75</v>
      </c>
      <c r="F21" s="488" t="s">
        <v>215</v>
      </c>
      <c r="G21" s="529"/>
      <c r="H21" s="522"/>
      <c r="I21" s="522"/>
      <c r="J21" s="522"/>
      <c r="K21" s="530"/>
      <c r="L21" s="503"/>
      <c r="M21" s="504" t="str">
        <f>IF(PayYear=1,"","(9)"&amp;IF(N17&gt;0,"扣除"&amp;E17&amp;"費率折減後，","")&amp;"續期"&amp;E13&amp;"繳保險費=(2)*【1-(7)】(四捨五入)")</f>
        <v/>
      </c>
      <c r="N21" s="497">
        <f ca="1">IF(M37,ROUND(ROUND(N14*(1-N19),3),0),"-")</f>
        <v>-7583744280120</v>
      </c>
      <c r="O21" s="579" t="e">
        <f ca="1">IF(OR(SA="-",E25="不附加"),"-",IF(F25,"-",T21))</f>
        <v>#REF!</v>
      </c>
      <c r="P21" s="505" t="s">
        <v>209</v>
      </c>
      <c r="Q21" s="520"/>
      <c r="R21" s="595" t="e">
        <f ca="1">SUM(N21:O21)</f>
        <v>#REF!</v>
      </c>
      <c r="S21" s="596" t="s">
        <v>549</v>
      </c>
      <c r="T21" s="597" t="e">
        <f ca="1">ROUND(ROUND(T13*(1-P19),3),0)</f>
        <v>#REF!</v>
      </c>
    </row>
    <row r="22" spans="1:20" ht="47.25" customHeight="1" thickBot="1">
      <c r="B22" s="1021" t="s">
        <v>534</v>
      </c>
      <c r="C22" s="1022"/>
      <c r="D22" s="531"/>
      <c r="E22" s="574" t="str">
        <f ca="1">IF(SA="-","-",IF(SA&lt;=險種基本資料!I24,"免體檢
（詳警語）","需體檢"))</f>
        <v>需體檢</v>
      </c>
      <c r="F22" s="1025" t="str">
        <f ca="1">IF(SA="-","","※【主約保險金額】若超過上限"&amp;TEXT(險種基本資料!I24,"#,##0")&amp;"元則需體檢")</f>
        <v>※【主約保險金額】若超過上限500,000元則需體檢</v>
      </c>
      <c r="G22" s="1026"/>
      <c r="H22" s="1026"/>
      <c r="I22" s="1026"/>
      <c r="J22" s="1026"/>
      <c r="K22" s="1027"/>
      <c r="L22" s="532"/>
      <c r="M22" s="504" t="str">
        <f>"(10)首年實繳保險費=(8)*1+(9)*"&amp;(VLOOKUP(E13,B36:C40,2,FALSE)-IF(E13="月",2,1))</f>
        <v>(10)首年實繳保險費=(8)*1+(9)*0</v>
      </c>
      <c r="N22" s="497">
        <f ca="1">IF(M37,N20+(VLOOKUP(E13,B36:C40,2,FALSE)-IF(VLOOKUP(E13,B36:C40,2,FALSE)=12,2,1))*N21,"-")</f>
        <v>2655727</v>
      </c>
      <c r="O22" s="579" t="e">
        <f ca="1">IF(OR(SA="-",E25="不附加"),"-",IF(F25,"-",O20+O21*(VLOOKUP(E13,B36:C39,2,FALSE)-IF(VLOOKUP(E13,B36:C39,2,FALSE)=12,2,1))))</f>
        <v>#N/A</v>
      </c>
      <c r="P22" s="505" t="s">
        <v>209</v>
      </c>
      <c r="Q22" s="520"/>
    </row>
    <row r="23" spans="1:20" ht="45.25" hidden="1" customHeight="1">
      <c r="A23" s="536"/>
      <c r="B23" s="1032"/>
      <c r="C23" s="1033"/>
      <c r="D23" s="881"/>
      <c r="E23" s="881"/>
      <c r="F23" s="881"/>
      <c r="G23" s="881"/>
      <c r="H23" s="881"/>
      <c r="I23" s="881"/>
      <c r="J23" s="881"/>
      <c r="K23" s="882"/>
      <c r="L23" s="532"/>
      <c r="M23" s="504" t="s">
        <v>488</v>
      </c>
      <c r="N23" s="497">
        <f ca="1">IF(M37,VLOOKUP(E13,B36:C40,2,FALSE)*N21,"-")</f>
        <v>-7583744280120</v>
      </c>
      <c r="O23" s="579" t="e">
        <f ca="1">IF(OR(SA="-",E25="不附加"),"-",IF(F25,"-",O21*VLOOKUP(E13,B36:C39,2,FALSE)))</f>
        <v>#REF!</v>
      </c>
      <c r="P23" s="505" t="s">
        <v>209</v>
      </c>
      <c r="Q23" s="520"/>
    </row>
    <row r="24" spans="1:20" ht="57.05" hidden="1" customHeight="1" thickBot="1">
      <c r="B24" s="1034"/>
      <c r="C24" s="1035"/>
      <c r="D24" s="880"/>
      <c r="E24" s="1013"/>
      <c r="F24" s="1013"/>
      <c r="G24" s="1013"/>
      <c r="H24" s="1013"/>
      <c r="I24" s="1013"/>
      <c r="J24" s="1013"/>
      <c r="K24" s="885"/>
      <c r="L24" s="537"/>
      <c r="M24" s="533" t="str">
        <f>PayYear&amp;"年總保費"</f>
        <v>1年總保費</v>
      </c>
      <c r="N24" s="534">
        <f ca="1">IF(M37,FYPremium+(PayYear-1)*CYPremium,"-")</f>
        <v>2655727</v>
      </c>
      <c r="O24" s="581" t="e">
        <f ca="1">IF(OR(SA="-",E25="不附加"),"-",IF(F25,"-",O22+O23*(PayYear-1)))</f>
        <v>#N/A</v>
      </c>
      <c r="P24" s="535" t="s">
        <v>209</v>
      </c>
      <c r="Q24" s="538"/>
    </row>
    <row r="25" spans="1:20" ht="57.05" customHeight="1">
      <c r="B25" s="1034"/>
      <c r="C25" s="1035"/>
      <c r="D25" s="883"/>
      <c r="E25" s="900"/>
      <c r="F25" s="884"/>
      <c r="G25" s="884"/>
      <c r="H25" s="884"/>
      <c r="I25" s="884"/>
      <c r="J25" s="884"/>
      <c r="K25" s="885"/>
      <c r="L25" s="537"/>
      <c r="M25" s="578" t="s">
        <v>512</v>
      </c>
      <c r="N25" s="578"/>
      <c r="O25" s="578"/>
      <c r="P25" s="578"/>
      <c r="Q25" s="538"/>
    </row>
    <row r="26" spans="1:20" ht="28.4" customHeight="1" thickBot="1">
      <c r="B26" s="620"/>
      <c r="C26" s="621"/>
      <c r="D26" s="619"/>
      <c r="E26" s="622"/>
      <c r="F26" s="619"/>
      <c r="G26" s="619"/>
      <c r="H26" s="619"/>
      <c r="I26" s="619"/>
      <c r="J26" s="619"/>
      <c r="K26" s="623" t="s">
        <v>538</v>
      </c>
      <c r="L26" s="537"/>
      <c r="M26" s="577"/>
      <c r="N26" s="577"/>
      <c r="O26" s="578"/>
      <c r="P26" s="577"/>
      <c r="Q26" s="538"/>
    </row>
    <row r="27" spans="1:20" ht="8.1" customHeight="1" thickBot="1">
      <c r="B27" s="1028"/>
      <c r="C27" s="1029"/>
      <c r="D27" s="1029"/>
      <c r="E27" s="1029"/>
      <c r="F27" s="892"/>
      <c r="G27" s="892"/>
      <c r="H27" s="892"/>
      <c r="I27" s="892"/>
      <c r="J27" s="892"/>
      <c r="K27" s="892"/>
      <c r="L27" s="925"/>
      <c r="M27" s="892"/>
      <c r="N27" s="892"/>
      <c r="O27" s="893"/>
      <c r="P27" s="892"/>
      <c r="Q27" s="899"/>
    </row>
    <row r="28" spans="1:20" ht="45.1" customHeight="1" thickBot="1">
      <c r="B28" s="1030" t="s">
        <v>789</v>
      </c>
      <c r="C28" s="1031"/>
      <c r="D28" s="911"/>
      <c r="E28" s="980" t="s">
        <v>788</v>
      </c>
      <c r="F28" s="912" t="str">
        <f>IF(LoanP="是",IF(OR(SameOwner="是",AND(E33=E11,G33=G11,I33=I11,G32=Sex)),"","※要保人與被保險人須為同一人"),"")</f>
        <v/>
      </c>
      <c r="G28" s="536"/>
      <c r="H28" s="536"/>
      <c r="I28" s="536"/>
      <c r="J28" s="536"/>
      <c r="K28" s="536"/>
      <c r="L28" s="924"/>
      <c r="M28" s="12"/>
      <c r="N28" s="12"/>
      <c r="O28" s="892"/>
      <c r="P28" s="892"/>
      <c r="Q28" s="899"/>
    </row>
    <row r="29" spans="1:20" ht="1.75" customHeight="1" thickBot="1">
      <c r="B29" s="923" t="s">
        <v>772</v>
      </c>
      <c r="C29" s="895"/>
      <c r="D29" s="894"/>
      <c r="E29" s="896"/>
      <c r="F29" s="897"/>
      <c r="G29" s="894"/>
      <c r="H29" s="894"/>
      <c r="I29" s="894"/>
      <c r="J29" s="894"/>
      <c r="K29" s="927"/>
      <c r="L29" s="926"/>
      <c r="M29" s="898"/>
      <c r="N29" s="898"/>
      <c r="O29" s="468"/>
      <c r="P29" s="468"/>
      <c r="Q29" s="539"/>
    </row>
    <row r="30" spans="1:20" ht="38.450000000000003" customHeight="1">
      <c r="B30" s="910" t="s">
        <v>452</v>
      </c>
      <c r="C30" s="540"/>
      <c r="D30" s="541"/>
      <c r="E30" s="542"/>
      <c r="F30" s="536"/>
      <c r="G30" s="536"/>
      <c r="H30" s="536"/>
      <c r="I30" s="536"/>
      <c r="J30" s="541"/>
      <c r="K30" s="540"/>
      <c r="L30" s="540"/>
      <c r="M30" s="12"/>
      <c r="N30" s="12"/>
      <c r="O30" s="12"/>
      <c r="P30" s="12"/>
      <c r="Q30" s="543"/>
    </row>
    <row r="31" spans="1:20" ht="36" customHeight="1" thickBot="1">
      <c r="B31" s="1036" t="s">
        <v>513</v>
      </c>
      <c r="C31" s="1037"/>
      <c r="D31" s="1037"/>
      <c r="E31" s="1037"/>
      <c r="F31" s="1037"/>
      <c r="G31" s="1037"/>
      <c r="H31" s="1037"/>
      <c r="I31" s="1037"/>
      <c r="J31" s="1037"/>
      <c r="K31" s="1037"/>
      <c r="L31" s="1037"/>
      <c r="M31" s="1037"/>
      <c r="N31" s="1037"/>
      <c r="O31" s="1037"/>
      <c r="P31" s="1037"/>
      <c r="Q31" s="1037"/>
    </row>
    <row r="32" spans="1:20" ht="36" customHeight="1" thickBot="1">
      <c r="B32" s="1038" t="s">
        <v>514</v>
      </c>
      <c r="C32" s="1039"/>
      <c r="D32" s="1040" t="s">
        <v>502</v>
      </c>
      <c r="E32" s="1040"/>
      <c r="F32" s="544" t="s">
        <v>204</v>
      </c>
      <c r="G32" s="545" t="s">
        <v>485</v>
      </c>
      <c r="H32" s="546"/>
      <c r="I32" s="546"/>
      <c r="J32" s="546"/>
      <c r="K32" s="546"/>
      <c r="L32" s="546"/>
      <c r="M32" s="546"/>
      <c r="N32" s="546"/>
      <c r="O32" s="546"/>
      <c r="P32" s="546"/>
      <c r="Q32" s="547"/>
    </row>
    <row r="33" spans="1:18" ht="36" customHeight="1" thickBot="1">
      <c r="B33" s="995" t="s">
        <v>197</v>
      </c>
      <c r="C33" s="995"/>
      <c r="D33" s="548" t="s">
        <v>198</v>
      </c>
      <c r="E33" s="549">
        <v>44</v>
      </c>
      <c r="F33" s="548" t="s">
        <v>199</v>
      </c>
      <c r="G33" s="549">
        <v>1</v>
      </c>
      <c r="H33" s="548" t="s">
        <v>200</v>
      </c>
      <c r="I33" s="549">
        <v>1</v>
      </c>
      <c r="J33" s="548" t="s">
        <v>201</v>
      </c>
      <c r="K33" s="1003" t="str">
        <f ca="1">IF(DATE(E33+1911,G33,I33)&gt;TODAY(),"請重新輸入生日",IF(ISERROR(DATEVALUE((E33+1911)&amp;"/"&amp;G33&amp;"/"&amp;I33)),"請重新輸入生日","保險年齡："&amp;L39&amp;"歲"))</f>
        <v>保險年齡：71歲</v>
      </c>
      <c r="L33" s="1004"/>
      <c r="M33" s="1004"/>
      <c r="N33" s="1011" t="str">
        <f ca="1">IF(K33="請重新輸入生日","",IF(J46&lt;=10,"※假設試算日為生效日之年齡，再過"&amp;J46&amp;"天保險年齡加1歲。",""))</f>
        <v/>
      </c>
      <c r="O33" s="1011"/>
      <c r="P33" s="1011"/>
      <c r="Q33" s="1012"/>
    </row>
    <row r="34" spans="1:18" ht="36" customHeight="1" thickBot="1">
      <c r="B34" s="995" t="s">
        <v>449</v>
      </c>
      <c r="C34" s="995"/>
      <c r="D34" s="1002" t="s">
        <v>515</v>
      </c>
      <c r="E34" s="1002"/>
      <c r="F34" s="550" t="s">
        <v>204</v>
      </c>
      <c r="G34" s="489" t="s">
        <v>485</v>
      </c>
      <c r="H34" s="551"/>
      <c r="I34" s="552"/>
      <c r="J34" s="551"/>
      <c r="K34" s="553"/>
      <c r="L34" s="554"/>
      <c r="M34" s="554"/>
      <c r="N34" s="555"/>
      <c r="O34" s="555"/>
      <c r="P34" s="555"/>
      <c r="Q34" s="556"/>
    </row>
    <row r="35" spans="1:18" ht="36" customHeight="1" thickBot="1">
      <c r="B35" s="995" t="s">
        <v>202</v>
      </c>
      <c r="C35" s="995"/>
      <c r="D35" s="548" t="s">
        <v>198</v>
      </c>
      <c r="E35" s="549">
        <v>44</v>
      </c>
      <c r="F35" s="548" t="s">
        <v>199</v>
      </c>
      <c r="G35" s="549">
        <v>5</v>
      </c>
      <c r="H35" s="548" t="s">
        <v>200</v>
      </c>
      <c r="I35" s="549">
        <v>16</v>
      </c>
      <c r="J35" s="548" t="s">
        <v>201</v>
      </c>
      <c r="K35" s="1003" t="str">
        <f ca="1">IF(DATE(E35+1911,G35,I35)&gt;TODAY(),"請重新輸入生日",IF(ISERROR(DATEVALUE((E35+1911)&amp;"/"&amp;G35&amp;"/"&amp;I35)),"請重新輸入生日","保險年齡："&amp;L42&amp;"歲"))</f>
        <v>保險年齡：71歲</v>
      </c>
      <c r="L35" s="1004"/>
      <c r="M35" s="1004"/>
      <c r="N35" s="1005" t="str">
        <f ca="1">IF(K35="請重新輸入生日","",IF(J49&lt;=10,"※假設試算日為生效日之年齡，再過"&amp;J49&amp;"天保險年齡加1歲。",""))</f>
        <v/>
      </c>
      <c r="O35" s="1005"/>
      <c r="P35" s="1005"/>
      <c r="Q35" s="1006"/>
    </row>
    <row r="36" spans="1:18" ht="20.45" hidden="1" customHeight="1">
      <c r="B36" s="52" t="s">
        <v>199</v>
      </c>
      <c r="C36" s="52">
        <v>1</v>
      </c>
      <c r="D36" s="52">
        <v>1</v>
      </c>
      <c r="E36" s="52" t="str">
        <f>"險種基本資料!"&amp;險種基本資料!B25</f>
        <v>險種基本資料!A2:A2</v>
      </c>
      <c r="F36" s="557" t="s">
        <v>218</v>
      </c>
      <c r="J36" s="52" t="s">
        <v>218</v>
      </c>
    </row>
    <row r="37" spans="1:18" ht="20.3" hidden="1" customHeight="1">
      <c r="B37" s="52" t="s">
        <v>219</v>
      </c>
      <c r="C37" s="52">
        <v>2</v>
      </c>
      <c r="D37" s="52">
        <v>0.52</v>
      </c>
      <c r="E37" s="52" t="s">
        <v>214</v>
      </c>
      <c r="F37" s="52">
        <f ca="1">YEAR(TODAY())</f>
        <v>2026</v>
      </c>
      <c r="G37" s="52">
        <f ca="1">F37-(E11+1911)</f>
        <v>71</v>
      </c>
      <c r="H37" s="558">
        <f ca="1">IF(OR(AND(G38=0,G39&lt;0),AND(G38&lt;0)),G37-1,G37)</f>
        <v>71</v>
      </c>
      <c r="J37" s="52">
        <f ca="1">YEAR(TODAY())</f>
        <v>2026</v>
      </c>
      <c r="K37" s="52">
        <f ca="1">J37-(IF(SameOwner="是",E11,E33)+1911)</f>
        <v>71</v>
      </c>
      <c r="L37" s="425">
        <f ca="1">IF(OR(AND(K38=0,K39&lt;0),AND(K38&lt;0)),K37-1,K37)</f>
        <v>71</v>
      </c>
      <c r="M37" s="52" t="b">
        <f ca="1">AND(NOT(OR(OR(E11&lt;&gt;G48,G11&lt;&gt;H48,I11&lt;&gt;I48),OR(H37&lt;0,H39&lt;險種基本資料!D28,H39&gt;險種基本資料!E28),險種基本資料!AO3&lt;MinSA,險種基本資料!AO3&gt;險種基本資料!G28,AND(E18=B45,E19=C44))),M38,M39)</f>
        <v>1</v>
      </c>
    </row>
    <row r="38" spans="1:18" ht="20.3" hidden="1" customHeight="1">
      <c r="B38" s="52" t="s">
        <v>220</v>
      </c>
      <c r="C38" s="52">
        <v>4</v>
      </c>
      <c r="D38" s="52">
        <v>0.26200000000000001</v>
      </c>
      <c r="F38" s="52">
        <f ca="1">MONTH(TODAY())</f>
        <v>2</v>
      </c>
      <c r="G38" s="52">
        <f ca="1">F38-G11</f>
        <v>1</v>
      </c>
      <c r="H38" s="559">
        <f ca="1">IF(G39&lt;0,IF(OR(G38&lt;0,AND(G38=0,G39&lt;0)),G38+12-1,G38-1),IF(G38&lt;0,G38+12,G38))</f>
        <v>1</v>
      </c>
      <c r="I38" s="52">
        <f>IF(G11+6&gt;12,G11-6,G11+6)</f>
        <v>7</v>
      </c>
      <c r="J38" s="52">
        <f ca="1">MONTH(TODAY())</f>
        <v>2</v>
      </c>
      <c r="K38" s="52">
        <f ca="1">J38-IF(SameOwner="是",G11,G33)</f>
        <v>1</v>
      </c>
      <c r="L38" s="52">
        <f ca="1">IF(K39&lt;0,IF(OR(K38&lt;0,AND(K38=0,K39&lt;0)),K38+12-1,K38-1),IF(K38&lt;0,K38+12,K38))</f>
        <v>1</v>
      </c>
      <c r="M38" s="52" t="b">
        <f>IF(E12="躉",E13="躉",E13&lt;&gt;"躉")</f>
        <v>1</v>
      </c>
      <c r="N38" s="52" t="s">
        <v>516</v>
      </c>
    </row>
    <row r="39" spans="1:18" ht="20.3" hidden="1" customHeight="1">
      <c r="A39" s="52" t="str">
        <f>IF(E12="躉","躉繳","期繳")</f>
        <v>躉繳</v>
      </c>
      <c r="B39" s="52" t="s">
        <v>200</v>
      </c>
      <c r="C39" s="52">
        <v>12</v>
      </c>
      <c r="D39" s="52">
        <v>8.7999999999999995E-2</v>
      </c>
      <c r="F39" s="52">
        <f ca="1">DAY(TODAY())</f>
        <v>25</v>
      </c>
      <c r="G39" s="52">
        <f ca="1">F39-I11</f>
        <v>2</v>
      </c>
      <c r="H39" s="560">
        <f ca="1">H37+ROUND(H38/12,0)-IF(AND(ABS(G38)=6,G39=0),1,0)</f>
        <v>71</v>
      </c>
      <c r="J39" s="52">
        <f ca="1">DAY(TODAY())</f>
        <v>25</v>
      </c>
      <c r="K39" s="52">
        <f ca="1">J39-IF(SameOwner="是",I11,I33)</f>
        <v>2</v>
      </c>
      <c r="L39" s="425">
        <f ca="1">L37+ROUND(L38/12,0)-IF(AND(ABS(K38)=6,K39=0),1,0)</f>
        <v>71</v>
      </c>
      <c r="M39" s="52" t="b">
        <f>IF(AND(PayYear=1,LoanP="是"),IF(SameOwner="是","",IF(AND(Sex=G32,E11=E33,G11=G33,I11=I33),TRUE,FALSE)),TRUE)</f>
        <v>1</v>
      </c>
      <c r="R39" s="561"/>
    </row>
    <row r="40" spans="1:18" ht="20.3" hidden="1" customHeight="1">
      <c r="A40" s="52">
        <v>2</v>
      </c>
      <c r="B40" s="52" t="s">
        <v>517</v>
      </c>
      <c r="C40" s="52">
        <v>1</v>
      </c>
      <c r="D40" s="52">
        <v>1</v>
      </c>
      <c r="J40" s="52">
        <f ca="1">YEAR(TODAY())</f>
        <v>2026</v>
      </c>
      <c r="K40" s="52">
        <f ca="1">J40-(IF(SameOwner="是",E11,E35)+1911)</f>
        <v>71</v>
      </c>
      <c r="L40" s="425">
        <f ca="1">IF(OR(AND(K41=0,K42&lt;0),AND(K41&lt;0)),K40-1,K40)</f>
        <v>71</v>
      </c>
    </row>
    <row r="41" spans="1:18" ht="20.3" hidden="1" customHeight="1">
      <c r="B41" s="52" t="s">
        <v>196</v>
      </c>
      <c r="C41" s="52">
        <v>1</v>
      </c>
      <c r="D41" s="52" t="s">
        <v>221</v>
      </c>
      <c r="F41" s="562">
        <f ca="1">F37</f>
        <v>2026</v>
      </c>
      <c r="G41" s="562">
        <f>IF(G11+6&gt;12,G11-6,G11+6)</f>
        <v>7</v>
      </c>
      <c r="H41" s="562">
        <f ca="1">MIN(DAY(DATE(YEAR(TODAY()),IF(G11+6&gt;12,G11-6,G11+6)+1,1)-1),I11)</f>
        <v>23</v>
      </c>
      <c r="J41" s="52">
        <f ca="1">MONTH(TODAY())</f>
        <v>2</v>
      </c>
      <c r="K41" s="52">
        <f ca="1">J41-IF(SameOwner="是",G11,G35)</f>
        <v>1</v>
      </c>
      <c r="L41" s="52">
        <f ca="1">IF(K42&lt;0,IF(OR(K41&lt;0,AND(K41=0,K42&lt;0)),K41+12-1,K41-1),IF(K41&lt;0,K41+12,K41))</f>
        <v>1</v>
      </c>
    </row>
    <row r="42" spans="1:18" ht="20.3" hidden="1" customHeight="1">
      <c r="B42" s="52" t="s">
        <v>222</v>
      </c>
      <c r="C42" s="52">
        <v>2</v>
      </c>
      <c r="D42" s="52" t="s">
        <v>223</v>
      </c>
      <c r="F42" s="562">
        <f ca="1">IF(DATE(F41,G41,H41)&lt;TODAY(),F41+1,F41)</f>
        <v>2026</v>
      </c>
      <c r="G42" s="562">
        <f>G41</f>
        <v>7</v>
      </c>
      <c r="H42" s="562">
        <f ca="1">MIN(DAY(DATE(F42,G42+1,1)-1),I11)</f>
        <v>23</v>
      </c>
      <c r="J42" s="52">
        <f ca="1">DAY(TODAY())</f>
        <v>25</v>
      </c>
      <c r="K42" s="52">
        <f ca="1">J42-IF(SameOwner="是",I11,I35)</f>
        <v>2</v>
      </c>
      <c r="L42" s="425">
        <f ca="1">L40+ROUND(L41/12,0)-IF(AND(ABS(K41)=6,K42=0),1,0)</f>
        <v>71</v>
      </c>
    </row>
    <row r="43" spans="1:18" ht="20.3" hidden="1" customHeight="1">
      <c r="B43" s="52" t="str">
        <f>IF(PayYear&lt;=PUAYear+1,"")</f>
        <v/>
      </c>
      <c r="F43" s="563">
        <f ca="1">DATE(F42,G42,H42+1)-TODAY()</f>
        <v>149</v>
      </c>
      <c r="G43" s="564"/>
      <c r="H43" s="563"/>
    </row>
    <row r="44" spans="1:18" ht="19.899999999999999" hidden="1" customHeight="1">
      <c r="B44" s="52" t="str">
        <f>PMST</f>
        <v>抵繳應繳保險費</v>
      </c>
      <c r="C44" s="52" t="s">
        <v>224</v>
      </c>
      <c r="E44" s="52" t="s">
        <v>213</v>
      </c>
      <c r="F44" s="565">
        <f>IF(PayYear=1,0,1%)</f>
        <v>0</v>
      </c>
      <c r="G44" s="52" t="s">
        <v>213</v>
      </c>
      <c r="H44" s="565">
        <f>IF(PayYear=1,0%,1%)</f>
        <v>0</v>
      </c>
      <c r="J44" s="52">
        <f ca="1">J37</f>
        <v>2026</v>
      </c>
      <c r="K44" s="52">
        <f>IF(G33+6&gt;12,G33-6,G33+6)</f>
        <v>7</v>
      </c>
      <c r="L44" s="52">
        <f ca="1">MIN(DAY(DATE(YEAR(TODAY()),IF(G33+6&gt;12,G33-6,G33+6)+1,1)-1),I33)</f>
        <v>1</v>
      </c>
    </row>
    <row r="45" spans="1:18" ht="19.899999999999999" hidden="1" customHeight="1">
      <c r="B45" s="52" t="str">
        <f>PUAD</f>
        <v>以繳清保險方式增加保險金額</v>
      </c>
      <c r="C45" s="52" t="s">
        <v>225</v>
      </c>
      <c r="E45" s="52" t="s">
        <v>226</v>
      </c>
      <c r="F45" s="565">
        <f>IF(PayYear=1,0%,IF(E17=G44,1%,0%))</f>
        <v>0</v>
      </c>
      <c r="G45" s="52" t="s">
        <v>228</v>
      </c>
      <c r="H45" s="565">
        <v>0</v>
      </c>
      <c r="J45" s="52">
        <f ca="1">IF(DATE(J44,K44,L44)&lt;TODAY(),J44+1,J44)</f>
        <v>2026</v>
      </c>
      <c r="K45" s="52">
        <f>K44</f>
        <v>7</v>
      </c>
      <c r="L45" s="52">
        <f ca="1">MIN(DAY(DATE(J45,K45+1,1)-1),I33)</f>
        <v>1</v>
      </c>
    </row>
    <row r="46" spans="1:18" ht="19.899999999999999" hidden="1" customHeight="1">
      <c r="C46" s="52" t="s">
        <v>227</v>
      </c>
      <c r="E46" s="52" t="s">
        <v>518</v>
      </c>
      <c r="F46" s="565">
        <f>IF(PayYear=1,0%,0%)</f>
        <v>0</v>
      </c>
      <c r="G46" s="52" t="s">
        <v>518</v>
      </c>
      <c r="H46" s="565">
        <f>IF(PayYear=1,0%,0%)</f>
        <v>0</v>
      </c>
      <c r="J46" s="566">
        <f ca="1">DATE(J45,K45,L45+1)-TODAY()</f>
        <v>127</v>
      </c>
    </row>
    <row r="47" spans="1:18" ht="19.899999999999999" hidden="1" customHeight="1">
      <c r="C47" s="52" t="s">
        <v>214</v>
      </c>
      <c r="E47" s="52" t="s">
        <v>228</v>
      </c>
      <c r="F47" s="567">
        <v>0</v>
      </c>
      <c r="J47" s="52">
        <f ca="1">J40</f>
        <v>2026</v>
      </c>
      <c r="K47" s="52">
        <f>IF(G35+6&gt;12,G35-6,G35+6)</f>
        <v>11</v>
      </c>
      <c r="L47" s="52">
        <f ca="1">MIN(DAY(DATE(YEAR(TODAY()),IF(G35+6&gt;12,G35-6,G35+6)+1,1)-1),I35)</f>
        <v>16</v>
      </c>
    </row>
    <row r="48" spans="1:18" ht="20.3" hidden="1" customHeight="1">
      <c r="F48" s="14">
        <f>DATE(E11+1911,G11,I11)</f>
        <v>20112</v>
      </c>
      <c r="G48" s="15">
        <f>YEAR(F48)-1911</f>
        <v>44</v>
      </c>
      <c r="H48" s="16">
        <f>MONTH(F48)</f>
        <v>1</v>
      </c>
      <c r="I48" s="16">
        <f>DAY(F48)</f>
        <v>23</v>
      </c>
      <c r="J48" s="52">
        <f ca="1">IF(DATE(J47,K47,L47)&lt;TODAY(),J47+1,J47)</f>
        <v>2026</v>
      </c>
      <c r="K48" s="52">
        <f>K47</f>
        <v>11</v>
      </c>
      <c r="L48" s="52">
        <f ca="1">MIN(DAY(DATE(J48,K48+1,1)-1),I35)</f>
        <v>16</v>
      </c>
    </row>
    <row r="49" spans="1:17" ht="19.899999999999999" hidden="1" customHeight="1">
      <c r="A49" s="52" t="s">
        <v>519</v>
      </c>
      <c r="J49" s="566">
        <f ca="1">DATE(J48,K48,L48+1)-TODAY()</f>
        <v>265</v>
      </c>
      <c r="M49" s="52" t="b">
        <f ca="1">OR(G15="",G15="※未滿十五足歲其個人累計壽險危險保額最高限新台幣1,000萬元。")</f>
        <v>1</v>
      </c>
    </row>
    <row r="50" spans="1:17" ht="19.899999999999999" hidden="1" customHeight="1">
      <c r="A50" s="52" t="s">
        <v>520</v>
      </c>
      <c r="M50" s="568" t="b">
        <f ca="1">OR(H39&gt;=65,L39&gt;=65,L42&gt;=65)</f>
        <v>1</v>
      </c>
    </row>
    <row r="51" spans="1:17" ht="20.3" hidden="1" customHeight="1">
      <c r="A51" s="52" t="str">
        <f>"險種基本資料!A2:A"&amp;險種基本資料!B24+1</f>
        <v>險種基本資料!A2:A2</v>
      </c>
      <c r="M51" s="52" t="b">
        <f ca="1">AND(M49,M50)</f>
        <v>1</v>
      </c>
    </row>
    <row r="52" spans="1:17" ht="20.3" hidden="1" customHeight="1">
      <c r="M52" s="52" t="b">
        <f ca="1">AND(isRec,L37&lt;20)</f>
        <v>0</v>
      </c>
    </row>
    <row r="53" spans="1:17" ht="20.3" hidden="1" customHeight="1">
      <c r="C53" s="52" t="s">
        <v>521</v>
      </c>
      <c r="G53" s="425" t="s">
        <v>376</v>
      </c>
      <c r="H53" s="425" t="b">
        <f ca="1">AND(L39&gt;=65,isRec)</f>
        <v>1</v>
      </c>
      <c r="I53" s="425" t="str">
        <f ca="1">IF(AND(H54,H53),"、",IF(AND(H55,H53),"、",""))</f>
        <v>、</v>
      </c>
    </row>
    <row r="54" spans="1:17" ht="19.899999999999999" hidden="1" customHeight="1">
      <c r="C54" s="52" t="s">
        <v>522</v>
      </c>
      <c r="G54" s="425" t="s">
        <v>377</v>
      </c>
      <c r="H54" s="425" t="b">
        <f ca="1">AND(H39&gt;=65,isRec)</f>
        <v>1</v>
      </c>
      <c r="I54" s="425" t="str">
        <f ca="1">IF(AND(H55,H54,H53),"、",IF((AND(H55,H54)),"、",""))</f>
        <v>、</v>
      </c>
    </row>
    <row r="55" spans="1:17" ht="19.899999999999999" hidden="1" customHeight="1">
      <c r="C55" s="52" t="s">
        <v>523</v>
      </c>
      <c r="G55" s="425" t="s">
        <v>451</v>
      </c>
      <c r="H55" s="425" t="b">
        <f ca="1">AND(L42&gt;=65,isRec)</f>
        <v>1</v>
      </c>
      <c r="I55" s="425"/>
    </row>
    <row r="56" spans="1:17" ht="19.899999999999999" hidden="1" customHeight="1">
      <c r="G56" s="109" t="str">
        <f>K69</f>
        <v>AAA</v>
      </c>
      <c r="H56" s="426" t="str">
        <f>IF(K70="男性","先生","女士")</f>
        <v>先生</v>
      </c>
      <c r="I56" s="109" t="str">
        <f>G53&amp;G56&amp;H56</f>
        <v>要保人AAA先生</v>
      </c>
    </row>
    <row r="57" spans="1:17" ht="19.899999999999999" hidden="1" customHeight="1">
      <c r="G57" s="425" t="str">
        <f>K71</f>
        <v>AAA</v>
      </c>
      <c r="H57" s="425" t="str">
        <f>IF(K72="男性","先生","女士")</f>
        <v>先生</v>
      </c>
      <c r="I57" s="425" t="str">
        <f>G54&amp;G57&amp;H57</f>
        <v>被保人AAA先生</v>
      </c>
    </row>
    <row r="58" spans="1:17" hidden="1">
      <c r="G58" s="425" t="str">
        <f>K73</f>
        <v>AAA</v>
      </c>
      <c r="H58" s="425" t="str">
        <f>IF(K74="男性","先生","女士")</f>
        <v>先生</v>
      </c>
      <c r="I58" s="425" t="str">
        <f>G55&amp;G58&amp;H58</f>
        <v>實際繳交保費之人AAA先生</v>
      </c>
    </row>
    <row r="59" spans="1:17" ht="19.899999999999999" hidden="1" customHeight="1">
      <c r="G59" s="425" t="s">
        <v>524</v>
      </c>
      <c r="H59" s="425"/>
      <c r="I59" s="425" t="str">
        <f>B2</f>
        <v>凱基人壽美利成臻美元利率變動型終身壽險－定期給付型</v>
      </c>
    </row>
    <row r="61" spans="1:17">
      <c r="G61" s="8"/>
    </row>
    <row r="63" spans="1:17" ht="22.5">
      <c r="B63" s="1007" t="str">
        <f ca="1">IF(AND(isRec,OR(K69="",K70="",K71="",K79="",K80="",K81="",K73="",K74="")),"【錄音範本資料輸入區輸入有誤，請重新輸入】","")</f>
        <v/>
      </c>
      <c r="C63" s="1007"/>
      <c r="D63" s="1007"/>
      <c r="E63" s="1007"/>
      <c r="F63" s="1007"/>
      <c r="G63" s="1007"/>
      <c r="H63" s="1007"/>
      <c r="I63" s="1007"/>
      <c r="J63" s="1007"/>
      <c r="K63" s="1007"/>
      <c r="L63" s="1007"/>
      <c r="M63" s="1007"/>
      <c r="N63" s="1007"/>
      <c r="O63" s="1007"/>
      <c r="P63" s="1007"/>
      <c r="Q63" s="1007"/>
    </row>
    <row r="64" spans="1:17" ht="23.05">
      <c r="B64" s="1008" t="s">
        <v>229</v>
      </c>
      <c r="C64" s="1008"/>
      <c r="D64" s="1008"/>
      <c r="E64" s="1008"/>
      <c r="F64" s="1008"/>
      <c r="G64" s="1008"/>
      <c r="H64" s="1008"/>
      <c r="I64" s="1008"/>
      <c r="J64" s="1008"/>
      <c r="K64" s="1008"/>
      <c r="L64" s="1008"/>
      <c r="M64" s="1008"/>
      <c r="N64" s="1008"/>
      <c r="O64" s="1008"/>
      <c r="P64" s="1008"/>
      <c r="Q64" s="1008"/>
    </row>
    <row r="65" spans="2:17" ht="33.700000000000003" customHeight="1">
      <c r="B65" s="1009" t="s">
        <v>230</v>
      </c>
      <c r="C65" s="1009"/>
      <c r="D65" s="1009" t="s">
        <v>231</v>
      </c>
      <c r="E65" s="1009"/>
      <c r="F65" s="1009"/>
      <c r="G65" s="1009"/>
      <c r="H65" s="1009"/>
      <c r="I65" s="1009"/>
      <c r="J65" s="1009"/>
      <c r="K65" s="1010" t="s">
        <v>232</v>
      </c>
      <c r="L65" s="1010"/>
      <c r="M65" s="1010"/>
      <c r="N65" s="1010"/>
      <c r="O65" s="1010"/>
      <c r="P65" s="1010"/>
      <c r="Q65" s="1010"/>
    </row>
    <row r="66" spans="2:17" ht="33.700000000000003" customHeight="1">
      <c r="B66" s="996">
        <v>1</v>
      </c>
      <c r="C66" s="996"/>
      <c r="D66" s="997" t="s">
        <v>233</v>
      </c>
      <c r="E66" s="998"/>
      <c r="F66" s="998"/>
      <c r="G66" s="999"/>
      <c r="H66" s="1000" t="s">
        <v>448</v>
      </c>
      <c r="I66" s="1000"/>
      <c r="J66" s="1000"/>
      <c r="K66" s="1001" t="str">
        <f ca="1">IF(K33="請重新輸入生日","請重新輸入生日",L39&amp;"歲")</f>
        <v>71歲</v>
      </c>
      <c r="L66" s="1001"/>
      <c r="M66" s="1001"/>
      <c r="N66" s="1001"/>
      <c r="O66" s="1001"/>
      <c r="P66" s="1001"/>
      <c r="Q66" s="1001"/>
    </row>
    <row r="67" spans="2:17" ht="33.700000000000003" customHeight="1">
      <c r="B67" s="981">
        <v>2</v>
      </c>
      <c r="C67" s="981"/>
      <c r="D67" s="982" t="s">
        <v>234</v>
      </c>
      <c r="E67" s="983"/>
      <c r="F67" s="983"/>
      <c r="G67" s="984"/>
      <c r="H67" s="988" t="s">
        <v>448</v>
      </c>
      <c r="I67" s="988"/>
      <c r="J67" s="988"/>
      <c r="K67" s="994" t="str">
        <f ca="1">Age&amp;"歲"</f>
        <v>71歲</v>
      </c>
      <c r="L67" s="994"/>
      <c r="M67" s="994"/>
      <c r="N67" s="994"/>
      <c r="O67" s="994"/>
      <c r="P67" s="994"/>
      <c r="Q67" s="994"/>
    </row>
    <row r="68" spans="2:17" ht="33.700000000000003" customHeight="1">
      <c r="B68" s="981">
        <v>3</v>
      </c>
      <c r="C68" s="981"/>
      <c r="D68" s="982" t="s">
        <v>447</v>
      </c>
      <c r="E68" s="983"/>
      <c r="F68" s="983"/>
      <c r="G68" s="984"/>
      <c r="H68" s="988" t="s">
        <v>448</v>
      </c>
      <c r="I68" s="988"/>
      <c r="J68" s="988"/>
      <c r="K68" s="994" t="str">
        <f ca="1">L42&amp;"歲"</f>
        <v>71歲</v>
      </c>
      <c r="L68" s="994"/>
      <c r="M68" s="994"/>
      <c r="N68" s="994"/>
      <c r="O68" s="994"/>
      <c r="P68" s="994"/>
      <c r="Q68" s="994"/>
    </row>
    <row r="69" spans="2:17" ht="33.700000000000003" customHeight="1">
      <c r="B69" s="981">
        <v>4</v>
      </c>
      <c r="C69" s="981"/>
      <c r="D69" s="982" t="s">
        <v>235</v>
      </c>
      <c r="E69" s="983"/>
      <c r="F69" s="983"/>
      <c r="G69" s="984"/>
      <c r="H69" s="988" t="s">
        <v>448</v>
      </c>
      <c r="I69" s="988"/>
      <c r="J69" s="988"/>
      <c r="K69" s="994" t="str">
        <f>IF(SameOwner="是",D10,D32)</f>
        <v>AAA</v>
      </c>
      <c r="L69" s="994"/>
      <c r="M69" s="994"/>
      <c r="N69" s="994"/>
      <c r="O69" s="994"/>
      <c r="P69" s="994"/>
      <c r="Q69" s="994"/>
    </row>
    <row r="70" spans="2:17" ht="33.700000000000003" customHeight="1">
      <c r="B70" s="981">
        <v>5</v>
      </c>
      <c r="C70" s="981"/>
      <c r="D70" s="982" t="s">
        <v>195</v>
      </c>
      <c r="E70" s="983"/>
      <c r="F70" s="983"/>
      <c r="G70" s="984"/>
      <c r="H70" s="988" t="s">
        <v>448</v>
      </c>
      <c r="I70" s="988"/>
      <c r="J70" s="988"/>
      <c r="K70" s="994" t="str">
        <f>IF(SameOwner="是",Sex,G32)</f>
        <v>男性</v>
      </c>
      <c r="L70" s="994"/>
      <c r="M70" s="994"/>
      <c r="N70" s="994"/>
      <c r="O70" s="994"/>
      <c r="P70" s="994"/>
      <c r="Q70" s="994"/>
    </row>
    <row r="71" spans="2:17" ht="33.700000000000003" customHeight="1">
      <c r="B71" s="981">
        <v>6</v>
      </c>
      <c r="C71" s="981"/>
      <c r="D71" s="982" t="s">
        <v>237</v>
      </c>
      <c r="E71" s="983"/>
      <c r="F71" s="983"/>
      <c r="G71" s="984"/>
      <c r="H71" s="988" t="s">
        <v>448</v>
      </c>
      <c r="I71" s="988"/>
      <c r="J71" s="988"/>
      <c r="K71" s="994" t="str">
        <f>D10</f>
        <v>AAA</v>
      </c>
      <c r="L71" s="994"/>
      <c r="M71" s="994"/>
      <c r="N71" s="994"/>
      <c r="O71" s="994"/>
      <c r="P71" s="994"/>
      <c r="Q71" s="994"/>
    </row>
    <row r="72" spans="2:17" ht="33.700000000000003" customHeight="1">
      <c r="B72" s="981">
        <v>7</v>
      </c>
      <c r="C72" s="981"/>
      <c r="D72" s="982" t="s">
        <v>238</v>
      </c>
      <c r="E72" s="983"/>
      <c r="F72" s="983"/>
      <c r="G72" s="984"/>
      <c r="H72" s="988" t="s">
        <v>448</v>
      </c>
      <c r="I72" s="988"/>
      <c r="J72" s="988"/>
      <c r="K72" s="994" t="str">
        <f>Sex</f>
        <v>男性</v>
      </c>
      <c r="L72" s="994"/>
      <c r="M72" s="994"/>
      <c r="N72" s="994"/>
      <c r="O72" s="994"/>
      <c r="P72" s="994"/>
      <c r="Q72" s="994"/>
    </row>
    <row r="73" spans="2:17" ht="33.700000000000003" customHeight="1">
      <c r="B73" s="981">
        <v>8</v>
      </c>
      <c r="C73" s="981"/>
      <c r="D73" s="982" t="s">
        <v>449</v>
      </c>
      <c r="E73" s="983"/>
      <c r="F73" s="983"/>
      <c r="G73" s="984"/>
      <c r="H73" s="988" t="s">
        <v>448</v>
      </c>
      <c r="I73" s="988"/>
      <c r="J73" s="988"/>
      <c r="K73" s="994" t="str">
        <f>IF(SameOwner="是",D10,D34)</f>
        <v>AAA</v>
      </c>
      <c r="L73" s="994"/>
      <c r="M73" s="994"/>
      <c r="N73" s="994"/>
      <c r="O73" s="994"/>
      <c r="P73" s="994"/>
      <c r="Q73" s="994"/>
    </row>
    <row r="74" spans="2:17" ht="33.700000000000003" customHeight="1">
      <c r="B74" s="981">
        <v>9</v>
      </c>
      <c r="C74" s="981"/>
      <c r="D74" s="982" t="s">
        <v>450</v>
      </c>
      <c r="E74" s="983"/>
      <c r="F74" s="983"/>
      <c r="G74" s="984"/>
      <c r="H74" s="988" t="s">
        <v>448</v>
      </c>
      <c r="I74" s="988"/>
      <c r="J74" s="988"/>
      <c r="K74" s="994" t="str">
        <f>IF(SameOwner="是",Sex,G34)</f>
        <v>男性</v>
      </c>
      <c r="L74" s="994"/>
      <c r="M74" s="994"/>
      <c r="N74" s="994"/>
      <c r="O74" s="994"/>
      <c r="P74" s="994"/>
      <c r="Q74" s="994"/>
    </row>
    <row r="75" spans="2:17" ht="33.700000000000003" customHeight="1">
      <c r="B75" s="981">
        <v>10</v>
      </c>
      <c r="C75" s="981"/>
      <c r="D75" s="982" t="s">
        <v>239</v>
      </c>
      <c r="E75" s="983"/>
      <c r="F75" s="983"/>
      <c r="G75" s="984"/>
      <c r="H75" s="988" t="s">
        <v>448</v>
      </c>
      <c r="I75" s="988"/>
      <c r="J75" s="988"/>
      <c r="K75" s="994" t="str">
        <f>B2</f>
        <v>凱基人壽美利成臻美元利率變動型終身壽險－定期給付型</v>
      </c>
      <c r="L75" s="994"/>
      <c r="M75" s="994"/>
      <c r="N75" s="994"/>
      <c r="O75" s="994"/>
      <c r="P75" s="994"/>
      <c r="Q75" s="994"/>
    </row>
    <row r="76" spans="2:17" ht="33.700000000000003" customHeight="1">
      <c r="B76" s="981">
        <v>11</v>
      </c>
      <c r="C76" s="981"/>
      <c r="D76" s="990" t="s">
        <v>240</v>
      </c>
      <c r="E76" s="991"/>
      <c r="F76" s="991"/>
      <c r="G76" s="992"/>
      <c r="H76" s="988" t="s">
        <v>448</v>
      </c>
      <c r="I76" s="988"/>
      <c r="J76" s="988"/>
      <c r="K76" s="993" t="str">
        <f>E13&amp;"繳"</f>
        <v>躉繳</v>
      </c>
      <c r="L76" s="994"/>
      <c r="M76" s="994"/>
      <c r="N76" s="994"/>
      <c r="O76" s="994"/>
      <c r="P76" s="994"/>
      <c r="Q76" s="994"/>
    </row>
    <row r="77" spans="2:17" ht="33.700000000000003" customHeight="1">
      <c r="B77" s="981">
        <v>12</v>
      </c>
      <c r="C77" s="981"/>
      <c r="D77" s="982" t="s">
        <v>241</v>
      </c>
      <c r="E77" s="983"/>
      <c r="F77" s="983"/>
      <c r="G77" s="984"/>
      <c r="H77" s="988" t="s">
        <v>448</v>
      </c>
      <c r="I77" s="988"/>
      <c r="J77" s="988"/>
      <c r="K77" s="994" t="str">
        <f>E12&amp;"年期"</f>
        <v>躉年期</v>
      </c>
      <c r="L77" s="994"/>
      <c r="M77" s="994"/>
      <c r="N77" s="994"/>
      <c r="O77" s="994"/>
      <c r="P77" s="994"/>
      <c r="Q77" s="994"/>
    </row>
    <row r="78" spans="2:17" ht="33.700000000000003" customHeight="1">
      <c r="B78" s="981">
        <v>13</v>
      </c>
      <c r="C78" s="981"/>
      <c r="D78" s="982" t="s">
        <v>242</v>
      </c>
      <c r="E78" s="983"/>
      <c r="F78" s="983"/>
      <c r="G78" s="984"/>
      <c r="H78" s="988" t="s">
        <v>448</v>
      </c>
      <c r="I78" s="988"/>
      <c r="J78" s="988"/>
      <c r="K78" s="989">
        <f ca="1">N20</f>
        <v>2655727</v>
      </c>
      <c r="L78" s="989"/>
      <c r="M78" s="989"/>
      <c r="N78" s="989"/>
      <c r="O78" s="989"/>
      <c r="P78" s="989"/>
      <c r="Q78" s="989"/>
    </row>
    <row r="79" spans="2:17" ht="33.700000000000003" customHeight="1">
      <c r="B79" s="981">
        <v>14</v>
      </c>
      <c r="C79" s="981"/>
      <c r="D79" s="982" t="s">
        <v>243</v>
      </c>
      <c r="E79" s="983"/>
      <c r="F79" s="983"/>
      <c r="G79" s="984"/>
      <c r="H79" s="985" t="s">
        <v>244</v>
      </c>
      <c r="I79" s="985"/>
      <c r="J79" s="985"/>
      <c r="K79" s="986" t="s">
        <v>528</v>
      </c>
      <c r="L79" s="986"/>
      <c r="M79" s="986"/>
      <c r="N79" s="986"/>
      <c r="O79" s="986"/>
      <c r="P79" s="986"/>
      <c r="Q79" s="986"/>
    </row>
    <row r="80" spans="2:17" ht="33.700000000000003" customHeight="1">
      <c r="B80" s="981">
        <v>15</v>
      </c>
      <c r="C80" s="981"/>
      <c r="D80" s="982" t="s">
        <v>245</v>
      </c>
      <c r="E80" s="983"/>
      <c r="F80" s="983"/>
      <c r="G80" s="984"/>
      <c r="H80" s="985" t="s">
        <v>236</v>
      </c>
      <c r="I80" s="985"/>
      <c r="J80" s="985"/>
      <c r="K80" s="986" t="s">
        <v>525</v>
      </c>
      <c r="L80" s="986"/>
      <c r="M80" s="986"/>
      <c r="N80" s="986"/>
      <c r="O80" s="986"/>
      <c r="P80" s="986"/>
      <c r="Q80" s="986"/>
    </row>
    <row r="81" spans="2:17" ht="33.700000000000003" customHeight="1">
      <c r="B81" s="981">
        <v>16</v>
      </c>
      <c r="C81" s="981"/>
      <c r="D81" s="982" t="s">
        <v>246</v>
      </c>
      <c r="E81" s="983"/>
      <c r="F81" s="983"/>
      <c r="G81" s="984"/>
      <c r="H81" s="985" t="s">
        <v>247</v>
      </c>
      <c r="I81" s="985"/>
      <c r="J81" s="985"/>
      <c r="K81" s="987" t="s">
        <v>526</v>
      </c>
      <c r="L81" s="987"/>
      <c r="M81" s="987"/>
      <c r="N81" s="987"/>
      <c r="O81" s="987"/>
      <c r="P81" s="987"/>
      <c r="Q81" s="987"/>
    </row>
  </sheetData>
  <sheetProtection password="D6D6" sheet="1" selectLockedCells="1"/>
  <dataConsolidate/>
  <mergeCells count="115">
    <mergeCell ref="B31:Q31"/>
    <mergeCell ref="B32:C32"/>
    <mergeCell ref="D32:E32"/>
    <mergeCell ref="B2:Q3"/>
    <mergeCell ref="B5:F6"/>
    <mergeCell ref="G5:G6"/>
    <mergeCell ref="B8:K8"/>
    <mergeCell ref="M8:Q8"/>
    <mergeCell ref="I9:K9"/>
    <mergeCell ref="B14:C14"/>
    <mergeCell ref="G14:J14"/>
    <mergeCell ref="B15:C15"/>
    <mergeCell ref="G15:J15"/>
    <mergeCell ref="B10:C10"/>
    <mergeCell ref="D10:E10"/>
    <mergeCell ref="B11:C11"/>
    <mergeCell ref="B12:C12"/>
    <mergeCell ref="G12:J12"/>
    <mergeCell ref="B13:C13"/>
    <mergeCell ref="B65:C65"/>
    <mergeCell ref="D65:J65"/>
    <mergeCell ref="K65:Q65"/>
    <mergeCell ref="K33:M33"/>
    <mergeCell ref="N33:Q33"/>
    <mergeCell ref="E24:J24"/>
    <mergeCell ref="N16:O16"/>
    <mergeCell ref="N17:O17"/>
    <mergeCell ref="B18:C18"/>
    <mergeCell ref="G18:J18"/>
    <mergeCell ref="B19:C19"/>
    <mergeCell ref="G19:K19"/>
    <mergeCell ref="B20:C20"/>
    <mergeCell ref="G20:J20"/>
    <mergeCell ref="B22:C22"/>
    <mergeCell ref="B16:C16"/>
    <mergeCell ref="B17:C17"/>
    <mergeCell ref="B21:C21"/>
    <mergeCell ref="F22:K22"/>
    <mergeCell ref="B27:E27"/>
    <mergeCell ref="B28:C28"/>
    <mergeCell ref="B23:C23"/>
    <mergeCell ref="B25:C25"/>
    <mergeCell ref="B24:C24"/>
    <mergeCell ref="B33:C33"/>
    <mergeCell ref="B69:C69"/>
    <mergeCell ref="D69:G69"/>
    <mergeCell ref="H69:J69"/>
    <mergeCell ref="K69:Q69"/>
    <mergeCell ref="B67:C67"/>
    <mergeCell ref="D67:G67"/>
    <mergeCell ref="H67:J67"/>
    <mergeCell ref="K67:Q67"/>
    <mergeCell ref="B68:C68"/>
    <mergeCell ref="D68:G68"/>
    <mergeCell ref="H68:J68"/>
    <mergeCell ref="K68:Q68"/>
    <mergeCell ref="B66:C66"/>
    <mergeCell ref="D66:G66"/>
    <mergeCell ref="H66:J66"/>
    <mergeCell ref="K66:Q66"/>
    <mergeCell ref="B34:C34"/>
    <mergeCell ref="D34:E34"/>
    <mergeCell ref="B35:C35"/>
    <mergeCell ref="K35:M35"/>
    <mergeCell ref="N35:Q35"/>
    <mergeCell ref="B63:Q63"/>
    <mergeCell ref="B64:Q64"/>
    <mergeCell ref="B73:C73"/>
    <mergeCell ref="D73:G73"/>
    <mergeCell ref="H73:J73"/>
    <mergeCell ref="K73:Q73"/>
    <mergeCell ref="B72:C72"/>
    <mergeCell ref="D72:G72"/>
    <mergeCell ref="H72:J72"/>
    <mergeCell ref="K72:Q72"/>
    <mergeCell ref="B70:C70"/>
    <mergeCell ref="D70:G70"/>
    <mergeCell ref="H70:J70"/>
    <mergeCell ref="K70:Q70"/>
    <mergeCell ref="B71:C71"/>
    <mergeCell ref="D71:G71"/>
    <mergeCell ref="H71:J71"/>
    <mergeCell ref="K71:Q71"/>
    <mergeCell ref="B76:C76"/>
    <mergeCell ref="D76:G76"/>
    <mergeCell ref="H76:J76"/>
    <mergeCell ref="K76:Q76"/>
    <mergeCell ref="B77:C77"/>
    <mergeCell ref="D77:G77"/>
    <mergeCell ref="H77:J77"/>
    <mergeCell ref="K77:Q77"/>
    <mergeCell ref="B74:C74"/>
    <mergeCell ref="D74:G74"/>
    <mergeCell ref="H74:J74"/>
    <mergeCell ref="K74:Q74"/>
    <mergeCell ref="B75:C75"/>
    <mergeCell ref="D75:G75"/>
    <mergeCell ref="H75:J75"/>
    <mergeCell ref="K75:Q75"/>
    <mergeCell ref="B80:C80"/>
    <mergeCell ref="D80:G80"/>
    <mergeCell ref="H80:J80"/>
    <mergeCell ref="K80:Q80"/>
    <mergeCell ref="B81:C81"/>
    <mergeCell ref="D81:G81"/>
    <mergeCell ref="H81:J81"/>
    <mergeCell ref="K81:Q81"/>
    <mergeCell ref="B78:C78"/>
    <mergeCell ref="D78:G78"/>
    <mergeCell ref="H78:J78"/>
    <mergeCell ref="K78:Q78"/>
    <mergeCell ref="B79:C79"/>
    <mergeCell ref="D79:G79"/>
    <mergeCell ref="H79:J79"/>
    <mergeCell ref="K79:Q79"/>
  </mergeCells>
  <phoneticPr fontId="150" type="noConversion"/>
  <conditionalFormatting sqref="B64:Q81">
    <cfRule type="expression" dxfId="37" priority="20" stopIfTrue="1">
      <formula>$M$51=FALSE</formula>
    </cfRule>
  </conditionalFormatting>
  <conditionalFormatting sqref="K33:M34">
    <cfRule type="expression" dxfId="36" priority="19" stopIfTrue="1">
      <formula>$K$33="請重新輸入生日"</formula>
    </cfRule>
  </conditionalFormatting>
  <conditionalFormatting sqref="K35:M35">
    <cfRule type="expression" dxfId="35" priority="18" stopIfTrue="1">
      <formula>$K$35="請重新輸入生日"</formula>
    </cfRule>
  </conditionalFormatting>
  <conditionalFormatting sqref="M16">
    <cfRule type="expression" dxfId="34" priority="17" stopIfTrue="1">
      <formula>PayYear=1</formula>
    </cfRule>
  </conditionalFormatting>
  <conditionalFormatting sqref="B68:J68">
    <cfRule type="expression" dxfId="33" priority="15" stopIfTrue="1">
      <formula>$M$51=FALSE</formula>
    </cfRule>
  </conditionalFormatting>
  <conditionalFormatting sqref="B73:Q73">
    <cfRule type="expression" dxfId="32" priority="14" stopIfTrue="1">
      <formula>$M$51=FALSE</formula>
    </cfRule>
  </conditionalFormatting>
  <conditionalFormatting sqref="K74:Q74">
    <cfRule type="expression" dxfId="31" priority="13" stopIfTrue="1">
      <formula>$M$51=FALSE</formula>
    </cfRule>
  </conditionalFormatting>
  <conditionalFormatting sqref="K68:Q68">
    <cfRule type="expression" dxfId="30" priority="12" stopIfTrue="1">
      <formula>$M$51=FALSE</formula>
    </cfRule>
  </conditionalFormatting>
  <conditionalFormatting sqref="M21:P24">
    <cfRule type="expression" dxfId="29" priority="11" stopIfTrue="1">
      <formula>PayYear=1</formula>
    </cfRule>
  </conditionalFormatting>
  <conditionalFormatting sqref="H74:J74">
    <cfRule type="expression" dxfId="28" priority="10" stopIfTrue="1">
      <formula>$M$51=FALSE</formula>
    </cfRule>
  </conditionalFormatting>
  <conditionalFormatting sqref="B31:Q31 H32:Q32">
    <cfRule type="expression" dxfId="27" priority="8">
      <formula>SameOwner="是"</formula>
    </cfRule>
  </conditionalFormatting>
  <conditionalFormatting sqref="B32:Q35">
    <cfRule type="expression" dxfId="26" priority="7">
      <formula>SameOwner="是"</formula>
    </cfRule>
  </conditionalFormatting>
  <conditionalFormatting sqref="B34:G34">
    <cfRule type="expression" dxfId="25" priority="6">
      <formula>SameOwner="是"</formula>
    </cfRule>
  </conditionalFormatting>
  <conditionalFormatting sqref="B27:N27">
    <cfRule type="expression" dxfId="24" priority="3" stopIfTrue="1">
      <formula>PayYear&gt;1</formula>
    </cfRule>
  </conditionalFormatting>
  <conditionalFormatting sqref="B28:N29">
    <cfRule type="expression" dxfId="23" priority="2" stopIfTrue="1">
      <formula>PayYear&gt;1</formula>
    </cfRule>
  </conditionalFormatting>
  <conditionalFormatting sqref="D14:I14">
    <cfRule type="expression" priority="1">
      <formula>LoanP="否"</formula>
    </cfRule>
  </conditionalFormatting>
  <dataValidations count="18">
    <dataValidation type="list" allowBlank="1" showInputMessage="1" showErrorMessage="1" sqref="G5:G6">
      <formula1>$A$49:$A$50</formula1>
    </dataValidation>
    <dataValidation operator="greaterThan" allowBlank="1" showInputMessage="1" showErrorMessage="1" error="請重新輸入。" sqref="E20"/>
    <dataValidation type="list" allowBlank="1" showInputMessage="1" showErrorMessage="1" sqref="E13">
      <formula1>INDIRECT(A39)</formula1>
    </dataValidation>
    <dataValidation type="list" allowBlank="1" showInputMessage="1" showErrorMessage="1" sqref="E17">
      <formula1>IF(PayYear=1,$G$43,$G$44:$G$45)</formula1>
    </dataValidation>
    <dataValidation type="list" allowBlank="1" showInputMessage="1" showErrorMessage="1" sqref="E16">
      <formula1>$E$44:$E$45</formula1>
    </dataValidation>
    <dataValidation type="whole" operator="greaterThanOrEqual" allowBlank="1" showInputMessage="1" showErrorMessage="1" error="申請金額不得低於美元100元" sqref="J30">
      <formula1>100</formula1>
    </dataValidation>
    <dataValidation type="whole" allowBlank="1" showInputMessage="1" showErrorMessage="1" sqref="G11 G33 G35">
      <formula1>1</formula1>
      <formula2>12</formula2>
    </dataValidation>
    <dataValidation type="whole" allowBlank="1" showInputMessage="1" showErrorMessage="1" sqref="I11 I33:I35">
      <formula1>1</formula1>
      <formula2>31</formula2>
    </dataValidation>
    <dataValidation type="whole" operator="lessThanOrEqual" allowBlank="1" showInputMessage="1" showErrorMessage="1" sqref="E11">
      <formula1>YEAR(TODAY())-1911</formula1>
    </dataValidation>
    <dataValidation type="list" allowBlank="1" showInputMessage="1" showErrorMessage="1" sqref="G10 K70:Q70 K74:Q74 G32 G34">
      <formula1>ListSex</formula1>
    </dataValidation>
    <dataValidation type="list" allowBlank="1" showInputMessage="1" showErrorMessage="1" sqref="E12">
      <formula1>INDIRECT($A$51)</formula1>
    </dataValidation>
    <dataValidation type="list" allowBlank="1" showInputMessage="1" showErrorMessage="1" sqref="E18">
      <formula1>IF(PayYear=1, PUAD, ListDIVOPT01)</formula1>
    </dataValidation>
    <dataValidation type="decimal" operator="greaterThan" allowBlank="1" showInputMessage="1" showErrorMessage="1" sqref="E21">
      <formula1>0</formula1>
    </dataValidation>
    <dataValidation type="list" allowBlank="1" showInputMessage="1" showErrorMessage="1" sqref="E19">
      <formula1>INDIRECT("ListDIVOPT02"&amp;IF(AND(PayYear&gt;PUAYear+1,ZDIVOPT01="抵繳應繳保險費"),"_",""))</formula1>
    </dataValidation>
    <dataValidation operator="greaterThan" allowBlank="1" showInputMessage="1" showErrorMessage="1" sqref="E30"/>
    <dataValidation type="list" allowBlank="1" showInputMessage="1" showErrorMessage="1" sqref="E14">
      <formula1>"保額,保費"</formula1>
    </dataValidation>
    <dataValidation type="whole" operator="greaterThan" allowBlank="1" showInputMessage="1" showErrorMessage="1" error="保額必須以「元」為計算單位" sqref="E15">
      <formula1>0</formula1>
    </dataValidation>
    <dataValidation type="list" allowBlank="1" showInputMessage="1" showErrorMessage="1" sqref="E28">
      <formula1>"是,否"</formula1>
    </dataValidation>
  </dataValidations>
  <printOptions horizontalCentered="1"/>
  <pageMargins left="0.51181102362204722" right="0.51181102362204722" top="0.74803149606299213" bottom="0.74803149606299213" header="0.31496062992125984" footer="0.31496062992125984"/>
  <pageSetup paperSize="9" scale="47" orientation="landscape" horizontalDpi="300" verticalDpi="300" r:id="rId1"/>
  <headerFooter>
    <oddHeader>&amp;L&amp;"微軟正黑體,標準"&amp;11EBKD6UD411501380&amp;C&amp;"微軟正黑體,粗體"&amp;U凱基人壽美利成臻美元利率變動型終身壽險－定期給付型&amp;R&amp;"微軟正黑體,標準"&amp;11列印日期：&amp;D</oddHeader>
    <oddFooter>&amp;L&amp;"微軟正黑體,標準"&amp;11第&amp;P頁/共&amp;N頁&amp;C&amp;"微軟正黑體,粗體"&amp;11~&amp;13本保險試算表係屬參考資料，非正式簽署保險契約，且無法取代要保書，有關您的權益請參閱保險契約條款~ &amp;R&amp;"微軟正黑體,標準"&amp;11 115.01  公版</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tabColor rgb="FFFF0000"/>
  </sheetPr>
  <dimension ref="A1:AR366"/>
  <sheetViews>
    <sheetView showGridLines="0" topLeftCell="XFD1048576" zoomScale="80" zoomScaleNormal="80" workbookViewId="0">
      <selection sqref="A1:XFD1048576"/>
    </sheetView>
  </sheetViews>
  <sheetFormatPr defaultColWidth="0" defaultRowHeight="16.149999999999999" zeroHeight="1"/>
  <cols>
    <col min="1" max="3" width="8.09765625" style="17" hidden="1" customWidth="1"/>
    <col min="4" max="4" width="17" style="17" hidden="1" customWidth="1"/>
    <col min="5" max="5" width="8.09765625" style="17" hidden="1" customWidth="1"/>
    <col min="6" max="6" width="30.8984375" style="17" hidden="1" customWidth="1"/>
    <col min="7" max="7" width="9.59765625" style="17" hidden="1" customWidth="1"/>
    <col min="8" max="8" width="15.8984375" style="17" hidden="1" customWidth="1"/>
    <col min="9" max="9" width="16.59765625" style="17" hidden="1" customWidth="1"/>
    <col min="10" max="40" width="8.09765625" style="17" hidden="1" customWidth="1"/>
    <col min="41" max="41" width="9.8984375" hidden="1" customWidth="1"/>
    <col min="42" max="42" width="9.5" hidden="1" customWidth="1"/>
    <col min="43" max="43" width="9" hidden="1" customWidth="1"/>
    <col min="44" max="44" width="9.5" hidden="1" customWidth="1"/>
    <col min="45" max="16384" width="9" style="17" hidden="1"/>
  </cols>
  <sheetData>
    <row r="1" spans="1:44" ht="16.7" hidden="1" thickBot="1">
      <c r="B1" s="17" t="s">
        <v>248</v>
      </c>
      <c r="C1" s="17" t="s">
        <v>217</v>
      </c>
      <c r="D1" s="17" t="s">
        <v>249</v>
      </c>
      <c r="E1" s="17" t="s">
        <v>487</v>
      </c>
      <c r="F1" s="17" t="s">
        <v>251</v>
      </c>
      <c r="G1" s="17" t="s">
        <v>252</v>
      </c>
      <c r="H1" s="17" t="s">
        <v>253</v>
      </c>
      <c r="I1" s="17" t="s">
        <v>254</v>
      </c>
      <c r="J1" s="18" t="s">
        <v>255</v>
      </c>
      <c r="L1" s="19" t="s">
        <v>256</v>
      </c>
      <c r="M1" s="1100" t="s">
        <v>257</v>
      </c>
      <c r="N1" s="1101"/>
      <c r="O1" s="1101"/>
      <c r="P1" s="1101"/>
      <c r="Q1" s="1101"/>
      <c r="R1" s="1101"/>
      <c r="S1" s="1101"/>
      <c r="T1" s="1101"/>
      <c r="U1" s="1101"/>
      <c r="V1" s="1102"/>
      <c r="X1" s="1099" t="s">
        <v>586</v>
      </c>
      <c r="Y1" s="1099"/>
      <c r="Z1" s="1099"/>
      <c r="AA1" s="1099"/>
      <c r="AB1" s="1099"/>
      <c r="AC1" s="1099"/>
      <c r="AD1" s="1099"/>
      <c r="AE1" s="1099"/>
      <c r="AI1" s="20" t="s">
        <v>258</v>
      </c>
      <c r="AJ1" s="21" t="s">
        <v>259</v>
      </c>
      <c r="AK1" s="22"/>
      <c r="AL1" s="20"/>
      <c r="AN1" s="23"/>
    </row>
    <row r="2" spans="1:44" hidden="1">
      <c r="A2" s="17" t="s">
        <v>768</v>
      </c>
      <c r="B2" s="24">
        <v>1</v>
      </c>
      <c r="C2" s="24">
        <v>1.85</v>
      </c>
      <c r="D2" s="24">
        <f ca="1">IF(Age&gt;=71,0.2,IF(Age&gt;=61,0.2,IF(Age&gt;=51,0.3,IF(Age&gt;=41,0.4,IF(Age&gt;=31,0.4,IF(Age&gt;=16,0.45,0.45))))))</f>
        <v>0.2</v>
      </c>
      <c r="E2" s="25">
        <f ca="1">IF(Premium&gt;=1500000,7%,IF(Premium&gt;=1200000,5.5%,IF(Premium&gt;=800000,4%,IF(Premium&gt;=500000,3%,IF(Premium&gt;=200000,2%,IF(Premium&gt;=100000,1%,0%))))))</f>
        <v>7.0000000000000007E-2</v>
      </c>
      <c r="F2" s="24">
        <v>18</v>
      </c>
      <c r="G2" s="24">
        <v>75</v>
      </c>
      <c r="H2" s="24">
        <v>3000</v>
      </c>
      <c r="I2" s="24">
        <v>10000000</v>
      </c>
      <c r="J2" s="26">
        <v>0</v>
      </c>
      <c r="L2" s="19" t="s">
        <v>260</v>
      </c>
      <c r="M2" s="19">
        <f ca="1">OFFSET($B$2,0,0)</f>
        <v>1</v>
      </c>
      <c r="N2" s="19">
        <f ca="1">OFFSET($B$2,1,0)</f>
        <v>0</v>
      </c>
      <c r="O2" s="19">
        <f ca="1">OFFSET($B$2,2,0)</f>
        <v>0</v>
      </c>
      <c r="P2" s="19">
        <f ca="1">OFFSET($B$2,3,0)</f>
        <v>0</v>
      </c>
      <c r="Q2" s="19">
        <f ca="1">OFFSET($B$2,4,0)</f>
        <v>0</v>
      </c>
      <c r="R2" s="19">
        <f ca="1">OFFSET($B$2,5,0)</f>
        <v>0</v>
      </c>
      <c r="S2" s="19">
        <f ca="1">OFFSET($B$2,6,0)</f>
        <v>0</v>
      </c>
      <c r="T2" s="19">
        <f ca="1">OFFSET($B$2,7,0)</f>
        <v>0</v>
      </c>
      <c r="U2" s="19">
        <f ca="1">OFFSET($B$2,8,0)</f>
        <v>0</v>
      </c>
      <c r="V2" s="19">
        <f ca="1">OFFSET($B$2,9,0)</f>
        <v>0</v>
      </c>
      <c r="X2" s="1071" t="s">
        <v>587</v>
      </c>
      <c r="Y2" s="1072"/>
      <c r="Z2" s="1073" t="s">
        <v>588</v>
      </c>
      <c r="AA2" s="1074"/>
      <c r="AB2" s="1075"/>
      <c r="AC2" s="1076" t="s">
        <v>589</v>
      </c>
      <c r="AD2" s="1074"/>
      <c r="AE2" s="1077"/>
      <c r="AG2" s="27" t="s">
        <v>257</v>
      </c>
      <c r="AH2" s="28" t="s">
        <v>262</v>
      </c>
      <c r="AI2" s="29" t="s">
        <v>263</v>
      </c>
      <c r="AK2" s="27" t="s">
        <v>262</v>
      </c>
      <c r="AL2" s="30" t="s">
        <v>264</v>
      </c>
      <c r="AM2" s="29" t="s">
        <v>265</v>
      </c>
      <c r="AN2" s="31"/>
      <c r="AO2">
        <f ca="1">MAX(AR:AR)</f>
        <v>5160101</v>
      </c>
      <c r="AP2" s="52">
        <f ca="1">ROUNDDOWN(資料輸入區!E15/(1-G45)/UNIT*UVUNIT/GP,0)</f>
        <v>5160101</v>
      </c>
      <c r="AQ2" s="52">
        <f t="shared" ref="AQ2:AQ65" ca="1" si="0">ROUND(ROUND(ROUND(ROUNDDOWN(ROUND(AP2*UNIT/UVUNIT*GP,3),2),3),0)*(1-$G$45),0)</f>
        <v>3701867</v>
      </c>
      <c r="AR2" s="52">
        <f ca="1">IF(AQ2&gt;資料輸入區!$E$15,0,AP2)</f>
        <v>5160101</v>
      </c>
    </row>
    <row r="3" spans="1:44" ht="16.7" hidden="1" thickBot="1">
      <c r="B3" s="24"/>
      <c r="C3" s="24"/>
      <c r="D3" s="24"/>
      <c r="E3" s="25"/>
      <c r="F3" s="24"/>
      <c r="G3" s="24"/>
      <c r="H3" s="24"/>
      <c r="I3" s="24"/>
      <c r="J3" s="26">
        <v>1</v>
      </c>
      <c r="L3" s="17">
        <v>1</v>
      </c>
      <c r="M3" s="32">
        <v>0.08</v>
      </c>
      <c r="N3" s="32"/>
      <c r="O3" s="32"/>
      <c r="P3" s="26"/>
      <c r="Q3" s="26"/>
      <c r="R3" s="26"/>
      <c r="S3" s="26"/>
      <c r="T3" s="26"/>
      <c r="U3" s="26"/>
      <c r="V3" s="26"/>
      <c r="X3" s="1081" t="s">
        <v>590</v>
      </c>
      <c r="Y3" s="1082"/>
      <c r="Z3" s="599">
        <v>18</v>
      </c>
      <c r="AA3" s="600">
        <v>35</v>
      </c>
      <c r="AB3" s="601">
        <v>65</v>
      </c>
      <c r="AC3" s="600">
        <v>18</v>
      </c>
      <c r="AD3" s="600">
        <v>35</v>
      </c>
      <c r="AE3" s="602">
        <v>65</v>
      </c>
      <c r="AG3" s="33">
        <v>6</v>
      </c>
      <c r="AH3" s="34">
        <v>0</v>
      </c>
      <c r="AI3" s="35">
        <v>1</v>
      </c>
      <c r="AJ3" s="36"/>
      <c r="AK3" s="37">
        <v>0</v>
      </c>
      <c r="AL3" s="38">
        <v>500</v>
      </c>
      <c r="AM3" s="39">
        <v>1000</v>
      </c>
      <c r="AN3" s="40"/>
      <c r="AO3">
        <f>IF(資料輸入區!E14="保費",險種基本資料!AO2,資料輸入區!E15)</f>
        <v>3701867</v>
      </c>
      <c r="AP3" s="52">
        <f ca="1">AP2+1</f>
        <v>5160102</v>
      </c>
      <c r="AQ3" s="52">
        <f t="shared" ca="1" si="0"/>
        <v>3701868</v>
      </c>
      <c r="AR3" s="52">
        <f ca="1">IF(AQ3&gt;資料輸入區!$E$15,0,AP3)</f>
        <v>0</v>
      </c>
    </row>
    <row r="4" spans="1:44" ht="17.3" hidden="1" customHeight="1" thickTop="1">
      <c r="B4" s="24"/>
      <c r="C4" s="24"/>
      <c r="D4" s="24"/>
      <c r="E4" s="25"/>
      <c r="F4" s="24"/>
      <c r="G4" s="24"/>
      <c r="H4" s="24"/>
      <c r="I4" s="24"/>
      <c r="J4" s="26">
        <v>2</v>
      </c>
      <c r="L4" s="17">
        <v>2</v>
      </c>
      <c r="M4" s="32">
        <v>0.08</v>
      </c>
      <c r="N4" s="32"/>
      <c r="O4" s="32"/>
      <c r="P4" s="26"/>
      <c r="Q4" s="26"/>
      <c r="R4" s="26"/>
      <c r="S4" s="26"/>
      <c r="T4" s="26"/>
      <c r="U4" s="26"/>
      <c r="V4" s="26"/>
      <c r="X4" s="1083" t="s">
        <v>591</v>
      </c>
      <c r="Y4" s="603">
        <v>1</v>
      </c>
      <c r="Z4" s="604">
        <v>0.79</v>
      </c>
      <c r="AA4" s="624">
        <v>0.8</v>
      </c>
      <c r="AB4" s="606">
        <v>0.8</v>
      </c>
      <c r="AC4" s="605">
        <v>0.79</v>
      </c>
      <c r="AD4" s="605">
        <v>0.79</v>
      </c>
      <c r="AE4" s="607">
        <v>0.8</v>
      </c>
      <c r="AG4" s="33">
        <v>6</v>
      </c>
      <c r="AH4" s="34">
        <v>16</v>
      </c>
      <c r="AI4" s="35">
        <v>1</v>
      </c>
      <c r="AJ4" s="36"/>
      <c r="AK4" s="37">
        <v>16</v>
      </c>
      <c r="AL4" s="38">
        <v>500</v>
      </c>
      <c r="AM4" s="39">
        <v>900</v>
      </c>
      <c r="AN4" s="40"/>
      <c r="AO4" s="572">
        <f ca="1">VLOOKUP(資料輸入區!E13,資料輸入區!B36:C40,2,0)*資料輸入區!N14</f>
        <v>2855620</v>
      </c>
      <c r="AP4" s="52">
        <f t="shared" ref="AP4:AP67" ca="1" si="1">AP3+1</f>
        <v>5160103</v>
      </c>
      <c r="AQ4" s="52">
        <f t="shared" ca="1" si="0"/>
        <v>3701868</v>
      </c>
      <c r="AR4" s="52">
        <f ca="1">IF(AQ4&gt;資料輸入區!$E$15,0,AP4)</f>
        <v>0</v>
      </c>
    </row>
    <row r="5" spans="1:44" hidden="1">
      <c r="B5" s="26"/>
      <c r="C5" s="26"/>
      <c r="D5" s="26"/>
      <c r="E5" s="26"/>
      <c r="F5" s="26"/>
      <c r="G5" s="26"/>
      <c r="H5" s="26"/>
      <c r="I5" s="26"/>
      <c r="J5" s="26">
        <v>3</v>
      </c>
      <c r="L5" s="17">
        <v>3</v>
      </c>
      <c r="M5" s="32">
        <v>0.01</v>
      </c>
      <c r="N5" s="32"/>
      <c r="O5" s="32"/>
      <c r="P5" s="26"/>
      <c r="Q5" s="26"/>
      <c r="R5" s="26"/>
      <c r="S5" s="26"/>
      <c r="T5" s="26"/>
      <c r="U5" s="26"/>
      <c r="V5" s="26"/>
      <c r="X5" s="1084"/>
      <c r="Y5" s="608">
        <v>2</v>
      </c>
      <c r="Z5" s="609">
        <v>0.79</v>
      </c>
      <c r="AA5" s="610">
        <v>0.8</v>
      </c>
      <c r="AB5" s="611">
        <v>0.8</v>
      </c>
      <c r="AC5" s="610">
        <v>0.79</v>
      </c>
      <c r="AD5" s="610">
        <v>0.79</v>
      </c>
      <c r="AE5" s="612">
        <v>0.79</v>
      </c>
      <c r="AG5" s="33">
        <v>6</v>
      </c>
      <c r="AH5" s="34">
        <v>31</v>
      </c>
      <c r="AI5" s="35">
        <v>1</v>
      </c>
      <c r="AJ5" s="36"/>
      <c r="AK5" s="37">
        <v>46</v>
      </c>
      <c r="AL5" s="38">
        <v>500</v>
      </c>
      <c r="AM5" s="39">
        <v>800</v>
      </c>
      <c r="AN5" s="40"/>
      <c r="AP5" s="52">
        <f t="shared" ca="1" si="1"/>
        <v>5160104</v>
      </c>
      <c r="AQ5" s="52">
        <f t="shared" ca="1" si="0"/>
        <v>3701869</v>
      </c>
      <c r="AR5" s="52">
        <f ca="1">IF(AQ5&gt;資料輸入區!$E$15,0,AP5)</f>
        <v>0</v>
      </c>
    </row>
    <row r="6" spans="1:44" hidden="1">
      <c r="B6" s="26"/>
      <c r="C6" s="26"/>
      <c r="D6" s="26"/>
      <c r="E6" s="26"/>
      <c r="F6" s="26"/>
      <c r="G6" s="26"/>
      <c r="H6" s="26"/>
      <c r="I6" s="26"/>
      <c r="J6" s="26">
        <v>4</v>
      </c>
      <c r="L6" s="17">
        <v>4</v>
      </c>
      <c r="M6" s="32">
        <v>0.01</v>
      </c>
      <c r="N6" s="32"/>
      <c r="O6" s="32"/>
      <c r="P6" s="26"/>
      <c r="Q6" s="26"/>
      <c r="R6" s="26"/>
      <c r="S6" s="26"/>
      <c r="T6" s="26"/>
      <c r="U6" s="26"/>
      <c r="V6" s="26"/>
      <c r="X6" s="1084"/>
      <c r="Y6" s="608">
        <v>3</v>
      </c>
      <c r="Z6" s="609">
        <v>0.85</v>
      </c>
      <c r="AA6" s="610">
        <v>0.86</v>
      </c>
      <c r="AB6" s="611">
        <v>0.85</v>
      </c>
      <c r="AC6" s="610">
        <v>0.85</v>
      </c>
      <c r="AD6" s="610">
        <v>0.85</v>
      </c>
      <c r="AE6" s="612">
        <v>0.85</v>
      </c>
      <c r="AG6" s="33">
        <v>6</v>
      </c>
      <c r="AH6" s="34">
        <v>41</v>
      </c>
      <c r="AI6" s="35">
        <v>1</v>
      </c>
      <c r="AJ6" s="36"/>
      <c r="AK6" s="37">
        <v>51</v>
      </c>
      <c r="AL6" s="38">
        <v>500</v>
      </c>
      <c r="AM6" s="39">
        <v>550</v>
      </c>
      <c r="AN6" s="40"/>
      <c r="AP6" s="52">
        <f t="shared" ca="1" si="1"/>
        <v>5160105</v>
      </c>
      <c r="AQ6" s="52">
        <f t="shared" ca="1" si="0"/>
        <v>3701870</v>
      </c>
      <c r="AR6" s="52">
        <f ca="1">IF(AQ6&gt;資料輸入區!$E$15,0,AP6)</f>
        <v>0</v>
      </c>
    </row>
    <row r="7" spans="1:44" hidden="1">
      <c r="B7" s="26"/>
      <c r="C7" s="26"/>
      <c r="D7" s="26"/>
      <c r="E7" s="26"/>
      <c r="F7" s="26"/>
      <c r="G7" s="26"/>
      <c r="H7" s="26"/>
      <c r="I7" s="26"/>
      <c r="J7" s="26">
        <v>5</v>
      </c>
      <c r="L7" s="17">
        <v>5</v>
      </c>
      <c r="M7" s="32">
        <v>0.01</v>
      </c>
      <c r="N7" s="32"/>
      <c r="O7" s="32"/>
      <c r="P7" s="26"/>
      <c r="Q7" s="26"/>
      <c r="R7" s="26"/>
      <c r="S7" s="26"/>
      <c r="T7" s="26"/>
      <c r="U7" s="26"/>
      <c r="V7" s="26"/>
      <c r="X7" s="1084"/>
      <c r="Y7" s="608">
        <v>4</v>
      </c>
      <c r="Z7" s="609">
        <v>0.85</v>
      </c>
      <c r="AA7" s="610">
        <v>0.86</v>
      </c>
      <c r="AB7" s="611">
        <v>0.85</v>
      </c>
      <c r="AC7" s="610">
        <v>0.85</v>
      </c>
      <c r="AD7" s="610">
        <v>0.85</v>
      </c>
      <c r="AE7" s="612">
        <v>0.85</v>
      </c>
      <c r="AG7" s="33">
        <v>6</v>
      </c>
      <c r="AH7" s="34">
        <v>51</v>
      </c>
      <c r="AI7" s="35">
        <v>1</v>
      </c>
      <c r="AJ7" s="36"/>
      <c r="AK7" s="37">
        <v>56</v>
      </c>
      <c r="AL7" s="38">
        <v>500</v>
      </c>
      <c r="AM7" s="39">
        <v>250</v>
      </c>
      <c r="AN7" s="40"/>
      <c r="AP7" s="52">
        <f t="shared" ca="1" si="1"/>
        <v>5160106</v>
      </c>
      <c r="AQ7" s="52">
        <f t="shared" ca="1" si="0"/>
        <v>3701871</v>
      </c>
      <c r="AR7" s="52">
        <f ca="1">IF(AQ7&gt;資料輸入區!$E$15,0,AP7)</f>
        <v>0</v>
      </c>
    </row>
    <row r="8" spans="1:44" hidden="1">
      <c r="B8" s="26"/>
      <c r="C8" s="26"/>
      <c r="D8" s="26"/>
      <c r="E8" s="26"/>
      <c r="F8" s="26"/>
      <c r="G8" s="26"/>
      <c r="H8" s="26"/>
      <c r="I8" s="26"/>
      <c r="J8" s="26">
        <v>6</v>
      </c>
      <c r="L8" s="17">
        <v>6</v>
      </c>
      <c r="M8" s="32">
        <v>0.01</v>
      </c>
      <c r="N8" s="32"/>
      <c r="O8" s="32"/>
      <c r="P8" s="26"/>
      <c r="Q8" s="26"/>
      <c r="R8" s="26"/>
      <c r="S8" s="26"/>
      <c r="T8" s="26"/>
      <c r="U8" s="26"/>
      <c r="V8" s="26"/>
      <c r="X8" s="1084"/>
      <c r="Y8" s="608">
        <v>5</v>
      </c>
      <c r="Z8" s="609">
        <v>0.85</v>
      </c>
      <c r="AA8" s="610">
        <v>0.85</v>
      </c>
      <c r="AB8" s="611">
        <v>0.84</v>
      </c>
      <c r="AC8" s="610">
        <v>0.85</v>
      </c>
      <c r="AD8" s="610">
        <v>0.85</v>
      </c>
      <c r="AE8" s="612">
        <v>0.85</v>
      </c>
      <c r="AG8" s="33">
        <v>6</v>
      </c>
      <c r="AH8" s="34">
        <v>61</v>
      </c>
      <c r="AI8" s="35">
        <v>1</v>
      </c>
      <c r="AJ8" s="36"/>
      <c r="AK8" s="37">
        <v>61</v>
      </c>
      <c r="AL8" s="38">
        <v>500</v>
      </c>
      <c r="AM8" s="39">
        <v>100</v>
      </c>
      <c r="AN8" s="40"/>
      <c r="AP8" s="52">
        <f t="shared" ca="1" si="1"/>
        <v>5160107</v>
      </c>
      <c r="AQ8" s="52">
        <f t="shared" ca="1" si="0"/>
        <v>3701872</v>
      </c>
      <c r="AR8" s="52">
        <f ca="1">IF(AQ8&gt;資料輸入區!$E$15,0,AP8)</f>
        <v>0</v>
      </c>
    </row>
    <row r="9" spans="1:44" ht="16.7" hidden="1" thickBot="1">
      <c r="B9" s="26"/>
      <c r="C9" s="26"/>
      <c r="D9" s="26"/>
      <c r="E9" s="26"/>
      <c r="F9" s="26"/>
      <c r="G9" s="26"/>
      <c r="H9" s="26"/>
      <c r="I9" s="26"/>
      <c r="J9" s="26">
        <v>7</v>
      </c>
      <c r="L9" s="17">
        <v>7</v>
      </c>
      <c r="M9" s="32">
        <v>0</v>
      </c>
      <c r="N9" s="32"/>
      <c r="O9" s="32"/>
      <c r="P9" s="26"/>
      <c r="Q9" s="26"/>
      <c r="R9" s="26"/>
      <c r="S9" s="26"/>
      <c r="T9" s="26"/>
      <c r="U9" s="26"/>
      <c r="V9" s="26"/>
      <c r="X9" s="1084"/>
      <c r="Y9" s="608">
        <v>10</v>
      </c>
      <c r="Z9" s="609">
        <v>0.85</v>
      </c>
      <c r="AA9" s="610">
        <v>0.84</v>
      </c>
      <c r="AB9" s="611">
        <v>0.8</v>
      </c>
      <c r="AC9" s="610">
        <v>0.85</v>
      </c>
      <c r="AD9" s="610">
        <v>0.85</v>
      </c>
      <c r="AE9" s="612">
        <v>0.82</v>
      </c>
      <c r="AG9" s="44">
        <v>6</v>
      </c>
      <c r="AH9" s="45">
        <v>71</v>
      </c>
      <c r="AI9" s="46">
        <v>1</v>
      </c>
      <c r="AJ9" s="36"/>
      <c r="AK9" s="47">
        <v>66</v>
      </c>
      <c r="AL9" s="48">
        <v>500</v>
      </c>
      <c r="AM9" s="49">
        <v>0</v>
      </c>
      <c r="AN9" s="40"/>
      <c r="AP9" s="52">
        <f t="shared" ca="1" si="1"/>
        <v>5160108</v>
      </c>
      <c r="AQ9" s="52">
        <f t="shared" ca="1" si="0"/>
        <v>3701872</v>
      </c>
      <c r="AR9" s="52">
        <f ca="1">IF(AQ9&gt;資料輸入區!$E$15,0,AP9)</f>
        <v>0</v>
      </c>
    </row>
    <row r="10" spans="1:44" hidden="1">
      <c r="B10" s="26"/>
      <c r="C10" s="26"/>
      <c r="D10" s="26"/>
      <c r="E10" s="26"/>
      <c r="F10" s="26"/>
      <c r="G10" s="26"/>
      <c r="H10" s="26"/>
      <c r="I10" s="26"/>
      <c r="J10" s="26">
        <v>8</v>
      </c>
      <c r="L10" s="17">
        <v>8</v>
      </c>
      <c r="M10" s="32">
        <v>0</v>
      </c>
      <c r="N10" s="32"/>
      <c r="O10" s="32"/>
      <c r="P10" s="26"/>
      <c r="Q10" s="26"/>
      <c r="R10" s="26"/>
      <c r="S10" s="26"/>
      <c r="T10" s="26"/>
      <c r="U10" s="26"/>
      <c r="V10" s="26"/>
      <c r="X10" s="1084"/>
      <c r="Y10" s="608">
        <v>15</v>
      </c>
      <c r="Z10" s="609">
        <v>0.83</v>
      </c>
      <c r="AA10" s="610">
        <v>0.81</v>
      </c>
      <c r="AB10" s="611">
        <v>0.73</v>
      </c>
      <c r="AC10" s="610">
        <v>0.84</v>
      </c>
      <c r="AD10" s="610">
        <v>0.83</v>
      </c>
      <c r="AE10" s="612">
        <v>0.77</v>
      </c>
      <c r="AI10" s="40"/>
      <c r="AK10" s="37">
        <v>71</v>
      </c>
      <c r="AL10" s="38">
        <v>50</v>
      </c>
      <c r="AN10" s="50"/>
      <c r="AP10" s="52">
        <f t="shared" ca="1" si="1"/>
        <v>5160109</v>
      </c>
      <c r="AQ10" s="52">
        <f t="shared" ca="1" si="0"/>
        <v>3701872</v>
      </c>
      <c r="AR10" s="52">
        <f ca="1">IF(AQ10&gt;資料輸入區!$E$15,0,AP10)</f>
        <v>0</v>
      </c>
    </row>
    <row r="11" spans="1:44" hidden="1">
      <c r="B11" s="26"/>
      <c r="C11" s="26"/>
      <c r="D11" s="26"/>
      <c r="E11" s="26"/>
      <c r="F11" s="26"/>
      <c r="G11" s="26"/>
      <c r="H11" s="26"/>
      <c r="I11" s="26"/>
      <c r="J11" s="26">
        <v>9</v>
      </c>
      <c r="L11" s="17">
        <v>9</v>
      </c>
      <c r="M11" s="32">
        <v>0</v>
      </c>
      <c r="N11" s="32"/>
      <c r="O11" s="32"/>
      <c r="P11" s="26"/>
      <c r="Q11" s="26"/>
      <c r="R11" s="26"/>
      <c r="S11" s="26"/>
      <c r="T11" s="26"/>
      <c r="U11" s="26"/>
      <c r="V11" s="26"/>
      <c r="X11" s="1085"/>
      <c r="Y11" s="613">
        <v>20</v>
      </c>
      <c r="Z11" s="614">
        <v>0.82</v>
      </c>
      <c r="AA11" s="615">
        <v>0.78</v>
      </c>
      <c r="AB11" s="616">
        <v>0.67</v>
      </c>
      <c r="AC11" s="615">
        <v>0.83</v>
      </c>
      <c r="AD11" s="615">
        <v>0.82</v>
      </c>
      <c r="AE11" s="617">
        <v>0.71</v>
      </c>
      <c r="AP11" s="52">
        <f t="shared" ca="1" si="1"/>
        <v>5160110</v>
      </c>
      <c r="AQ11" s="52">
        <f t="shared" ca="1" si="0"/>
        <v>3701873</v>
      </c>
      <c r="AR11" s="52">
        <f ca="1">IF(AQ11&gt;資料輸入區!$E$15,0,AP11)</f>
        <v>0</v>
      </c>
    </row>
    <row r="12" spans="1:44" hidden="1">
      <c r="L12" s="17">
        <v>10</v>
      </c>
      <c r="M12" s="32">
        <v>0</v>
      </c>
      <c r="N12" s="32"/>
      <c r="O12" s="32"/>
      <c r="P12" s="26"/>
      <c r="Q12" s="26"/>
      <c r="R12" s="26"/>
      <c r="S12" s="26"/>
      <c r="T12" s="26"/>
      <c r="U12" s="26"/>
      <c r="V12" s="26"/>
      <c r="X12" s="618"/>
      <c r="Y12" s="618"/>
      <c r="Z12" s="618"/>
      <c r="AA12" s="618"/>
      <c r="AB12" s="618"/>
      <c r="AC12" s="618"/>
      <c r="AD12" s="618"/>
      <c r="AE12" s="618"/>
      <c r="AL12" s="18"/>
      <c r="AP12" s="52">
        <f t="shared" ca="1" si="1"/>
        <v>5160111</v>
      </c>
      <c r="AQ12" s="52">
        <f t="shared" ca="1" si="0"/>
        <v>3701874</v>
      </c>
      <c r="AR12" s="52">
        <f ca="1">IF(AQ12&gt;資料輸入區!$E$15,0,AP12)</f>
        <v>0</v>
      </c>
    </row>
    <row r="13" spans="1:44" ht="16.7" hidden="1" thickBot="1">
      <c r="A13" s="17" t="s">
        <v>268</v>
      </c>
      <c r="B13" s="17">
        <v>1</v>
      </c>
      <c r="F13" s="52" t="str">
        <f>PMST</f>
        <v>抵繳應繳保險費</v>
      </c>
      <c r="G13" s="52" t="s">
        <v>224</v>
      </c>
      <c r="H13" s="53"/>
      <c r="K13" s="53"/>
      <c r="L13" s="17">
        <v>11</v>
      </c>
      <c r="M13" s="54">
        <v>0</v>
      </c>
      <c r="N13" s="54"/>
      <c r="O13" s="54"/>
      <c r="P13" s="26"/>
      <c r="Q13" s="26"/>
      <c r="R13" s="26"/>
      <c r="S13" s="26"/>
      <c r="T13" s="26"/>
      <c r="U13" s="26"/>
      <c r="V13" s="26"/>
      <c r="X13" s="1099" t="s">
        <v>592</v>
      </c>
      <c r="Y13" s="1099"/>
      <c r="Z13" s="1099"/>
      <c r="AA13" s="1099"/>
      <c r="AB13" s="1099"/>
      <c r="AC13" s="1099"/>
      <c r="AD13" s="1099"/>
      <c r="AE13" s="1099"/>
      <c r="AI13" s="20" t="s">
        <v>269</v>
      </c>
      <c r="AJ13" s="21" t="s">
        <v>259</v>
      </c>
      <c r="AK13" s="22"/>
      <c r="AL13" s="20"/>
      <c r="AP13" s="52">
        <f t="shared" ca="1" si="1"/>
        <v>5160112</v>
      </c>
      <c r="AQ13" s="52">
        <f t="shared" ca="1" si="0"/>
        <v>3701874</v>
      </c>
      <c r="AR13" s="52">
        <f ca="1">IF(AQ13&gt;資料輸入區!$E$15,0,AP13)</f>
        <v>0</v>
      </c>
    </row>
    <row r="14" spans="1:44" hidden="1">
      <c r="A14" s="17" t="s">
        <v>270</v>
      </c>
      <c r="B14" s="17">
        <v>10000</v>
      </c>
      <c r="F14" s="52" t="str">
        <f>PUAD</f>
        <v>以繳清保險方式增加保險金額</v>
      </c>
      <c r="G14" s="52" t="s">
        <v>225</v>
      </c>
      <c r="H14" s="55"/>
      <c r="K14" s="55"/>
      <c r="L14" s="17">
        <v>12</v>
      </c>
      <c r="M14" s="54">
        <v>0</v>
      </c>
      <c r="N14" s="54"/>
      <c r="O14" s="54"/>
      <c r="P14" s="26"/>
      <c r="Q14" s="26"/>
      <c r="R14" s="26"/>
      <c r="S14" s="26"/>
      <c r="T14" s="26"/>
      <c r="U14" s="26"/>
      <c r="V14" s="26"/>
      <c r="X14" s="1071" t="s">
        <v>587</v>
      </c>
      <c r="Y14" s="1072"/>
      <c r="Z14" s="1073" t="s">
        <v>588</v>
      </c>
      <c r="AA14" s="1074"/>
      <c r="AB14" s="1075"/>
      <c r="AC14" s="1076" t="s">
        <v>589</v>
      </c>
      <c r="AD14" s="1074"/>
      <c r="AE14" s="1077"/>
      <c r="AG14" s="27" t="s">
        <v>257</v>
      </c>
      <c r="AH14" s="28" t="s">
        <v>262</v>
      </c>
      <c r="AI14" s="29" t="s">
        <v>263</v>
      </c>
      <c r="AK14" s="27" t="s">
        <v>262</v>
      </c>
      <c r="AL14" s="30" t="s">
        <v>264</v>
      </c>
      <c r="AM14" s="29" t="s">
        <v>265</v>
      </c>
      <c r="AP14" s="52">
        <f t="shared" ca="1" si="1"/>
        <v>5160113</v>
      </c>
      <c r="AQ14" s="52">
        <f t="shared" ca="1" si="0"/>
        <v>3701875</v>
      </c>
      <c r="AR14" s="52">
        <f ca="1">IF(AQ14&gt;資料輸入區!$E$15,0,AP14)</f>
        <v>0</v>
      </c>
    </row>
    <row r="15" spans="1:44" ht="16.7" hidden="1" thickBot="1">
      <c r="A15" s="17" t="s">
        <v>271</v>
      </c>
      <c r="B15" s="17">
        <v>2</v>
      </c>
      <c r="F15" s="52"/>
      <c r="G15" s="52" t="s">
        <v>227</v>
      </c>
      <c r="L15" s="17">
        <v>13</v>
      </c>
      <c r="M15" s="54">
        <v>0</v>
      </c>
      <c r="N15" s="54"/>
      <c r="O15" s="54"/>
      <c r="P15" s="26"/>
      <c r="Q15" s="26"/>
      <c r="R15" s="26"/>
      <c r="S15" s="26"/>
      <c r="T15" s="26"/>
      <c r="U15" s="26"/>
      <c r="V15" s="26"/>
      <c r="X15" s="1081" t="s">
        <v>590</v>
      </c>
      <c r="Y15" s="1082"/>
      <c r="Z15" s="599"/>
      <c r="AA15" s="600"/>
      <c r="AB15" s="601"/>
      <c r="AC15" s="600"/>
      <c r="AD15" s="600"/>
      <c r="AE15" s="602"/>
      <c r="AG15" s="33">
        <v>6</v>
      </c>
      <c r="AH15" s="34">
        <v>0</v>
      </c>
      <c r="AI15" s="35">
        <v>1</v>
      </c>
      <c r="AK15" s="37">
        <v>0</v>
      </c>
      <c r="AL15" s="38">
        <v>115</v>
      </c>
      <c r="AM15" s="39">
        <v>600</v>
      </c>
      <c r="AP15" s="52">
        <f t="shared" ca="1" si="1"/>
        <v>5160114</v>
      </c>
      <c r="AQ15" s="52">
        <f t="shared" ca="1" si="0"/>
        <v>3701876</v>
      </c>
      <c r="AR15" s="52">
        <f ca="1">IF(AQ15&gt;資料輸入區!$E$15,0,AP15)</f>
        <v>0</v>
      </c>
    </row>
    <row r="16" spans="1:44" ht="17.3" hidden="1" customHeight="1" thickTop="1">
      <c r="A16" s="17" t="s">
        <v>272</v>
      </c>
      <c r="B16" s="17">
        <v>5</v>
      </c>
      <c r="F16" s="52"/>
      <c r="G16" s="52" t="s">
        <v>214</v>
      </c>
      <c r="L16" s="17">
        <v>14</v>
      </c>
      <c r="M16" s="54">
        <v>0</v>
      </c>
      <c r="N16" s="54"/>
      <c r="O16" s="54"/>
      <c r="P16" s="26"/>
      <c r="Q16" s="26"/>
      <c r="R16" s="26"/>
      <c r="S16" s="26"/>
      <c r="T16" s="26"/>
      <c r="U16" s="26"/>
      <c r="V16" s="26"/>
      <c r="X16" s="1083" t="s">
        <v>591</v>
      </c>
      <c r="Y16" s="603">
        <v>1</v>
      </c>
      <c r="Z16" s="604"/>
      <c r="AA16" s="605"/>
      <c r="AB16" s="606"/>
      <c r="AC16" s="605"/>
      <c r="AD16" s="605"/>
      <c r="AE16" s="607"/>
      <c r="AG16" s="33">
        <v>6</v>
      </c>
      <c r="AH16" s="34">
        <v>16</v>
      </c>
      <c r="AI16" s="35">
        <v>1</v>
      </c>
      <c r="AK16" s="37">
        <v>41</v>
      </c>
      <c r="AL16" s="38">
        <v>115</v>
      </c>
      <c r="AM16" s="39">
        <v>500</v>
      </c>
      <c r="AP16" s="52">
        <f t="shared" ca="1" si="1"/>
        <v>5160115</v>
      </c>
      <c r="AQ16" s="52">
        <f t="shared" ca="1" si="0"/>
        <v>3701877</v>
      </c>
      <c r="AR16" s="52">
        <f ca="1">IF(AQ16&gt;資料輸入區!$E$15,0,AP16)</f>
        <v>0</v>
      </c>
    </row>
    <row r="17" spans="1:44" hidden="1">
      <c r="A17" s="17" t="s">
        <v>273</v>
      </c>
      <c r="B17" s="56" t="b">
        <v>0</v>
      </c>
      <c r="L17" s="17">
        <v>15</v>
      </c>
      <c r="M17" s="54">
        <v>0</v>
      </c>
      <c r="N17" s="54"/>
      <c r="O17" s="54"/>
      <c r="P17" s="26"/>
      <c r="Q17" s="26"/>
      <c r="R17" s="26"/>
      <c r="S17" s="26"/>
      <c r="T17" s="26"/>
      <c r="U17" s="26"/>
      <c r="V17" s="26"/>
      <c r="X17" s="1084"/>
      <c r="Y17" s="608">
        <v>2</v>
      </c>
      <c r="Z17" s="609"/>
      <c r="AA17" s="610"/>
      <c r="AB17" s="611"/>
      <c r="AC17" s="610"/>
      <c r="AD17" s="610"/>
      <c r="AE17" s="612"/>
      <c r="AG17" s="33">
        <v>6</v>
      </c>
      <c r="AH17" s="34">
        <v>31</v>
      </c>
      <c r="AI17" s="35">
        <v>1</v>
      </c>
      <c r="AK17" s="37">
        <v>46</v>
      </c>
      <c r="AL17" s="38">
        <v>115</v>
      </c>
      <c r="AM17" s="39">
        <v>500</v>
      </c>
      <c r="AP17" s="52">
        <f t="shared" ca="1" si="1"/>
        <v>5160116</v>
      </c>
      <c r="AQ17" s="52">
        <f t="shared" ca="1" si="0"/>
        <v>3701877</v>
      </c>
      <c r="AR17" s="52">
        <f ca="1">IF(AQ17&gt;資料輸入區!$E$15,0,AP17)</f>
        <v>0</v>
      </c>
    </row>
    <row r="18" spans="1:44" hidden="1">
      <c r="A18" s="17" t="s">
        <v>274</v>
      </c>
      <c r="B18" s="57">
        <v>1</v>
      </c>
      <c r="E18" s="17" t="s">
        <v>275</v>
      </c>
      <c r="L18" s="17">
        <v>16</v>
      </c>
      <c r="M18" s="54">
        <v>0</v>
      </c>
      <c r="N18" s="54"/>
      <c r="O18" s="54"/>
      <c r="P18" s="26"/>
      <c r="Q18" s="26"/>
      <c r="R18" s="26"/>
      <c r="S18" s="26"/>
      <c r="T18" s="26"/>
      <c r="U18" s="26"/>
      <c r="V18" s="26"/>
      <c r="X18" s="1084"/>
      <c r="Y18" s="608">
        <v>3</v>
      </c>
      <c r="Z18" s="609"/>
      <c r="AA18" s="610"/>
      <c r="AB18" s="611"/>
      <c r="AC18" s="610"/>
      <c r="AD18" s="610"/>
      <c r="AE18" s="612"/>
      <c r="AG18" s="33">
        <v>6</v>
      </c>
      <c r="AH18" s="34">
        <v>41</v>
      </c>
      <c r="AI18" s="35">
        <v>1</v>
      </c>
      <c r="AK18" s="37">
        <v>51</v>
      </c>
      <c r="AL18" s="38">
        <v>90</v>
      </c>
      <c r="AM18" s="39">
        <v>200</v>
      </c>
      <c r="AP18" s="52">
        <f t="shared" ca="1" si="1"/>
        <v>5160117</v>
      </c>
      <c r="AQ18" s="52">
        <f t="shared" ca="1" si="0"/>
        <v>3701878</v>
      </c>
      <c r="AR18" s="52">
        <f ca="1">IF(AQ18&gt;資料輸入區!$E$15,0,AP18)</f>
        <v>0</v>
      </c>
    </row>
    <row r="19" spans="1:44" hidden="1">
      <c r="A19" s="17" t="s">
        <v>276</v>
      </c>
      <c r="B19" s="56" t="s">
        <v>277</v>
      </c>
      <c r="C19" s="1095" t="s">
        <v>278</v>
      </c>
      <c r="D19" s="1095"/>
      <c r="F19" s="58">
        <v>10000000</v>
      </c>
      <c r="L19" s="17">
        <v>17</v>
      </c>
      <c r="M19" s="54">
        <v>0</v>
      </c>
      <c r="N19" s="54"/>
      <c r="O19" s="54"/>
      <c r="P19" s="26"/>
      <c r="Q19" s="26"/>
      <c r="R19" s="26"/>
      <c r="S19" s="26"/>
      <c r="T19" s="26"/>
      <c r="U19" s="26"/>
      <c r="V19" s="26"/>
      <c r="X19" s="1084"/>
      <c r="Y19" s="608">
        <v>4</v>
      </c>
      <c r="Z19" s="609"/>
      <c r="AA19" s="610"/>
      <c r="AB19" s="611"/>
      <c r="AC19" s="610"/>
      <c r="AD19" s="610"/>
      <c r="AE19" s="612"/>
      <c r="AG19" s="33">
        <v>6</v>
      </c>
      <c r="AH19" s="34">
        <v>51</v>
      </c>
      <c r="AI19" s="35">
        <v>1</v>
      </c>
      <c r="AK19" s="37">
        <v>56</v>
      </c>
      <c r="AL19" s="38">
        <v>90</v>
      </c>
      <c r="AM19" s="39">
        <v>100</v>
      </c>
      <c r="AP19" s="52">
        <f t="shared" ca="1" si="1"/>
        <v>5160118</v>
      </c>
      <c r="AQ19" s="52">
        <f t="shared" ca="1" si="0"/>
        <v>3701879</v>
      </c>
      <c r="AR19" s="52">
        <f ca="1">IF(AQ19&gt;資料輸入區!$E$15,0,AP19)</f>
        <v>0</v>
      </c>
    </row>
    <row r="20" spans="1:44" ht="16.7" hidden="1" thickBot="1">
      <c r="A20" s="17" t="s">
        <v>279</v>
      </c>
      <c r="B20" s="17">
        <f>VLOOKUP(B19,A30:B33,2,FALSE)</f>
        <v>31.5</v>
      </c>
      <c r="C20" s="59">
        <f>VLOOKUP(B19,A30:D33,3,FALSE)</f>
        <v>1000</v>
      </c>
      <c r="D20" s="59">
        <f>VLOOKUP(B19,A30:D33,4,FALSE)</f>
        <v>5000</v>
      </c>
      <c r="L20" s="17">
        <v>18</v>
      </c>
      <c r="M20" s="54">
        <v>0</v>
      </c>
      <c r="N20" s="54"/>
      <c r="O20" s="54"/>
      <c r="P20" s="26"/>
      <c r="Q20" s="26"/>
      <c r="R20" s="26"/>
      <c r="S20" s="26"/>
      <c r="T20" s="26"/>
      <c r="U20" s="26"/>
      <c r="V20" s="26"/>
      <c r="X20" s="1084"/>
      <c r="Y20" s="608">
        <v>5</v>
      </c>
      <c r="Z20" s="609"/>
      <c r="AA20" s="610"/>
      <c r="AB20" s="611"/>
      <c r="AC20" s="610"/>
      <c r="AD20" s="610"/>
      <c r="AE20" s="612"/>
      <c r="AG20" s="33">
        <v>6</v>
      </c>
      <c r="AH20" s="34">
        <v>61</v>
      </c>
      <c r="AI20" s="35">
        <v>1</v>
      </c>
      <c r="AK20" s="37">
        <v>61</v>
      </c>
      <c r="AL20" s="38">
        <v>75</v>
      </c>
      <c r="AM20" s="39">
        <v>0</v>
      </c>
      <c r="AP20" s="52">
        <f t="shared" ca="1" si="1"/>
        <v>5160119</v>
      </c>
      <c r="AQ20" s="52">
        <f t="shared" ca="1" si="0"/>
        <v>3701880</v>
      </c>
      <c r="AR20" s="52">
        <f ca="1">IF(AQ20&gt;資料輸入區!$E$15,0,AP20)</f>
        <v>0</v>
      </c>
    </row>
    <row r="21" spans="1:44" ht="16.7" hidden="1" thickBot="1">
      <c r="A21" s="17" t="s">
        <v>280</v>
      </c>
      <c r="B21" s="17">
        <v>109</v>
      </c>
      <c r="C21" s="17" t="s">
        <v>281</v>
      </c>
      <c r="I21" s="60" t="s">
        <v>282</v>
      </c>
      <c r="J21" s="1096" t="s">
        <v>283</v>
      </c>
      <c r="K21" s="1097"/>
      <c r="L21" s="17">
        <v>19</v>
      </c>
      <c r="M21" s="54">
        <v>0</v>
      </c>
      <c r="N21" s="54"/>
      <c r="O21" s="54"/>
      <c r="P21" s="26"/>
      <c r="Q21" s="26"/>
      <c r="R21" s="26"/>
      <c r="S21" s="26"/>
      <c r="T21" s="26"/>
      <c r="U21" s="26"/>
      <c r="V21" s="26"/>
      <c r="X21" s="1084"/>
      <c r="Y21" s="608">
        <v>10</v>
      </c>
      <c r="Z21" s="609"/>
      <c r="AA21" s="610"/>
      <c r="AB21" s="611"/>
      <c r="AC21" s="610"/>
      <c r="AD21" s="610"/>
      <c r="AE21" s="612"/>
      <c r="AG21" s="44">
        <v>6</v>
      </c>
      <c r="AH21" s="45">
        <v>66</v>
      </c>
      <c r="AI21" s="46">
        <v>1</v>
      </c>
      <c r="AK21" s="47">
        <v>66</v>
      </c>
      <c r="AL21" s="48">
        <v>15</v>
      </c>
      <c r="AM21" s="49">
        <v>0</v>
      </c>
      <c r="AP21" s="52">
        <f t="shared" ca="1" si="1"/>
        <v>5160120</v>
      </c>
      <c r="AQ21" s="52">
        <f t="shared" ca="1" si="0"/>
        <v>3701881</v>
      </c>
      <c r="AR21" s="52">
        <f ca="1">IF(AQ21&gt;資料輸入區!$E$15,0,AP21)</f>
        <v>0</v>
      </c>
    </row>
    <row r="22" spans="1:44" ht="16.7" hidden="1" thickBot="1">
      <c r="A22" s="17" t="s">
        <v>284</v>
      </c>
      <c r="B22" s="61" t="s">
        <v>769</v>
      </c>
      <c r="C22" s="17">
        <f>MATCH(B22,A36:E36,0)</f>
        <v>4</v>
      </c>
      <c r="G22" s="17" t="s">
        <v>285</v>
      </c>
      <c r="H22" s="17">
        <v>1</v>
      </c>
      <c r="I22" s="62" t="s">
        <v>258</v>
      </c>
      <c r="J22" s="63" t="str">
        <f>"AH"&amp;MATCH(I22,AI:AI,0)&amp;":AI"&amp;(MATCH(I22,AI:AI,0)+11)</f>
        <v>AH1:AI12</v>
      </c>
      <c r="K22" s="64" t="str">
        <f>"AK"&amp;MATCH(I22,AI:AI,0)&amp;":AM"&amp;(MATCH(I22,AI:AI,0)+11)</f>
        <v>AK1:AM12</v>
      </c>
      <c r="L22" s="17">
        <v>20</v>
      </c>
      <c r="M22" s="54">
        <v>0</v>
      </c>
      <c r="N22" s="54"/>
      <c r="O22" s="54"/>
      <c r="P22" s="26"/>
      <c r="Q22" s="26"/>
      <c r="R22" s="26"/>
      <c r="S22" s="26"/>
      <c r="T22" s="26"/>
      <c r="U22" s="26"/>
      <c r="V22" s="26"/>
      <c r="X22" s="1084"/>
      <c r="Y22" s="608">
        <v>15</v>
      </c>
      <c r="Z22" s="609"/>
      <c r="AA22" s="610"/>
      <c r="AB22" s="611"/>
      <c r="AC22" s="610"/>
      <c r="AD22" s="610"/>
      <c r="AE22" s="612"/>
      <c r="AK22" s="37">
        <v>71</v>
      </c>
      <c r="AL22" s="38">
        <v>10</v>
      </c>
      <c r="AP22" s="52">
        <f t="shared" ca="1" si="1"/>
        <v>5160121</v>
      </c>
      <c r="AQ22" s="52">
        <f t="shared" ca="1" si="0"/>
        <v>3701881</v>
      </c>
      <c r="AR22" s="52">
        <f ca="1">IF(AQ22&gt;資料輸入區!$E$15,0,AP22)</f>
        <v>0</v>
      </c>
    </row>
    <row r="23" spans="1:44" hidden="1">
      <c r="B23" s="65" t="s">
        <v>286</v>
      </c>
      <c r="C23" s="66" t="s">
        <v>0</v>
      </c>
      <c r="D23" s="66" t="s">
        <v>1</v>
      </c>
      <c r="E23" s="67" t="s">
        <v>2</v>
      </c>
      <c r="F23" s="65" t="s">
        <v>210</v>
      </c>
      <c r="G23" s="65" t="s">
        <v>287</v>
      </c>
      <c r="H23" s="68" t="s">
        <v>288</v>
      </c>
      <c r="I23" s="69" t="s">
        <v>289</v>
      </c>
      <c r="J23" s="70" t="s">
        <v>290</v>
      </c>
      <c r="K23" s="71"/>
      <c r="L23" s="17">
        <v>21</v>
      </c>
      <c r="M23" s="54">
        <v>0</v>
      </c>
      <c r="N23" s="54"/>
      <c r="O23" s="54"/>
      <c r="P23" s="26"/>
      <c r="Q23" s="26"/>
      <c r="R23" s="26"/>
      <c r="S23" s="26"/>
      <c r="T23" s="26"/>
      <c r="U23" s="26"/>
      <c r="V23" s="26"/>
      <c r="X23" s="1085"/>
      <c r="Y23" s="613">
        <v>20</v>
      </c>
      <c r="Z23" s="614"/>
      <c r="AA23" s="615"/>
      <c r="AB23" s="616"/>
      <c r="AC23" s="615"/>
      <c r="AD23" s="615"/>
      <c r="AE23" s="617"/>
      <c r="AP23" s="52">
        <f t="shared" ca="1" si="1"/>
        <v>5160122</v>
      </c>
      <c r="AQ23" s="52">
        <f t="shared" ca="1" si="0"/>
        <v>3701882</v>
      </c>
      <c r="AR23" s="52">
        <f ca="1">IF(AQ23&gt;資料輸入區!$E$15,0,AP23)</f>
        <v>0</v>
      </c>
    </row>
    <row r="24" spans="1:44" hidden="1">
      <c r="B24" s="65">
        <f>COUNT(B2:B11)</f>
        <v>1</v>
      </c>
      <c r="C24" s="65" t="str">
        <f>TEXT(PayYear,"00")</f>
        <v>01</v>
      </c>
      <c r="D24" s="65" t="str">
        <f>TEXT(VLOOKUP(Sex,資料輸入區!B41:C42,2,FALSE),"0")</f>
        <v>1</v>
      </c>
      <c r="E24" s="65" t="str">
        <f ca="1">TEXT(Age,"00")</f>
        <v>71</v>
      </c>
      <c r="F24" s="65">
        <f ca="1">DGET(Premium!A:D,"GP",險種基本資料!$C$23:$E$24)</f>
        <v>7714</v>
      </c>
      <c r="G24" s="65">
        <f ca="1">險種基本資料!AO3*VLOOKUP(PayYear,B2:D9,3,FALSE)*B20</f>
        <v>23321762.100000001</v>
      </c>
      <c r="H24" s="72">
        <f ca="1">VLOOKUP(E24*1,INDIRECT(J22),2)*1*SA</f>
        <v>3701867</v>
      </c>
      <c r="I24" s="73">
        <f ca="1">VLOOKUP(E24*1,INDIRECT(K22),2)*10000</f>
        <v>500000</v>
      </c>
      <c r="J24" s="74">
        <f ca="1">IF(SA="-",0,IF(H24&gt;I24,1,0))</f>
        <v>1</v>
      </c>
      <c r="K24" s="75" t="s">
        <v>291</v>
      </c>
      <c r="L24" s="17">
        <v>22</v>
      </c>
      <c r="M24" s="54">
        <v>0</v>
      </c>
      <c r="N24" s="54"/>
      <c r="O24" s="54"/>
      <c r="P24" s="26"/>
      <c r="Q24" s="26"/>
      <c r="R24" s="26"/>
      <c r="S24" s="26"/>
      <c r="T24" s="26"/>
      <c r="U24" s="26"/>
      <c r="V24" s="26"/>
      <c r="X24" s="618"/>
      <c r="Y24" s="618"/>
      <c r="Z24" s="618"/>
      <c r="AA24" s="618"/>
      <c r="AB24" s="618"/>
      <c r="AC24" s="618"/>
      <c r="AD24" s="618"/>
      <c r="AE24" s="618"/>
      <c r="AP24" s="52">
        <f t="shared" ca="1" si="1"/>
        <v>5160123</v>
      </c>
      <c r="AQ24" s="52">
        <f t="shared" ca="1" si="0"/>
        <v>3701883</v>
      </c>
      <c r="AR24" s="52">
        <f ca="1">IF(AQ24&gt;資料輸入區!$E$15,0,AP24)</f>
        <v>0</v>
      </c>
    </row>
    <row r="25" spans="1:44" ht="16.7" hidden="1" thickBot="1">
      <c r="B25" s="65" t="str">
        <f>"A2:A"&amp;B24+1</f>
        <v>A2:A2</v>
      </c>
      <c r="H25" s="76"/>
      <c r="I25" s="77">
        <f ca="1">VLOOKUP(E24*1,INDIRECT(K22),3)*10000</f>
        <v>0</v>
      </c>
      <c r="J25" s="78">
        <v>0</v>
      </c>
      <c r="K25" s="79" t="s">
        <v>292</v>
      </c>
      <c r="L25" s="17">
        <v>23</v>
      </c>
      <c r="M25" s="54">
        <v>0</v>
      </c>
      <c r="N25" s="54"/>
      <c r="O25" s="54"/>
      <c r="P25" s="26"/>
      <c r="Q25" s="26"/>
      <c r="R25" s="26"/>
      <c r="S25" s="26"/>
      <c r="T25" s="26"/>
      <c r="U25" s="26"/>
      <c r="V25" s="26"/>
      <c r="X25" s="1098" t="s">
        <v>593</v>
      </c>
      <c r="Y25" s="1098"/>
      <c r="Z25" s="1098"/>
      <c r="AA25" s="1098"/>
      <c r="AB25" s="1098"/>
      <c r="AC25" s="1098"/>
      <c r="AD25" s="1098"/>
      <c r="AE25" s="1098"/>
      <c r="AI25" s="20" t="s">
        <v>293</v>
      </c>
      <c r="AJ25" s="21" t="s">
        <v>259</v>
      </c>
      <c r="AK25" s="22"/>
      <c r="AL25" s="20"/>
      <c r="AP25" s="52">
        <f t="shared" ca="1" si="1"/>
        <v>5160124</v>
      </c>
      <c r="AQ25" s="52">
        <f t="shared" ca="1" si="0"/>
        <v>3701884</v>
      </c>
      <c r="AR25" s="52">
        <f ca="1">IF(AQ25&gt;資料輸入區!$E$15,0,AP25)</f>
        <v>0</v>
      </c>
    </row>
    <row r="26" spans="1:44" ht="20.2" hidden="1" thickBot="1">
      <c r="H26" s="80"/>
      <c r="I26" s="81"/>
      <c r="J26" s="82">
        <f ca="1">SUM(J24:J25)</f>
        <v>1</v>
      </c>
      <c r="K26" s="83" t="s">
        <v>294</v>
      </c>
      <c r="L26" s="17">
        <v>24</v>
      </c>
      <c r="M26" s="54">
        <v>0</v>
      </c>
      <c r="N26" s="54"/>
      <c r="O26" s="54"/>
      <c r="P26" s="26"/>
      <c r="Q26" s="26"/>
      <c r="R26" s="26"/>
      <c r="S26" s="26"/>
      <c r="T26" s="26"/>
      <c r="U26" s="26"/>
      <c r="V26" s="26"/>
      <c r="X26" s="1071" t="s">
        <v>587</v>
      </c>
      <c r="Y26" s="1072"/>
      <c r="Z26" s="1073" t="s">
        <v>588</v>
      </c>
      <c r="AA26" s="1074"/>
      <c r="AB26" s="1075"/>
      <c r="AC26" s="1076" t="s">
        <v>589</v>
      </c>
      <c r="AD26" s="1074"/>
      <c r="AE26" s="1077"/>
      <c r="AG26" s="27" t="s">
        <v>257</v>
      </c>
      <c r="AH26" s="28" t="s">
        <v>262</v>
      </c>
      <c r="AI26" s="29" t="s">
        <v>263</v>
      </c>
      <c r="AK26" s="27" t="s">
        <v>262</v>
      </c>
      <c r="AL26" s="30" t="s">
        <v>264</v>
      </c>
      <c r="AM26" s="29" t="s">
        <v>265</v>
      </c>
      <c r="AP26" s="52">
        <f t="shared" ca="1" si="1"/>
        <v>5160125</v>
      </c>
      <c r="AQ26" s="52">
        <f t="shared" ca="1" si="0"/>
        <v>3701884</v>
      </c>
      <c r="AR26" s="52">
        <f ca="1">IF(AQ26&gt;資料輸入區!$E$15,0,AP26)</f>
        <v>0</v>
      </c>
    </row>
    <row r="27" spans="1:44" ht="16.7" hidden="1" thickBot="1">
      <c r="A27" s="84" t="s">
        <v>217</v>
      </c>
      <c r="B27" s="85" t="s">
        <v>249</v>
      </c>
      <c r="C27" s="85" t="s">
        <v>250</v>
      </c>
      <c r="D27" s="85" t="s">
        <v>251</v>
      </c>
      <c r="E27" s="85" t="s">
        <v>252</v>
      </c>
      <c r="F27" s="85" t="s">
        <v>253</v>
      </c>
      <c r="G27" s="85" t="s">
        <v>254</v>
      </c>
      <c r="H27" s="86" t="s">
        <v>255</v>
      </c>
      <c r="I27" s="85" t="s">
        <v>332</v>
      </c>
      <c r="L27" s="17">
        <v>25</v>
      </c>
      <c r="M27" s="54">
        <v>0</v>
      </c>
      <c r="N27" s="54"/>
      <c r="O27" s="54"/>
      <c r="P27" s="26"/>
      <c r="Q27" s="26"/>
      <c r="R27" s="26"/>
      <c r="S27" s="26"/>
      <c r="T27" s="26"/>
      <c r="U27" s="26"/>
      <c r="V27" s="26"/>
      <c r="X27" s="1081" t="s">
        <v>590</v>
      </c>
      <c r="Y27" s="1082"/>
      <c r="Z27" s="599"/>
      <c r="AA27" s="600"/>
      <c r="AB27" s="601"/>
      <c r="AC27" s="600"/>
      <c r="AD27" s="600"/>
      <c r="AE27" s="602"/>
      <c r="AG27" s="33">
        <v>6</v>
      </c>
      <c r="AH27" s="34">
        <v>0</v>
      </c>
      <c r="AI27" s="35">
        <v>1</v>
      </c>
      <c r="AK27" s="37">
        <v>0</v>
      </c>
      <c r="AL27" s="38">
        <v>115</v>
      </c>
      <c r="AM27" s="39">
        <v>600</v>
      </c>
      <c r="AP27" s="52">
        <f t="shared" ca="1" si="1"/>
        <v>5160126</v>
      </c>
      <c r="AQ27" s="52">
        <f t="shared" ca="1" si="0"/>
        <v>3701885</v>
      </c>
      <c r="AR27" s="52">
        <f ca="1">IF(AQ27&gt;資料輸入區!$E$15,0,AP27)</f>
        <v>0</v>
      </c>
    </row>
    <row r="28" spans="1:44" ht="17.3" hidden="1" customHeight="1" thickTop="1">
      <c r="A28" s="84">
        <v>1.75</v>
      </c>
      <c r="B28" s="84">
        <f ca="1">VLOOKUP(PayYear,B2:J11,3,FALSE)</f>
        <v>0.2</v>
      </c>
      <c r="C28" s="84">
        <f ca="1">VLOOKUP(PayYear,B2:J11,4,FALSE)</f>
        <v>7.0000000000000007E-2</v>
      </c>
      <c r="D28" s="84">
        <f>VLOOKUP(PayYear,B2:J11,5,FALSE)</f>
        <v>18</v>
      </c>
      <c r="E28" s="84">
        <f>VLOOKUP(PayYear,B2:J11,6,FALSE)</f>
        <v>75</v>
      </c>
      <c r="F28" s="84">
        <f>VLOOKUP(PayYear,B2:J11,7,FALSE)</f>
        <v>3000</v>
      </c>
      <c r="G28" s="84">
        <f>VLOOKUP(PayYear,B2:J11,8,FALSE)</f>
        <v>10000000</v>
      </c>
      <c r="H28" s="17">
        <f>VLOOKUP(PayYear,B2:J11,9,FALSE)</f>
        <v>0</v>
      </c>
      <c r="I28" s="17" t="s">
        <v>532</v>
      </c>
      <c r="L28" s="17">
        <v>26</v>
      </c>
      <c r="M28" s="54">
        <v>0</v>
      </c>
      <c r="N28" s="54">
        <v>0</v>
      </c>
      <c r="O28" s="54">
        <v>0</v>
      </c>
      <c r="P28" s="26"/>
      <c r="Q28" s="26"/>
      <c r="R28" s="26"/>
      <c r="S28" s="26"/>
      <c r="T28" s="26"/>
      <c r="U28" s="26"/>
      <c r="V28" s="26"/>
      <c r="X28" s="1083" t="s">
        <v>591</v>
      </c>
      <c r="Y28" s="603">
        <v>1</v>
      </c>
      <c r="Z28" s="604"/>
      <c r="AA28" s="605"/>
      <c r="AB28" s="606"/>
      <c r="AC28" s="605"/>
      <c r="AD28" s="605"/>
      <c r="AE28" s="607"/>
      <c r="AG28" s="33">
        <v>6</v>
      </c>
      <c r="AH28" s="34">
        <v>16</v>
      </c>
      <c r="AI28" s="35">
        <v>1</v>
      </c>
      <c r="AK28" s="37">
        <v>41</v>
      </c>
      <c r="AL28" s="38">
        <v>115</v>
      </c>
      <c r="AM28" s="39">
        <v>500</v>
      </c>
      <c r="AP28" s="52">
        <f t="shared" ca="1" si="1"/>
        <v>5160127</v>
      </c>
      <c r="AQ28" s="52">
        <f t="shared" ca="1" si="0"/>
        <v>3701885</v>
      </c>
      <c r="AR28" s="52">
        <f ca="1">IF(AQ28&gt;資料輸入區!$E$15,0,AP28)</f>
        <v>0</v>
      </c>
    </row>
    <row r="29" spans="1:44" hidden="1">
      <c r="L29" s="17">
        <v>27</v>
      </c>
      <c r="M29" s="54">
        <v>0</v>
      </c>
      <c r="N29" s="54">
        <v>0</v>
      </c>
      <c r="O29" s="54">
        <v>0</v>
      </c>
      <c r="P29" s="26"/>
      <c r="Q29" s="26"/>
      <c r="R29" s="26"/>
      <c r="S29" s="26"/>
      <c r="T29" s="26"/>
      <c r="U29" s="26"/>
      <c r="V29" s="26"/>
      <c r="X29" s="1084"/>
      <c r="Y29" s="608">
        <v>2</v>
      </c>
      <c r="Z29" s="609"/>
      <c r="AA29" s="610"/>
      <c r="AB29" s="611"/>
      <c r="AC29" s="610"/>
      <c r="AD29" s="610"/>
      <c r="AE29" s="612"/>
      <c r="AG29" s="33">
        <v>6</v>
      </c>
      <c r="AH29" s="34">
        <v>31</v>
      </c>
      <c r="AI29" s="35">
        <v>1</v>
      </c>
      <c r="AK29" s="37">
        <v>46</v>
      </c>
      <c r="AL29" s="38">
        <v>115</v>
      </c>
      <c r="AM29" s="39">
        <v>500</v>
      </c>
      <c r="AP29" s="52">
        <f t="shared" ca="1" si="1"/>
        <v>5160128</v>
      </c>
      <c r="AQ29" s="52">
        <f t="shared" ca="1" si="0"/>
        <v>3701886</v>
      </c>
      <c r="AR29" s="52">
        <f ca="1">IF(AQ29&gt;資料輸入區!$E$15,0,AP29)</f>
        <v>0</v>
      </c>
    </row>
    <row r="30" spans="1:44" hidden="1">
      <c r="A30" s="17" t="s">
        <v>295</v>
      </c>
      <c r="B30" s="17">
        <v>1</v>
      </c>
      <c r="C30" s="17">
        <v>20000</v>
      </c>
      <c r="D30" s="17">
        <v>100000</v>
      </c>
      <c r="L30" s="17">
        <v>28</v>
      </c>
      <c r="M30" s="54">
        <v>0</v>
      </c>
      <c r="N30" s="54">
        <v>0</v>
      </c>
      <c r="O30" s="54">
        <v>0</v>
      </c>
      <c r="P30" s="26"/>
      <c r="Q30" s="26"/>
      <c r="R30" s="26"/>
      <c r="S30" s="26"/>
      <c r="T30" s="26"/>
      <c r="U30" s="26"/>
      <c r="V30" s="26"/>
      <c r="X30" s="1084"/>
      <c r="Y30" s="608">
        <v>3</v>
      </c>
      <c r="Z30" s="609"/>
      <c r="AA30" s="610"/>
      <c r="AB30" s="611"/>
      <c r="AC30" s="610"/>
      <c r="AD30" s="610"/>
      <c r="AE30" s="612"/>
      <c r="AG30" s="33">
        <v>6</v>
      </c>
      <c r="AH30" s="34">
        <v>41</v>
      </c>
      <c r="AI30" s="35">
        <v>1</v>
      </c>
      <c r="AK30" s="37">
        <v>51</v>
      </c>
      <c r="AL30" s="38">
        <v>90</v>
      </c>
      <c r="AM30" s="39">
        <v>200</v>
      </c>
      <c r="AP30" s="52">
        <f t="shared" ca="1" si="1"/>
        <v>5160129</v>
      </c>
      <c r="AQ30" s="52">
        <f t="shared" ca="1" si="0"/>
        <v>3701887</v>
      </c>
      <c r="AR30" s="52">
        <f ca="1">IF(AQ30&gt;資料輸入區!$E$15,0,AP30)</f>
        <v>0</v>
      </c>
    </row>
    <row r="31" spans="1:44" hidden="1">
      <c r="A31" s="17" t="s">
        <v>296</v>
      </c>
      <c r="B31" s="17">
        <v>31.5</v>
      </c>
      <c r="C31" s="17">
        <v>1000</v>
      </c>
      <c r="D31" s="17">
        <v>5000</v>
      </c>
      <c r="L31" s="17">
        <v>29</v>
      </c>
      <c r="M31" s="54">
        <v>0</v>
      </c>
      <c r="N31" s="54">
        <v>0</v>
      </c>
      <c r="O31" s="54">
        <v>0</v>
      </c>
      <c r="P31" s="26"/>
      <c r="Q31" s="26"/>
      <c r="R31" s="26"/>
      <c r="S31" s="26"/>
      <c r="T31" s="26"/>
      <c r="U31" s="26"/>
      <c r="V31" s="26"/>
      <c r="X31" s="1084"/>
      <c r="Y31" s="608">
        <v>4</v>
      </c>
      <c r="Z31" s="609"/>
      <c r="AA31" s="610"/>
      <c r="AB31" s="611"/>
      <c r="AC31" s="610"/>
      <c r="AD31" s="610"/>
      <c r="AE31" s="612"/>
      <c r="AG31" s="33">
        <v>6</v>
      </c>
      <c r="AH31" s="34">
        <v>51</v>
      </c>
      <c r="AI31" s="35">
        <v>1</v>
      </c>
      <c r="AK31" s="37">
        <v>56</v>
      </c>
      <c r="AL31" s="38">
        <v>90</v>
      </c>
      <c r="AM31" s="39">
        <v>100</v>
      </c>
      <c r="AP31" s="52">
        <f t="shared" ca="1" si="1"/>
        <v>5160130</v>
      </c>
      <c r="AQ31" s="52">
        <f t="shared" ca="1" si="0"/>
        <v>3701887</v>
      </c>
      <c r="AR31" s="52">
        <f ca="1">IF(AQ31&gt;資料輸入區!$E$15,0,AP31)</f>
        <v>0</v>
      </c>
    </row>
    <row r="32" spans="1:44" hidden="1">
      <c r="A32" s="17" t="s">
        <v>297</v>
      </c>
      <c r="B32" s="17">
        <v>4.5</v>
      </c>
      <c r="L32" s="17">
        <v>30</v>
      </c>
      <c r="M32" s="54">
        <v>0</v>
      </c>
      <c r="N32" s="54">
        <v>0</v>
      </c>
      <c r="O32" s="54">
        <v>0</v>
      </c>
      <c r="P32" s="26"/>
      <c r="Q32" s="26"/>
      <c r="R32" s="26"/>
      <c r="S32" s="26"/>
      <c r="T32" s="26"/>
      <c r="U32" s="26"/>
      <c r="V32" s="26"/>
      <c r="X32" s="1084"/>
      <c r="Y32" s="608">
        <v>5</v>
      </c>
      <c r="Z32" s="609"/>
      <c r="AA32" s="610"/>
      <c r="AB32" s="611"/>
      <c r="AC32" s="610"/>
      <c r="AD32" s="610"/>
      <c r="AE32" s="612"/>
      <c r="AG32" s="33">
        <v>6</v>
      </c>
      <c r="AH32" s="34">
        <v>61</v>
      </c>
      <c r="AI32" s="35">
        <v>1</v>
      </c>
      <c r="AK32" s="37">
        <v>61</v>
      </c>
      <c r="AL32" s="38">
        <v>75</v>
      </c>
      <c r="AM32" s="39">
        <v>0</v>
      </c>
      <c r="AP32" s="52">
        <f t="shared" ca="1" si="1"/>
        <v>5160131</v>
      </c>
      <c r="AQ32" s="52">
        <f t="shared" ca="1" si="0"/>
        <v>3701888</v>
      </c>
      <c r="AR32" s="52">
        <f ca="1">IF(AQ32&gt;資料輸入區!$E$15,0,AP32)</f>
        <v>0</v>
      </c>
    </row>
    <row r="33" spans="1:44" ht="16.7" hidden="1" thickBot="1">
      <c r="A33" s="17" t="s">
        <v>298</v>
      </c>
      <c r="B33" s="17">
        <v>21</v>
      </c>
      <c r="L33" s="17">
        <v>31</v>
      </c>
      <c r="M33" s="54">
        <v>0</v>
      </c>
      <c r="N33" s="54">
        <v>0</v>
      </c>
      <c r="O33" s="54">
        <v>0</v>
      </c>
      <c r="P33" s="26"/>
      <c r="Q33" s="26"/>
      <c r="R33" s="26"/>
      <c r="S33" s="26"/>
      <c r="T33" s="26"/>
      <c r="U33" s="26"/>
      <c r="V33" s="26"/>
      <c r="X33" s="1084"/>
      <c r="Y33" s="608">
        <v>10</v>
      </c>
      <c r="Z33" s="609"/>
      <c r="AA33" s="610"/>
      <c r="AB33" s="611"/>
      <c r="AC33" s="610"/>
      <c r="AD33" s="610"/>
      <c r="AE33" s="612"/>
      <c r="AG33" s="44">
        <v>6</v>
      </c>
      <c r="AH33" s="45">
        <v>66</v>
      </c>
      <c r="AI33" s="46">
        <v>1</v>
      </c>
      <c r="AK33" s="47">
        <v>66</v>
      </c>
      <c r="AL33" s="48">
        <v>15</v>
      </c>
      <c r="AM33" s="49">
        <v>0</v>
      </c>
      <c r="AP33" s="52">
        <f t="shared" ca="1" si="1"/>
        <v>5160132</v>
      </c>
      <c r="AQ33" s="52">
        <f t="shared" ca="1" si="0"/>
        <v>3701889</v>
      </c>
      <c r="AR33" s="52">
        <f ca="1">IF(AQ33&gt;資料輸入區!$E$15,0,AP33)</f>
        <v>0</v>
      </c>
    </row>
    <row r="34" spans="1:44" hidden="1">
      <c r="L34" s="17">
        <v>32</v>
      </c>
      <c r="M34" s="54">
        <v>0</v>
      </c>
      <c r="N34" s="54">
        <v>0</v>
      </c>
      <c r="O34" s="54">
        <v>0</v>
      </c>
      <c r="P34" s="26"/>
      <c r="Q34" s="26"/>
      <c r="R34" s="26"/>
      <c r="S34" s="26"/>
      <c r="T34" s="26"/>
      <c r="U34" s="26"/>
      <c r="V34" s="26"/>
      <c r="X34" s="1084"/>
      <c r="Y34" s="608">
        <v>15</v>
      </c>
      <c r="Z34" s="609"/>
      <c r="AA34" s="610"/>
      <c r="AB34" s="611"/>
      <c r="AC34" s="610"/>
      <c r="AD34" s="610"/>
      <c r="AE34" s="612"/>
      <c r="AK34" s="37">
        <v>71</v>
      </c>
      <c r="AL34" s="38">
        <v>10</v>
      </c>
      <c r="AP34" s="52">
        <f t="shared" ca="1" si="1"/>
        <v>5160133</v>
      </c>
      <c r="AQ34" s="52">
        <f t="shared" ca="1" si="0"/>
        <v>3701890</v>
      </c>
      <c r="AR34" s="52">
        <f ca="1">IF(AQ34&gt;資料輸入區!$E$15,0,AP34)</f>
        <v>0</v>
      </c>
    </row>
    <row r="35" spans="1:44" hidden="1">
      <c r="G35"/>
      <c r="H35" s="1070" t="s">
        <v>530</v>
      </c>
      <c r="I35" s="1070"/>
      <c r="L35" s="17">
        <v>33</v>
      </c>
      <c r="M35" s="54">
        <v>0</v>
      </c>
      <c r="N35" s="54">
        <v>0</v>
      </c>
      <c r="O35" s="54">
        <v>0</v>
      </c>
      <c r="P35" s="26"/>
      <c r="Q35" s="26"/>
      <c r="R35" s="26"/>
      <c r="S35" s="26"/>
      <c r="T35" s="26"/>
      <c r="U35" s="26"/>
      <c r="V35" s="26"/>
      <c r="X35" s="1085"/>
      <c r="Y35" s="613">
        <v>20</v>
      </c>
      <c r="Z35" s="614"/>
      <c r="AA35" s="615"/>
      <c r="AB35" s="616"/>
      <c r="AC35" s="615"/>
      <c r="AD35" s="615"/>
      <c r="AE35" s="617"/>
      <c r="AP35" s="52">
        <f t="shared" ca="1" si="1"/>
        <v>5160134</v>
      </c>
      <c r="AQ35" s="52">
        <f t="shared" ca="1" si="0"/>
        <v>3701890</v>
      </c>
      <c r="AR35" s="52">
        <f ca="1">IF(AQ35&gt;資料輸入區!$E$15,0,AP35)</f>
        <v>0</v>
      </c>
    </row>
    <row r="36" spans="1:44" hidden="1">
      <c r="A36" s="17" t="s">
        <v>299</v>
      </c>
      <c r="B36" s="17" t="s">
        <v>300</v>
      </c>
      <c r="C36" s="87" t="s">
        <v>301</v>
      </c>
      <c r="D36" s="88" t="s">
        <v>302</v>
      </c>
      <c r="E36" s="17" t="s">
        <v>303</v>
      </c>
      <c r="G36" s="17" t="s">
        <v>771</v>
      </c>
      <c r="H36" s="889" t="s">
        <v>770</v>
      </c>
      <c r="I36" s="569" t="s">
        <v>531</v>
      </c>
      <c r="L36" s="17">
        <v>34</v>
      </c>
      <c r="M36" s="54">
        <v>0</v>
      </c>
      <c r="N36" s="54">
        <v>0</v>
      </c>
      <c r="O36" s="54">
        <v>0</v>
      </c>
      <c r="P36" s="26"/>
      <c r="Q36" s="26"/>
      <c r="R36" s="26"/>
      <c r="S36" s="26"/>
      <c r="T36" s="26"/>
      <c r="U36" s="26"/>
      <c r="V36" s="26"/>
      <c r="AP36" s="52">
        <f t="shared" ca="1" si="1"/>
        <v>5160135</v>
      </c>
      <c r="AQ36" s="52">
        <f t="shared" ca="1" si="0"/>
        <v>3701891</v>
      </c>
      <c r="AR36" s="52">
        <f ca="1">IF(AQ36&gt;資料輸入區!$E$15,0,AP36)</f>
        <v>0</v>
      </c>
    </row>
    <row r="37" spans="1:44" hidden="1">
      <c r="A37" s="17">
        <v>0</v>
      </c>
      <c r="B37" s="50">
        <v>1</v>
      </c>
      <c r="C37" s="89">
        <v>1.9</v>
      </c>
      <c r="D37" s="90">
        <v>2.1</v>
      </c>
      <c r="E37" s="90">
        <v>2.5</v>
      </c>
      <c r="G37" s="887">
        <v>7.0000000000000007E-2</v>
      </c>
      <c r="H37" s="570">
        <v>1500000</v>
      </c>
      <c r="I37" s="891">
        <f>H37*(1-G37)</f>
        <v>1395000</v>
      </c>
      <c r="L37" s="17">
        <v>35</v>
      </c>
      <c r="M37" s="54">
        <v>0</v>
      </c>
      <c r="N37" s="54">
        <v>0</v>
      </c>
      <c r="O37" s="54">
        <v>0</v>
      </c>
      <c r="P37" s="26"/>
      <c r="Q37" s="26"/>
      <c r="R37" s="26"/>
      <c r="S37" s="26"/>
      <c r="T37" s="26"/>
      <c r="U37" s="26"/>
      <c r="V37" s="26"/>
      <c r="AP37" s="52">
        <f t="shared" ca="1" si="1"/>
        <v>5160136</v>
      </c>
      <c r="AQ37" s="52">
        <f t="shared" ca="1" si="0"/>
        <v>3701892</v>
      </c>
      <c r="AR37" s="52">
        <f ca="1">IF(AQ37&gt;資料輸入區!$E$15,0,AP37)</f>
        <v>0</v>
      </c>
    </row>
    <row r="38" spans="1:44" hidden="1">
      <c r="A38" s="17">
        <v>1</v>
      </c>
      <c r="B38" s="50">
        <v>1</v>
      </c>
      <c r="C38" s="89">
        <v>1.9</v>
      </c>
      <c r="D38" s="90">
        <v>2.1</v>
      </c>
      <c r="E38" s="90">
        <v>2.5</v>
      </c>
      <c r="G38" s="888">
        <v>5.5E-2</v>
      </c>
      <c r="H38" s="570">
        <v>1200000</v>
      </c>
      <c r="I38" s="891">
        <f t="shared" ref="I38:I43" si="2">H38*(1-G38)</f>
        <v>1134000</v>
      </c>
      <c r="L38" s="17">
        <v>36</v>
      </c>
      <c r="M38" s="54">
        <v>0</v>
      </c>
      <c r="N38" s="54">
        <v>0</v>
      </c>
      <c r="O38" s="54">
        <v>0</v>
      </c>
      <c r="P38" s="26"/>
      <c r="Q38" s="26"/>
      <c r="R38" s="26"/>
      <c r="S38" s="26"/>
      <c r="T38" s="26"/>
      <c r="U38" s="26"/>
      <c r="V38" s="26"/>
      <c r="X38" s="1086" t="s">
        <v>261</v>
      </c>
      <c r="Y38" s="1087"/>
      <c r="Z38" s="1088"/>
      <c r="AA38" s="1089"/>
      <c r="AB38" s="1090"/>
      <c r="AC38" s="1091"/>
      <c r="AD38" s="1089"/>
      <c r="AE38" s="1092"/>
      <c r="AP38" s="52">
        <f t="shared" ca="1" si="1"/>
        <v>5160137</v>
      </c>
      <c r="AQ38" s="52">
        <f t="shared" ca="1" si="0"/>
        <v>3701893</v>
      </c>
      <c r="AR38" s="52">
        <f ca="1">IF(AQ38&gt;資料輸入區!$E$15,0,AP38)</f>
        <v>0</v>
      </c>
    </row>
    <row r="39" spans="1:44" ht="17.3" hidden="1" customHeight="1" thickBot="1">
      <c r="A39" s="17">
        <v>2</v>
      </c>
      <c r="B39" s="50">
        <v>1</v>
      </c>
      <c r="C39" s="89">
        <v>1.9</v>
      </c>
      <c r="D39" s="90">
        <v>2.1</v>
      </c>
      <c r="E39" s="90">
        <v>2.5</v>
      </c>
      <c r="G39" s="887">
        <v>0.04</v>
      </c>
      <c r="H39" s="570">
        <v>800000</v>
      </c>
      <c r="I39" s="891">
        <f t="shared" si="2"/>
        <v>768000</v>
      </c>
      <c r="L39" s="17">
        <v>37</v>
      </c>
      <c r="M39" s="54">
        <v>0</v>
      </c>
      <c r="N39" s="54">
        <v>0</v>
      </c>
      <c r="O39" s="54">
        <v>0</v>
      </c>
      <c r="P39" s="26"/>
      <c r="Q39" s="26"/>
      <c r="R39" s="26"/>
      <c r="S39" s="26"/>
      <c r="T39" s="26"/>
      <c r="U39" s="26"/>
      <c r="V39" s="26"/>
      <c r="X39" s="1093" t="s">
        <v>266</v>
      </c>
      <c r="Y39" s="1094"/>
      <c r="Z39" s="91">
        <v>0</v>
      </c>
      <c r="AA39" s="92">
        <v>35</v>
      </c>
      <c r="AB39" s="93">
        <v>65</v>
      </c>
      <c r="AC39" s="91">
        <v>0</v>
      </c>
      <c r="AD39" s="92">
        <v>35</v>
      </c>
      <c r="AE39" s="93">
        <v>65</v>
      </c>
      <c r="AP39" s="52">
        <f t="shared" ca="1" si="1"/>
        <v>5160138</v>
      </c>
      <c r="AQ39" s="52">
        <f t="shared" ca="1" si="0"/>
        <v>3701893</v>
      </c>
      <c r="AR39" s="52">
        <f ca="1">IF(AQ39&gt;資料輸入區!$E$15,0,AP39)</f>
        <v>0</v>
      </c>
    </row>
    <row r="40" spans="1:44" ht="16.7" hidden="1" thickTop="1">
      <c r="A40" s="17">
        <v>3</v>
      </c>
      <c r="B40" s="50">
        <v>1</v>
      </c>
      <c r="C40" s="89">
        <v>1.9</v>
      </c>
      <c r="D40" s="90">
        <v>2.1</v>
      </c>
      <c r="E40" s="90">
        <v>2.5</v>
      </c>
      <c r="G40" s="887">
        <v>0.03</v>
      </c>
      <c r="H40" s="570">
        <v>500000</v>
      </c>
      <c r="I40" s="891">
        <f t="shared" si="2"/>
        <v>485000</v>
      </c>
      <c r="L40" s="17">
        <v>38</v>
      </c>
      <c r="M40" s="54">
        <v>0</v>
      </c>
      <c r="N40" s="54">
        <v>0</v>
      </c>
      <c r="O40" s="54">
        <v>0</v>
      </c>
      <c r="P40" s="26"/>
      <c r="Q40" s="26"/>
      <c r="R40" s="26"/>
      <c r="S40" s="26"/>
      <c r="T40" s="26"/>
      <c r="U40" s="26"/>
      <c r="V40" s="26"/>
      <c r="X40" s="1078" t="s">
        <v>267</v>
      </c>
      <c r="Y40" s="41">
        <v>1</v>
      </c>
      <c r="Z40" s="94"/>
      <c r="AA40" s="95"/>
      <c r="AB40" s="95"/>
      <c r="AC40" s="96"/>
      <c r="AD40" s="95"/>
      <c r="AE40" s="97"/>
      <c r="AP40" s="52">
        <f t="shared" ca="1" si="1"/>
        <v>5160139</v>
      </c>
      <c r="AQ40" s="52">
        <f t="shared" ca="1" si="0"/>
        <v>3701894</v>
      </c>
      <c r="AR40" s="52">
        <f ca="1">IF(AQ40&gt;資料輸入區!$E$15,0,AP40)</f>
        <v>0</v>
      </c>
    </row>
    <row r="41" spans="1:44" hidden="1">
      <c r="A41" s="17">
        <v>4</v>
      </c>
      <c r="B41" s="50">
        <v>1</v>
      </c>
      <c r="C41" s="89">
        <v>1.9</v>
      </c>
      <c r="D41" s="90">
        <v>2.1</v>
      </c>
      <c r="E41" s="90">
        <v>2.5</v>
      </c>
      <c r="G41" s="887">
        <v>0.02</v>
      </c>
      <c r="H41" s="570">
        <v>200000</v>
      </c>
      <c r="I41" s="891">
        <f t="shared" si="2"/>
        <v>196000</v>
      </c>
      <c r="L41" s="17">
        <v>39</v>
      </c>
      <c r="M41" s="54">
        <v>0</v>
      </c>
      <c r="N41" s="54">
        <v>0</v>
      </c>
      <c r="O41" s="54">
        <v>0</v>
      </c>
      <c r="P41" s="26"/>
      <c r="Q41" s="26"/>
      <c r="R41" s="26"/>
      <c r="S41" s="26"/>
      <c r="T41" s="26"/>
      <c r="U41" s="26"/>
      <c r="V41" s="26"/>
      <c r="X41" s="1079"/>
      <c r="Y41" s="42">
        <v>2</v>
      </c>
      <c r="Z41" s="98"/>
      <c r="AA41" s="99"/>
      <c r="AB41" s="99"/>
      <c r="AC41" s="100"/>
      <c r="AD41" s="99"/>
      <c r="AE41" s="101"/>
      <c r="AP41" s="52">
        <f t="shared" ca="1" si="1"/>
        <v>5160140</v>
      </c>
      <c r="AQ41" s="52">
        <f t="shared" ca="1" si="0"/>
        <v>3701895</v>
      </c>
      <c r="AR41" s="52">
        <f ca="1">IF(AQ41&gt;資料輸入區!$E$15,0,AP41)</f>
        <v>0</v>
      </c>
    </row>
    <row r="42" spans="1:44" hidden="1">
      <c r="A42" s="17">
        <v>5</v>
      </c>
      <c r="B42" s="50">
        <v>1</v>
      </c>
      <c r="C42" s="89">
        <v>1.9</v>
      </c>
      <c r="D42" s="90">
        <v>2.1</v>
      </c>
      <c r="E42" s="90">
        <v>2.5</v>
      </c>
      <c r="G42" s="887">
        <v>0.01</v>
      </c>
      <c r="H42" s="570">
        <v>100000</v>
      </c>
      <c r="I42" s="891">
        <f t="shared" si="2"/>
        <v>99000</v>
      </c>
      <c r="L42" s="17">
        <v>40</v>
      </c>
      <c r="M42" s="54">
        <v>0</v>
      </c>
      <c r="N42" s="54">
        <v>0</v>
      </c>
      <c r="O42" s="54">
        <v>0</v>
      </c>
      <c r="P42" s="26"/>
      <c r="Q42" s="26"/>
      <c r="R42" s="26"/>
      <c r="S42" s="26"/>
      <c r="T42" s="26"/>
      <c r="U42" s="26"/>
      <c r="V42" s="26"/>
      <c r="X42" s="1079"/>
      <c r="Y42" s="42">
        <v>3</v>
      </c>
      <c r="Z42" s="98"/>
      <c r="AA42" s="99"/>
      <c r="AB42" s="99"/>
      <c r="AC42" s="100"/>
      <c r="AD42" s="99"/>
      <c r="AE42" s="101"/>
      <c r="AP42" s="52">
        <f t="shared" ca="1" si="1"/>
        <v>5160141</v>
      </c>
      <c r="AQ42" s="52">
        <f t="shared" ca="1" si="0"/>
        <v>3701896</v>
      </c>
      <c r="AR42" s="52">
        <f ca="1">IF(AQ42&gt;資料輸入區!$E$15,0,AP42)</f>
        <v>0</v>
      </c>
    </row>
    <row r="43" spans="1:44" hidden="1">
      <c r="A43" s="17">
        <v>6</v>
      </c>
      <c r="B43" s="50">
        <v>1</v>
      </c>
      <c r="C43" s="89">
        <v>1.9</v>
      </c>
      <c r="D43" s="90">
        <v>2.1</v>
      </c>
      <c r="E43" s="90">
        <v>2.5</v>
      </c>
      <c r="G43">
        <v>0</v>
      </c>
      <c r="H43" s="570">
        <v>0</v>
      </c>
      <c r="I43" s="571">
        <f t="shared" si="2"/>
        <v>0</v>
      </c>
      <c r="L43" s="17">
        <v>41</v>
      </c>
      <c r="M43" s="54">
        <v>0</v>
      </c>
      <c r="N43" s="54">
        <v>0</v>
      </c>
      <c r="O43" s="54">
        <v>0</v>
      </c>
      <c r="P43" s="26"/>
      <c r="Q43" s="26"/>
      <c r="R43" s="26"/>
      <c r="S43" s="26"/>
      <c r="T43" s="26"/>
      <c r="U43" s="26"/>
      <c r="V43" s="26"/>
      <c r="X43" s="1079"/>
      <c r="Y43" s="42">
        <v>4</v>
      </c>
      <c r="Z43" s="98"/>
      <c r="AA43" s="99"/>
      <c r="AB43" s="99"/>
      <c r="AC43" s="100"/>
      <c r="AD43" s="99"/>
      <c r="AE43" s="101"/>
      <c r="AP43" s="52">
        <f t="shared" ca="1" si="1"/>
        <v>5160142</v>
      </c>
      <c r="AQ43" s="52">
        <f t="shared" ca="1" si="0"/>
        <v>3701897</v>
      </c>
      <c r="AR43" s="52">
        <f ca="1">IF(AQ43&gt;資料輸入區!$E$15,0,AP43)</f>
        <v>0</v>
      </c>
    </row>
    <row r="44" spans="1:44" hidden="1">
      <c r="A44" s="17">
        <v>7</v>
      </c>
      <c r="B44" s="50">
        <v>1</v>
      </c>
      <c r="C44" s="89">
        <v>1.9</v>
      </c>
      <c r="D44" s="90">
        <v>2.1</v>
      </c>
      <c r="E44" s="90">
        <v>2.5</v>
      </c>
      <c r="G44"/>
      <c r="H44" s="569"/>
      <c r="I44" s="569" t="s">
        <v>531</v>
      </c>
      <c r="L44" s="17">
        <v>42</v>
      </c>
      <c r="M44" s="54">
        <v>0</v>
      </c>
      <c r="N44" s="54">
        <v>0</v>
      </c>
      <c r="O44" s="54">
        <v>0</v>
      </c>
      <c r="P44" s="26"/>
      <c r="Q44" s="26"/>
      <c r="R44" s="26"/>
      <c r="S44" s="26"/>
      <c r="T44" s="26"/>
      <c r="U44" s="26"/>
      <c r="V44" s="26"/>
      <c r="X44" s="1079"/>
      <c r="Y44" s="42">
        <v>5</v>
      </c>
      <c r="Z44" s="98"/>
      <c r="AA44" s="99"/>
      <c r="AB44" s="99"/>
      <c r="AC44" s="102"/>
      <c r="AD44" s="99"/>
      <c r="AE44" s="101"/>
      <c r="AP44" s="52">
        <f t="shared" ca="1" si="1"/>
        <v>5160143</v>
      </c>
      <c r="AQ44" s="52">
        <f t="shared" ca="1" si="0"/>
        <v>3701897</v>
      </c>
      <c r="AR44" s="52">
        <f ca="1">IF(AQ44&gt;資料輸入區!$E$15,0,AP44)</f>
        <v>0</v>
      </c>
    </row>
    <row r="45" spans="1:44" hidden="1">
      <c r="A45" s="17">
        <v>8</v>
      </c>
      <c r="B45" s="50">
        <v>1</v>
      </c>
      <c r="C45" s="89">
        <v>1.9</v>
      </c>
      <c r="D45" s="90">
        <v>2.1</v>
      </c>
      <c r="E45" s="90">
        <v>2.5</v>
      </c>
      <c r="G45">
        <f>DMAX(G36:I43,G36,I44:I45)</f>
        <v>7.0000000000000007E-2</v>
      </c>
      <c r="H45"/>
      <c r="I45" s="890" t="str">
        <f>"&lt;="&amp;資料輸入區!E15</f>
        <v>&lt;=3701867</v>
      </c>
      <c r="L45" s="17">
        <v>43</v>
      </c>
      <c r="M45" s="54">
        <v>0</v>
      </c>
      <c r="N45" s="54">
        <v>0</v>
      </c>
      <c r="O45" s="54">
        <v>0</v>
      </c>
      <c r="P45" s="26"/>
      <c r="Q45" s="26"/>
      <c r="R45" s="26"/>
      <c r="S45" s="26"/>
      <c r="T45" s="26"/>
      <c r="U45" s="26"/>
      <c r="V45" s="26"/>
      <c r="X45" s="1079"/>
      <c r="Y45" s="43">
        <v>10</v>
      </c>
      <c r="Z45" s="103"/>
      <c r="AA45" s="104"/>
      <c r="AB45" s="104"/>
      <c r="AC45" s="105"/>
      <c r="AD45" s="104"/>
      <c r="AE45" s="106"/>
      <c r="AP45" s="52">
        <f t="shared" ca="1" si="1"/>
        <v>5160144</v>
      </c>
      <c r="AQ45" s="52">
        <f t="shared" ca="1" si="0"/>
        <v>3701898</v>
      </c>
      <c r="AR45" s="52">
        <f ca="1">IF(AQ45&gt;資料輸入區!$E$15,0,AP45)</f>
        <v>0</v>
      </c>
    </row>
    <row r="46" spans="1:44" hidden="1">
      <c r="A46" s="17">
        <v>9</v>
      </c>
      <c r="B46" s="50">
        <v>1</v>
      </c>
      <c r="C46" s="89">
        <v>1.9</v>
      </c>
      <c r="D46" s="90">
        <v>2.1</v>
      </c>
      <c r="E46" s="90">
        <v>2.5</v>
      </c>
      <c r="L46" s="17">
        <v>44</v>
      </c>
      <c r="M46" s="54">
        <v>0</v>
      </c>
      <c r="N46" s="54">
        <v>0</v>
      </c>
      <c r="O46" s="54">
        <v>0</v>
      </c>
      <c r="P46" s="26"/>
      <c r="Q46" s="26"/>
      <c r="R46" s="26"/>
      <c r="S46" s="26"/>
      <c r="T46" s="26"/>
      <c r="U46" s="26"/>
      <c r="V46" s="26"/>
      <c r="X46" s="1079"/>
      <c r="Y46" s="43">
        <v>15</v>
      </c>
      <c r="Z46" s="103"/>
      <c r="AA46" s="104"/>
      <c r="AB46" s="104"/>
      <c r="AC46" s="105"/>
      <c r="AD46" s="104"/>
      <c r="AE46" s="106"/>
      <c r="AP46" s="52">
        <f t="shared" ca="1" si="1"/>
        <v>5160145</v>
      </c>
      <c r="AQ46" s="52">
        <f t="shared" ca="1" si="0"/>
        <v>3701898</v>
      </c>
      <c r="AR46" s="52">
        <f ca="1">IF(AQ46&gt;資料輸入區!$E$15,0,AP46)</f>
        <v>0</v>
      </c>
    </row>
    <row r="47" spans="1:44" hidden="1">
      <c r="A47" s="17">
        <v>10</v>
      </c>
      <c r="B47" s="50">
        <v>1</v>
      </c>
      <c r="C47" s="89">
        <v>1.9</v>
      </c>
      <c r="D47" s="90">
        <v>2.1</v>
      </c>
      <c r="E47" s="90">
        <v>2.5</v>
      </c>
      <c r="L47" s="17">
        <v>45</v>
      </c>
      <c r="M47" s="54">
        <v>0</v>
      </c>
      <c r="N47" s="54">
        <v>0</v>
      </c>
      <c r="O47" s="54">
        <v>0</v>
      </c>
      <c r="P47" s="26"/>
      <c r="Q47" s="26"/>
      <c r="R47" s="26"/>
      <c r="S47" s="26"/>
      <c r="T47" s="26"/>
      <c r="U47" s="26"/>
      <c r="V47" s="26"/>
      <c r="X47" s="1080"/>
      <c r="Y47" s="51">
        <v>20</v>
      </c>
      <c r="Z47" s="103"/>
      <c r="AA47" s="104"/>
      <c r="AB47" s="104"/>
      <c r="AC47" s="105"/>
      <c r="AD47" s="104"/>
      <c r="AE47" s="106"/>
      <c r="AP47" s="52">
        <f t="shared" ca="1" si="1"/>
        <v>5160146</v>
      </c>
      <c r="AQ47" s="52">
        <f t="shared" ca="1" si="0"/>
        <v>3701899</v>
      </c>
      <c r="AR47" s="52">
        <f ca="1">IF(AQ47&gt;資料輸入區!$E$15,0,AP47)</f>
        <v>0</v>
      </c>
    </row>
    <row r="48" spans="1:44" hidden="1">
      <c r="A48" s="17">
        <v>11</v>
      </c>
      <c r="B48" s="50">
        <v>1</v>
      </c>
      <c r="C48" s="89">
        <v>1.9</v>
      </c>
      <c r="D48" s="90">
        <v>2.1</v>
      </c>
      <c r="E48" s="90">
        <v>2.5</v>
      </c>
      <c r="L48" s="17">
        <v>46</v>
      </c>
      <c r="M48" s="54">
        <v>0</v>
      </c>
      <c r="N48" s="54">
        <v>0</v>
      </c>
      <c r="O48" s="54">
        <v>0</v>
      </c>
      <c r="P48" s="26"/>
      <c r="Q48" s="26"/>
      <c r="R48" s="26"/>
      <c r="S48" s="26"/>
      <c r="T48" s="26"/>
      <c r="U48" s="26"/>
      <c r="V48" s="26"/>
      <c r="AP48" s="52">
        <f t="shared" ca="1" si="1"/>
        <v>5160147</v>
      </c>
      <c r="AQ48" s="52">
        <f t="shared" ca="1" si="0"/>
        <v>3701899</v>
      </c>
      <c r="AR48" s="52">
        <f ca="1">IF(AQ48&gt;資料輸入區!$E$15,0,AP48)</f>
        <v>0</v>
      </c>
    </row>
    <row r="49" spans="1:44" hidden="1">
      <c r="A49" s="17">
        <v>12</v>
      </c>
      <c r="B49" s="50">
        <v>1</v>
      </c>
      <c r="C49" s="89">
        <v>1.9</v>
      </c>
      <c r="D49" s="90">
        <v>2.1</v>
      </c>
      <c r="E49" s="90">
        <v>2.5</v>
      </c>
      <c r="L49" s="17">
        <v>47</v>
      </c>
      <c r="M49" s="54">
        <v>0</v>
      </c>
      <c r="N49" s="54">
        <v>0</v>
      </c>
      <c r="O49" s="54">
        <v>0</v>
      </c>
      <c r="P49" s="26"/>
      <c r="Q49" s="26"/>
      <c r="R49" s="26"/>
      <c r="S49" s="26"/>
      <c r="T49" s="26"/>
      <c r="U49" s="26"/>
      <c r="V49" s="26"/>
      <c r="AP49" s="52">
        <f t="shared" ca="1" si="1"/>
        <v>5160148</v>
      </c>
      <c r="AQ49" s="52">
        <f t="shared" ca="1" si="0"/>
        <v>3701900</v>
      </c>
      <c r="AR49" s="52">
        <f ca="1">IF(AQ49&gt;資料輸入區!$E$15,0,AP49)</f>
        <v>0</v>
      </c>
    </row>
    <row r="50" spans="1:44" hidden="1">
      <c r="A50" s="17">
        <v>13</v>
      </c>
      <c r="B50" s="50">
        <v>1</v>
      </c>
      <c r="C50" s="89">
        <v>1.9</v>
      </c>
      <c r="D50" s="90">
        <v>2.1</v>
      </c>
      <c r="E50" s="90">
        <v>2.5</v>
      </c>
      <c r="L50" s="17">
        <v>48</v>
      </c>
      <c r="M50" s="54">
        <v>0</v>
      </c>
      <c r="N50" s="54">
        <v>0</v>
      </c>
      <c r="O50" s="54">
        <v>0</v>
      </c>
      <c r="P50" s="26"/>
      <c r="Q50" s="26"/>
      <c r="R50" s="26"/>
      <c r="S50" s="26"/>
      <c r="T50" s="26"/>
      <c r="U50" s="26"/>
      <c r="V50" s="26"/>
      <c r="AP50" s="52">
        <f t="shared" ca="1" si="1"/>
        <v>5160149</v>
      </c>
      <c r="AQ50" s="52">
        <f t="shared" ca="1" si="0"/>
        <v>3701901</v>
      </c>
      <c r="AR50" s="52">
        <f ca="1">IF(AQ50&gt;資料輸入區!$E$15,0,AP50)</f>
        <v>0</v>
      </c>
    </row>
    <row r="51" spans="1:44" hidden="1">
      <c r="A51" s="17">
        <v>14</v>
      </c>
      <c r="B51" s="50">
        <v>1</v>
      </c>
      <c r="C51" s="89">
        <v>1.9</v>
      </c>
      <c r="D51" s="90">
        <v>2.1</v>
      </c>
      <c r="E51" s="90">
        <v>2.5</v>
      </c>
      <c r="L51" s="17">
        <v>49</v>
      </c>
      <c r="M51" s="54">
        <v>0</v>
      </c>
      <c r="N51" s="54">
        <v>0</v>
      </c>
      <c r="O51" s="54">
        <v>0</v>
      </c>
      <c r="P51" s="26"/>
      <c r="Q51" s="26"/>
      <c r="R51" s="26"/>
      <c r="S51" s="26"/>
      <c r="T51" s="26"/>
      <c r="U51" s="26"/>
      <c r="V51" s="26"/>
      <c r="AP51" s="52">
        <f t="shared" ca="1" si="1"/>
        <v>5160150</v>
      </c>
      <c r="AQ51" s="52">
        <f t="shared" ca="1" si="0"/>
        <v>3701902</v>
      </c>
      <c r="AR51" s="52">
        <f ca="1">IF(AQ51&gt;資料輸入區!$E$15,0,AP51)</f>
        <v>0</v>
      </c>
    </row>
    <row r="52" spans="1:44" hidden="1">
      <c r="A52" s="17">
        <v>15</v>
      </c>
      <c r="B52" s="50">
        <v>1</v>
      </c>
      <c r="C52" s="89">
        <v>1.9</v>
      </c>
      <c r="D52" s="90">
        <v>2.1</v>
      </c>
      <c r="E52" s="90">
        <v>2.5</v>
      </c>
      <c r="L52" s="17">
        <v>50</v>
      </c>
      <c r="M52" s="54">
        <v>0</v>
      </c>
      <c r="N52" s="54">
        <v>0</v>
      </c>
      <c r="O52" s="54">
        <v>0</v>
      </c>
      <c r="P52" s="26"/>
      <c r="Q52" s="26"/>
      <c r="R52" s="26"/>
      <c r="S52" s="26"/>
      <c r="T52" s="26"/>
      <c r="U52" s="26"/>
      <c r="V52" s="26"/>
      <c r="AP52" s="52">
        <f t="shared" ca="1" si="1"/>
        <v>5160151</v>
      </c>
      <c r="AQ52" s="52">
        <f t="shared" ca="1" si="0"/>
        <v>3701902</v>
      </c>
      <c r="AR52" s="52">
        <f ca="1">IF(AQ52&gt;資料輸入區!$E$15,0,AP52)</f>
        <v>0</v>
      </c>
    </row>
    <row r="53" spans="1:44" hidden="1">
      <c r="A53" s="17">
        <v>16</v>
      </c>
      <c r="B53" s="50">
        <v>1</v>
      </c>
      <c r="C53" s="89">
        <v>1.9</v>
      </c>
      <c r="D53" s="90">
        <v>2.1</v>
      </c>
      <c r="E53" s="90">
        <v>2.5</v>
      </c>
      <c r="L53" s="17">
        <v>51</v>
      </c>
      <c r="M53" s="54">
        <v>0</v>
      </c>
      <c r="N53" s="54">
        <v>0</v>
      </c>
      <c r="O53" s="54">
        <v>0</v>
      </c>
      <c r="P53" s="26"/>
      <c r="Q53" s="26"/>
      <c r="R53" s="26"/>
      <c r="S53" s="26"/>
      <c r="T53" s="26"/>
      <c r="U53" s="26"/>
      <c r="V53" s="26"/>
      <c r="AP53" s="52">
        <f t="shared" ca="1" si="1"/>
        <v>5160152</v>
      </c>
      <c r="AQ53" s="52">
        <f t="shared" ca="1" si="0"/>
        <v>3701903</v>
      </c>
      <c r="AR53" s="52">
        <f ca="1">IF(AQ53&gt;資料輸入區!$E$15,0,AP53)</f>
        <v>0</v>
      </c>
    </row>
    <row r="54" spans="1:44" hidden="1">
      <c r="A54" s="17">
        <v>17</v>
      </c>
      <c r="B54" s="50">
        <v>1</v>
      </c>
      <c r="C54" s="89">
        <v>1.9</v>
      </c>
      <c r="D54" s="90">
        <v>2.1</v>
      </c>
      <c r="E54" s="90">
        <v>2.5</v>
      </c>
      <c r="L54" s="17">
        <v>52</v>
      </c>
      <c r="M54" s="54">
        <v>0</v>
      </c>
      <c r="N54" s="54">
        <v>0</v>
      </c>
      <c r="O54" s="54">
        <v>0</v>
      </c>
      <c r="P54" s="26"/>
      <c r="Q54" s="26"/>
      <c r="R54" s="26"/>
      <c r="S54" s="26"/>
      <c r="T54" s="26"/>
      <c r="U54" s="26"/>
      <c r="V54" s="26"/>
      <c r="AP54" s="52">
        <f t="shared" ca="1" si="1"/>
        <v>5160153</v>
      </c>
      <c r="AQ54" s="52">
        <f t="shared" ca="1" si="0"/>
        <v>3701904</v>
      </c>
      <c r="AR54" s="52">
        <f ca="1">IF(AQ54&gt;資料輸入區!$E$15,0,AP54)</f>
        <v>0</v>
      </c>
    </row>
    <row r="55" spans="1:44" hidden="1">
      <c r="A55" s="17">
        <v>18</v>
      </c>
      <c r="B55" s="50">
        <v>1</v>
      </c>
      <c r="C55" s="89">
        <v>1.9</v>
      </c>
      <c r="D55" s="90">
        <v>2.1</v>
      </c>
      <c r="E55" s="90">
        <v>2.5</v>
      </c>
      <c r="L55" s="17">
        <v>53</v>
      </c>
      <c r="M55" s="54">
        <v>0</v>
      </c>
      <c r="N55" s="54">
        <v>0</v>
      </c>
      <c r="O55" s="54">
        <v>0</v>
      </c>
      <c r="P55" s="26"/>
      <c r="Q55" s="26"/>
      <c r="R55" s="26"/>
      <c r="S55" s="26"/>
      <c r="T55" s="26"/>
      <c r="U55" s="26"/>
      <c r="V55" s="26"/>
      <c r="AP55" s="52">
        <f t="shared" ca="1" si="1"/>
        <v>5160154</v>
      </c>
      <c r="AQ55" s="52">
        <f t="shared" ca="1" si="0"/>
        <v>3701905</v>
      </c>
      <c r="AR55" s="52">
        <f ca="1">IF(AQ55&gt;資料輸入區!$E$15,0,AP55)</f>
        <v>0</v>
      </c>
    </row>
    <row r="56" spans="1:44" hidden="1">
      <c r="A56" s="17">
        <v>19</v>
      </c>
      <c r="B56" s="50">
        <v>1</v>
      </c>
      <c r="C56" s="89">
        <v>1.9</v>
      </c>
      <c r="D56" s="90">
        <v>2.1</v>
      </c>
      <c r="E56" s="90">
        <v>2.5</v>
      </c>
      <c r="L56" s="17">
        <v>54</v>
      </c>
      <c r="M56" s="54">
        <v>0</v>
      </c>
      <c r="N56" s="54">
        <v>0</v>
      </c>
      <c r="O56" s="54">
        <v>0</v>
      </c>
      <c r="P56" s="26"/>
      <c r="Q56" s="26"/>
      <c r="R56" s="26"/>
      <c r="S56" s="26"/>
      <c r="T56" s="26"/>
      <c r="U56" s="26"/>
      <c r="V56" s="26"/>
      <c r="AP56" s="52">
        <f t="shared" ca="1" si="1"/>
        <v>5160155</v>
      </c>
      <c r="AQ56" s="52">
        <f t="shared" ca="1" si="0"/>
        <v>3701906</v>
      </c>
      <c r="AR56" s="52">
        <f ca="1">IF(AQ56&gt;資料輸入區!$E$15,0,AP56)</f>
        <v>0</v>
      </c>
    </row>
    <row r="57" spans="1:44" hidden="1">
      <c r="A57" s="17">
        <v>20</v>
      </c>
      <c r="B57" s="50">
        <v>1</v>
      </c>
      <c r="C57" s="89">
        <v>1.9</v>
      </c>
      <c r="D57" s="90">
        <v>2.1</v>
      </c>
      <c r="E57" s="90">
        <v>2.5</v>
      </c>
      <c r="L57" s="17">
        <v>55</v>
      </c>
      <c r="M57" s="54">
        <v>0</v>
      </c>
      <c r="N57" s="54">
        <v>0</v>
      </c>
      <c r="O57" s="54">
        <v>0</v>
      </c>
      <c r="P57" s="26"/>
      <c r="Q57" s="26"/>
      <c r="R57" s="26"/>
      <c r="S57" s="26"/>
      <c r="T57" s="26"/>
      <c r="U57" s="26"/>
      <c r="V57" s="26"/>
      <c r="AP57" s="52">
        <f t="shared" ca="1" si="1"/>
        <v>5160156</v>
      </c>
      <c r="AQ57" s="52">
        <f t="shared" ca="1" si="0"/>
        <v>3701906</v>
      </c>
      <c r="AR57" s="52">
        <f ca="1">IF(AQ57&gt;資料輸入區!$E$15,0,AP57)</f>
        <v>0</v>
      </c>
    </row>
    <row r="58" spans="1:44" hidden="1">
      <c r="A58" s="17">
        <v>21</v>
      </c>
      <c r="B58" s="50">
        <v>1</v>
      </c>
      <c r="C58" s="89">
        <v>1.9</v>
      </c>
      <c r="D58" s="90">
        <v>2.1</v>
      </c>
      <c r="E58" s="90">
        <v>2.5</v>
      </c>
      <c r="L58" s="17">
        <v>56</v>
      </c>
      <c r="M58" s="54">
        <v>0</v>
      </c>
      <c r="N58" s="54">
        <v>0</v>
      </c>
      <c r="O58" s="54">
        <v>0</v>
      </c>
      <c r="P58" s="26"/>
      <c r="Q58" s="26"/>
      <c r="R58" s="26"/>
      <c r="S58" s="26"/>
      <c r="T58" s="26"/>
      <c r="U58" s="26"/>
      <c r="V58" s="26"/>
      <c r="AP58" s="52">
        <f t="shared" ca="1" si="1"/>
        <v>5160157</v>
      </c>
      <c r="AQ58" s="52">
        <f t="shared" ca="1" si="0"/>
        <v>3701907</v>
      </c>
      <c r="AR58" s="52">
        <f ca="1">IF(AQ58&gt;資料輸入區!$E$15,0,AP58)</f>
        <v>0</v>
      </c>
    </row>
    <row r="59" spans="1:44" hidden="1">
      <c r="A59" s="17">
        <v>22</v>
      </c>
      <c r="B59" s="50">
        <v>1</v>
      </c>
      <c r="C59" s="89">
        <v>1.9</v>
      </c>
      <c r="D59" s="90">
        <v>2.1</v>
      </c>
      <c r="E59" s="90">
        <v>2.5</v>
      </c>
      <c r="L59" s="17">
        <v>57</v>
      </c>
      <c r="M59" s="54">
        <v>0</v>
      </c>
      <c r="N59" s="54">
        <v>0</v>
      </c>
      <c r="O59" s="54">
        <v>0</v>
      </c>
      <c r="P59" s="26"/>
      <c r="Q59" s="26"/>
      <c r="R59" s="26"/>
      <c r="S59" s="26"/>
      <c r="T59" s="26"/>
      <c r="U59" s="26"/>
      <c r="V59" s="26"/>
      <c r="AP59" s="52">
        <f t="shared" ca="1" si="1"/>
        <v>5160158</v>
      </c>
      <c r="AQ59" s="52">
        <f t="shared" ca="1" si="0"/>
        <v>3701908</v>
      </c>
      <c r="AR59" s="52">
        <f ca="1">IF(AQ59&gt;資料輸入區!$E$15,0,AP59)</f>
        <v>0</v>
      </c>
    </row>
    <row r="60" spans="1:44" hidden="1">
      <c r="A60" s="17">
        <v>23</v>
      </c>
      <c r="B60" s="50">
        <v>1</v>
      </c>
      <c r="C60" s="89">
        <v>1.9</v>
      </c>
      <c r="D60" s="90">
        <v>2.1</v>
      </c>
      <c r="E60" s="90">
        <v>2.5</v>
      </c>
      <c r="L60" s="17">
        <v>58</v>
      </c>
      <c r="M60" s="54">
        <v>0</v>
      </c>
      <c r="N60" s="54">
        <v>0</v>
      </c>
      <c r="O60" s="54">
        <v>0</v>
      </c>
      <c r="P60" s="26"/>
      <c r="Q60" s="26"/>
      <c r="R60" s="26"/>
      <c r="S60" s="26"/>
      <c r="T60" s="26"/>
      <c r="U60" s="26"/>
      <c r="V60" s="26"/>
      <c r="AP60" s="52">
        <f t="shared" ca="1" si="1"/>
        <v>5160159</v>
      </c>
      <c r="AQ60" s="52">
        <f t="shared" ca="1" si="0"/>
        <v>3701909</v>
      </c>
      <c r="AR60" s="52">
        <f ca="1">IF(AQ60&gt;資料輸入區!$E$15,0,AP60)</f>
        <v>0</v>
      </c>
    </row>
    <row r="61" spans="1:44" hidden="1">
      <c r="A61" s="17">
        <v>24</v>
      </c>
      <c r="B61" s="50">
        <v>1</v>
      </c>
      <c r="C61" s="89">
        <v>1.9</v>
      </c>
      <c r="D61" s="90">
        <v>2.1</v>
      </c>
      <c r="E61" s="90">
        <v>2.5</v>
      </c>
      <c r="L61" s="17">
        <v>59</v>
      </c>
      <c r="M61" s="54">
        <v>0</v>
      </c>
      <c r="N61" s="54">
        <v>0</v>
      </c>
      <c r="O61" s="54">
        <v>0</v>
      </c>
      <c r="P61" s="26"/>
      <c r="Q61" s="26"/>
      <c r="R61" s="26"/>
      <c r="S61" s="26"/>
      <c r="T61" s="26"/>
      <c r="U61" s="26"/>
      <c r="V61" s="26"/>
      <c r="AP61" s="52">
        <f t="shared" ca="1" si="1"/>
        <v>5160160</v>
      </c>
      <c r="AQ61" s="52">
        <f t="shared" ca="1" si="0"/>
        <v>3701909</v>
      </c>
      <c r="AR61" s="52">
        <f ca="1">IF(AQ61&gt;資料輸入區!$E$15,0,AP61)</f>
        <v>0</v>
      </c>
    </row>
    <row r="62" spans="1:44" hidden="1">
      <c r="A62" s="17">
        <v>25</v>
      </c>
      <c r="B62" s="50">
        <v>1</v>
      </c>
      <c r="C62" s="89">
        <v>1.9</v>
      </c>
      <c r="D62" s="90">
        <v>2.1</v>
      </c>
      <c r="E62" s="90">
        <v>2.5</v>
      </c>
      <c r="L62" s="17">
        <v>60</v>
      </c>
      <c r="M62" s="54">
        <v>0</v>
      </c>
      <c r="N62" s="54">
        <v>0</v>
      </c>
      <c r="O62" s="54">
        <v>0</v>
      </c>
      <c r="P62" s="26"/>
      <c r="Q62" s="26"/>
      <c r="R62" s="26"/>
      <c r="S62" s="26"/>
      <c r="T62" s="26"/>
      <c r="U62" s="26"/>
      <c r="V62" s="26"/>
      <c r="AP62" s="52">
        <f t="shared" ca="1" si="1"/>
        <v>5160161</v>
      </c>
      <c r="AQ62" s="52">
        <f t="shared" ca="1" si="0"/>
        <v>3701910</v>
      </c>
      <c r="AR62" s="52">
        <f ca="1">IF(AQ62&gt;資料輸入區!$E$15,0,AP62)</f>
        <v>0</v>
      </c>
    </row>
    <row r="63" spans="1:44" hidden="1">
      <c r="A63" s="17">
        <v>26</v>
      </c>
      <c r="B63" s="50">
        <v>1</v>
      </c>
      <c r="C63" s="89">
        <v>1.9</v>
      </c>
      <c r="D63" s="90">
        <v>2.1</v>
      </c>
      <c r="E63" s="90">
        <v>2.5</v>
      </c>
      <c r="L63" s="17">
        <v>61</v>
      </c>
      <c r="M63" s="54">
        <v>0</v>
      </c>
      <c r="N63" s="54">
        <v>0</v>
      </c>
      <c r="O63" s="54">
        <v>0</v>
      </c>
      <c r="P63" s="26"/>
      <c r="Q63" s="26"/>
      <c r="R63" s="26"/>
      <c r="S63" s="26"/>
      <c r="T63" s="26"/>
      <c r="U63" s="26"/>
      <c r="V63" s="26"/>
      <c r="AP63" s="52">
        <f t="shared" ca="1" si="1"/>
        <v>5160162</v>
      </c>
      <c r="AQ63" s="52">
        <f t="shared" ca="1" si="0"/>
        <v>3701911</v>
      </c>
      <c r="AR63" s="52">
        <f ca="1">IF(AQ63&gt;資料輸入區!$E$15,0,AP63)</f>
        <v>0</v>
      </c>
    </row>
    <row r="64" spans="1:44" hidden="1">
      <c r="A64" s="17">
        <v>27</v>
      </c>
      <c r="B64" s="50">
        <v>1</v>
      </c>
      <c r="C64" s="89">
        <v>1.9</v>
      </c>
      <c r="D64" s="90">
        <v>2.1</v>
      </c>
      <c r="E64" s="90">
        <v>2.5</v>
      </c>
      <c r="L64" s="17">
        <v>62</v>
      </c>
      <c r="M64" s="54">
        <v>0</v>
      </c>
      <c r="N64" s="54">
        <v>0</v>
      </c>
      <c r="O64" s="54">
        <v>0</v>
      </c>
      <c r="P64" s="26"/>
      <c r="Q64" s="26"/>
      <c r="R64" s="26"/>
      <c r="S64" s="26"/>
      <c r="T64" s="26"/>
      <c r="U64" s="26"/>
      <c r="V64" s="26"/>
      <c r="AP64" s="52">
        <f t="shared" ca="1" si="1"/>
        <v>5160163</v>
      </c>
      <c r="AQ64" s="52">
        <f t="shared" ca="1" si="0"/>
        <v>3701912</v>
      </c>
      <c r="AR64" s="52">
        <f ca="1">IF(AQ64&gt;資料輸入區!$E$15,0,AP64)</f>
        <v>0</v>
      </c>
    </row>
    <row r="65" spans="1:44" hidden="1">
      <c r="A65" s="17">
        <v>28</v>
      </c>
      <c r="B65" s="50">
        <v>1</v>
      </c>
      <c r="C65" s="89">
        <v>1.9</v>
      </c>
      <c r="D65" s="90">
        <v>2.1</v>
      </c>
      <c r="E65" s="90">
        <v>2.5</v>
      </c>
      <c r="L65" s="17">
        <v>63</v>
      </c>
      <c r="M65" s="54">
        <v>0</v>
      </c>
      <c r="N65" s="54">
        <v>0</v>
      </c>
      <c r="O65" s="54">
        <v>0</v>
      </c>
      <c r="P65" s="26"/>
      <c r="Q65" s="26"/>
      <c r="R65" s="26"/>
      <c r="S65" s="26"/>
      <c r="T65" s="26"/>
      <c r="U65" s="26"/>
      <c r="V65" s="26"/>
      <c r="AP65" s="52">
        <f t="shared" ca="1" si="1"/>
        <v>5160164</v>
      </c>
      <c r="AQ65" s="52">
        <f t="shared" ca="1" si="0"/>
        <v>3701912</v>
      </c>
      <c r="AR65" s="52">
        <f ca="1">IF(AQ65&gt;資料輸入區!$E$15,0,AP65)</f>
        <v>0</v>
      </c>
    </row>
    <row r="66" spans="1:44" hidden="1">
      <c r="A66" s="17">
        <v>29</v>
      </c>
      <c r="B66" s="50">
        <v>1</v>
      </c>
      <c r="C66" s="89">
        <v>1.9</v>
      </c>
      <c r="D66" s="90">
        <v>2.1</v>
      </c>
      <c r="E66" s="90">
        <v>2.5</v>
      </c>
      <c r="L66" s="17">
        <v>64</v>
      </c>
      <c r="M66" s="54">
        <v>0</v>
      </c>
      <c r="N66" s="54">
        <v>0</v>
      </c>
      <c r="O66" s="54">
        <v>0</v>
      </c>
      <c r="P66" s="26"/>
      <c r="Q66" s="26"/>
      <c r="R66" s="26"/>
      <c r="S66" s="26"/>
      <c r="T66" s="26"/>
      <c r="U66" s="26"/>
      <c r="V66" s="26"/>
      <c r="AP66" s="52">
        <f t="shared" ca="1" si="1"/>
        <v>5160165</v>
      </c>
      <c r="AQ66" s="52">
        <f t="shared" ref="AQ66:AQ129" ca="1" si="3">ROUND(ROUND(ROUND(ROUNDDOWN(ROUND(AP66*UNIT/UVUNIT*GP,3),2),3),0)*(1-$G$45),0)</f>
        <v>3701912</v>
      </c>
      <c r="AR66" s="52">
        <f ca="1">IF(AQ66&gt;資料輸入區!$E$15,0,AP66)</f>
        <v>0</v>
      </c>
    </row>
    <row r="67" spans="1:44" hidden="1">
      <c r="A67" s="17">
        <v>30</v>
      </c>
      <c r="B67" s="50">
        <v>1</v>
      </c>
      <c r="C67" s="89">
        <v>1.9</v>
      </c>
      <c r="D67" s="90">
        <v>2.1</v>
      </c>
      <c r="E67" s="90">
        <v>2.5</v>
      </c>
      <c r="L67" s="17">
        <v>65</v>
      </c>
      <c r="M67" s="54">
        <v>0</v>
      </c>
      <c r="N67" s="54">
        <v>0</v>
      </c>
      <c r="O67" s="54">
        <v>0</v>
      </c>
      <c r="P67" s="26"/>
      <c r="Q67" s="26"/>
      <c r="R67" s="26"/>
      <c r="S67" s="26"/>
      <c r="T67" s="26"/>
      <c r="U67" s="26"/>
      <c r="V67" s="26"/>
      <c r="AP67" s="52">
        <f t="shared" ca="1" si="1"/>
        <v>5160166</v>
      </c>
      <c r="AQ67" s="52">
        <f t="shared" ca="1" si="3"/>
        <v>3701913</v>
      </c>
      <c r="AR67" s="52">
        <f ca="1">IF(AQ67&gt;資料輸入區!$E$15,0,AP67)</f>
        <v>0</v>
      </c>
    </row>
    <row r="68" spans="1:44" hidden="1">
      <c r="A68" s="17">
        <v>31</v>
      </c>
      <c r="B68" s="50">
        <v>1</v>
      </c>
      <c r="C68" s="89">
        <v>1.6</v>
      </c>
      <c r="D68" s="90">
        <v>1.8</v>
      </c>
      <c r="E68" s="90">
        <v>2.2000000000000002</v>
      </c>
      <c r="L68" s="17">
        <v>66</v>
      </c>
      <c r="M68" s="54">
        <v>0</v>
      </c>
      <c r="N68" s="54">
        <v>0</v>
      </c>
      <c r="O68" s="54">
        <v>0</v>
      </c>
      <c r="P68" s="26"/>
      <c r="Q68" s="26"/>
      <c r="R68" s="26"/>
      <c r="S68" s="26"/>
      <c r="T68" s="26"/>
      <c r="U68" s="26"/>
      <c r="V68" s="26"/>
      <c r="AP68" s="52">
        <f t="shared" ref="AP68:AP131" ca="1" si="4">AP67+1</f>
        <v>5160167</v>
      </c>
      <c r="AQ68" s="52">
        <f t="shared" ca="1" si="3"/>
        <v>3701914</v>
      </c>
      <c r="AR68" s="52">
        <f ca="1">IF(AQ68&gt;資料輸入區!$E$15,0,AP68)</f>
        <v>0</v>
      </c>
    </row>
    <row r="69" spans="1:44" hidden="1">
      <c r="A69" s="17">
        <v>32</v>
      </c>
      <c r="B69" s="50">
        <v>1</v>
      </c>
      <c r="C69" s="89">
        <v>1.6</v>
      </c>
      <c r="D69" s="90">
        <v>1.8</v>
      </c>
      <c r="E69" s="90">
        <v>2.2000000000000002</v>
      </c>
      <c r="L69" s="17">
        <v>67</v>
      </c>
      <c r="M69" s="54">
        <v>0</v>
      </c>
      <c r="N69" s="54">
        <v>0</v>
      </c>
      <c r="O69" s="54">
        <v>0</v>
      </c>
      <c r="P69" s="26"/>
      <c r="Q69" s="26"/>
      <c r="R69" s="26"/>
      <c r="S69" s="26"/>
      <c r="T69" s="26"/>
      <c r="U69" s="26"/>
      <c r="V69" s="26"/>
      <c r="AP69" s="52">
        <f t="shared" ca="1" si="4"/>
        <v>5160168</v>
      </c>
      <c r="AQ69" s="52">
        <f t="shared" ca="1" si="3"/>
        <v>3701915</v>
      </c>
      <c r="AR69" s="52">
        <f ca="1">IF(AQ69&gt;資料輸入區!$E$15,0,AP69)</f>
        <v>0</v>
      </c>
    </row>
    <row r="70" spans="1:44" hidden="1">
      <c r="A70" s="17">
        <v>33</v>
      </c>
      <c r="B70" s="50">
        <v>1</v>
      </c>
      <c r="C70" s="89">
        <v>1.6</v>
      </c>
      <c r="D70" s="90">
        <v>1.8</v>
      </c>
      <c r="E70" s="90">
        <v>2.2000000000000002</v>
      </c>
      <c r="L70" s="17">
        <v>68</v>
      </c>
      <c r="M70" s="54">
        <v>0</v>
      </c>
      <c r="N70" s="54">
        <v>0</v>
      </c>
      <c r="O70" s="54">
        <v>0</v>
      </c>
      <c r="P70" s="26"/>
      <c r="Q70" s="26"/>
      <c r="R70" s="26"/>
      <c r="S70" s="26"/>
      <c r="T70" s="26"/>
      <c r="U70" s="26"/>
      <c r="V70" s="26"/>
      <c r="AP70" s="52">
        <f t="shared" ca="1" si="4"/>
        <v>5160169</v>
      </c>
      <c r="AQ70" s="52">
        <f t="shared" ca="1" si="3"/>
        <v>3701915</v>
      </c>
      <c r="AR70" s="52">
        <f ca="1">IF(AQ70&gt;資料輸入區!$E$15,0,AP70)</f>
        <v>0</v>
      </c>
    </row>
    <row r="71" spans="1:44" hidden="1">
      <c r="A71" s="17">
        <v>34</v>
      </c>
      <c r="B71" s="50">
        <v>1</v>
      </c>
      <c r="C71" s="89">
        <v>1.6</v>
      </c>
      <c r="D71" s="90">
        <v>1.8</v>
      </c>
      <c r="E71" s="90">
        <v>2.2000000000000002</v>
      </c>
      <c r="L71" s="17">
        <v>69</v>
      </c>
      <c r="M71" s="54">
        <v>0</v>
      </c>
      <c r="N71" s="54">
        <v>0</v>
      </c>
      <c r="O71" s="54">
        <v>0</v>
      </c>
      <c r="P71" s="26"/>
      <c r="Q71" s="26"/>
      <c r="R71" s="26"/>
      <c r="S71" s="26"/>
      <c r="T71" s="26"/>
      <c r="U71" s="26"/>
      <c r="V71" s="26"/>
      <c r="AP71" s="52">
        <f t="shared" ca="1" si="4"/>
        <v>5160170</v>
      </c>
      <c r="AQ71" s="52">
        <f t="shared" ca="1" si="3"/>
        <v>3701916</v>
      </c>
      <c r="AR71" s="52">
        <f ca="1">IF(AQ71&gt;資料輸入區!$E$15,0,AP71)</f>
        <v>0</v>
      </c>
    </row>
    <row r="72" spans="1:44" hidden="1">
      <c r="A72" s="17">
        <v>35</v>
      </c>
      <c r="B72" s="50">
        <v>1</v>
      </c>
      <c r="C72" s="89">
        <v>1.6</v>
      </c>
      <c r="D72" s="90">
        <v>1.8</v>
      </c>
      <c r="E72" s="90">
        <v>2.2000000000000002</v>
      </c>
      <c r="L72" s="17">
        <v>70</v>
      </c>
      <c r="M72" s="54">
        <v>0</v>
      </c>
      <c r="N72" s="54">
        <v>0</v>
      </c>
      <c r="O72" s="54">
        <v>0</v>
      </c>
      <c r="P72" s="26"/>
      <c r="Q72" s="26"/>
      <c r="R72" s="26"/>
      <c r="S72" s="26"/>
      <c r="T72" s="26"/>
      <c r="U72" s="26"/>
      <c r="V72" s="26"/>
      <c r="AP72" s="52">
        <f t="shared" ca="1" si="4"/>
        <v>5160171</v>
      </c>
      <c r="AQ72" s="52">
        <f t="shared" ca="1" si="3"/>
        <v>3701917</v>
      </c>
      <c r="AR72" s="52">
        <f ca="1">IF(AQ72&gt;資料輸入區!$E$15,0,AP72)</f>
        <v>0</v>
      </c>
    </row>
    <row r="73" spans="1:44" hidden="1">
      <c r="A73" s="17">
        <v>36</v>
      </c>
      <c r="B73" s="50">
        <v>1</v>
      </c>
      <c r="C73" s="89">
        <v>1.6</v>
      </c>
      <c r="D73" s="90">
        <v>1.8</v>
      </c>
      <c r="E73" s="90">
        <v>2.2000000000000002</v>
      </c>
      <c r="L73" s="17">
        <v>71</v>
      </c>
      <c r="M73" s="54">
        <v>0</v>
      </c>
      <c r="N73" s="54">
        <v>0</v>
      </c>
      <c r="O73" s="54">
        <v>0</v>
      </c>
      <c r="P73" s="26"/>
      <c r="Q73" s="26"/>
      <c r="R73" s="26"/>
      <c r="S73" s="26"/>
      <c r="T73" s="26"/>
      <c r="U73" s="26"/>
      <c r="V73" s="26"/>
      <c r="AP73" s="52">
        <f t="shared" ca="1" si="4"/>
        <v>5160172</v>
      </c>
      <c r="AQ73" s="52">
        <f t="shared" ca="1" si="3"/>
        <v>3701918</v>
      </c>
      <c r="AR73" s="52">
        <f ca="1">IF(AQ73&gt;資料輸入區!$E$15,0,AP73)</f>
        <v>0</v>
      </c>
    </row>
    <row r="74" spans="1:44" hidden="1">
      <c r="A74" s="17">
        <v>37</v>
      </c>
      <c r="B74" s="50">
        <v>1</v>
      </c>
      <c r="C74" s="89">
        <v>1.6</v>
      </c>
      <c r="D74" s="90">
        <v>1.8</v>
      </c>
      <c r="E74" s="90">
        <v>2.2000000000000002</v>
      </c>
      <c r="L74" s="17">
        <v>72</v>
      </c>
      <c r="M74" s="54">
        <v>0</v>
      </c>
      <c r="N74" s="54">
        <v>0</v>
      </c>
      <c r="O74" s="54">
        <v>0</v>
      </c>
      <c r="P74" s="26"/>
      <c r="Q74" s="26"/>
      <c r="R74" s="26"/>
      <c r="S74" s="26"/>
      <c r="T74" s="26"/>
      <c r="U74" s="26"/>
      <c r="V74" s="26"/>
      <c r="AP74" s="52">
        <f t="shared" ca="1" si="4"/>
        <v>5160173</v>
      </c>
      <c r="AQ74" s="52">
        <f t="shared" ca="1" si="3"/>
        <v>3701918</v>
      </c>
      <c r="AR74" s="52">
        <f ca="1">IF(AQ74&gt;資料輸入區!$E$15,0,AP74)</f>
        <v>0</v>
      </c>
    </row>
    <row r="75" spans="1:44" hidden="1">
      <c r="A75" s="17">
        <v>38</v>
      </c>
      <c r="B75" s="50">
        <v>1</v>
      </c>
      <c r="C75" s="89">
        <v>1.6</v>
      </c>
      <c r="D75" s="90">
        <v>1.8</v>
      </c>
      <c r="E75" s="90">
        <v>2.2000000000000002</v>
      </c>
      <c r="L75" s="17">
        <v>73</v>
      </c>
      <c r="M75" s="54">
        <v>0</v>
      </c>
      <c r="N75" s="54">
        <v>0</v>
      </c>
      <c r="O75" s="54">
        <v>0</v>
      </c>
      <c r="P75" s="26"/>
      <c r="Q75" s="26"/>
      <c r="R75" s="26"/>
      <c r="S75" s="26"/>
      <c r="T75" s="26"/>
      <c r="U75" s="26"/>
      <c r="V75" s="26"/>
      <c r="AP75" s="52">
        <f t="shared" ca="1" si="4"/>
        <v>5160174</v>
      </c>
      <c r="AQ75" s="52">
        <f t="shared" ca="1" si="3"/>
        <v>3701919</v>
      </c>
      <c r="AR75" s="52">
        <f ca="1">IF(AQ75&gt;資料輸入區!$E$15,0,AP75)</f>
        <v>0</v>
      </c>
    </row>
    <row r="76" spans="1:44" hidden="1">
      <c r="A76" s="17">
        <v>39</v>
      </c>
      <c r="B76" s="50">
        <v>1</v>
      </c>
      <c r="C76" s="89">
        <v>1.6</v>
      </c>
      <c r="D76" s="90">
        <v>1.8</v>
      </c>
      <c r="E76" s="90">
        <v>2.2000000000000002</v>
      </c>
      <c r="L76" s="17">
        <v>74</v>
      </c>
      <c r="M76" s="54">
        <v>0</v>
      </c>
      <c r="N76" s="54">
        <v>0</v>
      </c>
      <c r="O76" s="54">
        <v>0</v>
      </c>
      <c r="P76" s="26"/>
      <c r="Q76" s="26"/>
      <c r="R76" s="26"/>
      <c r="S76" s="26"/>
      <c r="T76" s="26"/>
      <c r="U76" s="26"/>
      <c r="V76" s="26"/>
      <c r="AP76" s="52">
        <f t="shared" ca="1" si="4"/>
        <v>5160175</v>
      </c>
      <c r="AQ76" s="52">
        <f t="shared" ca="1" si="3"/>
        <v>3701920</v>
      </c>
      <c r="AR76" s="52">
        <f ca="1">IF(AQ76&gt;資料輸入區!$E$15,0,AP76)</f>
        <v>0</v>
      </c>
    </row>
    <row r="77" spans="1:44" hidden="1">
      <c r="A77" s="17">
        <v>40</v>
      </c>
      <c r="B77" s="50">
        <v>1</v>
      </c>
      <c r="C77" s="89">
        <v>1.6</v>
      </c>
      <c r="D77" s="90">
        <v>1.8</v>
      </c>
      <c r="E77" s="90">
        <v>2.2000000000000002</v>
      </c>
      <c r="L77" s="17">
        <v>75</v>
      </c>
      <c r="M77" s="54">
        <v>0</v>
      </c>
      <c r="N77" s="54">
        <v>0</v>
      </c>
      <c r="O77" s="54">
        <v>0</v>
      </c>
      <c r="P77" s="26"/>
      <c r="Q77" s="26"/>
      <c r="R77" s="26"/>
      <c r="S77" s="26"/>
      <c r="T77" s="26"/>
      <c r="U77" s="26"/>
      <c r="V77" s="26"/>
      <c r="AP77" s="52">
        <f t="shared" ca="1" si="4"/>
        <v>5160176</v>
      </c>
      <c r="AQ77" s="52">
        <f t="shared" ca="1" si="3"/>
        <v>3701921</v>
      </c>
      <c r="AR77" s="52">
        <f ca="1">IF(AQ77&gt;資料輸入區!$E$15,0,AP77)</f>
        <v>0</v>
      </c>
    </row>
    <row r="78" spans="1:44" hidden="1">
      <c r="A78" s="17">
        <v>41</v>
      </c>
      <c r="B78" s="50">
        <v>1</v>
      </c>
      <c r="C78" s="89">
        <v>1.4</v>
      </c>
      <c r="D78" s="90">
        <v>1.6</v>
      </c>
      <c r="E78" s="90">
        <v>1.75</v>
      </c>
      <c r="L78" s="17">
        <v>76</v>
      </c>
      <c r="M78" s="54">
        <v>0</v>
      </c>
      <c r="N78" s="54">
        <v>0</v>
      </c>
      <c r="O78" s="54">
        <v>0</v>
      </c>
      <c r="P78" s="26"/>
      <c r="Q78" s="26"/>
      <c r="R78" s="26"/>
      <c r="S78" s="26"/>
      <c r="T78" s="26"/>
      <c r="U78" s="26"/>
      <c r="V78" s="26"/>
      <c r="AP78" s="52">
        <f t="shared" ca="1" si="4"/>
        <v>5160177</v>
      </c>
      <c r="AQ78" s="52">
        <f t="shared" ca="1" si="3"/>
        <v>3701922</v>
      </c>
      <c r="AR78" s="52">
        <f ca="1">IF(AQ78&gt;資料輸入區!$E$15,0,AP78)</f>
        <v>0</v>
      </c>
    </row>
    <row r="79" spans="1:44" hidden="1">
      <c r="A79" s="17">
        <v>42</v>
      </c>
      <c r="B79" s="50">
        <v>1</v>
      </c>
      <c r="C79" s="89">
        <v>1.4</v>
      </c>
      <c r="D79" s="90">
        <v>1.6</v>
      </c>
      <c r="E79" s="90">
        <v>1.75</v>
      </c>
      <c r="L79" s="17">
        <v>77</v>
      </c>
      <c r="M79" s="54">
        <v>0</v>
      </c>
      <c r="N79" s="54">
        <v>0</v>
      </c>
      <c r="O79" s="54">
        <v>0</v>
      </c>
      <c r="P79" s="26"/>
      <c r="Q79" s="26"/>
      <c r="R79" s="26"/>
      <c r="S79" s="26"/>
      <c r="T79" s="26"/>
      <c r="U79" s="26"/>
      <c r="V79" s="26"/>
      <c r="AP79" s="52">
        <f t="shared" ca="1" si="4"/>
        <v>5160178</v>
      </c>
      <c r="AQ79" s="52">
        <f t="shared" ca="1" si="3"/>
        <v>3701922</v>
      </c>
      <c r="AR79" s="52">
        <f ca="1">IF(AQ79&gt;資料輸入區!$E$15,0,AP79)</f>
        <v>0</v>
      </c>
    </row>
    <row r="80" spans="1:44" hidden="1">
      <c r="A80" s="17">
        <v>43</v>
      </c>
      <c r="B80" s="50">
        <v>1</v>
      </c>
      <c r="C80" s="89">
        <v>1.4</v>
      </c>
      <c r="D80" s="90">
        <v>1.6</v>
      </c>
      <c r="E80" s="90">
        <v>1.75</v>
      </c>
      <c r="L80" s="17">
        <v>78</v>
      </c>
      <c r="M80" s="54">
        <v>0</v>
      </c>
      <c r="N80" s="54">
        <v>0</v>
      </c>
      <c r="O80" s="54">
        <v>0</v>
      </c>
      <c r="P80" s="26"/>
      <c r="Q80" s="26"/>
      <c r="R80" s="26"/>
      <c r="S80" s="26"/>
      <c r="T80" s="26"/>
      <c r="U80" s="26"/>
      <c r="V80" s="26"/>
      <c r="AP80" s="52">
        <f t="shared" ca="1" si="4"/>
        <v>5160179</v>
      </c>
      <c r="AQ80" s="52">
        <f t="shared" ca="1" si="3"/>
        <v>3701923</v>
      </c>
      <c r="AR80" s="52">
        <f ca="1">IF(AQ80&gt;資料輸入區!$E$15,0,AP80)</f>
        <v>0</v>
      </c>
    </row>
    <row r="81" spans="1:44" hidden="1">
      <c r="A81" s="17">
        <v>44</v>
      </c>
      <c r="B81" s="50">
        <v>1</v>
      </c>
      <c r="C81" s="89">
        <v>1.4</v>
      </c>
      <c r="D81" s="90">
        <v>1.6</v>
      </c>
      <c r="E81" s="90">
        <v>1.75</v>
      </c>
      <c r="L81" s="17">
        <v>79</v>
      </c>
      <c r="M81" s="54">
        <v>0</v>
      </c>
      <c r="N81" s="54">
        <v>0</v>
      </c>
      <c r="O81" s="54">
        <v>0</v>
      </c>
      <c r="P81" s="26"/>
      <c r="Q81" s="26"/>
      <c r="R81" s="26"/>
      <c r="S81" s="26"/>
      <c r="T81" s="26"/>
      <c r="U81" s="26"/>
      <c r="V81" s="26"/>
      <c r="AP81" s="52">
        <f t="shared" ca="1" si="4"/>
        <v>5160180</v>
      </c>
      <c r="AQ81" s="52">
        <f t="shared" ca="1" si="3"/>
        <v>3701924</v>
      </c>
      <c r="AR81" s="52">
        <f ca="1">IF(AQ81&gt;資料輸入區!$E$15,0,AP81)</f>
        <v>0</v>
      </c>
    </row>
    <row r="82" spans="1:44" hidden="1">
      <c r="A82" s="17">
        <v>45</v>
      </c>
      <c r="B82" s="50">
        <v>1</v>
      </c>
      <c r="C82" s="89">
        <v>1.4</v>
      </c>
      <c r="D82" s="90">
        <v>1.6</v>
      </c>
      <c r="E82" s="90">
        <v>1.75</v>
      </c>
      <c r="L82" s="17">
        <v>80</v>
      </c>
      <c r="M82" s="54">
        <v>0</v>
      </c>
      <c r="N82" s="54">
        <v>0</v>
      </c>
      <c r="O82" s="54">
        <v>0</v>
      </c>
      <c r="P82" s="26"/>
      <c r="Q82" s="26"/>
      <c r="R82" s="26"/>
      <c r="S82" s="26"/>
      <c r="T82" s="26"/>
      <c r="U82" s="26"/>
      <c r="V82" s="26"/>
      <c r="AP82" s="52">
        <f t="shared" ca="1" si="4"/>
        <v>5160181</v>
      </c>
      <c r="AQ82" s="52">
        <f t="shared" ca="1" si="3"/>
        <v>3701925</v>
      </c>
      <c r="AR82" s="52">
        <f ca="1">IF(AQ82&gt;資料輸入區!$E$15,0,AP82)</f>
        <v>0</v>
      </c>
    </row>
    <row r="83" spans="1:44" hidden="1">
      <c r="A83" s="17">
        <v>46</v>
      </c>
      <c r="B83" s="50">
        <v>1</v>
      </c>
      <c r="C83" s="89">
        <v>1.4</v>
      </c>
      <c r="D83" s="90">
        <v>1.6</v>
      </c>
      <c r="E83" s="90">
        <v>1.75</v>
      </c>
      <c r="L83" s="17">
        <v>81</v>
      </c>
      <c r="M83" s="54">
        <v>0</v>
      </c>
      <c r="N83" s="54">
        <v>0</v>
      </c>
      <c r="O83" s="54">
        <v>0</v>
      </c>
      <c r="P83" s="26"/>
      <c r="Q83" s="26"/>
      <c r="R83" s="26"/>
      <c r="S83" s="26"/>
      <c r="T83" s="26"/>
      <c r="U83" s="26"/>
      <c r="V83" s="26"/>
      <c r="AP83" s="52">
        <f t="shared" ca="1" si="4"/>
        <v>5160182</v>
      </c>
      <c r="AQ83" s="52">
        <f t="shared" ca="1" si="3"/>
        <v>3701925</v>
      </c>
      <c r="AR83" s="52">
        <f ca="1">IF(AQ83&gt;資料輸入區!$E$15,0,AP83)</f>
        <v>0</v>
      </c>
    </row>
    <row r="84" spans="1:44" hidden="1">
      <c r="A84" s="17">
        <v>47</v>
      </c>
      <c r="B84" s="50">
        <v>1</v>
      </c>
      <c r="C84" s="89">
        <v>1.4</v>
      </c>
      <c r="D84" s="90">
        <v>1.6</v>
      </c>
      <c r="E84" s="90">
        <v>1.75</v>
      </c>
      <c r="L84" s="17">
        <v>82</v>
      </c>
      <c r="M84" s="54">
        <v>0</v>
      </c>
      <c r="N84" s="54">
        <v>0</v>
      </c>
      <c r="O84" s="54">
        <v>0</v>
      </c>
      <c r="P84" s="26"/>
      <c r="Q84" s="26"/>
      <c r="R84" s="26"/>
      <c r="S84" s="26"/>
      <c r="T84" s="26"/>
      <c r="U84" s="26"/>
      <c r="V84" s="26"/>
      <c r="AP84" s="52">
        <f t="shared" ca="1" si="4"/>
        <v>5160183</v>
      </c>
      <c r="AQ84" s="52">
        <f t="shared" ca="1" si="3"/>
        <v>3701925</v>
      </c>
      <c r="AR84" s="52">
        <f ca="1">IF(AQ84&gt;資料輸入區!$E$15,0,AP84)</f>
        <v>0</v>
      </c>
    </row>
    <row r="85" spans="1:44" hidden="1">
      <c r="A85" s="17">
        <v>48</v>
      </c>
      <c r="B85" s="50">
        <v>1</v>
      </c>
      <c r="C85" s="89">
        <v>1.4</v>
      </c>
      <c r="D85" s="90">
        <v>1.6</v>
      </c>
      <c r="E85" s="90">
        <v>1.75</v>
      </c>
      <c r="L85" s="17">
        <v>83</v>
      </c>
      <c r="M85" s="54">
        <v>0</v>
      </c>
      <c r="N85" s="54">
        <v>0</v>
      </c>
      <c r="O85" s="54">
        <v>0</v>
      </c>
      <c r="P85" s="26"/>
      <c r="Q85" s="26"/>
      <c r="R85" s="26"/>
      <c r="S85" s="26"/>
      <c r="T85" s="26"/>
      <c r="U85" s="26"/>
      <c r="V85" s="26"/>
      <c r="AP85" s="52">
        <f t="shared" ca="1" si="4"/>
        <v>5160184</v>
      </c>
      <c r="AQ85" s="52">
        <f t="shared" ca="1" si="3"/>
        <v>3701926</v>
      </c>
      <c r="AR85" s="52">
        <f ca="1">IF(AQ85&gt;資料輸入區!$E$15,0,AP85)</f>
        <v>0</v>
      </c>
    </row>
    <row r="86" spans="1:44" hidden="1">
      <c r="A86" s="17">
        <v>49</v>
      </c>
      <c r="B86" s="50">
        <v>1</v>
      </c>
      <c r="C86" s="89">
        <v>1.4</v>
      </c>
      <c r="D86" s="90">
        <v>1.6</v>
      </c>
      <c r="E86" s="90">
        <v>1.75</v>
      </c>
      <c r="L86" s="17">
        <v>84</v>
      </c>
      <c r="M86" s="54">
        <v>0</v>
      </c>
      <c r="N86" s="54">
        <v>0</v>
      </c>
      <c r="O86" s="54">
        <v>0</v>
      </c>
      <c r="P86" s="26"/>
      <c r="Q86" s="26"/>
      <c r="R86" s="26"/>
      <c r="S86" s="26"/>
      <c r="T86" s="26"/>
      <c r="U86" s="26"/>
      <c r="V86" s="26"/>
      <c r="AP86" s="52">
        <f t="shared" ca="1" si="4"/>
        <v>5160185</v>
      </c>
      <c r="AQ86" s="52">
        <f t="shared" ca="1" si="3"/>
        <v>3701927</v>
      </c>
      <c r="AR86" s="52">
        <f ca="1">IF(AQ86&gt;資料輸入區!$E$15,0,AP86)</f>
        <v>0</v>
      </c>
    </row>
    <row r="87" spans="1:44" hidden="1">
      <c r="A87" s="17">
        <v>50</v>
      </c>
      <c r="B87" s="50">
        <v>1</v>
      </c>
      <c r="C87" s="89">
        <v>1.4</v>
      </c>
      <c r="D87" s="90">
        <v>1.6</v>
      </c>
      <c r="E87" s="90">
        <v>1.75</v>
      </c>
      <c r="L87" s="17">
        <v>85</v>
      </c>
      <c r="M87" s="54">
        <v>0</v>
      </c>
      <c r="N87" s="54">
        <v>0</v>
      </c>
      <c r="O87" s="54">
        <v>0</v>
      </c>
      <c r="P87" s="26"/>
      <c r="Q87" s="26"/>
      <c r="R87" s="26"/>
      <c r="S87" s="26"/>
      <c r="T87" s="26"/>
      <c r="U87" s="26"/>
      <c r="V87" s="26"/>
      <c r="AP87" s="52">
        <f t="shared" ca="1" si="4"/>
        <v>5160186</v>
      </c>
      <c r="AQ87" s="52">
        <f t="shared" ca="1" si="3"/>
        <v>3701927</v>
      </c>
      <c r="AR87" s="52">
        <f ca="1">IF(AQ87&gt;資料輸入區!$E$15,0,AP87)</f>
        <v>0</v>
      </c>
    </row>
    <row r="88" spans="1:44" hidden="1">
      <c r="A88" s="17">
        <v>51</v>
      </c>
      <c r="B88" s="50">
        <v>1</v>
      </c>
      <c r="C88" s="89">
        <v>1.2</v>
      </c>
      <c r="D88" s="90">
        <v>1.3</v>
      </c>
      <c r="E88" s="90">
        <v>1.4</v>
      </c>
      <c r="L88" s="17">
        <v>86</v>
      </c>
      <c r="M88" s="54">
        <v>0</v>
      </c>
      <c r="N88" s="54">
        <v>0</v>
      </c>
      <c r="O88" s="54">
        <v>0</v>
      </c>
      <c r="P88" s="26"/>
      <c r="Q88" s="26"/>
      <c r="R88" s="26"/>
      <c r="S88" s="26"/>
      <c r="T88" s="26"/>
      <c r="U88" s="26"/>
      <c r="V88" s="26"/>
      <c r="AP88" s="52">
        <f t="shared" ca="1" si="4"/>
        <v>5160187</v>
      </c>
      <c r="AQ88" s="52">
        <f t="shared" ca="1" si="3"/>
        <v>3701928</v>
      </c>
      <c r="AR88" s="52">
        <f ca="1">IF(AQ88&gt;資料輸入區!$E$15,0,AP88)</f>
        <v>0</v>
      </c>
    </row>
    <row r="89" spans="1:44" hidden="1">
      <c r="A89" s="17">
        <v>52</v>
      </c>
      <c r="B89" s="50">
        <v>1</v>
      </c>
      <c r="C89" s="89">
        <v>1.2</v>
      </c>
      <c r="D89" s="90">
        <v>1.3</v>
      </c>
      <c r="E89" s="90">
        <v>1.4</v>
      </c>
      <c r="L89" s="17">
        <v>87</v>
      </c>
      <c r="M89" s="54">
        <v>0</v>
      </c>
      <c r="N89" s="54">
        <v>0</v>
      </c>
      <c r="O89" s="54">
        <v>0</v>
      </c>
      <c r="P89" s="26"/>
      <c r="Q89" s="26"/>
      <c r="R89" s="26"/>
      <c r="S89" s="26"/>
      <c r="T89" s="26"/>
      <c r="U89" s="26"/>
      <c r="V89" s="26"/>
      <c r="AP89" s="52">
        <f t="shared" ca="1" si="4"/>
        <v>5160188</v>
      </c>
      <c r="AQ89" s="52">
        <f t="shared" ca="1" si="3"/>
        <v>3701929</v>
      </c>
      <c r="AR89" s="52">
        <f ca="1">IF(AQ89&gt;資料輸入區!$E$15,0,AP89)</f>
        <v>0</v>
      </c>
    </row>
    <row r="90" spans="1:44" hidden="1">
      <c r="A90" s="17">
        <v>53</v>
      </c>
      <c r="B90" s="50">
        <v>1</v>
      </c>
      <c r="C90" s="89">
        <v>1.2</v>
      </c>
      <c r="D90" s="90">
        <v>1.3</v>
      </c>
      <c r="E90" s="90">
        <v>1.4</v>
      </c>
      <c r="L90" s="17">
        <v>88</v>
      </c>
      <c r="M90" s="54">
        <v>0</v>
      </c>
      <c r="N90" s="54">
        <v>0</v>
      </c>
      <c r="O90" s="54">
        <v>0</v>
      </c>
      <c r="P90" s="26"/>
      <c r="Q90" s="26"/>
      <c r="R90" s="26"/>
      <c r="S90" s="26"/>
      <c r="T90" s="26"/>
      <c r="U90" s="26"/>
      <c r="V90" s="26"/>
      <c r="AP90" s="52">
        <f t="shared" ca="1" si="4"/>
        <v>5160189</v>
      </c>
      <c r="AQ90" s="52">
        <f t="shared" ca="1" si="3"/>
        <v>3701930</v>
      </c>
      <c r="AR90" s="52">
        <f ca="1">IF(AQ90&gt;資料輸入區!$E$15,0,AP90)</f>
        <v>0</v>
      </c>
    </row>
    <row r="91" spans="1:44" hidden="1">
      <c r="A91" s="17">
        <v>54</v>
      </c>
      <c r="B91" s="50">
        <v>1</v>
      </c>
      <c r="C91" s="89">
        <v>1.2</v>
      </c>
      <c r="D91" s="90">
        <v>1.3</v>
      </c>
      <c r="E91" s="90">
        <v>1.4</v>
      </c>
      <c r="L91" s="17">
        <v>89</v>
      </c>
      <c r="M91" s="54">
        <v>0</v>
      </c>
      <c r="N91" s="54">
        <v>0</v>
      </c>
      <c r="O91" s="54">
        <v>0</v>
      </c>
      <c r="P91" s="26"/>
      <c r="Q91" s="26"/>
      <c r="R91" s="26"/>
      <c r="S91" s="26"/>
      <c r="T91" s="26"/>
      <c r="U91" s="26"/>
      <c r="V91" s="26"/>
      <c r="AP91" s="52">
        <f t="shared" ca="1" si="4"/>
        <v>5160190</v>
      </c>
      <c r="AQ91" s="52">
        <f t="shared" ca="1" si="3"/>
        <v>3701931</v>
      </c>
      <c r="AR91" s="52">
        <f ca="1">IF(AQ91&gt;資料輸入區!$E$15,0,AP91)</f>
        <v>0</v>
      </c>
    </row>
    <row r="92" spans="1:44" hidden="1">
      <c r="A92" s="17">
        <v>55</v>
      </c>
      <c r="B92" s="50">
        <v>1</v>
      </c>
      <c r="C92" s="89">
        <v>1.2</v>
      </c>
      <c r="D92" s="90">
        <v>1.3</v>
      </c>
      <c r="E92" s="90">
        <v>1.4</v>
      </c>
      <c r="L92" s="17">
        <v>90</v>
      </c>
      <c r="M92" s="54">
        <v>0</v>
      </c>
      <c r="N92" s="54">
        <v>0</v>
      </c>
      <c r="O92" s="54">
        <v>0</v>
      </c>
      <c r="P92" s="26"/>
      <c r="Q92" s="26"/>
      <c r="R92" s="26"/>
      <c r="S92" s="26"/>
      <c r="T92" s="26"/>
      <c r="U92" s="26"/>
      <c r="V92" s="26"/>
      <c r="AP92" s="52">
        <f t="shared" ca="1" si="4"/>
        <v>5160191</v>
      </c>
      <c r="AQ92" s="52">
        <f t="shared" ca="1" si="3"/>
        <v>3701931</v>
      </c>
      <c r="AR92" s="52">
        <f ca="1">IF(AQ92&gt;資料輸入區!$E$15,0,AP92)</f>
        <v>0</v>
      </c>
    </row>
    <row r="93" spans="1:44" hidden="1">
      <c r="A93" s="17">
        <v>56</v>
      </c>
      <c r="B93" s="50">
        <v>1</v>
      </c>
      <c r="C93" s="89">
        <v>1.2</v>
      </c>
      <c r="D93" s="90">
        <v>1.3</v>
      </c>
      <c r="E93" s="90">
        <v>1.4</v>
      </c>
      <c r="L93" s="17">
        <v>91</v>
      </c>
      <c r="M93" s="54">
        <v>0</v>
      </c>
      <c r="N93" s="54">
        <v>0</v>
      </c>
      <c r="O93" s="54">
        <v>0</v>
      </c>
      <c r="P93" s="26"/>
      <c r="Q93" s="26"/>
      <c r="R93" s="26"/>
      <c r="S93" s="26"/>
      <c r="T93" s="26"/>
      <c r="U93" s="26"/>
      <c r="V93" s="26"/>
      <c r="AP93" s="52">
        <f t="shared" ca="1" si="4"/>
        <v>5160192</v>
      </c>
      <c r="AQ93" s="52">
        <f t="shared" ca="1" si="3"/>
        <v>3701932</v>
      </c>
      <c r="AR93" s="52">
        <f ca="1">IF(AQ93&gt;資料輸入區!$E$15,0,AP93)</f>
        <v>0</v>
      </c>
    </row>
    <row r="94" spans="1:44" hidden="1">
      <c r="A94" s="17">
        <v>57</v>
      </c>
      <c r="B94" s="50">
        <v>1</v>
      </c>
      <c r="C94" s="89">
        <v>1.2</v>
      </c>
      <c r="D94" s="90">
        <v>1.3</v>
      </c>
      <c r="E94" s="90">
        <v>1.4</v>
      </c>
      <c r="L94" s="17">
        <v>92</v>
      </c>
      <c r="M94" s="54">
        <v>0</v>
      </c>
      <c r="N94" s="54">
        <v>0</v>
      </c>
      <c r="O94" s="54">
        <v>0</v>
      </c>
      <c r="P94" s="26"/>
      <c r="Q94" s="26"/>
      <c r="R94" s="26"/>
      <c r="S94" s="26"/>
      <c r="T94" s="26"/>
      <c r="U94" s="26"/>
      <c r="V94" s="26"/>
      <c r="AP94" s="52">
        <f t="shared" ca="1" si="4"/>
        <v>5160193</v>
      </c>
      <c r="AQ94" s="52">
        <f t="shared" ca="1" si="3"/>
        <v>3701933</v>
      </c>
      <c r="AR94" s="52">
        <f ca="1">IF(AQ94&gt;資料輸入區!$E$15,0,AP94)</f>
        <v>0</v>
      </c>
    </row>
    <row r="95" spans="1:44" hidden="1">
      <c r="A95" s="17">
        <v>58</v>
      </c>
      <c r="B95" s="50">
        <v>1</v>
      </c>
      <c r="C95" s="89">
        <v>1.2</v>
      </c>
      <c r="D95" s="90">
        <v>1.3</v>
      </c>
      <c r="E95" s="90">
        <v>1.4</v>
      </c>
      <c r="L95" s="17">
        <v>93</v>
      </c>
      <c r="M95" s="54">
        <v>0</v>
      </c>
      <c r="N95" s="54">
        <v>0</v>
      </c>
      <c r="O95" s="54">
        <v>0</v>
      </c>
      <c r="P95" s="26"/>
      <c r="Q95" s="26"/>
      <c r="R95" s="26"/>
      <c r="S95" s="26"/>
      <c r="T95" s="26"/>
      <c r="U95" s="26"/>
      <c r="V95" s="26"/>
      <c r="AP95" s="52">
        <f t="shared" ca="1" si="4"/>
        <v>5160194</v>
      </c>
      <c r="AQ95" s="52">
        <f t="shared" ca="1" si="3"/>
        <v>3701934</v>
      </c>
      <c r="AR95" s="52">
        <f ca="1">IF(AQ95&gt;資料輸入區!$E$15,0,AP95)</f>
        <v>0</v>
      </c>
    </row>
    <row r="96" spans="1:44" hidden="1">
      <c r="A96" s="17">
        <v>59</v>
      </c>
      <c r="B96" s="50">
        <v>1</v>
      </c>
      <c r="C96" s="89">
        <v>1.2</v>
      </c>
      <c r="D96" s="90">
        <v>1.3</v>
      </c>
      <c r="E96" s="90">
        <v>1.4</v>
      </c>
      <c r="L96" s="17">
        <v>94</v>
      </c>
      <c r="M96" s="54">
        <v>0</v>
      </c>
      <c r="N96" s="54">
        <v>0</v>
      </c>
      <c r="O96" s="54">
        <v>0</v>
      </c>
      <c r="P96" s="26"/>
      <c r="Q96" s="26"/>
      <c r="R96" s="26"/>
      <c r="S96" s="26"/>
      <c r="T96" s="26"/>
      <c r="U96" s="26"/>
      <c r="V96" s="26"/>
      <c r="AP96" s="52">
        <f t="shared" ca="1" si="4"/>
        <v>5160195</v>
      </c>
      <c r="AQ96" s="52">
        <f t="shared" ca="1" si="3"/>
        <v>3701934</v>
      </c>
      <c r="AR96" s="52">
        <f ca="1">IF(AQ96&gt;資料輸入區!$E$15,0,AP96)</f>
        <v>0</v>
      </c>
    </row>
    <row r="97" spans="1:44" hidden="1">
      <c r="A97" s="17">
        <v>60</v>
      </c>
      <c r="B97" s="50">
        <v>1</v>
      </c>
      <c r="C97" s="89">
        <v>1.2</v>
      </c>
      <c r="D97" s="90">
        <v>1.3</v>
      </c>
      <c r="E97" s="90">
        <v>1.4</v>
      </c>
      <c r="L97" s="17">
        <v>95</v>
      </c>
      <c r="M97" s="54">
        <v>0</v>
      </c>
      <c r="N97" s="54">
        <v>0</v>
      </c>
      <c r="O97" s="54">
        <v>0</v>
      </c>
      <c r="P97" s="26"/>
      <c r="Q97" s="26"/>
      <c r="R97" s="26"/>
      <c r="S97" s="26"/>
      <c r="T97" s="26"/>
      <c r="U97" s="26"/>
      <c r="V97" s="26"/>
      <c r="AP97" s="52">
        <f t="shared" ca="1" si="4"/>
        <v>5160196</v>
      </c>
      <c r="AQ97" s="52">
        <f t="shared" ca="1" si="3"/>
        <v>3701935</v>
      </c>
      <c r="AR97" s="52">
        <f ca="1">IF(AQ97&gt;資料輸入區!$E$15,0,AP97)</f>
        <v>0</v>
      </c>
    </row>
    <row r="98" spans="1:44" hidden="1">
      <c r="A98" s="17">
        <v>61</v>
      </c>
      <c r="B98" s="50">
        <v>1</v>
      </c>
      <c r="C98" s="89">
        <v>1.1000000000000001</v>
      </c>
      <c r="D98" s="90">
        <v>1.2</v>
      </c>
      <c r="E98" s="90">
        <v>1.3</v>
      </c>
      <c r="L98" s="17">
        <v>96</v>
      </c>
      <c r="M98" s="54">
        <v>0</v>
      </c>
      <c r="N98" s="54">
        <v>0</v>
      </c>
      <c r="O98" s="54">
        <v>0</v>
      </c>
      <c r="P98" s="26"/>
      <c r="Q98" s="26"/>
      <c r="R98" s="26"/>
      <c r="S98" s="26"/>
      <c r="T98" s="26"/>
      <c r="U98" s="26"/>
      <c r="V98" s="26"/>
      <c r="AP98" s="52">
        <f t="shared" ca="1" si="4"/>
        <v>5160197</v>
      </c>
      <c r="AQ98" s="52">
        <f t="shared" ca="1" si="3"/>
        <v>3701936</v>
      </c>
      <c r="AR98" s="52">
        <f ca="1">IF(AQ98&gt;資料輸入區!$E$15,0,AP98)</f>
        <v>0</v>
      </c>
    </row>
    <row r="99" spans="1:44" hidden="1">
      <c r="A99" s="17">
        <v>62</v>
      </c>
      <c r="B99" s="50">
        <v>1</v>
      </c>
      <c r="C99" s="89">
        <v>1.1000000000000001</v>
      </c>
      <c r="D99" s="90">
        <v>1.2</v>
      </c>
      <c r="E99" s="90">
        <v>1.3</v>
      </c>
      <c r="L99" s="17">
        <v>97</v>
      </c>
      <c r="M99" s="54">
        <v>0</v>
      </c>
      <c r="N99" s="54">
        <v>0</v>
      </c>
      <c r="O99" s="54">
        <v>0</v>
      </c>
      <c r="P99" s="26"/>
      <c r="Q99" s="26"/>
      <c r="R99" s="26"/>
      <c r="S99" s="26"/>
      <c r="T99" s="26"/>
      <c r="U99" s="26"/>
      <c r="V99" s="26"/>
      <c r="AP99" s="52">
        <f t="shared" ca="1" si="4"/>
        <v>5160198</v>
      </c>
      <c r="AQ99" s="52">
        <f t="shared" ca="1" si="3"/>
        <v>3701937</v>
      </c>
      <c r="AR99" s="52">
        <f ca="1">IF(AQ99&gt;資料輸入區!$E$15,0,AP99)</f>
        <v>0</v>
      </c>
    </row>
    <row r="100" spans="1:44" hidden="1">
      <c r="A100" s="17">
        <v>63</v>
      </c>
      <c r="B100" s="50">
        <v>1</v>
      </c>
      <c r="C100" s="89">
        <v>1.1000000000000001</v>
      </c>
      <c r="D100" s="90">
        <v>1.2</v>
      </c>
      <c r="E100" s="90">
        <v>1.3</v>
      </c>
      <c r="L100" s="17">
        <v>98</v>
      </c>
      <c r="M100" s="54">
        <v>0</v>
      </c>
      <c r="N100" s="54">
        <v>0</v>
      </c>
      <c r="O100" s="54">
        <v>0</v>
      </c>
      <c r="P100" s="26"/>
      <c r="Q100" s="26"/>
      <c r="R100" s="26"/>
      <c r="S100" s="26"/>
      <c r="T100" s="26"/>
      <c r="U100" s="26"/>
      <c r="V100" s="26"/>
      <c r="AP100" s="52">
        <f t="shared" ca="1" si="4"/>
        <v>5160199</v>
      </c>
      <c r="AQ100" s="52">
        <f t="shared" ca="1" si="3"/>
        <v>3701938</v>
      </c>
      <c r="AR100" s="52">
        <f ca="1">IF(AQ100&gt;資料輸入區!$E$15,0,AP100)</f>
        <v>0</v>
      </c>
    </row>
    <row r="101" spans="1:44" hidden="1">
      <c r="A101" s="17">
        <v>64</v>
      </c>
      <c r="B101" s="50">
        <v>1</v>
      </c>
      <c r="C101" s="89">
        <v>1.1000000000000001</v>
      </c>
      <c r="D101" s="90">
        <v>1.2</v>
      </c>
      <c r="E101" s="90">
        <v>1.3</v>
      </c>
      <c r="L101" s="17">
        <v>99</v>
      </c>
      <c r="M101" s="54">
        <v>0</v>
      </c>
      <c r="N101" s="54">
        <v>0</v>
      </c>
      <c r="O101" s="54">
        <v>0</v>
      </c>
      <c r="P101" s="26"/>
      <c r="Q101" s="26"/>
      <c r="R101" s="26"/>
      <c r="S101" s="26"/>
      <c r="T101" s="26"/>
      <c r="U101" s="26"/>
      <c r="V101" s="26"/>
      <c r="AP101" s="52">
        <f t="shared" ca="1" si="4"/>
        <v>5160200</v>
      </c>
      <c r="AQ101" s="52">
        <f t="shared" ca="1" si="3"/>
        <v>3701938</v>
      </c>
      <c r="AR101" s="52">
        <f ca="1">IF(AQ101&gt;資料輸入區!$E$15,0,AP101)</f>
        <v>0</v>
      </c>
    </row>
    <row r="102" spans="1:44" hidden="1">
      <c r="A102" s="17">
        <v>65</v>
      </c>
      <c r="B102" s="50">
        <v>1</v>
      </c>
      <c r="C102" s="89">
        <v>1.1000000000000001</v>
      </c>
      <c r="D102" s="90">
        <v>1.2</v>
      </c>
      <c r="E102" s="90">
        <v>1.3</v>
      </c>
      <c r="L102" s="17">
        <v>100</v>
      </c>
      <c r="M102" s="54">
        <v>0</v>
      </c>
      <c r="N102" s="54">
        <v>0</v>
      </c>
      <c r="O102" s="54">
        <v>0</v>
      </c>
      <c r="P102" s="26"/>
      <c r="Q102" s="26"/>
      <c r="R102" s="26"/>
      <c r="S102" s="26"/>
      <c r="T102" s="26"/>
      <c r="U102" s="26"/>
      <c r="V102" s="26"/>
      <c r="AP102" s="52">
        <f t="shared" ca="1" si="4"/>
        <v>5160201</v>
      </c>
      <c r="AQ102" s="52">
        <f t="shared" ca="1" si="3"/>
        <v>3701938</v>
      </c>
      <c r="AR102" s="52">
        <f ca="1">IF(AQ102&gt;資料輸入區!$E$15,0,AP102)</f>
        <v>0</v>
      </c>
    </row>
    <row r="103" spans="1:44" hidden="1">
      <c r="A103" s="17">
        <v>66</v>
      </c>
      <c r="B103" s="50">
        <v>1</v>
      </c>
      <c r="C103" s="89">
        <v>1.1000000000000001</v>
      </c>
      <c r="D103" s="90">
        <v>1.2</v>
      </c>
      <c r="E103" s="90">
        <v>1.3</v>
      </c>
      <c r="L103" s="17">
        <v>101</v>
      </c>
      <c r="M103" s="54">
        <v>0</v>
      </c>
      <c r="N103" s="54">
        <v>0</v>
      </c>
      <c r="O103" s="54">
        <v>0</v>
      </c>
      <c r="P103" s="26"/>
      <c r="Q103" s="26"/>
      <c r="R103" s="26"/>
      <c r="S103" s="26"/>
      <c r="T103" s="26"/>
      <c r="U103" s="26"/>
      <c r="V103" s="26"/>
      <c r="AP103" s="52">
        <f t="shared" ca="1" si="4"/>
        <v>5160202</v>
      </c>
      <c r="AQ103" s="52">
        <f t="shared" ca="1" si="3"/>
        <v>3701939</v>
      </c>
      <c r="AR103" s="52">
        <f ca="1">IF(AQ103&gt;資料輸入區!$E$15,0,AP103)</f>
        <v>0</v>
      </c>
    </row>
    <row r="104" spans="1:44" hidden="1">
      <c r="A104" s="17">
        <v>67</v>
      </c>
      <c r="B104" s="50">
        <v>1</v>
      </c>
      <c r="C104" s="89">
        <v>1.1000000000000001</v>
      </c>
      <c r="D104" s="90">
        <v>1.2</v>
      </c>
      <c r="E104" s="90">
        <v>1.3</v>
      </c>
      <c r="L104" s="17">
        <v>102</v>
      </c>
      <c r="M104" s="54">
        <v>0</v>
      </c>
      <c r="N104" s="54">
        <v>0</v>
      </c>
      <c r="O104" s="54">
        <v>0</v>
      </c>
      <c r="P104" s="26"/>
      <c r="Q104" s="26"/>
      <c r="R104" s="26"/>
      <c r="S104" s="26"/>
      <c r="T104" s="26"/>
      <c r="U104" s="26"/>
      <c r="V104" s="26"/>
      <c r="AP104" s="52">
        <f t="shared" ca="1" si="4"/>
        <v>5160203</v>
      </c>
      <c r="AQ104" s="52">
        <f t="shared" ca="1" si="3"/>
        <v>3701940</v>
      </c>
      <c r="AR104" s="52">
        <f ca="1">IF(AQ104&gt;資料輸入區!$E$15,0,AP104)</f>
        <v>0</v>
      </c>
    </row>
    <row r="105" spans="1:44" hidden="1">
      <c r="A105" s="17">
        <v>68</v>
      </c>
      <c r="B105" s="50">
        <v>1</v>
      </c>
      <c r="C105" s="89">
        <v>1.1000000000000001</v>
      </c>
      <c r="D105" s="90">
        <v>1.2</v>
      </c>
      <c r="E105" s="90">
        <v>1.3</v>
      </c>
      <c r="L105" s="17">
        <v>103</v>
      </c>
      <c r="M105" s="54">
        <v>0</v>
      </c>
      <c r="N105" s="54">
        <v>0</v>
      </c>
      <c r="O105" s="54">
        <v>0</v>
      </c>
      <c r="P105" s="26"/>
      <c r="Q105" s="26"/>
      <c r="R105" s="26"/>
      <c r="S105" s="26"/>
      <c r="T105" s="26"/>
      <c r="U105" s="26"/>
      <c r="V105" s="26"/>
      <c r="AP105" s="52">
        <f t="shared" ca="1" si="4"/>
        <v>5160204</v>
      </c>
      <c r="AQ105" s="52">
        <f t="shared" ca="1" si="3"/>
        <v>3701940</v>
      </c>
      <c r="AR105" s="52">
        <f ca="1">IF(AQ105&gt;資料輸入區!$E$15,0,AP105)</f>
        <v>0</v>
      </c>
    </row>
    <row r="106" spans="1:44" hidden="1">
      <c r="A106" s="17">
        <v>69</v>
      </c>
      <c r="B106" s="50">
        <v>1</v>
      </c>
      <c r="C106" s="89">
        <v>1.1000000000000001</v>
      </c>
      <c r="D106" s="90">
        <v>1.2</v>
      </c>
      <c r="E106" s="90">
        <v>1.3</v>
      </c>
      <c r="L106" s="17">
        <v>104</v>
      </c>
      <c r="M106" s="54">
        <v>0</v>
      </c>
      <c r="N106" s="54">
        <v>0</v>
      </c>
      <c r="O106" s="54">
        <v>0</v>
      </c>
      <c r="P106" s="26"/>
      <c r="Q106" s="26"/>
      <c r="R106" s="26"/>
      <c r="S106" s="26"/>
      <c r="T106" s="26"/>
      <c r="U106" s="26"/>
      <c r="V106" s="26"/>
      <c r="AP106" s="52">
        <f t="shared" ca="1" si="4"/>
        <v>5160205</v>
      </c>
      <c r="AQ106" s="52">
        <f t="shared" ca="1" si="3"/>
        <v>3701941</v>
      </c>
      <c r="AR106" s="52">
        <f ca="1">IF(AQ106&gt;資料輸入區!$E$15,0,AP106)</f>
        <v>0</v>
      </c>
    </row>
    <row r="107" spans="1:44" hidden="1">
      <c r="A107" s="17">
        <v>70</v>
      </c>
      <c r="B107" s="50">
        <v>1</v>
      </c>
      <c r="C107" s="89">
        <v>1.1000000000000001</v>
      </c>
      <c r="D107" s="90">
        <v>1.2</v>
      </c>
      <c r="E107" s="90">
        <v>1.3</v>
      </c>
      <c r="L107" s="17">
        <v>105</v>
      </c>
      <c r="M107" s="54">
        <v>0</v>
      </c>
      <c r="N107" s="54">
        <v>0</v>
      </c>
      <c r="O107" s="54">
        <v>0</v>
      </c>
      <c r="P107" s="26"/>
      <c r="Q107" s="26"/>
      <c r="R107" s="26"/>
      <c r="S107" s="26"/>
      <c r="T107" s="26"/>
      <c r="U107" s="26"/>
      <c r="V107" s="26"/>
      <c r="AP107" s="52">
        <f t="shared" ca="1" si="4"/>
        <v>5160206</v>
      </c>
      <c r="AQ107" s="52">
        <f t="shared" ca="1" si="3"/>
        <v>3701942</v>
      </c>
      <c r="AR107" s="52">
        <f ca="1">IF(AQ107&gt;資料輸入區!$E$15,0,AP107)</f>
        <v>0</v>
      </c>
    </row>
    <row r="108" spans="1:44" hidden="1">
      <c r="A108" s="17">
        <v>71</v>
      </c>
      <c r="B108" s="50">
        <v>1</v>
      </c>
      <c r="C108" s="89">
        <v>1.02</v>
      </c>
      <c r="D108" s="90">
        <v>1.05</v>
      </c>
      <c r="E108" s="90">
        <v>1.05</v>
      </c>
      <c r="L108" s="17">
        <v>106</v>
      </c>
      <c r="M108" s="54">
        <v>0</v>
      </c>
      <c r="N108" s="54">
        <v>0</v>
      </c>
      <c r="O108" s="54">
        <v>0</v>
      </c>
      <c r="P108" s="26"/>
      <c r="Q108" s="26"/>
      <c r="R108" s="26"/>
      <c r="S108" s="26"/>
      <c r="T108" s="26"/>
      <c r="U108" s="26"/>
      <c r="V108" s="26"/>
      <c r="AP108" s="52">
        <f t="shared" ca="1" si="4"/>
        <v>5160207</v>
      </c>
      <c r="AQ108" s="52">
        <f t="shared" ca="1" si="3"/>
        <v>3701943</v>
      </c>
      <c r="AR108" s="52">
        <f ca="1">IF(AQ108&gt;資料輸入區!$E$15,0,AP108)</f>
        <v>0</v>
      </c>
    </row>
    <row r="109" spans="1:44" hidden="1">
      <c r="A109" s="17">
        <v>72</v>
      </c>
      <c r="B109" s="50">
        <v>1</v>
      </c>
      <c r="C109" s="89">
        <v>1.02</v>
      </c>
      <c r="D109" s="90">
        <v>1.05</v>
      </c>
      <c r="E109" s="90">
        <v>1.05</v>
      </c>
      <c r="L109" s="17">
        <v>107</v>
      </c>
      <c r="M109" s="54">
        <v>0</v>
      </c>
      <c r="N109" s="54">
        <v>0</v>
      </c>
      <c r="O109" s="54">
        <v>0</v>
      </c>
      <c r="P109" s="26"/>
      <c r="Q109" s="26"/>
      <c r="R109" s="26"/>
      <c r="S109" s="26"/>
      <c r="T109" s="26"/>
      <c r="U109" s="26"/>
      <c r="V109" s="26"/>
      <c r="AP109" s="52">
        <f t="shared" ca="1" si="4"/>
        <v>5160208</v>
      </c>
      <c r="AQ109" s="52">
        <f t="shared" ca="1" si="3"/>
        <v>3701943</v>
      </c>
      <c r="AR109" s="52">
        <f ca="1">IF(AQ109&gt;資料輸入區!$E$15,0,AP109)</f>
        <v>0</v>
      </c>
    </row>
    <row r="110" spans="1:44" hidden="1">
      <c r="A110" s="17">
        <v>73</v>
      </c>
      <c r="B110" s="50">
        <v>1</v>
      </c>
      <c r="C110" s="89">
        <v>1.02</v>
      </c>
      <c r="D110" s="90">
        <v>1.05</v>
      </c>
      <c r="E110" s="90">
        <v>1.05</v>
      </c>
      <c r="L110" s="17">
        <v>108</v>
      </c>
      <c r="M110" s="54">
        <v>0</v>
      </c>
      <c r="N110" s="54">
        <v>0</v>
      </c>
      <c r="O110" s="54">
        <v>0</v>
      </c>
      <c r="P110" s="26"/>
      <c r="Q110" s="26"/>
      <c r="R110" s="26"/>
      <c r="S110" s="26"/>
      <c r="T110" s="26"/>
      <c r="U110" s="26"/>
      <c r="V110" s="26"/>
      <c r="AP110" s="52">
        <f t="shared" ca="1" si="4"/>
        <v>5160209</v>
      </c>
      <c r="AQ110" s="52">
        <f t="shared" ca="1" si="3"/>
        <v>3701944</v>
      </c>
      <c r="AR110" s="52">
        <f ca="1">IF(AQ110&gt;資料輸入區!$E$15,0,AP110)</f>
        <v>0</v>
      </c>
    </row>
    <row r="111" spans="1:44" hidden="1">
      <c r="A111" s="17">
        <v>74</v>
      </c>
      <c r="B111" s="50">
        <v>1</v>
      </c>
      <c r="C111" s="89">
        <v>1.02</v>
      </c>
      <c r="D111" s="90">
        <v>1.05</v>
      </c>
      <c r="E111" s="90">
        <v>1.05</v>
      </c>
      <c r="L111" s="17">
        <v>109</v>
      </c>
      <c r="M111" s="54">
        <v>0</v>
      </c>
      <c r="N111" s="54">
        <v>0</v>
      </c>
      <c r="O111" s="54">
        <v>0</v>
      </c>
      <c r="P111" s="26"/>
      <c r="Q111" s="26"/>
      <c r="R111" s="26"/>
      <c r="S111" s="26"/>
      <c r="T111" s="26"/>
      <c r="U111" s="26"/>
      <c r="V111" s="26"/>
      <c r="AP111" s="52">
        <f t="shared" ca="1" si="4"/>
        <v>5160210</v>
      </c>
      <c r="AQ111" s="52">
        <f t="shared" ca="1" si="3"/>
        <v>3701945</v>
      </c>
      <c r="AR111" s="52">
        <f ca="1">IF(AQ111&gt;資料輸入區!$E$15,0,AP111)</f>
        <v>0</v>
      </c>
    </row>
    <row r="112" spans="1:44" hidden="1">
      <c r="A112" s="17">
        <v>75</v>
      </c>
      <c r="B112" s="50">
        <v>1</v>
      </c>
      <c r="C112" s="89">
        <v>1.02</v>
      </c>
      <c r="D112" s="90">
        <v>1.05</v>
      </c>
      <c r="E112" s="90">
        <v>1.05</v>
      </c>
      <c r="L112" s="17">
        <v>110</v>
      </c>
      <c r="M112" s="54">
        <v>0</v>
      </c>
      <c r="N112" s="54">
        <v>0</v>
      </c>
      <c r="O112" s="54">
        <v>0</v>
      </c>
      <c r="P112" s="26"/>
      <c r="Q112" s="26"/>
      <c r="R112" s="26"/>
      <c r="S112" s="26"/>
      <c r="T112" s="26"/>
      <c r="U112" s="26"/>
      <c r="V112" s="26"/>
      <c r="AP112" s="52">
        <f t="shared" ca="1" si="4"/>
        <v>5160211</v>
      </c>
      <c r="AQ112" s="52">
        <f t="shared" ca="1" si="3"/>
        <v>3701946</v>
      </c>
      <c r="AR112" s="52">
        <f ca="1">IF(AQ112&gt;資料輸入區!$E$15,0,AP112)</f>
        <v>0</v>
      </c>
    </row>
    <row r="113" spans="1:44" hidden="1">
      <c r="A113" s="17">
        <v>76</v>
      </c>
      <c r="B113" s="50">
        <v>1</v>
      </c>
      <c r="C113" s="89">
        <v>1.02</v>
      </c>
      <c r="D113" s="90">
        <v>1.05</v>
      </c>
      <c r="E113" s="90">
        <v>1.05</v>
      </c>
      <c r="L113" s="17">
        <v>111</v>
      </c>
      <c r="M113" s="54">
        <v>0</v>
      </c>
      <c r="N113" s="54">
        <v>0</v>
      </c>
      <c r="O113" s="54">
        <v>0</v>
      </c>
      <c r="P113" s="26"/>
      <c r="Q113" s="26"/>
      <c r="R113" s="26"/>
      <c r="S113" s="26"/>
      <c r="T113" s="26"/>
      <c r="U113" s="26"/>
      <c r="V113" s="26"/>
      <c r="AP113" s="52">
        <f t="shared" ca="1" si="4"/>
        <v>5160212</v>
      </c>
      <c r="AQ113" s="52">
        <f t="shared" ca="1" si="3"/>
        <v>3701947</v>
      </c>
      <c r="AR113" s="52">
        <f ca="1">IF(AQ113&gt;資料輸入區!$E$15,0,AP113)</f>
        <v>0</v>
      </c>
    </row>
    <row r="114" spans="1:44" hidden="1">
      <c r="A114" s="17">
        <v>77</v>
      </c>
      <c r="B114" s="50">
        <v>1</v>
      </c>
      <c r="C114" s="89">
        <v>1.02</v>
      </c>
      <c r="D114" s="90">
        <v>1.05</v>
      </c>
      <c r="E114" s="90">
        <v>1.05</v>
      </c>
      <c r="N114" s="54">
        <v>0</v>
      </c>
      <c r="O114" s="54"/>
      <c r="AP114" s="52">
        <f t="shared" ca="1" si="4"/>
        <v>5160213</v>
      </c>
      <c r="AQ114" s="52">
        <f t="shared" ca="1" si="3"/>
        <v>3701947</v>
      </c>
      <c r="AR114" s="52">
        <f ca="1">IF(AQ114&gt;資料輸入區!$E$15,0,AP114)</f>
        <v>0</v>
      </c>
    </row>
    <row r="115" spans="1:44" hidden="1">
      <c r="A115" s="17">
        <v>78</v>
      </c>
      <c r="B115" s="50">
        <v>1</v>
      </c>
      <c r="C115" s="89">
        <v>1.02</v>
      </c>
      <c r="D115" s="90">
        <v>1.05</v>
      </c>
      <c r="E115" s="90">
        <v>1.05</v>
      </c>
      <c r="N115" s="54">
        <v>0</v>
      </c>
      <c r="O115" s="54"/>
      <c r="AP115" s="52">
        <f t="shared" ca="1" si="4"/>
        <v>5160214</v>
      </c>
      <c r="AQ115" s="52">
        <f t="shared" ca="1" si="3"/>
        <v>3701948</v>
      </c>
      <c r="AR115" s="52">
        <f ca="1">IF(AQ115&gt;資料輸入區!$E$15,0,AP115)</f>
        <v>0</v>
      </c>
    </row>
    <row r="116" spans="1:44" hidden="1">
      <c r="A116" s="17">
        <v>79</v>
      </c>
      <c r="B116" s="50">
        <v>1</v>
      </c>
      <c r="C116" s="89">
        <v>1.02</v>
      </c>
      <c r="D116" s="90">
        <v>1.05</v>
      </c>
      <c r="E116" s="90">
        <v>1.05</v>
      </c>
      <c r="N116" s="54">
        <v>0</v>
      </c>
      <c r="O116" s="54"/>
      <c r="AP116" s="52">
        <f t="shared" ca="1" si="4"/>
        <v>5160215</v>
      </c>
      <c r="AQ116" s="52">
        <f t="shared" ca="1" si="3"/>
        <v>3701949</v>
      </c>
      <c r="AR116" s="52">
        <f ca="1">IF(AQ116&gt;資料輸入區!$E$15,0,AP116)</f>
        <v>0</v>
      </c>
    </row>
    <row r="117" spans="1:44" hidden="1">
      <c r="A117" s="17">
        <v>80</v>
      </c>
      <c r="B117" s="50">
        <v>1</v>
      </c>
      <c r="C117" s="89">
        <v>1.02</v>
      </c>
      <c r="D117" s="90">
        <v>1.05</v>
      </c>
      <c r="E117" s="90">
        <v>1.05</v>
      </c>
      <c r="N117" s="54">
        <v>0</v>
      </c>
      <c r="O117" s="54"/>
      <c r="AP117" s="52">
        <f t="shared" ca="1" si="4"/>
        <v>5160216</v>
      </c>
      <c r="AQ117" s="52">
        <f t="shared" ca="1" si="3"/>
        <v>3701950</v>
      </c>
      <c r="AR117" s="52">
        <f ca="1">IF(AQ117&gt;資料輸入區!$E$15,0,AP117)</f>
        <v>0</v>
      </c>
    </row>
    <row r="118" spans="1:44" hidden="1">
      <c r="A118" s="17">
        <v>81</v>
      </c>
      <c r="B118" s="50">
        <v>1</v>
      </c>
      <c r="C118" s="89">
        <v>1.02</v>
      </c>
      <c r="D118" s="90">
        <v>1.05</v>
      </c>
      <c r="E118" s="90">
        <v>1.05</v>
      </c>
      <c r="N118" s="54">
        <v>0</v>
      </c>
      <c r="O118" s="54"/>
      <c r="AP118" s="52">
        <f t="shared" ca="1" si="4"/>
        <v>5160217</v>
      </c>
      <c r="AQ118" s="52">
        <f t="shared" ca="1" si="3"/>
        <v>3701950</v>
      </c>
      <c r="AR118" s="52">
        <f ca="1">IF(AQ118&gt;資料輸入區!$E$15,0,AP118)</f>
        <v>0</v>
      </c>
    </row>
    <row r="119" spans="1:44" hidden="1">
      <c r="A119" s="17">
        <v>82</v>
      </c>
      <c r="B119" s="50">
        <v>1</v>
      </c>
      <c r="C119" s="89">
        <v>1.02</v>
      </c>
      <c r="D119" s="90">
        <v>1.05</v>
      </c>
      <c r="E119" s="90">
        <v>1.05</v>
      </c>
      <c r="N119" s="54">
        <v>0</v>
      </c>
      <c r="O119" s="54"/>
      <c r="AP119" s="52">
        <f t="shared" ca="1" si="4"/>
        <v>5160218</v>
      </c>
      <c r="AQ119" s="52">
        <f t="shared" ca="1" si="3"/>
        <v>3701951</v>
      </c>
      <c r="AR119" s="52">
        <f ca="1">IF(AQ119&gt;資料輸入區!$E$15,0,AP119)</f>
        <v>0</v>
      </c>
    </row>
    <row r="120" spans="1:44" hidden="1">
      <c r="A120" s="17">
        <v>83</v>
      </c>
      <c r="B120" s="50">
        <v>1</v>
      </c>
      <c r="C120" s="89">
        <v>1.02</v>
      </c>
      <c r="D120" s="90">
        <v>1.05</v>
      </c>
      <c r="E120" s="90">
        <v>1.05</v>
      </c>
      <c r="N120" s="54">
        <v>0</v>
      </c>
      <c r="O120" s="54"/>
      <c r="AP120" s="52">
        <f t="shared" ca="1" si="4"/>
        <v>5160219</v>
      </c>
      <c r="AQ120" s="52">
        <f t="shared" ca="1" si="3"/>
        <v>3701951</v>
      </c>
      <c r="AR120" s="52">
        <f ca="1">IF(AQ120&gt;資料輸入區!$E$15,0,AP120)</f>
        <v>0</v>
      </c>
    </row>
    <row r="121" spans="1:44" hidden="1">
      <c r="A121" s="17">
        <v>84</v>
      </c>
      <c r="B121" s="50">
        <v>1</v>
      </c>
      <c r="C121" s="89">
        <v>1.02</v>
      </c>
      <c r="D121" s="90">
        <v>1.05</v>
      </c>
      <c r="E121" s="90">
        <v>1.05</v>
      </c>
      <c r="N121" s="54">
        <v>0</v>
      </c>
      <c r="O121" s="54"/>
      <c r="AP121" s="52">
        <f t="shared" ca="1" si="4"/>
        <v>5160220</v>
      </c>
      <c r="AQ121" s="52">
        <f t="shared" ca="1" si="3"/>
        <v>3701952</v>
      </c>
      <c r="AR121" s="52">
        <f ca="1">IF(AQ121&gt;資料輸入區!$E$15,0,AP121)</f>
        <v>0</v>
      </c>
    </row>
    <row r="122" spans="1:44" hidden="1">
      <c r="A122" s="17">
        <v>85</v>
      </c>
      <c r="B122" s="50">
        <v>1</v>
      </c>
      <c r="C122" s="89">
        <v>1.02</v>
      </c>
      <c r="D122" s="90">
        <v>1.05</v>
      </c>
      <c r="E122" s="90">
        <v>1.05</v>
      </c>
      <c r="N122" s="54">
        <v>0</v>
      </c>
      <c r="O122" s="54"/>
      <c r="AP122" s="52">
        <f t="shared" ca="1" si="4"/>
        <v>5160221</v>
      </c>
      <c r="AQ122" s="52">
        <f t="shared" ca="1" si="3"/>
        <v>3701952</v>
      </c>
      <c r="AR122" s="52">
        <f ca="1">IF(AQ122&gt;資料輸入區!$E$15,0,AP122)</f>
        <v>0</v>
      </c>
    </row>
    <row r="123" spans="1:44" hidden="1">
      <c r="A123" s="17">
        <v>86</v>
      </c>
      <c r="B123" s="50">
        <v>1</v>
      </c>
      <c r="C123" s="89">
        <v>1.02</v>
      </c>
      <c r="D123" s="90">
        <v>1.05</v>
      </c>
      <c r="E123" s="90">
        <v>1.05</v>
      </c>
      <c r="N123" s="54">
        <v>0</v>
      </c>
      <c r="O123" s="54"/>
      <c r="AP123" s="52">
        <f t="shared" ca="1" si="4"/>
        <v>5160222</v>
      </c>
      <c r="AQ123" s="52">
        <f t="shared" ca="1" si="3"/>
        <v>3701953</v>
      </c>
      <c r="AR123" s="52">
        <f ca="1">IF(AQ123&gt;資料輸入區!$E$15,0,AP123)</f>
        <v>0</v>
      </c>
    </row>
    <row r="124" spans="1:44" hidden="1">
      <c r="A124" s="17">
        <v>87</v>
      </c>
      <c r="B124" s="50">
        <v>1</v>
      </c>
      <c r="C124" s="89">
        <v>1.02</v>
      </c>
      <c r="D124" s="90">
        <v>1.05</v>
      </c>
      <c r="E124" s="90">
        <v>1.05</v>
      </c>
      <c r="N124" s="54">
        <v>0</v>
      </c>
      <c r="O124" s="54"/>
      <c r="AP124" s="52">
        <f t="shared" ca="1" si="4"/>
        <v>5160223</v>
      </c>
      <c r="AQ124" s="52">
        <f t="shared" ca="1" si="3"/>
        <v>3701954</v>
      </c>
      <c r="AR124" s="52">
        <f ca="1">IF(AQ124&gt;資料輸入區!$E$15,0,AP124)</f>
        <v>0</v>
      </c>
    </row>
    <row r="125" spans="1:44" hidden="1">
      <c r="A125" s="17">
        <v>88</v>
      </c>
      <c r="B125" s="50">
        <v>1</v>
      </c>
      <c r="C125" s="89">
        <v>1.02</v>
      </c>
      <c r="D125" s="90">
        <v>1.05</v>
      </c>
      <c r="E125" s="90">
        <v>1.05</v>
      </c>
      <c r="N125" s="54">
        <v>0</v>
      </c>
      <c r="O125" s="54"/>
      <c r="AP125" s="52">
        <f t="shared" ca="1" si="4"/>
        <v>5160224</v>
      </c>
      <c r="AQ125" s="52">
        <f t="shared" ca="1" si="3"/>
        <v>3701955</v>
      </c>
      <c r="AR125" s="52">
        <f ca="1">IF(AQ125&gt;資料輸入區!$E$15,0,AP125)</f>
        <v>0</v>
      </c>
    </row>
    <row r="126" spans="1:44" hidden="1">
      <c r="A126" s="17">
        <v>89</v>
      </c>
      <c r="B126" s="50">
        <v>1</v>
      </c>
      <c r="C126" s="89">
        <v>1.02</v>
      </c>
      <c r="D126" s="90">
        <v>1.05</v>
      </c>
      <c r="E126" s="90">
        <v>1.05</v>
      </c>
      <c r="N126" s="54">
        <v>0</v>
      </c>
      <c r="O126" s="54"/>
      <c r="AP126" s="52">
        <f t="shared" ca="1" si="4"/>
        <v>5160225</v>
      </c>
      <c r="AQ126" s="52">
        <f t="shared" ca="1" si="3"/>
        <v>3701956</v>
      </c>
      <c r="AR126" s="52">
        <f ca="1">IF(AQ126&gt;資料輸入區!$E$15,0,AP126)</f>
        <v>0</v>
      </c>
    </row>
    <row r="127" spans="1:44" hidden="1">
      <c r="A127" s="17">
        <v>90</v>
      </c>
      <c r="B127" s="50">
        <v>1</v>
      </c>
      <c r="C127" s="89">
        <v>1.02</v>
      </c>
      <c r="D127" s="90">
        <v>1.05</v>
      </c>
      <c r="E127" s="90">
        <v>1.05</v>
      </c>
      <c r="N127" s="54">
        <v>0</v>
      </c>
      <c r="O127" s="54"/>
      <c r="AP127" s="52">
        <f t="shared" ca="1" si="4"/>
        <v>5160226</v>
      </c>
      <c r="AQ127" s="52">
        <f t="shared" ca="1" si="3"/>
        <v>3701956</v>
      </c>
      <c r="AR127" s="52">
        <f ca="1">IF(AQ127&gt;資料輸入區!$E$15,0,AP127)</f>
        <v>0</v>
      </c>
    </row>
    <row r="128" spans="1:44" hidden="1">
      <c r="A128" s="17">
        <v>91</v>
      </c>
      <c r="B128" s="50">
        <v>1</v>
      </c>
      <c r="C128" s="89">
        <v>1</v>
      </c>
      <c r="D128" s="90">
        <v>1</v>
      </c>
      <c r="E128" s="90">
        <v>1</v>
      </c>
      <c r="N128" s="54">
        <v>0</v>
      </c>
      <c r="O128" s="54"/>
      <c r="AP128" s="52">
        <f t="shared" ca="1" si="4"/>
        <v>5160227</v>
      </c>
      <c r="AQ128" s="52">
        <f t="shared" ca="1" si="3"/>
        <v>3701957</v>
      </c>
      <c r="AR128" s="52">
        <f ca="1">IF(AQ128&gt;資料輸入區!$E$15,0,AP128)</f>
        <v>0</v>
      </c>
    </row>
    <row r="129" spans="1:44" hidden="1">
      <c r="A129" s="17">
        <v>92</v>
      </c>
      <c r="B129" s="50">
        <v>1</v>
      </c>
      <c r="C129" s="89">
        <v>1</v>
      </c>
      <c r="D129" s="90">
        <v>1</v>
      </c>
      <c r="E129" s="90">
        <v>1</v>
      </c>
      <c r="N129" s="54">
        <v>0</v>
      </c>
      <c r="O129" s="54"/>
      <c r="AP129" s="52">
        <f t="shared" ca="1" si="4"/>
        <v>5160228</v>
      </c>
      <c r="AQ129" s="52">
        <f t="shared" ca="1" si="3"/>
        <v>3701958</v>
      </c>
      <c r="AR129" s="52">
        <f ca="1">IF(AQ129&gt;資料輸入區!$E$15,0,AP129)</f>
        <v>0</v>
      </c>
    </row>
    <row r="130" spans="1:44" hidden="1">
      <c r="A130" s="17">
        <v>93</v>
      </c>
      <c r="B130" s="50">
        <v>1</v>
      </c>
      <c r="C130" s="89">
        <v>1</v>
      </c>
      <c r="D130" s="90">
        <v>1</v>
      </c>
      <c r="E130" s="90">
        <v>1</v>
      </c>
      <c r="N130" s="54">
        <v>0</v>
      </c>
      <c r="O130" s="54"/>
      <c r="AP130" s="52">
        <f t="shared" ca="1" si="4"/>
        <v>5160229</v>
      </c>
      <c r="AQ130" s="52">
        <f t="shared" ref="AQ130:AQ193" ca="1" si="5">ROUND(ROUND(ROUND(ROUNDDOWN(ROUND(AP130*UNIT/UVUNIT*GP,3),2),3),0)*(1-$G$45),0)</f>
        <v>3701959</v>
      </c>
      <c r="AR130" s="52">
        <f ca="1">IF(AQ130&gt;資料輸入區!$E$15,0,AP130)</f>
        <v>0</v>
      </c>
    </row>
    <row r="131" spans="1:44" hidden="1">
      <c r="A131" s="17">
        <v>94</v>
      </c>
      <c r="B131" s="50">
        <v>1</v>
      </c>
      <c r="C131" s="89">
        <v>1</v>
      </c>
      <c r="D131" s="90">
        <v>1</v>
      </c>
      <c r="E131" s="90">
        <v>1</v>
      </c>
      <c r="N131" s="54">
        <v>0</v>
      </c>
      <c r="O131" s="54"/>
      <c r="AP131" s="52">
        <f t="shared" ca="1" si="4"/>
        <v>5160230</v>
      </c>
      <c r="AQ131" s="52">
        <f t="shared" ca="1" si="5"/>
        <v>3701959</v>
      </c>
      <c r="AR131" s="52">
        <f ca="1">IF(AQ131&gt;資料輸入區!$E$15,0,AP131)</f>
        <v>0</v>
      </c>
    </row>
    <row r="132" spans="1:44" hidden="1">
      <c r="A132" s="17">
        <v>95</v>
      </c>
      <c r="B132" s="50">
        <v>1</v>
      </c>
      <c r="C132" s="89">
        <v>1</v>
      </c>
      <c r="D132" s="90">
        <v>1</v>
      </c>
      <c r="E132" s="90">
        <v>1</v>
      </c>
      <c r="N132" s="54">
        <v>0</v>
      </c>
      <c r="O132" s="54"/>
      <c r="AP132" s="52">
        <f t="shared" ref="AP132:AP195" ca="1" si="6">AP131+1</f>
        <v>5160231</v>
      </c>
      <c r="AQ132" s="52">
        <f t="shared" ca="1" si="5"/>
        <v>3701960</v>
      </c>
      <c r="AR132" s="52">
        <f ca="1">IF(AQ132&gt;資料輸入區!$E$15,0,AP132)</f>
        <v>0</v>
      </c>
    </row>
    <row r="133" spans="1:44" hidden="1">
      <c r="A133" s="17">
        <v>96</v>
      </c>
      <c r="B133" s="50">
        <v>1</v>
      </c>
      <c r="C133" s="89">
        <v>1</v>
      </c>
      <c r="D133" s="90">
        <v>1</v>
      </c>
      <c r="E133" s="90">
        <v>1</v>
      </c>
      <c r="N133" s="54">
        <v>0</v>
      </c>
      <c r="O133" s="54"/>
      <c r="AP133" s="52">
        <f t="shared" ca="1" si="6"/>
        <v>5160232</v>
      </c>
      <c r="AQ133" s="52">
        <f t="shared" ca="1" si="5"/>
        <v>3701961</v>
      </c>
      <c r="AR133" s="52">
        <f ca="1">IF(AQ133&gt;資料輸入區!$E$15,0,AP133)</f>
        <v>0</v>
      </c>
    </row>
    <row r="134" spans="1:44" hidden="1">
      <c r="A134" s="17">
        <v>97</v>
      </c>
      <c r="B134" s="50">
        <v>1</v>
      </c>
      <c r="C134" s="89">
        <v>1</v>
      </c>
      <c r="D134" s="90">
        <v>1</v>
      </c>
      <c r="E134" s="90">
        <v>1</v>
      </c>
      <c r="N134" s="54">
        <v>0</v>
      </c>
      <c r="O134" s="54"/>
      <c r="AP134" s="52">
        <f t="shared" ca="1" si="6"/>
        <v>5160233</v>
      </c>
      <c r="AQ134" s="52">
        <f t="shared" ca="1" si="5"/>
        <v>3701962</v>
      </c>
      <c r="AR134" s="52">
        <f ca="1">IF(AQ134&gt;資料輸入區!$E$15,0,AP134)</f>
        <v>0</v>
      </c>
    </row>
    <row r="135" spans="1:44" hidden="1">
      <c r="A135" s="17">
        <v>98</v>
      </c>
      <c r="B135" s="50">
        <v>1</v>
      </c>
      <c r="C135" s="89">
        <v>1</v>
      </c>
      <c r="D135" s="90">
        <v>1</v>
      </c>
      <c r="E135" s="90">
        <v>1</v>
      </c>
      <c r="N135" s="54">
        <v>0</v>
      </c>
      <c r="O135" s="54"/>
      <c r="AP135" s="52">
        <f t="shared" ca="1" si="6"/>
        <v>5160234</v>
      </c>
      <c r="AQ135" s="52">
        <f t="shared" ca="1" si="5"/>
        <v>3701963</v>
      </c>
      <c r="AR135" s="52">
        <f ca="1">IF(AQ135&gt;資料輸入區!$E$15,0,AP135)</f>
        <v>0</v>
      </c>
    </row>
    <row r="136" spans="1:44" hidden="1">
      <c r="A136" s="17">
        <v>99</v>
      </c>
      <c r="B136" s="50">
        <v>1</v>
      </c>
      <c r="C136" s="89">
        <v>1</v>
      </c>
      <c r="D136" s="90">
        <v>1</v>
      </c>
      <c r="E136" s="90">
        <v>1</v>
      </c>
      <c r="N136" s="54">
        <v>0</v>
      </c>
      <c r="O136" s="54"/>
      <c r="AP136" s="52">
        <f t="shared" ca="1" si="6"/>
        <v>5160235</v>
      </c>
      <c r="AQ136" s="52">
        <f t="shared" ca="1" si="5"/>
        <v>3701963</v>
      </c>
      <c r="AR136" s="52">
        <f ca="1">IF(AQ136&gt;資料輸入區!$E$15,0,AP136)</f>
        <v>0</v>
      </c>
    </row>
    <row r="137" spans="1:44" hidden="1">
      <c r="A137" s="17">
        <v>100</v>
      </c>
      <c r="B137" s="50">
        <v>1</v>
      </c>
      <c r="C137" s="89">
        <v>1</v>
      </c>
      <c r="D137" s="90">
        <v>1</v>
      </c>
      <c r="E137" s="90">
        <v>1</v>
      </c>
      <c r="N137" s="54">
        <v>0</v>
      </c>
      <c r="O137" s="54"/>
      <c r="AP137" s="52">
        <f t="shared" ca="1" si="6"/>
        <v>5160236</v>
      </c>
      <c r="AQ137" s="52">
        <f t="shared" ca="1" si="5"/>
        <v>3701964</v>
      </c>
      <c r="AR137" s="52">
        <f ca="1">IF(AQ137&gt;資料輸入區!$E$15,0,AP137)</f>
        <v>0</v>
      </c>
    </row>
    <row r="138" spans="1:44" hidden="1">
      <c r="A138" s="17">
        <v>101</v>
      </c>
      <c r="B138" s="50">
        <v>1</v>
      </c>
      <c r="C138" s="89">
        <v>1</v>
      </c>
      <c r="D138" s="90">
        <v>1</v>
      </c>
      <c r="E138" s="90">
        <v>1</v>
      </c>
      <c r="N138" s="54">
        <v>0</v>
      </c>
      <c r="O138" s="54"/>
      <c r="AP138" s="52">
        <f t="shared" ca="1" si="6"/>
        <v>5160237</v>
      </c>
      <c r="AQ138" s="52">
        <f t="shared" ca="1" si="5"/>
        <v>3701965</v>
      </c>
      <c r="AR138" s="52">
        <f ca="1">IF(AQ138&gt;資料輸入區!$E$15,0,AP138)</f>
        <v>0</v>
      </c>
    </row>
    <row r="139" spans="1:44" hidden="1">
      <c r="A139" s="17">
        <v>102</v>
      </c>
      <c r="B139" s="50">
        <v>1</v>
      </c>
      <c r="C139" s="89">
        <v>1</v>
      </c>
      <c r="D139" s="90">
        <v>1</v>
      </c>
      <c r="E139" s="90">
        <v>1</v>
      </c>
      <c r="N139" s="54">
        <v>0</v>
      </c>
      <c r="O139" s="54"/>
      <c r="AP139" s="52">
        <f t="shared" ca="1" si="6"/>
        <v>5160238</v>
      </c>
      <c r="AQ139" s="52">
        <f t="shared" ca="1" si="5"/>
        <v>3701965</v>
      </c>
      <c r="AR139" s="52">
        <f ca="1">IF(AQ139&gt;資料輸入區!$E$15,0,AP139)</f>
        <v>0</v>
      </c>
    </row>
    <row r="140" spans="1:44" hidden="1">
      <c r="A140" s="17">
        <v>103</v>
      </c>
      <c r="B140" s="50">
        <v>1</v>
      </c>
      <c r="C140" s="89">
        <v>1</v>
      </c>
      <c r="D140" s="90">
        <v>1</v>
      </c>
      <c r="E140" s="90">
        <v>1</v>
      </c>
      <c r="N140" s="54">
        <v>0</v>
      </c>
      <c r="O140" s="54"/>
      <c r="AP140" s="52">
        <f t="shared" ca="1" si="6"/>
        <v>5160239</v>
      </c>
      <c r="AQ140" s="52">
        <f t="shared" ca="1" si="5"/>
        <v>3701965</v>
      </c>
      <c r="AR140" s="52">
        <f ca="1">IF(AQ140&gt;資料輸入區!$E$15,0,AP140)</f>
        <v>0</v>
      </c>
    </row>
    <row r="141" spans="1:44" hidden="1">
      <c r="A141" s="17">
        <v>104</v>
      </c>
      <c r="B141" s="50">
        <v>1</v>
      </c>
      <c r="C141" s="89">
        <v>1</v>
      </c>
      <c r="D141" s="90">
        <v>1</v>
      </c>
      <c r="E141" s="90">
        <v>1</v>
      </c>
      <c r="N141" s="54">
        <v>0</v>
      </c>
      <c r="O141" s="54"/>
      <c r="AP141" s="52">
        <f t="shared" ca="1" si="6"/>
        <v>5160240</v>
      </c>
      <c r="AQ141" s="52">
        <f t="shared" ca="1" si="5"/>
        <v>3701966</v>
      </c>
      <c r="AR141" s="52">
        <f ca="1">IF(AQ141&gt;資料輸入區!$E$15,0,AP141)</f>
        <v>0</v>
      </c>
    </row>
    <row r="142" spans="1:44" hidden="1">
      <c r="A142" s="17">
        <v>105</v>
      </c>
      <c r="B142" s="50">
        <v>1</v>
      </c>
      <c r="C142" s="89">
        <v>1</v>
      </c>
      <c r="D142" s="90">
        <v>1</v>
      </c>
      <c r="E142" s="90">
        <v>1</v>
      </c>
      <c r="N142" s="54">
        <v>0</v>
      </c>
      <c r="O142" s="54"/>
      <c r="AP142" s="52">
        <f t="shared" ca="1" si="6"/>
        <v>5160241</v>
      </c>
      <c r="AQ142" s="52">
        <f t="shared" ca="1" si="5"/>
        <v>3701967</v>
      </c>
      <c r="AR142" s="52">
        <f ca="1">IF(AQ142&gt;資料輸入區!$E$15,0,AP142)</f>
        <v>0</v>
      </c>
    </row>
    <row r="143" spans="1:44" hidden="1">
      <c r="A143" s="17">
        <v>106</v>
      </c>
      <c r="B143" s="50">
        <v>1</v>
      </c>
      <c r="C143" s="89">
        <v>1</v>
      </c>
      <c r="D143" s="90">
        <v>1</v>
      </c>
      <c r="E143" s="90">
        <v>1</v>
      </c>
      <c r="N143" s="54">
        <v>0</v>
      </c>
      <c r="O143" s="54"/>
      <c r="AP143" s="52">
        <f t="shared" ca="1" si="6"/>
        <v>5160242</v>
      </c>
      <c r="AQ143" s="52">
        <f t="shared" ca="1" si="5"/>
        <v>3701968</v>
      </c>
      <c r="AR143" s="52">
        <f ca="1">IF(AQ143&gt;資料輸入區!$E$15,0,AP143)</f>
        <v>0</v>
      </c>
    </row>
    <row r="144" spans="1:44" hidden="1">
      <c r="A144" s="17">
        <v>107</v>
      </c>
      <c r="B144" s="50">
        <v>1</v>
      </c>
      <c r="C144" s="89">
        <v>1</v>
      </c>
      <c r="D144" s="90">
        <v>1</v>
      </c>
      <c r="E144" s="90">
        <v>1</v>
      </c>
      <c r="N144" s="54">
        <v>0</v>
      </c>
      <c r="O144" s="54"/>
      <c r="AP144" s="52">
        <f t="shared" ca="1" si="6"/>
        <v>5160243</v>
      </c>
      <c r="AQ144" s="52">
        <f t="shared" ca="1" si="5"/>
        <v>3701968</v>
      </c>
      <c r="AR144" s="52">
        <f ca="1">IF(AQ144&gt;資料輸入區!$E$15,0,AP144)</f>
        <v>0</v>
      </c>
    </row>
    <row r="145" spans="1:44" hidden="1">
      <c r="A145" s="17">
        <v>108</v>
      </c>
      <c r="B145" s="50">
        <v>1</v>
      </c>
      <c r="C145" s="89">
        <v>1</v>
      </c>
      <c r="D145" s="90">
        <v>1</v>
      </c>
      <c r="E145" s="90">
        <v>1</v>
      </c>
      <c r="N145" s="54">
        <v>0</v>
      </c>
      <c r="O145" s="54"/>
      <c r="AP145" s="52">
        <f t="shared" ca="1" si="6"/>
        <v>5160244</v>
      </c>
      <c r="AQ145" s="52">
        <f t="shared" ca="1" si="5"/>
        <v>3701969</v>
      </c>
      <c r="AR145" s="52">
        <f ca="1">IF(AQ145&gt;資料輸入區!$E$15,0,AP145)</f>
        <v>0</v>
      </c>
    </row>
    <row r="146" spans="1:44" hidden="1">
      <c r="A146" s="17">
        <v>109</v>
      </c>
      <c r="B146" s="50">
        <v>1</v>
      </c>
      <c r="C146" s="89">
        <v>1</v>
      </c>
      <c r="D146" s="90">
        <v>1</v>
      </c>
      <c r="E146" s="90">
        <v>1</v>
      </c>
      <c r="N146" s="54">
        <v>0</v>
      </c>
      <c r="O146" s="54"/>
      <c r="AP146" s="52">
        <f t="shared" ca="1" si="6"/>
        <v>5160245</v>
      </c>
      <c r="AQ146" s="52">
        <f t="shared" ca="1" si="5"/>
        <v>3701970</v>
      </c>
      <c r="AR146" s="52">
        <f ca="1">IF(AQ146&gt;資料輸入區!$E$15,0,AP146)</f>
        <v>0</v>
      </c>
    </row>
    <row r="147" spans="1:44" hidden="1">
      <c r="A147" s="17">
        <v>110</v>
      </c>
      <c r="B147" s="50">
        <v>1</v>
      </c>
      <c r="C147" s="107">
        <v>1</v>
      </c>
      <c r="D147" s="108">
        <v>1</v>
      </c>
      <c r="E147" s="108">
        <v>1</v>
      </c>
      <c r="N147" s="54">
        <v>0</v>
      </c>
      <c r="O147" s="54"/>
      <c r="AP147" s="52">
        <f t="shared" ca="1" si="6"/>
        <v>5160246</v>
      </c>
      <c r="AQ147" s="52">
        <f t="shared" ca="1" si="5"/>
        <v>3701971</v>
      </c>
      <c r="AR147" s="52">
        <f ca="1">IF(AQ147&gt;資料輸入區!$E$15,0,AP147)</f>
        <v>0</v>
      </c>
    </row>
    <row r="148" spans="1:44" hidden="1">
      <c r="AP148" s="52">
        <f t="shared" ca="1" si="6"/>
        <v>5160247</v>
      </c>
      <c r="AQ148" s="52">
        <f t="shared" ca="1" si="5"/>
        <v>3701972</v>
      </c>
      <c r="AR148" s="52">
        <f ca="1">IF(AQ148&gt;資料輸入區!$E$15,0,AP148)</f>
        <v>0</v>
      </c>
    </row>
    <row r="149" spans="1:44" hidden="1">
      <c r="AP149" s="52">
        <f t="shared" ca="1" si="6"/>
        <v>5160248</v>
      </c>
      <c r="AQ149" s="52">
        <f t="shared" ca="1" si="5"/>
        <v>3701972</v>
      </c>
      <c r="AR149" s="52">
        <f ca="1">IF(AQ149&gt;資料輸入區!$E$15,0,AP149)</f>
        <v>0</v>
      </c>
    </row>
    <row r="150" spans="1:44" hidden="1">
      <c r="AP150" s="52">
        <f t="shared" ca="1" si="6"/>
        <v>5160249</v>
      </c>
      <c r="AQ150" s="52">
        <f t="shared" ca="1" si="5"/>
        <v>3701973</v>
      </c>
      <c r="AR150" s="52">
        <f ca="1">IF(AQ150&gt;資料輸入區!$E$15,0,AP150)</f>
        <v>0</v>
      </c>
    </row>
    <row r="151" spans="1:44" hidden="1">
      <c r="AP151" s="52">
        <f t="shared" ca="1" si="6"/>
        <v>5160250</v>
      </c>
      <c r="AQ151" s="52">
        <f t="shared" ca="1" si="5"/>
        <v>3701974</v>
      </c>
      <c r="AR151" s="52">
        <f ca="1">IF(AQ151&gt;資料輸入區!$E$15,0,AP151)</f>
        <v>0</v>
      </c>
    </row>
    <row r="152" spans="1:44" hidden="1">
      <c r="AP152" s="52">
        <f t="shared" ca="1" si="6"/>
        <v>5160251</v>
      </c>
      <c r="AQ152" s="52">
        <f t="shared" ca="1" si="5"/>
        <v>3701975</v>
      </c>
      <c r="AR152" s="52">
        <f ca="1">IF(AQ152&gt;資料輸入區!$E$15,0,AP152)</f>
        <v>0</v>
      </c>
    </row>
    <row r="153" spans="1:44" hidden="1">
      <c r="AP153" s="52">
        <f t="shared" ca="1" si="6"/>
        <v>5160252</v>
      </c>
      <c r="AQ153" s="52">
        <f t="shared" ca="1" si="5"/>
        <v>3701975</v>
      </c>
      <c r="AR153" s="52">
        <f ca="1">IF(AQ153&gt;資料輸入區!$E$15,0,AP153)</f>
        <v>0</v>
      </c>
    </row>
    <row r="154" spans="1:44" hidden="1">
      <c r="AP154" s="52">
        <f t="shared" ca="1" si="6"/>
        <v>5160253</v>
      </c>
      <c r="AQ154" s="52">
        <f t="shared" ca="1" si="5"/>
        <v>3701976</v>
      </c>
      <c r="AR154" s="52">
        <f ca="1">IF(AQ154&gt;資料輸入區!$E$15,0,AP154)</f>
        <v>0</v>
      </c>
    </row>
    <row r="155" spans="1:44" hidden="1">
      <c r="AP155" s="52">
        <f t="shared" ca="1" si="6"/>
        <v>5160254</v>
      </c>
      <c r="AQ155" s="52">
        <f t="shared" ca="1" si="5"/>
        <v>3701977</v>
      </c>
      <c r="AR155" s="52">
        <f ca="1">IF(AQ155&gt;資料輸入區!$E$15,0,AP155)</f>
        <v>0</v>
      </c>
    </row>
    <row r="156" spans="1:44" hidden="1">
      <c r="AP156" s="52">
        <f t="shared" ca="1" si="6"/>
        <v>5160255</v>
      </c>
      <c r="AQ156" s="52">
        <f t="shared" ca="1" si="5"/>
        <v>3701978</v>
      </c>
      <c r="AR156" s="52">
        <f ca="1">IF(AQ156&gt;資料輸入區!$E$15,0,AP156)</f>
        <v>0</v>
      </c>
    </row>
    <row r="157" spans="1:44" hidden="1">
      <c r="AP157" s="52">
        <f t="shared" ca="1" si="6"/>
        <v>5160256</v>
      </c>
      <c r="AQ157" s="52">
        <f t="shared" ca="1" si="5"/>
        <v>3701978</v>
      </c>
      <c r="AR157" s="52">
        <f ca="1">IF(AQ157&gt;資料輸入區!$E$15,0,AP157)</f>
        <v>0</v>
      </c>
    </row>
    <row r="158" spans="1:44" hidden="1">
      <c r="AP158" s="52">
        <f t="shared" ca="1" si="6"/>
        <v>5160257</v>
      </c>
      <c r="AQ158" s="52">
        <f t="shared" ca="1" si="5"/>
        <v>3701978</v>
      </c>
      <c r="AR158" s="52">
        <f ca="1">IF(AQ158&gt;資料輸入區!$E$15,0,AP158)</f>
        <v>0</v>
      </c>
    </row>
    <row r="159" spans="1:44" hidden="1">
      <c r="AP159" s="52">
        <f t="shared" ca="1" si="6"/>
        <v>5160258</v>
      </c>
      <c r="AQ159" s="52">
        <f t="shared" ca="1" si="5"/>
        <v>3701979</v>
      </c>
      <c r="AR159" s="52">
        <f ca="1">IF(AQ159&gt;資料輸入區!$E$15,0,AP159)</f>
        <v>0</v>
      </c>
    </row>
    <row r="160" spans="1:44" hidden="1">
      <c r="AP160" s="52">
        <f t="shared" ca="1" si="6"/>
        <v>5160259</v>
      </c>
      <c r="AQ160" s="52">
        <f t="shared" ca="1" si="5"/>
        <v>3701980</v>
      </c>
      <c r="AR160" s="52">
        <f ca="1">IF(AQ160&gt;資料輸入區!$E$15,0,AP160)</f>
        <v>0</v>
      </c>
    </row>
    <row r="161" spans="42:44" hidden="1">
      <c r="AP161" s="52">
        <f t="shared" ca="1" si="6"/>
        <v>5160260</v>
      </c>
      <c r="AQ161" s="52">
        <f t="shared" ca="1" si="5"/>
        <v>3701981</v>
      </c>
      <c r="AR161" s="52">
        <f ca="1">IF(AQ161&gt;資料輸入區!$E$15,0,AP161)</f>
        <v>0</v>
      </c>
    </row>
    <row r="162" spans="42:44" hidden="1">
      <c r="AP162" s="52">
        <f t="shared" ca="1" si="6"/>
        <v>5160261</v>
      </c>
      <c r="AQ162" s="52">
        <f t="shared" ca="1" si="5"/>
        <v>3701981</v>
      </c>
      <c r="AR162" s="52">
        <f ca="1">IF(AQ162&gt;資料輸入區!$E$15,0,AP162)</f>
        <v>0</v>
      </c>
    </row>
    <row r="163" spans="42:44" hidden="1">
      <c r="AP163" s="52">
        <f t="shared" ca="1" si="6"/>
        <v>5160262</v>
      </c>
      <c r="AQ163" s="52">
        <f t="shared" ca="1" si="5"/>
        <v>3701982</v>
      </c>
      <c r="AR163" s="52">
        <f ca="1">IF(AQ163&gt;資料輸入區!$E$15,0,AP163)</f>
        <v>0</v>
      </c>
    </row>
    <row r="164" spans="42:44" hidden="1">
      <c r="AP164" s="52">
        <f t="shared" ca="1" si="6"/>
        <v>5160263</v>
      </c>
      <c r="AQ164" s="52">
        <f t="shared" ca="1" si="5"/>
        <v>3701983</v>
      </c>
      <c r="AR164" s="52">
        <f ca="1">IF(AQ164&gt;資料輸入區!$E$15,0,AP164)</f>
        <v>0</v>
      </c>
    </row>
    <row r="165" spans="42:44" hidden="1">
      <c r="AP165" s="52">
        <f t="shared" ca="1" si="6"/>
        <v>5160264</v>
      </c>
      <c r="AQ165" s="52">
        <f t="shared" ca="1" si="5"/>
        <v>3701984</v>
      </c>
      <c r="AR165" s="52">
        <f ca="1">IF(AQ165&gt;資料輸入區!$E$15,0,AP165)</f>
        <v>0</v>
      </c>
    </row>
    <row r="166" spans="42:44" hidden="1">
      <c r="AP166" s="52">
        <f t="shared" ca="1" si="6"/>
        <v>5160265</v>
      </c>
      <c r="AQ166" s="52">
        <f t="shared" ca="1" si="5"/>
        <v>3701984</v>
      </c>
      <c r="AR166" s="52">
        <f ca="1">IF(AQ166&gt;資料輸入區!$E$15,0,AP166)</f>
        <v>0</v>
      </c>
    </row>
    <row r="167" spans="42:44" hidden="1">
      <c r="AP167" s="52">
        <f t="shared" ca="1" si="6"/>
        <v>5160266</v>
      </c>
      <c r="AQ167" s="52">
        <f t="shared" ca="1" si="5"/>
        <v>3701985</v>
      </c>
      <c r="AR167" s="52">
        <f ca="1">IF(AQ167&gt;資料輸入區!$E$15,0,AP167)</f>
        <v>0</v>
      </c>
    </row>
    <row r="168" spans="42:44" hidden="1">
      <c r="AP168" s="52">
        <f t="shared" ca="1" si="6"/>
        <v>5160267</v>
      </c>
      <c r="AQ168" s="52">
        <f t="shared" ca="1" si="5"/>
        <v>3701986</v>
      </c>
      <c r="AR168" s="52">
        <f ca="1">IF(AQ168&gt;資料輸入區!$E$15,0,AP168)</f>
        <v>0</v>
      </c>
    </row>
    <row r="169" spans="42:44" hidden="1">
      <c r="AP169" s="52">
        <f t="shared" ca="1" si="6"/>
        <v>5160268</v>
      </c>
      <c r="AQ169" s="52">
        <f t="shared" ca="1" si="5"/>
        <v>3701987</v>
      </c>
      <c r="AR169" s="52">
        <f ca="1">IF(AQ169&gt;資料輸入區!$E$15,0,AP169)</f>
        <v>0</v>
      </c>
    </row>
    <row r="170" spans="42:44" hidden="1">
      <c r="AP170" s="52">
        <f t="shared" ca="1" si="6"/>
        <v>5160269</v>
      </c>
      <c r="AQ170" s="52">
        <f t="shared" ca="1" si="5"/>
        <v>3701988</v>
      </c>
      <c r="AR170" s="52">
        <f ca="1">IF(AQ170&gt;資料輸入區!$E$15,0,AP170)</f>
        <v>0</v>
      </c>
    </row>
    <row r="171" spans="42:44" hidden="1">
      <c r="AP171" s="52">
        <f t="shared" ca="1" si="6"/>
        <v>5160270</v>
      </c>
      <c r="AQ171" s="52">
        <f t="shared" ca="1" si="5"/>
        <v>3701988</v>
      </c>
      <c r="AR171" s="52">
        <f ca="1">IF(AQ171&gt;資料輸入區!$E$15,0,AP171)</f>
        <v>0</v>
      </c>
    </row>
    <row r="172" spans="42:44" hidden="1">
      <c r="AP172" s="52">
        <f t="shared" ca="1" si="6"/>
        <v>5160271</v>
      </c>
      <c r="AQ172" s="52">
        <f t="shared" ca="1" si="5"/>
        <v>3701989</v>
      </c>
      <c r="AR172" s="52">
        <f ca="1">IF(AQ172&gt;資料輸入區!$E$15,0,AP172)</f>
        <v>0</v>
      </c>
    </row>
    <row r="173" spans="42:44" hidden="1">
      <c r="AP173" s="52">
        <f t="shared" ca="1" si="6"/>
        <v>5160272</v>
      </c>
      <c r="AQ173" s="52">
        <f t="shared" ca="1" si="5"/>
        <v>3701990</v>
      </c>
      <c r="AR173" s="52">
        <f ca="1">IF(AQ173&gt;資料輸入區!$E$15,0,AP173)</f>
        <v>0</v>
      </c>
    </row>
    <row r="174" spans="42:44" hidden="1">
      <c r="AP174" s="52">
        <f t="shared" ca="1" si="6"/>
        <v>5160273</v>
      </c>
      <c r="AQ174" s="52">
        <f t="shared" ca="1" si="5"/>
        <v>3701991</v>
      </c>
      <c r="AR174" s="52">
        <f ca="1">IF(AQ174&gt;資料輸入區!$E$15,0,AP174)</f>
        <v>0</v>
      </c>
    </row>
    <row r="175" spans="42:44" hidden="1">
      <c r="AP175" s="52">
        <f t="shared" ca="1" si="6"/>
        <v>5160274</v>
      </c>
      <c r="AQ175" s="52">
        <f t="shared" ca="1" si="5"/>
        <v>3701991</v>
      </c>
      <c r="AR175" s="52">
        <f ca="1">IF(AQ175&gt;資料輸入區!$E$15,0,AP175)</f>
        <v>0</v>
      </c>
    </row>
    <row r="176" spans="42:44" hidden="1">
      <c r="AP176" s="52">
        <f t="shared" ca="1" si="6"/>
        <v>5160275</v>
      </c>
      <c r="AQ176" s="52">
        <f t="shared" ca="1" si="5"/>
        <v>3701991</v>
      </c>
      <c r="AR176" s="52">
        <f ca="1">IF(AQ176&gt;資料輸入區!$E$15,0,AP176)</f>
        <v>0</v>
      </c>
    </row>
    <row r="177" spans="42:44" hidden="1">
      <c r="AP177" s="52">
        <f t="shared" ca="1" si="6"/>
        <v>5160276</v>
      </c>
      <c r="AQ177" s="52">
        <f t="shared" ca="1" si="5"/>
        <v>3701992</v>
      </c>
      <c r="AR177" s="52">
        <f ca="1">IF(AQ177&gt;資料輸入區!$E$15,0,AP177)</f>
        <v>0</v>
      </c>
    </row>
    <row r="178" spans="42:44" hidden="1">
      <c r="AP178" s="52">
        <f t="shared" ca="1" si="6"/>
        <v>5160277</v>
      </c>
      <c r="AQ178" s="52">
        <f t="shared" ca="1" si="5"/>
        <v>3701993</v>
      </c>
      <c r="AR178" s="52">
        <f ca="1">IF(AQ178&gt;資料輸入區!$E$15,0,AP178)</f>
        <v>0</v>
      </c>
    </row>
    <row r="179" spans="42:44" hidden="1">
      <c r="AP179" s="52">
        <f t="shared" ca="1" si="6"/>
        <v>5160278</v>
      </c>
      <c r="AQ179" s="52">
        <f t="shared" ca="1" si="5"/>
        <v>3701993</v>
      </c>
      <c r="AR179" s="52">
        <f ca="1">IF(AQ179&gt;資料輸入區!$E$15,0,AP179)</f>
        <v>0</v>
      </c>
    </row>
    <row r="180" spans="42:44" hidden="1">
      <c r="AP180" s="52">
        <f t="shared" ca="1" si="6"/>
        <v>5160279</v>
      </c>
      <c r="AQ180" s="52">
        <f t="shared" ca="1" si="5"/>
        <v>3701994</v>
      </c>
      <c r="AR180" s="52">
        <f ca="1">IF(AQ180&gt;資料輸入區!$E$15,0,AP180)</f>
        <v>0</v>
      </c>
    </row>
    <row r="181" spans="42:44" hidden="1">
      <c r="AP181" s="52">
        <f t="shared" ca="1" si="6"/>
        <v>5160280</v>
      </c>
      <c r="AQ181" s="52">
        <f t="shared" ca="1" si="5"/>
        <v>3701995</v>
      </c>
      <c r="AR181" s="52">
        <f ca="1">IF(AQ181&gt;資料輸入區!$E$15,0,AP181)</f>
        <v>0</v>
      </c>
    </row>
    <row r="182" spans="42:44" hidden="1">
      <c r="AP182" s="52">
        <f t="shared" ca="1" si="6"/>
        <v>5160281</v>
      </c>
      <c r="AQ182" s="52">
        <f t="shared" ca="1" si="5"/>
        <v>3701996</v>
      </c>
      <c r="AR182" s="52">
        <f ca="1">IF(AQ182&gt;資料輸入區!$E$15,0,AP182)</f>
        <v>0</v>
      </c>
    </row>
    <row r="183" spans="42:44" hidden="1">
      <c r="AP183" s="52">
        <f t="shared" ca="1" si="6"/>
        <v>5160282</v>
      </c>
      <c r="AQ183" s="52">
        <f t="shared" ca="1" si="5"/>
        <v>3701997</v>
      </c>
      <c r="AR183" s="52">
        <f ca="1">IF(AQ183&gt;資料輸入區!$E$15,0,AP183)</f>
        <v>0</v>
      </c>
    </row>
    <row r="184" spans="42:44" hidden="1">
      <c r="AP184" s="52">
        <f t="shared" ca="1" si="6"/>
        <v>5160283</v>
      </c>
      <c r="AQ184" s="52">
        <f t="shared" ca="1" si="5"/>
        <v>3701997</v>
      </c>
      <c r="AR184" s="52">
        <f ca="1">IF(AQ184&gt;資料輸入區!$E$15,0,AP184)</f>
        <v>0</v>
      </c>
    </row>
    <row r="185" spans="42:44" hidden="1">
      <c r="AP185" s="52">
        <f t="shared" ca="1" si="6"/>
        <v>5160284</v>
      </c>
      <c r="AQ185" s="52">
        <f t="shared" ca="1" si="5"/>
        <v>3701998</v>
      </c>
      <c r="AR185" s="52">
        <f ca="1">IF(AQ185&gt;資料輸入區!$E$15,0,AP185)</f>
        <v>0</v>
      </c>
    </row>
    <row r="186" spans="42:44" hidden="1">
      <c r="AP186" s="52">
        <f t="shared" ca="1" si="6"/>
        <v>5160285</v>
      </c>
      <c r="AQ186" s="52">
        <f t="shared" ca="1" si="5"/>
        <v>3701999</v>
      </c>
      <c r="AR186" s="52">
        <f ca="1">IF(AQ186&gt;資料輸入區!$E$15,0,AP186)</f>
        <v>0</v>
      </c>
    </row>
    <row r="187" spans="42:44" hidden="1">
      <c r="AP187" s="52">
        <f t="shared" ca="1" si="6"/>
        <v>5160286</v>
      </c>
      <c r="AQ187" s="52">
        <f t="shared" ca="1" si="5"/>
        <v>3702000</v>
      </c>
      <c r="AR187" s="52">
        <f ca="1">IF(AQ187&gt;資料輸入區!$E$15,0,AP187)</f>
        <v>0</v>
      </c>
    </row>
    <row r="188" spans="42:44" hidden="1">
      <c r="AP188" s="52">
        <f t="shared" ca="1" si="6"/>
        <v>5160287</v>
      </c>
      <c r="AQ188" s="52">
        <f t="shared" ca="1" si="5"/>
        <v>3702000</v>
      </c>
      <c r="AR188" s="52">
        <f ca="1">IF(AQ188&gt;資料輸入區!$E$15,0,AP188)</f>
        <v>0</v>
      </c>
    </row>
    <row r="189" spans="42:44" hidden="1">
      <c r="AP189" s="52">
        <f t="shared" ca="1" si="6"/>
        <v>5160288</v>
      </c>
      <c r="AQ189" s="52">
        <f t="shared" ca="1" si="5"/>
        <v>3702001</v>
      </c>
      <c r="AR189" s="52">
        <f ca="1">IF(AQ189&gt;資料輸入區!$E$15,0,AP189)</f>
        <v>0</v>
      </c>
    </row>
    <row r="190" spans="42:44" hidden="1">
      <c r="AP190" s="52">
        <f t="shared" ca="1" si="6"/>
        <v>5160289</v>
      </c>
      <c r="AQ190" s="52">
        <f t="shared" ca="1" si="5"/>
        <v>3702002</v>
      </c>
      <c r="AR190" s="52">
        <f ca="1">IF(AQ190&gt;資料輸入區!$E$15,0,AP190)</f>
        <v>0</v>
      </c>
    </row>
    <row r="191" spans="42:44" hidden="1">
      <c r="AP191" s="52">
        <f t="shared" ca="1" si="6"/>
        <v>5160290</v>
      </c>
      <c r="AQ191" s="52">
        <f t="shared" ca="1" si="5"/>
        <v>3702003</v>
      </c>
      <c r="AR191" s="52">
        <f ca="1">IF(AQ191&gt;資料輸入區!$E$15,0,AP191)</f>
        <v>0</v>
      </c>
    </row>
    <row r="192" spans="42:44" hidden="1">
      <c r="AP192" s="52">
        <f t="shared" ca="1" si="6"/>
        <v>5160291</v>
      </c>
      <c r="AQ192" s="52">
        <f t="shared" ca="1" si="5"/>
        <v>3702003</v>
      </c>
      <c r="AR192" s="52">
        <f ca="1">IF(AQ192&gt;資料輸入區!$E$15,0,AP192)</f>
        <v>0</v>
      </c>
    </row>
    <row r="193" spans="42:44" hidden="1">
      <c r="AP193" s="52">
        <f t="shared" ca="1" si="6"/>
        <v>5160292</v>
      </c>
      <c r="AQ193" s="52">
        <f t="shared" ca="1" si="5"/>
        <v>3702004</v>
      </c>
      <c r="AR193" s="52">
        <f ca="1">IF(AQ193&gt;資料輸入區!$E$15,0,AP193)</f>
        <v>0</v>
      </c>
    </row>
    <row r="194" spans="42:44" hidden="1">
      <c r="AP194" s="52">
        <f t="shared" ca="1" si="6"/>
        <v>5160293</v>
      </c>
      <c r="AQ194" s="52">
        <f t="shared" ref="AQ194:AQ257" ca="1" si="7">ROUND(ROUND(ROUND(ROUNDDOWN(ROUND(AP194*UNIT/UVUNIT*GP,3),2),3),0)*(1-$G$45),0)</f>
        <v>3702005</v>
      </c>
      <c r="AR194" s="52">
        <f ca="1">IF(AQ194&gt;資料輸入區!$E$15,0,AP194)</f>
        <v>0</v>
      </c>
    </row>
    <row r="195" spans="42:44" hidden="1">
      <c r="AP195" s="52">
        <f t="shared" ca="1" si="6"/>
        <v>5160294</v>
      </c>
      <c r="AQ195" s="52">
        <f t="shared" ca="1" si="7"/>
        <v>3702005</v>
      </c>
      <c r="AR195" s="52">
        <f ca="1">IF(AQ195&gt;資料輸入區!$E$15,0,AP195)</f>
        <v>0</v>
      </c>
    </row>
    <row r="196" spans="42:44" hidden="1">
      <c r="AP196" s="52">
        <f t="shared" ref="AP196:AP259" ca="1" si="8">AP195+1</f>
        <v>5160295</v>
      </c>
      <c r="AQ196" s="52">
        <f t="shared" ca="1" si="7"/>
        <v>3702006</v>
      </c>
      <c r="AR196" s="52">
        <f ca="1">IF(AQ196&gt;資料輸入區!$E$15,0,AP196)</f>
        <v>0</v>
      </c>
    </row>
    <row r="197" spans="42:44" hidden="1">
      <c r="AP197" s="52">
        <f t="shared" ca="1" si="8"/>
        <v>5160296</v>
      </c>
      <c r="AQ197" s="52">
        <f t="shared" ca="1" si="7"/>
        <v>3702006</v>
      </c>
      <c r="AR197" s="52">
        <f ca="1">IF(AQ197&gt;資料輸入區!$E$15,0,AP197)</f>
        <v>0</v>
      </c>
    </row>
    <row r="198" spans="42:44" hidden="1">
      <c r="AP198" s="52">
        <f t="shared" ca="1" si="8"/>
        <v>5160297</v>
      </c>
      <c r="AQ198" s="52">
        <f t="shared" ca="1" si="7"/>
        <v>3702007</v>
      </c>
      <c r="AR198" s="52">
        <f ca="1">IF(AQ198&gt;資料輸入區!$E$15,0,AP198)</f>
        <v>0</v>
      </c>
    </row>
    <row r="199" spans="42:44" hidden="1">
      <c r="AP199" s="52">
        <f t="shared" ca="1" si="8"/>
        <v>5160298</v>
      </c>
      <c r="AQ199" s="52">
        <f t="shared" ca="1" si="7"/>
        <v>3702008</v>
      </c>
      <c r="AR199" s="52">
        <f ca="1">IF(AQ199&gt;資料輸入區!$E$15,0,AP199)</f>
        <v>0</v>
      </c>
    </row>
    <row r="200" spans="42:44" hidden="1">
      <c r="AP200" s="52">
        <f t="shared" ca="1" si="8"/>
        <v>5160299</v>
      </c>
      <c r="AQ200" s="52">
        <f t="shared" ca="1" si="7"/>
        <v>3702009</v>
      </c>
      <c r="AR200" s="52">
        <f ca="1">IF(AQ200&gt;資料輸入區!$E$15,0,AP200)</f>
        <v>0</v>
      </c>
    </row>
    <row r="201" spans="42:44" hidden="1">
      <c r="AP201" s="52">
        <f t="shared" ca="1" si="8"/>
        <v>5160300</v>
      </c>
      <c r="AQ201" s="52">
        <f t="shared" ca="1" si="7"/>
        <v>3702009</v>
      </c>
      <c r="AR201" s="52">
        <f ca="1">IF(AQ201&gt;資料輸入區!$E$15,0,AP201)</f>
        <v>0</v>
      </c>
    </row>
    <row r="202" spans="42:44" hidden="1">
      <c r="AP202" s="52">
        <f t="shared" ca="1" si="8"/>
        <v>5160301</v>
      </c>
      <c r="AQ202" s="52">
        <f t="shared" ca="1" si="7"/>
        <v>3702010</v>
      </c>
      <c r="AR202" s="52">
        <f ca="1">IF(AQ202&gt;資料輸入區!$E$15,0,AP202)</f>
        <v>0</v>
      </c>
    </row>
    <row r="203" spans="42:44" hidden="1">
      <c r="AP203" s="52">
        <f t="shared" ca="1" si="8"/>
        <v>5160302</v>
      </c>
      <c r="AQ203" s="52">
        <f t="shared" ca="1" si="7"/>
        <v>3702011</v>
      </c>
      <c r="AR203" s="52">
        <f ca="1">IF(AQ203&gt;資料輸入區!$E$15,0,AP203)</f>
        <v>0</v>
      </c>
    </row>
    <row r="204" spans="42:44" hidden="1">
      <c r="AP204" s="52">
        <f t="shared" ca="1" si="8"/>
        <v>5160303</v>
      </c>
      <c r="AQ204" s="52">
        <f t="shared" ca="1" si="7"/>
        <v>3702012</v>
      </c>
      <c r="AR204" s="52">
        <f ca="1">IF(AQ204&gt;資料輸入區!$E$15,0,AP204)</f>
        <v>0</v>
      </c>
    </row>
    <row r="205" spans="42:44" hidden="1">
      <c r="AP205" s="52">
        <f t="shared" ca="1" si="8"/>
        <v>5160304</v>
      </c>
      <c r="AQ205" s="52">
        <f t="shared" ca="1" si="7"/>
        <v>3702013</v>
      </c>
      <c r="AR205" s="52">
        <f ca="1">IF(AQ205&gt;資料輸入區!$E$15,0,AP205)</f>
        <v>0</v>
      </c>
    </row>
    <row r="206" spans="42:44" hidden="1">
      <c r="AP206" s="52">
        <f t="shared" ca="1" si="8"/>
        <v>5160305</v>
      </c>
      <c r="AQ206" s="52">
        <f t="shared" ca="1" si="7"/>
        <v>3702013</v>
      </c>
      <c r="AR206" s="52">
        <f ca="1">IF(AQ206&gt;資料輸入區!$E$15,0,AP206)</f>
        <v>0</v>
      </c>
    </row>
    <row r="207" spans="42:44" hidden="1">
      <c r="AP207" s="52">
        <f t="shared" ca="1" si="8"/>
        <v>5160306</v>
      </c>
      <c r="AQ207" s="52">
        <f t="shared" ca="1" si="7"/>
        <v>3702014</v>
      </c>
      <c r="AR207" s="52">
        <f ca="1">IF(AQ207&gt;資料輸入區!$E$15,0,AP207)</f>
        <v>0</v>
      </c>
    </row>
    <row r="208" spans="42:44" hidden="1">
      <c r="AP208" s="52">
        <f t="shared" ca="1" si="8"/>
        <v>5160307</v>
      </c>
      <c r="AQ208" s="52">
        <f t="shared" ca="1" si="7"/>
        <v>3702015</v>
      </c>
      <c r="AR208" s="52">
        <f ca="1">IF(AQ208&gt;資料輸入區!$E$15,0,AP208)</f>
        <v>0</v>
      </c>
    </row>
    <row r="209" spans="42:44" hidden="1">
      <c r="AP209" s="52">
        <f t="shared" ca="1" si="8"/>
        <v>5160308</v>
      </c>
      <c r="AQ209" s="52">
        <f t="shared" ca="1" si="7"/>
        <v>3702016</v>
      </c>
      <c r="AR209" s="52">
        <f ca="1">IF(AQ209&gt;資料輸入區!$E$15,0,AP209)</f>
        <v>0</v>
      </c>
    </row>
    <row r="210" spans="42:44" hidden="1">
      <c r="AP210" s="52">
        <f t="shared" ca="1" si="8"/>
        <v>5160309</v>
      </c>
      <c r="AQ210" s="52">
        <f t="shared" ca="1" si="7"/>
        <v>3702016</v>
      </c>
      <c r="AR210" s="52">
        <f ca="1">IF(AQ210&gt;資料輸入區!$E$15,0,AP210)</f>
        <v>0</v>
      </c>
    </row>
    <row r="211" spans="42:44" hidden="1">
      <c r="AP211" s="52">
        <f t="shared" ca="1" si="8"/>
        <v>5160310</v>
      </c>
      <c r="AQ211" s="52">
        <f t="shared" ca="1" si="7"/>
        <v>3702017</v>
      </c>
      <c r="AR211" s="52">
        <f ca="1">IF(AQ211&gt;資料輸入區!$E$15,0,AP211)</f>
        <v>0</v>
      </c>
    </row>
    <row r="212" spans="42:44" hidden="1">
      <c r="AP212" s="52">
        <f t="shared" ca="1" si="8"/>
        <v>5160311</v>
      </c>
      <c r="AQ212" s="52">
        <f t="shared" ca="1" si="7"/>
        <v>3702018</v>
      </c>
      <c r="AR212" s="52">
        <f ca="1">IF(AQ212&gt;資料輸入區!$E$15,0,AP212)</f>
        <v>0</v>
      </c>
    </row>
    <row r="213" spans="42:44" hidden="1">
      <c r="AP213" s="52">
        <f t="shared" ca="1" si="8"/>
        <v>5160312</v>
      </c>
      <c r="AQ213" s="52">
        <f t="shared" ca="1" si="7"/>
        <v>3702018</v>
      </c>
      <c r="AR213" s="52">
        <f ca="1">IF(AQ213&gt;資料輸入區!$E$15,0,AP213)</f>
        <v>0</v>
      </c>
    </row>
    <row r="214" spans="42:44" hidden="1">
      <c r="AP214" s="52">
        <f t="shared" ca="1" si="8"/>
        <v>5160313</v>
      </c>
      <c r="AQ214" s="52">
        <f t="shared" ca="1" si="7"/>
        <v>3702018</v>
      </c>
      <c r="AR214" s="52">
        <f ca="1">IF(AQ214&gt;資料輸入區!$E$15,0,AP214)</f>
        <v>0</v>
      </c>
    </row>
    <row r="215" spans="42:44" hidden="1">
      <c r="AP215" s="52">
        <f t="shared" ca="1" si="8"/>
        <v>5160314</v>
      </c>
      <c r="AQ215" s="52">
        <f t="shared" ca="1" si="7"/>
        <v>3702019</v>
      </c>
      <c r="AR215" s="52">
        <f ca="1">IF(AQ215&gt;資料輸入區!$E$15,0,AP215)</f>
        <v>0</v>
      </c>
    </row>
    <row r="216" spans="42:44" hidden="1">
      <c r="AP216" s="52">
        <f t="shared" ca="1" si="8"/>
        <v>5160315</v>
      </c>
      <c r="AQ216" s="52">
        <f t="shared" ca="1" si="7"/>
        <v>3702020</v>
      </c>
      <c r="AR216" s="52">
        <f ca="1">IF(AQ216&gt;資料輸入區!$E$15,0,AP216)</f>
        <v>0</v>
      </c>
    </row>
    <row r="217" spans="42:44" hidden="1">
      <c r="AP217" s="52">
        <f t="shared" ca="1" si="8"/>
        <v>5160316</v>
      </c>
      <c r="AQ217" s="52">
        <f t="shared" ca="1" si="7"/>
        <v>3702021</v>
      </c>
      <c r="AR217" s="52">
        <f ca="1">IF(AQ217&gt;資料輸入區!$E$15,0,AP217)</f>
        <v>0</v>
      </c>
    </row>
    <row r="218" spans="42:44" hidden="1">
      <c r="AP218" s="52">
        <f t="shared" ca="1" si="8"/>
        <v>5160317</v>
      </c>
      <c r="AQ218" s="52">
        <f t="shared" ca="1" si="7"/>
        <v>3702022</v>
      </c>
      <c r="AR218" s="52">
        <f ca="1">IF(AQ218&gt;資料輸入區!$E$15,0,AP218)</f>
        <v>0</v>
      </c>
    </row>
    <row r="219" spans="42:44" hidden="1">
      <c r="AP219" s="52">
        <f t="shared" ca="1" si="8"/>
        <v>5160318</v>
      </c>
      <c r="AQ219" s="52">
        <f t="shared" ca="1" si="7"/>
        <v>3702022</v>
      </c>
      <c r="AR219" s="52">
        <f ca="1">IF(AQ219&gt;資料輸入區!$E$15,0,AP219)</f>
        <v>0</v>
      </c>
    </row>
    <row r="220" spans="42:44" hidden="1">
      <c r="AP220" s="52">
        <f t="shared" ca="1" si="8"/>
        <v>5160319</v>
      </c>
      <c r="AQ220" s="52">
        <f t="shared" ca="1" si="7"/>
        <v>3702023</v>
      </c>
      <c r="AR220" s="52">
        <f ca="1">IF(AQ220&gt;資料輸入區!$E$15,0,AP220)</f>
        <v>0</v>
      </c>
    </row>
    <row r="221" spans="42:44" hidden="1">
      <c r="AP221" s="52">
        <f t="shared" ca="1" si="8"/>
        <v>5160320</v>
      </c>
      <c r="AQ221" s="52">
        <f t="shared" ca="1" si="7"/>
        <v>3702024</v>
      </c>
      <c r="AR221" s="52">
        <f ca="1">IF(AQ221&gt;資料輸入區!$E$15,0,AP221)</f>
        <v>0</v>
      </c>
    </row>
    <row r="222" spans="42:44" hidden="1">
      <c r="AP222" s="52">
        <f t="shared" ca="1" si="8"/>
        <v>5160321</v>
      </c>
      <c r="AQ222" s="52">
        <f t="shared" ca="1" si="7"/>
        <v>3702025</v>
      </c>
      <c r="AR222" s="52">
        <f ca="1">IF(AQ222&gt;資料輸入區!$E$15,0,AP222)</f>
        <v>0</v>
      </c>
    </row>
    <row r="223" spans="42:44" hidden="1">
      <c r="AP223" s="52">
        <f t="shared" ca="1" si="8"/>
        <v>5160322</v>
      </c>
      <c r="AQ223" s="52">
        <f t="shared" ca="1" si="7"/>
        <v>3702025</v>
      </c>
      <c r="AR223" s="52">
        <f ca="1">IF(AQ223&gt;資料輸入區!$E$15,0,AP223)</f>
        <v>0</v>
      </c>
    </row>
    <row r="224" spans="42:44" hidden="1">
      <c r="AP224" s="52">
        <f t="shared" ca="1" si="8"/>
        <v>5160323</v>
      </c>
      <c r="AQ224" s="52">
        <f t="shared" ca="1" si="7"/>
        <v>3702026</v>
      </c>
      <c r="AR224" s="52">
        <f ca="1">IF(AQ224&gt;資料輸入區!$E$15,0,AP224)</f>
        <v>0</v>
      </c>
    </row>
    <row r="225" spans="42:44" hidden="1">
      <c r="AP225" s="52">
        <f t="shared" ca="1" si="8"/>
        <v>5160324</v>
      </c>
      <c r="AQ225" s="52">
        <f t="shared" ca="1" si="7"/>
        <v>3702027</v>
      </c>
      <c r="AR225" s="52">
        <f ca="1">IF(AQ225&gt;資料輸入區!$E$15,0,AP225)</f>
        <v>0</v>
      </c>
    </row>
    <row r="226" spans="42:44" hidden="1">
      <c r="AP226" s="52">
        <f t="shared" ca="1" si="8"/>
        <v>5160325</v>
      </c>
      <c r="AQ226" s="52">
        <f t="shared" ca="1" si="7"/>
        <v>3702028</v>
      </c>
      <c r="AR226" s="52">
        <f ca="1">IF(AQ226&gt;資料輸入區!$E$15,0,AP226)</f>
        <v>0</v>
      </c>
    </row>
    <row r="227" spans="42:44" hidden="1">
      <c r="AP227" s="52">
        <f t="shared" ca="1" si="8"/>
        <v>5160326</v>
      </c>
      <c r="AQ227" s="52">
        <f t="shared" ca="1" si="7"/>
        <v>3702028</v>
      </c>
      <c r="AR227" s="52">
        <f ca="1">IF(AQ227&gt;資料輸入區!$E$15,0,AP227)</f>
        <v>0</v>
      </c>
    </row>
    <row r="228" spans="42:44" hidden="1">
      <c r="AP228" s="52">
        <f t="shared" ca="1" si="8"/>
        <v>5160327</v>
      </c>
      <c r="AQ228" s="52">
        <f t="shared" ca="1" si="7"/>
        <v>3702029</v>
      </c>
      <c r="AR228" s="52">
        <f ca="1">IF(AQ228&gt;資料輸入區!$E$15,0,AP228)</f>
        <v>0</v>
      </c>
    </row>
    <row r="229" spans="42:44" hidden="1">
      <c r="AP229" s="52">
        <f t="shared" ca="1" si="8"/>
        <v>5160328</v>
      </c>
      <c r="AQ229" s="52">
        <f t="shared" ca="1" si="7"/>
        <v>3702030</v>
      </c>
      <c r="AR229" s="52">
        <f ca="1">IF(AQ229&gt;資料輸入區!$E$15,0,AP229)</f>
        <v>0</v>
      </c>
    </row>
    <row r="230" spans="42:44" hidden="1">
      <c r="AP230" s="52">
        <f t="shared" ca="1" si="8"/>
        <v>5160329</v>
      </c>
      <c r="AQ230" s="52">
        <f t="shared" ca="1" si="7"/>
        <v>3702031</v>
      </c>
      <c r="AR230" s="52">
        <f ca="1">IF(AQ230&gt;資料輸入區!$E$15,0,AP230)</f>
        <v>0</v>
      </c>
    </row>
    <row r="231" spans="42:44" hidden="1">
      <c r="AP231" s="52">
        <f t="shared" ca="1" si="8"/>
        <v>5160330</v>
      </c>
      <c r="AQ231" s="52">
        <f t="shared" ca="1" si="7"/>
        <v>3702031</v>
      </c>
      <c r="AR231" s="52">
        <f ca="1">IF(AQ231&gt;資料輸入區!$E$15,0,AP231)</f>
        <v>0</v>
      </c>
    </row>
    <row r="232" spans="42:44" hidden="1">
      <c r="AP232" s="52">
        <f t="shared" ca="1" si="8"/>
        <v>5160331</v>
      </c>
      <c r="AQ232" s="52">
        <f t="shared" ca="1" si="7"/>
        <v>3702031</v>
      </c>
      <c r="AR232" s="52">
        <f ca="1">IF(AQ232&gt;資料輸入區!$E$15,0,AP232)</f>
        <v>0</v>
      </c>
    </row>
    <row r="233" spans="42:44" hidden="1">
      <c r="AP233" s="52">
        <f t="shared" ca="1" si="8"/>
        <v>5160332</v>
      </c>
      <c r="AQ233" s="52">
        <f t="shared" ca="1" si="7"/>
        <v>3702032</v>
      </c>
      <c r="AR233" s="52">
        <f ca="1">IF(AQ233&gt;資料輸入區!$E$15,0,AP233)</f>
        <v>0</v>
      </c>
    </row>
    <row r="234" spans="42:44" hidden="1">
      <c r="AP234" s="52">
        <f t="shared" ca="1" si="8"/>
        <v>5160333</v>
      </c>
      <c r="AQ234" s="52">
        <f t="shared" ca="1" si="7"/>
        <v>3702033</v>
      </c>
      <c r="AR234" s="52">
        <f ca="1">IF(AQ234&gt;資料輸入區!$E$15,0,AP234)</f>
        <v>0</v>
      </c>
    </row>
    <row r="235" spans="42:44" hidden="1">
      <c r="AP235" s="52">
        <f t="shared" ca="1" si="8"/>
        <v>5160334</v>
      </c>
      <c r="AQ235" s="52">
        <f t="shared" ca="1" si="7"/>
        <v>3702034</v>
      </c>
      <c r="AR235" s="52">
        <f ca="1">IF(AQ235&gt;資料輸入區!$E$15,0,AP235)</f>
        <v>0</v>
      </c>
    </row>
    <row r="236" spans="42:44" hidden="1">
      <c r="AP236" s="52">
        <f t="shared" ca="1" si="8"/>
        <v>5160335</v>
      </c>
      <c r="AQ236" s="52">
        <f t="shared" ca="1" si="7"/>
        <v>3702034</v>
      </c>
      <c r="AR236" s="52">
        <f ca="1">IF(AQ236&gt;資料輸入區!$E$15,0,AP236)</f>
        <v>0</v>
      </c>
    </row>
    <row r="237" spans="42:44" hidden="1">
      <c r="AP237" s="52">
        <f t="shared" ca="1" si="8"/>
        <v>5160336</v>
      </c>
      <c r="AQ237" s="52">
        <f t="shared" ca="1" si="7"/>
        <v>3702035</v>
      </c>
      <c r="AR237" s="52">
        <f ca="1">IF(AQ237&gt;資料輸入區!$E$15,0,AP237)</f>
        <v>0</v>
      </c>
    </row>
    <row r="238" spans="42:44" hidden="1">
      <c r="AP238" s="52">
        <f t="shared" ca="1" si="8"/>
        <v>5160337</v>
      </c>
      <c r="AQ238" s="52">
        <f t="shared" ca="1" si="7"/>
        <v>3702036</v>
      </c>
      <c r="AR238" s="52">
        <f ca="1">IF(AQ238&gt;資料輸入區!$E$15,0,AP238)</f>
        <v>0</v>
      </c>
    </row>
    <row r="239" spans="42:44" hidden="1">
      <c r="AP239" s="52">
        <f t="shared" ca="1" si="8"/>
        <v>5160338</v>
      </c>
      <c r="AQ239" s="52">
        <f t="shared" ca="1" si="7"/>
        <v>3702037</v>
      </c>
      <c r="AR239" s="52">
        <f ca="1">IF(AQ239&gt;資料輸入區!$E$15,0,AP239)</f>
        <v>0</v>
      </c>
    </row>
    <row r="240" spans="42:44" hidden="1">
      <c r="AP240" s="52">
        <f t="shared" ca="1" si="8"/>
        <v>5160339</v>
      </c>
      <c r="AQ240" s="52">
        <f t="shared" ca="1" si="7"/>
        <v>3702038</v>
      </c>
      <c r="AR240" s="52">
        <f ca="1">IF(AQ240&gt;資料輸入區!$E$15,0,AP240)</f>
        <v>0</v>
      </c>
    </row>
    <row r="241" spans="42:44" hidden="1">
      <c r="AP241" s="52">
        <f t="shared" ca="1" si="8"/>
        <v>5160340</v>
      </c>
      <c r="AQ241" s="52">
        <f t="shared" ca="1" si="7"/>
        <v>3702038</v>
      </c>
      <c r="AR241" s="52">
        <f ca="1">IF(AQ241&gt;資料輸入區!$E$15,0,AP241)</f>
        <v>0</v>
      </c>
    </row>
    <row r="242" spans="42:44" hidden="1">
      <c r="AP242" s="52">
        <f t="shared" ca="1" si="8"/>
        <v>5160341</v>
      </c>
      <c r="AQ242" s="52">
        <f t="shared" ca="1" si="7"/>
        <v>3702039</v>
      </c>
      <c r="AR242" s="52">
        <f ca="1">IF(AQ242&gt;資料輸入區!$E$15,0,AP242)</f>
        <v>0</v>
      </c>
    </row>
    <row r="243" spans="42:44" hidden="1">
      <c r="AP243" s="52">
        <f t="shared" ca="1" si="8"/>
        <v>5160342</v>
      </c>
      <c r="AQ243" s="52">
        <f t="shared" ca="1" si="7"/>
        <v>3702040</v>
      </c>
      <c r="AR243" s="52">
        <f ca="1">IF(AQ243&gt;資料輸入區!$E$15,0,AP243)</f>
        <v>0</v>
      </c>
    </row>
    <row r="244" spans="42:44" hidden="1">
      <c r="AP244" s="52">
        <f t="shared" ca="1" si="8"/>
        <v>5160343</v>
      </c>
      <c r="AQ244" s="52">
        <f t="shared" ca="1" si="7"/>
        <v>3702041</v>
      </c>
      <c r="AR244" s="52">
        <f ca="1">IF(AQ244&gt;資料輸入區!$E$15,0,AP244)</f>
        <v>0</v>
      </c>
    </row>
    <row r="245" spans="42:44" hidden="1">
      <c r="AP245" s="52">
        <f t="shared" ca="1" si="8"/>
        <v>5160344</v>
      </c>
      <c r="AQ245" s="52">
        <f t="shared" ca="1" si="7"/>
        <v>3702041</v>
      </c>
      <c r="AR245" s="52">
        <f ca="1">IF(AQ245&gt;資料輸入區!$E$15,0,AP245)</f>
        <v>0</v>
      </c>
    </row>
    <row r="246" spans="42:44" hidden="1">
      <c r="AP246" s="52">
        <f t="shared" ca="1" si="8"/>
        <v>5160345</v>
      </c>
      <c r="AQ246" s="52">
        <f t="shared" ca="1" si="7"/>
        <v>3702042</v>
      </c>
      <c r="AR246" s="52">
        <f ca="1">IF(AQ246&gt;資料輸入區!$E$15,0,AP246)</f>
        <v>0</v>
      </c>
    </row>
    <row r="247" spans="42:44" hidden="1">
      <c r="AP247" s="52">
        <f t="shared" ca="1" si="8"/>
        <v>5160346</v>
      </c>
      <c r="AQ247" s="52">
        <f t="shared" ca="1" si="7"/>
        <v>3702043</v>
      </c>
      <c r="AR247" s="52">
        <f ca="1">IF(AQ247&gt;資料輸入區!$E$15,0,AP247)</f>
        <v>0</v>
      </c>
    </row>
    <row r="248" spans="42:44" hidden="1">
      <c r="AP248" s="52">
        <f t="shared" ca="1" si="8"/>
        <v>5160347</v>
      </c>
      <c r="AQ248" s="52">
        <f t="shared" ca="1" si="7"/>
        <v>3702044</v>
      </c>
      <c r="AR248" s="52">
        <f ca="1">IF(AQ248&gt;資料輸入區!$E$15,0,AP248)</f>
        <v>0</v>
      </c>
    </row>
    <row r="249" spans="42:44" hidden="1">
      <c r="AP249" s="52">
        <f t="shared" ca="1" si="8"/>
        <v>5160348</v>
      </c>
      <c r="AQ249" s="52">
        <f t="shared" ca="1" si="7"/>
        <v>3702044</v>
      </c>
      <c r="AR249" s="52">
        <f ca="1">IF(AQ249&gt;資料輸入區!$E$15,0,AP249)</f>
        <v>0</v>
      </c>
    </row>
    <row r="250" spans="42:44" hidden="1">
      <c r="AP250" s="52">
        <f t="shared" ca="1" si="8"/>
        <v>5160349</v>
      </c>
      <c r="AQ250" s="52">
        <f t="shared" ca="1" si="7"/>
        <v>3702044</v>
      </c>
      <c r="AR250" s="52">
        <f ca="1">IF(AQ250&gt;資料輸入區!$E$15,0,AP250)</f>
        <v>0</v>
      </c>
    </row>
    <row r="251" spans="42:44" hidden="1">
      <c r="AP251" s="52">
        <f t="shared" ca="1" si="8"/>
        <v>5160350</v>
      </c>
      <c r="AQ251" s="52">
        <f t="shared" ca="1" si="7"/>
        <v>3702045</v>
      </c>
      <c r="AR251" s="52">
        <f ca="1">IF(AQ251&gt;資料輸入區!$E$15,0,AP251)</f>
        <v>0</v>
      </c>
    </row>
    <row r="252" spans="42:44" hidden="1">
      <c r="AP252" s="52">
        <f t="shared" ca="1" si="8"/>
        <v>5160351</v>
      </c>
      <c r="AQ252" s="52">
        <f t="shared" ca="1" si="7"/>
        <v>3702046</v>
      </c>
      <c r="AR252" s="52">
        <f ca="1">IF(AQ252&gt;資料輸入區!$E$15,0,AP252)</f>
        <v>0</v>
      </c>
    </row>
    <row r="253" spans="42:44" hidden="1">
      <c r="AP253" s="52">
        <f t="shared" ca="1" si="8"/>
        <v>5160352</v>
      </c>
      <c r="AQ253" s="52">
        <f t="shared" ca="1" si="7"/>
        <v>3702047</v>
      </c>
      <c r="AR253" s="52">
        <f ca="1">IF(AQ253&gt;資料輸入區!$E$15,0,AP253)</f>
        <v>0</v>
      </c>
    </row>
    <row r="254" spans="42:44" hidden="1">
      <c r="AP254" s="52">
        <f t="shared" ca="1" si="8"/>
        <v>5160353</v>
      </c>
      <c r="AQ254" s="52">
        <f t="shared" ca="1" si="7"/>
        <v>3702047</v>
      </c>
      <c r="AR254" s="52">
        <f ca="1">IF(AQ254&gt;資料輸入區!$E$15,0,AP254)</f>
        <v>0</v>
      </c>
    </row>
    <row r="255" spans="42:44" hidden="1">
      <c r="AP255" s="52">
        <f t="shared" ca="1" si="8"/>
        <v>5160354</v>
      </c>
      <c r="AQ255" s="52">
        <f t="shared" ca="1" si="7"/>
        <v>3702048</v>
      </c>
      <c r="AR255" s="52">
        <f ca="1">IF(AQ255&gt;資料輸入區!$E$15,0,AP255)</f>
        <v>0</v>
      </c>
    </row>
    <row r="256" spans="42:44" hidden="1">
      <c r="AP256" s="52">
        <f t="shared" ca="1" si="8"/>
        <v>5160355</v>
      </c>
      <c r="AQ256" s="52">
        <f t="shared" ca="1" si="7"/>
        <v>3702049</v>
      </c>
      <c r="AR256" s="52">
        <f ca="1">IF(AQ256&gt;資料輸入區!$E$15,0,AP256)</f>
        <v>0</v>
      </c>
    </row>
    <row r="257" spans="42:44" hidden="1">
      <c r="AP257" s="52">
        <f t="shared" ca="1" si="8"/>
        <v>5160356</v>
      </c>
      <c r="AQ257" s="52">
        <f t="shared" ca="1" si="7"/>
        <v>3702050</v>
      </c>
      <c r="AR257" s="52">
        <f ca="1">IF(AQ257&gt;資料輸入區!$E$15,0,AP257)</f>
        <v>0</v>
      </c>
    </row>
    <row r="258" spans="42:44" hidden="1">
      <c r="AP258" s="52">
        <f t="shared" ca="1" si="8"/>
        <v>5160357</v>
      </c>
      <c r="AQ258" s="52">
        <f t="shared" ref="AQ258:AQ321" ca="1" si="9">ROUND(ROUND(ROUND(ROUNDDOWN(ROUND(AP258*UNIT/UVUNIT*GP,3),2),3),0)*(1-$G$45),0)</f>
        <v>3702050</v>
      </c>
      <c r="AR258" s="52">
        <f ca="1">IF(AQ258&gt;資料輸入區!$E$15,0,AP258)</f>
        <v>0</v>
      </c>
    </row>
    <row r="259" spans="42:44" hidden="1">
      <c r="AP259" s="52">
        <f t="shared" ca="1" si="8"/>
        <v>5160358</v>
      </c>
      <c r="AQ259" s="52">
        <f t="shared" ca="1" si="9"/>
        <v>3702051</v>
      </c>
      <c r="AR259" s="52">
        <f ca="1">IF(AQ259&gt;資料輸入區!$E$15,0,AP259)</f>
        <v>0</v>
      </c>
    </row>
    <row r="260" spans="42:44" hidden="1">
      <c r="AP260" s="52">
        <f t="shared" ref="AP260:AP323" ca="1" si="10">AP259+1</f>
        <v>5160359</v>
      </c>
      <c r="AQ260" s="52">
        <f t="shared" ca="1" si="9"/>
        <v>3702052</v>
      </c>
      <c r="AR260" s="52">
        <f ca="1">IF(AQ260&gt;資料輸入區!$E$15,0,AP260)</f>
        <v>0</v>
      </c>
    </row>
    <row r="261" spans="42:44" hidden="1">
      <c r="AP261" s="52">
        <f t="shared" ca="1" si="10"/>
        <v>5160360</v>
      </c>
      <c r="AQ261" s="52">
        <f t="shared" ca="1" si="9"/>
        <v>3702053</v>
      </c>
      <c r="AR261" s="52">
        <f ca="1">IF(AQ261&gt;資料輸入區!$E$15,0,AP261)</f>
        <v>0</v>
      </c>
    </row>
    <row r="262" spans="42:44" hidden="1">
      <c r="AP262" s="52">
        <f t="shared" ca="1" si="10"/>
        <v>5160361</v>
      </c>
      <c r="AQ262" s="52">
        <f t="shared" ca="1" si="9"/>
        <v>3702053</v>
      </c>
      <c r="AR262" s="52">
        <f ca="1">IF(AQ262&gt;資料輸入區!$E$15,0,AP262)</f>
        <v>0</v>
      </c>
    </row>
    <row r="263" spans="42:44" hidden="1">
      <c r="AP263" s="52">
        <f t="shared" ca="1" si="10"/>
        <v>5160362</v>
      </c>
      <c r="AQ263" s="52">
        <f t="shared" ca="1" si="9"/>
        <v>3702054</v>
      </c>
      <c r="AR263" s="52">
        <f ca="1">IF(AQ263&gt;資料輸入區!$E$15,0,AP263)</f>
        <v>0</v>
      </c>
    </row>
    <row r="264" spans="42:44" hidden="1">
      <c r="AP264" s="52">
        <f t="shared" ca="1" si="10"/>
        <v>5160363</v>
      </c>
      <c r="AQ264" s="52">
        <f t="shared" ca="1" si="9"/>
        <v>3702055</v>
      </c>
      <c r="AR264" s="52">
        <f ca="1">IF(AQ264&gt;資料輸入區!$E$15,0,AP264)</f>
        <v>0</v>
      </c>
    </row>
    <row r="265" spans="42:44" hidden="1">
      <c r="AP265" s="52">
        <f t="shared" ca="1" si="10"/>
        <v>5160364</v>
      </c>
      <c r="AQ265" s="52">
        <f t="shared" ca="1" si="9"/>
        <v>3702056</v>
      </c>
      <c r="AR265" s="52">
        <f ca="1">IF(AQ265&gt;資料輸入區!$E$15,0,AP265)</f>
        <v>0</v>
      </c>
    </row>
    <row r="266" spans="42:44" hidden="1">
      <c r="AP266" s="52">
        <f t="shared" ca="1" si="10"/>
        <v>5160365</v>
      </c>
      <c r="AQ266" s="52">
        <f t="shared" ca="1" si="9"/>
        <v>3702057</v>
      </c>
      <c r="AR266" s="52">
        <f ca="1">IF(AQ266&gt;資料輸入區!$E$15,0,AP266)</f>
        <v>0</v>
      </c>
    </row>
    <row r="267" spans="42:44" hidden="1">
      <c r="AP267" s="52">
        <f t="shared" ca="1" si="10"/>
        <v>5160366</v>
      </c>
      <c r="AQ267" s="52">
        <f t="shared" ca="1" si="9"/>
        <v>3702057</v>
      </c>
      <c r="AR267" s="52">
        <f ca="1">IF(AQ267&gt;資料輸入區!$E$15,0,AP267)</f>
        <v>0</v>
      </c>
    </row>
    <row r="268" spans="42:44" hidden="1">
      <c r="AP268" s="52">
        <f t="shared" ca="1" si="10"/>
        <v>5160367</v>
      </c>
      <c r="AQ268" s="52">
        <f t="shared" ca="1" si="9"/>
        <v>3702058</v>
      </c>
      <c r="AR268" s="52">
        <f ca="1">IF(AQ268&gt;資料輸入區!$E$15,0,AP268)</f>
        <v>0</v>
      </c>
    </row>
    <row r="269" spans="42:44" hidden="1">
      <c r="AP269" s="52">
        <f t="shared" ca="1" si="10"/>
        <v>5160368</v>
      </c>
      <c r="AQ269" s="52">
        <f t="shared" ca="1" si="9"/>
        <v>3702058</v>
      </c>
      <c r="AR269" s="52">
        <f ca="1">IF(AQ269&gt;資料輸入區!$E$15,0,AP269)</f>
        <v>0</v>
      </c>
    </row>
    <row r="270" spans="42:44" hidden="1">
      <c r="AP270" s="52">
        <f t="shared" ca="1" si="10"/>
        <v>5160369</v>
      </c>
      <c r="AQ270" s="52">
        <f t="shared" ca="1" si="9"/>
        <v>3702059</v>
      </c>
      <c r="AR270" s="52">
        <f ca="1">IF(AQ270&gt;資料輸入區!$E$15,0,AP270)</f>
        <v>0</v>
      </c>
    </row>
    <row r="271" spans="42:44" hidden="1">
      <c r="AP271" s="52">
        <f t="shared" ca="1" si="10"/>
        <v>5160370</v>
      </c>
      <c r="AQ271" s="52">
        <f t="shared" ca="1" si="9"/>
        <v>3702059</v>
      </c>
      <c r="AR271" s="52">
        <f ca="1">IF(AQ271&gt;資料輸入區!$E$15,0,AP271)</f>
        <v>0</v>
      </c>
    </row>
    <row r="272" spans="42:44" hidden="1">
      <c r="AP272" s="52">
        <f t="shared" ca="1" si="10"/>
        <v>5160371</v>
      </c>
      <c r="AQ272" s="52">
        <f t="shared" ca="1" si="9"/>
        <v>3702060</v>
      </c>
      <c r="AR272" s="52">
        <f ca="1">IF(AQ272&gt;資料輸入區!$E$15,0,AP272)</f>
        <v>0</v>
      </c>
    </row>
    <row r="273" spans="42:44" hidden="1">
      <c r="AP273" s="52">
        <f t="shared" ca="1" si="10"/>
        <v>5160372</v>
      </c>
      <c r="AQ273" s="52">
        <f t="shared" ca="1" si="9"/>
        <v>3702061</v>
      </c>
      <c r="AR273" s="52">
        <f ca="1">IF(AQ273&gt;資料輸入區!$E$15,0,AP273)</f>
        <v>0</v>
      </c>
    </row>
    <row r="274" spans="42:44" hidden="1">
      <c r="AP274" s="52">
        <f t="shared" ca="1" si="10"/>
        <v>5160373</v>
      </c>
      <c r="AQ274" s="52">
        <f t="shared" ca="1" si="9"/>
        <v>3702062</v>
      </c>
      <c r="AR274" s="52">
        <f ca="1">IF(AQ274&gt;資料輸入區!$E$15,0,AP274)</f>
        <v>0</v>
      </c>
    </row>
    <row r="275" spans="42:44" hidden="1">
      <c r="AP275" s="52">
        <f t="shared" ca="1" si="10"/>
        <v>5160374</v>
      </c>
      <c r="AQ275" s="52">
        <f t="shared" ca="1" si="9"/>
        <v>3702063</v>
      </c>
      <c r="AR275" s="52">
        <f ca="1">IF(AQ275&gt;資料輸入區!$E$15,0,AP275)</f>
        <v>0</v>
      </c>
    </row>
    <row r="276" spans="42:44" hidden="1">
      <c r="AP276" s="52">
        <f t="shared" ca="1" si="10"/>
        <v>5160375</v>
      </c>
      <c r="AQ276" s="52">
        <f t="shared" ca="1" si="9"/>
        <v>3702063</v>
      </c>
      <c r="AR276" s="52">
        <f ca="1">IF(AQ276&gt;資料輸入區!$E$15,0,AP276)</f>
        <v>0</v>
      </c>
    </row>
    <row r="277" spans="42:44" hidden="1">
      <c r="AP277" s="52">
        <f t="shared" ca="1" si="10"/>
        <v>5160376</v>
      </c>
      <c r="AQ277" s="52">
        <f t="shared" ca="1" si="9"/>
        <v>3702064</v>
      </c>
      <c r="AR277" s="52">
        <f ca="1">IF(AQ277&gt;資料輸入區!$E$15,0,AP277)</f>
        <v>0</v>
      </c>
    </row>
    <row r="278" spans="42:44" hidden="1">
      <c r="AP278" s="52">
        <f t="shared" ca="1" si="10"/>
        <v>5160377</v>
      </c>
      <c r="AQ278" s="52">
        <f t="shared" ca="1" si="9"/>
        <v>3702065</v>
      </c>
      <c r="AR278" s="52">
        <f ca="1">IF(AQ278&gt;資料輸入區!$E$15,0,AP278)</f>
        <v>0</v>
      </c>
    </row>
    <row r="279" spans="42:44" hidden="1">
      <c r="AP279" s="52">
        <f t="shared" ca="1" si="10"/>
        <v>5160378</v>
      </c>
      <c r="AQ279" s="52">
        <f t="shared" ca="1" si="9"/>
        <v>3702066</v>
      </c>
      <c r="AR279" s="52">
        <f ca="1">IF(AQ279&gt;資料輸入區!$E$15,0,AP279)</f>
        <v>0</v>
      </c>
    </row>
    <row r="280" spans="42:44" hidden="1">
      <c r="AP280" s="52">
        <f t="shared" ca="1" si="10"/>
        <v>5160379</v>
      </c>
      <c r="AQ280" s="52">
        <f t="shared" ca="1" si="9"/>
        <v>3702066</v>
      </c>
      <c r="AR280" s="52">
        <f ca="1">IF(AQ280&gt;資料輸入區!$E$15,0,AP280)</f>
        <v>0</v>
      </c>
    </row>
    <row r="281" spans="42:44" hidden="1">
      <c r="AP281" s="52">
        <f t="shared" ca="1" si="10"/>
        <v>5160380</v>
      </c>
      <c r="AQ281" s="52">
        <f t="shared" ca="1" si="9"/>
        <v>3702067</v>
      </c>
      <c r="AR281" s="52">
        <f ca="1">IF(AQ281&gt;資料輸入區!$E$15,0,AP281)</f>
        <v>0</v>
      </c>
    </row>
    <row r="282" spans="42:44" hidden="1">
      <c r="AP282" s="52">
        <f t="shared" ca="1" si="10"/>
        <v>5160381</v>
      </c>
      <c r="AQ282" s="52">
        <f t="shared" ca="1" si="9"/>
        <v>3702068</v>
      </c>
      <c r="AR282" s="52">
        <f ca="1">IF(AQ282&gt;資料輸入區!$E$15,0,AP282)</f>
        <v>0</v>
      </c>
    </row>
    <row r="283" spans="42:44" hidden="1">
      <c r="AP283" s="52">
        <f t="shared" ca="1" si="10"/>
        <v>5160382</v>
      </c>
      <c r="AQ283" s="52">
        <f t="shared" ca="1" si="9"/>
        <v>3702069</v>
      </c>
      <c r="AR283" s="52">
        <f ca="1">IF(AQ283&gt;資料輸入區!$E$15,0,AP283)</f>
        <v>0</v>
      </c>
    </row>
    <row r="284" spans="42:44" hidden="1">
      <c r="AP284" s="52">
        <f t="shared" ca="1" si="10"/>
        <v>5160383</v>
      </c>
      <c r="AQ284" s="52">
        <f t="shared" ca="1" si="9"/>
        <v>3702069</v>
      </c>
      <c r="AR284" s="52">
        <f ca="1">IF(AQ284&gt;資料輸入區!$E$15,0,AP284)</f>
        <v>0</v>
      </c>
    </row>
    <row r="285" spans="42:44" hidden="1">
      <c r="AP285" s="52">
        <f t="shared" ca="1" si="10"/>
        <v>5160384</v>
      </c>
      <c r="AQ285" s="52">
        <f t="shared" ca="1" si="9"/>
        <v>3702070</v>
      </c>
      <c r="AR285" s="52">
        <f ca="1">IF(AQ285&gt;資料輸入區!$E$15,0,AP285)</f>
        <v>0</v>
      </c>
    </row>
    <row r="286" spans="42:44" hidden="1">
      <c r="AP286" s="52">
        <f t="shared" ca="1" si="10"/>
        <v>5160385</v>
      </c>
      <c r="AQ286" s="52">
        <f t="shared" ca="1" si="9"/>
        <v>3702071</v>
      </c>
      <c r="AR286" s="52">
        <f ca="1">IF(AQ286&gt;資料輸入區!$E$15,0,AP286)</f>
        <v>0</v>
      </c>
    </row>
    <row r="287" spans="42:44" hidden="1">
      <c r="AP287" s="52">
        <f t="shared" ca="1" si="10"/>
        <v>5160386</v>
      </c>
      <c r="AQ287" s="52">
        <f t="shared" ca="1" si="9"/>
        <v>3702071</v>
      </c>
      <c r="AR287" s="52">
        <f ca="1">IF(AQ287&gt;資料輸入區!$E$15,0,AP287)</f>
        <v>0</v>
      </c>
    </row>
    <row r="288" spans="42:44" hidden="1">
      <c r="AP288" s="52">
        <f t="shared" ca="1" si="10"/>
        <v>5160387</v>
      </c>
      <c r="AQ288" s="52">
        <f t="shared" ca="1" si="9"/>
        <v>3702072</v>
      </c>
      <c r="AR288" s="52">
        <f ca="1">IF(AQ288&gt;資料輸入區!$E$15,0,AP288)</f>
        <v>0</v>
      </c>
    </row>
    <row r="289" spans="42:44" hidden="1">
      <c r="AP289" s="52">
        <f t="shared" ca="1" si="10"/>
        <v>5160388</v>
      </c>
      <c r="AQ289" s="52">
        <f t="shared" ca="1" si="9"/>
        <v>3702072</v>
      </c>
      <c r="AR289" s="52">
        <f ca="1">IF(AQ289&gt;資料輸入區!$E$15,0,AP289)</f>
        <v>0</v>
      </c>
    </row>
    <row r="290" spans="42:44" hidden="1">
      <c r="AP290" s="52">
        <f t="shared" ca="1" si="10"/>
        <v>5160389</v>
      </c>
      <c r="AQ290" s="52">
        <f t="shared" ca="1" si="9"/>
        <v>3702073</v>
      </c>
      <c r="AR290" s="52">
        <f ca="1">IF(AQ290&gt;資料輸入區!$E$15,0,AP290)</f>
        <v>0</v>
      </c>
    </row>
    <row r="291" spans="42:44" hidden="1">
      <c r="AP291" s="52">
        <f t="shared" ca="1" si="10"/>
        <v>5160390</v>
      </c>
      <c r="AQ291" s="52">
        <f t="shared" ca="1" si="9"/>
        <v>3702074</v>
      </c>
      <c r="AR291" s="52">
        <f ca="1">IF(AQ291&gt;資料輸入區!$E$15,0,AP291)</f>
        <v>0</v>
      </c>
    </row>
    <row r="292" spans="42:44" hidden="1">
      <c r="AP292" s="52">
        <f t="shared" ca="1" si="10"/>
        <v>5160391</v>
      </c>
      <c r="AQ292" s="52">
        <f t="shared" ca="1" si="9"/>
        <v>3702075</v>
      </c>
      <c r="AR292" s="52">
        <f ca="1">IF(AQ292&gt;資料輸入區!$E$15,0,AP292)</f>
        <v>0</v>
      </c>
    </row>
    <row r="293" spans="42:44" hidden="1">
      <c r="AP293" s="52">
        <f t="shared" ca="1" si="10"/>
        <v>5160392</v>
      </c>
      <c r="AQ293" s="52">
        <f t="shared" ca="1" si="9"/>
        <v>3702075</v>
      </c>
      <c r="AR293" s="52">
        <f ca="1">IF(AQ293&gt;資料輸入區!$E$15,0,AP293)</f>
        <v>0</v>
      </c>
    </row>
    <row r="294" spans="42:44" hidden="1">
      <c r="AP294" s="52">
        <f t="shared" ca="1" si="10"/>
        <v>5160393</v>
      </c>
      <c r="AQ294" s="52">
        <f t="shared" ca="1" si="9"/>
        <v>3702076</v>
      </c>
      <c r="AR294" s="52">
        <f ca="1">IF(AQ294&gt;資料輸入區!$E$15,0,AP294)</f>
        <v>0</v>
      </c>
    </row>
    <row r="295" spans="42:44" hidden="1">
      <c r="AP295" s="52">
        <f t="shared" ca="1" si="10"/>
        <v>5160394</v>
      </c>
      <c r="AQ295" s="52">
        <f t="shared" ca="1" si="9"/>
        <v>3702077</v>
      </c>
      <c r="AR295" s="52">
        <f ca="1">IF(AQ295&gt;資料輸入區!$E$15,0,AP295)</f>
        <v>0</v>
      </c>
    </row>
    <row r="296" spans="42:44" hidden="1">
      <c r="AP296" s="52">
        <f t="shared" ca="1" si="10"/>
        <v>5160395</v>
      </c>
      <c r="AQ296" s="52">
        <f t="shared" ca="1" si="9"/>
        <v>3702078</v>
      </c>
      <c r="AR296" s="52">
        <f ca="1">IF(AQ296&gt;資料輸入區!$E$15,0,AP296)</f>
        <v>0</v>
      </c>
    </row>
    <row r="297" spans="42:44" hidden="1">
      <c r="AP297" s="52">
        <f t="shared" ca="1" si="10"/>
        <v>5160396</v>
      </c>
      <c r="AQ297" s="52">
        <f t="shared" ca="1" si="9"/>
        <v>3702078</v>
      </c>
      <c r="AR297" s="52">
        <f ca="1">IF(AQ297&gt;資料輸入區!$E$15,0,AP297)</f>
        <v>0</v>
      </c>
    </row>
    <row r="298" spans="42:44" hidden="1">
      <c r="AP298" s="52">
        <f t="shared" ca="1" si="10"/>
        <v>5160397</v>
      </c>
      <c r="AQ298" s="52">
        <f t="shared" ca="1" si="9"/>
        <v>3702079</v>
      </c>
      <c r="AR298" s="52">
        <f ca="1">IF(AQ298&gt;資料輸入區!$E$15,0,AP298)</f>
        <v>0</v>
      </c>
    </row>
    <row r="299" spans="42:44" hidden="1">
      <c r="AP299" s="52">
        <f t="shared" ca="1" si="10"/>
        <v>5160398</v>
      </c>
      <c r="AQ299" s="52">
        <f t="shared" ca="1" si="9"/>
        <v>3702080</v>
      </c>
      <c r="AR299" s="52">
        <f ca="1">IF(AQ299&gt;資料輸入區!$E$15,0,AP299)</f>
        <v>0</v>
      </c>
    </row>
    <row r="300" spans="42:44" hidden="1">
      <c r="AP300" s="52">
        <f t="shared" ca="1" si="10"/>
        <v>5160399</v>
      </c>
      <c r="AQ300" s="52">
        <f t="shared" ca="1" si="9"/>
        <v>3702081</v>
      </c>
      <c r="AR300" s="52">
        <f ca="1">IF(AQ300&gt;資料輸入區!$E$15,0,AP300)</f>
        <v>0</v>
      </c>
    </row>
    <row r="301" spans="42:44" hidden="1">
      <c r="AP301" s="52">
        <f t="shared" ca="1" si="10"/>
        <v>5160400</v>
      </c>
      <c r="AQ301" s="52">
        <f t="shared" ca="1" si="9"/>
        <v>3702082</v>
      </c>
      <c r="AR301" s="52">
        <f ca="1">IF(AQ301&gt;資料輸入區!$E$15,0,AP301)</f>
        <v>0</v>
      </c>
    </row>
    <row r="302" spans="42:44" hidden="1">
      <c r="AP302" s="52">
        <f t="shared" ca="1" si="10"/>
        <v>5160401</v>
      </c>
      <c r="AQ302" s="52">
        <f t="shared" ca="1" si="9"/>
        <v>3702082</v>
      </c>
      <c r="AR302" s="52">
        <f ca="1">IF(AQ302&gt;資料輸入區!$E$15,0,AP302)</f>
        <v>0</v>
      </c>
    </row>
    <row r="303" spans="42:44" hidden="1">
      <c r="AP303" s="52">
        <f t="shared" ca="1" si="10"/>
        <v>5160402</v>
      </c>
      <c r="AQ303" s="52">
        <f t="shared" ca="1" si="9"/>
        <v>3702083</v>
      </c>
      <c r="AR303" s="52">
        <f ca="1">IF(AQ303&gt;資料輸入區!$E$15,0,AP303)</f>
        <v>0</v>
      </c>
    </row>
    <row r="304" spans="42:44" hidden="1">
      <c r="AP304" s="52">
        <f t="shared" ca="1" si="10"/>
        <v>5160403</v>
      </c>
      <c r="AQ304" s="52">
        <f t="shared" ca="1" si="9"/>
        <v>3702084</v>
      </c>
      <c r="AR304" s="52">
        <f ca="1">IF(AQ304&gt;資料輸入區!$E$15,0,AP304)</f>
        <v>0</v>
      </c>
    </row>
    <row r="305" spans="42:44" hidden="1">
      <c r="AP305" s="52">
        <f t="shared" ca="1" si="10"/>
        <v>5160404</v>
      </c>
      <c r="AQ305" s="52">
        <f t="shared" ca="1" si="9"/>
        <v>3702084</v>
      </c>
      <c r="AR305" s="52">
        <f ca="1">IF(AQ305&gt;資料輸入區!$E$15,0,AP305)</f>
        <v>0</v>
      </c>
    </row>
    <row r="306" spans="42:44" hidden="1">
      <c r="AP306" s="52">
        <f t="shared" ca="1" si="10"/>
        <v>5160405</v>
      </c>
      <c r="AQ306" s="52">
        <f t="shared" ca="1" si="9"/>
        <v>3702084</v>
      </c>
      <c r="AR306" s="52">
        <f ca="1">IF(AQ306&gt;資料輸入區!$E$15,0,AP306)</f>
        <v>0</v>
      </c>
    </row>
    <row r="307" spans="42:44" hidden="1">
      <c r="AP307" s="52">
        <f t="shared" ca="1" si="10"/>
        <v>5160406</v>
      </c>
      <c r="AQ307" s="52">
        <f t="shared" ca="1" si="9"/>
        <v>3702085</v>
      </c>
      <c r="AR307" s="52">
        <f ca="1">IF(AQ307&gt;資料輸入區!$E$15,0,AP307)</f>
        <v>0</v>
      </c>
    </row>
    <row r="308" spans="42:44" hidden="1">
      <c r="AP308" s="52">
        <f t="shared" ca="1" si="10"/>
        <v>5160407</v>
      </c>
      <c r="AQ308" s="52">
        <f t="shared" ca="1" si="9"/>
        <v>3702086</v>
      </c>
      <c r="AR308" s="52">
        <f ca="1">IF(AQ308&gt;資料輸入區!$E$15,0,AP308)</f>
        <v>0</v>
      </c>
    </row>
    <row r="309" spans="42:44" hidden="1">
      <c r="AP309" s="52">
        <f t="shared" ca="1" si="10"/>
        <v>5160408</v>
      </c>
      <c r="AQ309" s="52">
        <f t="shared" ca="1" si="9"/>
        <v>3702087</v>
      </c>
      <c r="AR309" s="52">
        <f ca="1">IF(AQ309&gt;資料輸入區!$E$15,0,AP309)</f>
        <v>0</v>
      </c>
    </row>
    <row r="310" spans="42:44" hidden="1">
      <c r="AP310" s="52">
        <f t="shared" ca="1" si="10"/>
        <v>5160409</v>
      </c>
      <c r="AQ310" s="52">
        <f t="shared" ca="1" si="9"/>
        <v>3702088</v>
      </c>
      <c r="AR310" s="52">
        <f ca="1">IF(AQ310&gt;資料輸入區!$E$15,0,AP310)</f>
        <v>0</v>
      </c>
    </row>
    <row r="311" spans="42:44" hidden="1">
      <c r="AP311" s="52">
        <f t="shared" ca="1" si="10"/>
        <v>5160410</v>
      </c>
      <c r="AQ311" s="52">
        <f t="shared" ca="1" si="9"/>
        <v>3702088</v>
      </c>
      <c r="AR311" s="52">
        <f ca="1">IF(AQ311&gt;資料輸入區!$E$15,0,AP311)</f>
        <v>0</v>
      </c>
    </row>
    <row r="312" spans="42:44" hidden="1">
      <c r="AP312" s="52">
        <f t="shared" ca="1" si="10"/>
        <v>5160411</v>
      </c>
      <c r="AQ312" s="52">
        <f t="shared" ca="1" si="9"/>
        <v>3702089</v>
      </c>
      <c r="AR312" s="52">
        <f ca="1">IF(AQ312&gt;資料輸入區!$E$15,0,AP312)</f>
        <v>0</v>
      </c>
    </row>
    <row r="313" spans="42:44" hidden="1">
      <c r="AP313" s="52">
        <f t="shared" ca="1" si="10"/>
        <v>5160412</v>
      </c>
      <c r="AQ313" s="52">
        <f t="shared" ca="1" si="9"/>
        <v>3702090</v>
      </c>
      <c r="AR313" s="52">
        <f ca="1">IF(AQ313&gt;資料輸入區!$E$15,0,AP313)</f>
        <v>0</v>
      </c>
    </row>
    <row r="314" spans="42:44" hidden="1">
      <c r="AP314" s="52">
        <f t="shared" ca="1" si="10"/>
        <v>5160413</v>
      </c>
      <c r="AQ314" s="52">
        <f t="shared" ca="1" si="9"/>
        <v>3702091</v>
      </c>
      <c r="AR314" s="52">
        <f ca="1">IF(AQ314&gt;資料輸入區!$E$15,0,AP314)</f>
        <v>0</v>
      </c>
    </row>
    <row r="315" spans="42:44" hidden="1">
      <c r="AP315" s="52">
        <f t="shared" ca="1" si="10"/>
        <v>5160414</v>
      </c>
      <c r="AQ315" s="52">
        <f t="shared" ca="1" si="9"/>
        <v>3702091</v>
      </c>
      <c r="AR315" s="52">
        <f ca="1">IF(AQ315&gt;資料輸入區!$E$15,0,AP315)</f>
        <v>0</v>
      </c>
    </row>
    <row r="316" spans="42:44" hidden="1">
      <c r="AP316" s="52">
        <f t="shared" ca="1" si="10"/>
        <v>5160415</v>
      </c>
      <c r="AQ316" s="52">
        <f t="shared" ca="1" si="9"/>
        <v>3702092</v>
      </c>
      <c r="AR316" s="52">
        <f ca="1">IF(AQ316&gt;資料輸入區!$E$15,0,AP316)</f>
        <v>0</v>
      </c>
    </row>
    <row r="317" spans="42:44" hidden="1">
      <c r="AP317" s="52">
        <f t="shared" ca="1" si="10"/>
        <v>5160416</v>
      </c>
      <c r="AQ317" s="52">
        <f t="shared" ca="1" si="9"/>
        <v>3702093</v>
      </c>
      <c r="AR317" s="52">
        <f ca="1">IF(AQ317&gt;資料輸入區!$E$15,0,AP317)</f>
        <v>0</v>
      </c>
    </row>
    <row r="318" spans="42:44" hidden="1">
      <c r="AP318" s="52">
        <f t="shared" ca="1" si="10"/>
        <v>5160417</v>
      </c>
      <c r="AQ318" s="52">
        <f t="shared" ca="1" si="9"/>
        <v>3702094</v>
      </c>
      <c r="AR318" s="52">
        <f ca="1">IF(AQ318&gt;資料輸入區!$E$15,0,AP318)</f>
        <v>0</v>
      </c>
    </row>
    <row r="319" spans="42:44" hidden="1">
      <c r="AP319" s="52">
        <f t="shared" ca="1" si="10"/>
        <v>5160418</v>
      </c>
      <c r="AQ319" s="52">
        <f t="shared" ca="1" si="9"/>
        <v>3702094</v>
      </c>
      <c r="AR319" s="52">
        <f ca="1">IF(AQ319&gt;資料輸入區!$E$15,0,AP319)</f>
        <v>0</v>
      </c>
    </row>
    <row r="320" spans="42:44" hidden="1">
      <c r="AP320" s="52">
        <f t="shared" ca="1" si="10"/>
        <v>5160419</v>
      </c>
      <c r="AQ320" s="52">
        <f t="shared" ca="1" si="9"/>
        <v>3702095</v>
      </c>
      <c r="AR320" s="52">
        <f ca="1">IF(AQ320&gt;資料輸入區!$E$15,0,AP320)</f>
        <v>0</v>
      </c>
    </row>
    <row r="321" spans="42:44" hidden="1">
      <c r="AP321" s="52">
        <f t="shared" ca="1" si="10"/>
        <v>5160420</v>
      </c>
      <c r="AQ321" s="52">
        <f t="shared" ca="1" si="9"/>
        <v>3702096</v>
      </c>
      <c r="AR321" s="52">
        <f ca="1">IF(AQ321&gt;資料輸入區!$E$15,0,AP321)</f>
        <v>0</v>
      </c>
    </row>
    <row r="322" spans="42:44" hidden="1">
      <c r="AP322" s="52">
        <f t="shared" ca="1" si="10"/>
        <v>5160421</v>
      </c>
      <c r="AQ322" s="52">
        <f t="shared" ref="AQ322:AQ366" ca="1" si="11">ROUND(ROUND(ROUND(ROUNDDOWN(ROUND(AP322*UNIT/UVUNIT*GP,3),2),3),0)*(1-$G$45),0)</f>
        <v>3702097</v>
      </c>
      <c r="AR322" s="52">
        <f ca="1">IF(AQ322&gt;資料輸入區!$E$15,0,AP322)</f>
        <v>0</v>
      </c>
    </row>
    <row r="323" spans="42:44" hidden="1">
      <c r="AP323" s="52">
        <f t="shared" ca="1" si="10"/>
        <v>5160422</v>
      </c>
      <c r="AQ323" s="52">
        <f t="shared" ca="1" si="11"/>
        <v>3702098</v>
      </c>
      <c r="AR323" s="52">
        <f ca="1">IF(AQ323&gt;資料輸入區!$E$15,0,AP323)</f>
        <v>0</v>
      </c>
    </row>
    <row r="324" spans="42:44" hidden="1">
      <c r="AP324" s="52">
        <f t="shared" ref="AP324:AP366" ca="1" si="12">AP323+1</f>
        <v>5160423</v>
      </c>
      <c r="AQ324" s="52">
        <f t="shared" ca="1" si="11"/>
        <v>3702098</v>
      </c>
      <c r="AR324" s="52">
        <f ca="1">IF(AQ324&gt;資料輸入區!$E$15,0,AP324)</f>
        <v>0</v>
      </c>
    </row>
    <row r="325" spans="42:44" hidden="1">
      <c r="AP325" s="52">
        <f t="shared" ca="1" si="12"/>
        <v>5160424</v>
      </c>
      <c r="AQ325" s="52">
        <f t="shared" ca="1" si="11"/>
        <v>3702098</v>
      </c>
      <c r="AR325" s="52">
        <f ca="1">IF(AQ325&gt;資料輸入區!$E$15,0,AP325)</f>
        <v>0</v>
      </c>
    </row>
    <row r="326" spans="42:44" hidden="1">
      <c r="AP326" s="52">
        <f t="shared" ca="1" si="12"/>
        <v>5160425</v>
      </c>
      <c r="AQ326" s="52">
        <f t="shared" ca="1" si="11"/>
        <v>3702099</v>
      </c>
      <c r="AR326" s="52">
        <f ca="1">IF(AQ326&gt;資料輸入區!$E$15,0,AP326)</f>
        <v>0</v>
      </c>
    </row>
    <row r="327" spans="42:44" hidden="1">
      <c r="AP327" s="52">
        <f t="shared" ca="1" si="12"/>
        <v>5160426</v>
      </c>
      <c r="AQ327" s="52">
        <f t="shared" ca="1" si="11"/>
        <v>3702100</v>
      </c>
      <c r="AR327" s="52">
        <f ca="1">IF(AQ327&gt;資料輸入區!$E$15,0,AP327)</f>
        <v>0</v>
      </c>
    </row>
    <row r="328" spans="42:44" hidden="1">
      <c r="AP328" s="52">
        <f t="shared" ca="1" si="12"/>
        <v>5160427</v>
      </c>
      <c r="AQ328" s="52">
        <f t="shared" ca="1" si="11"/>
        <v>3702100</v>
      </c>
      <c r="AR328" s="52">
        <f ca="1">IF(AQ328&gt;資料輸入區!$E$15,0,AP328)</f>
        <v>0</v>
      </c>
    </row>
    <row r="329" spans="42:44" hidden="1">
      <c r="AP329" s="52">
        <f t="shared" ca="1" si="12"/>
        <v>5160428</v>
      </c>
      <c r="AQ329" s="52">
        <f t="shared" ca="1" si="11"/>
        <v>3702101</v>
      </c>
      <c r="AR329" s="52">
        <f ca="1">IF(AQ329&gt;資料輸入區!$E$15,0,AP329)</f>
        <v>0</v>
      </c>
    </row>
    <row r="330" spans="42:44" hidden="1">
      <c r="AP330" s="52">
        <f t="shared" ca="1" si="12"/>
        <v>5160429</v>
      </c>
      <c r="AQ330" s="52">
        <f t="shared" ca="1" si="11"/>
        <v>3702102</v>
      </c>
      <c r="AR330" s="52">
        <f ca="1">IF(AQ330&gt;資料輸入區!$E$15,0,AP330)</f>
        <v>0</v>
      </c>
    </row>
    <row r="331" spans="42:44" hidden="1">
      <c r="AP331" s="52">
        <f t="shared" ca="1" si="12"/>
        <v>5160430</v>
      </c>
      <c r="AQ331" s="52">
        <f t="shared" ca="1" si="11"/>
        <v>3702103</v>
      </c>
      <c r="AR331" s="52">
        <f ca="1">IF(AQ331&gt;資料輸入區!$E$15,0,AP331)</f>
        <v>0</v>
      </c>
    </row>
    <row r="332" spans="42:44" hidden="1">
      <c r="AP332" s="52">
        <f t="shared" ca="1" si="12"/>
        <v>5160431</v>
      </c>
      <c r="AQ332" s="52">
        <f t="shared" ca="1" si="11"/>
        <v>3702103</v>
      </c>
      <c r="AR332" s="52">
        <f ca="1">IF(AQ332&gt;資料輸入區!$E$15,0,AP332)</f>
        <v>0</v>
      </c>
    </row>
    <row r="333" spans="42:44" hidden="1">
      <c r="AP333" s="52">
        <f t="shared" ca="1" si="12"/>
        <v>5160432</v>
      </c>
      <c r="AQ333" s="52">
        <f t="shared" ca="1" si="11"/>
        <v>3702104</v>
      </c>
      <c r="AR333" s="52">
        <f ca="1">IF(AQ333&gt;資料輸入區!$E$15,0,AP333)</f>
        <v>0</v>
      </c>
    </row>
    <row r="334" spans="42:44" hidden="1">
      <c r="AP334" s="52">
        <f t="shared" ca="1" si="12"/>
        <v>5160433</v>
      </c>
      <c r="AQ334" s="52">
        <f t="shared" ca="1" si="11"/>
        <v>3702105</v>
      </c>
      <c r="AR334" s="52">
        <f ca="1">IF(AQ334&gt;資料輸入區!$E$15,0,AP334)</f>
        <v>0</v>
      </c>
    </row>
    <row r="335" spans="42:44" hidden="1">
      <c r="AP335" s="52">
        <f t="shared" ca="1" si="12"/>
        <v>5160434</v>
      </c>
      <c r="AQ335" s="52">
        <f t="shared" ca="1" si="11"/>
        <v>3702106</v>
      </c>
      <c r="AR335" s="52">
        <f ca="1">IF(AQ335&gt;資料輸入區!$E$15,0,AP335)</f>
        <v>0</v>
      </c>
    </row>
    <row r="336" spans="42:44" hidden="1">
      <c r="AP336" s="52">
        <f t="shared" ca="1" si="12"/>
        <v>5160435</v>
      </c>
      <c r="AQ336" s="52">
        <f t="shared" ca="1" si="11"/>
        <v>3702107</v>
      </c>
      <c r="AR336" s="52">
        <f ca="1">IF(AQ336&gt;資料輸入區!$E$15,0,AP336)</f>
        <v>0</v>
      </c>
    </row>
    <row r="337" spans="42:44" hidden="1">
      <c r="AP337" s="52">
        <f t="shared" ca="1" si="12"/>
        <v>5160436</v>
      </c>
      <c r="AQ337" s="52">
        <f t="shared" ca="1" si="11"/>
        <v>3702107</v>
      </c>
      <c r="AR337" s="52">
        <f ca="1">IF(AQ337&gt;資料輸入區!$E$15,0,AP337)</f>
        <v>0</v>
      </c>
    </row>
    <row r="338" spans="42:44" hidden="1">
      <c r="AP338" s="52">
        <f t="shared" ca="1" si="12"/>
        <v>5160437</v>
      </c>
      <c r="AQ338" s="52">
        <f t="shared" ca="1" si="11"/>
        <v>3702108</v>
      </c>
      <c r="AR338" s="52">
        <f ca="1">IF(AQ338&gt;資料輸入區!$E$15,0,AP338)</f>
        <v>0</v>
      </c>
    </row>
    <row r="339" spans="42:44" hidden="1">
      <c r="AP339" s="52">
        <f t="shared" ca="1" si="12"/>
        <v>5160438</v>
      </c>
      <c r="AQ339" s="52">
        <f t="shared" ca="1" si="11"/>
        <v>3702109</v>
      </c>
      <c r="AR339" s="52">
        <f ca="1">IF(AQ339&gt;資料輸入區!$E$15,0,AP339)</f>
        <v>0</v>
      </c>
    </row>
    <row r="340" spans="42:44" hidden="1">
      <c r="AP340" s="52">
        <f t="shared" ca="1" si="12"/>
        <v>5160439</v>
      </c>
      <c r="AQ340" s="52">
        <f t="shared" ca="1" si="11"/>
        <v>3702110</v>
      </c>
      <c r="AR340" s="52">
        <f ca="1">IF(AQ340&gt;資料輸入區!$E$15,0,AP340)</f>
        <v>0</v>
      </c>
    </row>
    <row r="341" spans="42:44" hidden="1">
      <c r="AP341" s="52">
        <f t="shared" ca="1" si="12"/>
        <v>5160440</v>
      </c>
      <c r="AQ341" s="52">
        <f t="shared" ca="1" si="11"/>
        <v>3702110</v>
      </c>
      <c r="AR341" s="52">
        <f ca="1">IF(AQ341&gt;資料輸入區!$E$15,0,AP341)</f>
        <v>0</v>
      </c>
    </row>
    <row r="342" spans="42:44" hidden="1">
      <c r="AP342" s="52">
        <f t="shared" ca="1" si="12"/>
        <v>5160441</v>
      </c>
      <c r="AQ342" s="52">
        <f t="shared" ca="1" si="11"/>
        <v>3702111</v>
      </c>
      <c r="AR342" s="52">
        <f ca="1">IF(AQ342&gt;資料輸入區!$E$15,0,AP342)</f>
        <v>0</v>
      </c>
    </row>
    <row r="343" spans="42:44" hidden="1">
      <c r="AP343" s="52">
        <f t="shared" ca="1" si="12"/>
        <v>5160442</v>
      </c>
      <c r="AQ343" s="52">
        <f t="shared" ca="1" si="11"/>
        <v>3702111</v>
      </c>
      <c r="AR343" s="52">
        <f ca="1">IF(AQ343&gt;資料輸入區!$E$15,0,AP343)</f>
        <v>0</v>
      </c>
    </row>
    <row r="344" spans="42:44" hidden="1">
      <c r="AP344" s="52">
        <f t="shared" ca="1" si="12"/>
        <v>5160443</v>
      </c>
      <c r="AQ344" s="52">
        <f t="shared" ca="1" si="11"/>
        <v>3702112</v>
      </c>
      <c r="AR344" s="52">
        <f ca="1">IF(AQ344&gt;資料輸入區!$E$15,0,AP344)</f>
        <v>0</v>
      </c>
    </row>
    <row r="345" spans="42:44" hidden="1">
      <c r="AP345" s="52">
        <f t="shared" ca="1" si="12"/>
        <v>5160444</v>
      </c>
      <c r="AQ345" s="52">
        <f t="shared" ca="1" si="11"/>
        <v>3702113</v>
      </c>
      <c r="AR345" s="52">
        <f ca="1">IF(AQ345&gt;資料輸入區!$E$15,0,AP345)</f>
        <v>0</v>
      </c>
    </row>
    <row r="346" spans="42:44" hidden="1">
      <c r="AP346" s="52">
        <f t="shared" ca="1" si="12"/>
        <v>5160445</v>
      </c>
      <c r="AQ346" s="52">
        <f t="shared" ca="1" si="11"/>
        <v>3702113</v>
      </c>
      <c r="AR346" s="52">
        <f ca="1">IF(AQ346&gt;資料輸入區!$E$15,0,AP346)</f>
        <v>0</v>
      </c>
    </row>
    <row r="347" spans="42:44" hidden="1">
      <c r="AP347" s="52">
        <f t="shared" ca="1" si="12"/>
        <v>5160446</v>
      </c>
      <c r="AQ347" s="52">
        <f t="shared" ca="1" si="11"/>
        <v>3702114</v>
      </c>
      <c r="AR347" s="52">
        <f ca="1">IF(AQ347&gt;資料輸入區!$E$15,0,AP347)</f>
        <v>0</v>
      </c>
    </row>
    <row r="348" spans="42:44" hidden="1">
      <c r="AP348" s="52">
        <f t="shared" ca="1" si="12"/>
        <v>5160447</v>
      </c>
      <c r="AQ348" s="52">
        <f t="shared" ca="1" si="11"/>
        <v>3702115</v>
      </c>
      <c r="AR348" s="52">
        <f ca="1">IF(AQ348&gt;資料輸入區!$E$15,0,AP348)</f>
        <v>0</v>
      </c>
    </row>
    <row r="349" spans="42:44" hidden="1">
      <c r="AP349" s="52">
        <f t="shared" ca="1" si="12"/>
        <v>5160448</v>
      </c>
      <c r="AQ349" s="52">
        <f t="shared" ca="1" si="11"/>
        <v>3702116</v>
      </c>
      <c r="AR349" s="52">
        <f ca="1">IF(AQ349&gt;資料輸入區!$E$15,0,AP349)</f>
        <v>0</v>
      </c>
    </row>
    <row r="350" spans="42:44" hidden="1">
      <c r="AP350" s="52">
        <f t="shared" ca="1" si="12"/>
        <v>5160449</v>
      </c>
      <c r="AQ350" s="52">
        <f t="shared" ca="1" si="11"/>
        <v>3702116</v>
      </c>
      <c r="AR350" s="52">
        <f ca="1">IF(AQ350&gt;資料輸入區!$E$15,0,AP350)</f>
        <v>0</v>
      </c>
    </row>
    <row r="351" spans="42:44" hidden="1">
      <c r="AP351" s="52">
        <f t="shared" ca="1" si="12"/>
        <v>5160450</v>
      </c>
      <c r="AQ351" s="52">
        <f t="shared" ca="1" si="11"/>
        <v>3702117</v>
      </c>
      <c r="AR351" s="52">
        <f ca="1">IF(AQ351&gt;資料輸入區!$E$15,0,AP351)</f>
        <v>0</v>
      </c>
    </row>
    <row r="352" spans="42:44" hidden="1">
      <c r="AP352" s="52">
        <f t="shared" ca="1" si="12"/>
        <v>5160451</v>
      </c>
      <c r="AQ352" s="52">
        <f t="shared" ca="1" si="11"/>
        <v>3702118</v>
      </c>
      <c r="AR352" s="52">
        <f ca="1">IF(AQ352&gt;資料輸入區!$E$15,0,AP352)</f>
        <v>0</v>
      </c>
    </row>
    <row r="353" spans="42:44" hidden="1">
      <c r="AP353" s="52">
        <f t="shared" ca="1" si="12"/>
        <v>5160452</v>
      </c>
      <c r="AQ353" s="52">
        <f t="shared" ca="1" si="11"/>
        <v>3702119</v>
      </c>
      <c r="AR353" s="52">
        <f ca="1">IF(AQ353&gt;資料輸入區!$E$15,0,AP353)</f>
        <v>0</v>
      </c>
    </row>
    <row r="354" spans="42:44" hidden="1">
      <c r="AP354" s="52">
        <f t="shared" ca="1" si="12"/>
        <v>5160453</v>
      </c>
      <c r="AQ354" s="52">
        <f t="shared" ca="1" si="11"/>
        <v>3702119</v>
      </c>
      <c r="AR354" s="52">
        <f ca="1">IF(AQ354&gt;資料輸入區!$E$15,0,AP354)</f>
        <v>0</v>
      </c>
    </row>
    <row r="355" spans="42:44" hidden="1">
      <c r="AP355" s="52">
        <f t="shared" ca="1" si="12"/>
        <v>5160454</v>
      </c>
      <c r="AQ355" s="52">
        <f t="shared" ca="1" si="11"/>
        <v>3702120</v>
      </c>
      <c r="AR355" s="52">
        <f ca="1">IF(AQ355&gt;資料輸入區!$E$15,0,AP355)</f>
        <v>0</v>
      </c>
    </row>
    <row r="356" spans="42:44" hidden="1">
      <c r="AP356" s="52">
        <f t="shared" ca="1" si="12"/>
        <v>5160455</v>
      </c>
      <c r="AQ356" s="52">
        <f t="shared" ca="1" si="11"/>
        <v>3702121</v>
      </c>
      <c r="AR356" s="52">
        <f ca="1">IF(AQ356&gt;資料輸入區!$E$15,0,AP356)</f>
        <v>0</v>
      </c>
    </row>
    <row r="357" spans="42:44" hidden="1">
      <c r="AP357" s="52">
        <f t="shared" ca="1" si="12"/>
        <v>5160456</v>
      </c>
      <c r="AQ357" s="52">
        <f t="shared" ca="1" si="11"/>
        <v>3702122</v>
      </c>
      <c r="AR357" s="52">
        <f ca="1">IF(AQ357&gt;資料輸入區!$E$15,0,AP357)</f>
        <v>0</v>
      </c>
    </row>
    <row r="358" spans="42:44" hidden="1">
      <c r="AP358" s="52">
        <f t="shared" ca="1" si="12"/>
        <v>5160457</v>
      </c>
      <c r="AQ358" s="52">
        <f t="shared" ca="1" si="11"/>
        <v>3702123</v>
      </c>
      <c r="AR358" s="52">
        <f ca="1">IF(AQ358&gt;資料輸入區!$E$15,0,AP358)</f>
        <v>0</v>
      </c>
    </row>
    <row r="359" spans="42:44" hidden="1">
      <c r="AP359" s="52">
        <f t="shared" ca="1" si="12"/>
        <v>5160458</v>
      </c>
      <c r="AQ359" s="52">
        <f t="shared" ca="1" si="11"/>
        <v>3702123</v>
      </c>
      <c r="AR359" s="52">
        <f ca="1">IF(AQ359&gt;資料輸入區!$E$15,0,AP359)</f>
        <v>0</v>
      </c>
    </row>
    <row r="360" spans="42:44" hidden="1">
      <c r="AP360" s="52">
        <f t="shared" ca="1" si="12"/>
        <v>5160459</v>
      </c>
      <c r="AQ360" s="52">
        <f t="shared" ca="1" si="11"/>
        <v>3702124</v>
      </c>
      <c r="AR360" s="52">
        <f ca="1">IF(AQ360&gt;資料輸入區!$E$15,0,AP360)</f>
        <v>0</v>
      </c>
    </row>
    <row r="361" spans="42:44" hidden="1">
      <c r="AP361" s="52">
        <f t="shared" ca="1" si="12"/>
        <v>5160460</v>
      </c>
      <c r="AQ361" s="52">
        <f t="shared" ca="1" si="11"/>
        <v>3702124</v>
      </c>
      <c r="AR361" s="52">
        <f ca="1">IF(AQ361&gt;資料輸入區!$E$15,0,AP361)</f>
        <v>0</v>
      </c>
    </row>
    <row r="362" spans="42:44" hidden="1">
      <c r="AP362" s="52">
        <f t="shared" ca="1" si="12"/>
        <v>5160461</v>
      </c>
      <c r="AQ362" s="52">
        <f t="shared" ca="1" si="11"/>
        <v>3702125</v>
      </c>
      <c r="AR362" s="52">
        <f ca="1">IF(AQ362&gt;資料輸入區!$E$15,0,AP362)</f>
        <v>0</v>
      </c>
    </row>
    <row r="363" spans="42:44" hidden="1">
      <c r="AP363" s="52">
        <f t="shared" ca="1" si="12"/>
        <v>5160462</v>
      </c>
      <c r="AQ363" s="52">
        <f t="shared" ca="1" si="11"/>
        <v>3702125</v>
      </c>
      <c r="AR363" s="52">
        <f ca="1">IF(AQ363&gt;資料輸入區!$E$15,0,AP363)</f>
        <v>0</v>
      </c>
    </row>
    <row r="364" spans="42:44" hidden="1">
      <c r="AP364" s="52">
        <f t="shared" ca="1" si="12"/>
        <v>5160463</v>
      </c>
      <c r="AQ364" s="52">
        <f t="shared" ca="1" si="11"/>
        <v>3702126</v>
      </c>
      <c r="AR364" s="52">
        <f ca="1">IF(AQ364&gt;資料輸入區!$E$15,0,AP364)</f>
        <v>0</v>
      </c>
    </row>
    <row r="365" spans="42:44" hidden="1">
      <c r="AP365" s="52">
        <f t="shared" ca="1" si="12"/>
        <v>5160464</v>
      </c>
      <c r="AQ365" s="52">
        <f t="shared" ca="1" si="11"/>
        <v>3702127</v>
      </c>
      <c r="AR365" s="52">
        <f ca="1">IF(AQ365&gt;資料輸入區!$E$15,0,AP365)</f>
        <v>0</v>
      </c>
    </row>
    <row r="366" spans="42:44" hidden="1">
      <c r="AP366" s="52">
        <f t="shared" ca="1" si="12"/>
        <v>5160465</v>
      </c>
      <c r="AQ366" s="52">
        <f t="shared" ca="1" si="11"/>
        <v>3702128</v>
      </c>
      <c r="AR366" s="52">
        <f ca="1">IF(AQ366&gt;資料輸入區!$E$15,0,AP366)</f>
        <v>0</v>
      </c>
    </row>
  </sheetData>
  <sheetProtection password="D6D6" sheet="1" selectLockedCells="1"/>
  <mergeCells count="27">
    <mergeCell ref="M1:V1"/>
    <mergeCell ref="X1:AE1"/>
    <mergeCell ref="X2:Y2"/>
    <mergeCell ref="Z2:AB2"/>
    <mergeCell ref="AC2:AE2"/>
    <mergeCell ref="X3:Y3"/>
    <mergeCell ref="X4:X11"/>
    <mergeCell ref="X13:AE13"/>
    <mergeCell ref="X14:Y14"/>
    <mergeCell ref="Z14:AB14"/>
    <mergeCell ref="AC14:AE14"/>
    <mergeCell ref="X15:Y15"/>
    <mergeCell ref="X16:X23"/>
    <mergeCell ref="C19:D19"/>
    <mergeCell ref="J21:K21"/>
    <mergeCell ref="X25:AE25"/>
    <mergeCell ref="H35:I35"/>
    <mergeCell ref="X26:Y26"/>
    <mergeCell ref="Z26:AB26"/>
    <mergeCell ref="AC26:AE26"/>
    <mergeCell ref="X40:X47"/>
    <mergeCell ref="X27:Y27"/>
    <mergeCell ref="X28:X35"/>
    <mergeCell ref="X38:Y38"/>
    <mergeCell ref="Z38:AB38"/>
    <mergeCell ref="AC38:AE38"/>
    <mergeCell ref="X39:Y39"/>
  </mergeCells>
  <phoneticPr fontId="13" type="noConversion"/>
  <conditionalFormatting sqref="AB4:AD10">
    <cfRule type="cellIs" dxfId="22" priority="3" stopIfTrue="1" operator="lessThan">
      <formula>0</formula>
    </cfRule>
  </conditionalFormatting>
  <conditionalFormatting sqref="AB16:AD22">
    <cfRule type="cellIs" dxfId="21" priority="2" stopIfTrue="1" operator="lessThan">
      <formula>0</formula>
    </cfRule>
  </conditionalFormatting>
  <conditionalFormatting sqref="AB28:AD34">
    <cfRule type="cellIs" dxfId="20" priority="1" stopIfTrue="1" operator="lessThan">
      <formula>0</formula>
    </cfRule>
  </conditionalFormatting>
  <dataValidations count="3">
    <dataValidation type="list" allowBlank="1" showInputMessage="1" showErrorMessage="1" sqref="I22">
      <formula1>"銀保,經代,業務"</formula1>
    </dataValidation>
    <dataValidation type="list" allowBlank="1" showInputMessage="1" showErrorMessage="1" sqref="B22">
      <formula1>$B$36:$E$36</formula1>
    </dataValidation>
    <dataValidation type="list" allowBlank="1" showInputMessage="1" showErrorMessage="1" sqref="B19">
      <formula1>CurrList</formula1>
    </dataValidation>
  </dataValidations>
  <pageMargins left="0.70866141732283472" right="0.70866141732283472" top="0.74803149606299213" bottom="0.74803149606299213" header="0.31496062992125984" footer="0.31496062992125984"/>
  <pageSetup paperSize="9" orientation="portrait" horizontalDpi="300" verticalDpi="300" r:id="rId1"/>
  <headerFooter>
    <oddHeader>&amp;C&amp;"微軟正黑體,標準"凱基人壽傳富美美元利率變動型終身壽險－定期給付型
試算表</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AM413"/>
  <sheetViews>
    <sheetView showGridLines="0" showRowColHeaders="0" zoomScale="60" zoomScaleNormal="60" zoomScaleSheetLayoutView="40" zoomScalePageLayoutView="50" workbookViewId="0">
      <selection activeCell="B2" sqref="B2:Q2"/>
    </sheetView>
  </sheetViews>
  <sheetFormatPr defaultColWidth="9" defaultRowHeight="15.55"/>
  <cols>
    <col min="1" max="1" width="1.5" style="634" customWidth="1"/>
    <col min="2" max="2" width="8.09765625" style="633" customWidth="1"/>
    <col min="3" max="3" width="9.5" style="633" customWidth="1"/>
    <col min="4" max="4" width="22" style="633" customWidth="1"/>
    <col min="5" max="5" width="19.5" style="633" hidden="1" customWidth="1"/>
    <col min="6" max="6" width="27.19921875" style="633" customWidth="1"/>
    <col min="7" max="7" width="32.296875" style="633" customWidth="1"/>
    <col min="8" max="8" width="16.3984375" style="633" hidden="1" customWidth="1"/>
    <col min="9" max="9" width="17.5" style="633" hidden="1" customWidth="1"/>
    <col min="10" max="10" width="27.59765625" style="633" customWidth="1"/>
    <col min="11" max="11" width="27.69921875" style="633" hidden="1" customWidth="1"/>
    <col min="12" max="12" width="26.59765625" style="633" customWidth="1"/>
    <col min="13" max="13" width="20.69921875" style="633" customWidth="1"/>
    <col min="14" max="14" width="23.69921875" style="633" customWidth="1"/>
    <col min="15" max="15" width="23.5" style="633" customWidth="1"/>
    <col min="16" max="17" width="24.5" style="633" customWidth="1"/>
    <col min="18" max="19" width="19.8984375" style="633" hidden="1" customWidth="1"/>
    <col min="20" max="20" width="18.5" style="633" customWidth="1"/>
    <col min="21" max="21" width="22.19921875" style="633" customWidth="1"/>
    <col min="22" max="22" width="21.09765625" style="633" hidden="1" customWidth="1"/>
    <col min="23" max="23" width="21.69921875" style="633" customWidth="1"/>
    <col min="24" max="24" width="20.59765625" style="633" hidden="1" customWidth="1"/>
    <col min="25" max="26" width="19.69921875" style="633" customWidth="1"/>
    <col min="27" max="27" width="13.8984375" style="634" hidden="1" customWidth="1"/>
    <col min="28" max="16384" width="9" style="634"/>
  </cols>
  <sheetData>
    <row r="1" spans="1:39" ht="16.149999999999999" thickBot="1">
      <c r="A1" s="630"/>
      <c r="B1" s="631"/>
      <c r="C1" s="631"/>
      <c r="D1" s="631"/>
      <c r="E1" s="631"/>
      <c r="F1" s="631"/>
      <c r="G1" s="631"/>
      <c r="H1" s="631"/>
      <c r="I1" s="631"/>
      <c r="J1" s="631"/>
      <c r="K1" s="631"/>
      <c r="L1" s="631"/>
      <c r="M1" s="631"/>
      <c r="N1" s="631"/>
      <c r="O1" s="631"/>
      <c r="P1" s="631"/>
      <c r="Q1" s="632"/>
      <c r="R1" s="632"/>
    </row>
    <row r="2" spans="1:39" s="326" customFormat="1" ht="32.15" customHeight="1">
      <c r="B2" s="1225" t="str">
        <f>資料輸入區!B2</f>
        <v>凱基人壽美利成臻美元利率變動型終身壽險－定期給付型</v>
      </c>
      <c r="C2" s="1226"/>
      <c r="D2" s="1226"/>
      <c r="E2" s="1226"/>
      <c r="F2" s="1226"/>
      <c r="G2" s="1226"/>
      <c r="H2" s="1226"/>
      <c r="I2" s="1226"/>
      <c r="J2" s="1226"/>
      <c r="K2" s="1226"/>
      <c r="L2" s="1226"/>
      <c r="M2" s="1226"/>
      <c r="N2" s="1226"/>
      <c r="O2" s="1226"/>
      <c r="P2" s="1226"/>
      <c r="Q2" s="1227"/>
      <c r="R2" s="635"/>
      <c r="S2" s="636"/>
      <c r="T2" s="637"/>
      <c r="U2" s="638"/>
      <c r="V2" s="638"/>
      <c r="W2" s="639"/>
      <c r="X2" s="639"/>
      <c r="Y2" s="639"/>
      <c r="Z2" s="639"/>
      <c r="AA2" s="327"/>
      <c r="AB2" s="328"/>
      <c r="AC2" s="329"/>
      <c r="AD2" s="329"/>
      <c r="AE2" s="329"/>
      <c r="AF2" s="329"/>
      <c r="AG2" s="329"/>
      <c r="AH2" s="330"/>
      <c r="AI2" s="330"/>
      <c r="AJ2" s="330"/>
      <c r="AK2" s="331"/>
    </row>
    <row r="3" spans="1:39" s="332" customFormat="1" ht="28.95" customHeight="1">
      <c r="B3" s="640"/>
      <c r="C3" s="641"/>
      <c r="D3" s="641"/>
      <c r="E3" s="641"/>
      <c r="F3" s="641"/>
      <c r="G3" s="641"/>
      <c r="H3" s="641"/>
      <c r="I3" s="641"/>
      <c r="J3" s="641"/>
      <c r="K3" s="641"/>
      <c r="L3" s="641"/>
      <c r="M3" s="641"/>
      <c r="N3" s="641"/>
      <c r="O3" s="641"/>
      <c r="P3" s="641"/>
      <c r="Q3" s="642" t="s">
        <v>599</v>
      </c>
      <c r="R3" s="641"/>
      <c r="S3" s="643"/>
      <c r="T3" s="644"/>
      <c r="U3" s="645"/>
      <c r="V3" s="646"/>
      <c r="W3" s="647"/>
      <c r="X3" s="647"/>
      <c r="Y3" s="647"/>
      <c r="Z3" s="647"/>
      <c r="AA3" s="333"/>
      <c r="AB3" s="333"/>
      <c r="AC3" s="334"/>
      <c r="AD3" s="334"/>
      <c r="AE3" s="334"/>
      <c r="AF3" s="334"/>
      <c r="AG3" s="334"/>
      <c r="AH3" s="335"/>
      <c r="AI3" s="335"/>
      <c r="AJ3" s="335"/>
      <c r="AK3" s="336"/>
    </row>
    <row r="4" spans="1:39" s="326" customFormat="1" ht="32.15" customHeight="1">
      <c r="B4" s="648"/>
      <c r="C4" s="649"/>
      <c r="D4" s="650" t="s">
        <v>600</v>
      </c>
      <c r="E4" s="649"/>
      <c r="F4" s="651" t="str">
        <f>Sex</f>
        <v>男性</v>
      </c>
      <c r="G4" s="652" t="s">
        <v>601</v>
      </c>
      <c r="H4" s="649"/>
      <c r="I4" s="653"/>
      <c r="J4" s="654" t="str">
        <f>IF(PayYear=1,"躉繳",PayYear&amp;"年期")</f>
        <v>躉繳</v>
      </c>
      <c r="K4" s="655"/>
      <c r="L4" s="1228" t="s">
        <v>774</v>
      </c>
      <c r="M4" s="1229"/>
      <c r="N4" s="1229"/>
      <c r="O4" s="656">
        <f ca="1">firstpay</f>
        <v>2655727</v>
      </c>
      <c r="P4" s="1230" t="str">
        <f>IF(資料輸入區!E13="月","※月繳件首期須繳交2個月保費。","")</f>
        <v/>
      </c>
      <c r="Q4" s="1231"/>
      <c r="R4" s="657"/>
      <c r="S4" s="658"/>
      <c r="T4" s="659"/>
      <c r="U4" s="660"/>
      <c r="V4" s="661"/>
      <c r="W4" s="662"/>
      <c r="X4" s="662"/>
      <c r="Y4" s="662"/>
      <c r="Z4" s="662"/>
      <c r="AA4" s="328"/>
      <c r="AB4" s="328"/>
      <c r="AC4" s="663"/>
      <c r="AD4" s="663"/>
      <c r="AE4" s="663"/>
      <c r="AF4" s="663"/>
      <c r="AG4" s="663"/>
      <c r="AH4" s="664"/>
      <c r="AI4" s="664"/>
      <c r="AJ4" s="664"/>
      <c r="AK4" s="665"/>
    </row>
    <row r="5" spans="1:39" s="326" customFormat="1" ht="32.15" customHeight="1">
      <c r="B5" s="648"/>
      <c r="C5" s="1232" t="s">
        <v>602</v>
      </c>
      <c r="D5" s="1232"/>
      <c r="E5" s="649"/>
      <c r="F5" s="651" t="str">
        <f ca="1">Age&amp;"歲"</f>
        <v>71歲</v>
      </c>
      <c r="G5" s="652" t="s">
        <v>603</v>
      </c>
      <c r="H5" s="649"/>
      <c r="I5" s="653"/>
      <c r="J5" s="654" t="str">
        <f>資料輸入區!E13&amp;"繳"</f>
        <v>躉繳</v>
      </c>
      <c r="K5" s="655"/>
      <c r="L5" s="1229" t="s">
        <v>604</v>
      </c>
      <c r="M5" s="1229"/>
      <c r="N5" s="1229"/>
      <c r="O5" s="656">
        <f ca="1">資料輸入區!N21</f>
        <v>-7583744280120</v>
      </c>
      <c r="P5" s="653"/>
      <c r="Q5" s="666"/>
      <c r="R5" s="657"/>
      <c r="S5" s="658"/>
      <c r="T5" s="659"/>
      <c r="U5" s="660"/>
      <c r="V5" s="661"/>
      <c r="W5" s="662"/>
      <c r="X5" s="662"/>
      <c r="Y5" s="662"/>
      <c r="Z5" s="662"/>
      <c r="AA5" s="328"/>
      <c r="AB5" s="328"/>
      <c r="AC5" s="663"/>
      <c r="AD5" s="663"/>
      <c r="AE5" s="663"/>
      <c r="AF5" s="663"/>
      <c r="AG5" s="663"/>
      <c r="AH5" s="664"/>
      <c r="AI5" s="664"/>
      <c r="AJ5" s="664"/>
      <c r="AK5" s="665"/>
    </row>
    <row r="6" spans="1:39" s="326" customFormat="1" ht="32.15" customHeight="1">
      <c r="B6" s="1233" t="s">
        <v>605</v>
      </c>
      <c r="C6" s="1229"/>
      <c r="D6" s="1229"/>
      <c r="E6" s="667"/>
      <c r="F6" s="668">
        <f>DecareRate</f>
        <v>4.3499999999999996</v>
      </c>
      <c r="G6" s="652" t="s">
        <v>606</v>
      </c>
      <c r="H6" s="649"/>
      <c r="I6" s="653"/>
      <c r="J6" s="656">
        <f ca="1">SA</f>
        <v>3701867</v>
      </c>
      <c r="K6" s="669"/>
      <c r="L6" s="1234" t="str">
        <f>IF(PayYear=1,"高保費費率折減：","首期"&amp;IF(資料輸入區!N15&gt;0,"高保費與","")&amp;資料輸入區!E16&amp;"費率折減：")</f>
        <v>高保費費率折減：</v>
      </c>
      <c r="M6" s="1234"/>
      <c r="N6" s="1234"/>
      <c r="O6" s="670">
        <f ca="1">資料輸入區!N18</f>
        <v>7.0000000000000007E-2</v>
      </c>
      <c r="P6" s="653"/>
      <c r="Q6" s="671"/>
      <c r="R6" s="672"/>
      <c r="S6" s="673"/>
      <c r="T6" s="659"/>
      <c r="U6" s="674"/>
      <c r="V6" s="661"/>
      <c r="W6" s="662"/>
      <c r="X6" s="662"/>
      <c r="Y6" s="662"/>
      <c r="Z6" s="662"/>
      <c r="AA6" s="328"/>
      <c r="AB6" s="328"/>
      <c r="AC6" s="663"/>
      <c r="AD6" s="663"/>
      <c r="AE6" s="663"/>
      <c r="AF6" s="663"/>
      <c r="AG6" s="663"/>
      <c r="AH6" s="664"/>
      <c r="AI6" s="664"/>
      <c r="AJ6" s="664"/>
      <c r="AK6" s="665"/>
    </row>
    <row r="7" spans="1:39" s="326" customFormat="1" ht="32.15" customHeight="1">
      <c r="B7" s="675"/>
      <c r="C7" s="1232" t="s">
        <v>607</v>
      </c>
      <c r="D7" s="1232"/>
      <c r="E7" s="667"/>
      <c r="F7" s="668">
        <f>PDRate</f>
        <v>1.75</v>
      </c>
      <c r="G7" s="905" t="s">
        <v>773</v>
      </c>
      <c r="H7" s="649"/>
      <c r="I7" s="653"/>
      <c r="J7" s="656">
        <f ca="1">資料輸入區!N14</f>
        <v>2855620</v>
      </c>
      <c r="K7" s="669"/>
      <c r="L7" s="1235" t="str">
        <f ca="1">"續期"&amp;IF(資料輸入區!N15&gt;0,"高保費與","")&amp;資料輸入區!E17&amp;"費率折減："</f>
        <v>續期高保費與金融機構轉帳費率折減：</v>
      </c>
      <c r="M7" s="1235"/>
      <c r="N7" s="1235"/>
      <c r="O7" s="676" t="str">
        <f ca="1">資料輸入區!N19</f>
        <v>2,655,727</v>
      </c>
      <c r="P7" s="677"/>
      <c r="Q7" s="678"/>
      <c r="R7" s="677"/>
      <c r="S7" s="679"/>
      <c r="T7" s="659"/>
      <c r="U7" s="680"/>
      <c r="V7" s="661"/>
      <c r="W7" s="662"/>
      <c r="X7" s="662"/>
      <c r="Y7" s="662"/>
      <c r="Z7" s="662"/>
      <c r="AA7" s="328"/>
      <c r="AB7" s="328"/>
      <c r="AC7" s="663"/>
      <c r="AD7" s="663"/>
      <c r="AE7" s="663"/>
      <c r="AF7" s="663"/>
      <c r="AG7" s="663"/>
      <c r="AH7" s="664"/>
      <c r="AI7" s="664"/>
      <c r="AJ7" s="664"/>
      <c r="AK7" s="665"/>
    </row>
    <row r="8" spans="1:39" s="326" customFormat="1" ht="21.05" customHeight="1">
      <c r="B8" s="681"/>
      <c r="C8" s="682"/>
      <c r="D8" s="653"/>
      <c r="E8" s="683"/>
      <c r="F8" s="683"/>
      <c r="G8" s="653"/>
      <c r="H8" s="653"/>
      <c r="I8" s="653"/>
      <c r="J8" s="653"/>
      <c r="K8" s="653"/>
      <c r="L8" s="653"/>
      <c r="M8" s="653"/>
      <c r="N8" s="653"/>
      <c r="O8" s="653"/>
      <c r="P8" s="653"/>
      <c r="Q8" s="666"/>
      <c r="R8" s="657"/>
      <c r="S8" s="658"/>
      <c r="T8" s="659"/>
      <c r="U8" s="660"/>
      <c r="V8" s="661"/>
      <c r="W8" s="662"/>
      <c r="X8" s="662"/>
      <c r="Y8" s="662"/>
      <c r="Z8" s="662"/>
      <c r="AA8" s="328"/>
      <c r="AB8" s="328"/>
      <c r="AC8" s="663"/>
      <c r="AD8" s="663"/>
      <c r="AE8" s="663"/>
      <c r="AF8" s="663"/>
      <c r="AG8" s="663"/>
      <c r="AH8" s="664"/>
      <c r="AI8" s="664"/>
      <c r="AJ8" s="664"/>
      <c r="AK8" s="665"/>
    </row>
    <row r="9" spans="1:39" s="326" customFormat="1" ht="28.95" customHeight="1">
      <c r="B9" s="681"/>
      <c r="C9" s="653"/>
      <c r="D9" s="1236" t="s">
        <v>608</v>
      </c>
      <c r="E9" s="1236"/>
      <c r="F9" s="1236"/>
      <c r="G9" s="684" t="str">
        <f ca="1">IF(MAX(宣告利率!AD:AD)&gt;0,"第1保單年度"&amp;IF(MAX(宣告利率!AD:AD)=1,"","~第"&amp;MAX(宣告利率!AD:AD)&amp;"保單年度"),"")</f>
        <v/>
      </c>
      <c r="H9" s="685"/>
      <c r="I9" s="686"/>
      <c r="J9" s="687" t="str">
        <f ca="1">IF(G9="","",PMST)</f>
        <v/>
      </c>
      <c r="K9" s="688"/>
      <c r="L9" s="689"/>
      <c r="M9" s="1237" t="str">
        <f ca="1">IF(Age&lt;16,"※ 被保險人保險年齡到達16歲之保單週年日時，其增值回饋分享金請參照保單條款。","")</f>
        <v/>
      </c>
      <c r="N9" s="1238"/>
      <c r="O9" s="690"/>
      <c r="P9" s="691"/>
      <c r="Q9" s="692"/>
      <c r="R9" s="657"/>
      <c r="S9" s="658"/>
      <c r="T9" s="659"/>
      <c r="U9" s="660"/>
      <c r="V9" s="661"/>
      <c r="W9" s="662"/>
      <c r="X9" s="662"/>
      <c r="Y9" s="662"/>
      <c r="Z9" s="662"/>
      <c r="AA9" s="328"/>
      <c r="AB9" s="328"/>
      <c r="AC9" s="663"/>
      <c r="AD9" s="663"/>
      <c r="AE9" s="663"/>
      <c r="AF9" s="663"/>
      <c r="AG9" s="663"/>
      <c r="AH9" s="664"/>
      <c r="AI9" s="664"/>
      <c r="AJ9" s="664"/>
      <c r="AK9" s="665"/>
    </row>
    <row r="10" spans="1:39" s="326" customFormat="1" ht="28.95" customHeight="1">
      <c r="B10" s="648"/>
      <c r="C10" s="693"/>
      <c r="D10" s="1236"/>
      <c r="E10" s="1236"/>
      <c r="F10" s="1236"/>
      <c r="G10" s="694" t="str">
        <f ca="1">IF(OR(MAX(宣告利率!AE:AE)&gt;0,AND(MAX(宣告利率!AE:AE)&gt;PUAYear,ZDIVOPT02=DVAC)),"第"&amp;MAX(宣告利率!AD:AD)+1&amp;IF(OR(MAX(宣告利率!AE:AE)&lt;PUAYear,ZDIVOPT02&lt;&gt;DVAC),IF(MAX(宣告利率!AD:AD)+1=MAX(宣告利率!AE:AE),"保單年度","保單年度~第"&amp;MAX(宣告利率!AE:AE)&amp;"保單年度"),"保單年度起"),"")</f>
        <v/>
      </c>
      <c r="H10" s="695"/>
      <c r="I10" s="686"/>
      <c r="J10" s="696" t="str">
        <f ca="1">IF(G10="","",DVAC)</f>
        <v/>
      </c>
      <c r="K10" s="697"/>
      <c r="L10" s="698"/>
      <c r="M10" s="1237"/>
      <c r="N10" s="1238"/>
      <c r="O10" s="653"/>
      <c r="P10" s="699"/>
      <c r="Q10" s="700"/>
      <c r="R10" s="657"/>
      <c r="S10" s="658"/>
      <c r="U10" s="660"/>
      <c r="V10" s="661"/>
      <c r="X10" s="662"/>
      <c r="Y10" s="662"/>
      <c r="Z10" s="662"/>
      <c r="AA10" s="328"/>
      <c r="AB10" s="328"/>
      <c r="AC10" s="663"/>
      <c r="AD10" s="663"/>
      <c r="AE10" s="663"/>
      <c r="AF10" s="663"/>
      <c r="AG10" s="663"/>
      <c r="AH10" s="664"/>
      <c r="AI10" s="664"/>
      <c r="AJ10" s="664"/>
      <c r="AK10" s="665"/>
    </row>
    <row r="11" spans="1:39" s="326" customFormat="1" ht="28.95" customHeight="1">
      <c r="B11" s="701"/>
      <c r="C11" s="693"/>
      <c r="D11" s="1236"/>
      <c r="E11" s="1236"/>
      <c r="F11" s="1236"/>
      <c r="G11" s="1239" t="str">
        <f ca="1">IF(OR(AND(PayYear=PUAYear,Age&gt;15),ZDIVOPT02=PUAD,MAX(宣告利率!AD:AE)&lt;PUAYear),"第"&amp;MAX(宣告利率!AD:AE)+1&amp;IF(ZDIVOPT02=PUAD,"保單年度起",IF(MAX(宣告利率!AD:AE)+1=PUAYear,"保單年度","保單年度~第"&amp;PUAYear&amp;"保單年度")),"")</f>
        <v>第1保單年度起</v>
      </c>
      <c r="H11" s="1240"/>
      <c r="I11" s="686"/>
      <c r="J11" s="696" t="str">
        <f ca="1">IF(G11="","",PUAD)</f>
        <v>以繳清保險方式增加保險金額</v>
      </c>
      <c r="K11" s="697"/>
      <c r="L11" s="698"/>
      <c r="M11" s="1237"/>
      <c r="N11" s="1238"/>
      <c r="O11" s="653"/>
      <c r="P11" s="699"/>
      <c r="Q11" s="700"/>
      <c r="R11" s="657"/>
      <c r="S11" s="658"/>
      <c r="T11" s="659"/>
      <c r="U11" s="660"/>
      <c r="V11" s="661"/>
      <c r="W11" s="662"/>
      <c r="X11" s="662"/>
      <c r="Y11" s="662"/>
      <c r="Z11" s="662"/>
      <c r="AA11" s="328"/>
      <c r="AB11" s="328"/>
      <c r="AC11" s="663"/>
      <c r="AD11" s="663"/>
      <c r="AE11" s="663"/>
      <c r="AF11" s="663"/>
      <c r="AG11" s="663"/>
      <c r="AH11" s="664"/>
      <c r="AI11" s="664"/>
      <c r="AJ11" s="664"/>
      <c r="AK11" s="665"/>
    </row>
    <row r="12" spans="1:39" s="326" customFormat="1" ht="28.95" customHeight="1">
      <c r="B12" s="681"/>
      <c r="C12" s="693"/>
      <c r="D12" s="1236"/>
      <c r="E12" s="1236"/>
      <c r="F12" s="1236"/>
      <c r="G12" s="1241" t="str">
        <f ca="1">IF(ZDIVOPT02='明細版-試算頁'!J11,"",IF(AND('明細版-試算頁'!J11="",ZDIVOPT02='明細版-試算頁'!J10),"","第"&amp;MAX(MAX(宣告利率!AD:AD)+1,MAX(宣告利率!AE:AE)+1,IF(ZDIVOPT02=PMST,PayYear,PUAYear+1))&amp;"保單年度起"))</f>
        <v/>
      </c>
      <c r="H12" s="1242"/>
      <c r="I12" s="686"/>
      <c r="J12" s="696" t="str">
        <f ca="1">IF(G12="","",IF(ZDIVOPT02=PMST,PUAD,ZDIVOPT02))</f>
        <v/>
      </c>
      <c r="K12" s="697"/>
      <c r="L12" s="698"/>
      <c r="M12" s="1237"/>
      <c r="N12" s="1238"/>
      <c r="O12" s="690"/>
      <c r="P12" s="699"/>
      <c r="Q12" s="700"/>
      <c r="R12" s="657"/>
      <c r="S12" s="658"/>
      <c r="T12" s="659"/>
      <c r="U12" s="660"/>
      <c r="V12" s="661"/>
      <c r="W12" s="662"/>
      <c r="X12" s="662"/>
      <c r="Y12" s="662"/>
      <c r="Z12" s="662"/>
      <c r="AA12" s="328"/>
      <c r="AB12" s="328"/>
      <c r="AC12" s="663"/>
      <c r="AD12" s="663"/>
      <c r="AE12" s="663"/>
      <c r="AF12" s="663"/>
      <c r="AG12" s="663"/>
      <c r="AH12" s="664"/>
      <c r="AI12" s="664"/>
      <c r="AJ12" s="664"/>
      <c r="AK12" s="665"/>
    </row>
    <row r="13" spans="1:39" s="332" customFormat="1" ht="29.95" customHeight="1">
      <c r="B13" s="702" t="str">
        <f ca="1">IF(資料輸入區!H37&lt;15,"※ 未滿15足歲之被保險人所投保之喪葬費用保險金額，不得超過遺產及贈與稅法第十七條有關遺產稅喪葬費扣除額之半數。","")</f>
        <v/>
      </c>
      <c r="C13" s="703"/>
      <c r="D13" s="703"/>
      <c r="E13" s="703"/>
      <c r="F13" s="704"/>
      <c r="G13" s="704"/>
      <c r="H13" s="705"/>
      <c r="I13" s="704"/>
      <c r="J13" s="706"/>
      <c r="K13" s="706"/>
      <c r="L13" s="706"/>
      <c r="M13" s="707"/>
      <c r="N13" s="707"/>
      <c r="O13" s="707"/>
      <c r="P13" s="699"/>
      <c r="Q13" s="700"/>
      <c r="R13" s="708"/>
      <c r="S13" s="709"/>
      <c r="T13" s="710"/>
      <c r="U13" s="711"/>
      <c r="V13" s="712"/>
      <c r="W13" s="647"/>
      <c r="X13" s="647"/>
      <c r="Y13" s="647"/>
      <c r="Z13" s="647"/>
      <c r="AA13" s="333"/>
      <c r="AB13" s="333"/>
      <c r="AC13" s="334"/>
      <c r="AD13" s="334"/>
      <c r="AE13" s="334"/>
      <c r="AF13" s="334"/>
      <c r="AG13" s="334"/>
      <c r="AH13" s="335"/>
      <c r="AI13" s="335"/>
      <c r="AJ13" s="335"/>
      <c r="AK13" s="336"/>
    </row>
    <row r="14" spans="1:39" s="332" customFormat="1" ht="47.25" customHeight="1">
      <c r="B14" s="713"/>
      <c r="C14" s="1244" t="s">
        <v>825</v>
      </c>
      <c r="D14" s="1243"/>
      <c r="E14" s="1243"/>
      <c r="F14" s="1245"/>
      <c r="G14" s="901">
        <f ca="1">ROUND((宣告利率!K3+宣告利率!M3)/(1+PDRate/100)^(364/365)/VLOOKUP(資料輸入區!E13,資料輸入區!B36:C40,2,FALSE)*IF(VLOOKUP(資料輸入區!E13,資料輸入區!B36:C40,2,FALSE)=12,2,1),0)</f>
        <v>2462814</v>
      </c>
      <c r="H14" s="878"/>
      <c r="I14" s="714"/>
      <c r="J14" s="1243" t="s">
        <v>824</v>
      </c>
      <c r="K14" s="1243"/>
      <c r="L14" s="1243"/>
      <c r="M14" s="1246">
        <f ca="1">ROUND((宣告利率!K3+宣告利率!L3)/(1+PDRate/100)^(364/365)/VLOOKUP(資料輸入區!E13,資料輸入區!B36:C40,2,FALSE)*IF(VLOOKUP(資料輸入區!E13,資料輸入區!B36:C40,2,FALSE)=12,2,1),0)</f>
        <v>2265614</v>
      </c>
      <c r="N14" s="1247"/>
      <c r="O14" s="715"/>
      <c r="P14" s="715"/>
      <c r="Q14" s="716"/>
      <c r="R14" s="717"/>
      <c r="S14" s="716"/>
      <c r="T14" s="718"/>
      <c r="U14" s="719"/>
      <c r="V14" s="719"/>
      <c r="W14" s="719"/>
      <c r="X14" s="712"/>
      <c r="Y14" s="647"/>
      <c r="Z14" s="647"/>
      <c r="AA14" s="647"/>
      <c r="AB14" s="647"/>
      <c r="AC14" s="333"/>
      <c r="AD14" s="333"/>
      <c r="AE14" s="334"/>
      <c r="AF14" s="334"/>
      <c r="AG14" s="334"/>
      <c r="AH14" s="334"/>
      <c r="AI14" s="334"/>
      <c r="AJ14" s="335"/>
      <c r="AK14" s="335"/>
      <c r="AL14" s="335"/>
      <c r="AM14" s="336"/>
    </row>
    <row r="15" spans="1:39" s="332" customFormat="1" ht="16.149999999999999" customHeight="1" thickBot="1">
      <c r="B15" s="720"/>
      <c r="C15" s="721"/>
      <c r="D15" s="722"/>
      <c r="E15" s="721"/>
      <c r="F15" s="723"/>
      <c r="G15" s="879"/>
      <c r="H15" s="724"/>
      <c r="I15" s="724"/>
      <c r="J15" s="725"/>
      <c r="K15" s="724"/>
      <c r="L15" s="726"/>
      <c r="M15" s="726"/>
      <c r="N15" s="726"/>
      <c r="O15" s="726"/>
      <c r="P15" s="726"/>
      <c r="Q15" s="727"/>
      <c r="R15" s="715"/>
      <c r="S15" s="726"/>
      <c r="T15" s="718"/>
      <c r="U15" s="719"/>
      <c r="V15" s="719"/>
      <c r="W15" s="719"/>
      <c r="X15" s="712"/>
      <c r="Y15" s="647"/>
      <c r="Z15" s="647"/>
      <c r="AA15" s="647"/>
      <c r="AB15" s="647"/>
      <c r="AC15" s="333"/>
      <c r="AD15" s="333"/>
      <c r="AE15" s="334"/>
      <c r="AF15" s="334"/>
      <c r="AG15" s="334"/>
      <c r="AH15" s="334"/>
      <c r="AI15" s="334"/>
      <c r="AJ15" s="335"/>
      <c r="AK15" s="335"/>
      <c r="AL15" s="335"/>
      <c r="AM15" s="336"/>
    </row>
    <row r="16" spans="1:39" s="332" customFormat="1" ht="29.95" customHeight="1" thickBot="1">
      <c r="A16" s="728"/>
      <c r="B16" s="729"/>
      <c r="C16" s="730"/>
      <c r="D16" s="731"/>
      <c r="E16" s="731"/>
      <c r="F16" s="731"/>
      <c r="G16" s="732"/>
      <c r="H16" s="732"/>
      <c r="I16" s="732"/>
      <c r="J16" s="733"/>
      <c r="K16" s="733"/>
      <c r="L16" s="682"/>
      <c r="M16" s="734"/>
      <c r="N16" s="735"/>
      <c r="O16" s="735"/>
      <c r="P16" s="736"/>
      <c r="Q16" s="657" t="s">
        <v>609</v>
      </c>
      <c r="R16" s="737"/>
      <c r="S16" s="738"/>
      <c r="T16" s="739"/>
      <c r="U16" s="739"/>
      <c r="V16" s="739"/>
      <c r="W16" s="647"/>
      <c r="X16" s="647"/>
      <c r="Y16" s="647"/>
      <c r="Z16" s="647"/>
      <c r="AA16" s="333"/>
      <c r="AB16" s="333"/>
      <c r="AC16" s="334"/>
      <c r="AD16" s="334"/>
      <c r="AE16" s="334"/>
      <c r="AF16" s="334"/>
      <c r="AG16" s="334"/>
      <c r="AH16" s="335"/>
      <c r="AI16" s="335"/>
      <c r="AJ16" s="335"/>
      <c r="AK16" s="336"/>
    </row>
    <row r="17" spans="1:27" s="743" customFormat="1" ht="34.85" customHeight="1">
      <c r="A17" s="740"/>
      <c r="B17" s="1103" t="s">
        <v>610</v>
      </c>
      <c r="C17" s="1106" t="s">
        <v>611</v>
      </c>
      <c r="D17" s="1106" t="str">
        <f ca="1">IF(OR(Age&lt;16,ZDIVOPT01=PMST),"累積所繳保險費(扣除抵繳保費)
(A) (註2)","累積所繳保險費
(A)")</f>
        <v>累積所繳保險費
(A)</v>
      </c>
      <c r="E17" s="1109" t="s">
        <v>612</v>
      </c>
      <c r="F17" s="1112" t="s">
        <v>613</v>
      </c>
      <c r="G17" s="1112" t="s">
        <v>754</v>
      </c>
      <c r="H17" s="741"/>
      <c r="I17" s="742"/>
      <c r="J17" s="1121" t="str">
        <f>"假設投保後未來各保單年度宣告利率為"&amp;TEXT(DecareRate,"0.00")&amp;"% (下表為預估假設值)"</f>
        <v>假設投保後未來各保單年度宣告利率為4.35% (下表為預估假設值)</v>
      </c>
      <c r="K17" s="1121"/>
      <c r="L17" s="1121"/>
      <c r="M17" s="1121"/>
      <c r="N17" s="1121"/>
      <c r="O17" s="1121"/>
      <c r="P17" s="1121"/>
      <c r="Q17" s="1181"/>
      <c r="R17" s="1266" t="str">
        <f>"年度末終止契約時合計可領取之金額(含增值回饋分享金)
(F)"&amp;IF(ZDIVOPT02=CSWD,"+(D)","")&amp;IF(ZDIVOPT02=DVAC,"+(E)","")</f>
        <v>年度末終止契約時合計可領取之金額(含增值回饋分享金)
(F)</v>
      </c>
      <c r="S17" s="1214" t="str">
        <f>"次年度期初終止契約時合計可領取之金額(含增值回饋分享金)
(H)=(G)"&amp;IF(ZDIVOPT02=CSWD,"+(D)","")&amp;IF(ZDIVOPT02=DVAC,"+(E)","")</f>
        <v>次年度期初終止契約時合計可領取之金額(含增值回饋分享金)
(H)=(G)</v>
      </c>
      <c r="T17" s="1217" t="s">
        <v>614</v>
      </c>
      <c r="U17" s="1219" t="s">
        <v>615</v>
      </c>
      <c r="V17" s="1221" t="s">
        <v>358</v>
      </c>
      <c r="W17" s="1223" t="s">
        <v>359</v>
      </c>
      <c r="X17" s="1221" t="s">
        <v>469</v>
      </c>
      <c r="Y17" s="1264" t="s">
        <v>470</v>
      </c>
      <c r="Z17" s="1253" t="s">
        <v>537</v>
      </c>
    </row>
    <row r="18" spans="1:27" s="743" customFormat="1" ht="36" customHeight="1">
      <c r="A18" s="740"/>
      <c r="B18" s="1104"/>
      <c r="C18" s="1107"/>
      <c r="D18" s="1107"/>
      <c r="E18" s="1110"/>
      <c r="F18" s="1113"/>
      <c r="G18" s="1113"/>
      <c r="H18" s="1116" t="s">
        <v>616</v>
      </c>
      <c r="I18" s="1118" t="s">
        <v>617</v>
      </c>
      <c r="J18" s="1119"/>
      <c r="K18" s="1119"/>
      <c r="L18" s="1119"/>
      <c r="M18" s="1118" t="str">
        <f>"選擇"&amp;IF(ZDIVOPT02=DVAC,DVAC,CSWD)</f>
        <v>選擇現金給付</v>
      </c>
      <c r="N18" s="1120"/>
      <c r="O18" s="1203" t="s">
        <v>618</v>
      </c>
      <c r="P18" s="1203"/>
      <c r="Q18" s="1204"/>
      <c r="R18" s="1267"/>
      <c r="S18" s="1215"/>
      <c r="T18" s="1218"/>
      <c r="U18" s="1220"/>
      <c r="V18" s="1222"/>
      <c r="W18" s="1224"/>
      <c r="X18" s="1222"/>
      <c r="Y18" s="1265"/>
      <c r="Z18" s="1254"/>
    </row>
    <row r="19" spans="1:27" s="743" customFormat="1" ht="97.2" customHeight="1" thickBot="1">
      <c r="A19" s="740"/>
      <c r="B19" s="1105"/>
      <c r="C19" s="1108"/>
      <c r="D19" s="1108"/>
      <c r="E19" s="1111"/>
      <c r="F19" s="1114"/>
      <c r="G19" s="1114"/>
      <c r="H19" s="1117"/>
      <c r="I19" s="744" t="s">
        <v>619</v>
      </c>
      <c r="J19" s="745" t="s">
        <v>620</v>
      </c>
      <c r="K19" s="744" t="s">
        <v>621</v>
      </c>
      <c r="L19" s="745" t="s">
        <v>622</v>
      </c>
      <c r="M19" s="745" t="s">
        <v>623</v>
      </c>
      <c r="N19" s="745" t="str">
        <f>IF(ZDIVOPT02=DVAC,DVAC,"累計之增值回饋分享金")&amp;"
(E)"</f>
        <v>累計之增值回饋分享金
(E)</v>
      </c>
      <c r="O19" s="746" t="s">
        <v>755</v>
      </c>
      <c r="P19" s="746" t="s">
        <v>624</v>
      </c>
      <c r="Q19" s="747" t="s">
        <v>625</v>
      </c>
      <c r="R19" s="1268"/>
      <c r="S19" s="1216"/>
      <c r="T19" s="1218"/>
      <c r="U19" s="1220"/>
      <c r="V19" s="1222"/>
      <c r="W19" s="1224"/>
      <c r="X19" s="1222"/>
      <c r="Y19" s="1265"/>
      <c r="Z19" s="1254"/>
    </row>
    <row r="20" spans="1:27" s="759" customFormat="1" ht="31.55" customHeight="1">
      <c r="A20" s="748"/>
      <c r="B20" s="749">
        <v>1</v>
      </c>
      <c r="C20" s="750">
        <f ca="1">Age</f>
        <v>71</v>
      </c>
      <c r="D20" s="751">
        <f ca="1">IF(B20="","",OFFSET(宣告利率!$I$2,B20,0))</f>
        <v>2655727</v>
      </c>
      <c r="E20" s="751">
        <f ca="1">IF(B20="","",OFFSET(宣告利率!$M$2,B20,0)+OFFSET(宣告利率!$K$2,B20,0))</f>
        <v>2505794</v>
      </c>
      <c r="F20" s="751">
        <f ca="1">IF(B20="","",OFFSET(宣告利率!$L$2,B20,0)+OFFSET(宣告利率!$K$2,B20,0))</f>
        <v>2305153</v>
      </c>
      <c r="G20" s="751">
        <f ca="1">IF(B20="","",OFFSET(宣告利率!$J$2,B20,0))</f>
        <v>2855620</v>
      </c>
      <c r="H20" s="751">
        <f ca="1">IF(B20="","",OFFSET(宣告利率!$G$2,B20,0))</f>
        <v>65151</v>
      </c>
      <c r="I20" s="751">
        <f ca="1">IF(B20="","",IF(C20&lt;16,0,IF(C20=16,OFFSET(宣告利率!$O$2,B20-1,0),0)+OFFSET(宣告利率!$O$2,B20,0)))</f>
        <v>96249</v>
      </c>
      <c r="J20" s="751">
        <f ca="1">IF(B20="","",IF(C20&lt;16,0,OFFSET(宣告利率!$P$2,B20,0)))</f>
        <v>96249</v>
      </c>
      <c r="K20" s="751">
        <f ca="1">IF(B20="","",IF(C20&lt;16,OFFSET(宣告利率!$N$2,B20,0)+OFFSET(宣告利率!$U$2,B20,0),OFFSET(宣告利率!$Q$2,B20,0)+OFFSET(宣告利率!$U$2,B20,0)))</f>
        <v>65151</v>
      </c>
      <c r="L20" s="751">
        <f ca="1">IF(B20="","",IF(C20&lt;16,OFFSET(宣告利率!$N$2,B20,0),OFFSET(宣告利率!$Q$2,B20,0)+OFFSET(宣告利率!$U$2,B20,0)))</f>
        <v>65151</v>
      </c>
      <c r="M20" s="751">
        <f ca="1">IF(B20="","",IF(OR(ZDIVOPT02=CSWD,ZDIVOPT02=DVAC),OFFSET(宣告利率!$R$2,B20,0),0))</f>
        <v>0</v>
      </c>
      <c r="N20" s="751">
        <f ca="1">IF(B20="","",IF(ZDIVOPT02=CSWD,OFFSET(宣告利率!$S$2,B20,0),IF(ZDIVOPT02=DVAC,OFFSET(宣告利率!$T$2,B20,0),0)))</f>
        <v>0</v>
      </c>
      <c r="O20" s="751">
        <f ca="1">IF(B20="","",IF(C20&lt;0,0,OFFSET(宣告利率!$J$2,B20,0)+MAX(OFFSET(宣告利率!$V$2,B20,0,1,3))))</f>
        <v>2855620</v>
      </c>
      <c r="P20" s="751">
        <f t="shared" ref="P20:P34" ca="1" si="0">IF(B20="","",F20+L20)</f>
        <v>2370304</v>
      </c>
      <c r="Q20" s="752">
        <f ca="1">IF(B20="","",IF(C20=109,0,OFFSET(宣告利率!$AB$2,B20,0)+OFFSET(宣告利率!$AC$2,B20,0)))</f>
        <v>2370400</v>
      </c>
      <c r="R20" s="751">
        <f t="shared" ref="R20:R34" ca="1" si="1">IF(B20="","",P20+IF(ZDIVOPT02=CSWD,M20,0)+IF(ZDIVOPT02=DVAC,N20,0))</f>
        <v>2370304</v>
      </c>
      <c r="S20" s="753">
        <f t="shared" ref="S20:S34" ca="1" si="2">IF(C20=109,0,IF(B20="","",Q20+IF(ZDIVOPT02=CSWD,M20,0)+IF(ZDIVOPT02=DVAC,N20,0)))</f>
        <v>2370400</v>
      </c>
      <c r="T20" s="754">
        <f ca="1">FYPremium</f>
        <v>2655727</v>
      </c>
      <c r="U20" s="755">
        <f ca="1">IF(B20="","",OFFSET(宣告利率!$Y$2,B20,0))</f>
        <v>2505793.77</v>
      </c>
      <c r="V20" s="755">
        <f t="shared" ref="V20:V34" ca="1" si="3">IF(B20="","",P20+N20)</f>
        <v>2370304</v>
      </c>
      <c r="W20" s="756">
        <f t="shared" ref="W20:W34" ca="1" si="4">IF(B20="","",V20/D20)</f>
        <v>0.89252547419218919</v>
      </c>
      <c r="X20" s="755">
        <f t="shared" ref="X20:X34" ca="1" si="5">IF(B20="","",IF(C20=109,0,Q20+N20))</f>
        <v>2370400</v>
      </c>
      <c r="Y20" s="757">
        <f t="shared" ref="Y20:Y34" ca="1" si="6">IF(B20="","",IF(OR(B20&lt;PayYear,C20=109),"-",X20/D20))</f>
        <v>0.8925616224860462</v>
      </c>
      <c r="Z20" s="758">
        <f ca="1">IF(B20="","",O20/D20)</f>
        <v>1.0752686552495796</v>
      </c>
      <c r="AA20" s="759" t="b">
        <f ca="1">AND(INDIRECT("B"&amp;ROW())&gt;0,MOD(INDIRECT("B"&amp;ROW()),5)=0)</f>
        <v>0</v>
      </c>
    </row>
    <row r="21" spans="1:27" s="759" customFormat="1" ht="31.55" customHeight="1">
      <c r="A21" s="748"/>
      <c r="B21" s="749">
        <f ca="1">IF(B20="","",IF(C20=險種基本資料!$B$21,"",B20+1))</f>
        <v>2</v>
      </c>
      <c r="C21" s="750">
        <f t="shared" ref="C21:C42" ca="1" si="7">IF(B21="","",Age+B21-1)</f>
        <v>72</v>
      </c>
      <c r="D21" s="751">
        <f ca="1">IF(B21="","",OFFSET(宣告利率!$I$2,B21,0))</f>
        <v>2655727</v>
      </c>
      <c r="E21" s="751">
        <f ca="1">IF(B21="","",OFFSET(宣告利率!$M$2,B21,0)+OFFSET(宣告利率!$K$2,B21,0))</f>
        <v>2542442</v>
      </c>
      <c r="F21" s="751">
        <f ca="1">IF(B21="","",OFFSET(宣告利率!$L$2,B21,0)+OFFSET(宣告利率!$K$2,B21,0))</f>
        <v>2339210</v>
      </c>
      <c r="G21" s="751">
        <f ca="1">IF(B21="","",OFFSET(宣告利率!$J$2,B21,0))</f>
        <v>2855620</v>
      </c>
      <c r="H21" s="751">
        <f ca="1">IF(B21="","",OFFSET(宣告利率!$G$2,B21,0))</f>
        <v>67822</v>
      </c>
      <c r="I21" s="751">
        <f ca="1">IF(B21="","",IF(C21&lt;16,0,IF(C21=16,OFFSET(宣告利率!$O$2,B21-1,0),0)+OFFSET(宣告利率!$O$2,B21,0)))</f>
        <v>98751</v>
      </c>
      <c r="J21" s="751">
        <f ca="1">IF(B21="","",IF(C21&lt;16,0,OFFSET(宣告利率!$P$2,B21,0)))</f>
        <v>195000</v>
      </c>
      <c r="K21" s="751">
        <f ca="1">IF(B21="","",IF(C21&lt;16,OFFSET(宣告利率!$N$2,B21,0)+OFFSET(宣告利率!$U$2,B21,0),OFFSET(宣告利率!$Q$2,B21,0)+OFFSET(宣告利率!$U$2,B21,0)))</f>
        <v>133926</v>
      </c>
      <c r="L21" s="751">
        <f ca="1">IF(B21="","",IF(C21&lt;16,OFFSET(宣告利率!$N$2,B21,0),OFFSET(宣告利率!$Q$2,B21,0)+OFFSET(宣告利率!$U$2,B21,0)))</f>
        <v>133926</v>
      </c>
      <c r="M21" s="751">
        <f ca="1">IF(B21="","",IF(OR(ZDIVOPT02=CSWD,ZDIVOPT02=DVAC),OFFSET(宣告利率!$R$2,B21,0),0))</f>
        <v>0</v>
      </c>
      <c r="N21" s="751">
        <f ca="1">IF(B21="","",IF(ZDIVOPT02=CSWD,OFFSET(宣告利率!$S$2,B21,0),IF(ZDIVOPT02=DVAC,OFFSET(宣告利率!$T$2,B21,0),0)))</f>
        <v>0</v>
      </c>
      <c r="O21" s="751">
        <f ca="1">IF(B21="","",IF(C21&lt;0,0,OFFSET(宣告利率!$J$2,B21,0)+MAX(OFFSET(宣告利率!$V$2,B21,0,1,3))))</f>
        <v>2929866</v>
      </c>
      <c r="P21" s="751">
        <f t="shared" ca="1" si="0"/>
        <v>2473136</v>
      </c>
      <c r="Q21" s="752">
        <f ca="1">IF(B21="","",IF(C21=109,0,OFFSET(宣告利率!$AB$2,B21,0)+OFFSET(宣告利率!$AC$2,B21,0)))</f>
        <v>2650932</v>
      </c>
      <c r="R21" s="751">
        <f t="shared" ca="1" si="1"/>
        <v>2473136</v>
      </c>
      <c r="S21" s="753">
        <f t="shared" ca="1" si="2"/>
        <v>2650932</v>
      </c>
      <c r="T21" s="760">
        <f t="shared" ref="T21:T34" ca="1" si="8">IF(B21="","",FYPremium+(MIN(PayYear,B21)-1)*CYPremium)</f>
        <v>2655727</v>
      </c>
      <c r="U21" s="761">
        <f ca="1">IF(B21="","",OFFSET(宣告利率!$Y$2,B21,0))</f>
        <v>2608546.0699999998</v>
      </c>
      <c r="V21" s="761">
        <f t="shared" ca="1" si="3"/>
        <v>2473136</v>
      </c>
      <c r="W21" s="762">
        <f t="shared" ca="1" si="4"/>
        <v>0.93124632162869148</v>
      </c>
      <c r="X21" s="761">
        <f t="shared" ca="1" si="5"/>
        <v>2650932</v>
      </c>
      <c r="Y21" s="763">
        <f t="shared" ca="1" si="6"/>
        <v>0.99819446803078782</v>
      </c>
      <c r="Z21" s="758">
        <f t="shared" ref="Z21:Z34" ca="1" si="9">IF(B21="","",O21/D21)</f>
        <v>1.1032255951007013</v>
      </c>
      <c r="AA21" s="759" t="b">
        <f t="shared" ref="AA21:AA84" ca="1" si="10">AND(INDIRECT("B"&amp;ROW())&gt;0,MOD(INDIRECT("B"&amp;ROW()),5)=0)</f>
        <v>0</v>
      </c>
    </row>
    <row r="22" spans="1:27" s="759" customFormat="1" ht="31.55" customHeight="1">
      <c r="A22" s="748"/>
      <c r="B22" s="749">
        <f ca="1">IF(B21="","",IF(C21=險種基本資料!$B$21,"",B21+1))</f>
        <v>3</v>
      </c>
      <c r="C22" s="750">
        <f t="shared" ca="1" si="7"/>
        <v>73</v>
      </c>
      <c r="D22" s="751">
        <f ca="1">IF(B22="","",OFFSET(宣告利率!$I$2,B22,0))</f>
        <v>2655727</v>
      </c>
      <c r="E22" s="751">
        <f ca="1">IF(B22="","",OFFSET(宣告利率!$M$2,B22,0)+OFFSET(宣告利率!$K$2,B22,0))</f>
        <v>2579831</v>
      </c>
      <c r="F22" s="751">
        <f ca="1">IF(B22="","",OFFSET(宣告利率!$L$2,B22,0)+OFFSET(宣告利率!$K$2,B22,0))</f>
        <v>2553918</v>
      </c>
      <c r="G22" s="751">
        <f ca="1">IF(B22="","",OFFSET(宣告利率!$J$2,B22,0))</f>
        <v>2855620</v>
      </c>
      <c r="H22" s="751">
        <f ca="1">IF(B22="","",OFFSET(宣告利率!$G$2,B22,0))</f>
        <v>70609</v>
      </c>
      <c r="I22" s="751">
        <f ca="1">IF(B22="","",IF(C22&lt;16,0,IF(C22=16,OFFSET(宣告利率!$O$2,B22-1,0),0)+OFFSET(宣告利率!$O$2,B22,0)))</f>
        <v>101319</v>
      </c>
      <c r="J22" s="751">
        <f ca="1">IF(B22="","",IF(C22&lt;16,0,OFFSET(宣告利率!$P$2,B22,0)))</f>
        <v>296319</v>
      </c>
      <c r="K22" s="751">
        <f ca="1">IF(B22="","",IF(C22&lt;16,OFFSET(宣告利率!$N$2,B22,0)+OFFSET(宣告利率!$U$2,B22,0),OFFSET(宣告利率!$Q$2,B22,0)+OFFSET(宣告利率!$U$2,B22,0)))</f>
        <v>206505</v>
      </c>
      <c r="L22" s="751">
        <f ca="1">IF(B22="","",IF(C22&lt;16,OFFSET(宣告利率!$N$2,B22,0),OFFSET(宣告利率!$Q$2,B22,0)+OFFSET(宣告利率!$U$2,B22,0)))</f>
        <v>206505</v>
      </c>
      <c r="M22" s="751">
        <f ca="1">IF(B22="","",IF(OR(ZDIVOPT02=CSWD,ZDIVOPT02=DVAC),OFFSET(宣告利率!$R$2,B22,0),0))</f>
        <v>0</v>
      </c>
      <c r="N22" s="751">
        <f ca="1">IF(B22="","",IF(ZDIVOPT02=CSWD,OFFSET(宣告利率!$S$2,B22,0),IF(ZDIVOPT02=DVAC,OFFSET(宣告利率!$T$2,B22,0),0)))</f>
        <v>0</v>
      </c>
      <c r="O22" s="751">
        <f ca="1">IF(B22="","",IF(C22&lt;0,0,OFFSET(宣告利率!$J$2,B22,0)+MAX(OFFSET(宣告利率!$V$2,B22,0,1,3))))</f>
        <v>3006043</v>
      </c>
      <c r="P22" s="751">
        <f t="shared" ca="1" si="0"/>
        <v>2760423</v>
      </c>
      <c r="Q22" s="752">
        <f ca="1">IF(B22="","",IF(C22=109,0,OFFSET(宣告利率!$AB$2,B22,0)+OFFSET(宣告利率!$AC$2,B22,0)))</f>
        <v>2760534</v>
      </c>
      <c r="R22" s="751">
        <f t="shared" ca="1" si="1"/>
        <v>2760423</v>
      </c>
      <c r="S22" s="753">
        <f t="shared" ca="1" si="2"/>
        <v>2760534</v>
      </c>
      <c r="T22" s="760">
        <f t="shared" ca="1" si="8"/>
        <v>2655727</v>
      </c>
      <c r="U22" s="761">
        <f ca="1">IF(B22="","",OFFSET(宣告利率!$Y$2,B22,0))</f>
        <v>2715726.61</v>
      </c>
      <c r="V22" s="761">
        <f t="shared" ca="1" si="3"/>
        <v>2760423</v>
      </c>
      <c r="W22" s="762">
        <f t="shared" ca="1" si="4"/>
        <v>1.0394227268088927</v>
      </c>
      <c r="X22" s="761">
        <f t="shared" ca="1" si="5"/>
        <v>2760534</v>
      </c>
      <c r="Y22" s="763">
        <f t="shared" ca="1" si="6"/>
        <v>1.0394645232736648</v>
      </c>
      <c r="Z22" s="758">
        <f t="shared" ca="1" si="9"/>
        <v>1.1319096428209676</v>
      </c>
      <c r="AA22" s="759" t="b">
        <f t="shared" ca="1" si="10"/>
        <v>0</v>
      </c>
    </row>
    <row r="23" spans="1:27" s="759" customFormat="1" ht="31.55" customHeight="1">
      <c r="A23" s="748"/>
      <c r="B23" s="749">
        <f ca="1">IF(B22="","",IF(C22=險種基本資料!$B$21,"",B22+1))</f>
        <v>4</v>
      </c>
      <c r="C23" s="750">
        <f t="shared" ca="1" si="7"/>
        <v>74</v>
      </c>
      <c r="D23" s="751">
        <f ca="1">IF(B23="","",OFFSET(宣告利率!$I$2,B23,0))</f>
        <v>2655727</v>
      </c>
      <c r="E23" s="751">
        <f ca="1">IF(B23="","",OFFSET(宣告利率!$M$2,B23,0)+OFFSET(宣告利率!$K$2,B23,0))</f>
        <v>2617960</v>
      </c>
      <c r="F23" s="751">
        <f ca="1">IF(B23="","",OFFSET(宣告利率!$L$2,B23,0)+OFFSET(宣告利率!$K$2,B23,0))</f>
        <v>2591677</v>
      </c>
      <c r="G23" s="751">
        <f ca="1">IF(B23="","",OFFSET(宣告利率!$J$2,B23,0))</f>
        <v>2855620</v>
      </c>
      <c r="H23" s="751">
        <f ca="1">IF(B23="","",OFFSET(宣告利率!$G$2,B23,0))</f>
        <v>73515</v>
      </c>
      <c r="I23" s="751">
        <f ca="1">IF(B23="","",IF(C23&lt;16,0,IF(C23=16,OFFSET(宣告利率!$O$2,B23-1,0),0)+OFFSET(宣告利率!$O$2,B23,0)))</f>
        <v>103952</v>
      </c>
      <c r="J23" s="751">
        <f ca="1">IF(B23="","",IF(C23&lt;16,0,OFFSET(宣告利率!$P$2,B23,0)))</f>
        <v>400271</v>
      </c>
      <c r="K23" s="751">
        <f ca="1">IF(B23="","",IF(C23&lt;16,OFFSET(宣告利率!$N$2,B23,0)+OFFSET(宣告利率!$U$2,B23,0),OFFSET(宣告利率!$Q$2,B23,0)+OFFSET(宣告利率!$U$2,B23,0)))</f>
        <v>283072</v>
      </c>
      <c r="L23" s="751">
        <f ca="1">IF(B23="","",IF(C23&lt;16,OFFSET(宣告利率!$N$2,B23,0),OFFSET(宣告利率!$Q$2,B23,0)+OFFSET(宣告利率!$U$2,B23,0)))</f>
        <v>283072</v>
      </c>
      <c r="M23" s="751">
        <f ca="1">IF(B23="","",IF(OR(ZDIVOPT02=CSWD,ZDIVOPT02=DVAC),OFFSET(宣告利率!$R$2,B23,0),0))</f>
        <v>0</v>
      </c>
      <c r="N23" s="751">
        <f ca="1">IF(B23="","",IF(ZDIVOPT02=CSWD,OFFSET(宣告利率!$S$2,B23,0),IF(ZDIVOPT02=DVAC,OFFSET(宣告利率!$T$2,B23,0),0)))</f>
        <v>0</v>
      </c>
      <c r="O23" s="751">
        <f ca="1">IF(B23="","",IF(C23&lt;0,0,OFFSET(宣告利率!$J$2,B23,0)+MAX(OFFSET(宣告利率!$V$2,B23,0,1,3))))</f>
        <v>3084200</v>
      </c>
      <c r="P23" s="751">
        <f t="shared" ca="1" si="0"/>
        <v>2874749</v>
      </c>
      <c r="Q23" s="752">
        <f ca="1">IF(B23="","",IF(C23=109,0,OFFSET(宣告利率!$AB$2,B23,0)+OFFSET(宣告利率!$AC$2,B23,0)))</f>
        <v>2874793</v>
      </c>
      <c r="R23" s="751">
        <f t="shared" ca="1" si="1"/>
        <v>2874749</v>
      </c>
      <c r="S23" s="753">
        <f t="shared" ca="1" si="2"/>
        <v>2874793</v>
      </c>
      <c r="T23" s="760">
        <f t="shared" ca="1" si="8"/>
        <v>2655727</v>
      </c>
      <c r="U23" s="761">
        <f ca="1">IF(B23="","",OFFSET(宣告利率!$Y$2,B23,0))</f>
        <v>2827517.1399999997</v>
      </c>
      <c r="V23" s="761">
        <f t="shared" ca="1" si="3"/>
        <v>2874749</v>
      </c>
      <c r="W23" s="762">
        <f t="shared" ca="1" si="4"/>
        <v>1.0824715793453168</v>
      </c>
      <c r="X23" s="761">
        <f t="shared" ca="1" si="5"/>
        <v>2874793</v>
      </c>
      <c r="Y23" s="763">
        <f t="shared" ca="1" si="6"/>
        <v>1.0824881473133345</v>
      </c>
      <c r="Z23" s="758">
        <f t="shared" ca="1" si="9"/>
        <v>1.1613392491020349</v>
      </c>
      <c r="AA23" s="759" t="b">
        <f t="shared" ca="1" si="10"/>
        <v>0</v>
      </c>
    </row>
    <row r="24" spans="1:27" s="759" customFormat="1" ht="31.55" customHeight="1">
      <c r="A24" s="748"/>
      <c r="B24" s="749">
        <f ca="1">IF(B23="","",IF(C23=險種基本資料!$B$21,"",B23+1))</f>
        <v>5</v>
      </c>
      <c r="C24" s="750">
        <f t="shared" ca="1" si="7"/>
        <v>75</v>
      </c>
      <c r="D24" s="751">
        <f ca="1">IF(B24="","",OFFSET(宣告利率!$I$2,B24,0))</f>
        <v>2655727</v>
      </c>
      <c r="E24" s="751">
        <f ca="1">IF(B24="","",OFFSET(宣告利率!$M$2,B24,0)+OFFSET(宣告利率!$K$2,B24,0))</f>
        <v>2632398</v>
      </c>
      <c r="F24" s="751">
        <f ca="1">IF(B24="","",OFFSET(宣告利率!$L$2,B24,0)+OFFSET(宣告利率!$K$2,B24,0))</f>
        <v>2606114</v>
      </c>
      <c r="G24" s="751">
        <f ca="1">IF(B24="","",OFFSET(宣告利率!$J$2,B24,0))</f>
        <v>3701867</v>
      </c>
      <c r="H24" s="751">
        <f ca="1">IF(B24="","",OFFSET(宣告利率!$G$2,B24,0))</f>
        <v>75843</v>
      </c>
      <c r="I24" s="751">
        <f ca="1">IF(B24="","",IF(C24&lt;16,0,IF(C24=16,OFFSET(宣告利率!$O$2,B24-1,0),0)+OFFSET(宣告利率!$O$2,B24,0)))</f>
        <v>106656</v>
      </c>
      <c r="J24" s="751">
        <f ca="1">IF(B24="","",IF(C24&lt;16,0,OFFSET(宣告利率!$P$2,B24,0)))</f>
        <v>506927</v>
      </c>
      <c r="K24" s="751">
        <f ca="1">IF(B24="","",IF(C24&lt;16,OFFSET(宣告利率!$N$2,B24,0)+OFFSET(宣告利率!$U$2,B24,0),OFFSET(宣告利率!$Q$2,B24,0)+OFFSET(宣告利率!$U$2,B24,0)))</f>
        <v>360476</v>
      </c>
      <c r="L24" s="751">
        <f ca="1">IF(B24="","",IF(C24&lt;16,OFFSET(宣告利率!$N$2,B24,0),OFFSET(宣告利率!$Q$2,B24,0)+OFFSET(宣告利率!$U$2,B24,0)))</f>
        <v>360476</v>
      </c>
      <c r="M24" s="751">
        <f ca="1">IF(B24="","",IF(OR(ZDIVOPT02=CSWD,ZDIVOPT02=DVAC),OFFSET(宣告利率!$R$2,B24,0),0))</f>
        <v>0</v>
      </c>
      <c r="N24" s="751">
        <f ca="1">IF(B24="","",IF(ZDIVOPT02=CSWD,OFFSET(宣告利率!$S$2,B24,0),IF(ZDIVOPT02=DVAC,OFFSET(宣告利率!$T$2,B24,0),0)))</f>
        <v>0</v>
      </c>
      <c r="O24" s="751">
        <f ca="1">IF(B24="","",IF(C24&lt;0,0,OFFSET(宣告利率!$J$2,B24,0)+MAX(OFFSET(宣告利率!$V$2,B24,0,1,3))))</f>
        <v>4102138</v>
      </c>
      <c r="P24" s="751">
        <f t="shared" ca="1" si="0"/>
        <v>2966590</v>
      </c>
      <c r="Q24" s="752">
        <f ca="1">IF(B24="","",IF(C24=109,0,OFFSET(宣告利率!$AB$2,B24,0)+OFFSET(宣告利率!$AC$2,B24,0)))</f>
        <v>2966628</v>
      </c>
      <c r="R24" s="751">
        <f t="shared" ca="1" si="1"/>
        <v>2966590</v>
      </c>
      <c r="S24" s="753">
        <f t="shared" ca="1" si="2"/>
        <v>2966628</v>
      </c>
      <c r="T24" s="760">
        <f t="shared" ca="1" si="8"/>
        <v>2655727</v>
      </c>
      <c r="U24" s="761">
        <f ca="1">IF(B24="","",OFFSET(宣告利率!$Y$2,B24,0))</f>
        <v>2917030.33</v>
      </c>
      <c r="V24" s="761">
        <f t="shared" ca="1" si="3"/>
        <v>2966590</v>
      </c>
      <c r="W24" s="762">
        <f t="shared" ca="1" si="4"/>
        <v>1.117053823679919</v>
      </c>
      <c r="X24" s="761">
        <f t="shared" ca="1" si="5"/>
        <v>2966628</v>
      </c>
      <c r="Y24" s="763">
        <f t="shared" ca="1" si="6"/>
        <v>1.1170681323795706</v>
      </c>
      <c r="Z24" s="758">
        <f t="shared" ca="1" si="9"/>
        <v>1.5446384361043135</v>
      </c>
      <c r="AA24" s="759" t="b">
        <f t="shared" ca="1" si="10"/>
        <v>1</v>
      </c>
    </row>
    <row r="25" spans="1:27" s="759" customFormat="1" ht="31.55" customHeight="1">
      <c r="A25" s="748"/>
      <c r="B25" s="749">
        <f ca="1">IF(B24="","",IF(C24=險種基本資料!$B$21,"",B24+1))</f>
        <v>6</v>
      </c>
      <c r="C25" s="750">
        <f t="shared" ca="1" si="7"/>
        <v>76</v>
      </c>
      <c r="D25" s="751">
        <f ca="1">IF(B25="","",OFFSET(宣告利率!$I$2,B25,0))</f>
        <v>2655727</v>
      </c>
      <c r="E25" s="751">
        <f ca="1">IF(B25="","",OFFSET(宣告利率!$M$2,B25,0)+OFFSET(宣告利率!$K$2,B25,0))</f>
        <v>2644614</v>
      </c>
      <c r="F25" s="751">
        <f ca="1">IF(B25="","",OFFSET(宣告利率!$L$2,B25,0)+OFFSET(宣告利率!$K$2,B25,0))</f>
        <v>2618331</v>
      </c>
      <c r="G25" s="751">
        <f ca="1">IF(B25="","",OFFSET(宣告利率!$J$2,B25,0))</f>
        <v>3701867</v>
      </c>
      <c r="H25" s="751">
        <f ca="1">IF(B25="","",OFFSET(宣告利率!$G$2,B25,0))</f>
        <v>78176</v>
      </c>
      <c r="I25" s="751">
        <f ca="1">IF(B25="","",IF(C25&lt;16,0,IF(C25=16,OFFSET(宣告利率!$O$2,B25-1,0),0)+OFFSET(宣告利率!$O$2,B25,0)))</f>
        <v>109429</v>
      </c>
      <c r="J25" s="751">
        <f ca="1">IF(B25="","",IF(C25&lt;16,0,OFFSET(宣告利率!$P$2,B25,0)))</f>
        <v>616356</v>
      </c>
      <c r="K25" s="751">
        <f ca="1">IF(B25="","",IF(C25&lt;16,OFFSET(宣告利率!$N$2,B25,0)+OFFSET(宣告利率!$U$2,B25,0),OFFSET(宣告利率!$Q$2,B25,0)+OFFSET(宣告利率!$U$2,B25,0)))</f>
        <v>440325</v>
      </c>
      <c r="L25" s="751">
        <f ca="1">IF(B25="","",IF(C25&lt;16,OFFSET(宣告利率!$N$2,B25,0),OFFSET(宣告利率!$Q$2,B25,0)+OFFSET(宣告利率!$U$2,B25,0)))</f>
        <v>440325</v>
      </c>
      <c r="M25" s="751">
        <f ca="1">IF(B25="","",IF(OR(ZDIVOPT02=CSWD,ZDIVOPT02=DVAC),OFFSET(宣告利率!$R$2,B25,0),0))</f>
        <v>0</v>
      </c>
      <c r="N25" s="751">
        <f ca="1">IF(B25="","",IF(ZDIVOPT02=CSWD,OFFSET(宣告利率!$S$2,B25,0),IF(ZDIVOPT02=DVAC,OFFSET(宣告利率!$T$2,B25,0),0)))</f>
        <v>0</v>
      </c>
      <c r="O25" s="751">
        <f ca="1">IF(B25="","",IF(C25&lt;0,0,OFFSET(宣告利率!$J$2,B25,0)+MAX(OFFSET(宣告利率!$V$2,B25,0,1,3))))</f>
        <v>4208794</v>
      </c>
      <c r="P25" s="751">
        <f t="shared" ca="1" si="0"/>
        <v>3058656</v>
      </c>
      <c r="Q25" s="752">
        <f ca="1">IF(B25="","",IF(C25=109,0,OFFSET(宣告利率!$AB$2,B25,0)+OFFSET(宣告利率!$AC$2,B25,0)))</f>
        <v>3084969</v>
      </c>
      <c r="R25" s="751">
        <f t="shared" ca="1" si="1"/>
        <v>3058656</v>
      </c>
      <c r="S25" s="753">
        <f t="shared" ca="1" si="2"/>
        <v>3084969</v>
      </c>
      <c r="T25" s="760">
        <f t="shared" ca="1" si="8"/>
        <v>2655727</v>
      </c>
      <c r="U25" s="761">
        <f ca="1">IF(B25="","",OFFSET(宣告利率!$Y$2,B25,0))</f>
        <v>3006762.4299999997</v>
      </c>
      <c r="V25" s="761">
        <f t="shared" ca="1" si="3"/>
        <v>3058656</v>
      </c>
      <c r="W25" s="762">
        <f t="shared" ca="1" si="4"/>
        <v>1.1517207905782485</v>
      </c>
      <c r="X25" s="761">
        <f t="shared" ca="1" si="5"/>
        <v>3084969</v>
      </c>
      <c r="Y25" s="763">
        <f t="shared" ca="1" si="6"/>
        <v>1.1616288119976188</v>
      </c>
      <c r="Z25" s="758">
        <f t="shared" ca="1" si="9"/>
        <v>1.5847991905794534</v>
      </c>
      <c r="AA25" s="759" t="b">
        <f t="shared" ca="1" si="10"/>
        <v>0</v>
      </c>
    </row>
    <row r="26" spans="1:27" s="759" customFormat="1" ht="31.55" customHeight="1">
      <c r="A26" s="748"/>
      <c r="B26" s="749">
        <f ca="1">IF(B25="","",IF(C25=險種基本資料!$B$21,"",B25+1))</f>
        <v>7</v>
      </c>
      <c r="C26" s="750">
        <f t="shared" ca="1" si="7"/>
        <v>77</v>
      </c>
      <c r="D26" s="751">
        <f ca="1">IF(B26="","",OFFSET(宣告利率!$I$2,B26,0))</f>
        <v>2655727</v>
      </c>
      <c r="E26" s="751">
        <f ca="1">IF(B26="","",OFFSET(宣告利率!$M$2,B26,0)+OFFSET(宣告利率!$K$2,B26,0))</f>
        <v>2654239</v>
      </c>
      <c r="F26" s="751">
        <f ca="1">IF(B26="","",OFFSET(宣告利率!$L$2,B26,0)+OFFSET(宣告利率!$K$2,B26,0))</f>
        <v>2654239</v>
      </c>
      <c r="G26" s="751">
        <f ca="1">IF(B26="","",OFFSET(宣告利率!$J$2,B26,0))</f>
        <v>3701867</v>
      </c>
      <c r="H26" s="751">
        <f ca="1">IF(B26="","",OFFSET(宣告利率!$G$2,B26,0))</f>
        <v>80500</v>
      </c>
      <c r="I26" s="751">
        <f ca="1">IF(B26="","",IF(C26&lt;16,0,IF(C26=16,OFFSET(宣告利率!$O$2,B26-1,0),0)+OFFSET(宣告利率!$O$2,B26,0)))</f>
        <v>112273</v>
      </c>
      <c r="J26" s="751">
        <f ca="1">IF(B26="","",IF(C26&lt;16,0,OFFSET(宣告利率!$P$2,B26,0)))</f>
        <v>728629</v>
      </c>
      <c r="K26" s="751">
        <f ca="1">IF(B26="","",IF(C26&lt;16,OFFSET(宣告利率!$N$2,B26,0)+OFFSET(宣告利率!$U$2,B26,0),OFFSET(宣告利率!$Q$2,B26,0)+OFFSET(宣告利率!$U$2,B26,0)))</f>
        <v>522427</v>
      </c>
      <c r="L26" s="751">
        <f ca="1">IF(B26="","",IF(C26&lt;16,OFFSET(宣告利率!$N$2,B26,0),OFFSET(宣告利率!$Q$2,B26,0)+OFFSET(宣告利率!$U$2,B26,0)))</f>
        <v>522427</v>
      </c>
      <c r="M26" s="751">
        <f ca="1">IF(B26="","",IF(OR(ZDIVOPT02=CSWD,ZDIVOPT02=DVAC),OFFSET(宣告利率!$R$2,B26,0),0))</f>
        <v>0</v>
      </c>
      <c r="N26" s="751">
        <f ca="1">IF(B26="","",IF(ZDIVOPT02=CSWD,OFFSET(宣告利率!$S$2,B26,0),IF(ZDIVOPT02=DVAC,OFFSET(宣告利率!$T$2,B26,0),0)))</f>
        <v>0</v>
      </c>
      <c r="O26" s="751">
        <f ca="1">IF(B26="","",IF(C26&lt;0,0,OFFSET(宣告利率!$J$2,B26,0)+MAX(OFFSET(宣告利率!$V$2,B26,0,1,3))))</f>
        <v>4318223</v>
      </c>
      <c r="P26" s="751">
        <f t="shared" ca="1" si="0"/>
        <v>3176666</v>
      </c>
      <c r="Q26" s="752">
        <f ca="1">IF(B26="","",IF(C26=109,0,OFFSET(宣告利率!$AB$2,B26,0)+OFFSET(宣告利率!$AC$2,B26,0)))</f>
        <v>3176686</v>
      </c>
      <c r="R26" s="751">
        <f t="shared" ca="1" si="1"/>
        <v>3176666</v>
      </c>
      <c r="S26" s="753">
        <f t="shared" ca="1" si="2"/>
        <v>3176686</v>
      </c>
      <c r="T26" s="760">
        <f t="shared" ca="1" si="8"/>
        <v>2655727</v>
      </c>
      <c r="U26" s="761">
        <f ca="1">IF(B26="","",OFFSET(宣告利率!$Y$2,B26,0))</f>
        <v>3096165.89</v>
      </c>
      <c r="V26" s="761">
        <f t="shared" ca="1" si="3"/>
        <v>3176666</v>
      </c>
      <c r="W26" s="762">
        <f t="shared" ca="1" si="4"/>
        <v>1.1961568338914355</v>
      </c>
      <c r="X26" s="761">
        <f t="shared" ca="1" si="5"/>
        <v>3176686</v>
      </c>
      <c r="Y26" s="763">
        <f t="shared" ca="1" si="6"/>
        <v>1.196164364785989</v>
      </c>
      <c r="Z26" s="758">
        <f t="shared" ca="1" si="9"/>
        <v>1.6260041035844421</v>
      </c>
      <c r="AA26" s="759" t="b">
        <f t="shared" ca="1" si="10"/>
        <v>0</v>
      </c>
    </row>
    <row r="27" spans="1:27" s="759" customFormat="1" ht="31.55" customHeight="1">
      <c r="A27" s="748"/>
      <c r="B27" s="749">
        <f ca="1">IF(B26="","",IF(C26=險種基本資料!$B$21,"",B26+1))</f>
        <v>8</v>
      </c>
      <c r="C27" s="750">
        <f t="shared" ca="1" si="7"/>
        <v>78</v>
      </c>
      <c r="D27" s="751">
        <f ca="1">IF(B27="","",OFFSET(宣告利率!$I$2,B27,0))</f>
        <v>2655727</v>
      </c>
      <c r="E27" s="751">
        <f ca="1">IF(B27="","",OFFSET(宣告利率!$M$2,B27,0)+OFFSET(宣告利率!$K$2,B27,0))</f>
        <v>2660532</v>
      </c>
      <c r="F27" s="751">
        <f ca="1">IF(B27="","",OFFSET(宣告利率!$L$2,B27,0)+OFFSET(宣告利率!$K$2,B27,0))</f>
        <v>2660532</v>
      </c>
      <c r="G27" s="751">
        <f ca="1">IF(B27="","",OFFSET(宣告利率!$J$2,B27,0))</f>
        <v>3701867</v>
      </c>
      <c r="H27" s="751">
        <f ca="1">IF(B27="","",OFFSET(宣告利率!$G$2,B27,0))</f>
        <v>82789</v>
      </c>
      <c r="I27" s="751">
        <f ca="1">IF(B27="","",IF(C27&lt;16,0,IF(C27=16,OFFSET(宣告利率!$O$2,B27-1,0),0)+OFFSET(宣告利率!$O$2,B27,0)))</f>
        <v>115193</v>
      </c>
      <c r="J27" s="751">
        <f ca="1">IF(B27="","",IF(C27&lt;16,0,OFFSET(宣告利率!$P$2,B27,0)))</f>
        <v>843822</v>
      </c>
      <c r="K27" s="751">
        <f ca="1">IF(B27="","",IF(C27&lt;16,OFFSET(宣告利率!$N$2,B27,0)+OFFSET(宣告利率!$U$2,B27,0),OFFSET(宣告利率!$Q$2,B27,0)+OFFSET(宣告利率!$U$2,B27,0)))</f>
        <v>606455</v>
      </c>
      <c r="L27" s="751">
        <f ca="1">IF(B27="","",IF(C27&lt;16,OFFSET(宣告利率!$N$2,B27,0),OFFSET(宣告利率!$Q$2,B27,0)+OFFSET(宣告利率!$U$2,B27,0)))</f>
        <v>606455</v>
      </c>
      <c r="M27" s="751">
        <f ca="1">IF(B27="","",IF(OR(ZDIVOPT02=CSWD,ZDIVOPT02=DVAC),OFFSET(宣告利率!$R$2,B27,0),0))</f>
        <v>0</v>
      </c>
      <c r="N27" s="751">
        <f ca="1">IF(B27="","",IF(ZDIVOPT02=CSWD,OFFSET(宣告利率!$S$2,B27,0),IF(ZDIVOPT02=DVAC,OFFSET(宣告利率!$T$2,B27,0),0)))</f>
        <v>0</v>
      </c>
      <c r="O27" s="751">
        <f ca="1">IF(B27="","",IF(C27&lt;0,0,OFFSET(宣告利率!$J$2,B27,0)+MAX(OFFSET(宣告利率!$V$2,B27,0,1,3))))</f>
        <v>4430496</v>
      </c>
      <c r="P27" s="751">
        <f t="shared" ca="1" si="0"/>
        <v>3266987</v>
      </c>
      <c r="Q27" s="752">
        <f ca="1">IF(B27="","",IF(C27=109,0,OFFSET(宣告利率!$AB$2,B27,0)+OFFSET(宣告利率!$AC$2,B27,0)))</f>
        <v>3266995</v>
      </c>
      <c r="R27" s="751">
        <f t="shared" ca="1" si="1"/>
        <v>3266987</v>
      </c>
      <c r="S27" s="753">
        <f t="shared" ca="1" si="2"/>
        <v>3266995</v>
      </c>
      <c r="T27" s="760">
        <f t="shared" ca="1" si="8"/>
        <v>2655727</v>
      </c>
      <c r="U27" s="761">
        <f ca="1">IF(B27="","",OFFSET(宣告利率!$Y$2,B27,0))</f>
        <v>3184197.47</v>
      </c>
      <c r="V27" s="761">
        <f t="shared" ca="1" si="3"/>
        <v>3266987</v>
      </c>
      <c r="W27" s="762">
        <f t="shared" ca="1" si="4"/>
        <v>1.2301667302399681</v>
      </c>
      <c r="X27" s="761">
        <f t="shared" ca="1" si="5"/>
        <v>3266995</v>
      </c>
      <c r="Y27" s="763">
        <f t="shared" ca="1" si="6"/>
        <v>1.2301697425977896</v>
      </c>
      <c r="Z27" s="758">
        <f t="shared" ca="1" si="9"/>
        <v>1.668279909794945</v>
      </c>
      <c r="AA27" s="759" t="b">
        <f t="shared" ca="1" si="10"/>
        <v>0</v>
      </c>
    </row>
    <row r="28" spans="1:27" s="759" customFormat="1" ht="31.55" customHeight="1">
      <c r="A28" s="748"/>
      <c r="B28" s="749">
        <f ca="1">IF(B27="","",IF(C27=險種基本資料!$B$21,"",B27+1))</f>
        <v>9</v>
      </c>
      <c r="C28" s="750">
        <f t="shared" ca="1" si="7"/>
        <v>79</v>
      </c>
      <c r="D28" s="751">
        <f ca="1">IF(B28="","",OFFSET(宣告利率!$I$2,B28,0))</f>
        <v>2655727</v>
      </c>
      <c r="E28" s="751">
        <f ca="1">IF(B28="","",OFFSET(宣告利率!$M$2,B28,0)+OFFSET(宣告利率!$K$2,B28,0))</f>
        <v>2663123</v>
      </c>
      <c r="F28" s="751">
        <f ca="1">IF(B28="","",OFFSET(宣告利率!$L$2,B28,0)+OFFSET(宣告利率!$K$2,B28,0))</f>
        <v>2663123</v>
      </c>
      <c r="G28" s="751">
        <f ca="1">IF(B28="","",OFFSET(宣告利率!$J$2,B28,0))</f>
        <v>3701867</v>
      </c>
      <c r="H28" s="751">
        <f ca="1">IF(B28="","",OFFSET(宣告利率!$G$2,B28,0))</f>
        <v>85024</v>
      </c>
      <c r="I28" s="751">
        <f ca="1">IF(B28="","",IF(C28&lt;16,0,IF(C28=16,OFFSET(宣告利率!$O$2,B28-1,0),0)+OFFSET(宣告利率!$O$2,B28,0)))</f>
        <v>118187</v>
      </c>
      <c r="J28" s="751">
        <f ca="1">IF(B28="","",IF(C28&lt;16,0,OFFSET(宣告利率!$P$2,B28,0)))</f>
        <v>962009</v>
      </c>
      <c r="K28" s="751">
        <f ca="1">IF(B28="","",IF(C28&lt;16,OFFSET(宣告利率!$N$2,B28,0)+OFFSET(宣告利率!$U$2,B28,0),OFFSET(宣告利率!$Q$2,B28,0)+OFFSET(宣告利率!$U$2,B28,0)))</f>
        <v>692069</v>
      </c>
      <c r="L28" s="751">
        <f ca="1">IF(B28="","",IF(C28&lt;16,OFFSET(宣告利率!$N$2,B28,0),OFFSET(宣告利率!$Q$2,B28,0)+OFFSET(宣告利率!$U$2,B28,0)))</f>
        <v>692069</v>
      </c>
      <c r="M28" s="751">
        <f ca="1">IF(B28="","",IF(OR(ZDIVOPT02=CSWD,ZDIVOPT02=DVAC),OFFSET(宣告利率!$R$2,B28,0),0))</f>
        <v>0</v>
      </c>
      <c r="N28" s="751">
        <f ca="1">IF(B28="","",IF(ZDIVOPT02=CSWD,OFFSET(宣告利率!$S$2,B28,0),IF(ZDIVOPT02=DVAC,OFFSET(宣告利率!$T$2,B28,0),0)))</f>
        <v>0</v>
      </c>
      <c r="O28" s="751">
        <f ca="1">IF(B28="","",IF(C28&lt;0,0,OFFSET(宣告利率!$J$2,B28,0)+MAX(OFFSET(宣告利率!$V$2,B28,0,1,3))))</f>
        <v>4545689</v>
      </c>
      <c r="P28" s="751">
        <f t="shared" ca="1" si="0"/>
        <v>3355192</v>
      </c>
      <c r="Q28" s="752">
        <f ca="1">IF(B28="","",IF(C28=109,0,OFFSET(宣告利率!$AB$2,B28,0)+OFFSET(宣告利率!$AC$2,B28,0)))</f>
        <v>3355187</v>
      </c>
      <c r="R28" s="751">
        <f t="shared" ca="1" si="1"/>
        <v>3355192</v>
      </c>
      <c r="S28" s="753">
        <f t="shared" ca="1" si="2"/>
        <v>3355187</v>
      </c>
      <c r="T28" s="760">
        <f t="shared" ca="1" si="8"/>
        <v>2655727</v>
      </c>
      <c r="U28" s="761">
        <f ca="1">IF(B28="","",OFFSET(宣告利率!$Y$2,B28,0))</f>
        <v>3270168.67</v>
      </c>
      <c r="V28" s="761">
        <f t="shared" ca="1" si="3"/>
        <v>3355192</v>
      </c>
      <c r="W28" s="762">
        <f t="shared" ca="1" si="4"/>
        <v>1.263379857944736</v>
      </c>
      <c r="X28" s="761">
        <f t="shared" ca="1" si="5"/>
        <v>3355187</v>
      </c>
      <c r="Y28" s="763">
        <f t="shared" ca="1" si="6"/>
        <v>1.2633779752210976</v>
      </c>
      <c r="Z28" s="758">
        <f t="shared" ca="1" si="9"/>
        <v>1.7116552266102654</v>
      </c>
      <c r="AA28" s="759" t="b">
        <f t="shared" ca="1" si="10"/>
        <v>0</v>
      </c>
    </row>
    <row r="29" spans="1:27" s="759" customFormat="1" ht="31.55" customHeight="1">
      <c r="A29" s="748"/>
      <c r="B29" s="749">
        <f ca="1">IF(B28="","",IF(C28=險種基本資料!$B$21,"",B28+1))</f>
        <v>10</v>
      </c>
      <c r="C29" s="750">
        <f t="shared" ca="1" si="7"/>
        <v>80</v>
      </c>
      <c r="D29" s="751">
        <f ca="1">IF(B29="","",OFFSET(宣告利率!$I$2,B29,0))</f>
        <v>2655727</v>
      </c>
      <c r="E29" s="751">
        <f ca="1">IF(B29="","",OFFSET(宣告利率!$M$2,B29,0)+OFFSET(宣告利率!$K$2,B29,0))</f>
        <v>2661642</v>
      </c>
      <c r="F29" s="751">
        <f ca="1">IF(B29="","",OFFSET(宣告利率!$L$2,B29,0)+OFFSET(宣告利率!$K$2,B29,0))</f>
        <v>2661642</v>
      </c>
      <c r="G29" s="751">
        <f ca="1">IF(B29="","",OFFSET(宣告利率!$J$2,B29,0))</f>
        <v>3701867</v>
      </c>
      <c r="H29" s="751">
        <f ca="1">IF(B29="","",OFFSET(宣告利率!$G$2,B29,0))</f>
        <v>87186</v>
      </c>
      <c r="I29" s="751">
        <f ca="1">IF(B29="","",IF(C29&lt;16,0,IF(C29=16,OFFSET(宣告利率!$O$2,B29-1,0),0)+OFFSET(宣告利率!$O$2,B29,0)))</f>
        <v>121260</v>
      </c>
      <c r="J29" s="751">
        <f ca="1">IF(B29="","",IF(C29&lt;16,0,OFFSET(宣告利率!$P$2,B29,0)))</f>
        <v>1083269</v>
      </c>
      <c r="K29" s="751">
        <f ca="1">IF(B29="","",IF(C29&lt;16,OFFSET(宣告利率!$N$2,B29,0)+OFFSET(宣告利率!$U$2,B29,0),OFFSET(宣告利率!$Q$2,B29,0)+OFFSET(宣告利率!$U$2,B29,0)))</f>
        <v>778870</v>
      </c>
      <c r="L29" s="751">
        <f ca="1">IF(B29="","",IF(C29&lt;16,OFFSET(宣告利率!$N$2,B29,0),OFFSET(宣告利率!$Q$2,B29,0)+OFFSET(宣告利率!$U$2,B29,0)))</f>
        <v>778870</v>
      </c>
      <c r="M29" s="751">
        <f ca="1">IF(B29="","",IF(OR(ZDIVOPT02=CSWD,ZDIVOPT02=DVAC),OFFSET(宣告利率!$R$2,B29,0),0))</f>
        <v>0</v>
      </c>
      <c r="N29" s="751">
        <f ca="1">IF(B29="","",IF(ZDIVOPT02=CSWD,OFFSET(宣告利率!$S$2,B29,0),IF(ZDIVOPT02=DVAC,OFFSET(宣告利率!$T$2,B29,0),0)))</f>
        <v>0</v>
      </c>
      <c r="O29" s="751">
        <f ca="1">IF(B29="","",IF(C29&lt;0,0,OFFSET(宣告利率!$J$2,B29,0)+MAX(OFFSET(宣告利率!$V$2,B29,0,1,3))))</f>
        <v>4663876</v>
      </c>
      <c r="P29" s="751">
        <f t="shared" ca="1" si="0"/>
        <v>3440512</v>
      </c>
      <c r="Q29" s="752">
        <f ca="1">IF(B29="","",IF(C29=109,0,OFFSET(宣告利率!$AB$2,B29,0)+OFFSET(宣告利率!$AC$2,B29,0)))</f>
        <v>3440505</v>
      </c>
      <c r="R29" s="751">
        <f t="shared" ca="1" si="1"/>
        <v>3440512</v>
      </c>
      <c r="S29" s="753">
        <f t="shared" ca="1" si="2"/>
        <v>3440505</v>
      </c>
      <c r="T29" s="760">
        <f t="shared" ca="1" si="8"/>
        <v>2655727</v>
      </c>
      <c r="U29" s="761">
        <f ca="1">IF(B29="","",OFFSET(宣告利率!$Y$2,B29,0))</f>
        <v>3353326.84</v>
      </c>
      <c r="V29" s="761">
        <f t="shared" ca="1" si="3"/>
        <v>3440512</v>
      </c>
      <c r="W29" s="762">
        <f t="shared" ca="1" si="4"/>
        <v>1.2955066541101552</v>
      </c>
      <c r="X29" s="761">
        <f t="shared" ca="1" si="5"/>
        <v>3440505</v>
      </c>
      <c r="Y29" s="763">
        <f t="shared" ca="1" si="6"/>
        <v>1.2955040182970614</v>
      </c>
      <c r="Z29" s="758">
        <f t="shared" ca="1" si="9"/>
        <v>1.7561579183402511</v>
      </c>
      <c r="AA29" s="759" t="b">
        <f t="shared" ca="1" si="10"/>
        <v>1</v>
      </c>
    </row>
    <row r="30" spans="1:27" s="759" customFormat="1" ht="31.55" customHeight="1">
      <c r="A30" s="748"/>
      <c r="B30" s="749">
        <f ca="1">IF(B29="","",IF(C29=險種基本資料!$B$21,"",B29+1))</f>
        <v>11</v>
      </c>
      <c r="C30" s="750">
        <f t="shared" ca="1" si="7"/>
        <v>81</v>
      </c>
      <c r="D30" s="751">
        <f ca="1">IF(B30="","",OFFSET(宣告利率!$I$2,B30,0))</f>
        <v>2655727</v>
      </c>
      <c r="E30" s="751">
        <f ca="1">IF(B30="","",OFFSET(宣告利率!$M$2,B30,0)+OFFSET(宣告利率!$K$2,B30,0))</f>
        <v>2659421</v>
      </c>
      <c r="F30" s="751">
        <f ca="1">IF(B30="","",OFFSET(宣告利率!$L$2,B30,0)+OFFSET(宣告利率!$K$2,B30,0))</f>
        <v>2659421</v>
      </c>
      <c r="G30" s="751">
        <f ca="1">IF(B30="","",OFFSET(宣告利率!$J$2,B30,0))</f>
        <v>3627830</v>
      </c>
      <c r="H30" s="751">
        <f ca="1">IF(B30="","",OFFSET(宣告利率!$G$2,B30,0))</f>
        <v>89379</v>
      </c>
      <c r="I30" s="751">
        <f ca="1">IF(B30="","",IF(C30&lt;16,0,IF(C30=16,OFFSET(宣告利率!$O$2,B30-1,0),0)+OFFSET(宣告利率!$O$2,B30,0)))</f>
        <v>124414</v>
      </c>
      <c r="J30" s="751">
        <f ca="1">IF(B30="","",IF(C30&lt;16,0,OFFSET(宣告利率!$P$2,B30,0)))</f>
        <v>1207683</v>
      </c>
      <c r="K30" s="751">
        <f ca="1">IF(B30="","",IF(C30&lt;16,OFFSET(宣告利率!$N$2,B30,0)+OFFSET(宣告利率!$U$2,B30,0),OFFSET(宣告利率!$Q$2,B30,0)+OFFSET(宣告利率!$U$2,B30,0)))</f>
        <v>867599</v>
      </c>
      <c r="L30" s="751">
        <f ca="1">IF(B30="","",IF(C30&lt;16,OFFSET(宣告利率!$N$2,B30,0),OFFSET(宣告利率!$Q$2,B30,0)+OFFSET(宣告利率!$U$2,B30,0)))</f>
        <v>867599</v>
      </c>
      <c r="M30" s="751">
        <f ca="1">IF(B30="","",IF(OR(ZDIVOPT02=CSWD,ZDIVOPT02=DVAC),OFFSET(宣告利率!$R$2,B30,0),0))</f>
        <v>0</v>
      </c>
      <c r="N30" s="751">
        <f ca="1">IF(B30="","",IF(ZDIVOPT02=CSWD,OFFSET(宣告利率!$S$2,B30,0),IF(ZDIVOPT02=DVAC,OFFSET(宣告利率!$T$2,B30,0),0)))</f>
        <v>0</v>
      </c>
      <c r="O30" s="751">
        <f ca="1">IF(B30="","",IF(C30&lt;0,0,OFFSET(宣告利率!$J$2,B30,0)+MAX(OFFSET(宣告利率!$V$2,B30,0,1,3))))</f>
        <v>4689434</v>
      </c>
      <c r="P30" s="751">
        <f t="shared" ca="1" si="0"/>
        <v>3527020</v>
      </c>
      <c r="Q30" s="752">
        <f ca="1">IF(B30="","",IF(C30=109,0,OFFSET(宣告利率!$AB$2,B30,0)+OFFSET(宣告利率!$AC$2,B30,0)))</f>
        <v>3527008</v>
      </c>
      <c r="R30" s="751">
        <f t="shared" ca="1" si="1"/>
        <v>3527020</v>
      </c>
      <c r="S30" s="753">
        <f t="shared" ca="1" si="2"/>
        <v>3527008</v>
      </c>
      <c r="T30" s="760">
        <f t="shared" ca="1" si="8"/>
        <v>2655727</v>
      </c>
      <c r="U30" s="761">
        <f ca="1">IF(B30="","",OFFSET(宣告利率!$Y$2,B30,0))</f>
        <v>3437641.7</v>
      </c>
      <c r="V30" s="761">
        <f t="shared" ca="1" si="3"/>
        <v>3527020</v>
      </c>
      <c r="W30" s="762">
        <f t="shared" ca="1" si="4"/>
        <v>1.3280807854120549</v>
      </c>
      <c r="X30" s="761">
        <f t="shared" ca="1" si="5"/>
        <v>3527008</v>
      </c>
      <c r="Y30" s="763">
        <f t="shared" ca="1" si="6"/>
        <v>1.3280762668753225</v>
      </c>
      <c r="Z30" s="758">
        <f t="shared" ca="1" si="9"/>
        <v>1.7657816484902251</v>
      </c>
      <c r="AA30" s="759" t="b">
        <f t="shared" ca="1" si="10"/>
        <v>0</v>
      </c>
    </row>
    <row r="31" spans="1:27" s="759" customFormat="1" ht="31.55" customHeight="1">
      <c r="A31" s="748"/>
      <c r="B31" s="749">
        <f ca="1">IF(B30="","",IF(C30=險種基本資料!$B$21,"",B30+1))</f>
        <v>12</v>
      </c>
      <c r="C31" s="750">
        <f t="shared" ca="1" si="7"/>
        <v>82</v>
      </c>
      <c r="D31" s="751">
        <f ca="1">IF(B31="","",OFFSET(宣告利率!$I$2,B31,0))</f>
        <v>2655727</v>
      </c>
      <c r="E31" s="751">
        <f ca="1">IF(B31="","",OFFSET(宣告利率!$M$2,B31,0)+OFFSET(宣告利率!$K$2,B31,0))</f>
        <v>2656090</v>
      </c>
      <c r="F31" s="751">
        <f ca="1">IF(B31="","",OFFSET(宣告利率!$L$2,B31,0)+OFFSET(宣告利率!$K$2,B31,0))</f>
        <v>2656090</v>
      </c>
      <c r="G31" s="751">
        <f ca="1">IF(B31="","",OFFSET(宣告利率!$J$2,B31,0))</f>
        <v>3555273</v>
      </c>
      <c r="H31" s="751">
        <f ca="1">IF(B31="","",OFFSET(宣告利率!$G$2,B31,0))</f>
        <v>91588</v>
      </c>
      <c r="I31" s="751">
        <f ca="1">IF(B31="","",IF(C31&lt;16,0,IF(C31=16,OFFSET(宣告利率!$O$2,B31-1,0),0)+OFFSET(宣告利率!$O$2,B31,0)))</f>
        <v>127649</v>
      </c>
      <c r="J31" s="751">
        <f ca="1">IF(B31="","",IF(C31&lt;16,0,OFFSET(宣告利率!$P$2,B31,0)))</f>
        <v>1335332</v>
      </c>
      <c r="K31" s="751">
        <f ca="1">IF(B31="","",IF(C31&lt;16,OFFSET(宣告利率!$N$2,B31,0)+OFFSET(宣告利率!$U$2,B31,0),OFFSET(宣告利率!$Q$2,B31,0)+OFFSET(宣告利率!$U$2,B31,0)))</f>
        <v>958101</v>
      </c>
      <c r="L31" s="751">
        <f ca="1">IF(B31="","",IF(C31&lt;16,OFFSET(宣告利率!$N$2,B31,0),OFFSET(宣告利率!$Q$2,B31,0)+OFFSET(宣告利率!$U$2,B31,0)))</f>
        <v>958101</v>
      </c>
      <c r="M31" s="751">
        <f ca="1">IF(B31="","",IF(OR(ZDIVOPT02=CSWD,ZDIVOPT02=DVAC),OFFSET(宣告利率!$R$2,B31,0),0))</f>
        <v>0</v>
      </c>
      <c r="N31" s="751">
        <f ca="1">IF(B31="","",IF(ZDIVOPT02=CSWD,OFFSET(宣告利率!$S$2,B31,0),IF(ZDIVOPT02=DVAC,OFFSET(宣告利率!$T$2,B31,0),0)))</f>
        <v>0</v>
      </c>
      <c r="O31" s="751">
        <f ca="1">IF(B31="","",IF(C31&lt;0,0,OFFSET(宣告利率!$J$2,B31,0)+MAX(OFFSET(宣告利率!$V$2,B31,0,1,3))))</f>
        <v>4715132</v>
      </c>
      <c r="P31" s="751">
        <f t="shared" ca="1" si="0"/>
        <v>3614191</v>
      </c>
      <c r="Q31" s="752">
        <f ca="1">IF(B31="","",IF(C31=109,0,OFFSET(宣告利率!$AB$2,B31,0)+OFFSET(宣告利率!$AC$2,B31,0)))</f>
        <v>3614175</v>
      </c>
      <c r="R31" s="751">
        <f t="shared" ca="1" si="1"/>
        <v>3614191</v>
      </c>
      <c r="S31" s="753">
        <f t="shared" ca="1" si="2"/>
        <v>3614175</v>
      </c>
      <c r="T31" s="760">
        <f t="shared" ca="1" si="8"/>
        <v>2655727</v>
      </c>
      <c r="U31" s="761">
        <f ca="1">IF(B31="","",OFFSET(宣告利率!$Y$2,B31,0))</f>
        <v>3522602.12</v>
      </c>
      <c r="V31" s="761">
        <f t="shared" ca="1" si="3"/>
        <v>3614191</v>
      </c>
      <c r="W31" s="762">
        <f t="shared" ca="1" si="4"/>
        <v>1.3609045658684045</v>
      </c>
      <c r="X31" s="761">
        <f t="shared" ca="1" si="5"/>
        <v>3614175</v>
      </c>
      <c r="Y31" s="763">
        <f t="shared" ca="1" si="6"/>
        <v>1.3608985411527617</v>
      </c>
      <c r="Z31" s="758">
        <f t="shared" ca="1" si="9"/>
        <v>1.775458094902074</v>
      </c>
      <c r="AA31" s="759" t="b">
        <f t="shared" ca="1" si="10"/>
        <v>0</v>
      </c>
    </row>
    <row r="32" spans="1:27" s="759" customFormat="1" ht="31.55" customHeight="1">
      <c r="A32" s="748"/>
      <c r="B32" s="749">
        <f ca="1">IF(B31="","",IF(C31=險種基本資料!$B$21,"",B31+1))</f>
        <v>13</v>
      </c>
      <c r="C32" s="750">
        <f t="shared" ca="1" si="7"/>
        <v>83</v>
      </c>
      <c r="D32" s="751">
        <f ca="1">IF(B32="","",OFFSET(宣告利率!$I$2,B32,0))</f>
        <v>2655727</v>
      </c>
      <c r="E32" s="751">
        <f ca="1">IF(B32="","",OFFSET(宣告利率!$M$2,B32,0)+OFFSET(宣告利率!$K$2,B32,0))</f>
        <v>2652018</v>
      </c>
      <c r="F32" s="751">
        <f ca="1">IF(B32="","",OFFSET(宣告利率!$L$2,B32,0)+OFFSET(宣告利率!$K$2,B32,0))</f>
        <v>2652018</v>
      </c>
      <c r="G32" s="751">
        <f ca="1">IF(B32="","",OFFSET(宣告利率!$J$2,B32,0))</f>
        <v>3484197</v>
      </c>
      <c r="H32" s="751">
        <f ca="1">IF(B32="","",OFFSET(宣告利率!$G$2,B32,0))</f>
        <v>93825</v>
      </c>
      <c r="I32" s="751">
        <f ca="1">IF(B32="","",IF(C32&lt;16,0,IF(C32=16,OFFSET(宣告利率!$O$2,B32-1,0),0)+OFFSET(宣告利率!$O$2,B32,0)))</f>
        <v>130967</v>
      </c>
      <c r="J32" s="751">
        <f ca="1">IF(B32="","",IF(C32&lt;16,0,OFFSET(宣告利率!$P$2,B32,0)))</f>
        <v>1466299</v>
      </c>
      <c r="K32" s="751">
        <f ca="1">IF(B32="","",IF(C32&lt;16,OFFSET(宣告利率!$N$2,B32,0)+OFFSET(宣告利率!$U$2,B32,0),OFFSET(宣告利率!$Q$2,B32,0)+OFFSET(宣告利率!$U$2,B32,0)))</f>
        <v>1050457</v>
      </c>
      <c r="L32" s="751">
        <f ca="1">IF(B32="","",IF(C32&lt;16,OFFSET(宣告利率!$N$2,B32,0),OFFSET(宣告利率!$Q$2,B32,0)+OFFSET(宣告利率!$U$2,B32,0)))</f>
        <v>1050457</v>
      </c>
      <c r="M32" s="751">
        <f ca="1">IF(B32="","",IF(OR(ZDIVOPT02=CSWD,ZDIVOPT02=DVAC),OFFSET(宣告利率!$R$2,B32,0),0))</f>
        <v>0</v>
      </c>
      <c r="N32" s="751">
        <f ca="1">IF(B32="","",IF(ZDIVOPT02=CSWD,OFFSET(宣告利率!$S$2,B32,0),IF(ZDIVOPT02=DVAC,OFFSET(宣告利率!$T$2,B32,0),0)))</f>
        <v>0</v>
      </c>
      <c r="O32" s="751">
        <f ca="1">IF(B32="","",IF(C32&lt;0,0,OFFSET(宣告利率!$J$2,B32,0)+MAX(OFFSET(宣告利率!$V$2,B32,0,1,3))))</f>
        <v>4741011</v>
      </c>
      <c r="P32" s="751">
        <f t="shared" ca="1" si="0"/>
        <v>3702475</v>
      </c>
      <c r="Q32" s="752">
        <f ca="1">IF(B32="","",IF(C32=109,0,OFFSET(宣告利率!$AB$2,B32,0)+OFFSET(宣告利率!$AC$2,B32,0)))</f>
        <v>3702457</v>
      </c>
      <c r="R32" s="751">
        <f t="shared" ca="1" si="1"/>
        <v>3702475</v>
      </c>
      <c r="S32" s="753">
        <f t="shared" ca="1" si="2"/>
        <v>3702457</v>
      </c>
      <c r="T32" s="760">
        <f t="shared" ca="1" si="8"/>
        <v>2655727</v>
      </c>
      <c r="U32" s="761">
        <f ca="1">IF(B32="","",OFFSET(宣告利率!$Y$2,B32,0))</f>
        <v>3608649.36</v>
      </c>
      <c r="V32" s="761">
        <f t="shared" ca="1" si="3"/>
        <v>3702475</v>
      </c>
      <c r="W32" s="762">
        <f t="shared" ca="1" si="4"/>
        <v>1.3941474406066587</v>
      </c>
      <c r="X32" s="761">
        <f t="shared" ca="1" si="5"/>
        <v>3702457</v>
      </c>
      <c r="Y32" s="763">
        <f t="shared" ca="1" si="6"/>
        <v>1.3941406628015605</v>
      </c>
      <c r="Z32" s="758">
        <f t="shared" ca="1" si="9"/>
        <v>1.7852026959096323</v>
      </c>
      <c r="AA32" s="759" t="b">
        <f t="shared" ca="1" si="10"/>
        <v>0</v>
      </c>
    </row>
    <row r="33" spans="1:27" s="759" customFormat="1" ht="31.55" customHeight="1">
      <c r="A33" s="748"/>
      <c r="B33" s="749">
        <f ca="1">IF(B32="","",IF(C32=險種基本資料!$B$21,"",B32+1))</f>
        <v>14</v>
      </c>
      <c r="C33" s="750">
        <f t="shared" ca="1" si="7"/>
        <v>84</v>
      </c>
      <c r="D33" s="751">
        <f ca="1">IF(B33="","",OFFSET(宣告利率!$I$2,B33,0))</f>
        <v>2655727</v>
      </c>
      <c r="E33" s="751">
        <f ca="1">IF(B33="","",OFFSET(宣告利率!$M$2,B33,0)+OFFSET(宣告利率!$K$2,B33,0))</f>
        <v>2647575</v>
      </c>
      <c r="F33" s="751">
        <f ca="1">IF(B33="","",OFFSET(宣告利率!$L$2,B33,0)+OFFSET(宣告利率!$K$2,B33,0))</f>
        <v>2647575</v>
      </c>
      <c r="G33" s="751">
        <f ca="1">IF(B33="","",OFFSET(宣告利率!$J$2,B33,0))</f>
        <v>3414602</v>
      </c>
      <c r="H33" s="751">
        <f ca="1">IF(B33="","",OFFSET(宣告利率!$G$2,B33,0))</f>
        <v>96103</v>
      </c>
      <c r="I33" s="751">
        <f ca="1">IF(B33="","",IF(C33&lt;16,0,IF(C33=16,OFFSET(宣告利率!$O$2,B33-1,0),0)+OFFSET(宣告利率!$O$2,B33,0)))</f>
        <v>134372</v>
      </c>
      <c r="J33" s="751">
        <f ca="1">IF(B33="","",IF(C33&lt;16,0,OFFSET(宣告利率!$P$2,B33,0)))</f>
        <v>1600671</v>
      </c>
      <c r="K33" s="751">
        <f ca="1">IF(B33="","",IF(C33&lt;16,OFFSET(宣告利率!$N$2,B33,0)+OFFSET(宣告利率!$U$2,B33,0),OFFSET(宣告利率!$Q$2,B33,0)+OFFSET(宣告利率!$U$2,B33,0)))</f>
        <v>1144800</v>
      </c>
      <c r="L33" s="751">
        <f ca="1">IF(B33="","",IF(C33&lt;16,OFFSET(宣告利率!$N$2,B33,0),OFFSET(宣告利率!$Q$2,B33,0)+OFFSET(宣告利率!$U$2,B33,0)))</f>
        <v>1144800</v>
      </c>
      <c r="M33" s="751">
        <f ca="1">IF(B33="","",IF(OR(ZDIVOPT02=CSWD,ZDIVOPT02=DVAC),OFFSET(宣告利率!$R$2,B33,0),0))</f>
        <v>0</v>
      </c>
      <c r="N33" s="751">
        <f ca="1">IF(B33="","",IF(ZDIVOPT02=CSWD,OFFSET(宣告利率!$S$2,B33,0),IF(ZDIVOPT02=DVAC,OFFSET(宣告利率!$T$2,B33,0),0)))</f>
        <v>0</v>
      </c>
      <c r="O33" s="751">
        <f ca="1">IF(B33="","",IF(C33&lt;0,0,OFFSET(宣告利率!$J$2,B33,0)+MAX(OFFSET(宣告利率!$V$2,B33,0,1,3))))</f>
        <v>4767116</v>
      </c>
      <c r="P33" s="751">
        <f t="shared" ca="1" si="0"/>
        <v>3792375</v>
      </c>
      <c r="Q33" s="752">
        <f ca="1">IF(B33="","",IF(C33=109,0,OFFSET(宣告利率!$AB$2,B33,0)+OFFSET(宣告利率!$AC$2,B33,0)))</f>
        <v>3792356</v>
      </c>
      <c r="R33" s="751">
        <f t="shared" ca="1" si="1"/>
        <v>3792375</v>
      </c>
      <c r="S33" s="753">
        <f t="shared" ca="1" si="2"/>
        <v>3792356</v>
      </c>
      <c r="T33" s="760">
        <f t="shared" ca="1" si="8"/>
        <v>2655727</v>
      </c>
      <c r="U33" s="761">
        <f ca="1">IF(B33="","",OFFSET(宣告利率!$Y$2,B33,0))</f>
        <v>3696272.32</v>
      </c>
      <c r="V33" s="761">
        <f t="shared" ca="1" si="3"/>
        <v>3792375</v>
      </c>
      <c r="W33" s="762">
        <f t="shared" ca="1" si="4"/>
        <v>1.4279988116248394</v>
      </c>
      <c r="X33" s="761">
        <f t="shared" ca="1" si="5"/>
        <v>3792356</v>
      </c>
      <c r="Y33" s="763">
        <f t="shared" ca="1" si="6"/>
        <v>1.4279916572750135</v>
      </c>
      <c r="Z33" s="758">
        <f t="shared" ca="1" si="9"/>
        <v>1.7950323960256458</v>
      </c>
      <c r="AA33" s="759" t="b">
        <f t="shared" ca="1" si="10"/>
        <v>0</v>
      </c>
    </row>
    <row r="34" spans="1:27" s="759" customFormat="1" ht="31.55" customHeight="1" thickBot="1">
      <c r="A34" s="748"/>
      <c r="B34" s="749">
        <f ca="1">IF(B33="","",IF(C33=險種基本資料!$B$21,"",B33+1))</f>
        <v>15</v>
      </c>
      <c r="C34" s="750">
        <f t="shared" ca="1" si="7"/>
        <v>85</v>
      </c>
      <c r="D34" s="751">
        <f ca="1">IF(B34="","",OFFSET(宣告利率!$I$2,B34,0))</f>
        <v>2655727</v>
      </c>
      <c r="E34" s="751">
        <f ca="1">IF(B34="","",OFFSET(宣告利率!$M$2,B34,0)+OFFSET(宣告利率!$K$2,B34,0))</f>
        <v>2642763</v>
      </c>
      <c r="F34" s="751">
        <f ca="1">IF(B34="","",OFFSET(宣告利率!$L$2,B34,0)+OFFSET(宣告利率!$K$2,B34,0))</f>
        <v>2642763</v>
      </c>
      <c r="G34" s="751">
        <f ca="1">IF(B34="","",OFFSET(宣告利率!$J$2,B34,0))</f>
        <v>3346488</v>
      </c>
      <c r="H34" s="751">
        <f ca="1">IF(B34="","",OFFSET(宣告利率!$G$2,B34,0))</f>
        <v>98423</v>
      </c>
      <c r="I34" s="751">
        <f ca="1">IF(B34="","",IF(C34&lt;16,0,IF(C34=16,OFFSET(宣告利率!$O$2,B34-1,0),0)+OFFSET(宣告利率!$O$2,B34,0)))</f>
        <v>137867</v>
      </c>
      <c r="J34" s="751">
        <f ca="1">IF(B34="","",IF(C34&lt;16,0,OFFSET(宣告利率!$P$2,B34,0)))</f>
        <v>1738538</v>
      </c>
      <c r="K34" s="751">
        <f ca="1">IF(B34="","",IF(C34&lt;16,OFFSET(宣告利率!$N$2,B34,0)+OFFSET(宣告利率!$U$2,B34,0),OFFSET(宣告利率!$Q$2,B34,0)+OFFSET(宣告利率!$U$2,B34,0)))</f>
        <v>1241142</v>
      </c>
      <c r="L34" s="751">
        <f ca="1">IF(B34="","",IF(C34&lt;16,OFFSET(宣告利率!$N$2,B34,0),OFFSET(宣告利率!$Q$2,B34,0)+OFFSET(宣告利率!$U$2,B34,0)))</f>
        <v>1241142</v>
      </c>
      <c r="M34" s="751">
        <f ca="1">IF(B34="","",IF(OR(ZDIVOPT02=CSWD,ZDIVOPT02=DVAC),OFFSET(宣告利率!$R$2,B34,0),0))</f>
        <v>0</v>
      </c>
      <c r="N34" s="751">
        <f ca="1">IF(B34="","",IF(ZDIVOPT02=CSWD,OFFSET(宣告利率!$S$2,B34,0),IF(ZDIVOPT02=DVAC,OFFSET(宣告利率!$T$2,B34,0),0)))</f>
        <v>0</v>
      </c>
      <c r="O34" s="751">
        <f ca="1">IF(B34="","",IF(C34&lt;0,0,OFFSET(宣告利率!$J$2,B34,0)+MAX(OFFSET(宣告利率!$V$2,B34,0,1,3))))</f>
        <v>4793495</v>
      </c>
      <c r="P34" s="751">
        <f t="shared" ca="1" si="0"/>
        <v>3883905</v>
      </c>
      <c r="Q34" s="752">
        <f ca="1">IF(B34="","",IF(C34=109,0,OFFSET(宣告利率!$AB$2,B34,0)+OFFSET(宣告利率!$AC$2,B34,0)))</f>
        <v>3883886</v>
      </c>
      <c r="R34" s="751">
        <f t="shared" ca="1" si="1"/>
        <v>3883905</v>
      </c>
      <c r="S34" s="753">
        <f t="shared" ca="1" si="2"/>
        <v>3883886</v>
      </c>
      <c r="T34" s="764">
        <f t="shared" ca="1" si="8"/>
        <v>2655727</v>
      </c>
      <c r="U34" s="765">
        <f ca="1">IF(B34="","",OFFSET(宣告利率!$Y$2,B34,0))</f>
        <v>3785481.88</v>
      </c>
      <c r="V34" s="765">
        <f t="shared" ca="1" si="3"/>
        <v>3883905</v>
      </c>
      <c r="W34" s="766">
        <f t="shared" ca="1" si="4"/>
        <v>1.4624639505491339</v>
      </c>
      <c r="X34" s="765">
        <f t="shared" ca="1" si="5"/>
        <v>3883886</v>
      </c>
      <c r="Y34" s="767">
        <f t="shared" ca="1" si="6"/>
        <v>1.4624567961993082</v>
      </c>
      <c r="Z34" s="768">
        <f t="shared" ca="1" si="9"/>
        <v>1.8049652693970426</v>
      </c>
      <c r="AA34" s="759" t="b">
        <f t="shared" ca="1" si="10"/>
        <v>1</v>
      </c>
    </row>
    <row r="35" spans="1:27" s="743" customFormat="1" ht="34.85" customHeight="1">
      <c r="A35" s="740"/>
      <c r="B35" s="1103" t="str">
        <f t="shared" ref="B35:Y37" si="11">B17</f>
        <v>保單
年度
(末)</v>
      </c>
      <c r="C35" s="1106" t="str">
        <f t="shared" si="11"/>
        <v>保險
年齡</v>
      </c>
      <c r="D35" s="1106" t="str">
        <f t="shared" ca="1" si="11"/>
        <v>累積所繳保險費
(A)</v>
      </c>
      <c r="E35" s="1109" t="str">
        <f t="shared" si="11"/>
        <v>基本保險金額對應之保單價值準備金
【含祝壽保險金】</v>
      </c>
      <c r="F35" s="1112" t="str">
        <f t="shared" si="11"/>
        <v>基本保險金額
對應之現金價值
【含祝壽保險金】
(B)</v>
      </c>
      <c r="G35" s="1106" t="str">
        <f t="shared" si="11"/>
        <v>基本保險金額
對應之壽險保障
(身故保險金)</v>
      </c>
      <c r="H35" s="769"/>
      <c r="I35" s="770"/>
      <c r="J35" s="1121" t="str">
        <f t="shared" si="11"/>
        <v>假設投保後未來各保單年度宣告利率為4.35% (下表為預估假設值)</v>
      </c>
      <c r="K35" s="1121"/>
      <c r="L35" s="1121"/>
      <c r="M35" s="1121"/>
      <c r="N35" s="1121"/>
      <c r="O35" s="1121"/>
      <c r="P35" s="1121"/>
      <c r="Q35" s="1181"/>
      <c r="R35" s="1182" t="str">
        <f t="shared" si="11"/>
        <v>年度末終止契約時合計可領取之金額(含增值回饋分享金)
(F)</v>
      </c>
      <c r="S35" s="1205" t="str">
        <f t="shared" si="11"/>
        <v>次年度期初終止契約時合計可領取之金額(含增值回饋分享金)
(H)=(G)</v>
      </c>
      <c r="T35" s="1211" t="str">
        <f t="shared" si="11"/>
        <v>累積
應繳保費</v>
      </c>
      <c r="U35" s="1197" t="str">
        <f t="shared" si="11"/>
        <v>期末保單價值準備金(含基本保險金額、累計增加保險金額)
【含祝壽保險金】</v>
      </c>
      <c r="V35" s="1194" t="str">
        <f t="shared" si="11"/>
        <v>(E)+(F)</v>
      </c>
      <c r="W35" s="1194" t="str">
        <f t="shared" si="11"/>
        <v>((E)+(F))/(A)</v>
      </c>
      <c r="X35" s="1197" t="str">
        <f t="shared" si="11"/>
        <v>(G)+(E)</v>
      </c>
      <c r="Y35" s="1200" t="str">
        <f t="shared" si="11"/>
        <v>((G)+(E))/(A)</v>
      </c>
      <c r="Z35" s="1255" t="str">
        <f>Z17</f>
        <v>(I)/(A)</v>
      </c>
      <c r="AA35" s="759" t="e">
        <f t="shared" ca="1" si="10"/>
        <v>#VALUE!</v>
      </c>
    </row>
    <row r="36" spans="1:27" s="743" customFormat="1" ht="36" customHeight="1">
      <c r="A36" s="740"/>
      <c r="B36" s="1248"/>
      <c r="C36" s="1107">
        <f t="shared" si="11"/>
        <v>0</v>
      </c>
      <c r="D36" s="1107">
        <f t="shared" si="11"/>
        <v>0</v>
      </c>
      <c r="E36" s="1110">
        <f t="shared" si="11"/>
        <v>0</v>
      </c>
      <c r="F36" s="1113">
        <f t="shared" si="11"/>
        <v>0</v>
      </c>
      <c r="G36" s="1107">
        <f t="shared" si="11"/>
        <v>0</v>
      </c>
      <c r="H36" s="1116" t="str">
        <f t="shared" si="11"/>
        <v>增值回饋分享金</v>
      </c>
      <c r="I36" s="1118" t="str">
        <f t="shared" si="11"/>
        <v>選擇以繳清保險方式增加保險金額</v>
      </c>
      <c r="J36" s="1119">
        <f t="shared" si="11"/>
        <v>0</v>
      </c>
      <c r="K36" s="1119">
        <f t="shared" si="11"/>
        <v>0</v>
      </c>
      <c r="L36" s="1119">
        <f t="shared" si="11"/>
        <v>0</v>
      </c>
      <c r="M36" s="1118" t="str">
        <f t="shared" si="11"/>
        <v>選擇現金給付</v>
      </c>
      <c r="N36" s="1120">
        <f t="shared" si="11"/>
        <v>0</v>
      </c>
      <c r="O36" s="1203" t="str">
        <f t="shared" si="11"/>
        <v>下表數值含「基本保險金額、累計增加保險金額」</v>
      </c>
      <c r="P36" s="1203">
        <f t="shared" si="11"/>
        <v>0</v>
      </c>
      <c r="Q36" s="1204">
        <f t="shared" si="11"/>
        <v>0</v>
      </c>
      <c r="R36" s="1183"/>
      <c r="S36" s="1206"/>
      <c r="T36" s="1212">
        <f t="shared" si="11"/>
        <v>0</v>
      </c>
      <c r="U36" s="1198">
        <f t="shared" si="11"/>
        <v>0</v>
      </c>
      <c r="V36" s="1195">
        <f t="shared" si="11"/>
        <v>0</v>
      </c>
      <c r="W36" s="1195">
        <f t="shared" si="11"/>
        <v>0</v>
      </c>
      <c r="X36" s="1198">
        <f t="shared" si="11"/>
        <v>0</v>
      </c>
      <c r="Y36" s="1201">
        <f t="shared" si="11"/>
        <v>0</v>
      </c>
      <c r="Z36" s="1256"/>
      <c r="AA36" s="759" t="b">
        <f t="shared" ca="1" si="10"/>
        <v>0</v>
      </c>
    </row>
    <row r="37" spans="1:27" s="743" customFormat="1" ht="99.65" customHeight="1" thickBot="1">
      <c r="A37" s="740"/>
      <c r="B37" s="1249"/>
      <c r="C37" s="1108">
        <f t="shared" si="11"/>
        <v>0</v>
      </c>
      <c r="D37" s="1108">
        <f t="shared" si="11"/>
        <v>0</v>
      </c>
      <c r="E37" s="1111">
        <f t="shared" si="11"/>
        <v>0</v>
      </c>
      <c r="F37" s="1114">
        <f t="shared" si="11"/>
        <v>0</v>
      </c>
      <c r="G37" s="1108">
        <f t="shared" si="11"/>
        <v>0</v>
      </c>
      <c r="H37" s="1117">
        <f t="shared" si="11"/>
        <v>0</v>
      </c>
      <c r="I37" s="744" t="str">
        <f t="shared" si="11"/>
        <v>增額繳清保險金額</v>
      </c>
      <c r="J37" s="745" t="str">
        <f t="shared" si="11"/>
        <v>累計增加
保險金額</v>
      </c>
      <c r="K37" s="744" t="str">
        <f t="shared" si="11"/>
        <v>累計增加保險金額對應之年度末保單價值準備金
【含祝壽保險金】</v>
      </c>
      <c r="L37" s="745" t="str">
        <f t="shared" si="11"/>
        <v>累計增加保險金額對應之現金價值
【含祝壽保險金】(C)</v>
      </c>
      <c r="M37" s="745" t="str">
        <f t="shared" si="11"/>
        <v>增值回饋
分享金
(D)</v>
      </c>
      <c r="N37" s="745" t="str">
        <f t="shared" si="11"/>
        <v>累計之增值回饋分享金
(E)</v>
      </c>
      <c r="O37" s="746" t="str">
        <f t="shared" si="11"/>
        <v>壽險保障
(身故保險金)
(I)</v>
      </c>
      <c r="P37" s="746" t="str">
        <f t="shared" si="11"/>
        <v>年度末現金價值
【含祝壽保險金】
(F)=(B)+(C)</v>
      </c>
      <c r="Q37" s="747" t="str">
        <f t="shared" si="11"/>
        <v>次年度期初
現金價值
(G)</v>
      </c>
      <c r="R37" s="1184"/>
      <c r="S37" s="1207"/>
      <c r="T37" s="1213">
        <f t="shared" si="11"/>
        <v>0</v>
      </c>
      <c r="U37" s="1199">
        <f t="shared" si="11"/>
        <v>0</v>
      </c>
      <c r="V37" s="1196">
        <f t="shared" si="11"/>
        <v>0</v>
      </c>
      <c r="W37" s="1196">
        <f t="shared" si="11"/>
        <v>0</v>
      </c>
      <c r="X37" s="1199">
        <f t="shared" si="11"/>
        <v>0</v>
      </c>
      <c r="Y37" s="1202">
        <f t="shared" si="11"/>
        <v>0</v>
      </c>
      <c r="Z37" s="1257"/>
      <c r="AA37" s="759" t="b">
        <f t="shared" ca="1" si="10"/>
        <v>0</v>
      </c>
    </row>
    <row r="38" spans="1:27" s="759" customFormat="1" ht="35.15" customHeight="1">
      <c r="A38" s="748"/>
      <c r="B38" s="749">
        <f ca="1">IF(B34="","",IF(C34=險種基本資料!$B$21,"",B34+1))</f>
        <v>16</v>
      </c>
      <c r="C38" s="750">
        <f t="shared" ca="1" si="7"/>
        <v>86</v>
      </c>
      <c r="D38" s="751">
        <f ca="1">IF(B38="","",OFFSET(宣告利率!$I$2,B38,0))</f>
        <v>2655727</v>
      </c>
      <c r="E38" s="751">
        <f ca="1">IF(B38="","",OFFSET(宣告利率!$M$2,B38,0)+OFFSET(宣告利率!$K$2,B38,0))</f>
        <v>2637950</v>
      </c>
      <c r="F38" s="751">
        <f ca="1">IF(B38="","",OFFSET(宣告利率!$L$2,B38,0)+OFFSET(宣告利率!$K$2,B38,0))</f>
        <v>2637950</v>
      </c>
      <c r="G38" s="751">
        <f ca="1">IF(B38="","",OFFSET(宣告利率!$J$2,B38,0))</f>
        <v>3279484</v>
      </c>
      <c r="H38" s="751">
        <f ca="1">IF(B38="","",OFFSET(宣告利率!$G$2,B38,0))</f>
        <v>100798</v>
      </c>
      <c r="I38" s="751">
        <f ca="1">IF(B38="","",IF(C38&lt;16,0,IF(C38=16,OFFSET(宣告利率!$O$2,B38-1,0),0)+OFFSET(宣告利率!$O$2,B38,0)))</f>
        <v>141451</v>
      </c>
      <c r="J38" s="751">
        <f ca="1">IF(B38="","",IF(C38&lt;16,0,OFFSET(宣告利率!$P$2,B38,0)))</f>
        <v>1879989</v>
      </c>
      <c r="K38" s="751">
        <f ca="1">IF(B38="","",IF(C38&lt;16,OFFSET(宣告利率!$N$2,B38,0)+OFFSET(宣告利率!$U$2,B38,0),OFFSET(宣告利率!$Q$2,B38,0)+OFFSET(宣告利率!$U$2,B38,0)))</f>
        <v>1339680</v>
      </c>
      <c r="L38" s="751">
        <f ca="1">IF(B38="","",IF(C38&lt;16,OFFSET(宣告利率!$N$2,B38,0),OFFSET(宣告利率!$Q$2,B38,0)+OFFSET(宣告利率!$U$2,B38,0)))</f>
        <v>1339680</v>
      </c>
      <c r="M38" s="751">
        <f ca="1">IF(B38="","",IF(OR(ZDIVOPT02=CSWD,ZDIVOPT02=DVAC),OFFSET(宣告利率!$R$2,B38,0),0))</f>
        <v>0</v>
      </c>
      <c r="N38" s="751">
        <f ca="1">IF(B38="","",IF(ZDIVOPT02=CSWD,OFFSET(宣告利率!$S$2,B38,0),IF(ZDIVOPT02=DVAC,OFFSET(宣告利率!$T$2,B38,0),0)))</f>
        <v>0</v>
      </c>
      <c r="O38" s="751">
        <f ca="1">IF(B38="","",IF(C38&lt;0,0,OFFSET(宣告利率!$J$2,B38,0)+MAX(OFFSET(宣告利率!$V$2,B38,0,1,3))))</f>
        <v>4819655</v>
      </c>
      <c r="P38" s="751">
        <f t="shared" ref="P38:P62" ca="1" si="12">IF(B38="","",F38+L38)</f>
        <v>3977630</v>
      </c>
      <c r="Q38" s="752">
        <f ca="1">IF(B38="","",IF(C38=109,0,OFFSET(宣告利率!$AB$2,B38,0)+OFFSET(宣告利率!$AC$2,B38,0)))</f>
        <v>3977610</v>
      </c>
      <c r="R38" s="751">
        <f t="shared" ref="R38:R62" ca="1" si="13">IF(B38="","",P38+IF(ZDIVOPT02=CSWD,M38,0)+IF(ZDIVOPT02=DVAC,N38,0))</f>
        <v>3977630</v>
      </c>
      <c r="S38" s="753">
        <f t="shared" ref="S38:S62" ca="1" si="14">IF(C38=109,0,IF(B38="","",Q38+IF(ZDIVOPT02=CSWD,M38,0)+IF(ZDIVOPT02=DVAC,N38,0)))</f>
        <v>3977610</v>
      </c>
      <c r="T38" s="771">
        <f t="shared" ref="T38:T62" ca="1" si="15">IF(B38="","",FYPremium+(MIN(PayYear,B38)-1)*CYPremium)</f>
        <v>2655727</v>
      </c>
      <c r="U38" s="751">
        <f ca="1">IF(B38="","",OFFSET(宣告利率!$Y$2,B38,0))</f>
        <v>3876832.5999999996</v>
      </c>
      <c r="V38" s="751">
        <f t="shared" ref="V38:V62" ca="1" si="16">IF(B38="","",P38+N38)</f>
        <v>3977630</v>
      </c>
      <c r="W38" s="772">
        <f t="shared" ref="W38:W62" ca="1" si="17">IF(B38="","",V38/D38)</f>
        <v>1.49775560515068</v>
      </c>
      <c r="X38" s="751">
        <f t="shared" ref="X38:X62" ca="1" si="18">IF(B38="","",IF(C38=109,0,Q38+N38))</f>
        <v>3977610</v>
      </c>
      <c r="Y38" s="773">
        <f t="shared" ref="Y38:Y62" ca="1" si="19">IF(B38="","",IF(OR(B38&lt;PayYear,C38=109),"-",X38/D38))</f>
        <v>1.4977480742561264</v>
      </c>
      <c r="Z38" s="774">
        <f t="shared" ref="Z38:Z62" ca="1" si="20">IF(B38="","",O38/D38)</f>
        <v>1.8148156794730783</v>
      </c>
      <c r="AA38" s="759" t="b">
        <f t="shared" ca="1" si="10"/>
        <v>0</v>
      </c>
    </row>
    <row r="39" spans="1:27" s="759" customFormat="1" ht="35.15" customHeight="1">
      <c r="A39" s="748"/>
      <c r="B39" s="749">
        <f ca="1">IF(B38="","",IF(C38=險種基本資料!$B$21,"",B38+1))</f>
        <v>17</v>
      </c>
      <c r="C39" s="750">
        <f t="shared" ca="1" si="7"/>
        <v>87</v>
      </c>
      <c r="D39" s="751">
        <f ca="1">IF(B39="","",OFFSET(宣告利率!$I$2,B39,0))</f>
        <v>2655727</v>
      </c>
      <c r="E39" s="751">
        <f ca="1">IF(B39="","",OFFSET(宣告利率!$M$2,B39,0)+OFFSET(宣告利率!$K$2,B39,0))</f>
        <v>2633138</v>
      </c>
      <c r="F39" s="751">
        <f ca="1">IF(B39="","",OFFSET(宣告利率!$L$2,B39,0)+OFFSET(宣告利率!$K$2,B39,0))</f>
        <v>2633138</v>
      </c>
      <c r="G39" s="751">
        <f ca="1">IF(B39="","",OFFSET(宣告利率!$J$2,B39,0))</f>
        <v>3213961</v>
      </c>
      <c r="H39" s="751">
        <f ca="1">IF(B39="","",OFFSET(宣告利率!$G$2,B39,0))</f>
        <v>103230</v>
      </c>
      <c r="I39" s="751">
        <f ca="1">IF(B39="","",IF(C39&lt;16,0,IF(C39=16,OFFSET(宣告利率!$O$2,B39-1,0),0)+OFFSET(宣告利率!$O$2,B39,0)))</f>
        <v>145129</v>
      </c>
      <c r="J39" s="751">
        <f ca="1">IF(B39="","",IF(C39&lt;16,0,OFFSET(宣告利率!$P$2,B39,0)))</f>
        <v>2025118</v>
      </c>
      <c r="K39" s="751">
        <f ca="1">IF(B39="","",IF(C39&lt;16,OFFSET(宣告利率!$N$2,B39,0)+OFFSET(宣告利率!$U$2,B39,0),OFFSET(宣告利率!$Q$2,B39,0)+OFFSET(宣告利率!$U$2,B39,0)))</f>
        <v>1440466</v>
      </c>
      <c r="L39" s="751">
        <f ca="1">IF(B39="","",IF(C39&lt;16,OFFSET(宣告利率!$N$2,B39,0),OFFSET(宣告利率!$Q$2,B39,0)+OFFSET(宣告利率!$U$2,B39,0)))</f>
        <v>1440466</v>
      </c>
      <c r="M39" s="751">
        <f ca="1">IF(B39="","",IF(OR(ZDIVOPT02=CSWD,ZDIVOPT02=DVAC),OFFSET(宣告利率!$R$2,B39,0),0))</f>
        <v>0</v>
      </c>
      <c r="N39" s="751">
        <f ca="1">IF(B39="","",IF(ZDIVOPT02=CSWD,OFFSET(宣告利率!$S$2,B39,0),IF(ZDIVOPT02=DVAC,OFFSET(宣告利率!$T$2,B39,0),0)))</f>
        <v>0</v>
      </c>
      <c r="O39" s="751">
        <f ca="1">IF(B39="","",IF(C39&lt;0,0,OFFSET(宣告利率!$J$2,B39,0)+MAX(OFFSET(宣告利率!$V$2,B39,0,1,3))))</f>
        <v>4846167</v>
      </c>
      <c r="P39" s="751">
        <f t="shared" ca="1" si="12"/>
        <v>4073604</v>
      </c>
      <c r="Q39" s="752">
        <f ca="1">IF(B39="","",IF(C39=109,0,OFFSET(宣告利率!$AB$2,B39,0)+OFFSET(宣告利率!$AC$2,B39,0)))</f>
        <v>4073589</v>
      </c>
      <c r="R39" s="751">
        <f t="shared" ca="1" si="13"/>
        <v>4073604</v>
      </c>
      <c r="S39" s="753">
        <f t="shared" ca="1" si="14"/>
        <v>4073589</v>
      </c>
      <c r="T39" s="760">
        <f t="shared" ca="1" si="15"/>
        <v>2655727</v>
      </c>
      <c r="U39" s="761">
        <f ca="1">IF(B39="","",OFFSET(宣告利率!$Y$2,B39,0))</f>
        <v>3970374.1799999997</v>
      </c>
      <c r="V39" s="761">
        <f t="shared" ca="1" si="16"/>
        <v>4073604</v>
      </c>
      <c r="W39" s="762">
        <f t="shared" ca="1" si="17"/>
        <v>1.5338941088447722</v>
      </c>
      <c r="X39" s="761">
        <f t="shared" ca="1" si="18"/>
        <v>4073589</v>
      </c>
      <c r="Y39" s="763">
        <f t="shared" ca="1" si="19"/>
        <v>1.533888460673857</v>
      </c>
      <c r="Z39" s="758">
        <f t="shared" ca="1" si="20"/>
        <v>1.8247986332932564</v>
      </c>
      <c r="AA39" s="759" t="b">
        <f t="shared" ca="1" si="10"/>
        <v>0</v>
      </c>
    </row>
    <row r="40" spans="1:27" s="759" customFormat="1" ht="35.15" customHeight="1">
      <c r="A40" s="748"/>
      <c r="B40" s="749">
        <f ca="1">IF(B39="","",IF(C39=險種基本資料!$B$21,"",B39+1))</f>
        <v>18</v>
      </c>
      <c r="C40" s="750">
        <f t="shared" ca="1" si="7"/>
        <v>88</v>
      </c>
      <c r="D40" s="751">
        <f ca="1">IF(B40="","",OFFSET(宣告利率!$I$2,B40,0))</f>
        <v>2655727</v>
      </c>
      <c r="E40" s="751">
        <f ca="1">IF(B40="","",OFFSET(宣告利率!$M$2,B40,0)+OFFSET(宣告利率!$K$2,B40,0))</f>
        <v>2629436</v>
      </c>
      <c r="F40" s="751">
        <f ca="1">IF(B40="","",OFFSET(宣告利率!$L$2,B40,0)+OFFSET(宣告利率!$K$2,B40,0))</f>
        <v>2629436</v>
      </c>
      <c r="G40" s="751">
        <f ca="1">IF(B40="","",OFFSET(宣告利率!$J$2,B40,0))</f>
        <v>3149548</v>
      </c>
      <c r="H40" s="751">
        <f ca="1">IF(B40="","",OFFSET(宣告利率!$G$2,B40,0))</f>
        <v>105765</v>
      </c>
      <c r="I40" s="751">
        <f ca="1">IF(B40="","",IF(C40&lt;16,0,IF(C40=16,OFFSET(宣告利率!$O$2,B40-1,0),0)+OFFSET(宣告利率!$O$2,B40,0)))</f>
        <v>148902</v>
      </c>
      <c r="J40" s="751">
        <f ca="1">IF(B40="","",IF(C40&lt;16,0,OFFSET(宣告利率!$P$2,B40,0)))</f>
        <v>2174020</v>
      </c>
      <c r="K40" s="751">
        <f ca="1">IF(B40="","",IF(C40&lt;16,OFFSET(宣告利率!$N$2,B40,0)+OFFSET(宣告利率!$U$2,B40,0),OFFSET(宣告利率!$Q$2,B40,0)+OFFSET(宣告利率!$U$2,B40,0)))</f>
        <v>1544206</v>
      </c>
      <c r="L40" s="751">
        <f ca="1">IF(B40="","",IF(C40&lt;16,OFFSET(宣告利率!$N$2,B40,0),OFFSET(宣告利率!$Q$2,B40,0)+OFFSET(宣告利率!$U$2,B40,0)))</f>
        <v>1544206</v>
      </c>
      <c r="M40" s="751">
        <f ca="1">IF(B40="","",IF(OR(ZDIVOPT02=CSWD,ZDIVOPT02=DVAC),OFFSET(宣告利率!$R$2,B40,0),0))</f>
        <v>0</v>
      </c>
      <c r="N40" s="751">
        <f ca="1">IF(B40="","",IF(ZDIVOPT02=CSWD,OFFSET(宣告利率!$S$2,B40,0),IF(ZDIVOPT02=DVAC,OFFSET(宣告利率!$T$2,B40,0),0)))</f>
        <v>0</v>
      </c>
      <c r="O40" s="751">
        <f ca="1">IF(B40="","",IF(C40&lt;0,0,OFFSET(宣告利率!$J$2,B40,0)+MAX(OFFSET(宣告利率!$V$2,B40,0,1,3))))</f>
        <v>4872518</v>
      </c>
      <c r="P40" s="751">
        <f t="shared" ca="1" si="12"/>
        <v>4173642</v>
      </c>
      <c r="Q40" s="752">
        <f ca="1">IF(B40="","",IF(C40=109,0,OFFSET(宣告利率!$AB$2,B40,0)+OFFSET(宣告利率!$AC$2,B40,0)))</f>
        <v>4173633</v>
      </c>
      <c r="R40" s="751">
        <f t="shared" ca="1" si="13"/>
        <v>4173642</v>
      </c>
      <c r="S40" s="753">
        <f t="shared" ca="1" si="14"/>
        <v>4173633</v>
      </c>
      <c r="T40" s="760">
        <f t="shared" ca="1" si="15"/>
        <v>2655727</v>
      </c>
      <c r="U40" s="761">
        <f ca="1">IF(B40="","",OFFSET(宣告利率!$Y$2,B40,0))</f>
        <v>4067877.45</v>
      </c>
      <c r="V40" s="761">
        <f t="shared" ca="1" si="16"/>
        <v>4173642</v>
      </c>
      <c r="W40" s="762">
        <f t="shared" ca="1" si="17"/>
        <v>1.5715628903121444</v>
      </c>
      <c r="X40" s="761">
        <f t="shared" ca="1" si="18"/>
        <v>4173633</v>
      </c>
      <c r="Y40" s="763">
        <f t="shared" ca="1" si="19"/>
        <v>1.5715595014095951</v>
      </c>
      <c r="Z40" s="758">
        <f t="shared" ca="1" si="20"/>
        <v>1.8347209634122785</v>
      </c>
      <c r="AA40" s="759" t="b">
        <f t="shared" ca="1" si="10"/>
        <v>0</v>
      </c>
    </row>
    <row r="41" spans="1:27" s="759" customFormat="1" ht="35.15" customHeight="1">
      <c r="A41" s="748"/>
      <c r="B41" s="749">
        <f ca="1">IF(B40="","",IF(C40=險種基本資料!$B$21,"",B40+1))</f>
        <v>19</v>
      </c>
      <c r="C41" s="750">
        <f t="shared" ca="1" si="7"/>
        <v>89</v>
      </c>
      <c r="D41" s="751">
        <f ca="1">IF(B41="","",OFFSET(宣告利率!$I$2,B41,0))</f>
        <v>2655727</v>
      </c>
      <c r="E41" s="751">
        <f ca="1">IF(B41="","",OFFSET(宣告利率!$M$2,B41,0)+OFFSET(宣告利率!$K$2,B41,0))</f>
        <v>2627215</v>
      </c>
      <c r="F41" s="751">
        <f ca="1">IF(B41="","",OFFSET(宣告利率!$L$2,B41,0)+OFFSET(宣告利率!$K$2,B41,0))</f>
        <v>2627215</v>
      </c>
      <c r="G41" s="751">
        <f ca="1">IF(B41="","",OFFSET(宣告利率!$J$2,B41,0))</f>
        <v>3086617</v>
      </c>
      <c r="H41" s="751">
        <f ca="1">IF(B41="","",OFFSET(宣告利率!$G$2,B41,0))</f>
        <v>108423</v>
      </c>
      <c r="I41" s="751">
        <f ca="1">IF(B41="","",IF(C41&lt;16,0,IF(C41=16,OFFSET(宣告利率!$O$2,B41-1,0),0)+OFFSET(宣告利率!$O$2,B41,0)))</f>
        <v>152773</v>
      </c>
      <c r="J41" s="751">
        <f ca="1">IF(B41="","",IF(C41&lt;16,0,OFFSET(宣告利率!$P$2,B41,0)))</f>
        <v>2326793</v>
      </c>
      <c r="K41" s="751">
        <f ca="1">IF(B41="","",IF(C41&lt;16,OFFSET(宣告利率!$N$2,B41,0)+OFFSET(宣告利率!$U$2,B41,0),OFFSET(宣告利率!$Q$2,B41,0)+OFFSET(宣告利率!$U$2,B41,0)))</f>
        <v>1651325</v>
      </c>
      <c r="L41" s="751">
        <f ca="1">IF(B41="","",IF(C41&lt;16,OFFSET(宣告利率!$N$2,B41,0),OFFSET(宣告利率!$Q$2,B41,0)+OFFSET(宣告利率!$U$2,B41,0)))</f>
        <v>1651325</v>
      </c>
      <c r="M41" s="751">
        <f ca="1">IF(B41="","",IF(OR(ZDIVOPT02=CSWD,ZDIVOPT02=DVAC),OFFSET(宣告利率!$R$2,B41,0),0))</f>
        <v>0</v>
      </c>
      <c r="N41" s="751">
        <f ca="1">IF(B41="","",IF(ZDIVOPT02=CSWD,OFFSET(宣告利率!$S$2,B41,0),IF(ZDIVOPT02=DVAC,OFFSET(宣告利率!$T$2,B41,0),0)))</f>
        <v>0</v>
      </c>
      <c r="O41" s="751">
        <f ca="1">IF(B41="","",IF(C41&lt;0,0,OFFSET(宣告利率!$J$2,B41,0)+MAX(OFFSET(宣告利率!$V$2,B41,0,1,3))))</f>
        <v>4899315</v>
      </c>
      <c r="P41" s="751">
        <f t="shared" ca="1" si="12"/>
        <v>4278540</v>
      </c>
      <c r="Q41" s="752">
        <f ca="1">IF(B41="","",IF(C41=109,0,OFFSET(宣告利率!$AB$2,B41,0)+OFFSET(宣告利率!$AC$2,B41,0)))</f>
        <v>4278540</v>
      </c>
      <c r="R41" s="751">
        <f t="shared" ca="1" si="13"/>
        <v>4278540</v>
      </c>
      <c r="S41" s="753">
        <f t="shared" ca="1" si="14"/>
        <v>4278540</v>
      </c>
      <c r="T41" s="760">
        <f t="shared" ca="1" si="15"/>
        <v>2655727</v>
      </c>
      <c r="U41" s="761">
        <f ca="1">IF(B41="","",OFFSET(宣告利率!$Y$2,B41,0))</f>
        <v>4170117</v>
      </c>
      <c r="V41" s="761">
        <f t="shared" ca="1" si="16"/>
        <v>4278540</v>
      </c>
      <c r="W41" s="762">
        <f t="shared" ca="1" si="17"/>
        <v>1.6110616791560277</v>
      </c>
      <c r="X41" s="761">
        <f t="shared" ca="1" si="18"/>
        <v>4278540</v>
      </c>
      <c r="Y41" s="763">
        <f t="shared" ca="1" si="19"/>
        <v>1.6110616791560277</v>
      </c>
      <c r="Z41" s="758">
        <f t="shared" ca="1" si="20"/>
        <v>1.8448112324798445</v>
      </c>
      <c r="AA41" s="759" t="b">
        <f t="shared" ca="1" si="10"/>
        <v>0</v>
      </c>
    </row>
    <row r="42" spans="1:27" s="759" customFormat="1" ht="35.15" customHeight="1">
      <c r="A42" s="748"/>
      <c r="B42" s="749">
        <f ca="1">IF(B41="","",IF(C41=險種基本資料!$B$21,"",B41+1))</f>
        <v>20</v>
      </c>
      <c r="C42" s="750">
        <f t="shared" ca="1" si="7"/>
        <v>90</v>
      </c>
      <c r="D42" s="751">
        <f ca="1">IF(B42="","",OFFSET(宣告利率!$I$2,B42,0))</f>
        <v>2655727</v>
      </c>
      <c r="E42" s="751">
        <f ca="1">IF(B42="","",OFFSET(宣告利率!$M$2,B42,0)+OFFSET(宣告利率!$K$2,B42,0))</f>
        <v>2627215</v>
      </c>
      <c r="F42" s="751">
        <f ca="1">IF(B42="","",OFFSET(宣告利率!$L$2,B42,0)+OFFSET(宣告利率!$K$2,B42,0))</f>
        <v>2627215</v>
      </c>
      <c r="G42" s="751">
        <f ca="1">IF(B42="","",OFFSET(宣告利率!$J$2,B42,0))</f>
        <v>3024796</v>
      </c>
      <c r="H42" s="751">
        <f ca="1">IF(B42="","",OFFSET(宣告利率!$G$2,B42,0))</f>
        <v>111242</v>
      </c>
      <c r="I42" s="751">
        <f ca="1">IF(B42="","",IF(C42&lt;16,0,IF(C42=16,OFFSET(宣告利率!$O$2,B42-1,0),0)+OFFSET(宣告利率!$O$2,B42,0)))</f>
        <v>156745</v>
      </c>
      <c r="J42" s="751">
        <f ca="1">IF(B42="","",IF(C42&lt;16,0,OFFSET(宣告利率!$P$2,B42,0)))</f>
        <v>2483538</v>
      </c>
      <c r="K42" s="751">
        <f ca="1">IF(B42="","",IF(C42&lt;16,OFFSET(宣告利率!$N$2,B42,0)+OFFSET(宣告利率!$U$2,B42,0),OFFSET(宣告利率!$Q$2,B42,0)+OFFSET(宣告利率!$U$2,B42,0)))</f>
        <v>1762567</v>
      </c>
      <c r="L42" s="751">
        <f ca="1">IF(B42="","",IF(C42&lt;16,OFFSET(宣告利率!$N$2,B42,0),OFFSET(宣告利率!$Q$2,B42,0)+OFFSET(宣告利率!$U$2,B42,0)))</f>
        <v>1762567</v>
      </c>
      <c r="M42" s="751">
        <f ca="1">IF(B42="","",IF(OR(ZDIVOPT02=CSWD,ZDIVOPT02=DVAC),OFFSET(宣告利率!$R$2,B42,0),0))</f>
        <v>0</v>
      </c>
      <c r="N42" s="751">
        <f ca="1">IF(B42="","",IF(ZDIVOPT02=CSWD,OFFSET(宣告利率!$S$2,B42,0),IF(ZDIVOPT02=DVAC,OFFSET(宣告利率!$T$2,B42,0),0)))</f>
        <v>0</v>
      </c>
      <c r="O42" s="751">
        <f ca="1">IF(B42="","",IF(C42&lt;0,0,OFFSET(宣告利率!$J$2,B42,0)+MAX(OFFSET(宣告利率!$V$2,B42,0,1,3))))</f>
        <v>4926019</v>
      </c>
      <c r="P42" s="751">
        <f t="shared" ca="1" si="12"/>
        <v>4389782</v>
      </c>
      <c r="Q42" s="752">
        <f ca="1">IF(B42="","",IF(C42=109,0,OFFSET(宣告利率!$AB$2,B42,0)+OFFSET(宣告利率!$AC$2,B42,0)))</f>
        <v>4389795</v>
      </c>
      <c r="R42" s="751">
        <f t="shared" ca="1" si="13"/>
        <v>4389782</v>
      </c>
      <c r="S42" s="753">
        <f t="shared" ca="1" si="14"/>
        <v>4389795</v>
      </c>
      <c r="T42" s="760">
        <f t="shared" ca="1" si="15"/>
        <v>2655727</v>
      </c>
      <c r="U42" s="761">
        <f ca="1">IF(B42="","",OFFSET(宣告利率!$Y$2,B42,0))</f>
        <v>4278540</v>
      </c>
      <c r="V42" s="761">
        <f t="shared" ca="1" si="16"/>
        <v>4389782</v>
      </c>
      <c r="W42" s="762">
        <f t="shared" ca="1" si="17"/>
        <v>1.6529492677522952</v>
      </c>
      <c r="X42" s="761">
        <f t="shared" ca="1" si="18"/>
        <v>4389795</v>
      </c>
      <c r="Y42" s="763">
        <f t="shared" ca="1" si="19"/>
        <v>1.6529541628337552</v>
      </c>
      <c r="Z42" s="758">
        <f t="shared" ca="1" si="20"/>
        <v>1.8548664828877366</v>
      </c>
      <c r="AA42" s="759" t="b">
        <f t="shared" ca="1" si="10"/>
        <v>1</v>
      </c>
    </row>
    <row r="43" spans="1:27" s="759" customFormat="1" ht="35.15" customHeight="1">
      <c r="A43" s="748"/>
      <c r="B43" s="749">
        <f ca="1">IF(B42="","",IF(C42=險種基本資料!$B$21,"",B42+1))</f>
        <v>21</v>
      </c>
      <c r="C43" s="750">
        <f t="shared" ref="C43:C75" ca="1" si="21">IF(B43="","",Age+B43-1)</f>
        <v>91</v>
      </c>
      <c r="D43" s="751">
        <f ca="1">IF(B43="","",OFFSET(宣告利率!$I$2,B43,0))</f>
        <v>2655727</v>
      </c>
      <c r="E43" s="751">
        <f ca="1">IF(B43="","",OFFSET(宣告利率!$M$2,B43,0)+OFFSET(宣告利率!$K$2,B43,0))</f>
        <v>2630177</v>
      </c>
      <c r="F43" s="751">
        <f ca="1">IF(B43="","",OFFSET(宣告利率!$L$2,B43,0)+OFFSET(宣告利率!$K$2,B43,0))</f>
        <v>2630177</v>
      </c>
      <c r="G43" s="751">
        <f ca="1">IF(B43="","",OFFSET(宣告利率!$J$2,B43,0))</f>
        <v>2964455</v>
      </c>
      <c r="H43" s="751">
        <f ca="1">IF(B43="","",OFFSET(宣告利率!$G$2,B43,0))</f>
        <v>114263</v>
      </c>
      <c r="I43" s="751">
        <f ca="1">IF(B43="","",IF(C43&lt;16,0,IF(C43=16,OFFSET(宣告利率!$O$2,B43-1,0),0)+OFFSET(宣告利率!$O$2,B43,0)))</f>
        <v>160821</v>
      </c>
      <c r="J43" s="751">
        <f ca="1">IF(B43="","",IF(C43&lt;16,0,OFFSET(宣告利率!$P$2,B43,0)))</f>
        <v>2644359</v>
      </c>
      <c r="K43" s="751">
        <f ca="1">IF(B43="","",IF(C43&lt;16,OFFSET(宣告利率!$N$2,B43,0)+OFFSET(宣告利率!$U$2,B43,0),OFFSET(宣告利率!$Q$2,B43,0)+OFFSET(宣告利率!$U$2,B43,0)))</f>
        <v>1878817</v>
      </c>
      <c r="L43" s="751">
        <f ca="1">IF(B43="","",IF(C43&lt;16,OFFSET(宣告利率!$N$2,B43,0),OFFSET(宣告利率!$Q$2,B43,0)+OFFSET(宣告利率!$U$2,B43,0)))</f>
        <v>1878817</v>
      </c>
      <c r="M43" s="751">
        <f ca="1">IF(B43="","",IF(OR(ZDIVOPT02=CSWD,ZDIVOPT02=DVAC),OFFSET(宣告利率!$R$2,B43,0),0))</f>
        <v>0</v>
      </c>
      <c r="N43" s="751">
        <f ca="1">IF(B43="","",IF(ZDIVOPT02=CSWD,OFFSET(宣告利率!$S$2,B43,0),IF(ZDIVOPT02=DVAC,OFFSET(宣告利率!$T$2,B43,0),0)))</f>
        <v>0</v>
      </c>
      <c r="O43" s="751">
        <f ca="1">IF(B43="","",IF(C43&lt;0,0,OFFSET(宣告利率!$J$2,B43,0)+MAX(OFFSET(宣告利率!$V$2,B43,0,1,3))))</f>
        <v>4953272</v>
      </c>
      <c r="P43" s="751">
        <f t="shared" ca="1" si="12"/>
        <v>4508994</v>
      </c>
      <c r="Q43" s="752">
        <f ca="1">IF(B43="","",IF(C43=109,0,OFFSET(宣告利率!$AB$2,B43,0)+OFFSET(宣告利率!$AC$2,B43,0)))</f>
        <v>4509032</v>
      </c>
      <c r="R43" s="751">
        <f t="shared" ca="1" si="13"/>
        <v>4508994</v>
      </c>
      <c r="S43" s="753">
        <f t="shared" ca="1" si="14"/>
        <v>4509032</v>
      </c>
      <c r="T43" s="760">
        <f t="shared" ca="1" si="15"/>
        <v>2655727</v>
      </c>
      <c r="U43" s="761">
        <f ca="1">IF(B43="","",OFFSET(宣告利率!$Y$2,B43,0))</f>
        <v>4394730.25</v>
      </c>
      <c r="V43" s="761">
        <f t="shared" ca="1" si="16"/>
        <v>4508994</v>
      </c>
      <c r="W43" s="762">
        <f t="shared" ca="1" si="17"/>
        <v>1.6978379178281502</v>
      </c>
      <c r="X43" s="761">
        <f t="shared" ca="1" si="18"/>
        <v>4509032</v>
      </c>
      <c r="Y43" s="763">
        <f t="shared" ca="1" si="19"/>
        <v>1.697852226527802</v>
      </c>
      <c r="Z43" s="758">
        <f t="shared" ca="1" si="20"/>
        <v>1.8651284563511235</v>
      </c>
      <c r="AA43" s="759" t="b">
        <f t="shared" ca="1" si="10"/>
        <v>0</v>
      </c>
    </row>
    <row r="44" spans="1:27" s="759" customFormat="1" ht="35.15" customHeight="1">
      <c r="A44" s="748"/>
      <c r="B44" s="749">
        <f ca="1">IF(B43="","",IF(C43=險種基本資料!$B$21,"",B43+1))</f>
        <v>22</v>
      </c>
      <c r="C44" s="750">
        <f t="shared" ca="1" si="21"/>
        <v>92</v>
      </c>
      <c r="D44" s="751">
        <f ca="1">IF(B44="","",OFFSET(宣告利率!$I$2,B44,0))</f>
        <v>2655727</v>
      </c>
      <c r="E44" s="751">
        <f ca="1">IF(B44="","",OFFSET(宣告利率!$M$2,B44,0)+OFFSET(宣告利率!$K$2,B44,0))</f>
        <v>2638321</v>
      </c>
      <c r="F44" s="751">
        <f ca="1">IF(B44="","",OFFSET(宣告利率!$L$2,B44,0)+OFFSET(宣告利率!$K$2,B44,0))</f>
        <v>2638321</v>
      </c>
      <c r="G44" s="751">
        <f ca="1">IF(B44="","",OFFSET(宣告利率!$J$2,B44,0))</f>
        <v>2905225</v>
      </c>
      <c r="H44" s="751">
        <f ca="1">IF(B44="","",OFFSET(宣告利率!$G$2,B44,0))</f>
        <v>117597</v>
      </c>
      <c r="I44" s="751">
        <f ca="1">IF(B44="","",IF(C44&lt;16,0,IF(C44=16,OFFSET(宣告利率!$O$2,B44-1,0),0)+OFFSET(宣告利率!$O$2,B44,0)))</f>
        <v>165002</v>
      </c>
      <c r="J44" s="751">
        <f ca="1">IF(B44="","",IF(C44&lt;16,0,OFFSET(宣告利率!$P$2,B44,0)))</f>
        <v>2809361</v>
      </c>
      <c r="K44" s="751">
        <f ca="1">IF(B44="","",IF(C44&lt;16,OFFSET(宣告利率!$N$2,B44,0)+OFFSET(宣告利率!$U$2,B44,0),OFFSET(宣告利率!$Q$2,B44,0)+OFFSET(宣告利率!$U$2,B44,0)))</f>
        <v>2002232</v>
      </c>
      <c r="L44" s="751">
        <f ca="1">IF(B44="","",IF(C44&lt;16,OFFSET(宣告利率!$N$2,B44,0),OFFSET(宣告利率!$Q$2,B44,0)+OFFSET(宣告利率!$U$2,B44,0)))</f>
        <v>2002232</v>
      </c>
      <c r="M44" s="751">
        <f ca="1">IF(B44="","",IF(OR(ZDIVOPT02=CSWD,ZDIVOPT02=DVAC),OFFSET(宣告利率!$R$2,B44,0),0))</f>
        <v>0</v>
      </c>
      <c r="N44" s="751">
        <f ca="1">IF(B44="","",IF(ZDIVOPT02=CSWD,OFFSET(宣告利率!$S$2,B44,0),IF(ZDIVOPT02=DVAC,OFFSET(宣告利率!$T$2,B44,0),0)))</f>
        <v>0</v>
      </c>
      <c r="O44" s="751">
        <f ca="1">IF(B44="","",IF(C44&lt;0,0,OFFSET(宣告利率!$J$2,B44,0)+MAX(OFFSET(宣告利率!$V$2,B44,0,1,3))))</f>
        <v>4980518</v>
      </c>
      <c r="P44" s="751">
        <f t="shared" ca="1" si="12"/>
        <v>4640553</v>
      </c>
      <c r="Q44" s="752">
        <f ca="1">IF(B44="","",IF(C44=109,0,OFFSET(宣告利率!$AB$2,B44,0)+OFFSET(宣告利率!$AC$2,B44,0)))</f>
        <v>4640620</v>
      </c>
      <c r="R44" s="751">
        <f t="shared" ca="1" si="13"/>
        <v>4640553</v>
      </c>
      <c r="S44" s="753">
        <f t="shared" ca="1" si="14"/>
        <v>4640620</v>
      </c>
      <c r="T44" s="760">
        <f t="shared" ca="1" si="15"/>
        <v>2655727</v>
      </c>
      <c r="U44" s="761">
        <f ca="1">IF(B44="","",OFFSET(宣告利率!$Y$2,B44,0))</f>
        <v>4522955.2699999996</v>
      </c>
      <c r="V44" s="761">
        <f t="shared" ca="1" si="16"/>
        <v>4640553</v>
      </c>
      <c r="W44" s="762">
        <f t="shared" ca="1" si="17"/>
        <v>1.7473757656566355</v>
      </c>
      <c r="X44" s="761">
        <f t="shared" ca="1" si="18"/>
        <v>4640620</v>
      </c>
      <c r="Y44" s="763">
        <f t="shared" ca="1" si="19"/>
        <v>1.7474009941533901</v>
      </c>
      <c r="Z44" s="758">
        <f t="shared" ca="1" si="20"/>
        <v>1.8753877940014165</v>
      </c>
      <c r="AA44" s="759" t="b">
        <f t="shared" ca="1" si="10"/>
        <v>0</v>
      </c>
    </row>
    <row r="45" spans="1:27" s="759" customFormat="1" ht="35.15" customHeight="1">
      <c r="A45" s="748"/>
      <c r="B45" s="749">
        <f ca="1">IF(B44="","",IF(C44=險種基本資料!$B$21,"",B44+1))</f>
        <v>23</v>
      </c>
      <c r="C45" s="750">
        <f t="shared" ca="1" si="21"/>
        <v>93</v>
      </c>
      <c r="D45" s="751">
        <f ca="1">IF(B45="","",OFFSET(宣告利率!$I$2,B45,0))</f>
        <v>2655727</v>
      </c>
      <c r="E45" s="751">
        <f ca="1">IF(B45="","",OFFSET(宣告利率!$M$2,B45,0)+OFFSET(宣告利率!$K$2,B45,0))</f>
        <v>2652388</v>
      </c>
      <c r="F45" s="751">
        <f ca="1">IF(B45="","",OFFSET(宣告利率!$L$2,B45,0)+OFFSET(宣告利率!$K$2,B45,0))</f>
        <v>2652388</v>
      </c>
      <c r="G45" s="751">
        <f ca="1">IF(B45="","",OFFSET(宣告利率!$J$2,B45,0))</f>
        <v>2855620</v>
      </c>
      <c r="H45" s="751">
        <f ca="1">IF(B45="","",OFFSET(宣告利率!$G$2,B45,0))</f>
        <v>121298</v>
      </c>
      <c r="I45" s="751">
        <f ca="1">IF(B45="","",IF(C45&lt;16,0,IF(C45=16,OFFSET(宣告利率!$O$2,B45-1,0),0)+OFFSET(宣告利率!$O$2,B45,0)))</f>
        <v>169292</v>
      </c>
      <c r="J45" s="751">
        <f ca="1">IF(B45="","",IF(C45&lt;16,0,OFFSET(宣告利率!$P$2,B45,0)))</f>
        <v>2978653</v>
      </c>
      <c r="K45" s="751">
        <f ca="1">IF(B45="","",IF(C45&lt;16,OFFSET(宣告利率!$N$2,B45,0)+OFFSET(宣告利率!$U$2,B45,0),OFFSET(宣告利率!$Q$2,B45,0)+OFFSET(宣告利率!$U$2,B45,0)))</f>
        <v>2134205</v>
      </c>
      <c r="L45" s="751">
        <f ca="1">IF(B45="","",IF(C45&lt;16,OFFSET(宣告利率!$N$2,B45,0),OFFSET(宣告利率!$Q$2,B45,0)+OFFSET(宣告利率!$U$2,B45,0)))</f>
        <v>2134205</v>
      </c>
      <c r="M45" s="751">
        <f ca="1">IF(B45="","",IF(OR(ZDIVOPT02=CSWD,ZDIVOPT02=DVAC),OFFSET(宣告利率!$R$2,B45,0),0))</f>
        <v>0</v>
      </c>
      <c r="N45" s="751">
        <f ca="1">IF(B45="","",IF(ZDIVOPT02=CSWD,OFFSET(宣告利率!$S$2,B45,0),IF(ZDIVOPT02=DVAC,OFFSET(宣告利率!$T$2,B45,0),0)))</f>
        <v>0</v>
      </c>
      <c r="O45" s="751">
        <f ca="1">IF(B45="","",IF(C45&lt;0,0,OFFSET(宣告利率!$J$2,B45,0)+MAX(OFFSET(宣告利率!$V$2,B45,0,1,3))))</f>
        <v>5022761</v>
      </c>
      <c r="P45" s="751">
        <f t="shared" ca="1" si="12"/>
        <v>4786593</v>
      </c>
      <c r="Q45" s="752">
        <f ca="1">IF(B45="","",IF(C45=109,0,OFFSET(宣告利率!$AB$2,B45,0)+OFFSET(宣告利率!$AC$2,B45,0)))</f>
        <v>4786658</v>
      </c>
      <c r="R45" s="751">
        <f t="shared" ca="1" si="13"/>
        <v>4786593</v>
      </c>
      <c r="S45" s="753">
        <f t="shared" ca="1" si="14"/>
        <v>4786658</v>
      </c>
      <c r="T45" s="760">
        <f t="shared" ca="1" si="15"/>
        <v>2655727</v>
      </c>
      <c r="U45" s="761">
        <f ca="1">IF(B45="","",OFFSET(宣告利率!$Y$2,B45,0))</f>
        <v>4665294.87</v>
      </c>
      <c r="V45" s="761">
        <f t="shared" ca="1" si="16"/>
        <v>4786593</v>
      </c>
      <c r="W45" s="762">
        <f t="shared" ca="1" si="17"/>
        <v>1.8023663576866147</v>
      </c>
      <c r="X45" s="761">
        <f t="shared" ca="1" si="18"/>
        <v>4786658</v>
      </c>
      <c r="Y45" s="763">
        <f t="shared" ca="1" si="19"/>
        <v>1.8023908330939136</v>
      </c>
      <c r="Z45" s="758">
        <f t="shared" ca="1" si="20"/>
        <v>1.8912941729326846</v>
      </c>
      <c r="AA45" s="759" t="b">
        <f t="shared" ca="1" si="10"/>
        <v>0</v>
      </c>
    </row>
    <row r="46" spans="1:27" s="759" customFormat="1" ht="35.15" customHeight="1">
      <c r="A46" s="748"/>
      <c r="B46" s="749">
        <f ca="1">IF(B45="","",IF(C45=險種基本資料!$B$21,"",B45+1))</f>
        <v>24</v>
      </c>
      <c r="C46" s="750">
        <f t="shared" ca="1" si="21"/>
        <v>94</v>
      </c>
      <c r="D46" s="751">
        <f ca="1">IF(B46="","",OFFSET(宣告利率!$I$2,B46,0))</f>
        <v>2655727</v>
      </c>
      <c r="E46" s="751">
        <f ca="1">IF(B46="","",OFFSET(宣告利率!$M$2,B46,0)+OFFSET(宣告利率!$K$2,B46,0))</f>
        <v>2665714</v>
      </c>
      <c r="F46" s="751">
        <f ca="1">IF(B46="","",OFFSET(宣告利率!$L$2,B46,0)+OFFSET(宣告利率!$K$2,B46,0))</f>
        <v>2665714</v>
      </c>
      <c r="G46" s="751">
        <f ca="1">IF(B46="","",OFFSET(宣告利率!$J$2,B46,0))</f>
        <v>2855620</v>
      </c>
      <c r="H46" s="751">
        <f ca="1">IF(B46="","",OFFSET(宣告利率!$G$2,B46,0))</f>
        <v>125077</v>
      </c>
      <c r="I46" s="751">
        <f ca="1">IF(B46="","",IF(C46&lt;16,0,IF(C46=16,OFFSET(宣告利率!$O$2,B46-1,0),0)+OFFSET(宣告利率!$O$2,B46,0)))</f>
        <v>173694</v>
      </c>
      <c r="J46" s="751">
        <f ca="1">IF(B46="","",IF(C46&lt;16,0,OFFSET(宣告利率!$P$2,B46,0)))</f>
        <v>3152347</v>
      </c>
      <c r="K46" s="751">
        <f ca="1">IF(B46="","",IF(C46&lt;16,OFFSET(宣告利率!$N$2,B46,0)+OFFSET(宣告利率!$U$2,B46,0),OFFSET(宣告利率!$Q$2,B46,0)+OFFSET(宣告利率!$U$2,B46,0)))</f>
        <v>2270005</v>
      </c>
      <c r="L46" s="751">
        <f ca="1">IF(B46="","",IF(C46&lt;16,OFFSET(宣告利率!$N$2,B46,0),OFFSET(宣告利率!$Q$2,B46,0)+OFFSET(宣告利率!$U$2,B46,0)))</f>
        <v>2270005</v>
      </c>
      <c r="M46" s="751">
        <f ca="1">IF(B46="","",IF(OR(ZDIVOPT02=CSWD,ZDIVOPT02=DVAC),OFFSET(宣告利率!$R$2,B46,0),0))</f>
        <v>0</v>
      </c>
      <c r="N46" s="751">
        <f ca="1">IF(B46="","",IF(ZDIVOPT02=CSWD,OFFSET(宣告利率!$S$2,B46,0),IF(ZDIVOPT02=DVAC,OFFSET(宣告利率!$T$2,B46,0),0)))</f>
        <v>0</v>
      </c>
      <c r="O46" s="751">
        <f ca="1">IF(B46="","",IF(C46&lt;0,0,OFFSET(宣告利率!$J$2,B46,0)+MAX(OFFSET(宣告利率!$V$2,B46,0,1,3))))</f>
        <v>5153353</v>
      </c>
      <c r="P46" s="751">
        <f t="shared" ca="1" si="12"/>
        <v>4935719</v>
      </c>
      <c r="Q46" s="752">
        <f ca="1">IF(B46="","",IF(C46=109,0,OFFSET(宣告利率!$AB$2,B46,0)+OFFSET(宣告利率!$AC$2,B46,0)))</f>
        <v>4935783</v>
      </c>
      <c r="R46" s="751">
        <f t="shared" ca="1" si="13"/>
        <v>4935719</v>
      </c>
      <c r="S46" s="753">
        <f t="shared" ca="1" si="14"/>
        <v>4935783</v>
      </c>
      <c r="T46" s="760">
        <f t="shared" ca="1" si="15"/>
        <v>2655727</v>
      </c>
      <c r="U46" s="761">
        <f ca="1">IF(B46="","",OFFSET(宣告利率!$Y$2,B46,0))</f>
        <v>4810642.46</v>
      </c>
      <c r="V46" s="761">
        <f t="shared" ca="1" si="16"/>
        <v>4935719</v>
      </c>
      <c r="W46" s="762">
        <f t="shared" ca="1" si="17"/>
        <v>1.8585189667462054</v>
      </c>
      <c r="X46" s="761">
        <f t="shared" ca="1" si="18"/>
        <v>4935783</v>
      </c>
      <c r="Y46" s="763">
        <f t="shared" ca="1" si="19"/>
        <v>1.8585430656087769</v>
      </c>
      <c r="Z46" s="758">
        <f t="shared" ca="1" si="20"/>
        <v>1.9404679020095061</v>
      </c>
      <c r="AA46" s="759" t="b">
        <f t="shared" ca="1" si="10"/>
        <v>0</v>
      </c>
    </row>
    <row r="47" spans="1:27" s="759" customFormat="1" ht="35.15" customHeight="1">
      <c r="A47" s="748"/>
      <c r="B47" s="749">
        <f ca="1">IF(B46="","",IF(C46=險種基本資料!$B$21,"",B46+1))</f>
        <v>25</v>
      </c>
      <c r="C47" s="750">
        <f t="shared" ca="1" si="21"/>
        <v>95</v>
      </c>
      <c r="D47" s="751">
        <f ca="1">IF(B47="","",OFFSET(宣告利率!$I$2,B47,0))</f>
        <v>2655727</v>
      </c>
      <c r="E47" s="751">
        <f ca="1">IF(B47="","",OFFSET(宣告利率!$M$2,B47,0)+OFFSET(宣告利率!$K$2,B47,0))</f>
        <v>2678301</v>
      </c>
      <c r="F47" s="751">
        <f ca="1">IF(B47="","",OFFSET(宣告利率!$L$2,B47,0)+OFFSET(宣告利率!$K$2,B47,0))</f>
        <v>2678301</v>
      </c>
      <c r="G47" s="751">
        <f ca="1">IF(B47="","",OFFSET(宣告利率!$J$2,B47,0))</f>
        <v>2855620</v>
      </c>
      <c r="H47" s="751">
        <f ca="1">IF(B47="","",OFFSET(宣告利率!$G$2,B47,0))</f>
        <v>128935</v>
      </c>
      <c r="I47" s="751">
        <f ca="1">IF(B47="","",IF(C47&lt;16,0,IF(C47=16,OFFSET(宣告利率!$O$2,B47-1,0),0)+OFFSET(宣告利率!$O$2,B47,0)))</f>
        <v>178210</v>
      </c>
      <c r="J47" s="751">
        <f ca="1">IF(B47="","",IF(C47&lt;16,0,OFFSET(宣告利率!$P$2,B47,0)))</f>
        <v>3330557</v>
      </c>
      <c r="K47" s="751">
        <f ca="1">IF(B47="","",IF(C47&lt;16,OFFSET(宣告利率!$N$2,B47,0)+OFFSET(宣告利率!$U$2,B47,0),OFFSET(宣告利率!$Q$2,B47,0)+OFFSET(宣告利率!$U$2,B47,0)))</f>
        <v>2409658</v>
      </c>
      <c r="L47" s="751">
        <f ca="1">IF(B47="","",IF(C47&lt;16,OFFSET(宣告利率!$N$2,B47,0),OFFSET(宣告利率!$Q$2,B47,0)+OFFSET(宣告利率!$U$2,B47,0)))</f>
        <v>2409658</v>
      </c>
      <c r="M47" s="751">
        <f ca="1">IF(B47="","",IF(OR(ZDIVOPT02=CSWD,ZDIVOPT02=DVAC),OFFSET(宣告利率!$R$2,B47,0),0))</f>
        <v>0</v>
      </c>
      <c r="N47" s="751">
        <f ca="1">IF(B47="","",IF(ZDIVOPT02=CSWD,OFFSET(宣告利率!$S$2,B47,0),IF(ZDIVOPT02=DVAC,OFFSET(宣告利率!$T$2,B47,0),0)))</f>
        <v>0</v>
      </c>
      <c r="O47" s="751">
        <f ca="1">IF(B47="","",IF(C47&lt;0,0,OFFSET(宣告利率!$J$2,B47,0)+MAX(OFFSET(宣告利率!$V$2,B47,0,1,3))))</f>
        <v>5287340</v>
      </c>
      <c r="P47" s="751">
        <f t="shared" ca="1" si="12"/>
        <v>5087959</v>
      </c>
      <c r="Q47" s="752">
        <f ca="1">IF(B47="","",IF(C47=109,0,OFFSET(宣告利率!$AB$2,B47,0)+OFFSET(宣告利率!$AC$2,B47,0)))</f>
        <v>5088022</v>
      </c>
      <c r="R47" s="751">
        <f t="shared" ca="1" si="13"/>
        <v>5087959</v>
      </c>
      <c r="S47" s="753">
        <f t="shared" ca="1" si="14"/>
        <v>5088022</v>
      </c>
      <c r="T47" s="760">
        <f t="shared" ca="1" si="15"/>
        <v>2655727</v>
      </c>
      <c r="U47" s="761">
        <f ca="1">IF(B47="","",OFFSET(宣告利率!$Y$2,B47,0))</f>
        <v>4959023.82</v>
      </c>
      <c r="V47" s="761">
        <f t="shared" ca="1" si="16"/>
        <v>5087959</v>
      </c>
      <c r="W47" s="762">
        <f t="shared" ca="1" si="17"/>
        <v>1.9158441360877831</v>
      </c>
      <c r="X47" s="761">
        <f t="shared" ca="1" si="18"/>
        <v>5088022</v>
      </c>
      <c r="Y47" s="763">
        <f t="shared" ca="1" si="19"/>
        <v>1.9158678584056268</v>
      </c>
      <c r="Z47" s="758">
        <f t="shared" ca="1" si="20"/>
        <v>1.990920000436792</v>
      </c>
      <c r="AA47" s="759" t="b">
        <f t="shared" ca="1" si="10"/>
        <v>1</v>
      </c>
    </row>
    <row r="48" spans="1:27" s="759" customFormat="1" ht="35.15" customHeight="1">
      <c r="A48" s="748"/>
      <c r="B48" s="749">
        <f ca="1">IF(B47="","",IF(C47=險種基本資料!$B$21,"",B47+1))</f>
        <v>26</v>
      </c>
      <c r="C48" s="750">
        <f t="shared" ca="1" si="21"/>
        <v>96</v>
      </c>
      <c r="D48" s="751">
        <f ca="1">IF(B48="","",OFFSET(宣告利率!$I$2,B48,0))</f>
        <v>2655727</v>
      </c>
      <c r="E48" s="751">
        <f ca="1">IF(B48="","",OFFSET(宣告利率!$M$2,B48,0)+OFFSET(宣告利率!$K$2,B48,0))</f>
        <v>2690517</v>
      </c>
      <c r="F48" s="751">
        <f ca="1">IF(B48="","",OFFSET(宣告利率!$L$2,B48,0)+OFFSET(宣告利率!$K$2,B48,0))</f>
        <v>2690517</v>
      </c>
      <c r="G48" s="751">
        <f ca="1">IF(B48="","",OFFSET(宣告利率!$J$2,B48,0))</f>
        <v>2855620</v>
      </c>
      <c r="H48" s="751">
        <f ca="1">IF(B48="","",OFFSET(宣告利率!$G$2,B48,0))</f>
        <v>132890</v>
      </c>
      <c r="I48" s="751">
        <f ca="1">IF(B48="","",IF(C48&lt;16,0,IF(C48=16,OFFSET(宣告利率!$O$2,B48-1,0),0)+OFFSET(宣告利率!$O$2,B48,0)))</f>
        <v>182843</v>
      </c>
      <c r="J48" s="751">
        <f ca="1">IF(B48="","",IF(C48&lt;16,0,OFFSET(宣告利率!$P$2,B48,0)))</f>
        <v>3513400</v>
      </c>
      <c r="K48" s="751">
        <f ca="1">IF(B48="","",IF(C48&lt;16,OFFSET(宣告利率!$N$2,B48,0)+OFFSET(宣告利率!$U$2,B48,0),OFFSET(宣告利率!$Q$2,B48,0)+OFFSET(宣告利率!$U$2,B48,0)))</f>
        <v>2553539</v>
      </c>
      <c r="L48" s="751">
        <f ca="1">IF(B48="","",IF(C48&lt;16,OFFSET(宣告利率!$N$2,B48,0),OFFSET(宣告利率!$Q$2,B48,0)+OFFSET(宣告利率!$U$2,B48,0)))</f>
        <v>2553539</v>
      </c>
      <c r="M48" s="751">
        <f ca="1">IF(B48="","",IF(OR(ZDIVOPT02=CSWD,ZDIVOPT02=DVAC),OFFSET(宣告利率!$R$2,B48,0),0))</f>
        <v>0</v>
      </c>
      <c r="N48" s="751">
        <f ca="1">IF(B48="","",IF(ZDIVOPT02=CSWD,OFFSET(宣告利率!$S$2,B48,0),IF(ZDIVOPT02=DVAC,OFFSET(宣告利率!$T$2,B48,0),0)))</f>
        <v>0</v>
      </c>
      <c r="O48" s="751">
        <f ca="1">IF(B48="","",IF(C48&lt;0,0,OFFSET(宣告利率!$J$2,B48,0)+MAX(OFFSET(宣告利率!$V$2,B48,0,1,3))))</f>
        <v>5424812</v>
      </c>
      <c r="P48" s="751">
        <f t="shared" ca="1" si="12"/>
        <v>5244056</v>
      </c>
      <c r="Q48" s="752">
        <f ca="1">IF(B48="","",IF(C48=109,0,OFFSET(宣告利率!$AB$2,B48,0)+OFFSET(宣告利率!$AC$2,B48,0)))</f>
        <v>5244119</v>
      </c>
      <c r="R48" s="751">
        <f t="shared" ca="1" si="13"/>
        <v>5244056</v>
      </c>
      <c r="S48" s="753">
        <f t="shared" ca="1" si="14"/>
        <v>5244119</v>
      </c>
      <c r="T48" s="760">
        <f t="shared" ca="1" si="15"/>
        <v>2655727</v>
      </c>
      <c r="U48" s="761">
        <f ca="1">IF(B48="","",OFFSET(宣告利率!$Y$2,B48,0))</f>
        <v>5111165.7699999996</v>
      </c>
      <c r="V48" s="761">
        <f t="shared" ca="1" si="16"/>
        <v>5244056</v>
      </c>
      <c r="W48" s="762">
        <f t="shared" ca="1" si="17"/>
        <v>1.9746216384440118</v>
      </c>
      <c r="X48" s="761">
        <f t="shared" ca="1" si="18"/>
        <v>5244119</v>
      </c>
      <c r="Y48" s="763">
        <f t="shared" ca="1" si="19"/>
        <v>1.9746453607618555</v>
      </c>
      <c r="Z48" s="758">
        <f t="shared" ca="1" si="20"/>
        <v>2.0426843572400326</v>
      </c>
      <c r="AA48" s="759" t="b">
        <f t="shared" ca="1" si="10"/>
        <v>0</v>
      </c>
    </row>
    <row r="49" spans="1:27" s="759" customFormat="1" ht="35.15" customHeight="1">
      <c r="A49" s="748"/>
      <c r="B49" s="749">
        <f ca="1">IF(B48="","",IF(C48=險種基本資料!$B$21,"",B48+1))</f>
        <v>27</v>
      </c>
      <c r="C49" s="750">
        <f t="shared" ca="1" si="21"/>
        <v>97</v>
      </c>
      <c r="D49" s="751">
        <f ca="1">IF(B49="","",OFFSET(宣告利率!$I$2,B49,0))</f>
        <v>2655727</v>
      </c>
      <c r="E49" s="751">
        <f ca="1">IF(B49="","",OFFSET(宣告利率!$M$2,B49,0)+OFFSET(宣告利率!$K$2,B49,0))</f>
        <v>2702363</v>
      </c>
      <c r="F49" s="751">
        <f ca="1">IF(B49="","",OFFSET(宣告利率!$L$2,B49,0)+OFFSET(宣告利率!$K$2,B49,0))</f>
        <v>2702363</v>
      </c>
      <c r="G49" s="751">
        <f ca="1">IF(B49="","",OFFSET(宣告利率!$J$2,B49,0))</f>
        <v>2855620</v>
      </c>
      <c r="H49" s="751">
        <f ca="1">IF(B49="","",OFFSET(宣告利率!$G$2,B49,0))</f>
        <v>136946</v>
      </c>
      <c r="I49" s="751">
        <f ca="1">IF(B49="","",IF(C49&lt;16,0,IF(C49=16,OFFSET(宣告利率!$O$2,B49-1,0),0)+OFFSET(宣告利率!$O$2,B49,0)))</f>
        <v>187597</v>
      </c>
      <c r="J49" s="751">
        <f ca="1">IF(B49="","",IF(C49&lt;16,0,OFFSET(宣告利率!$P$2,B49,0)))</f>
        <v>3700997</v>
      </c>
      <c r="K49" s="751">
        <f ca="1">IF(B49="","",IF(C49&lt;16,OFFSET(宣告利率!$N$2,B49,0)+OFFSET(宣告利率!$U$2,B49,0),OFFSET(宣告利率!$Q$2,B49,0)+OFFSET(宣告利率!$U$2,B49,0)))</f>
        <v>2701728</v>
      </c>
      <c r="L49" s="751">
        <f ca="1">IF(B49="","",IF(C49&lt;16,OFFSET(宣告利率!$N$2,B49,0),OFFSET(宣告利率!$Q$2,B49,0)+OFFSET(宣告利率!$U$2,B49,0)))</f>
        <v>2701728</v>
      </c>
      <c r="M49" s="751">
        <f ca="1">IF(B49="","",IF(OR(ZDIVOPT02=CSWD,ZDIVOPT02=DVAC),OFFSET(宣告利率!$R$2,B49,0),0))</f>
        <v>0</v>
      </c>
      <c r="N49" s="751">
        <f ca="1">IF(B49="","",IF(ZDIVOPT02=CSWD,OFFSET(宣告利率!$S$2,B49,0),IF(ZDIVOPT02=DVAC,OFFSET(宣告利率!$T$2,B49,0),0)))</f>
        <v>0</v>
      </c>
      <c r="O49" s="751">
        <f ca="1">IF(B49="","",IF(C49&lt;0,0,OFFSET(宣告利率!$J$2,B49,0)+MAX(OFFSET(宣告利率!$V$2,B49,0,1,3))))</f>
        <v>5565857</v>
      </c>
      <c r="P49" s="751">
        <f t="shared" ca="1" si="12"/>
        <v>5404091</v>
      </c>
      <c r="Q49" s="752">
        <f ca="1">IF(B49="","",IF(C49=109,0,OFFSET(宣告利率!$AB$2,B49,0)+OFFSET(宣告利率!$AC$2,B49,0)))</f>
        <v>5404149</v>
      </c>
      <c r="R49" s="751">
        <f t="shared" ca="1" si="13"/>
        <v>5404091</v>
      </c>
      <c r="S49" s="753">
        <f t="shared" ca="1" si="14"/>
        <v>5404149</v>
      </c>
      <c r="T49" s="760">
        <f t="shared" ca="1" si="15"/>
        <v>2655727</v>
      </c>
      <c r="U49" s="761">
        <f ca="1">IF(B49="","",OFFSET(宣告利率!$Y$2,B49,0))</f>
        <v>5267144.91</v>
      </c>
      <c r="V49" s="761">
        <f t="shared" ca="1" si="16"/>
        <v>5404091</v>
      </c>
      <c r="W49" s="762">
        <f t="shared" ca="1" si="17"/>
        <v>2.0348819739378334</v>
      </c>
      <c r="X49" s="761">
        <f t="shared" ca="1" si="18"/>
        <v>5404149</v>
      </c>
      <c r="Y49" s="763">
        <f t="shared" ca="1" si="19"/>
        <v>2.0349038135320385</v>
      </c>
      <c r="Z49" s="758">
        <f t="shared" ca="1" si="20"/>
        <v>2.095794108355264</v>
      </c>
      <c r="AA49" s="759" t="b">
        <f t="shared" ca="1" si="10"/>
        <v>0</v>
      </c>
    </row>
    <row r="50" spans="1:27" s="759" customFormat="1" ht="35.15" customHeight="1">
      <c r="A50" s="748"/>
      <c r="B50" s="749">
        <f ca="1">IF(B49="","",IF(C49=險種基本資料!$B$21,"",B49+1))</f>
        <v>28</v>
      </c>
      <c r="C50" s="750">
        <f t="shared" ca="1" si="21"/>
        <v>98</v>
      </c>
      <c r="D50" s="751">
        <f ca="1">IF(B50="","",OFFSET(宣告利率!$I$2,B50,0))</f>
        <v>2655727</v>
      </c>
      <c r="E50" s="751">
        <f ca="1">IF(B50="","",OFFSET(宣告利率!$M$2,B50,0)+OFFSET(宣告利率!$K$2,B50,0))</f>
        <v>2713098</v>
      </c>
      <c r="F50" s="751">
        <f ca="1">IF(B50="","",OFFSET(宣告利率!$L$2,B50,0)+OFFSET(宣告利率!$K$2,B50,0))</f>
        <v>2713098</v>
      </c>
      <c r="G50" s="751">
        <f ca="1">IF(B50="","",OFFSET(宣告利率!$J$2,B50,0))</f>
        <v>2855620</v>
      </c>
      <c r="H50" s="751">
        <f ca="1">IF(B50="","",OFFSET(宣告利率!$G$2,B50,0))</f>
        <v>141065</v>
      </c>
      <c r="I50" s="751">
        <f ca="1">IF(B50="","",IF(C50&lt;16,0,IF(C50=16,OFFSET(宣告利率!$O$2,B50-1,0),0)+OFFSET(宣告利率!$O$2,B50,0)))</f>
        <v>192475</v>
      </c>
      <c r="J50" s="751">
        <f ca="1">IF(B50="","",IF(C50&lt;16,0,OFFSET(宣告利率!$P$2,B50,0)))</f>
        <v>3893472</v>
      </c>
      <c r="K50" s="751">
        <f ca="1">IF(B50="","",IF(C50&lt;16,OFFSET(宣告利率!$N$2,B50,0)+OFFSET(宣告利率!$U$2,B50,0),OFFSET(宣告利率!$Q$2,B50,0)+OFFSET(宣告利率!$U$2,B50,0)))</f>
        <v>2853526</v>
      </c>
      <c r="L50" s="751">
        <f ca="1">IF(B50="","",IF(C50&lt;16,OFFSET(宣告利率!$N$2,B50,0),OFFSET(宣告利率!$Q$2,B50,0)+OFFSET(宣告利率!$U$2,B50,0)))</f>
        <v>2853526</v>
      </c>
      <c r="M50" s="751">
        <f ca="1">IF(B50="","",IF(OR(ZDIVOPT02=CSWD,ZDIVOPT02=DVAC),OFFSET(宣告利率!$R$2,B50,0),0))</f>
        <v>0</v>
      </c>
      <c r="N50" s="751">
        <f ca="1">IF(B50="","",IF(ZDIVOPT02=CSWD,OFFSET(宣告利率!$S$2,B50,0),IF(ZDIVOPT02=DVAC,OFFSET(宣告利率!$T$2,B50,0),0)))</f>
        <v>0</v>
      </c>
      <c r="O50" s="751">
        <f ca="1">IF(B50="","",IF(C50&lt;0,0,OFFSET(宣告利率!$J$2,B50,0)+MAX(OFFSET(宣告利率!$V$2,B50,0,1,3))))</f>
        <v>5710569</v>
      </c>
      <c r="P50" s="751">
        <f t="shared" ca="1" si="12"/>
        <v>5566624</v>
      </c>
      <c r="Q50" s="752">
        <f ca="1">IF(B50="","",IF(C50=109,0,OFFSET(宣告利率!$AB$2,B50,0)+OFFSET(宣告利率!$AC$2,B50,0)))</f>
        <v>5566682</v>
      </c>
      <c r="R50" s="751">
        <f t="shared" ca="1" si="13"/>
        <v>5566624</v>
      </c>
      <c r="S50" s="753">
        <f t="shared" ca="1" si="14"/>
        <v>5566682</v>
      </c>
      <c r="T50" s="760">
        <f t="shared" ca="1" si="15"/>
        <v>2655727</v>
      </c>
      <c r="U50" s="761">
        <f ca="1">IF(B50="","",OFFSET(宣告利率!$Y$2,B50,0))</f>
        <v>5425559.0199999996</v>
      </c>
      <c r="V50" s="761">
        <f t="shared" ca="1" si="16"/>
        <v>5566624</v>
      </c>
      <c r="W50" s="762">
        <f t="shared" ca="1" si="17"/>
        <v>2.0960829181613923</v>
      </c>
      <c r="X50" s="761">
        <f t="shared" ca="1" si="18"/>
        <v>5566682</v>
      </c>
      <c r="Y50" s="763">
        <f t="shared" ca="1" si="19"/>
        <v>2.0961047577555978</v>
      </c>
      <c r="Z50" s="758">
        <f t="shared" ca="1" si="20"/>
        <v>2.1502846489868874</v>
      </c>
      <c r="AA50" s="759" t="b">
        <f t="shared" ca="1" si="10"/>
        <v>0</v>
      </c>
    </row>
    <row r="51" spans="1:27" s="759" customFormat="1" ht="35.15" customHeight="1">
      <c r="A51" s="748"/>
      <c r="B51" s="749">
        <f ca="1">IF(B50="","",IF(C50=險種基本資料!$B$21,"",B50+1))</f>
        <v>29</v>
      </c>
      <c r="C51" s="750">
        <f t="shared" ca="1" si="21"/>
        <v>99</v>
      </c>
      <c r="D51" s="751">
        <f ca="1">IF(B51="","",OFFSET(宣告利率!$I$2,B51,0))</f>
        <v>2655727</v>
      </c>
      <c r="E51" s="751">
        <f ca="1">IF(B51="","",OFFSET(宣告利率!$M$2,B51,0)+OFFSET(宣告利率!$K$2,B51,0))</f>
        <v>2723464</v>
      </c>
      <c r="F51" s="751">
        <f ca="1">IF(B51="","",OFFSET(宣告利率!$L$2,B51,0)+OFFSET(宣告利率!$K$2,B51,0))</f>
        <v>2723464</v>
      </c>
      <c r="G51" s="751">
        <f ca="1">IF(B51="","",OFFSET(宣告利率!$J$2,B51,0))</f>
        <v>2855620</v>
      </c>
      <c r="H51" s="751">
        <f ca="1">IF(B51="","",OFFSET(宣告利率!$G$2,B51,0))</f>
        <v>145285</v>
      </c>
      <c r="I51" s="751">
        <f ca="1">IF(B51="","",IF(C51&lt;16,0,IF(C51=16,OFFSET(宣告利率!$O$2,B51-1,0),0)+OFFSET(宣告利率!$O$2,B51,0)))</f>
        <v>197479</v>
      </c>
      <c r="J51" s="751">
        <f ca="1">IF(B51="","",IF(C51&lt;16,0,OFFSET(宣告利率!$P$2,B51,0)))</f>
        <v>4090951</v>
      </c>
      <c r="K51" s="751">
        <f ca="1">IF(B51="","",IF(C51&lt;16,OFFSET(宣告利率!$N$2,B51,0)+OFFSET(宣告利率!$U$2,B51,0),OFFSET(宣告利率!$Q$2,B51,0)+OFFSET(宣告利率!$U$2,B51,0)))</f>
        <v>3009713</v>
      </c>
      <c r="L51" s="751">
        <f ca="1">IF(B51="","",IF(C51&lt;16,OFFSET(宣告利率!$N$2,B51,0),OFFSET(宣告利率!$Q$2,B51,0)+OFFSET(宣告利率!$U$2,B51,0)))</f>
        <v>3009713</v>
      </c>
      <c r="M51" s="751">
        <f ca="1">IF(B51="","",IF(OR(ZDIVOPT02=CSWD,ZDIVOPT02=DVAC),OFFSET(宣告利率!$R$2,B51,0),0))</f>
        <v>0</v>
      </c>
      <c r="N51" s="751">
        <f ca="1">IF(B51="","",IF(ZDIVOPT02=CSWD,OFFSET(宣告利率!$S$2,B51,0),IF(ZDIVOPT02=DVAC,OFFSET(宣告利率!$T$2,B51,0),0)))</f>
        <v>0</v>
      </c>
      <c r="O51" s="751">
        <f ca="1">IF(B51="","",IF(C51&lt;0,0,OFFSET(宣告利率!$J$2,B51,0)+MAX(OFFSET(宣告利率!$V$2,B51,0,1,3))))</f>
        <v>5859044</v>
      </c>
      <c r="P51" s="751">
        <f t="shared" ca="1" si="12"/>
        <v>5733177</v>
      </c>
      <c r="Q51" s="752">
        <f ca="1">IF(B51="","",IF(C51=109,0,OFFSET(宣告利率!$AB$2,B51,0)+OFFSET(宣告利率!$AC$2,B51,0)))</f>
        <v>5733234</v>
      </c>
      <c r="R51" s="751">
        <f t="shared" ca="1" si="13"/>
        <v>5733177</v>
      </c>
      <c r="S51" s="753">
        <f t="shared" ca="1" si="14"/>
        <v>5733234</v>
      </c>
      <c r="T51" s="760">
        <f t="shared" ca="1" si="15"/>
        <v>2655727</v>
      </c>
      <c r="U51" s="761">
        <f ca="1">IF(B51="","",OFFSET(宣告利率!$Y$2,B51,0))</f>
        <v>5587890.9000000004</v>
      </c>
      <c r="V51" s="761">
        <f t="shared" ca="1" si="16"/>
        <v>5733177</v>
      </c>
      <c r="W51" s="762">
        <f t="shared" ca="1" si="17"/>
        <v>2.1587975721902137</v>
      </c>
      <c r="X51" s="761">
        <f t="shared" ca="1" si="18"/>
        <v>5733234</v>
      </c>
      <c r="Y51" s="763">
        <f t="shared" ca="1" si="19"/>
        <v>2.1588190352396914</v>
      </c>
      <c r="Z51" s="758">
        <f t="shared" ca="1" si="20"/>
        <v>2.2061921274287606</v>
      </c>
      <c r="AA51" s="759" t="b">
        <f t="shared" ca="1" si="10"/>
        <v>0</v>
      </c>
    </row>
    <row r="52" spans="1:27" s="759" customFormat="1" ht="35.15" customHeight="1">
      <c r="A52" s="748"/>
      <c r="B52" s="749">
        <f ca="1">IF(B51="","",IF(C51=險種基本資料!$B$21,"",B51+1))</f>
        <v>30</v>
      </c>
      <c r="C52" s="750">
        <f t="shared" ca="1" si="21"/>
        <v>100</v>
      </c>
      <c r="D52" s="751">
        <f ca="1">IF(B52="","",OFFSET(宣告利率!$I$2,B52,0))</f>
        <v>2655727</v>
      </c>
      <c r="E52" s="751">
        <f ca="1">IF(B52="","",OFFSET(宣告利率!$M$2,B52,0)+OFFSET(宣告利率!$K$2,B52,0))</f>
        <v>2733459</v>
      </c>
      <c r="F52" s="751">
        <f ca="1">IF(B52="","",OFFSET(宣告利率!$L$2,B52,0)+OFFSET(宣告利率!$K$2,B52,0))</f>
        <v>2733459</v>
      </c>
      <c r="G52" s="751">
        <f ca="1">IF(B52="","",OFFSET(宣告利率!$J$2,B52,0))</f>
        <v>2855620</v>
      </c>
      <c r="H52" s="751">
        <f ca="1">IF(B52="","",OFFSET(宣告利率!$G$2,B52,0))</f>
        <v>149610</v>
      </c>
      <c r="I52" s="751">
        <f ca="1">IF(B52="","",IF(C52&lt;16,0,IF(C52=16,OFFSET(宣告利率!$O$2,B52-1,0),0)+OFFSET(宣告利率!$O$2,B52,0)))</f>
        <v>202614</v>
      </c>
      <c r="J52" s="751">
        <f ca="1">IF(B52="","",IF(C52&lt;16,0,OFFSET(宣告利率!$P$2,B52,0)))</f>
        <v>4293565</v>
      </c>
      <c r="K52" s="751">
        <f ca="1">IF(B52="","",IF(C52&lt;16,OFFSET(宣告利率!$N$2,B52,0)+OFFSET(宣告利率!$U$2,B52,0),OFFSET(宣告利率!$Q$2,B52,0)+OFFSET(宣告利率!$U$2,B52,0)))</f>
        <v>3170368</v>
      </c>
      <c r="L52" s="751">
        <f ca="1">IF(B52="","",IF(C52&lt;16,OFFSET(宣告利率!$N$2,B52,0),OFFSET(宣告利率!$Q$2,B52,0)+OFFSET(宣告利率!$U$2,B52,0)))</f>
        <v>3170368</v>
      </c>
      <c r="M52" s="751">
        <f ca="1">IF(B52="","",IF(OR(ZDIVOPT02=CSWD,ZDIVOPT02=DVAC),OFFSET(宣告利率!$R$2,B52,0),0))</f>
        <v>0</v>
      </c>
      <c r="N52" s="751">
        <f ca="1">IF(B52="","",IF(ZDIVOPT02=CSWD,OFFSET(宣告利率!$S$2,B52,0),IF(ZDIVOPT02=DVAC,OFFSET(宣告利率!$T$2,B52,0),0)))</f>
        <v>0</v>
      </c>
      <c r="O52" s="751">
        <f ca="1">IF(B52="","",IF(C52&lt;0,0,OFFSET(宣告利率!$J$2,B52,0)+MAX(OFFSET(宣告利率!$V$2,B52,0,1,3))))</f>
        <v>6011380</v>
      </c>
      <c r="P52" s="751">
        <f t="shared" ca="1" si="12"/>
        <v>5903827</v>
      </c>
      <c r="Q52" s="752">
        <f ca="1">IF(B52="","",IF(C52=109,0,OFFSET(宣告利率!$AB$2,B52,0)+OFFSET(宣告利率!$AC$2,B52,0)))</f>
        <v>5903882</v>
      </c>
      <c r="R52" s="751">
        <f t="shared" ca="1" si="13"/>
        <v>5903827</v>
      </c>
      <c r="S52" s="753">
        <f t="shared" ca="1" si="14"/>
        <v>5903882</v>
      </c>
      <c r="T52" s="760">
        <f t="shared" ca="1" si="15"/>
        <v>2655727</v>
      </c>
      <c r="U52" s="761">
        <f ca="1">IF(B52="","",OFFSET(宣告利率!$Y$2,B52,0))</f>
        <v>5754216.8100000005</v>
      </c>
      <c r="V52" s="761">
        <f t="shared" ca="1" si="16"/>
        <v>5903827</v>
      </c>
      <c r="W52" s="762">
        <f t="shared" ca="1" si="17"/>
        <v>2.2230549299683289</v>
      </c>
      <c r="X52" s="761">
        <f t="shared" ca="1" si="18"/>
        <v>5903882</v>
      </c>
      <c r="Y52" s="763">
        <f t="shared" ca="1" si="19"/>
        <v>2.2230756399283509</v>
      </c>
      <c r="Z52" s="758">
        <f t="shared" ca="1" si="20"/>
        <v>2.2635534450641952</v>
      </c>
      <c r="AA52" s="759" t="b">
        <f t="shared" ca="1" si="10"/>
        <v>1</v>
      </c>
    </row>
    <row r="53" spans="1:27" s="759" customFormat="1" ht="35.15" customHeight="1">
      <c r="A53" s="748"/>
      <c r="B53" s="749">
        <f ca="1">IF(B52="","",IF(C52=險種基本資料!$B$21,"",B52+1))</f>
        <v>31</v>
      </c>
      <c r="C53" s="750">
        <f t="shared" ca="1" si="21"/>
        <v>101</v>
      </c>
      <c r="D53" s="751">
        <f ca="1">IF(B53="","",OFFSET(宣告利率!$I$2,B53,0))</f>
        <v>2655727</v>
      </c>
      <c r="E53" s="751">
        <f ca="1">IF(B53="","",OFFSET(宣告利率!$M$2,B53,0)+OFFSET(宣告利率!$K$2,B53,0))</f>
        <v>2742713</v>
      </c>
      <c r="F53" s="751">
        <f ca="1">IF(B53="","",OFFSET(宣告利率!$L$2,B53,0)+OFFSET(宣告利率!$K$2,B53,0))</f>
        <v>2742713</v>
      </c>
      <c r="G53" s="751">
        <f ca="1">IF(B53="","",OFFSET(宣告利率!$J$2,B53,0))</f>
        <v>2855620</v>
      </c>
      <c r="H53" s="751">
        <f ca="1">IF(B53="","",OFFSET(宣告利率!$G$2,B53,0))</f>
        <v>154019</v>
      </c>
      <c r="I53" s="751">
        <f ca="1">IF(B53="","",IF(C53&lt;16,0,IF(C53=16,OFFSET(宣告利率!$O$2,B53-1,0),0)+OFFSET(宣告利率!$O$2,B53,0)))</f>
        <v>207881</v>
      </c>
      <c r="J53" s="751">
        <f ca="1">IF(B53="","",IF(C53&lt;16,0,OFFSET(宣告利率!$P$2,B53,0)))</f>
        <v>4501446</v>
      </c>
      <c r="K53" s="751">
        <f ca="1">IF(B53="","",IF(C53&lt;16,OFFSET(宣告利率!$N$2,B53,0)+OFFSET(宣告利率!$U$2,B53,0),OFFSET(宣告利率!$Q$2,B53,0)+OFFSET(宣告利率!$U$2,B53,0)))</f>
        <v>3335121</v>
      </c>
      <c r="L53" s="751">
        <f ca="1">IF(B53="","",IF(C53&lt;16,OFFSET(宣告利率!$N$2,B53,0),OFFSET(宣告利率!$Q$2,B53,0)+OFFSET(宣告利率!$U$2,B53,0)))</f>
        <v>3335121</v>
      </c>
      <c r="M53" s="751">
        <f ca="1">IF(B53="","",IF(OR(ZDIVOPT02=CSWD,ZDIVOPT02=DVAC),OFFSET(宣告利率!$R$2,B53,0),0))</f>
        <v>0</v>
      </c>
      <c r="N53" s="751">
        <f ca="1">IF(B53="","",IF(ZDIVOPT02=CSWD,OFFSET(宣告利率!$S$2,B53,0),IF(ZDIVOPT02=DVAC,OFFSET(宣告利率!$T$2,B53,0),0)))</f>
        <v>0</v>
      </c>
      <c r="O53" s="751">
        <f ca="1">IF(B53="","",IF(C53&lt;0,0,OFFSET(宣告利率!$J$2,B53,0)+MAX(OFFSET(宣告利率!$V$2,B53,0,1,3))))</f>
        <v>6167676</v>
      </c>
      <c r="P53" s="751">
        <f t="shared" ca="1" si="12"/>
        <v>6077834</v>
      </c>
      <c r="Q53" s="752">
        <f ca="1">IF(B53="","",IF(C53=109,0,OFFSET(宣告利率!$AB$2,B53,0)+OFFSET(宣告利率!$AC$2,B53,0)))</f>
        <v>6077889</v>
      </c>
      <c r="R53" s="751">
        <f t="shared" ca="1" si="13"/>
        <v>6077834</v>
      </c>
      <c r="S53" s="753">
        <f t="shared" ca="1" si="14"/>
        <v>6077889</v>
      </c>
      <c r="T53" s="760">
        <f t="shared" ca="1" si="15"/>
        <v>2655727</v>
      </c>
      <c r="U53" s="761">
        <f ca="1">IF(B53="","",OFFSET(宣告利率!$Y$2,B53,0))</f>
        <v>5923815.5700000003</v>
      </c>
      <c r="V53" s="761">
        <f t="shared" ca="1" si="16"/>
        <v>6077834</v>
      </c>
      <c r="W53" s="762">
        <f t="shared" ca="1" si="17"/>
        <v>2.2885763483972563</v>
      </c>
      <c r="X53" s="761">
        <f t="shared" ca="1" si="18"/>
        <v>6077889</v>
      </c>
      <c r="Y53" s="763">
        <f t="shared" ca="1" si="19"/>
        <v>2.2885970583572783</v>
      </c>
      <c r="Z53" s="758">
        <f t="shared" ca="1" si="20"/>
        <v>2.3224058798212317</v>
      </c>
      <c r="AA53" s="759" t="b">
        <f t="shared" ca="1" si="10"/>
        <v>0</v>
      </c>
    </row>
    <row r="54" spans="1:27" s="759" customFormat="1" ht="35.15" customHeight="1">
      <c r="A54" s="748"/>
      <c r="B54" s="749">
        <f ca="1">IF(B53="","",IF(C53=險種基本資料!$B$21,"",B53+1))</f>
        <v>32</v>
      </c>
      <c r="C54" s="750">
        <f t="shared" ca="1" si="21"/>
        <v>102</v>
      </c>
      <c r="D54" s="751">
        <f ca="1">IF(B54="","",OFFSET(宣告利率!$I$2,B54,0))</f>
        <v>2655727</v>
      </c>
      <c r="E54" s="751">
        <f ca="1">IF(B54="","",OFFSET(宣告利率!$M$2,B54,0)+OFFSET(宣告利率!$K$2,B54,0))</f>
        <v>2751598</v>
      </c>
      <c r="F54" s="751">
        <f ca="1">IF(B54="","",OFFSET(宣告利率!$L$2,B54,0)+OFFSET(宣告利率!$K$2,B54,0))</f>
        <v>2751598</v>
      </c>
      <c r="G54" s="751">
        <f ca="1">IF(B54="","",OFFSET(宣告利率!$J$2,B54,0))</f>
        <v>2855620</v>
      </c>
      <c r="H54" s="751">
        <f ca="1">IF(B54="","",OFFSET(宣告利率!$G$2,B54,0))</f>
        <v>158536</v>
      </c>
      <c r="I54" s="751">
        <f ca="1">IF(B54="","",IF(C54&lt;16,0,IF(C54=16,OFFSET(宣告利率!$O$2,B54-1,0),0)+OFFSET(宣告利率!$O$2,B54,0)))</f>
        <v>213287</v>
      </c>
      <c r="J54" s="751">
        <f ca="1">IF(B54="","",IF(C54&lt;16,0,OFFSET(宣告利率!$P$2,B54,0)))</f>
        <v>4714733</v>
      </c>
      <c r="K54" s="751">
        <f ca="1">IF(B54="","",IF(C54&lt;16,OFFSET(宣告利率!$N$2,B54,0)+OFFSET(宣告利率!$U$2,B54,0),OFFSET(宣告利率!$Q$2,B54,0)+OFFSET(宣告利率!$U$2,B54,0)))</f>
        <v>3504461</v>
      </c>
      <c r="L54" s="751">
        <f ca="1">IF(B54="","",IF(C54&lt;16,OFFSET(宣告利率!$N$2,B54,0),OFFSET(宣告利率!$Q$2,B54,0)+OFFSET(宣告利率!$U$2,B54,0)))</f>
        <v>3504461</v>
      </c>
      <c r="M54" s="751">
        <f ca="1">IF(B54="","",IF(OR(ZDIVOPT02=CSWD,ZDIVOPT02=DVAC),OFFSET(宣告利率!$R$2,B54,0),0))</f>
        <v>0</v>
      </c>
      <c r="N54" s="751">
        <f ca="1">IF(B54="","",IF(ZDIVOPT02=CSWD,OFFSET(宣告利率!$S$2,B54,0),IF(ZDIVOPT02=DVAC,OFFSET(宣告利率!$T$2,B54,0),0)))</f>
        <v>0</v>
      </c>
      <c r="O54" s="751">
        <f ca="1">IF(B54="","",IF(C54&lt;0,0,OFFSET(宣告利率!$J$2,B54,0)+MAX(OFFSET(宣告利率!$V$2,B54,0,1,3))))</f>
        <v>6328035</v>
      </c>
      <c r="P54" s="751">
        <f t="shared" ca="1" si="12"/>
        <v>6256059</v>
      </c>
      <c r="Q54" s="752">
        <f ca="1">IF(B54="","",IF(C54=109,0,OFFSET(宣告利率!$AB$2,B54,0)+OFFSET(宣告利率!$AC$2,B54,0)))</f>
        <v>6256114</v>
      </c>
      <c r="R54" s="751">
        <f t="shared" ca="1" si="13"/>
        <v>6256059</v>
      </c>
      <c r="S54" s="753">
        <f t="shared" ca="1" si="14"/>
        <v>6256114</v>
      </c>
      <c r="T54" s="760">
        <f t="shared" ca="1" si="15"/>
        <v>2655727</v>
      </c>
      <c r="U54" s="761">
        <f ca="1">IF(B54="","",OFFSET(宣告利率!$Y$2,B54,0))</f>
        <v>6097522.5500000007</v>
      </c>
      <c r="V54" s="761">
        <f t="shared" ca="1" si="16"/>
        <v>6256059</v>
      </c>
      <c r="W54" s="762">
        <f t="shared" ca="1" si="17"/>
        <v>2.3556860324875259</v>
      </c>
      <c r="X54" s="761">
        <f t="shared" ca="1" si="18"/>
        <v>6256114</v>
      </c>
      <c r="Y54" s="763">
        <f t="shared" ca="1" si="19"/>
        <v>2.3557067424475484</v>
      </c>
      <c r="Z54" s="758">
        <f t="shared" ca="1" si="20"/>
        <v>2.3827882158068205</v>
      </c>
      <c r="AA54" s="759" t="b">
        <f t="shared" ca="1" si="10"/>
        <v>0</v>
      </c>
    </row>
    <row r="55" spans="1:27" s="759" customFormat="1" ht="35.15" customHeight="1">
      <c r="A55" s="748"/>
      <c r="B55" s="749">
        <f ca="1">IF(B54="","",IF(C54=險種基本資料!$B$21,"",B54+1))</f>
        <v>33</v>
      </c>
      <c r="C55" s="750">
        <f t="shared" ca="1" si="21"/>
        <v>103</v>
      </c>
      <c r="D55" s="751">
        <f ca="1">IF(B55="","",OFFSET(宣告利率!$I$2,B55,0))</f>
        <v>2655727</v>
      </c>
      <c r="E55" s="751">
        <f ca="1">IF(B55="","",OFFSET(宣告利率!$M$2,B55,0)+OFFSET(宣告利率!$K$2,B55,0))</f>
        <v>2760482</v>
      </c>
      <c r="F55" s="751">
        <f ca="1">IF(B55="","",OFFSET(宣告利率!$L$2,B55,0)+OFFSET(宣告利率!$K$2,B55,0))</f>
        <v>2760482</v>
      </c>
      <c r="G55" s="751">
        <f ca="1">IF(B55="","",OFFSET(宣告利率!$J$2,B55,0))</f>
        <v>2855620</v>
      </c>
      <c r="H55" s="751">
        <f ca="1">IF(B55="","",OFFSET(宣告利率!$G$2,B55,0))</f>
        <v>163183</v>
      </c>
      <c r="I55" s="751">
        <f ca="1">IF(B55="","",IF(C55&lt;16,0,IF(C55=16,OFFSET(宣告利率!$O$2,B55-1,0),0)+OFFSET(宣告利率!$O$2,B55,0)))</f>
        <v>218832</v>
      </c>
      <c r="J55" s="751">
        <f ca="1">IF(B55="","",IF(C55&lt;16,0,OFFSET(宣告利率!$P$2,B55,0)))</f>
        <v>4933565</v>
      </c>
      <c r="K55" s="751">
        <f ca="1">IF(B55="","",IF(C55&lt;16,OFFSET(宣告利率!$N$2,B55,0)+OFFSET(宣告利率!$U$2,B55,0),OFFSET(宣告利率!$Q$2,B55,0)+OFFSET(宣告利率!$U$2,B55,0)))</f>
        <v>3678959</v>
      </c>
      <c r="L55" s="751">
        <f ca="1">IF(B55="","",IF(C55&lt;16,OFFSET(宣告利率!$N$2,B55,0),OFFSET(宣告利率!$Q$2,B55,0)+OFFSET(宣告利率!$U$2,B55,0)))</f>
        <v>3678959</v>
      </c>
      <c r="M55" s="751">
        <f ca="1">IF(B55="","",IF(OR(ZDIVOPT02=CSWD,ZDIVOPT02=DVAC),OFFSET(宣告利率!$R$2,B55,0),0))</f>
        <v>0</v>
      </c>
      <c r="N55" s="751">
        <f ca="1">IF(B55="","",IF(ZDIVOPT02=CSWD,OFFSET(宣告利率!$S$2,B55,0),IF(ZDIVOPT02=DVAC,OFFSET(宣告利率!$T$2,B55,0),0)))</f>
        <v>0</v>
      </c>
      <c r="O55" s="751">
        <f ca="1">IF(B55="","",IF(C55&lt;0,0,OFFSET(宣告利率!$J$2,B55,0)+MAX(OFFSET(宣告利率!$V$2,B55,0,1,3))))</f>
        <v>6492565</v>
      </c>
      <c r="P55" s="751">
        <f t="shared" ca="1" si="12"/>
        <v>6439441</v>
      </c>
      <c r="Q55" s="752">
        <f ca="1">IF(B55="","",IF(C55=109,0,OFFSET(宣告利率!$AB$2,B55,0)+OFFSET(宣告利率!$AC$2,B55,0)))</f>
        <v>6439501</v>
      </c>
      <c r="R55" s="751">
        <f t="shared" ca="1" si="13"/>
        <v>6439441</v>
      </c>
      <c r="S55" s="753">
        <f t="shared" ca="1" si="14"/>
        <v>6439501</v>
      </c>
      <c r="T55" s="760">
        <f t="shared" ca="1" si="15"/>
        <v>2655727</v>
      </c>
      <c r="U55" s="761">
        <f ca="1">IF(B55="","",OFFSET(宣告利率!$Y$2,B55,0))</f>
        <v>6276258.6200000001</v>
      </c>
      <c r="V55" s="761">
        <f t="shared" ca="1" si="16"/>
        <v>6439441</v>
      </c>
      <c r="W55" s="762">
        <f t="shared" ca="1" si="17"/>
        <v>2.4247375577384274</v>
      </c>
      <c r="X55" s="761">
        <f t="shared" ca="1" si="18"/>
        <v>6439501</v>
      </c>
      <c r="Y55" s="763">
        <f t="shared" ca="1" si="19"/>
        <v>2.4247601504220877</v>
      </c>
      <c r="Z55" s="758">
        <f t="shared" ca="1" si="20"/>
        <v>2.444741119851551</v>
      </c>
      <c r="AA55" s="759" t="b">
        <f t="shared" ca="1" si="10"/>
        <v>0</v>
      </c>
    </row>
    <row r="56" spans="1:27" s="759" customFormat="1" ht="35.15" customHeight="1">
      <c r="A56" s="748"/>
      <c r="B56" s="749">
        <f ca="1">IF(B55="","",IF(C55=險種基本資料!$B$21,"",B55+1))</f>
        <v>34</v>
      </c>
      <c r="C56" s="750">
        <f t="shared" ca="1" si="21"/>
        <v>104</v>
      </c>
      <c r="D56" s="751">
        <f ca="1">IF(B56="","",OFFSET(宣告利率!$I$2,B56,0))</f>
        <v>2655727</v>
      </c>
      <c r="E56" s="751">
        <f ca="1">IF(B56="","",OFFSET(宣告利率!$M$2,B56,0)+OFFSET(宣告利率!$K$2,B56,0))</f>
        <v>2769737</v>
      </c>
      <c r="F56" s="751">
        <f ca="1">IF(B56="","",OFFSET(宣告利率!$L$2,B56,0)+OFFSET(宣告利率!$K$2,B56,0))</f>
        <v>2769737</v>
      </c>
      <c r="G56" s="751">
        <f ca="1">IF(B56="","",OFFSET(宣告利率!$J$2,B56,0))</f>
        <v>2855620</v>
      </c>
      <c r="H56" s="751">
        <f ca="1">IF(B56="","",OFFSET(宣告利率!$G$2,B56,0))</f>
        <v>167987</v>
      </c>
      <c r="I56" s="751">
        <f ca="1">IF(B56="","",IF(C56&lt;16,0,IF(C56=16,OFFSET(宣告利率!$O$2,B56-1,0),0)+OFFSET(宣告利率!$O$2,B56,0)))</f>
        <v>224522</v>
      </c>
      <c r="J56" s="751">
        <f ca="1">IF(B56="","",IF(C56&lt;16,0,OFFSET(宣告利率!$P$2,B56,0)))</f>
        <v>5158087</v>
      </c>
      <c r="K56" s="751">
        <f ca="1">IF(B56="","",IF(C56&lt;16,OFFSET(宣告利率!$N$2,B56,0)+OFFSET(宣告利率!$U$2,B56,0),OFFSET(宣告利率!$Q$2,B56,0)+OFFSET(宣告利率!$U$2,B56,0)))</f>
        <v>3859281</v>
      </c>
      <c r="L56" s="751">
        <f ca="1">IF(B56="","",IF(C56&lt;16,OFFSET(宣告利率!$N$2,B56,0),OFFSET(宣告利率!$Q$2,B56,0)+OFFSET(宣告利率!$U$2,B56,0)))</f>
        <v>3859281</v>
      </c>
      <c r="M56" s="751">
        <f ca="1">IF(B56="","",IF(OR(ZDIVOPT02=CSWD,ZDIVOPT02=DVAC),OFFSET(宣告利率!$R$2,B56,0),0))</f>
        <v>0</v>
      </c>
      <c r="N56" s="751">
        <f ca="1">IF(B56="","",IF(ZDIVOPT02=CSWD,OFFSET(宣告利率!$S$2,B56,0),IF(ZDIVOPT02=DVAC,OFFSET(宣告利率!$T$2,B56,0),0)))</f>
        <v>0</v>
      </c>
      <c r="O56" s="751">
        <f ca="1">IF(B56="","",IF(C56&lt;0,0,OFFSET(宣告利率!$J$2,B56,0)+MAX(OFFSET(宣告利率!$V$2,B56,0,1,3))))</f>
        <v>6661372</v>
      </c>
      <c r="P56" s="751">
        <f t="shared" ca="1" si="12"/>
        <v>6629018</v>
      </c>
      <c r="Q56" s="752">
        <f ca="1">IF(B56="","",IF(C56=109,0,OFFSET(宣告利率!$AB$2,B56,0)+OFFSET(宣告利率!$AC$2,B56,0)))</f>
        <v>6629083</v>
      </c>
      <c r="R56" s="751">
        <f t="shared" ca="1" si="13"/>
        <v>6629018</v>
      </c>
      <c r="S56" s="753">
        <f t="shared" ca="1" si="14"/>
        <v>6629083</v>
      </c>
      <c r="T56" s="760">
        <f t="shared" ca="1" si="15"/>
        <v>2655727</v>
      </c>
      <c r="U56" s="761">
        <f ca="1">IF(B56="","",OFFSET(宣告利率!$Y$2,B56,0))</f>
        <v>6461030.2200000007</v>
      </c>
      <c r="V56" s="761">
        <f t="shared" ca="1" si="16"/>
        <v>6629018</v>
      </c>
      <c r="W56" s="762">
        <f t="shared" ca="1" si="17"/>
        <v>2.4961217775772888</v>
      </c>
      <c r="X56" s="761">
        <f t="shared" ca="1" si="18"/>
        <v>6629083</v>
      </c>
      <c r="Y56" s="763">
        <f t="shared" ca="1" si="19"/>
        <v>2.4961462529845875</v>
      </c>
      <c r="Z56" s="758">
        <f t="shared" ca="1" si="20"/>
        <v>2.5083045056965569</v>
      </c>
      <c r="AA56" s="759" t="b">
        <f t="shared" ca="1" si="10"/>
        <v>0</v>
      </c>
    </row>
    <row r="57" spans="1:27" s="759" customFormat="1" ht="35.15" customHeight="1">
      <c r="A57" s="748"/>
      <c r="B57" s="749">
        <f ca="1">IF(B56="","",IF(C56=險種基本資料!$B$21,"",B56+1))</f>
        <v>35</v>
      </c>
      <c r="C57" s="750">
        <f t="shared" ca="1" si="21"/>
        <v>105</v>
      </c>
      <c r="D57" s="751">
        <f ca="1">IF(B57="","",OFFSET(宣告利率!$I$2,B57,0))</f>
        <v>2655727</v>
      </c>
      <c r="E57" s="751">
        <f ca="1">IF(B57="","",OFFSET(宣告利率!$M$2,B57,0)+OFFSET(宣告利率!$K$2,B57,0))</f>
        <v>2779732</v>
      </c>
      <c r="F57" s="751">
        <f ca="1">IF(B57="","",OFFSET(宣告利率!$L$2,B57,0)+OFFSET(宣告利率!$K$2,B57,0))</f>
        <v>2779732</v>
      </c>
      <c r="G57" s="751">
        <f ca="1">IF(B57="","",OFFSET(宣告利率!$J$2,B57,0))</f>
        <v>2855620</v>
      </c>
      <c r="H57" s="751">
        <f ca="1">IF(B57="","",OFFSET(宣告利率!$G$2,B57,0))</f>
        <v>172976</v>
      </c>
      <c r="I57" s="751">
        <f ca="1">IF(B57="","",IF(C57&lt;16,0,IF(C57=16,OFFSET(宣告利率!$O$2,B57-1,0),0)+OFFSET(宣告利率!$O$2,B57,0)))</f>
        <v>230358</v>
      </c>
      <c r="J57" s="751">
        <f ca="1">IF(B57="","",IF(C57&lt;16,0,OFFSET(宣告利率!$P$2,B57,0)))</f>
        <v>5388445</v>
      </c>
      <c r="K57" s="751">
        <f ca="1">IF(B57="","",IF(C57&lt;16,OFFSET(宣告利率!$N$2,B57,0)+OFFSET(宣告利率!$U$2,B57,0),OFFSET(宣告利率!$Q$2,B57,0)+OFFSET(宣告利率!$U$2,B57,0)))</f>
        <v>4046183</v>
      </c>
      <c r="L57" s="751">
        <f ca="1">IF(B57="","",IF(C57&lt;16,OFFSET(宣告利率!$N$2,B57,0),OFFSET(宣告利率!$Q$2,B57,0)+OFFSET(宣告利率!$U$2,B57,0)))</f>
        <v>4046183</v>
      </c>
      <c r="M57" s="751">
        <f ca="1">IF(B57="","",IF(OR(ZDIVOPT02=CSWD,ZDIVOPT02=DVAC),OFFSET(宣告利率!$R$2,B57,0),0))</f>
        <v>0</v>
      </c>
      <c r="N57" s="751">
        <f ca="1">IF(B57="","",IF(ZDIVOPT02=CSWD,OFFSET(宣告利率!$S$2,B57,0),IF(ZDIVOPT02=DVAC,OFFSET(宣告利率!$T$2,B57,0),0)))</f>
        <v>0</v>
      </c>
      <c r="O57" s="751">
        <f ca="1">IF(B57="","",IF(C57&lt;0,0,OFFSET(宣告利率!$J$2,B57,0)+MAX(OFFSET(宣告利率!$V$2,B57,0,1,3))))</f>
        <v>6834568</v>
      </c>
      <c r="P57" s="751">
        <f t="shared" ca="1" si="12"/>
        <v>6825915</v>
      </c>
      <c r="Q57" s="752">
        <f ca="1">IF(B57="","",IF(C57=109,0,OFFSET(宣告利率!$AB$2,B57,0)+OFFSET(宣告利率!$AC$2,B57,0)))</f>
        <v>6825985</v>
      </c>
      <c r="R57" s="751">
        <f t="shared" ca="1" si="13"/>
        <v>6825915</v>
      </c>
      <c r="S57" s="753">
        <f t="shared" ca="1" si="14"/>
        <v>6825985</v>
      </c>
      <c r="T57" s="760">
        <f t="shared" ca="1" si="15"/>
        <v>2655727</v>
      </c>
      <c r="U57" s="761">
        <f ca="1">IF(B57="","",OFFSET(宣告利率!$Y$2,B57,0))</f>
        <v>6652939.46</v>
      </c>
      <c r="V57" s="761">
        <f t="shared" ca="1" si="16"/>
        <v>6825915</v>
      </c>
      <c r="W57" s="762">
        <f t="shared" ca="1" si="17"/>
        <v>2.5702623048227471</v>
      </c>
      <c r="X57" s="761">
        <f t="shared" ca="1" si="18"/>
        <v>6825985</v>
      </c>
      <c r="Y57" s="763">
        <f t="shared" ca="1" si="19"/>
        <v>2.5702886629536845</v>
      </c>
      <c r="Z57" s="758">
        <f t="shared" ca="1" si="20"/>
        <v>2.5735205463513382</v>
      </c>
      <c r="AA57" s="759" t="b">
        <f t="shared" ca="1" si="10"/>
        <v>1</v>
      </c>
    </row>
    <row r="58" spans="1:27" s="759" customFormat="1" ht="35.15" customHeight="1">
      <c r="A58" s="748"/>
      <c r="B58" s="749">
        <f ca="1">IF(B57="","",IF(C57=險種基本資料!$B$21,"",B57+1))</f>
        <v>36</v>
      </c>
      <c r="C58" s="750">
        <f t="shared" ca="1" si="21"/>
        <v>106</v>
      </c>
      <c r="D58" s="751">
        <f ca="1">IF(B58="","",OFFSET(宣告利率!$I$2,B58,0))</f>
        <v>2655727</v>
      </c>
      <c r="E58" s="751">
        <f ca="1">IF(B58="","",OFFSET(宣告利率!$M$2,B58,0)+OFFSET(宣告利率!$K$2,B58,0))</f>
        <v>2790097</v>
      </c>
      <c r="F58" s="751">
        <f ca="1">IF(B58="","",OFFSET(宣告利率!$L$2,B58,0)+OFFSET(宣告利率!$K$2,B58,0))</f>
        <v>2790097</v>
      </c>
      <c r="G58" s="751">
        <f ca="1">IF(B58="","",OFFSET(宣告利率!$J$2,B58,0))</f>
        <v>2855620</v>
      </c>
      <c r="H58" s="751">
        <f ca="1">IF(B58="","",OFFSET(宣告利率!$G$2,B58,0))</f>
        <v>178136</v>
      </c>
      <c r="I58" s="751">
        <f ca="1">IF(B58="","",IF(C58&lt;16,0,IF(C58=16,OFFSET(宣告利率!$O$2,B58-1,0),0)+OFFSET(宣告利率!$O$2,B58,0)))</f>
        <v>236349</v>
      </c>
      <c r="J58" s="751">
        <f ca="1">IF(B58="","",IF(C58&lt;16,0,OFFSET(宣告利率!$P$2,B58,0)))</f>
        <v>5624794</v>
      </c>
      <c r="K58" s="751">
        <f ca="1">IF(B58="","",IF(C58&lt;16,OFFSET(宣告利率!$N$2,B58,0)+OFFSET(宣告利率!$U$2,B58,0),OFFSET(宣告利率!$Q$2,B58,0)+OFFSET(宣告利率!$U$2,B58,0)))</f>
        <v>4239407</v>
      </c>
      <c r="L58" s="751">
        <f ca="1">IF(B58="","",IF(C58&lt;16,OFFSET(宣告利率!$N$2,B58,0),OFFSET(宣告利率!$Q$2,B58,0)+OFFSET(宣告利率!$U$2,B58,0)))</f>
        <v>4239407</v>
      </c>
      <c r="M58" s="751">
        <f ca="1">IF(B58="","",IF(OR(ZDIVOPT02=CSWD,ZDIVOPT02=DVAC),OFFSET(宣告利率!$R$2,B58,0),0))</f>
        <v>0</v>
      </c>
      <c r="N58" s="751">
        <f ca="1">IF(B58="","",IF(ZDIVOPT02=CSWD,OFFSET(宣告利率!$S$2,B58,0),IF(ZDIVOPT02=DVAC,OFFSET(宣告利率!$T$2,B58,0),0)))</f>
        <v>0</v>
      </c>
      <c r="O58" s="751">
        <f ca="1">IF(B58="","",IF(C58&lt;0,0,OFFSET(宣告利率!$J$2,B58,0)+MAX(OFFSET(宣告利率!$V$2,B58,0,1,3))))</f>
        <v>7012266</v>
      </c>
      <c r="P58" s="751">
        <f t="shared" ca="1" si="12"/>
        <v>7029504</v>
      </c>
      <c r="Q58" s="752">
        <f ca="1">IF(B58="","",IF(C58=109,0,OFFSET(宣告利率!$AB$2,B58,0)+OFFSET(宣告利率!$AC$2,B58,0)))</f>
        <v>7029587</v>
      </c>
      <c r="R58" s="751">
        <f t="shared" ca="1" si="13"/>
        <v>7029504</v>
      </c>
      <c r="S58" s="753">
        <f t="shared" ca="1" si="14"/>
        <v>7029587</v>
      </c>
      <c r="T58" s="760">
        <f t="shared" ca="1" si="15"/>
        <v>2655727</v>
      </c>
      <c r="U58" s="761">
        <f ca="1">IF(B58="","",OFFSET(宣告利率!$Y$2,B58,0))</f>
        <v>6851368.1600000001</v>
      </c>
      <c r="V58" s="761">
        <f t="shared" ca="1" si="16"/>
        <v>7029504</v>
      </c>
      <c r="W58" s="762">
        <f t="shared" ca="1" si="17"/>
        <v>2.6469226693858219</v>
      </c>
      <c r="X58" s="761">
        <f t="shared" ca="1" si="18"/>
        <v>7029587</v>
      </c>
      <c r="Y58" s="763">
        <f t="shared" ca="1" si="19"/>
        <v>2.646953922598219</v>
      </c>
      <c r="Z58" s="758">
        <f t="shared" ca="1" si="20"/>
        <v>2.6404317913701219</v>
      </c>
      <c r="AA58" s="759" t="b">
        <f t="shared" ca="1" si="10"/>
        <v>0</v>
      </c>
    </row>
    <row r="59" spans="1:27" s="759" customFormat="1" ht="35.15" customHeight="1">
      <c r="A59" s="748"/>
      <c r="B59" s="749">
        <f ca="1">IF(B58="","",IF(C58=險種基本資料!$B$21,"",B58+1))</f>
        <v>37</v>
      </c>
      <c r="C59" s="750">
        <f t="shared" ca="1" si="21"/>
        <v>107</v>
      </c>
      <c r="D59" s="751">
        <f ca="1">IF(B59="","",OFFSET(宣告利率!$I$2,B59,0))</f>
        <v>2655727</v>
      </c>
      <c r="E59" s="751">
        <f ca="1">IF(B59="","",OFFSET(宣告利率!$M$2,B59,0)+OFFSET(宣告利率!$K$2,B59,0))</f>
        <v>2801943</v>
      </c>
      <c r="F59" s="751">
        <f ca="1">IF(B59="","",OFFSET(宣告利率!$L$2,B59,0)+OFFSET(宣告利率!$K$2,B59,0))</f>
        <v>2801943</v>
      </c>
      <c r="G59" s="751">
        <f ca="1">IF(B59="","",OFFSET(宣告利率!$J$2,B59,0))</f>
        <v>2855620</v>
      </c>
      <c r="H59" s="751">
        <f ca="1">IF(B59="","",OFFSET(宣告利率!$G$2,B59,0))</f>
        <v>183543</v>
      </c>
      <c r="I59" s="751">
        <f ca="1">IF(B59="","",IF(C59&lt;16,0,IF(C59=16,OFFSET(宣告利率!$O$2,B59-1,0),0)+OFFSET(宣告利率!$O$2,B59,0)))</f>
        <v>242493</v>
      </c>
      <c r="J59" s="751">
        <f ca="1">IF(B59="","",IF(C59&lt;16,0,OFFSET(宣告利率!$P$2,B59,0)))</f>
        <v>5867287</v>
      </c>
      <c r="K59" s="751">
        <f ca="1">IF(B59="","",IF(C59&lt;16,OFFSET(宣告利率!$N$2,B59,0)+OFFSET(宣告利率!$U$2,B59,0),OFFSET(宣告利率!$Q$2,B59,0)+OFFSET(宣告利率!$U$2,B59,0)))</f>
        <v>4440950</v>
      </c>
      <c r="L59" s="751">
        <f ca="1">IF(B59="","",IF(C59&lt;16,OFFSET(宣告利率!$N$2,B59,0),OFFSET(宣告利率!$Q$2,B59,0)+OFFSET(宣告利率!$U$2,B59,0)))</f>
        <v>4440950</v>
      </c>
      <c r="M59" s="751">
        <f ca="1">IF(B59="","",IF(OR(ZDIVOPT02=CSWD,ZDIVOPT02=DVAC),OFFSET(宣告利率!$R$2,B59,0),0))</f>
        <v>0</v>
      </c>
      <c r="N59" s="751">
        <f ca="1">IF(B59="","",IF(ZDIVOPT02=CSWD,OFFSET(宣告利率!$S$2,B59,0),IF(ZDIVOPT02=DVAC,OFFSET(宣告利率!$T$2,B59,0),0)))</f>
        <v>0</v>
      </c>
      <c r="O59" s="751">
        <f ca="1">IF(B59="","",IF(C59&lt;0,0,OFFSET(宣告利率!$J$2,B59,0)+MAX(OFFSET(宣告利率!$V$2,B59,0,1,3))))</f>
        <v>7194586</v>
      </c>
      <c r="P59" s="751">
        <f t="shared" ca="1" si="12"/>
        <v>7242893</v>
      </c>
      <c r="Q59" s="752">
        <f ca="1">IF(B59="","",IF(C59=109,0,OFFSET(宣告利率!$AB$2,B59,0)+OFFSET(宣告利率!$AC$2,B59,0)))</f>
        <v>7243021</v>
      </c>
      <c r="R59" s="751">
        <f t="shared" ca="1" si="13"/>
        <v>7242893</v>
      </c>
      <c r="S59" s="753">
        <f t="shared" ca="1" si="14"/>
        <v>7243021</v>
      </c>
      <c r="T59" s="760">
        <f t="shared" ca="1" si="15"/>
        <v>2655727</v>
      </c>
      <c r="U59" s="761">
        <f ca="1">IF(B59="","",OFFSET(宣告利率!$Y$2,B59,0))</f>
        <v>7059349.71</v>
      </c>
      <c r="V59" s="761">
        <f t="shared" ca="1" si="16"/>
        <v>7242893</v>
      </c>
      <c r="W59" s="762">
        <f t="shared" ca="1" si="17"/>
        <v>2.7272731722801327</v>
      </c>
      <c r="X59" s="761">
        <f t="shared" ca="1" si="18"/>
        <v>7243021</v>
      </c>
      <c r="Y59" s="763">
        <f t="shared" ca="1" si="19"/>
        <v>2.7273213700052752</v>
      </c>
      <c r="Z59" s="758">
        <f t="shared" ca="1" si="20"/>
        <v>2.7090834261202299</v>
      </c>
      <c r="AA59" s="759" t="b">
        <f t="shared" ca="1" si="10"/>
        <v>0</v>
      </c>
    </row>
    <row r="60" spans="1:27" s="759" customFormat="1" ht="35.15" customHeight="1">
      <c r="A60" s="748"/>
      <c r="B60" s="749">
        <f ca="1">IF(B59="","",IF(C59=險種基本資料!$B$21,"",B59+1))</f>
        <v>38</v>
      </c>
      <c r="C60" s="750">
        <f t="shared" ca="1" si="21"/>
        <v>108</v>
      </c>
      <c r="D60" s="751">
        <f ca="1">IF(B60="","",OFFSET(宣告利率!$I$2,B60,0))</f>
        <v>2655727</v>
      </c>
      <c r="E60" s="751">
        <f ca="1">IF(B60="","",OFFSET(宣告利率!$M$2,B60,0)+OFFSET(宣告利率!$K$2,B60,0))</f>
        <v>2820082</v>
      </c>
      <c r="F60" s="751">
        <f ca="1">IF(B60="","",OFFSET(宣告利率!$L$2,B60,0)+OFFSET(宣告利率!$K$2,B60,0))</f>
        <v>2820082</v>
      </c>
      <c r="G60" s="751">
        <f ca="1">IF(B60="","",OFFSET(宣告利率!$J$2,B60,0))</f>
        <v>2855620</v>
      </c>
      <c r="H60" s="751">
        <f ca="1">IF(B60="","",OFFSET(宣告利率!$G$2,B60,0))</f>
        <v>189534</v>
      </c>
      <c r="I60" s="751">
        <f ca="1">IF(B60="","",IF(C60&lt;16,0,IF(C60=16,OFFSET(宣告利率!$O$2,B60-1,0),0)+OFFSET(宣告利率!$O$2,B60,0)))</f>
        <v>248798</v>
      </c>
      <c r="J60" s="751">
        <f ca="1">IF(B60="","",IF(C60&lt;16,0,OFFSET(宣告利率!$P$2,B60,0)))</f>
        <v>6116085</v>
      </c>
      <c r="K60" s="751">
        <f ca="1">IF(B60="","",IF(C60&lt;16,OFFSET(宣告利率!$N$2,B60,0)+OFFSET(宣告利率!$U$2,B60,0),OFFSET(宣告利率!$Q$2,B60,0)+OFFSET(宣告利率!$U$2,B60,0)))</f>
        <v>4659234</v>
      </c>
      <c r="L60" s="751">
        <f ca="1">IF(B60="","",IF(C60&lt;16,OFFSET(宣告利率!$N$2,B60,0),OFFSET(宣告利率!$Q$2,B60,0)+OFFSET(宣告利率!$U$2,B60,0)))</f>
        <v>4659234</v>
      </c>
      <c r="M60" s="751">
        <f ca="1">IF(B60="","",IF(OR(ZDIVOPT02=CSWD,ZDIVOPT02=DVAC),OFFSET(宣告利率!$R$2,B60,0),0))</f>
        <v>0</v>
      </c>
      <c r="N60" s="751">
        <f ca="1">IF(B60="","",IF(ZDIVOPT02=CSWD,OFFSET(宣告利率!$S$2,B60,0),IF(ZDIVOPT02=DVAC,OFFSET(宣告利率!$T$2,B60,0),0)))</f>
        <v>0</v>
      </c>
      <c r="O60" s="751">
        <f ca="1">IF(B60="","",IF(C60&lt;0,0,OFFSET(宣告利率!$J$2,B60,0)+MAX(OFFSET(宣告利率!$V$2,B60,0,1,3))))</f>
        <v>7381645</v>
      </c>
      <c r="P60" s="751">
        <f t="shared" ca="1" si="12"/>
        <v>7479316</v>
      </c>
      <c r="Q60" s="752">
        <f ca="1">IF(B60="","",IF(C60=109,0,OFFSET(宣告利率!$AB$2,B60,0)+OFFSET(宣告利率!$AC$2,B60,0)))</f>
        <v>7479574</v>
      </c>
      <c r="R60" s="751">
        <f t="shared" ca="1" si="13"/>
        <v>7479316</v>
      </c>
      <c r="S60" s="753">
        <f t="shared" ca="1" si="14"/>
        <v>7479574</v>
      </c>
      <c r="T60" s="760">
        <f t="shared" ca="1" si="15"/>
        <v>2655727</v>
      </c>
      <c r="U60" s="761">
        <f ca="1">IF(B60="","",OFFSET(宣告利率!$Y$2,B60,0))</f>
        <v>7289781.5199999996</v>
      </c>
      <c r="V60" s="761">
        <f t="shared" ca="1" si="16"/>
        <v>7479316</v>
      </c>
      <c r="W60" s="762">
        <f t="shared" ca="1" si="17"/>
        <v>2.8162970064317605</v>
      </c>
      <c r="X60" s="761">
        <f t="shared" ca="1" si="18"/>
        <v>7479574</v>
      </c>
      <c r="Y60" s="763">
        <f t="shared" ca="1" si="19"/>
        <v>2.8163941549715013</v>
      </c>
      <c r="Z60" s="758">
        <f t="shared" ca="1" si="20"/>
        <v>2.7795195063348004</v>
      </c>
      <c r="AA60" s="759" t="b">
        <f t="shared" ca="1" si="10"/>
        <v>0</v>
      </c>
    </row>
    <row r="61" spans="1:27" s="759" customFormat="1" ht="35.15" customHeight="1">
      <c r="A61" s="748"/>
      <c r="B61" s="749">
        <f ca="1">IF(B60="","",IF(C60=險種基本資料!$B$21,"",B60+1))</f>
        <v>39</v>
      </c>
      <c r="C61" s="750">
        <f t="shared" ca="1" si="21"/>
        <v>109</v>
      </c>
      <c r="D61" s="751">
        <f ca="1">IF(B61="","",OFFSET(宣告利率!$I$2,B61,0))</f>
        <v>2655727</v>
      </c>
      <c r="E61" s="751">
        <f ca="1">IF(B61="","",OFFSET(宣告利率!$M$2,B61,0)+OFFSET(宣告利率!$K$2,B61,0))</f>
        <v>2855620</v>
      </c>
      <c r="F61" s="751">
        <f ca="1">IF(B61="","",OFFSET(宣告利率!$L$2,B61,0)+OFFSET(宣告利率!$K$2,B61,0))</f>
        <v>2855620</v>
      </c>
      <c r="G61" s="751">
        <f ca="1">IF(B61="","",OFFSET(宣告利率!$J$2,B61,0))</f>
        <v>2855620</v>
      </c>
      <c r="H61" s="751">
        <f ca="1">IF(B61="","",OFFSET(宣告利率!$G$2,B61,0))</f>
        <v>196913</v>
      </c>
      <c r="I61" s="751">
        <f ca="1">IF(B61="","",IF(C61&lt;16,0,IF(C61=16,OFFSET(宣告利率!$O$2,B61-1,0),0)+OFFSET(宣告利率!$O$2,B61,0)))</f>
        <v>0</v>
      </c>
      <c r="J61" s="751">
        <f ca="1">IF(B61="","",IF(C61&lt;16,0,OFFSET(宣告利率!$P$2,B61,0)))</f>
        <v>6116085</v>
      </c>
      <c r="K61" s="751">
        <f ca="1">IF(B61="","",IF(C61&lt;16,OFFSET(宣告利率!$N$2,B61,0)+OFFSET(宣告利率!$U$2,B61,0),OFFSET(宣告利率!$Q$2,B61,0)+OFFSET(宣告利率!$U$2,B61,0)))</f>
        <v>4717948</v>
      </c>
      <c r="L61" s="751">
        <f ca="1">IF(B61="","",IF(C61&lt;16,OFFSET(宣告利率!$N$2,B61,0),OFFSET(宣告利率!$Q$2,B61,0)+OFFSET(宣告利率!$U$2,B61,0)))</f>
        <v>4717948</v>
      </c>
      <c r="M61" s="751">
        <f ca="1">IF(B61="","",IF(OR(ZDIVOPT02=CSWD,ZDIVOPT02=DVAC),OFFSET(宣告利率!$R$2,B61,0),0))</f>
        <v>0</v>
      </c>
      <c r="N61" s="751">
        <f ca="1">IF(B61="","",IF(ZDIVOPT02=CSWD,OFFSET(宣告利率!$S$2,B61,0),IF(ZDIVOPT02=DVAC,OFFSET(宣告利率!$T$2,B61,0),0)))</f>
        <v>0</v>
      </c>
      <c r="O61" s="751">
        <f ca="1">IF(B61="","",IF(C61&lt;0,0,OFFSET(宣告利率!$J$2,B61,0)+MAX(OFFSET(宣告利率!$V$2,B61,0,1,3))))</f>
        <v>7573568</v>
      </c>
      <c r="P61" s="751">
        <f t="shared" ca="1" si="12"/>
        <v>7573568</v>
      </c>
      <c r="Q61" s="752">
        <f ca="1">IF(B61="","",IF(C61=109,0,OFFSET(宣告利率!$AB$2,B61,0)+OFFSET(宣告利率!$AC$2,B61,0)))</f>
        <v>0</v>
      </c>
      <c r="R61" s="751">
        <f t="shared" ca="1" si="13"/>
        <v>7573568</v>
      </c>
      <c r="S61" s="753">
        <f t="shared" ca="1" si="14"/>
        <v>0</v>
      </c>
      <c r="T61" s="760">
        <f t="shared" ca="1" si="15"/>
        <v>2655727</v>
      </c>
      <c r="U61" s="761">
        <f ca="1">IF(B61="","",OFFSET(宣告利率!$Y$2,B61,0))</f>
        <v>7573568.1699999999</v>
      </c>
      <c r="V61" s="761">
        <f t="shared" ca="1" si="16"/>
        <v>7573568</v>
      </c>
      <c r="W61" s="762">
        <f t="shared" ca="1" si="17"/>
        <v>2.8517871001047923</v>
      </c>
      <c r="X61" s="761">
        <f t="shared" ca="1" si="18"/>
        <v>0</v>
      </c>
      <c r="Y61" s="763" t="str">
        <f t="shared" ca="1" si="19"/>
        <v>-</v>
      </c>
      <c r="Z61" s="758">
        <f t="shared" ca="1" si="20"/>
        <v>2.8517871001047923</v>
      </c>
      <c r="AA61" s="759" t="b">
        <f t="shared" ca="1" si="10"/>
        <v>0</v>
      </c>
    </row>
    <row r="62" spans="1:27" s="759" customFormat="1" ht="35.15" customHeight="1" thickBot="1">
      <c r="A62" s="748"/>
      <c r="B62" s="749" t="str">
        <f ca="1">IF(B61="","",IF(C61=險種基本資料!$B$21,"",B61+1))</f>
        <v/>
      </c>
      <c r="C62" s="750" t="str">
        <f t="shared" ca="1" si="21"/>
        <v/>
      </c>
      <c r="D62" s="751" t="str">
        <f ca="1">IF(B62="","",OFFSET(宣告利率!$I$2,B62,0))</f>
        <v/>
      </c>
      <c r="E62" s="751" t="str">
        <f ca="1">IF(B62="","",OFFSET(宣告利率!$M$2,B62,0)+OFFSET(宣告利率!$K$2,B62,0))</f>
        <v/>
      </c>
      <c r="F62" s="751" t="str">
        <f ca="1">IF(B62="","",OFFSET(宣告利率!$L$2,B62,0)+OFFSET(宣告利率!$K$2,B62,0))</f>
        <v/>
      </c>
      <c r="G62" s="751" t="str">
        <f ca="1">IF(B62="","",OFFSET(宣告利率!$J$2,B62,0))</f>
        <v/>
      </c>
      <c r="H62" s="751" t="str">
        <f ca="1">IF(B62="","",OFFSET(宣告利率!$G$2,B62,0))</f>
        <v/>
      </c>
      <c r="I62" s="751" t="str">
        <f ca="1">IF(B62="","",IF(C62&lt;16,0,IF(C62=16,OFFSET(宣告利率!$O$2,B62-1,0),0)+OFFSET(宣告利率!$O$2,B62,0)))</f>
        <v/>
      </c>
      <c r="J62" s="751" t="str">
        <f ca="1">IF(B62="","",IF(C62&lt;16,0,OFFSET(宣告利率!$P$2,B62,0)))</f>
        <v/>
      </c>
      <c r="K62" s="751" t="str">
        <f ca="1">IF(B62="","",IF(C62&lt;16,OFFSET(宣告利率!$N$2,B62,0)+OFFSET(宣告利率!$U$2,B62,0),OFFSET(宣告利率!$Q$2,B62,0)+OFFSET(宣告利率!$U$2,B62,0)))</f>
        <v/>
      </c>
      <c r="L62" s="751" t="str">
        <f ca="1">IF(B62="","",IF(C62&lt;16,OFFSET(宣告利率!$N$2,B62,0),OFFSET(宣告利率!$Q$2,B62,0)+OFFSET(宣告利率!$U$2,B62,0)))</f>
        <v/>
      </c>
      <c r="M62" s="751" t="str">
        <f ca="1">IF(B62="","",IF(OR(ZDIVOPT02=CSWD,ZDIVOPT02=DVAC),OFFSET(宣告利率!$R$2,B62,0),0))</f>
        <v/>
      </c>
      <c r="N62" s="751" t="str">
        <f ca="1">IF(B62="","",IF(ZDIVOPT02=CSWD,OFFSET(宣告利率!$S$2,B62,0),IF(ZDIVOPT02=DVAC,OFFSET(宣告利率!$T$2,B62,0),0)))</f>
        <v/>
      </c>
      <c r="O62" s="751" t="str">
        <f ca="1">IF(B62="","",IF(C62&lt;0,0,OFFSET(宣告利率!$J$2,B62,0)+MAX(OFFSET(宣告利率!$V$2,B62,0,1,3))))</f>
        <v/>
      </c>
      <c r="P62" s="751" t="str">
        <f t="shared" ca="1" si="12"/>
        <v/>
      </c>
      <c r="Q62" s="752" t="str">
        <f ca="1">IF(B62="","",IF(C62=109,0,OFFSET(宣告利率!$AB$2,B62,0)+OFFSET(宣告利率!$AC$2,B62,0)))</f>
        <v/>
      </c>
      <c r="R62" s="751" t="str">
        <f t="shared" ca="1" si="13"/>
        <v/>
      </c>
      <c r="S62" s="753" t="str">
        <f t="shared" ca="1" si="14"/>
        <v/>
      </c>
      <c r="T62" s="764" t="str">
        <f t="shared" ca="1" si="15"/>
        <v/>
      </c>
      <c r="U62" s="765" t="str">
        <f ca="1">IF(B62="","",OFFSET(宣告利率!$Y$2,B62,0))</f>
        <v/>
      </c>
      <c r="V62" s="765" t="str">
        <f t="shared" ca="1" si="16"/>
        <v/>
      </c>
      <c r="W62" s="766" t="str">
        <f t="shared" ca="1" si="17"/>
        <v/>
      </c>
      <c r="X62" s="765" t="str">
        <f t="shared" ca="1" si="18"/>
        <v/>
      </c>
      <c r="Y62" s="767" t="str">
        <f t="shared" ca="1" si="19"/>
        <v/>
      </c>
      <c r="Z62" s="768" t="str">
        <f t="shared" ca="1" si="20"/>
        <v/>
      </c>
      <c r="AA62" s="759" t="e">
        <f t="shared" ca="1" si="10"/>
        <v>#VALUE!</v>
      </c>
    </row>
    <row r="63" spans="1:27" s="743" customFormat="1" ht="35.15" customHeight="1">
      <c r="A63" s="740"/>
      <c r="B63" s="1103" t="str">
        <f t="shared" ref="B63:Y65" si="22">B17</f>
        <v>保單
年度
(末)</v>
      </c>
      <c r="C63" s="1106" t="str">
        <f t="shared" si="22"/>
        <v>保險
年齡</v>
      </c>
      <c r="D63" s="1106" t="str">
        <f t="shared" ca="1" si="22"/>
        <v>累積所繳保險費
(A)</v>
      </c>
      <c r="E63" s="1109" t="str">
        <f t="shared" si="22"/>
        <v>基本保險金額對應之保單價值準備金
【含祝壽保險金】</v>
      </c>
      <c r="F63" s="1112" t="str">
        <f t="shared" si="22"/>
        <v>基本保險金額
對應之現金價值
【含祝壽保險金】
(B)</v>
      </c>
      <c r="G63" s="1106" t="str">
        <f t="shared" si="22"/>
        <v>基本保險金額
對應之壽險保障
(身故保險金)</v>
      </c>
      <c r="H63" s="741"/>
      <c r="I63" s="742"/>
      <c r="J63" s="1121" t="str">
        <f t="shared" si="22"/>
        <v>假設投保後未來各保單年度宣告利率為4.35% (下表為預估假設值)</v>
      </c>
      <c r="K63" s="1121"/>
      <c r="L63" s="1121"/>
      <c r="M63" s="1121"/>
      <c r="N63" s="1121"/>
      <c r="O63" s="1121"/>
      <c r="P63" s="1121"/>
      <c r="Q63" s="1181"/>
      <c r="R63" s="1182" t="str">
        <f t="shared" si="22"/>
        <v>年度末終止契約時合計可領取之金額(含增值回饋分享金)
(F)</v>
      </c>
      <c r="S63" s="1205" t="str">
        <f t="shared" si="22"/>
        <v>次年度期初終止契約時合計可領取之金額(含增值回饋分享金)
(H)=(G)</v>
      </c>
      <c r="T63" s="1211" t="str">
        <f t="shared" si="22"/>
        <v>累積
應繳保費</v>
      </c>
      <c r="U63" s="1197" t="str">
        <f t="shared" si="22"/>
        <v>期末保單價值準備金(含基本保險金額、累計增加保險金額)
【含祝壽保險金】</v>
      </c>
      <c r="V63" s="1194" t="str">
        <f t="shared" si="22"/>
        <v>(E)+(F)</v>
      </c>
      <c r="W63" s="1194" t="str">
        <f t="shared" si="22"/>
        <v>((E)+(F))/(A)</v>
      </c>
      <c r="X63" s="1197" t="str">
        <f t="shared" si="22"/>
        <v>(G)+(E)</v>
      </c>
      <c r="Y63" s="1200" t="str">
        <f t="shared" si="22"/>
        <v>((G)+(E))/(A)</v>
      </c>
      <c r="Z63" s="1255" t="str">
        <f>Z17</f>
        <v>(I)/(A)</v>
      </c>
      <c r="AA63" s="759" t="e">
        <f t="shared" ca="1" si="10"/>
        <v>#VALUE!</v>
      </c>
    </row>
    <row r="64" spans="1:27" s="743" customFormat="1" ht="36" customHeight="1">
      <c r="A64" s="740"/>
      <c r="B64" s="1104">
        <f t="shared" si="22"/>
        <v>0</v>
      </c>
      <c r="C64" s="1107">
        <f t="shared" si="22"/>
        <v>0</v>
      </c>
      <c r="D64" s="1107">
        <f t="shared" si="22"/>
        <v>0</v>
      </c>
      <c r="E64" s="1110">
        <f t="shared" si="22"/>
        <v>0</v>
      </c>
      <c r="F64" s="1113">
        <f t="shared" si="22"/>
        <v>0</v>
      </c>
      <c r="G64" s="1107">
        <f t="shared" si="22"/>
        <v>0</v>
      </c>
      <c r="H64" s="1116" t="str">
        <f t="shared" si="22"/>
        <v>增值回饋分享金</v>
      </c>
      <c r="I64" s="1118" t="str">
        <f t="shared" si="22"/>
        <v>選擇以繳清保險方式增加保險金額</v>
      </c>
      <c r="J64" s="1119">
        <f t="shared" si="22"/>
        <v>0</v>
      </c>
      <c r="K64" s="1119">
        <f t="shared" si="22"/>
        <v>0</v>
      </c>
      <c r="L64" s="1119">
        <f t="shared" si="22"/>
        <v>0</v>
      </c>
      <c r="M64" s="1118" t="str">
        <f t="shared" si="22"/>
        <v>選擇現金給付</v>
      </c>
      <c r="N64" s="1120">
        <f t="shared" si="22"/>
        <v>0</v>
      </c>
      <c r="O64" s="1203" t="str">
        <f t="shared" si="22"/>
        <v>下表數值含「基本保險金額、累計增加保險金額」</v>
      </c>
      <c r="P64" s="1203">
        <f t="shared" si="22"/>
        <v>0</v>
      </c>
      <c r="Q64" s="1204">
        <f t="shared" si="22"/>
        <v>0</v>
      </c>
      <c r="R64" s="1183"/>
      <c r="S64" s="1206"/>
      <c r="T64" s="1212">
        <f t="shared" si="22"/>
        <v>0</v>
      </c>
      <c r="U64" s="1198">
        <f t="shared" si="22"/>
        <v>0</v>
      </c>
      <c r="V64" s="1195">
        <f t="shared" si="22"/>
        <v>0</v>
      </c>
      <c r="W64" s="1195">
        <f t="shared" si="22"/>
        <v>0</v>
      </c>
      <c r="X64" s="1198">
        <f t="shared" si="22"/>
        <v>0</v>
      </c>
      <c r="Y64" s="1201">
        <f t="shared" si="22"/>
        <v>0</v>
      </c>
      <c r="Z64" s="1256"/>
      <c r="AA64" s="759" t="b">
        <f t="shared" ca="1" si="10"/>
        <v>0</v>
      </c>
    </row>
    <row r="65" spans="1:27" s="743" customFormat="1" ht="93.6" customHeight="1" thickBot="1">
      <c r="A65" s="740"/>
      <c r="B65" s="1105">
        <f t="shared" si="22"/>
        <v>0</v>
      </c>
      <c r="C65" s="1108">
        <f t="shared" si="22"/>
        <v>0</v>
      </c>
      <c r="D65" s="1108">
        <f t="shared" si="22"/>
        <v>0</v>
      </c>
      <c r="E65" s="1111">
        <f t="shared" si="22"/>
        <v>0</v>
      </c>
      <c r="F65" s="1114">
        <f t="shared" si="22"/>
        <v>0</v>
      </c>
      <c r="G65" s="1108">
        <f t="shared" si="22"/>
        <v>0</v>
      </c>
      <c r="H65" s="1117">
        <f t="shared" si="22"/>
        <v>0</v>
      </c>
      <c r="I65" s="744" t="str">
        <f t="shared" si="22"/>
        <v>增額繳清保險金額</v>
      </c>
      <c r="J65" s="745" t="str">
        <f t="shared" si="22"/>
        <v>累計增加
保險金額</v>
      </c>
      <c r="K65" s="744" t="str">
        <f t="shared" si="22"/>
        <v>累計增加保險金額對應之年度末保單價值準備金
【含祝壽保險金】</v>
      </c>
      <c r="L65" s="745" t="str">
        <f t="shared" si="22"/>
        <v>累計增加保險金額對應之現金價值
【含祝壽保險金】(C)</v>
      </c>
      <c r="M65" s="745" t="str">
        <f t="shared" si="22"/>
        <v>增值回饋
分享金
(D)</v>
      </c>
      <c r="N65" s="745" t="str">
        <f t="shared" si="22"/>
        <v>累計之增值回饋分享金
(E)</v>
      </c>
      <c r="O65" s="746" t="str">
        <f t="shared" si="22"/>
        <v>壽險保障
(身故保險金)
(I)</v>
      </c>
      <c r="P65" s="746" t="str">
        <f t="shared" si="22"/>
        <v>年度末現金價值
【含祝壽保險金】
(F)=(B)+(C)</v>
      </c>
      <c r="Q65" s="747" t="str">
        <f t="shared" si="22"/>
        <v>次年度期初
現金價值
(G)</v>
      </c>
      <c r="R65" s="1184"/>
      <c r="S65" s="1207"/>
      <c r="T65" s="1213">
        <f t="shared" si="22"/>
        <v>0</v>
      </c>
      <c r="U65" s="1199">
        <f t="shared" si="22"/>
        <v>0</v>
      </c>
      <c r="V65" s="1196">
        <f t="shared" si="22"/>
        <v>0</v>
      </c>
      <c r="W65" s="1196">
        <f t="shared" si="22"/>
        <v>0</v>
      </c>
      <c r="X65" s="1199">
        <f t="shared" si="22"/>
        <v>0</v>
      </c>
      <c r="Y65" s="1202">
        <f t="shared" si="22"/>
        <v>0</v>
      </c>
      <c r="Z65" s="1257"/>
      <c r="AA65" s="759" t="b">
        <f t="shared" ca="1" si="10"/>
        <v>0</v>
      </c>
    </row>
    <row r="66" spans="1:27" s="759" customFormat="1" ht="35.15" customHeight="1">
      <c r="A66" s="748"/>
      <c r="B66" s="749" t="str">
        <f ca="1">IF(B62="","",IF(C62=險種基本資料!$B$21,"",B62+1))</f>
        <v/>
      </c>
      <c r="C66" s="750" t="str">
        <f t="shared" ca="1" si="21"/>
        <v/>
      </c>
      <c r="D66" s="751" t="str">
        <f ca="1">IF(B66="","",OFFSET(宣告利率!$I$2,B66,0))</f>
        <v/>
      </c>
      <c r="E66" s="751" t="str">
        <f ca="1">IF(B66="","",OFFSET(宣告利率!$M$2,B66,0)+OFFSET(宣告利率!$K$2,B66,0))</f>
        <v/>
      </c>
      <c r="F66" s="751" t="str">
        <f ca="1">IF(B66="","",OFFSET(宣告利率!$L$2,B66,0)+OFFSET(宣告利率!$K$2,B66,0))</f>
        <v/>
      </c>
      <c r="G66" s="751" t="str">
        <f ca="1">IF(B66="","",OFFSET(宣告利率!$J$2,B66,0))</f>
        <v/>
      </c>
      <c r="H66" s="751" t="str">
        <f ca="1">IF(B66="","",OFFSET(宣告利率!$G$2,B66,0))</f>
        <v/>
      </c>
      <c r="I66" s="751" t="str">
        <f ca="1">IF(B66="","",IF(C66&lt;16,0,IF(C66=16,OFFSET(宣告利率!$O$2,B66-1,0),0)+OFFSET(宣告利率!$O$2,B66,0)))</f>
        <v/>
      </c>
      <c r="J66" s="751" t="str">
        <f ca="1">IF(B66="","",IF(C66&lt;16,0,OFFSET(宣告利率!$P$2,B66,0)))</f>
        <v/>
      </c>
      <c r="K66" s="751" t="str">
        <f ca="1">IF(B66="","",IF(C66&lt;16,OFFSET(宣告利率!$N$2,B66,0)+OFFSET(宣告利率!$U$2,B66,0),OFFSET(宣告利率!$Q$2,B66,0)+OFFSET(宣告利率!$U$2,B66,0)))</f>
        <v/>
      </c>
      <c r="L66" s="751" t="str">
        <f ca="1">IF(B66="","",IF(C66&lt;16,OFFSET(宣告利率!$N$2,B66,0),OFFSET(宣告利率!$Q$2,B66,0)+OFFSET(宣告利率!$U$2,B66,0)))</f>
        <v/>
      </c>
      <c r="M66" s="751" t="str">
        <f ca="1">IF(B66="","",IF(OR(ZDIVOPT02=CSWD,ZDIVOPT02=DVAC),OFFSET(宣告利率!$R$2,B66,0),0))</f>
        <v/>
      </c>
      <c r="N66" s="751" t="str">
        <f ca="1">IF(B66="","",IF(ZDIVOPT02=CSWD,OFFSET(宣告利率!$S$2,B66,0),IF(ZDIVOPT02=DVAC,OFFSET(宣告利率!$T$2,B66,0),0)))</f>
        <v/>
      </c>
      <c r="O66" s="751" t="str">
        <f ca="1">IF(B66="","",IF(C66&lt;0,0,OFFSET(宣告利率!$J$2,B66,0)+MAX(OFFSET(宣告利率!$V$2,B66,0,1,3))))</f>
        <v/>
      </c>
      <c r="P66" s="751" t="str">
        <f t="shared" ref="P66:P90" ca="1" si="23">IF(B66="","",F66+L66)</f>
        <v/>
      </c>
      <c r="Q66" s="752" t="str">
        <f ca="1">IF(B66="","",IF(C66=109,0,OFFSET(宣告利率!$AB$2,B66,0)+OFFSET(宣告利率!$AC$2,B66,0)))</f>
        <v/>
      </c>
      <c r="R66" s="751" t="str">
        <f t="shared" ref="R66:R90" ca="1" si="24">IF(B66="","",P66+IF(ZDIVOPT02=CSWD,M66,0)+IF(ZDIVOPT02=DVAC,N66,0))</f>
        <v/>
      </c>
      <c r="S66" s="753" t="str">
        <f t="shared" ref="S66:S90" ca="1" si="25">IF(C66=109,0,IF(B66="","",Q66+IF(ZDIVOPT02=CSWD,M66,0)+IF(ZDIVOPT02=DVAC,N66,0)))</f>
        <v/>
      </c>
      <c r="T66" s="771" t="str">
        <f t="shared" ref="T66:T90" ca="1" si="26">IF(B66="","",FYPremium+(MIN(PayYear,B66)-1)*CYPremium)</f>
        <v/>
      </c>
      <c r="U66" s="751" t="str">
        <f ca="1">IF(B66="","",OFFSET(宣告利率!$Y$2,B66,0))</f>
        <v/>
      </c>
      <c r="V66" s="751" t="str">
        <f t="shared" ref="V66:V90" ca="1" si="27">IF(B66="","",P66+N66)</f>
        <v/>
      </c>
      <c r="W66" s="772" t="str">
        <f t="shared" ref="W66:W90" ca="1" si="28">IF(B66="","",V66/D66)</f>
        <v/>
      </c>
      <c r="X66" s="751" t="str">
        <f t="shared" ref="X66:X90" ca="1" si="29">IF(B66="","",IF(C66=109,0,Q66+N66))</f>
        <v/>
      </c>
      <c r="Y66" s="773" t="str">
        <f t="shared" ref="Y66:Y90" ca="1" si="30">IF(B66="","",IF(OR(B66&lt;PayYear,C66=109),"-",X66/D66))</f>
        <v/>
      </c>
      <c r="Z66" s="774" t="str">
        <f t="shared" ref="Z66:Z90" ca="1" si="31">IF(B66="","",O66/D66)</f>
        <v/>
      </c>
      <c r="AA66" s="759" t="e">
        <f t="shared" ca="1" si="10"/>
        <v>#VALUE!</v>
      </c>
    </row>
    <row r="67" spans="1:27" s="759" customFormat="1" ht="35.15" customHeight="1">
      <c r="A67" s="748"/>
      <c r="B67" s="749" t="str">
        <f ca="1">IF(B66="","",IF(C66=險種基本資料!$B$21,"",B66+1))</f>
        <v/>
      </c>
      <c r="C67" s="750" t="str">
        <f t="shared" ca="1" si="21"/>
        <v/>
      </c>
      <c r="D67" s="751" t="str">
        <f ca="1">IF(B67="","",OFFSET(宣告利率!$I$2,B67,0))</f>
        <v/>
      </c>
      <c r="E67" s="751" t="str">
        <f ca="1">IF(B67="","",OFFSET(宣告利率!$M$2,B67,0)+OFFSET(宣告利率!$K$2,B67,0))</f>
        <v/>
      </c>
      <c r="F67" s="751" t="str">
        <f ca="1">IF(B67="","",OFFSET(宣告利率!$L$2,B67,0)+OFFSET(宣告利率!$K$2,B67,0))</f>
        <v/>
      </c>
      <c r="G67" s="751" t="str">
        <f ca="1">IF(B67="","",OFFSET(宣告利率!$J$2,B67,0))</f>
        <v/>
      </c>
      <c r="H67" s="751" t="str">
        <f ca="1">IF(B67="","",OFFSET(宣告利率!$G$2,B67,0))</f>
        <v/>
      </c>
      <c r="I67" s="751" t="str">
        <f ca="1">IF(B67="","",IF(C67&lt;16,0,IF(C67=16,OFFSET(宣告利率!$O$2,B67-1,0),0)+OFFSET(宣告利率!$O$2,B67,0)))</f>
        <v/>
      </c>
      <c r="J67" s="751" t="str">
        <f ca="1">IF(B67="","",IF(C67&lt;16,0,OFFSET(宣告利率!$P$2,B67,0)))</f>
        <v/>
      </c>
      <c r="K67" s="751" t="str">
        <f ca="1">IF(B67="","",IF(C67&lt;16,OFFSET(宣告利率!$N$2,B67,0)+OFFSET(宣告利率!$U$2,B67,0),OFFSET(宣告利率!$Q$2,B67,0)+OFFSET(宣告利率!$U$2,B67,0)))</f>
        <v/>
      </c>
      <c r="L67" s="751" t="str">
        <f ca="1">IF(B67="","",IF(C67&lt;16,OFFSET(宣告利率!$N$2,B67,0),OFFSET(宣告利率!$Q$2,B67,0)+OFFSET(宣告利率!$U$2,B67,0)))</f>
        <v/>
      </c>
      <c r="M67" s="751" t="str">
        <f ca="1">IF(B67="","",IF(OR(ZDIVOPT02=CSWD,ZDIVOPT02=DVAC),OFFSET(宣告利率!$R$2,B67,0),0))</f>
        <v/>
      </c>
      <c r="N67" s="751" t="str">
        <f ca="1">IF(B67="","",IF(ZDIVOPT02=CSWD,OFFSET(宣告利率!$S$2,B67,0),IF(ZDIVOPT02=DVAC,OFFSET(宣告利率!$T$2,B67,0),0)))</f>
        <v/>
      </c>
      <c r="O67" s="751" t="str">
        <f ca="1">IF(B67="","",IF(C67&lt;0,0,OFFSET(宣告利率!$J$2,B67,0)+MAX(OFFSET(宣告利率!$V$2,B67,0,1,3))))</f>
        <v/>
      </c>
      <c r="P67" s="751" t="str">
        <f t="shared" ca="1" si="23"/>
        <v/>
      </c>
      <c r="Q67" s="752" t="str">
        <f ca="1">IF(B67="","",IF(C67=109,0,OFFSET(宣告利率!$AB$2,B67,0)+OFFSET(宣告利率!$AC$2,B67,0)))</f>
        <v/>
      </c>
      <c r="R67" s="751" t="str">
        <f t="shared" ca="1" si="24"/>
        <v/>
      </c>
      <c r="S67" s="753" t="str">
        <f t="shared" ca="1" si="25"/>
        <v/>
      </c>
      <c r="T67" s="760" t="str">
        <f t="shared" ca="1" si="26"/>
        <v/>
      </c>
      <c r="U67" s="761" t="str">
        <f ca="1">IF(B67="","",OFFSET(宣告利率!$Y$2,B67,0))</f>
        <v/>
      </c>
      <c r="V67" s="761" t="str">
        <f t="shared" ca="1" si="27"/>
        <v/>
      </c>
      <c r="W67" s="762" t="str">
        <f t="shared" ca="1" si="28"/>
        <v/>
      </c>
      <c r="X67" s="761" t="str">
        <f t="shared" ca="1" si="29"/>
        <v/>
      </c>
      <c r="Y67" s="763" t="str">
        <f t="shared" ca="1" si="30"/>
        <v/>
      </c>
      <c r="Z67" s="758" t="str">
        <f t="shared" ca="1" si="31"/>
        <v/>
      </c>
      <c r="AA67" s="759" t="e">
        <f t="shared" ca="1" si="10"/>
        <v>#VALUE!</v>
      </c>
    </row>
    <row r="68" spans="1:27" s="759" customFormat="1" ht="35.15" customHeight="1">
      <c r="A68" s="748"/>
      <c r="B68" s="749" t="str">
        <f ca="1">IF(B67="","",IF(C67=險種基本資料!$B$21,"",B67+1))</f>
        <v/>
      </c>
      <c r="C68" s="750" t="str">
        <f t="shared" ca="1" si="21"/>
        <v/>
      </c>
      <c r="D68" s="751" t="str">
        <f ca="1">IF(B68="","",OFFSET(宣告利率!$I$2,B68,0))</f>
        <v/>
      </c>
      <c r="E68" s="751" t="str">
        <f ca="1">IF(B68="","",OFFSET(宣告利率!$M$2,B68,0)+OFFSET(宣告利率!$K$2,B68,0))</f>
        <v/>
      </c>
      <c r="F68" s="751" t="str">
        <f ca="1">IF(B68="","",OFFSET(宣告利率!$L$2,B68,0)+OFFSET(宣告利率!$K$2,B68,0))</f>
        <v/>
      </c>
      <c r="G68" s="751" t="str">
        <f ca="1">IF(B68="","",OFFSET(宣告利率!$J$2,B68,0))</f>
        <v/>
      </c>
      <c r="H68" s="751" t="str">
        <f ca="1">IF(B68="","",OFFSET(宣告利率!$G$2,B68,0))</f>
        <v/>
      </c>
      <c r="I68" s="751" t="str">
        <f ca="1">IF(B68="","",IF(C68&lt;16,0,IF(C68=16,OFFSET(宣告利率!$O$2,B68-1,0),0)+OFFSET(宣告利率!$O$2,B68,0)))</f>
        <v/>
      </c>
      <c r="J68" s="751" t="str">
        <f ca="1">IF(B68="","",IF(C68&lt;16,0,OFFSET(宣告利率!$P$2,B68,0)))</f>
        <v/>
      </c>
      <c r="K68" s="751" t="str">
        <f ca="1">IF(B68="","",IF(C68&lt;16,OFFSET(宣告利率!$N$2,B68,0)+OFFSET(宣告利率!$U$2,B68,0),OFFSET(宣告利率!$Q$2,B68,0)+OFFSET(宣告利率!$U$2,B68,0)))</f>
        <v/>
      </c>
      <c r="L68" s="751" t="str">
        <f ca="1">IF(B68="","",IF(C68&lt;16,OFFSET(宣告利率!$N$2,B68,0),OFFSET(宣告利率!$Q$2,B68,0)+OFFSET(宣告利率!$U$2,B68,0)))</f>
        <v/>
      </c>
      <c r="M68" s="751" t="str">
        <f ca="1">IF(B68="","",IF(OR(ZDIVOPT02=CSWD,ZDIVOPT02=DVAC),OFFSET(宣告利率!$R$2,B68,0),0))</f>
        <v/>
      </c>
      <c r="N68" s="751" t="str">
        <f ca="1">IF(B68="","",IF(ZDIVOPT02=CSWD,OFFSET(宣告利率!$S$2,B68,0),IF(ZDIVOPT02=DVAC,OFFSET(宣告利率!$T$2,B68,0),0)))</f>
        <v/>
      </c>
      <c r="O68" s="751" t="str">
        <f ca="1">IF(B68="","",IF(C68&lt;0,0,OFFSET(宣告利率!$J$2,B68,0)+MAX(OFFSET(宣告利率!$V$2,B68,0,1,3))))</f>
        <v/>
      </c>
      <c r="P68" s="751" t="str">
        <f t="shared" ca="1" si="23"/>
        <v/>
      </c>
      <c r="Q68" s="752" t="str">
        <f ca="1">IF(B68="","",IF(C68=109,0,OFFSET(宣告利率!$AB$2,B68,0)+OFFSET(宣告利率!$AC$2,B68,0)))</f>
        <v/>
      </c>
      <c r="R68" s="751" t="str">
        <f t="shared" ca="1" si="24"/>
        <v/>
      </c>
      <c r="S68" s="753" t="str">
        <f t="shared" ca="1" si="25"/>
        <v/>
      </c>
      <c r="T68" s="760" t="str">
        <f t="shared" ca="1" si="26"/>
        <v/>
      </c>
      <c r="U68" s="761" t="str">
        <f ca="1">IF(B68="","",OFFSET(宣告利率!$Y$2,B68,0))</f>
        <v/>
      </c>
      <c r="V68" s="761" t="str">
        <f t="shared" ca="1" si="27"/>
        <v/>
      </c>
      <c r="W68" s="762" t="str">
        <f t="shared" ca="1" si="28"/>
        <v/>
      </c>
      <c r="X68" s="761" t="str">
        <f t="shared" ca="1" si="29"/>
        <v/>
      </c>
      <c r="Y68" s="763" t="str">
        <f t="shared" ca="1" si="30"/>
        <v/>
      </c>
      <c r="Z68" s="758" t="str">
        <f t="shared" ca="1" si="31"/>
        <v/>
      </c>
      <c r="AA68" s="759" t="e">
        <f t="shared" ca="1" si="10"/>
        <v>#VALUE!</v>
      </c>
    </row>
    <row r="69" spans="1:27" s="759" customFormat="1" ht="35.15" customHeight="1">
      <c r="A69" s="748"/>
      <c r="B69" s="749" t="str">
        <f ca="1">IF(B68="","",IF(C68=險種基本資料!$B$21,"",B68+1))</f>
        <v/>
      </c>
      <c r="C69" s="750" t="str">
        <f t="shared" ca="1" si="21"/>
        <v/>
      </c>
      <c r="D69" s="751" t="str">
        <f ca="1">IF(B69="","",OFFSET(宣告利率!$I$2,B69,0))</f>
        <v/>
      </c>
      <c r="E69" s="751" t="str">
        <f ca="1">IF(B69="","",OFFSET(宣告利率!$M$2,B69,0)+OFFSET(宣告利率!$K$2,B69,0))</f>
        <v/>
      </c>
      <c r="F69" s="751" t="str">
        <f ca="1">IF(B69="","",OFFSET(宣告利率!$L$2,B69,0)+OFFSET(宣告利率!$K$2,B69,0))</f>
        <v/>
      </c>
      <c r="G69" s="751" t="str">
        <f ca="1">IF(B69="","",OFFSET(宣告利率!$J$2,B69,0))</f>
        <v/>
      </c>
      <c r="H69" s="751" t="str">
        <f ca="1">IF(B69="","",OFFSET(宣告利率!$G$2,B69,0))</f>
        <v/>
      </c>
      <c r="I69" s="751" t="str">
        <f ca="1">IF(B69="","",IF(C69&lt;16,0,IF(C69=16,OFFSET(宣告利率!$O$2,B69-1,0),0)+OFFSET(宣告利率!$O$2,B69,0)))</f>
        <v/>
      </c>
      <c r="J69" s="751" t="str">
        <f ca="1">IF(B69="","",IF(C69&lt;16,0,OFFSET(宣告利率!$P$2,B69,0)))</f>
        <v/>
      </c>
      <c r="K69" s="751" t="str">
        <f ca="1">IF(B69="","",IF(C69&lt;16,OFFSET(宣告利率!$N$2,B69,0)+OFFSET(宣告利率!$U$2,B69,0),OFFSET(宣告利率!$Q$2,B69,0)+OFFSET(宣告利率!$U$2,B69,0)))</f>
        <v/>
      </c>
      <c r="L69" s="751" t="str">
        <f ca="1">IF(B69="","",IF(C69&lt;16,OFFSET(宣告利率!$N$2,B69,0),OFFSET(宣告利率!$Q$2,B69,0)+OFFSET(宣告利率!$U$2,B69,0)))</f>
        <v/>
      </c>
      <c r="M69" s="751" t="str">
        <f ca="1">IF(B69="","",IF(OR(ZDIVOPT02=CSWD,ZDIVOPT02=DVAC),OFFSET(宣告利率!$R$2,B69,0),0))</f>
        <v/>
      </c>
      <c r="N69" s="751" t="str">
        <f ca="1">IF(B69="","",IF(ZDIVOPT02=CSWD,OFFSET(宣告利率!$S$2,B69,0),IF(ZDIVOPT02=DVAC,OFFSET(宣告利率!$T$2,B69,0),0)))</f>
        <v/>
      </c>
      <c r="O69" s="751" t="str">
        <f ca="1">IF(B69="","",IF(C69&lt;0,0,OFFSET(宣告利率!$J$2,B69,0)+MAX(OFFSET(宣告利率!$V$2,B69,0,1,3))))</f>
        <v/>
      </c>
      <c r="P69" s="751" t="str">
        <f t="shared" ca="1" si="23"/>
        <v/>
      </c>
      <c r="Q69" s="752" t="str">
        <f ca="1">IF(B69="","",IF(C69=109,0,OFFSET(宣告利率!$AB$2,B69,0)+OFFSET(宣告利率!$AC$2,B69,0)))</f>
        <v/>
      </c>
      <c r="R69" s="751" t="str">
        <f t="shared" ca="1" si="24"/>
        <v/>
      </c>
      <c r="S69" s="753" t="str">
        <f t="shared" ca="1" si="25"/>
        <v/>
      </c>
      <c r="T69" s="760" t="str">
        <f t="shared" ca="1" si="26"/>
        <v/>
      </c>
      <c r="U69" s="761" t="str">
        <f ca="1">IF(B69="","",OFFSET(宣告利率!$Y$2,B69,0))</f>
        <v/>
      </c>
      <c r="V69" s="761" t="str">
        <f t="shared" ca="1" si="27"/>
        <v/>
      </c>
      <c r="W69" s="762" t="str">
        <f t="shared" ca="1" si="28"/>
        <v/>
      </c>
      <c r="X69" s="761" t="str">
        <f t="shared" ca="1" si="29"/>
        <v/>
      </c>
      <c r="Y69" s="763" t="str">
        <f t="shared" ca="1" si="30"/>
        <v/>
      </c>
      <c r="Z69" s="758" t="str">
        <f t="shared" ca="1" si="31"/>
        <v/>
      </c>
      <c r="AA69" s="759" t="e">
        <f t="shared" ca="1" si="10"/>
        <v>#VALUE!</v>
      </c>
    </row>
    <row r="70" spans="1:27" s="759" customFormat="1" ht="35.15" customHeight="1">
      <c r="A70" s="748"/>
      <c r="B70" s="749" t="str">
        <f ca="1">IF(B69="","",IF(C69=險種基本資料!$B$21,"",B69+1))</f>
        <v/>
      </c>
      <c r="C70" s="750" t="str">
        <f t="shared" ca="1" si="21"/>
        <v/>
      </c>
      <c r="D70" s="751" t="str">
        <f ca="1">IF(B70="","",OFFSET(宣告利率!$I$2,B70,0))</f>
        <v/>
      </c>
      <c r="E70" s="751" t="str">
        <f ca="1">IF(B70="","",OFFSET(宣告利率!$M$2,B70,0)+OFFSET(宣告利率!$K$2,B70,0))</f>
        <v/>
      </c>
      <c r="F70" s="751" t="str">
        <f ca="1">IF(B70="","",OFFSET(宣告利率!$L$2,B70,0)+OFFSET(宣告利率!$K$2,B70,0))</f>
        <v/>
      </c>
      <c r="G70" s="751" t="str">
        <f ca="1">IF(B70="","",OFFSET(宣告利率!$J$2,B70,0))</f>
        <v/>
      </c>
      <c r="H70" s="751" t="str">
        <f ca="1">IF(B70="","",OFFSET(宣告利率!$G$2,B70,0))</f>
        <v/>
      </c>
      <c r="I70" s="751" t="str">
        <f ca="1">IF(B70="","",IF(C70&lt;16,0,IF(C70=16,OFFSET(宣告利率!$O$2,B70-1,0),0)+OFFSET(宣告利率!$O$2,B70,0)))</f>
        <v/>
      </c>
      <c r="J70" s="751" t="str">
        <f ca="1">IF(B70="","",IF(C70&lt;16,0,OFFSET(宣告利率!$P$2,B70,0)))</f>
        <v/>
      </c>
      <c r="K70" s="751" t="str">
        <f ca="1">IF(B70="","",IF(C70&lt;16,OFFSET(宣告利率!$N$2,B70,0)+OFFSET(宣告利率!$U$2,B70,0),OFFSET(宣告利率!$Q$2,B70,0)+OFFSET(宣告利率!$U$2,B70,0)))</f>
        <v/>
      </c>
      <c r="L70" s="751" t="str">
        <f ca="1">IF(B70="","",IF(C70&lt;16,OFFSET(宣告利率!$N$2,B70,0),OFFSET(宣告利率!$Q$2,B70,0)+OFFSET(宣告利率!$U$2,B70,0)))</f>
        <v/>
      </c>
      <c r="M70" s="751" t="str">
        <f ca="1">IF(B70="","",IF(OR(ZDIVOPT02=CSWD,ZDIVOPT02=DVAC),OFFSET(宣告利率!$R$2,B70,0),0))</f>
        <v/>
      </c>
      <c r="N70" s="751" t="str">
        <f ca="1">IF(B70="","",IF(ZDIVOPT02=CSWD,OFFSET(宣告利率!$S$2,B70,0),IF(ZDIVOPT02=DVAC,OFFSET(宣告利率!$T$2,B70,0),0)))</f>
        <v/>
      </c>
      <c r="O70" s="751" t="str">
        <f ca="1">IF(B70="","",IF(C70&lt;0,0,OFFSET(宣告利率!$J$2,B70,0)+MAX(OFFSET(宣告利率!$V$2,B70,0,1,3))))</f>
        <v/>
      </c>
      <c r="P70" s="751" t="str">
        <f t="shared" ca="1" si="23"/>
        <v/>
      </c>
      <c r="Q70" s="752" t="str">
        <f ca="1">IF(B70="","",IF(C70=109,0,OFFSET(宣告利率!$AB$2,B70,0)+OFFSET(宣告利率!$AC$2,B70,0)))</f>
        <v/>
      </c>
      <c r="R70" s="751" t="str">
        <f t="shared" ca="1" si="24"/>
        <v/>
      </c>
      <c r="S70" s="753" t="str">
        <f t="shared" ca="1" si="25"/>
        <v/>
      </c>
      <c r="T70" s="760" t="str">
        <f t="shared" ca="1" si="26"/>
        <v/>
      </c>
      <c r="U70" s="761" t="str">
        <f ca="1">IF(B70="","",OFFSET(宣告利率!$Y$2,B70,0))</f>
        <v/>
      </c>
      <c r="V70" s="761" t="str">
        <f t="shared" ca="1" si="27"/>
        <v/>
      </c>
      <c r="W70" s="762" t="str">
        <f t="shared" ca="1" si="28"/>
        <v/>
      </c>
      <c r="X70" s="761" t="str">
        <f t="shared" ca="1" si="29"/>
        <v/>
      </c>
      <c r="Y70" s="763" t="str">
        <f t="shared" ca="1" si="30"/>
        <v/>
      </c>
      <c r="Z70" s="758" t="str">
        <f t="shared" ca="1" si="31"/>
        <v/>
      </c>
      <c r="AA70" s="759" t="e">
        <f t="shared" ca="1" si="10"/>
        <v>#VALUE!</v>
      </c>
    </row>
    <row r="71" spans="1:27" s="759" customFormat="1" ht="35.15" customHeight="1">
      <c r="A71" s="748"/>
      <c r="B71" s="749" t="str">
        <f ca="1">IF(B70="","",IF(C70=險種基本資料!$B$21,"",B70+1))</f>
        <v/>
      </c>
      <c r="C71" s="750" t="str">
        <f t="shared" ca="1" si="21"/>
        <v/>
      </c>
      <c r="D71" s="751" t="str">
        <f ca="1">IF(B71="","",OFFSET(宣告利率!$I$2,B71,0))</f>
        <v/>
      </c>
      <c r="E71" s="751" t="str">
        <f ca="1">IF(B71="","",OFFSET(宣告利率!$M$2,B71,0)+OFFSET(宣告利率!$K$2,B71,0))</f>
        <v/>
      </c>
      <c r="F71" s="751" t="str">
        <f ca="1">IF(B71="","",OFFSET(宣告利率!$L$2,B71,0)+OFFSET(宣告利率!$K$2,B71,0))</f>
        <v/>
      </c>
      <c r="G71" s="751" t="str">
        <f ca="1">IF(B71="","",OFFSET(宣告利率!$J$2,B71,0))</f>
        <v/>
      </c>
      <c r="H71" s="751" t="str">
        <f ca="1">IF(B71="","",OFFSET(宣告利率!$G$2,B71,0))</f>
        <v/>
      </c>
      <c r="I71" s="751" t="str">
        <f ca="1">IF(B71="","",IF(C71&lt;16,0,IF(C71=16,OFFSET(宣告利率!$O$2,B71-1,0),0)+OFFSET(宣告利率!$O$2,B71,0)))</f>
        <v/>
      </c>
      <c r="J71" s="751" t="str">
        <f ca="1">IF(B71="","",IF(C71&lt;16,0,OFFSET(宣告利率!$P$2,B71,0)))</f>
        <v/>
      </c>
      <c r="K71" s="751" t="str">
        <f ca="1">IF(B71="","",IF(C71&lt;16,OFFSET(宣告利率!$N$2,B71,0)+OFFSET(宣告利率!$U$2,B71,0),OFFSET(宣告利率!$Q$2,B71,0)+OFFSET(宣告利率!$U$2,B71,0)))</f>
        <v/>
      </c>
      <c r="L71" s="751" t="str">
        <f ca="1">IF(B71="","",IF(C71&lt;16,OFFSET(宣告利率!$N$2,B71,0),OFFSET(宣告利率!$Q$2,B71,0)+OFFSET(宣告利率!$U$2,B71,0)))</f>
        <v/>
      </c>
      <c r="M71" s="751" t="str">
        <f ca="1">IF(B71="","",IF(OR(ZDIVOPT02=CSWD,ZDIVOPT02=DVAC),OFFSET(宣告利率!$R$2,B71,0),0))</f>
        <v/>
      </c>
      <c r="N71" s="751" t="str">
        <f ca="1">IF(B71="","",IF(ZDIVOPT02=CSWD,OFFSET(宣告利率!$S$2,B71,0),IF(ZDIVOPT02=DVAC,OFFSET(宣告利率!$T$2,B71,0),0)))</f>
        <v/>
      </c>
      <c r="O71" s="751" t="str">
        <f ca="1">IF(B71="","",IF(C71&lt;0,0,OFFSET(宣告利率!$J$2,B71,0)+MAX(OFFSET(宣告利率!$V$2,B71,0,1,3))))</f>
        <v/>
      </c>
      <c r="P71" s="751" t="str">
        <f t="shared" ca="1" si="23"/>
        <v/>
      </c>
      <c r="Q71" s="752" t="str">
        <f ca="1">IF(B71="","",IF(C71=109,0,OFFSET(宣告利率!$AB$2,B71,0)+OFFSET(宣告利率!$AC$2,B71,0)))</f>
        <v/>
      </c>
      <c r="R71" s="751" t="str">
        <f t="shared" ca="1" si="24"/>
        <v/>
      </c>
      <c r="S71" s="753" t="str">
        <f t="shared" ca="1" si="25"/>
        <v/>
      </c>
      <c r="T71" s="760" t="str">
        <f t="shared" ca="1" si="26"/>
        <v/>
      </c>
      <c r="U71" s="761" t="str">
        <f ca="1">IF(B71="","",OFFSET(宣告利率!$Y$2,B71,0))</f>
        <v/>
      </c>
      <c r="V71" s="761" t="str">
        <f t="shared" ca="1" si="27"/>
        <v/>
      </c>
      <c r="W71" s="762" t="str">
        <f t="shared" ca="1" si="28"/>
        <v/>
      </c>
      <c r="X71" s="761" t="str">
        <f t="shared" ca="1" si="29"/>
        <v/>
      </c>
      <c r="Y71" s="763" t="str">
        <f t="shared" ca="1" si="30"/>
        <v/>
      </c>
      <c r="Z71" s="758" t="str">
        <f t="shared" ca="1" si="31"/>
        <v/>
      </c>
      <c r="AA71" s="759" t="e">
        <f t="shared" ca="1" si="10"/>
        <v>#VALUE!</v>
      </c>
    </row>
    <row r="72" spans="1:27" s="759" customFormat="1" ht="35.15" customHeight="1">
      <c r="A72" s="748"/>
      <c r="B72" s="749" t="str">
        <f ca="1">IF(B71="","",IF(C71=險種基本資料!$B$21,"",B71+1))</f>
        <v/>
      </c>
      <c r="C72" s="750" t="str">
        <f t="shared" ca="1" si="21"/>
        <v/>
      </c>
      <c r="D72" s="751" t="str">
        <f ca="1">IF(B72="","",OFFSET(宣告利率!$I$2,B72,0))</f>
        <v/>
      </c>
      <c r="E72" s="751" t="str">
        <f ca="1">IF(B72="","",OFFSET(宣告利率!$M$2,B72,0)+OFFSET(宣告利率!$K$2,B72,0))</f>
        <v/>
      </c>
      <c r="F72" s="751" t="str">
        <f ca="1">IF(B72="","",OFFSET(宣告利率!$L$2,B72,0)+OFFSET(宣告利率!$K$2,B72,0))</f>
        <v/>
      </c>
      <c r="G72" s="751" t="str">
        <f ca="1">IF(B72="","",OFFSET(宣告利率!$J$2,B72,0))</f>
        <v/>
      </c>
      <c r="H72" s="751" t="str">
        <f ca="1">IF(B72="","",OFFSET(宣告利率!$G$2,B72,0))</f>
        <v/>
      </c>
      <c r="I72" s="751" t="str">
        <f ca="1">IF(B72="","",IF(C72&lt;16,0,IF(C72=16,OFFSET(宣告利率!$O$2,B72-1,0),0)+OFFSET(宣告利率!$O$2,B72,0)))</f>
        <v/>
      </c>
      <c r="J72" s="751" t="str">
        <f ca="1">IF(B72="","",IF(C72&lt;16,0,OFFSET(宣告利率!$P$2,B72,0)))</f>
        <v/>
      </c>
      <c r="K72" s="751" t="str">
        <f ca="1">IF(B72="","",IF(C72&lt;16,OFFSET(宣告利率!$N$2,B72,0)+OFFSET(宣告利率!$U$2,B72,0),OFFSET(宣告利率!$Q$2,B72,0)+OFFSET(宣告利率!$U$2,B72,0)))</f>
        <v/>
      </c>
      <c r="L72" s="751" t="str">
        <f ca="1">IF(B72="","",IF(C72&lt;16,OFFSET(宣告利率!$N$2,B72,0),OFFSET(宣告利率!$Q$2,B72,0)+OFFSET(宣告利率!$U$2,B72,0)))</f>
        <v/>
      </c>
      <c r="M72" s="751" t="str">
        <f ca="1">IF(B72="","",IF(OR(ZDIVOPT02=CSWD,ZDIVOPT02=DVAC),OFFSET(宣告利率!$R$2,B72,0),0))</f>
        <v/>
      </c>
      <c r="N72" s="751" t="str">
        <f ca="1">IF(B72="","",IF(ZDIVOPT02=CSWD,OFFSET(宣告利率!$S$2,B72,0),IF(ZDIVOPT02=DVAC,OFFSET(宣告利率!$T$2,B72,0),0)))</f>
        <v/>
      </c>
      <c r="O72" s="751" t="str">
        <f ca="1">IF(B72="","",IF(C72&lt;0,0,OFFSET(宣告利率!$J$2,B72,0)+MAX(OFFSET(宣告利率!$V$2,B72,0,1,3))))</f>
        <v/>
      </c>
      <c r="P72" s="751" t="str">
        <f t="shared" ca="1" si="23"/>
        <v/>
      </c>
      <c r="Q72" s="752" t="str">
        <f ca="1">IF(B72="","",IF(C72=109,0,OFFSET(宣告利率!$AB$2,B72,0)+OFFSET(宣告利率!$AC$2,B72,0)))</f>
        <v/>
      </c>
      <c r="R72" s="751" t="str">
        <f t="shared" ca="1" si="24"/>
        <v/>
      </c>
      <c r="S72" s="753" t="str">
        <f t="shared" ca="1" si="25"/>
        <v/>
      </c>
      <c r="T72" s="760" t="str">
        <f t="shared" ca="1" si="26"/>
        <v/>
      </c>
      <c r="U72" s="761" t="str">
        <f ca="1">IF(B72="","",OFFSET(宣告利率!$Y$2,B72,0))</f>
        <v/>
      </c>
      <c r="V72" s="761" t="str">
        <f t="shared" ca="1" si="27"/>
        <v/>
      </c>
      <c r="W72" s="762" t="str">
        <f t="shared" ca="1" si="28"/>
        <v/>
      </c>
      <c r="X72" s="761" t="str">
        <f t="shared" ca="1" si="29"/>
        <v/>
      </c>
      <c r="Y72" s="763" t="str">
        <f t="shared" ca="1" si="30"/>
        <v/>
      </c>
      <c r="Z72" s="758" t="str">
        <f t="shared" ca="1" si="31"/>
        <v/>
      </c>
      <c r="AA72" s="759" t="e">
        <f t="shared" ca="1" si="10"/>
        <v>#VALUE!</v>
      </c>
    </row>
    <row r="73" spans="1:27" s="759" customFormat="1" ht="35.15" customHeight="1">
      <c r="A73" s="748"/>
      <c r="B73" s="749" t="str">
        <f ca="1">IF(B72="","",IF(C72=險種基本資料!$B$21,"",B72+1))</f>
        <v/>
      </c>
      <c r="C73" s="750" t="str">
        <f t="shared" ca="1" si="21"/>
        <v/>
      </c>
      <c r="D73" s="751" t="str">
        <f ca="1">IF(B73="","",OFFSET(宣告利率!$I$2,B73,0))</f>
        <v/>
      </c>
      <c r="E73" s="751" t="str">
        <f ca="1">IF(B73="","",OFFSET(宣告利率!$M$2,B73,0)+OFFSET(宣告利率!$K$2,B73,0))</f>
        <v/>
      </c>
      <c r="F73" s="751" t="str">
        <f ca="1">IF(B73="","",OFFSET(宣告利率!$L$2,B73,0)+OFFSET(宣告利率!$K$2,B73,0))</f>
        <v/>
      </c>
      <c r="G73" s="751" t="str">
        <f ca="1">IF(B73="","",OFFSET(宣告利率!$J$2,B73,0))</f>
        <v/>
      </c>
      <c r="H73" s="751" t="str">
        <f ca="1">IF(B73="","",OFFSET(宣告利率!$G$2,B73,0))</f>
        <v/>
      </c>
      <c r="I73" s="751" t="str">
        <f ca="1">IF(B73="","",IF(C73&lt;16,0,IF(C73=16,OFFSET(宣告利率!$O$2,B73-1,0),0)+OFFSET(宣告利率!$O$2,B73,0)))</f>
        <v/>
      </c>
      <c r="J73" s="751" t="str">
        <f ca="1">IF(B73="","",IF(C73&lt;16,0,OFFSET(宣告利率!$P$2,B73,0)))</f>
        <v/>
      </c>
      <c r="K73" s="751" t="str">
        <f ca="1">IF(B73="","",IF(C73&lt;16,OFFSET(宣告利率!$N$2,B73,0)+OFFSET(宣告利率!$U$2,B73,0),OFFSET(宣告利率!$Q$2,B73,0)+OFFSET(宣告利率!$U$2,B73,0)))</f>
        <v/>
      </c>
      <c r="L73" s="751" t="str">
        <f ca="1">IF(B73="","",IF(C73&lt;16,OFFSET(宣告利率!$N$2,B73,0),OFFSET(宣告利率!$Q$2,B73,0)+OFFSET(宣告利率!$U$2,B73,0)))</f>
        <v/>
      </c>
      <c r="M73" s="751" t="str">
        <f ca="1">IF(B73="","",IF(OR(ZDIVOPT02=CSWD,ZDIVOPT02=DVAC),OFFSET(宣告利率!$R$2,B73,0),0))</f>
        <v/>
      </c>
      <c r="N73" s="751" t="str">
        <f ca="1">IF(B73="","",IF(ZDIVOPT02=CSWD,OFFSET(宣告利率!$S$2,B73,0),IF(ZDIVOPT02=DVAC,OFFSET(宣告利率!$T$2,B73,0),0)))</f>
        <v/>
      </c>
      <c r="O73" s="751" t="str">
        <f ca="1">IF(B73="","",IF(C73&lt;0,0,OFFSET(宣告利率!$J$2,B73,0)+MAX(OFFSET(宣告利率!$V$2,B73,0,1,3))))</f>
        <v/>
      </c>
      <c r="P73" s="751" t="str">
        <f t="shared" ca="1" si="23"/>
        <v/>
      </c>
      <c r="Q73" s="752" t="str">
        <f ca="1">IF(B73="","",IF(C73=109,0,OFFSET(宣告利率!$AB$2,B73,0)+OFFSET(宣告利率!$AC$2,B73,0)))</f>
        <v/>
      </c>
      <c r="R73" s="751" t="str">
        <f t="shared" ca="1" si="24"/>
        <v/>
      </c>
      <c r="S73" s="753" t="str">
        <f t="shared" ca="1" si="25"/>
        <v/>
      </c>
      <c r="T73" s="760" t="str">
        <f t="shared" ca="1" si="26"/>
        <v/>
      </c>
      <c r="U73" s="761" t="str">
        <f ca="1">IF(B73="","",OFFSET(宣告利率!$Y$2,B73,0))</f>
        <v/>
      </c>
      <c r="V73" s="761" t="str">
        <f t="shared" ca="1" si="27"/>
        <v/>
      </c>
      <c r="W73" s="762" t="str">
        <f t="shared" ca="1" si="28"/>
        <v/>
      </c>
      <c r="X73" s="761" t="str">
        <f t="shared" ca="1" si="29"/>
        <v/>
      </c>
      <c r="Y73" s="763" t="str">
        <f t="shared" ca="1" si="30"/>
        <v/>
      </c>
      <c r="Z73" s="758" t="str">
        <f t="shared" ca="1" si="31"/>
        <v/>
      </c>
      <c r="AA73" s="759" t="e">
        <f t="shared" ca="1" si="10"/>
        <v>#VALUE!</v>
      </c>
    </row>
    <row r="74" spans="1:27" s="759" customFormat="1" ht="35.15" customHeight="1">
      <c r="A74" s="748"/>
      <c r="B74" s="749" t="str">
        <f ca="1">IF(B73="","",IF(C73=險種基本資料!$B$21,"",B73+1))</f>
        <v/>
      </c>
      <c r="C74" s="750" t="str">
        <f t="shared" ca="1" si="21"/>
        <v/>
      </c>
      <c r="D74" s="751" t="str">
        <f ca="1">IF(B74="","",OFFSET(宣告利率!$I$2,B74,0))</f>
        <v/>
      </c>
      <c r="E74" s="751" t="str">
        <f ca="1">IF(B74="","",OFFSET(宣告利率!$M$2,B74,0)+OFFSET(宣告利率!$K$2,B74,0))</f>
        <v/>
      </c>
      <c r="F74" s="751" t="str">
        <f ca="1">IF(B74="","",OFFSET(宣告利率!$L$2,B74,0)+OFFSET(宣告利率!$K$2,B74,0))</f>
        <v/>
      </c>
      <c r="G74" s="751" t="str">
        <f ca="1">IF(B74="","",OFFSET(宣告利率!$J$2,B74,0))</f>
        <v/>
      </c>
      <c r="H74" s="751" t="str">
        <f ca="1">IF(B74="","",OFFSET(宣告利率!$G$2,B74,0))</f>
        <v/>
      </c>
      <c r="I74" s="751" t="str">
        <f ca="1">IF(B74="","",IF(C74&lt;16,0,IF(C74=16,OFFSET(宣告利率!$O$2,B74-1,0),0)+OFFSET(宣告利率!$O$2,B74,0)))</f>
        <v/>
      </c>
      <c r="J74" s="751" t="str">
        <f ca="1">IF(B74="","",IF(C74&lt;16,0,OFFSET(宣告利率!$P$2,B74,0)))</f>
        <v/>
      </c>
      <c r="K74" s="751" t="str">
        <f ca="1">IF(B74="","",IF(C74&lt;16,OFFSET(宣告利率!$N$2,B74,0)+OFFSET(宣告利率!$U$2,B74,0),OFFSET(宣告利率!$Q$2,B74,0)+OFFSET(宣告利率!$U$2,B74,0)))</f>
        <v/>
      </c>
      <c r="L74" s="751" t="str">
        <f ca="1">IF(B74="","",IF(C74&lt;16,OFFSET(宣告利率!$N$2,B74,0),OFFSET(宣告利率!$Q$2,B74,0)+OFFSET(宣告利率!$U$2,B74,0)))</f>
        <v/>
      </c>
      <c r="M74" s="751" t="str">
        <f ca="1">IF(B74="","",IF(OR(ZDIVOPT02=CSWD,ZDIVOPT02=DVAC),OFFSET(宣告利率!$R$2,B74,0),0))</f>
        <v/>
      </c>
      <c r="N74" s="751" t="str">
        <f ca="1">IF(B74="","",IF(ZDIVOPT02=CSWD,OFFSET(宣告利率!$S$2,B74,0),IF(ZDIVOPT02=DVAC,OFFSET(宣告利率!$T$2,B74,0),0)))</f>
        <v/>
      </c>
      <c r="O74" s="751" t="str">
        <f ca="1">IF(B74="","",IF(C74&lt;0,0,OFFSET(宣告利率!$J$2,B74,0)+MAX(OFFSET(宣告利率!$V$2,B74,0,1,3))))</f>
        <v/>
      </c>
      <c r="P74" s="751" t="str">
        <f t="shared" ca="1" si="23"/>
        <v/>
      </c>
      <c r="Q74" s="752" t="str">
        <f ca="1">IF(B74="","",IF(C74=109,0,OFFSET(宣告利率!$AB$2,B74,0)+OFFSET(宣告利率!$AC$2,B74,0)))</f>
        <v/>
      </c>
      <c r="R74" s="751" t="str">
        <f t="shared" ca="1" si="24"/>
        <v/>
      </c>
      <c r="S74" s="753" t="str">
        <f t="shared" ca="1" si="25"/>
        <v/>
      </c>
      <c r="T74" s="760" t="str">
        <f t="shared" ca="1" si="26"/>
        <v/>
      </c>
      <c r="U74" s="761" t="str">
        <f ca="1">IF(B74="","",OFFSET(宣告利率!$Y$2,B74,0))</f>
        <v/>
      </c>
      <c r="V74" s="761" t="str">
        <f t="shared" ca="1" si="27"/>
        <v/>
      </c>
      <c r="W74" s="762" t="str">
        <f t="shared" ca="1" si="28"/>
        <v/>
      </c>
      <c r="X74" s="761" t="str">
        <f t="shared" ca="1" si="29"/>
        <v/>
      </c>
      <c r="Y74" s="763" t="str">
        <f t="shared" ca="1" si="30"/>
        <v/>
      </c>
      <c r="Z74" s="758" t="str">
        <f t="shared" ca="1" si="31"/>
        <v/>
      </c>
      <c r="AA74" s="759" t="e">
        <f t="shared" ca="1" si="10"/>
        <v>#VALUE!</v>
      </c>
    </row>
    <row r="75" spans="1:27" s="759" customFormat="1" ht="35.15" customHeight="1">
      <c r="A75" s="748"/>
      <c r="B75" s="749" t="str">
        <f ca="1">IF(B74="","",IF(C74=險種基本資料!$B$21,"",B74+1))</f>
        <v/>
      </c>
      <c r="C75" s="750" t="str">
        <f t="shared" ca="1" si="21"/>
        <v/>
      </c>
      <c r="D75" s="751" t="str">
        <f ca="1">IF(B75="","",OFFSET(宣告利率!$I$2,B75,0))</f>
        <v/>
      </c>
      <c r="E75" s="751" t="str">
        <f ca="1">IF(B75="","",OFFSET(宣告利率!$M$2,B75,0)+OFFSET(宣告利率!$K$2,B75,0))</f>
        <v/>
      </c>
      <c r="F75" s="751" t="str">
        <f ca="1">IF(B75="","",OFFSET(宣告利率!$L$2,B75,0)+OFFSET(宣告利率!$K$2,B75,0))</f>
        <v/>
      </c>
      <c r="G75" s="751" t="str">
        <f ca="1">IF(B75="","",OFFSET(宣告利率!$J$2,B75,0))</f>
        <v/>
      </c>
      <c r="H75" s="751" t="str">
        <f ca="1">IF(B75="","",OFFSET(宣告利率!$G$2,B75,0))</f>
        <v/>
      </c>
      <c r="I75" s="751" t="str">
        <f ca="1">IF(B75="","",IF(C75&lt;16,0,IF(C75=16,OFFSET(宣告利率!$O$2,B75-1,0),0)+OFFSET(宣告利率!$O$2,B75,0)))</f>
        <v/>
      </c>
      <c r="J75" s="751" t="str">
        <f ca="1">IF(B75="","",IF(C75&lt;16,0,OFFSET(宣告利率!$P$2,B75,0)))</f>
        <v/>
      </c>
      <c r="K75" s="751" t="str">
        <f ca="1">IF(B75="","",IF(C75&lt;16,OFFSET(宣告利率!$N$2,B75,0)+OFFSET(宣告利率!$U$2,B75,0),OFFSET(宣告利率!$Q$2,B75,0)+OFFSET(宣告利率!$U$2,B75,0)))</f>
        <v/>
      </c>
      <c r="L75" s="751" t="str">
        <f ca="1">IF(B75="","",IF(C75&lt;16,OFFSET(宣告利率!$N$2,B75,0),OFFSET(宣告利率!$Q$2,B75,0)+OFFSET(宣告利率!$U$2,B75,0)))</f>
        <v/>
      </c>
      <c r="M75" s="751" t="str">
        <f ca="1">IF(B75="","",IF(OR(ZDIVOPT02=CSWD,ZDIVOPT02=DVAC),OFFSET(宣告利率!$R$2,B75,0),0))</f>
        <v/>
      </c>
      <c r="N75" s="751" t="str">
        <f ca="1">IF(B75="","",IF(ZDIVOPT02=CSWD,OFFSET(宣告利率!$S$2,B75,0),IF(ZDIVOPT02=DVAC,OFFSET(宣告利率!$T$2,B75,0),0)))</f>
        <v/>
      </c>
      <c r="O75" s="751" t="str">
        <f ca="1">IF(B75="","",IF(C75&lt;0,0,OFFSET(宣告利率!$J$2,B75,0)+MAX(OFFSET(宣告利率!$V$2,B75,0,1,3))))</f>
        <v/>
      </c>
      <c r="P75" s="751" t="str">
        <f t="shared" ca="1" si="23"/>
        <v/>
      </c>
      <c r="Q75" s="752" t="str">
        <f ca="1">IF(B75="","",IF(C75=109,0,OFFSET(宣告利率!$AB$2,B75,0)+OFFSET(宣告利率!$AC$2,B75,0)))</f>
        <v/>
      </c>
      <c r="R75" s="751" t="str">
        <f t="shared" ca="1" si="24"/>
        <v/>
      </c>
      <c r="S75" s="753" t="str">
        <f t="shared" ca="1" si="25"/>
        <v/>
      </c>
      <c r="T75" s="760" t="str">
        <f t="shared" ca="1" si="26"/>
        <v/>
      </c>
      <c r="U75" s="761" t="str">
        <f ca="1">IF(B75="","",OFFSET(宣告利率!$Y$2,B75,0))</f>
        <v/>
      </c>
      <c r="V75" s="761" t="str">
        <f t="shared" ca="1" si="27"/>
        <v/>
      </c>
      <c r="W75" s="762" t="str">
        <f t="shared" ca="1" si="28"/>
        <v/>
      </c>
      <c r="X75" s="761" t="str">
        <f t="shared" ca="1" si="29"/>
        <v/>
      </c>
      <c r="Y75" s="763" t="str">
        <f t="shared" ca="1" si="30"/>
        <v/>
      </c>
      <c r="Z75" s="758" t="str">
        <f t="shared" ca="1" si="31"/>
        <v/>
      </c>
      <c r="AA75" s="759" t="e">
        <f t="shared" ca="1" si="10"/>
        <v>#VALUE!</v>
      </c>
    </row>
    <row r="76" spans="1:27" s="759" customFormat="1" ht="35.15" customHeight="1">
      <c r="A76" s="748"/>
      <c r="B76" s="749" t="str">
        <f ca="1">IF(B75="","",IF(C75=險種基本資料!$B$21,"",B75+1))</f>
        <v/>
      </c>
      <c r="C76" s="750" t="str">
        <f t="shared" ref="C76:C108" ca="1" si="32">IF(B76="","",Age+B76-1)</f>
        <v/>
      </c>
      <c r="D76" s="751" t="str">
        <f ca="1">IF(B76="","",OFFSET(宣告利率!$I$2,B76,0))</f>
        <v/>
      </c>
      <c r="E76" s="751" t="str">
        <f ca="1">IF(B76="","",OFFSET(宣告利率!$M$2,B76,0)+OFFSET(宣告利率!$K$2,B76,0))</f>
        <v/>
      </c>
      <c r="F76" s="751" t="str">
        <f ca="1">IF(B76="","",OFFSET(宣告利率!$L$2,B76,0)+OFFSET(宣告利率!$K$2,B76,0))</f>
        <v/>
      </c>
      <c r="G76" s="751" t="str">
        <f ca="1">IF(B76="","",OFFSET(宣告利率!$J$2,B76,0))</f>
        <v/>
      </c>
      <c r="H76" s="751" t="str">
        <f ca="1">IF(B76="","",OFFSET(宣告利率!$G$2,B76,0))</f>
        <v/>
      </c>
      <c r="I76" s="751" t="str">
        <f ca="1">IF(B76="","",IF(C76&lt;16,0,IF(C76=16,OFFSET(宣告利率!$O$2,B76-1,0),0)+OFFSET(宣告利率!$O$2,B76,0)))</f>
        <v/>
      </c>
      <c r="J76" s="751" t="str">
        <f ca="1">IF(B76="","",IF(C76&lt;16,0,OFFSET(宣告利率!$P$2,B76,0)))</f>
        <v/>
      </c>
      <c r="K76" s="751" t="str">
        <f ca="1">IF(B76="","",IF(C76&lt;16,OFFSET(宣告利率!$N$2,B76,0)+OFFSET(宣告利率!$U$2,B76,0),OFFSET(宣告利率!$Q$2,B76,0)+OFFSET(宣告利率!$U$2,B76,0)))</f>
        <v/>
      </c>
      <c r="L76" s="751" t="str">
        <f ca="1">IF(B76="","",IF(C76&lt;16,OFFSET(宣告利率!$N$2,B76,0),OFFSET(宣告利率!$Q$2,B76,0)+OFFSET(宣告利率!$U$2,B76,0)))</f>
        <v/>
      </c>
      <c r="M76" s="751" t="str">
        <f ca="1">IF(B76="","",IF(OR(ZDIVOPT02=CSWD,ZDIVOPT02=DVAC),OFFSET(宣告利率!$R$2,B76,0),0))</f>
        <v/>
      </c>
      <c r="N76" s="751" t="str">
        <f ca="1">IF(B76="","",IF(ZDIVOPT02=CSWD,OFFSET(宣告利率!$S$2,B76,0),IF(ZDIVOPT02=DVAC,OFFSET(宣告利率!$T$2,B76,0),0)))</f>
        <v/>
      </c>
      <c r="O76" s="751" t="str">
        <f ca="1">IF(B76="","",IF(C76&lt;0,0,OFFSET(宣告利率!$J$2,B76,0)+MAX(OFFSET(宣告利率!$V$2,B76,0,1,3))))</f>
        <v/>
      </c>
      <c r="P76" s="751" t="str">
        <f t="shared" ca="1" si="23"/>
        <v/>
      </c>
      <c r="Q76" s="752" t="str">
        <f ca="1">IF(B76="","",IF(C76=109,0,OFFSET(宣告利率!$AB$2,B76,0)+OFFSET(宣告利率!$AC$2,B76,0)))</f>
        <v/>
      </c>
      <c r="R76" s="751" t="str">
        <f t="shared" ca="1" si="24"/>
        <v/>
      </c>
      <c r="S76" s="753" t="str">
        <f t="shared" ca="1" si="25"/>
        <v/>
      </c>
      <c r="T76" s="760" t="str">
        <f t="shared" ca="1" si="26"/>
        <v/>
      </c>
      <c r="U76" s="761" t="str">
        <f ca="1">IF(B76="","",OFFSET(宣告利率!$Y$2,B76,0))</f>
        <v/>
      </c>
      <c r="V76" s="761" t="str">
        <f t="shared" ca="1" si="27"/>
        <v/>
      </c>
      <c r="W76" s="762" t="str">
        <f t="shared" ca="1" si="28"/>
        <v/>
      </c>
      <c r="X76" s="761" t="str">
        <f t="shared" ca="1" si="29"/>
        <v/>
      </c>
      <c r="Y76" s="763" t="str">
        <f t="shared" ca="1" si="30"/>
        <v/>
      </c>
      <c r="Z76" s="758" t="str">
        <f t="shared" ca="1" si="31"/>
        <v/>
      </c>
      <c r="AA76" s="759" t="e">
        <f t="shared" ca="1" si="10"/>
        <v>#VALUE!</v>
      </c>
    </row>
    <row r="77" spans="1:27" s="759" customFormat="1" ht="35.15" customHeight="1">
      <c r="A77" s="748"/>
      <c r="B77" s="749" t="str">
        <f ca="1">IF(B76="","",IF(C76=險種基本資料!$B$21,"",B76+1))</f>
        <v/>
      </c>
      <c r="C77" s="750" t="str">
        <f t="shared" ca="1" si="32"/>
        <v/>
      </c>
      <c r="D77" s="751" t="str">
        <f ca="1">IF(B77="","",OFFSET(宣告利率!$I$2,B77,0))</f>
        <v/>
      </c>
      <c r="E77" s="751" t="str">
        <f ca="1">IF(B77="","",OFFSET(宣告利率!$M$2,B77,0)+OFFSET(宣告利率!$K$2,B77,0))</f>
        <v/>
      </c>
      <c r="F77" s="751" t="str">
        <f ca="1">IF(B77="","",OFFSET(宣告利率!$L$2,B77,0)+OFFSET(宣告利率!$K$2,B77,0))</f>
        <v/>
      </c>
      <c r="G77" s="751" t="str">
        <f ca="1">IF(B77="","",OFFSET(宣告利率!$J$2,B77,0))</f>
        <v/>
      </c>
      <c r="H77" s="751" t="str">
        <f ca="1">IF(B77="","",OFFSET(宣告利率!$G$2,B77,0))</f>
        <v/>
      </c>
      <c r="I77" s="751" t="str">
        <f ca="1">IF(B77="","",IF(C77&lt;16,0,IF(C77=16,OFFSET(宣告利率!$O$2,B77-1,0),0)+OFFSET(宣告利率!$O$2,B77,0)))</f>
        <v/>
      </c>
      <c r="J77" s="751" t="str">
        <f ca="1">IF(B77="","",IF(C77&lt;16,0,OFFSET(宣告利率!$P$2,B77,0)))</f>
        <v/>
      </c>
      <c r="K77" s="751" t="str">
        <f ca="1">IF(B77="","",IF(C77&lt;16,OFFSET(宣告利率!$N$2,B77,0)+OFFSET(宣告利率!$U$2,B77,0),OFFSET(宣告利率!$Q$2,B77,0)+OFFSET(宣告利率!$U$2,B77,0)))</f>
        <v/>
      </c>
      <c r="L77" s="751" t="str">
        <f ca="1">IF(B77="","",IF(C77&lt;16,OFFSET(宣告利率!$N$2,B77,0),OFFSET(宣告利率!$Q$2,B77,0)+OFFSET(宣告利率!$U$2,B77,0)))</f>
        <v/>
      </c>
      <c r="M77" s="751" t="str">
        <f ca="1">IF(B77="","",IF(OR(ZDIVOPT02=CSWD,ZDIVOPT02=DVAC),OFFSET(宣告利率!$R$2,B77,0),0))</f>
        <v/>
      </c>
      <c r="N77" s="751" t="str">
        <f ca="1">IF(B77="","",IF(ZDIVOPT02=CSWD,OFFSET(宣告利率!$S$2,B77,0),IF(ZDIVOPT02=DVAC,OFFSET(宣告利率!$T$2,B77,0),0)))</f>
        <v/>
      </c>
      <c r="O77" s="751" t="str">
        <f ca="1">IF(B77="","",IF(C77&lt;0,0,OFFSET(宣告利率!$J$2,B77,0)+MAX(OFFSET(宣告利率!$V$2,B77,0,1,3))))</f>
        <v/>
      </c>
      <c r="P77" s="751" t="str">
        <f t="shared" ca="1" si="23"/>
        <v/>
      </c>
      <c r="Q77" s="752" t="str">
        <f ca="1">IF(B77="","",IF(C77=109,0,OFFSET(宣告利率!$AB$2,B77,0)+OFFSET(宣告利率!$AC$2,B77,0)))</f>
        <v/>
      </c>
      <c r="R77" s="751" t="str">
        <f t="shared" ca="1" si="24"/>
        <v/>
      </c>
      <c r="S77" s="753" t="str">
        <f t="shared" ca="1" si="25"/>
        <v/>
      </c>
      <c r="T77" s="760" t="str">
        <f t="shared" ca="1" si="26"/>
        <v/>
      </c>
      <c r="U77" s="761" t="str">
        <f ca="1">IF(B77="","",OFFSET(宣告利率!$Y$2,B77,0))</f>
        <v/>
      </c>
      <c r="V77" s="761" t="str">
        <f t="shared" ca="1" si="27"/>
        <v/>
      </c>
      <c r="W77" s="762" t="str">
        <f t="shared" ca="1" si="28"/>
        <v/>
      </c>
      <c r="X77" s="761" t="str">
        <f t="shared" ca="1" si="29"/>
        <v/>
      </c>
      <c r="Y77" s="763" t="str">
        <f t="shared" ca="1" si="30"/>
        <v/>
      </c>
      <c r="Z77" s="758" t="str">
        <f t="shared" ca="1" si="31"/>
        <v/>
      </c>
      <c r="AA77" s="759" t="e">
        <f t="shared" ca="1" si="10"/>
        <v>#VALUE!</v>
      </c>
    </row>
    <row r="78" spans="1:27" s="759" customFormat="1" ht="35.15" customHeight="1">
      <c r="A78" s="748"/>
      <c r="B78" s="749" t="str">
        <f ca="1">IF(B77="","",IF(C77=險種基本資料!$B$21,"",B77+1))</f>
        <v/>
      </c>
      <c r="C78" s="750" t="str">
        <f t="shared" ca="1" si="32"/>
        <v/>
      </c>
      <c r="D78" s="751" t="str">
        <f ca="1">IF(B78="","",OFFSET(宣告利率!$I$2,B78,0))</f>
        <v/>
      </c>
      <c r="E78" s="751" t="str">
        <f ca="1">IF(B78="","",OFFSET(宣告利率!$M$2,B78,0)+OFFSET(宣告利率!$K$2,B78,0))</f>
        <v/>
      </c>
      <c r="F78" s="751" t="str">
        <f ca="1">IF(B78="","",OFFSET(宣告利率!$L$2,B78,0)+OFFSET(宣告利率!$K$2,B78,0))</f>
        <v/>
      </c>
      <c r="G78" s="751" t="str">
        <f ca="1">IF(B78="","",OFFSET(宣告利率!$J$2,B78,0))</f>
        <v/>
      </c>
      <c r="H78" s="751" t="str">
        <f ca="1">IF(B78="","",OFFSET(宣告利率!$G$2,B78,0))</f>
        <v/>
      </c>
      <c r="I78" s="751" t="str">
        <f ca="1">IF(B78="","",IF(C78&lt;16,0,IF(C78=16,OFFSET(宣告利率!$O$2,B78-1,0),0)+OFFSET(宣告利率!$O$2,B78,0)))</f>
        <v/>
      </c>
      <c r="J78" s="751" t="str">
        <f ca="1">IF(B78="","",IF(C78&lt;16,0,OFFSET(宣告利率!$P$2,B78,0)))</f>
        <v/>
      </c>
      <c r="K78" s="751" t="str">
        <f ca="1">IF(B78="","",IF(C78&lt;16,OFFSET(宣告利率!$N$2,B78,0)+OFFSET(宣告利率!$U$2,B78,0),OFFSET(宣告利率!$Q$2,B78,0)+OFFSET(宣告利率!$U$2,B78,0)))</f>
        <v/>
      </c>
      <c r="L78" s="751" t="str">
        <f ca="1">IF(B78="","",IF(C78&lt;16,OFFSET(宣告利率!$N$2,B78,0),OFFSET(宣告利率!$Q$2,B78,0)+OFFSET(宣告利率!$U$2,B78,0)))</f>
        <v/>
      </c>
      <c r="M78" s="751" t="str">
        <f ca="1">IF(B78="","",IF(OR(ZDIVOPT02=CSWD,ZDIVOPT02=DVAC),OFFSET(宣告利率!$R$2,B78,0),0))</f>
        <v/>
      </c>
      <c r="N78" s="751" t="str">
        <f ca="1">IF(B78="","",IF(ZDIVOPT02=CSWD,OFFSET(宣告利率!$S$2,B78,0),IF(ZDIVOPT02=DVAC,OFFSET(宣告利率!$T$2,B78,0),0)))</f>
        <v/>
      </c>
      <c r="O78" s="751" t="str">
        <f ca="1">IF(B78="","",IF(C78&lt;0,0,OFFSET(宣告利率!$J$2,B78,0)+MAX(OFFSET(宣告利率!$V$2,B78,0,1,3))))</f>
        <v/>
      </c>
      <c r="P78" s="751" t="str">
        <f t="shared" ca="1" si="23"/>
        <v/>
      </c>
      <c r="Q78" s="752" t="str">
        <f ca="1">IF(B78="","",IF(C78=109,0,OFFSET(宣告利率!$AB$2,B78,0)+OFFSET(宣告利率!$AC$2,B78,0)))</f>
        <v/>
      </c>
      <c r="R78" s="751" t="str">
        <f t="shared" ca="1" si="24"/>
        <v/>
      </c>
      <c r="S78" s="753" t="str">
        <f t="shared" ca="1" si="25"/>
        <v/>
      </c>
      <c r="T78" s="760" t="str">
        <f t="shared" ca="1" si="26"/>
        <v/>
      </c>
      <c r="U78" s="761" t="str">
        <f ca="1">IF(B78="","",OFFSET(宣告利率!$Y$2,B78,0))</f>
        <v/>
      </c>
      <c r="V78" s="761" t="str">
        <f t="shared" ca="1" si="27"/>
        <v/>
      </c>
      <c r="W78" s="762" t="str">
        <f t="shared" ca="1" si="28"/>
        <v/>
      </c>
      <c r="X78" s="761" t="str">
        <f t="shared" ca="1" si="29"/>
        <v/>
      </c>
      <c r="Y78" s="763" t="str">
        <f t="shared" ca="1" si="30"/>
        <v/>
      </c>
      <c r="Z78" s="758" t="str">
        <f t="shared" ca="1" si="31"/>
        <v/>
      </c>
      <c r="AA78" s="759" t="e">
        <f t="shared" ca="1" si="10"/>
        <v>#VALUE!</v>
      </c>
    </row>
    <row r="79" spans="1:27" s="759" customFormat="1" ht="35.15" customHeight="1">
      <c r="A79" s="748"/>
      <c r="B79" s="749" t="str">
        <f ca="1">IF(B78="","",IF(C78=險種基本資料!$B$21,"",B78+1))</f>
        <v/>
      </c>
      <c r="C79" s="750" t="str">
        <f t="shared" ca="1" si="32"/>
        <v/>
      </c>
      <c r="D79" s="751" t="str">
        <f ca="1">IF(B79="","",OFFSET(宣告利率!$I$2,B79,0))</f>
        <v/>
      </c>
      <c r="E79" s="751" t="str">
        <f ca="1">IF(B79="","",OFFSET(宣告利率!$M$2,B79,0)+OFFSET(宣告利率!$K$2,B79,0))</f>
        <v/>
      </c>
      <c r="F79" s="751" t="str">
        <f ca="1">IF(B79="","",OFFSET(宣告利率!$L$2,B79,0)+OFFSET(宣告利率!$K$2,B79,0))</f>
        <v/>
      </c>
      <c r="G79" s="751" t="str">
        <f ca="1">IF(B79="","",OFFSET(宣告利率!$J$2,B79,0))</f>
        <v/>
      </c>
      <c r="H79" s="751" t="str">
        <f ca="1">IF(B79="","",OFFSET(宣告利率!$G$2,B79,0))</f>
        <v/>
      </c>
      <c r="I79" s="751" t="str">
        <f ca="1">IF(B79="","",IF(C79&lt;16,0,IF(C79=16,OFFSET(宣告利率!$O$2,B79-1,0),0)+OFFSET(宣告利率!$O$2,B79,0)))</f>
        <v/>
      </c>
      <c r="J79" s="751" t="str">
        <f ca="1">IF(B79="","",IF(C79&lt;16,0,OFFSET(宣告利率!$P$2,B79,0)))</f>
        <v/>
      </c>
      <c r="K79" s="751" t="str">
        <f ca="1">IF(B79="","",IF(C79&lt;16,OFFSET(宣告利率!$N$2,B79,0)+OFFSET(宣告利率!$U$2,B79,0),OFFSET(宣告利率!$Q$2,B79,0)+OFFSET(宣告利率!$U$2,B79,0)))</f>
        <v/>
      </c>
      <c r="L79" s="751" t="str">
        <f ca="1">IF(B79="","",IF(C79&lt;16,OFFSET(宣告利率!$N$2,B79,0),OFFSET(宣告利率!$Q$2,B79,0)+OFFSET(宣告利率!$U$2,B79,0)))</f>
        <v/>
      </c>
      <c r="M79" s="751" t="str">
        <f ca="1">IF(B79="","",IF(OR(ZDIVOPT02=CSWD,ZDIVOPT02=DVAC),OFFSET(宣告利率!$R$2,B79,0),0))</f>
        <v/>
      </c>
      <c r="N79" s="751" t="str">
        <f ca="1">IF(B79="","",IF(ZDIVOPT02=CSWD,OFFSET(宣告利率!$S$2,B79,0),IF(ZDIVOPT02=DVAC,OFFSET(宣告利率!$T$2,B79,0),0)))</f>
        <v/>
      </c>
      <c r="O79" s="751" t="str">
        <f ca="1">IF(B79="","",IF(C79&lt;0,0,OFFSET(宣告利率!$J$2,B79,0)+MAX(OFFSET(宣告利率!$V$2,B79,0,1,3))))</f>
        <v/>
      </c>
      <c r="P79" s="751" t="str">
        <f t="shared" ca="1" si="23"/>
        <v/>
      </c>
      <c r="Q79" s="752" t="str">
        <f ca="1">IF(B79="","",IF(C79=109,0,OFFSET(宣告利率!$AB$2,B79,0)+OFFSET(宣告利率!$AC$2,B79,0)))</f>
        <v/>
      </c>
      <c r="R79" s="751" t="str">
        <f t="shared" ca="1" si="24"/>
        <v/>
      </c>
      <c r="S79" s="753" t="str">
        <f t="shared" ca="1" si="25"/>
        <v/>
      </c>
      <c r="T79" s="760" t="str">
        <f t="shared" ca="1" si="26"/>
        <v/>
      </c>
      <c r="U79" s="761" t="str">
        <f ca="1">IF(B79="","",OFFSET(宣告利率!$Y$2,B79,0))</f>
        <v/>
      </c>
      <c r="V79" s="761" t="str">
        <f t="shared" ca="1" si="27"/>
        <v/>
      </c>
      <c r="W79" s="762" t="str">
        <f t="shared" ca="1" si="28"/>
        <v/>
      </c>
      <c r="X79" s="761" t="str">
        <f t="shared" ca="1" si="29"/>
        <v/>
      </c>
      <c r="Y79" s="763" t="str">
        <f t="shared" ca="1" si="30"/>
        <v/>
      </c>
      <c r="Z79" s="758" t="str">
        <f t="shared" ca="1" si="31"/>
        <v/>
      </c>
      <c r="AA79" s="759" t="e">
        <f t="shared" ca="1" si="10"/>
        <v>#VALUE!</v>
      </c>
    </row>
    <row r="80" spans="1:27" s="759" customFormat="1" ht="35.15" customHeight="1">
      <c r="A80" s="748"/>
      <c r="B80" s="749" t="str">
        <f ca="1">IF(B79="","",IF(C79=險種基本資料!$B$21,"",B79+1))</f>
        <v/>
      </c>
      <c r="C80" s="750" t="str">
        <f t="shared" ca="1" si="32"/>
        <v/>
      </c>
      <c r="D80" s="751" t="str">
        <f ca="1">IF(B80="","",OFFSET(宣告利率!$I$2,B80,0))</f>
        <v/>
      </c>
      <c r="E80" s="751" t="str">
        <f ca="1">IF(B80="","",OFFSET(宣告利率!$M$2,B80,0)+OFFSET(宣告利率!$K$2,B80,0))</f>
        <v/>
      </c>
      <c r="F80" s="751" t="str">
        <f ca="1">IF(B80="","",OFFSET(宣告利率!$L$2,B80,0)+OFFSET(宣告利率!$K$2,B80,0))</f>
        <v/>
      </c>
      <c r="G80" s="751" t="str">
        <f ca="1">IF(B80="","",OFFSET(宣告利率!$J$2,B80,0))</f>
        <v/>
      </c>
      <c r="H80" s="751" t="str">
        <f ca="1">IF(B80="","",OFFSET(宣告利率!$G$2,B80,0))</f>
        <v/>
      </c>
      <c r="I80" s="751" t="str">
        <f ca="1">IF(B80="","",IF(C80&lt;16,0,IF(C80=16,OFFSET(宣告利率!$O$2,B80-1,0),0)+OFFSET(宣告利率!$O$2,B80,0)))</f>
        <v/>
      </c>
      <c r="J80" s="751" t="str">
        <f ca="1">IF(B80="","",IF(C80&lt;16,0,OFFSET(宣告利率!$P$2,B80,0)))</f>
        <v/>
      </c>
      <c r="K80" s="751" t="str">
        <f ca="1">IF(B80="","",IF(C80&lt;16,OFFSET(宣告利率!$N$2,B80,0)+OFFSET(宣告利率!$U$2,B80,0),OFFSET(宣告利率!$Q$2,B80,0)+OFFSET(宣告利率!$U$2,B80,0)))</f>
        <v/>
      </c>
      <c r="L80" s="751" t="str">
        <f ca="1">IF(B80="","",IF(C80&lt;16,OFFSET(宣告利率!$N$2,B80,0),OFFSET(宣告利率!$Q$2,B80,0)+OFFSET(宣告利率!$U$2,B80,0)))</f>
        <v/>
      </c>
      <c r="M80" s="751" t="str">
        <f ca="1">IF(B80="","",IF(OR(ZDIVOPT02=CSWD,ZDIVOPT02=DVAC),OFFSET(宣告利率!$R$2,B80,0),0))</f>
        <v/>
      </c>
      <c r="N80" s="751" t="str">
        <f ca="1">IF(B80="","",IF(ZDIVOPT02=CSWD,OFFSET(宣告利率!$S$2,B80,0),IF(ZDIVOPT02=DVAC,OFFSET(宣告利率!$T$2,B80,0),0)))</f>
        <v/>
      </c>
      <c r="O80" s="751" t="str">
        <f ca="1">IF(B80="","",IF(C80&lt;0,0,OFFSET(宣告利率!$J$2,B80,0)+MAX(OFFSET(宣告利率!$V$2,B80,0,1,3))))</f>
        <v/>
      </c>
      <c r="P80" s="751" t="str">
        <f t="shared" ca="1" si="23"/>
        <v/>
      </c>
      <c r="Q80" s="752" t="str">
        <f ca="1">IF(B80="","",IF(C80=109,0,OFFSET(宣告利率!$AB$2,B80,0)+OFFSET(宣告利率!$AC$2,B80,0)))</f>
        <v/>
      </c>
      <c r="R80" s="751" t="str">
        <f t="shared" ca="1" si="24"/>
        <v/>
      </c>
      <c r="S80" s="753" t="str">
        <f t="shared" ca="1" si="25"/>
        <v/>
      </c>
      <c r="T80" s="760" t="str">
        <f t="shared" ca="1" si="26"/>
        <v/>
      </c>
      <c r="U80" s="761" t="str">
        <f ca="1">IF(B80="","",OFFSET(宣告利率!$Y$2,B80,0))</f>
        <v/>
      </c>
      <c r="V80" s="761" t="str">
        <f t="shared" ca="1" si="27"/>
        <v/>
      </c>
      <c r="W80" s="762" t="str">
        <f t="shared" ca="1" si="28"/>
        <v/>
      </c>
      <c r="X80" s="761" t="str">
        <f t="shared" ca="1" si="29"/>
        <v/>
      </c>
      <c r="Y80" s="763" t="str">
        <f t="shared" ca="1" si="30"/>
        <v/>
      </c>
      <c r="Z80" s="758" t="str">
        <f t="shared" ca="1" si="31"/>
        <v/>
      </c>
      <c r="AA80" s="759" t="e">
        <f t="shared" ca="1" si="10"/>
        <v>#VALUE!</v>
      </c>
    </row>
    <row r="81" spans="1:27" s="759" customFormat="1" ht="35.15" customHeight="1">
      <c r="A81" s="748"/>
      <c r="B81" s="749" t="str">
        <f ca="1">IF(B80="","",IF(C80=險種基本資料!$B$21,"",B80+1))</f>
        <v/>
      </c>
      <c r="C81" s="750" t="str">
        <f t="shared" ca="1" si="32"/>
        <v/>
      </c>
      <c r="D81" s="751" t="str">
        <f ca="1">IF(B81="","",OFFSET(宣告利率!$I$2,B81,0))</f>
        <v/>
      </c>
      <c r="E81" s="751" t="str">
        <f ca="1">IF(B81="","",OFFSET(宣告利率!$M$2,B81,0)+OFFSET(宣告利率!$K$2,B81,0))</f>
        <v/>
      </c>
      <c r="F81" s="751" t="str">
        <f ca="1">IF(B81="","",OFFSET(宣告利率!$L$2,B81,0)+OFFSET(宣告利率!$K$2,B81,0))</f>
        <v/>
      </c>
      <c r="G81" s="751" t="str">
        <f ca="1">IF(B81="","",OFFSET(宣告利率!$J$2,B81,0))</f>
        <v/>
      </c>
      <c r="H81" s="751" t="str">
        <f ca="1">IF(B81="","",OFFSET(宣告利率!$G$2,B81,0))</f>
        <v/>
      </c>
      <c r="I81" s="751" t="str">
        <f ca="1">IF(B81="","",IF(C81&lt;16,0,IF(C81=16,OFFSET(宣告利率!$O$2,B81-1,0),0)+OFFSET(宣告利率!$O$2,B81,0)))</f>
        <v/>
      </c>
      <c r="J81" s="751" t="str">
        <f ca="1">IF(B81="","",IF(C81&lt;16,0,OFFSET(宣告利率!$P$2,B81,0)))</f>
        <v/>
      </c>
      <c r="K81" s="751" t="str">
        <f ca="1">IF(B81="","",IF(C81&lt;16,OFFSET(宣告利率!$N$2,B81,0)+OFFSET(宣告利率!$U$2,B81,0),OFFSET(宣告利率!$Q$2,B81,0)+OFFSET(宣告利率!$U$2,B81,0)))</f>
        <v/>
      </c>
      <c r="L81" s="751" t="str">
        <f ca="1">IF(B81="","",IF(C81&lt;16,OFFSET(宣告利率!$N$2,B81,0),OFFSET(宣告利率!$Q$2,B81,0)+OFFSET(宣告利率!$U$2,B81,0)))</f>
        <v/>
      </c>
      <c r="M81" s="751" t="str">
        <f ca="1">IF(B81="","",IF(OR(ZDIVOPT02=CSWD,ZDIVOPT02=DVAC),OFFSET(宣告利率!$R$2,B81,0),0))</f>
        <v/>
      </c>
      <c r="N81" s="751" t="str">
        <f ca="1">IF(B81="","",IF(ZDIVOPT02=CSWD,OFFSET(宣告利率!$S$2,B81,0),IF(ZDIVOPT02=DVAC,OFFSET(宣告利率!$T$2,B81,0),0)))</f>
        <v/>
      </c>
      <c r="O81" s="751" t="str">
        <f ca="1">IF(B81="","",IF(C81&lt;0,0,OFFSET(宣告利率!$J$2,B81,0)+MAX(OFFSET(宣告利率!$V$2,B81,0,1,3))))</f>
        <v/>
      </c>
      <c r="P81" s="751" t="str">
        <f t="shared" ca="1" si="23"/>
        <v/>
      </c>
      <c r="Q81" s="752" t="str">
        <f ca="1">IF(B81="","",IF(C81=109,0,OFFSET(宣告利率!$AB$2,B81,0)+OFFSET(宣告利率!$AC$2,B81,0)))</f>
        <v/>
      </c>
      <c r="R81" s="751" t="str">
        <f t="shared" ca="1" si="24"/>
        <v/>
      </c>
      <c r="S81" s="753" t="str">
        <f t="shared" ca="1" si="25"/>
        <v/>
      </c>
      <c r="T81" s="760" t="str">
        <f t="shared" ca="1" si="26"/>
        <v/>
      </c>
      <c r="U81" s="761" t="str">
        <f ca="1">IF(B81="","",OFFSET(宣告利率!$Y$2,B81,0))</f>
        <v/>
      </c>
      <c r="V81" s="761" t="str">
        <f t="shared" ca="1" si="27"/>
        <v/>
      </c>
      <c r="W81" s="762" t="str">
        <f t="shared" ca="1" si="28"/>
        <v/>
      </c>
      <c r="X81" s="761" t="str">
        <f t="shared" ca="1" si="29"/>
        <v/>
      </c>
      <c r="Y81" s="763" t="str">
        <f t="shared" ca="1" si="30"/>
        <v/>
      </c>
      <c r="Z81" s="758" t="str">
        <f t="shared" ca="1" si="31"/>
        <v/>
      </c>
      <c r="AA81" s="759" t="e">
        <f t="shared" ca="1" si="10"/>
        <v>#VALUE!</v>
      </c>
    </row>
    <row r="82" spans="1:27" s="759" customFormat="1" ht="35.15" customHeight="1">
      <c r="A82" s="748"/>
      <c r="B82" s="749" t="str">
        <f ca="1">IF(B81="","",IF(C81=險種基本資料!$B$21,"",B81+1))</f>
        <v/>
      </c>
      <c r="C82" s="750" t="str">
        <f t="shared" ca="1" si="32"/>
        <v/>
      </c>
      <c r="D82" s="751" t="str">
        <f ca="1">IF(B82="","",OFFSET(宣告利率!$I$2,B82,0))</f>
        <v/>
      </c>
      <c r="E82" s="751" t="str">
        <f ca="1">IF(B82="","",OFFSET(宣告利率!$M$2,B82,0)+OFFSET(宣告利率!$K$2,B82,0))</f>
        <v/>
      </c>
      <c r="F82" s="751" t="str">
        <f ca="1">IF(B82="","",OFFSET(宣告利率!$L$2,B82,0)+OFFSET(宣告利率!$K$2,B82,0))</f>
        <v/>
      </c>
      <c r="G82" s="751" t="str">
        <f ca="1">IF(B82="","",OFFSET(宣告利率!$J$2,B82,0))</f>
        <v/>
      </c>
      <c r="H82" s="751" t="str">
        <f ca="1">IF(B82="","",OFFSET(宣告利率!$G$2,B82,0))</f>
        <v/>
      </c>
      <c r="I82" s="751" t="str">
        <f ca="1">IF(B82="","",IF(C82&lt;16,0,IF(C82=16,OFFSET(宣告利率!$O$2,B82-1,0),0)+OFFSET(宣告利率!$O$2,B82,0)))</f>
        <v/>
      </c>
      <c r="J82" s="751" t="str">
        <f ca="1">IF(B82="","",IF(C82&lt;16,0,OFFSET(宣告利率!$P$2,B82,0)))</f>
        <v/>
      </c>
      <c r="K82" s="751" t="str">
        <f ca="1">IF(B82="","",IF(C82&lt;16,OFFSET(宣告利率!$N$2,B82,0)+OFFSET(宣告利率!$U$2,B82,0),OFFSET(宣告利率!$Q$2,B82,0)+OFFSET(宣告利率!$U$2,B82,0)))</f>
        <v/>
      </c>
      <c r="L82" s="751" t="str">
        <f ca="1">IF(B82="","",IF(C82&lt;16,OFFSET(宣告利率!$N$2,B82,0),OFFSET(宣告利率!$Q$2,B82,0)+OFFSET(宣告利率!$U$2,B82,0)))</f>
        <v/>
      </c>
      <c r="M82" s="751" t="str">
        <f ca="1">IF(B82="","",IF(OR(ZDIVOPT02=CSWD,ZDIVOPT02=DVAC),OFFSET(宣告利率!$R$2,B82,0),0))</f>
        <v/>
      </c>
      <c r="N82" s="751" t="str">
        <f ca="1">IF(B82="","",IF(ZDIVOPT02=CSWD,OFFSET(宣告利率!$S$2,B82,0),IF(ZDIVOPT02=DVAC,OFFSET(宣告利率!$T$2,B82,0),0)))</f>
        <v/>
      </c>
      <c r="O82" s="751" t="str">
        <f ca="1">IF(B82="","",IF(C82&lt;0,0,OFFSET(宣告利率!$J$2,B82,0)+MAX(OFFSET(宣告利率!$V$2,B82,0,1,3))))</f>
        <v/>
      </c>
      <c r="P82" s="751" t="str">
        <f t="shared" ca="1" si="23"/>
        <v/>
      </c>
      <c r="Q82" s="752" t="str">
        <f ca="1">IF(B82="","",IF(C82=109,0,OFFSET(宣告利率!$AB$2,B82,0)+OFFSET(宣告利率!$AC$2,B82,0)))</f>
        <v/>
      </c>
      <c r="R82" s="751" t="str">
        <f t="shared" ca="1" si="24"/>
        <v/>
      </c>
      <c r="S82" s="753" t="str">
        <f t="shared" ca="1" si="25"/>
        <v/>
      </c>
      <c r="T82" s="760" t="str">
        <f t="shared" ca="1" si="26"/>
        <v/>
      </c>
      <c r="U82" s="761" t="str">
        <f ca="1">IF(B82="","",OFFSET(宣告利率!$Y$2,B82,0))</f>
        <v/>
      </c>
      <c r="V82" s="761" t="str">
        <f t="shared" ca="1" si="27"/>
        <v/>
      </c>
      <c r="W82" s="762" t="str">
        <f t="shared" ca="1" si="28"/>
        <v/>
      </c>
      <c r="X82" s="761" t="str">
        <f t="shared" ca="1" si="29"/>
        <v/>
      </c>
      <c r="Y82" s="763" t="str">
        <f t="shared" ca="1" si="30"/>
        <v/>
      </c>
      <c r="Z82" s="758" t="str">
        <f t="shared" ca="1" si="31"/>
        <v/>
      </c>
      <c r="AA82" s="759" t="e">
        <f t="shared" ca="1" si="10"/>
        <v>#VALUE!</v>
      </c>
    </row>
    <row r="83" spans="1:27" s="759" customFormat="1" ht="35.15" customHeight="1">
      <c r="A83" s="748"/>
      <c r="B83" s="749" t="str">
        <f ca="1">IF(B82="","",IF(C82=險種基本資料!$B$21,"",B82+1))</f>
        <v/>
      </c>
      <c r="C83" s="750" t="str">
        <f t="shared" ca="1" si="32"/>
        <v/>
      </c>
      <c r="D83" s="751" t="str">
        <f ca="1">IF(B83="","",OFFSET(宣告利率!$I$2,B83,0))</f>
        <v/>
      </c>
      <c r="E83" s="751" t="str">
        <f ca="1">IF(B83="","",OFFSET(宣告利率!$M$2,B83,0)+OFFSET(宣告利率!$K$2,B83,0))</f>
        <v/>
      </c>
      <c r="F83" s="751" t="str">
        <f ca="1">IF(B83="","",OFFSET(宣告利率!$L$2,B83,0)+OFFSET(宣告利率!$K$2,B83,0))</f>
        <v/>
      </c>
      <c r="G83" s="751" t="str">
        <f ca="1">IF(B83="","",OFFSET(宣告利率!$J$2,B83,0))</f>
        <v/>
      </c>
      <c r="H83" s="751" t="str">
        <f ca="1">IF(B83="","",OFFSET(宣告利率!$G$2,B83,0))</f>
        <v/>
      </c>
      <c r="I83" s="751" t="str">
        <f ca="1">IF(B83="","",IF(C83&lt;16,0,IF(C83=16,OFFSET(宣告利率!$O$2,B83-1,0),0)+OFFSET(宣告利率!$O$2,B83,0)))</f>
        <v/>
      </c>
      <c r="J83" s="751" t="str">
        <f ca="1">IF(B83="","",IF(C83&lt;16,0,OFFSET(宣告利率!$P$2,B83,0)))</f>
        <v/>
      </c>
      <c r="K83" s="751" t="str">
        <f ca="1">IF(B83="","",IF(C83&lt;16,OFFSET(宣告利率!$N$2,B83,0)+OFFSET(宣告利率!$U$2,B83,0),OFFSET(宣告利率!$Q$2,B83,0)+OFFSET(宣告利率!$U$2,B83,0)))</f>
        <v/>
      </c>
      <c r="L83" s="751" t="str">
        <f ca="1">IF(B83="","",IF(C83&lt;16,OFFSET(宣告利率!$N$2,B83,0),OFFSET(宣告利率!$Q$2,B83,0)+OFFSET(宣告利率!$U$2,B83,0)))</f>
        <v/>
      </c>
      <c r="M83" s="751" t="str">
        <f ca="1">IF(B83="","",IF(OR(ZDIVOPT02=CSWD,ZDIVOPT02=DVAC),OFFSET(宣告利率!$R$2,B83,0),0))</f>
        <v/>
      </c>
      <c r="N83" s="751" t="str">
        <f ca="1">IF(B83="","",IF(ZDIVOPT02=CSWD,OFFSET(宣告利率!$S$2,B83,0),IF(ZDIVOPT02=DVAC,OFFSET(宣告利率!$T$2,B83,0),0)))</f>
        <v/>
      </c>
      <c r="O83" s="751" t="str">
        <f ca="1">IF(B83="","",IF(C83&lt;0,0,OFFSET(宣告利率!$J$2,B83,0)+MAX(OFFSET(宣告利率!$V$2,B83,0,1,3))))</f>
        <v/>
      </c>
      <c r="P83" s="751" t="str">
        <f t="shared" ca="1" si="23"/>
        <v/>
      </c>
      <c r="Q83" s="752" t="str">
        <f ca="1">IF(B83="","",IF(C83=109,0,OFFSET(宣告利率!$AB$2,B83,0)+OFFSET(宣告利率!$AC$2,B83,0)))</f>
        <v/>
      </c>
      <c r="R83" s="751" t="str">
        <f t="shared" ca="1" si="24"/>
        <v/>
      </c>
      <c r="S83" s="753" t="str">
        <f t="shared" ca="1" si="25"/>
        <v/>
      </c>
      <c r="T83" s="760" t="str">
        <f t="shared" ca="1" si="26"/>
        <v/>
      </c>
      <c r="U83" s="761" t="str">
        <f ca="1">IF(B83="","",OFFSET(宣告利率!$Y$2,B83,0))</f>
        <v/>
      </c>
      <c r="V83" s="761" t="str">
        <f t="shared" ca="1" si="27"/>
        <v/>
      </c>
      <c r="W83" s="762" t="str">
        <f t="shared" ca="1" si="28"/>
        <v/>
      </c>
      <c r="X83" s="761" t="str">
        <f t="shared" ca="1" si="29"/>
        <v/>
      </c>
      <c r="Y83" s="763" t="str">
        <f t="shared" ca="1" si="30"/>
        <v/>
      </c>
      <c r="Z83" s="758" t="str">
        <f t="shared" ca="1" si="31"/>
        <v/>
      </c>
      <c r="AA83" s="759" t="e">
        <f t="shared" ca="1" si="10"/>
        <v>#VALUE!</v>
      </c>
    </row>
    <row r="84" spans="1:27" s="759" customFormat="1" ht="35.15" customHeight="1">
      <c r="A84" s="748"/>
      <c r="B84" s="749" t="str">
        <f ca="1">IF(B83="","",IF(C83=險種基本資料!$B$21,"",B83+1))</f>
        <v/>
      </c>
      <c r="C84" s="750" t="str">
        <f t="shared" ca="1" si="32"/>
        <v/>
      </c>
      <c r="D84" s="751" t="str">
        <f ca="1">IF(B84="","",OFFSET(宣告利率!$I$2,B84,0))</f>
        <v/>
      </c>
      <c r="E84" s="751" t="str">
        <f ca="1">IF(B84="","",OFFSET(宣告利率!$M$2,B84,0)+OFFSET(宣告利率!$K$2,B84,0))</f>
        <v/>
      </c>
      <c r="F84" s="751" t="str">
        <f ca="1">IF(B84="","",OFFSET(宣告利率!$L$2,B84,0)+OFFSET(宣告利率!$K$2,B84,0))</f>
        <v/>
      </c>
      <c r="G84" s="751" t="str">
        <f ca="1">IF(B84="","",OFFSET(宣告利率!$J$2,B84,0))</f>
        <v/>
      </c>
      <c r="H84" s="751" t="str">
        <f ca="1">IF(B84="","",OFFSET(宣告利率!$G$2,B84,0))</f>
        <v/>
      </c>
      <c r="I84" s="751" t="str">
        <f ca="1">IF(B84="","",IF(C84&lt;16,0,IF(C84=16,OFFSET(宣告利率!$O$2,B84-1,0),0)+OFFSET(宣告利率!$O$2,B84,0)))</f>
        <v/>
      </c>
      <c r="J84" s="751" t="str">
        <f ca="1">IF(B84="","",IF(C84&lt;16,0,OFFSET(宣告利率!$P$2,B84,0)))</f>
        <v/>
      </c>
      <c r="K84" s="751" t="str">
        <f ca="1">IF(B84="","",IF(C84&lt;16,OFFSET(宣告利率!$N$2,B84,0)+OFFSET(宣告利率!$U$2,B84,0),OFFSET(宣告利率!$Q$2,B84,0)+OFFSET(宣告利率!$U$2,B84,0)))</f>
        <v/>
      </c>
      <c r="L84" s="751" t="str">
        <f ca="1">IF(B84="","",IF(C84&lt;16,OFFSET(宣告利率!$N$2,B84,0),OFFSET(宣告利率!$Q$2,B84,0)+OFFSET(宣告利率!$U$2,B84,0)))</f>
        <v/>
      </c>
      <c r="M84" s="751" t="str">
        <f ca="1">IF(B84="","",IF(OR(ZDIVOPT02=CSWD,ZDIVOPT02=DVAC),OFFSET(宣告利率!$R$2,B84,0),0))</f>
        <v/>
      </c>
      <c r="N84" s="751" t="str">
        <f ca="1">IF(B84="","",IF(ZDIVOPT02=CSWD,OFFSET(宣告利率!$S$2,B84,0),IF(ZDIVOPT02=DVAC,OFFSET(宣告利率!$T$2,B84,0),0)))</f>
        <v/>
      </c>
      <c r="O84" s="751" t="str">
        <f ca="1">IF(B84="","",IF(C84&lt;0,0,OFFSET(宣告利率!$J$2,B84,0)+MAX(OFFSET(宣告利率!$V$2,B84,0,1,3))))</f>
        <v/>
      </c>
      <c r="P84" s="751" t="str">
        <f t="shared" ca="1" si="23"/>
        <v/>
      </c>
      <c r="Q84" s="752" t="str">
        <f ca="1">IF(B84="","",IF(C84=109,0,OFFSET(宣告利率!$AB$2,B84,0)+OFFSET(宣告利率!$AC$2,B84,0)))</f>
        <v/>
      </c>
      <c r="R84" s="751" t="str">
        <f t="shared" ca="1" si="24"/>
        <v/>
      </c>
      <c r="S84" s="753" t="str">
        <f t="shared" ca="1" si="25"/>
        <v/>
      </c>
      <c r="T84" s="760" t="str">
        <f t="shared" ca="1" si="26"/>
        <v/>
      </c>
      <c r="U84" s="761" t="str">
        <f ca="1">IF(B84="","",OFFSET(宣告利率!$Y$2,B84,0))</f>
        <v/>
      </c>
      <c r="V84" s="761" t="str">
        <f t="shared" ca="1" si="27"/>
        <v/>
      </c>
      <c r="W84" s="762" t="str">
        <f t="shared" ca="1" si="28"/>
        <v/>
      </c>
      <c r="X84" s="761" t="str">
        <f t="shared" ca="1" si="29"/>
        <v/>
      </c>
      <c r="Y84" s="763" t="str">
        <f t="shared" ca="1" si="30"/>
        <v/>
      </c>
      <c r="Z84" s="758" t="str">
        <f t="shared" ca="1" si="31"/>
        <v/>
      </c>
      <c r="AA84" s="759" t="e">
        <f t="shared" ca="1" si="10"/>
        <v>#VALUE!</v>
      </c>
    </row>
    <row r="85" spans="1:27" s="759" customFormat="1" ht="35.15" customHeight="1">
      <c r="A85" s="748"/>
      <c r="B85" s="749" t="str">
        <f ca="1">IF(B84="","",IF(C84=險種基本資料!$B$21,"",B84+1))</f>
        <v/>
      </c>
      <c r="C85" s="750" t="str">
        <f t="shared" ca="1" si="32"/>
        <v/>
      </c>
      <c r="D85" s="751" t="str">
        <f ca="1">IF(B85="","",OFFSET(宣告利率!$I$2,B85,0))</f>
        <v/>
      </c>
      <c r="E85" s="751" t="str">
        <f ca="1">IF(B85="","",OFFSET(宣告利率!$M$2,B85,0)+OFFSET(宣告利率!$K$2,B85,0))</f>
        <v/>
      </c>
      <c r="F85" s="751" t="str">
        <f ca="1">IF(B85="","",OFFSET(宣告利率!$L$2,B85,0)+OFFSET(宣告利率!$K$2,B85,0))</f>
        <v/>
      </c>
      <c r="G85" s="751" t="str">
        <f ca="1">IF(B85="","",OFFSET(宣告利率!$J$2,B85,0))</f>
        <v/>
      </c>
      <c r="H85" s="751" t="str">
        <f ca="1">IF(B85="","",OFFSET(宣告利率!$G$2,B85,0))</f>
        <v/>
      </c>
      <c r="I85" s="751" t="str">
        <f ca="1">IF(B85="","",IF(C85&lt;16,0,IF(C85=16,OFFSET(宣告利率!$O$2,B85-1,0),0)+OFFSET(宣告利率!$O$2,B85,0)))</f>
        <v/>
      </c>
      <c r="J85" s="751" t="str">
        <f ca="1">IF(B85="","",IF(C85&lt;16,0,OFFSET(宣告利率!$P$2,B85,0)))</f>
        <v/>
      </c>
      <c r="K85" s="751" t="str">
        <f ca="1">IF(B85="","",IF(C85&lt;16,OFFSET(宣告利率!$N$2,B85,0)+OFFSET(宣告利率!$U$2,B85,0),OFFSET(宣告利率!$Q$2,B85,0)+OFFSET(宣告利率!$U$2,B85,0)))</f>
        <v/>
      </c>
      <c r="L85" s="751" t="str">
        <f ca="1">IF(B85="","",IF(C85&lt;16,OFFSET(宣告利率!$N$2,B85,0),OFFSET(宣告利率!$Q$2,B85,0)+OFFSET(宣告利率!$U$2,B85,0)))</f>
        <v/>
      </c>
      <c r="M85" s="751" t="str">
        <f ca="1">IF(B85="","",IF(OR(ZDIVOPT02=CSWD,ZDIVOPT02=DVAC),OFFSET(宣告利率!$R$2,B85,0),0))</f>
        <v/>
      </c>
      <c r="N85" s="751" t="str">
        <f ca="1">IF(B85="","",IF(ZDIVOPT02=CSWD,OFFSET(宣告利率!$S$2,B85,0),IF(ZDIVOPT02=DVAC,OFFSET(宣告利率!$T$2,B85,0),0)))</f>
        <v/>
      </c>
      <c r="O85" s="751" t="str">
        <f ca="1">IF(B85="","",IF(C85&lt;0,0,OFFSET(宣告利率!$J$2,B85,0)+MAX(OFFSET(宣告利率!$V$2,B85,0,1,3))))</f>
        <v/>
      </c>
      <c r="P85" s="751" t="str">
        <f t="shared" ca="1" si="23"/>
        <v/>
      </c>
      <c r="Q85" s="752" t="str">
        <f ca="1">IF(B85="","",IF(C85=109,0,OFFSET(宣告利率!$AB$2,B85,0)+OFFSET(宣告利率!$AC$2,B85,0)))</f>
        <v/>
      </c>
      <c r="R85" s="751" t="str">
        <f t="shared" ca="1" si="24"/>
        <v/>
      </c>
      <c r="S85" s="753" t="str">
        <f t="shared" ca="1" si="25"/>
        <v/>
      </c>
      <c r="T85" s="760" t="str">
        <f t="shared" ca="1" si="26"/>
        <v/>
      </c>
      <c r="U85" s="761" t="str">
        <f ca="1">IF(B85="","",OFFSET(宣告利率!$Y$2,B85,0))</f>
        <v/>
      </c>
      <c r="V85" s="761" t="str">
        <f t="shared" ca="1" si="27"/>
        <v/>
      </c>
      <c r="W85" s="762" t="str">
        <f t="shared" ca="1" si="28"/>
        <v/>
      </c>
      <c r="X85" s="761" t="str">
        <f t="shared" ca="1" si="29"/>
        <v/>
      </c>
      <c r="Y85" s="763" t="str">
        <f t="shared" ca="1" si="30"/>
        <v/>
      </c>
      <c r="Z85" s="758" t="str">
        <f t="shared" ca="1" si="31"/>
        <v/>
      </c>
      <c r="AA85" s="759" t="e">
        <f t="shared" ref="AA85:AA148" ca="1" si="33">AND(INDIRECT("B"&amp;ROW())&gt;0,MOD(INDIRECT("B"&amp;ROW()),5)=0)</f>
        <v>#VALUE!</v>
      </c>
    </row>
    <row r="86" spans="1:27" s="759" customFormat="1" ht="35.15" customHeight="1">
      <c r="A86" s="748"/>
      <c r="B86" s="749" t="str">
        <f ca="1">IF(B85="","",IF(C85=險種基本資料!$B$21,"",B85+1))</f>
        <v/>
      </c>
      <c r="C86" s="750" t="str">
        <f t="shared" ca="1" si="32"/>
        <v/>
      </c>
      <c r="D86" s="751" t="str">
        <f ca="1">IF(B86="","",OFFSET(宣告利率!$I$2,B86,0))</f>
        <v/>
      </c>
      <c r="E86" s="751" t="str">
        <f ca="1">IF(B86="","",OFFSET(宣告利率!$M$2,B86,0)+OFFSET(宣告利率!$K$2,B86,0))</f>
        <v/>
      </c>
      <c r="F86" s="751" t="str">
        <f ca="1">IF(B86="","",OFFSET(宣告利率!$L$2,B86,0)+OFFSET(宣告利率!$K$2,B86,0))</f>
        <v/>
      </c>
      <c r="G86" s="751" t="str">
        <f ca="1">IF(B86="","",OFFSET(宣告利率!$J$2,B86,0))</f>
        <v/>
      </c>
      <c r="H86" s="751" t="str">
        <f ca="1">IF(B86="","",OFFSET(宣告利率!$G$2,B86,0))</f>
        <v/>
      </c>
      <c r="I86" s="751" t="str">
        <f ca="1">IF(B86="","",IF(C86&lt;16,0,IF(C86=16,OFFSET(宣告利率!$O$2,B86-1,0),0)+OFFSET(宣告利率!$O$2,B86,0)))</f>
        <v/>
      </c>
      <c r="J86" s="751" t="str">
        <f ca="1">IF(B86="","",IF(C86&lt;16,0,OFFSET(宣告利率!$P$2,B86,0)))</f>
        <v/>
      </c>
      <c r="K86" s="751" t="str">
        <f ca="1">IF(B86="","",IF(C86&lt;16,OFFSET(宣告利率!$N$2,B86,0)+OFFSET(宣告利率!$U$2,B86,0),OFFSET(宣告利率!$Q$2,B86,0)+OFFSET(宣告利率!$U$2,B86,0)))</f>
        <v/>
      </c>
      <c r="L86" s="751" t="str">
        <f ca="1">IF(B86="","",IF(C86&lt;16,OFFSET(宣告利率!$N$2,B86,0),OFFSET(宣告利率!$Q$2,B86,0)+OFFSET(宣告利率!$U$2,B86,0)))</f>
        <v/>
      </c>
      <c r="M86" s="751" t="str">
        <f ca="1">IF(B86="","",IF(OR(ZDIVOPT02=CSWD,ZDIVOPT02=DVAC),OFFSET(宣告利率!$R$2,B86,0),0))</f>
        <v/>
      </c>
      <c r="N86" s="751" t="str">
        <f ca="1">IF(B86="","",IF(ZDIVOPT02=CSWD,OFFSET(宣告利率!$S$2,B86,0),IF(ZDIVOPT02=DVAC,OFFSET(宣告利率!$T$2,B86,0),0)))</f>
        <v/>
      </c>
      <c r="O86" s="751" t="str">
        <f ca="1">IF(B86="","",IF(C86&lt;0,0,OFFSET(宣告利率!$J$2,B86,0)+MAX(OFFSET(宣告利率!$V$2,B86,0,1,3))))</f>
        <v/>
      </c>
      <c r="P86" s="751" t="str">
        <f t="shared" ca="1" si="23"/>
        <v/>
      </c>
      <c r="Q86" s="752" t="str">
        <f ca="1">IF(B86="","",IF(C86=109,0,OFFSET(宣告利率!$AB$2,B86,0)+OFFSET(宣告利率!$AC$2,B86,0)))</f>
        <v/>
      </c>
      <c r="R86" s="751" t="str">
        <f t="shared" ca="1" si="24"/>
        <v/>
      </c>
      <c r="S86" s="753" t="str">
        <f t="shared" ca="1" si="25"/>
        <v/>
      </c>
      <c r="T86" s="760" t="str">
        <f t="shared" ca="1" si="26"/>
        <v/>
      </c>
      <c r="U86" s="761" t="str">
        <f ca="1">IF(B86="","",OFFSET(宣告利率!$Y$2,B86,0))</f>
        <v/>
      </c>
      <c r="V86" s="761" t="str">
        <f t="shared" ca="1" si="27"/>
        <v/>
      </c>
      <c r="W86" s="762" t="str">
        <f t="shared" ca="1" si="28"/>
        <v/>
      </c>
      <c r="X86" s="761" t="str">
        <f t="shared" ca="1" si="29"/>
        <v/>
      </c>
      <c r="Y86" s="763" t="str">
        <f t="shared" ca="1" si="30"/>
        <v/>
      </c>
      <c r="Z86" s="758" t="str">
        <f t="shared" ca="1" si="31"/>
        <v/>
      </c>
      <c r="AA86" s="759" t="e">
        <f t="shared" ca="1" si="33"/>
        <v>#VALUE!</v>
      </c>
    </row>
    <row r="87" spans="1:27" s="759" customFormat="1" ht="35.15" customHeight="1">
      <c r="A87" s="748"/>
      <c r="B87" s="749" t="str">
        <f ca="1">IF(B86="","",IF(C86=險種基本資料!$B$21,"",B86+1))</f>
        <v/>
      </c>
      <c r="C87" s="750" t="str">
        <f t="shared" ca="1" si="32"/>
        <v/>
      </c>
      <c r="D87" s="751" t="str">
        <f ca="1">IF(B87="","",OFFSET(宣告利率!$I$2,B87,0))</f>
        <v/>
      </c>
      <c r="E87" s="751" t="str">
        <f ca="1">IF(B87="","",OFFSET(宣告利率!$M$2,B87,0)+OFFSET(宣告利率!$K$2,B87,0))</f>
        <v/>
      </c>
      <c r="F87" s="751" t="str">
        <f ca="1">IF(B87="","",OFFSET(宣告利率!$L$2,B87,0)+OFFSET(宣告利率!$K$2,B87,0))</f>
        <v/>
      </c>
      <c r="G87" s="751" t="str">
        <f ca="1">IF(B87="","",OFFSET(宣告利率!$J$2,B87,0))</f>
        <v/>
      </c>
      <c r="H87" s="751" t="str">
        <f ca="1">IF(B87="","",OFFSET(宣告利率!$G$2,B87,0))</f>
        <v/>
      </c>
      <c r="I87" s="751" t="str">
        <f ca="1">IF(B87="","",IF(C87&lt;16,0,IF(C87=16,OFFSET(宣告利率!$O$2,B87-1,0),0)+OFFSET(宣告利率!$O$2,B87,0)))</f>
        <v/>
      </c>
      <c r="J87" s="751" t="str">
        <f ca="1">IF(B87="","",IF(C87&lt;16,0,OFFSET(宣告利率!$P$2,B87,0)))</f>
        <v/>
      </c>
      <c r="K87" s="751" t="str">
        <f ca="1">IF(B87="","",IF(C87&lt;16,OFFSET(宣告利率!$N$2,B87,0)+OFFSET(宣告利率!$U$2,B87,0),OFFSET(宣告利率!$Q$2,B87,0)+OFFSET(宣告利率!$U$2,B87,0)))</f>
        <v/>
      </c>
      <c r="L87" s="751" t="str">
        <f ca="1">IF(B87="","",IF(C87&lt;16,OFFSET(宣告利率!$N$2,B87,0),OFFSET(宣告利率!$Q$2,B87,0)+OFFSET(宣告利率!$U$2,B87,0)))</f>
        <v/>
      </c>
      <c r="M87" s="751" t="str">
        <f ca="1">IF(B87="","",IF(OR(ZDIVOPT02=CSWD,ZDIVOPT02=DVAC),OFFSET(宣告利率!$R$2,B87,0),0))</f>
        <v/>
      </c>
      <c r="N87" s="751" t="str">
        <f ca="1">IF(B87="","",IF(ZDIVOPT02=CSWD,OFFSET(宣告利率!$S$2,B87,0),IF(ZDIVOPT02=DVAC,OFFSET(宣告利率!$T$2,B87,0),0)))</f>
        <v/>
      </c>
      <c r="O87" s="751" t="str">
        <f ca="1">IF(B87="","",IF(C87&lt;0,0,OFFSET(宣告利率!$J$2,B87,0)+MAX(OFFSET(宣告利率!$V$2,B87,0,1,3))))</f>
        <v/>
      </c>
      <c r="P87" s="751" t="str">
        <f t="shared" ca="1" si="23"/>
        <v/>
      </c>
      <c r="Q87" s="752" t="str">
        <f ca="1">IF(B87="","",IF(C87=109,0,OFFSET(宣告利率!$AB$2,B87,0)+OFFSET(宣告利率!$AC$2,B87,0)))</f>
        <v/>
      </c>
      <c r="R87" s="751" t="str">
        <f t="shared" ca="1" si="24"/>
        <v/>
      </c>
      <c r="S87" s="753" t="str">
        <f t="shared" ca="1" si="25"/>
        <v/>
      </c>
      <c r="T87" s="760" t="str">
        <f t="shared" ca="1" si="26"/>
        <v/>
      </c>
      <c r="U87" s="761" t="str">
        <f ca="1">IF(B87="","",OFFSET(宣告利率!$Y$2,B87,0))</f>
        <v/>
      </c>
      <c r="V87" s="761" t="str">
        <f t="shared" ca="1" si="27"/>
        <v/>
      </c>
      <c r="W87" s="762" t="str">
        <f t="shared" ca="1" si="28"/>
        <v/>
      </c>
      <c r="X87" s="761" t="str">
        <f t="shared" ca="1" si="29"/>
        <v/>
      </c>
      <c r="Y87" s="763" t="str">
        <f t="shared" ca="1" si="30"/>
        <v/>
      </c>
      <c r="Z87" s="758" t="str">
        <f t="shared" ca="1" si="31"/>
        <v/>
      </c>
      <c r="AA87" s="759" t="e">
        <f t="shared" ca="1" si="33"/>
        <v>#VALUE!</v>
      </c>
    </row>
    <row r="88" spans="1:27" s="759" customFormat="1" ht="35.15" customHeight="1">
      <c r="A88" s="748"/>
      <c r="B88" s="749" t="str">
        <f ca="1">IF(B87="","",IF(C87=險種基本資料!$B$21,"",B87+1))</f>
        <v/>
      </c>
      <c r="C88" s="750" t="str">
        <f t="shared" ca="1" si="32"/>
        <v/>
      </c>
      <c r="D88" s="751" t="str">
        <f ca="1">IF(B88="","",OFFSET(宣告利率!$I$2,B88,0))</f>
        <v/>
      </c>
      <c r="E88" s="751" t="str">
        <f ca="1">IF(B88="","",OFFSET(宣告利率!$M$2,B88,0)+OFFSET(宣告利率!$K$2,B88,0))</f>
        <v/>
      </c>
      <c r="F88" s="751" t="str">
        <f ca="1">IF(B88="","",OFFSET(宣告利率!$L$2,B88,0)+OFFSET(宣告利率!$K$2,B88,0))</f>
        <v/>
      </c>
      <c r="G88" s="751" t="str">
        <f ca="1">IF(B88="","",OFFSET(宣告利率!$J$2,B88,0))</f>
        <v/>
      </c>
      <c r="H88" s="751" t="str">
        <f ca="1">IF(B88="","",OFFSET(宣告利率!$G$2,B88,0))</f>
        <v/>
      </c>
      <c r="I88" s="751" t="str">
        <f ca="1">IF(B88="","",IF(C88&lt;16,0,IF(C88=16,OFFSET(宣告利率!$O$2,B88-1,0),0)+OFFSET(宣告利率!$O$2,B88,0)))</f>
        <v/>
      </c>
      <c r="J88" s="751" t="str">
        <f ca="1">IF(B88="","",IF(C88&lt;16,0,OFFSET(宣告利率!$P$2,B88,0)))</f>
        <v/>
      </c>
      <c r="K88" s="751" t="str">
        <f ca="1">IF(B88="","",IF(C88&lt;16,OFFSET(宣告利率!$N$2,B88,0)+OFFSET(宣告利率!$U$2,B88,0),OFFSET(宣告利率!$Q$2,B88,0)+OFFSET(宣告利率!$U$2,B88,0)))</f>
        <v/>
      </c>
      <c r="L88" s="751" t="str">
        <f ca="1">IF(B88="","",IF(C88&lt;16,OFFSET(宣告利率!$N$2,B88,0),OFFSET(宣告利率!$Q$2,B88,0)+OFFSET(宣告利率!$U$2,B88,0)))</f>
        <v/>
      </c>
      <c r="M88" s="751" t="str">
        <f ca="1">IF(B88="","",IF(OR(ZDIVOPT02=CSWD,ZDIVOPT02=DVAC),OFFSET(宣告利率!$R$2,B88,0),0))</f>
        <v/>
      </c>
      <c r="N88" s="751" t="str">
        <f ca="1">IF(B88="","",IF(ZDIVOPT02=CSWD,OFFSET(宣告利率!$S$2,B88,0),IF(ZDIVOPT02=DVAC,OFFSET(宣告利率!$T$2,B88,0),0)))</f>
        <v/>
      </c>
      <c r="O88" s="751" t="str">
        <f ca="1">IF(B88="","",IF(C88&lt;0,0,OFFSET(宣告利率!$J$2,B88,0)+MAX(OFFSET(宣告利率!$V$2,B88,0,1,3))))</f>
        <v/>
      </c>
      <c r="P88" s="751" t="str">
        <f t="shared" ca="1" si="23"/>
        <v/>
      </c>
      <c r="Q88" s="752" t="str">
        <f ca="1">IF(B88="","",IF(C88=109,0,OFFSET(宣告利率!$AB$2,B88,0)+OFFSET(宣告利率!$AC$2,B88,0)))</f>
        <v/>
      </c>
      <c r="R88" s="751" t="str">
        <f t="shared" ca="1" si="24"/>
        <v/>
      </c>
      <c r="S88" s="753" t="str">
        <f t="shared" ca="1" si="25"/>
        <v/>
      </c>
      <c r="T88" s="760" t="str">
        <f t="shared" ca="1" si="26"/>
        <v/>
      </c>
      <c r="U88" s="761" t="str">
        <f ca="1">IF(B88="","",OFFSET(宣告利率!$Y$2,B88,0))</f>
        <v/>
      </c>
      <c r="V88" s="761" t="str">
        <f t="shared" ca="1" si="27"/>
        <v/>
      </c>
      <c r="W88" s="762" t="str">
        <f t="shared" ca="1" si="28"/>
        <v/>
      </c>
      <c r="X88" s="761" t="str">
        <f t="shared" ca="1" si="29"/>
        <v/>
      </c>
      <c r="Y88" s="763" t="str">
        <f t="shared" ca="1" si="30"/>
        <v/>
      </c>
      <c r="Z88" s="758" t="str">
        <f t="shared" ca="1" si="31"/>
        <v/>
      </c>
      <c r="AA88" s="759" t="e">
        <f t="shared" ca="1" si="33"/>
        <v>#VALUE!</v>
      </c>
    </row>
    <row r="89" spans="1:27" s="759" customFormat="1" ht="35.15" customHeight="1">
      <c r="A89" s="748"/>
      <c r="B89" s="749" t="str">
        <f ca="1">IF(B88="","",IF(C88=險種基本資料!$B$21,"",B88+1))</f>
        <v/>
      </c>
      <c r="C89" s="750" t="str">
        <f t="shared" ca="1" si="32"/>
        <v/>
      </c>
      <c r="D89" s="751" t="str">
        <f ca="1">IF(B89="","",OFFSET(宣告利率!$I$2,B89,0))</f>
        <v/>
      </c>
      <c r="E89" s="751" t="str">
        <f ca="1">IF(B89="","",OFFSET(宣告利率!$M$2,B89,0)+OFFSET(宣告利率!$K$2,B89,0))</f>
        <v/>
      </c>
      <c r="F89" s="751" t="str">
        <f ca="1">IF(B89="","",OFFSET(宣告利率!$L$2,B89,0)+OFFSET(宣告利率!$K$2,B89,0))</f>
        <v/>
      </c>
      <c r="G89" s="751" t="str">
        <f ca="1">IF(B89="","",OFFSET(宣告利率!$J$2,B89,0))</f>
        <v/>
      </c>
      <c r="H89" s="751" t="str">
        <f ca="1">IF(B89="","",OFFSET(宣告利率!$G$2,B89,0))</f>
        <v/>
      </c>
      <c r="I89" s="751" t="str">
        <f ca="1">IF(B89="","",IF(C89&lt;16,0,IF(C89=16,OFFSET(宣告利率!$O$2,B89-1,0),0)+OFFSET(宣告利率!$O$2,B89,0)))</f>
        <v/>
      </c>
      <c r="J89" s="751" t="str">
        <f ca="1">IF(B89="","",IF(C89&lt;16,0,OFFSET(宣告利率!$P$2,B89,0)))</f>
        <v/>
      </c>
      <c r="K89" s="751" t="str">
        <f ca="1">IF(B89="","",IF(C89&lt;16,OFFSET(宣告利率!$N$2,B89,0)+OFFSET(宣告利率!$U$2,B89,0),OFFSET(宣告利率!$Q$2,B89,0)+OFFSET(宣告利率!$U$2,B89,0)))</f>
        <v/>
      </c>
      <c r="L89" s="751" t="str">
        <f ca="1">IF(B89="","",IF(C89&lt;16,OFFSET(宣告利率!$N$2,B89,0),OFFSET(宣告利率!$Q$2,B89,0)+OFFSET(宣告利率!$U$2,B89,0)))</f>
        <v/>
      </c>
      <c r="M89" s="751" t="str">
        <f ca="1">IF(B89="","",IF(OR(ZDIVOPT02=CSWD,ZDIVOPT02=DVAC),OFFSET(宣告利率!$R$2,B89,0),0))</f>
        <v/>
      </c>
      <c r="N89" s="751" t="str">
        <f ca="1">IF(B89="","",IF(ZDIVOPT02=CSWD,OFFSET(宣告利率!$S$2,B89,0),IF(ZDIVOPT02=DVAC,OFFSET(宣告利率!$T$2,B89,0),0)))</f>
        <v/>
      </c>
      <c r="O89" s="751" t="str">
        <f ca="1">IF(B89="","",IF(C89&lt;0,0,OFFSET(宣告利率!$J$2,B89,0)+MAX(OFFSET(宣告利率!$V$2,B89,0,1,3))))</f>
        <v/>
      </c>
      <c r="P89" s="751" t="str">
        <f t="shared" ca="1" si="23"/>
        <v/>
      </c>
      <c r="Q89" s="752" t="str">
        <f ca="1">IF(B89="","",IF(C89=109,0,OFFSET(宣告利率!$AB$2,B89,0)+OFFSET(宣告利率!$AC$2,B89,0)))</f>
        <v/>
      </c>
      <c r="R89" s="751" t="str">
        <f t="shared" ca="1" si="24"/>
        <v/>
      </c>
      <c r="S89" s="753" t="str">
        <f t="shared" ca="1" si="25"/>
        <v/>
      </c>
      <c r="T89" s="760" t="str">
        <f t="shared" ca="1" si="26"/>
        <v/>
      </c>
      <c r="U89" s="761" t="str">
        <f ca="1">IF(B89="","",OFFSET(宣告利率!$Y$2,B89,0))</f>
        <v/>
      </c>
      <c r="V89" s="761" t="str">
        <f t="shared" ca="1" si="27"/>
        <v/>
      </c>
      <c r="W89" s="762" t="str">
        <f t="shared" ca="1" si="28"/>
        <v/>
      </c>
      <c r="X89" s="761" t="str">
        <f t="shared" ca="1" si="29"/>
        <v/>
      </c>
      <c r="Y89" s="763" t="str">
        <f t="shared" ca="1" si="30"/>
        <v/>
      </c>
      <c r="Z89" s="758" t="str">
        <f t="shared" ca="1" si="31"/>
        <v/>
      </c>
      <c r="AA89" s="759" t="e">
        <f t="shared" ca="1" si="33"/>
        <v>#VALUE!</v>
      </c>
    </row>
    <row r="90" spans="1:27" s="759" customFormat="1" ht="35.15" customHeight="1" thickBot="1">
      <c r="A90" s="748"/>
      <c r="B90" s="749" t="str">
        <f ca="1">IF(B89="","",IF(C89=險種基本資料!$B$21,"",B89+1))</f>
        <v/>
      </c>
      <c r="C90" s="750" t="str">
        <f t="shared" ca="1" si="32"/>
        <v/>
      </c>
      <c r="D90" s="751" t="str">
        <f ca="1">IF(B90="","",OFFSET(宣告利率!$I$2,B90,0))</f>
        <v/>
      </c>
      <c r="E90" s="751" t="str">
        <f ca="1">IF(B90="","",OFFSET(宣告利率!$M$2,B90,0)+OFFSET(宣告利率!$K$2,B90,0))</f>
        <v/>
      </c>
      <c r="F90" s="751" t="str">
        <f ca="1">IF(B90="","",OFFSET(宣告利率!$L$2,B90,0)+OFFSET(宣告利率!$K$2,B90,0))</f>
        <v/>
      </c>
      <c r="G90" s="751" t="str">
        <f ca="1">IF(B90="","",OFFSET(宣告利率!$J$2,B90,0))</f>
        <v/>
      </c>
      <c r="H90" s="751" t="str">
        <f ca="1">IF(B90="","",OFFSET(宣告利率!$G$2,B90,0))</f>
        <v/>
      </c>
      <c r="I90" s="751" t="str">
        <f ca="1">IF(B90="","",IF(C90&lt;16,0,IF(C90=16,OFFSET(宣告利率!$O$2,B90-1,0),0)+OFFSET(宣告利率!$O$2,B90,0)))</f>
        <v/>
      </c>
      <c r="J90" s="751" t="str">
        <f ca="1">IF(B90="","",IF(C90&lt;16,0,OFFSET(宣告利率!$P$2,B90,0)))</f>
        <v/>
      </c>
      <c r="K90" s="751" t="str">
        <f ca="1">IF(B90="","",IF(C90&lt;16,OFFSET(宣告利率!$N$2,B90,0)+OFFSET(宣告利率!$U$2,B90,0),OFFSET(宣告利率!$Q$2,B90,0)+OFFSET(宣告利率!$U$2,B90,0)))</f>
        <v/>
      </c>
      <c r="L90" s="751" t="str">
        <f ca="1">IF(B90="","",IF(C90&lt;16,OFFSET(宣告利率!$N$2,B90,0),OFFSET(宣告利率!$Q$2,B90,0)+OFFSET(宣告利率!$U$2,B90,0)))</f>
        <v/>
      </c>
      <c r="M90" s="751" t="str">
        <f ca="1">IF(B90="","",IF(OR(ZDIVOPT02=CSWD,ZDIVOPT02=DVAC),OFFSET(宣告利率!$R$2,B90,0),0))</f>
        <v/>
      </c>
      <c r="N90" s="751" t="str">
        <f ca="1">IF(B90="","",IF(ZDIVOPT02=CSWD,OFFSET(宣告利率!$S$2,B90,0),IF(ZDIVOPT02=DVAC,OFFSET(宣告利率!$T$2,B90,0),0)))</f>
        <v/>
      </c>
      <c r="O90" s="751" t="str">
        <f ca="1">IF(B90="","",IF(C90&lt;0,0,OFFSET(宣告利率!$J$2,B90,0)+MAX(OFFSET(宣告利率!$V$2,B90,0,1,3))))</f>
        <v/>
      </c>
      <c r="P90" s="751" t="str">
        <f t="shared" ca="1" si="23"/>
        <v/>
      </c>
      <c r="Q90" s="752" t="str">
        <f ca="1">IF(B90="","",IF(C90=109,0,OFFSET(宣告利率!$AB$2,B90,0)+OFFSET(宣告利率!$AC$2,B90,0)))</f>
        <v/>
      </c>
      <c r="R90" s="751" t="str">
        <f t="shared" ca="1" si="24"/>
        <v/>
      </c>
      <c r="S90" s="753" t="str">
        <f t="shared" ca="1" si="25"/>
        <v/>
      </c>
      <c r="T90" s="764" t="str">
        <f t="shared" ca="1" si="26"/>
        <v/>
      </c>
      <c r="U90" s="765" t="str">
        <f ca="1">IF(B90="","",OFFSET(宣告利率!$Y$2,B90,0))</f>
        <v/>
      </c>
      <c r="V90" s="765" t="str">
        <f t="shared" ca="1" si="27"/>
        <v/>
      </c>
      <c r="W90" s="766" t="str">
        <f t="shared" ca="1" si="28"/>
        <v/>
      </c>
      <c r="X90" s="765" t="str">
        <f t="shared" ca="1" si="29"/>
        <v/>
      </c>
      <c r="Y90" s="767" t="str">
        <f t="shared" ca="1" si="30"/>
        <v/>
      </c>
      <c r="Z90" s="768" t="str">
        <f t="shared" ca="1" si="31"/>
        <v/>
      </c>
      <c r="AA90" s="759" t="e">
        <f t="shared" ca="1" si="33"/>
        <v>#VALUE!</v>
      </c>
    </row>
    <row r="91" spans="1:27" s="743" customFormat="1" ht="35.15" customHeight="1">
      <c r="A91" s="740"/>
      <c r="B91" s="1103" t="str">
        <f t="shared" ref="B91:Y93" si="34">B17</f>
        <v>保單
年度
(末)</v>
      </c>
      <c r="C91" s="1106" t="str">
        <f t="shared" si="34"/>
        <v>保險
年齡</v>
      </c>
      <c r="D91" s="1106" t="str">
        <f t="shared" ca="1" si="34"/>
        <v>累積所繳保險費
(A)</v>
      </c>
      <c r="E91" s="1109" t="str">
        <f t="shared" si="34"/>
        <v>基本保險金額對應之保單價值準備金
【含祝壽保險金】</v>
      </c>
      <c r="F91" s="1112" t="str">
        <f t="shared" si="34"/>
        <v>基本保險金額
對應之現金價值
【含祝壽保險金】
(B)</v>
      </c>
      <c r="G91" s="1106" t="str">
        <f t="shared" si="34"/>
        <v>基本保險金額
對應之壽險保障
(身故保險金)</v>
      </c>
      <c r="H91" s="741"/>
      <c r="I91" s="742"/>
      <c r="J91" s="1121" t="str">
        <f t="shared" si="34"/>
        <v>假設投保後未來各保單年度宣告利率為4.35% (下表為預估假設值)</v>
      </c>
      <c r="K91" s="1121"/>
      <c r="L91" s="1121"/>
      <c r="M91" s="1121"/>
      <c r="N91" s="1121"/>
      <c r="O91" s="1121"/>
      <c r="P91" s="1121"/>
      <c r="Q91" s="1181"/>
      <c r="R91" s="1205" t="str">
        <f t="shared" si="34"/>
        <v>年度末終止契約時合計可領取之金額(含增值回饋分享金)
(F)</v>
      </c>
      <c r="S91" s="1208" t="str">
        <f t="shared" si="34"/>
        <v>次年度期初終止契約時合計可領取之金額(含增值回饋分享金)
(H)=(G)</v>
      </c>
      <c r="T91" s="1211" t="str">
        <f t="shared" si="34"/>
        <v>累積
應繳保費</v>
      </c>
      <c r="U91" s="1197" t="str">
        <f t="shared" si="34"/>
        <v>期末保單價值準備金(含基本保險金額、累計增加保險金額)
【含祝壽保險金】</v>
      </c>
      <c r="V91" s="1194" t="str">
        <f t="shared" si="34"/>
        <v>(E)+(F)</v>
      </c>
      <c r="W91" s="1194" t="str">
        <f t="shared" si="34"/>
        <v>((E)+(F))/(A)</v>
      </c>
      <c r="X91" s="1197" t="str">
        <f t="shared" si="34"/>
        <v>(G)+(E)</v>
      </c>
      <c r="Y91" s="1200" t="str">
        <f t="shared" si="34"/>
        <v>((G)+(E))/(A)</v>
      </c>
      <c r="Z91" s="1255" t="str">
        <f>Z17</f>
        <v>(I)/(A)</v>
      </c>
      <c r="AA91" s="759" t="e">
        <f t="shared" ca="1" si="33"/>
        <v>#VALUE!</v>
      </c>
    </row>
    <row r="92" spans="1:27" s="743" customFormat="1" ht="35.15" customHeight="1">
      <c r="A92" s="740"/>
      <c r="B92" s="1104">
        <f t="shared" si="34"/>
        <v>0</v>
      </c>
      <c r="C92" s="1107">
        <f t="shared" si="34"/>
        <v>0</v>
      </c>
      <c r="D92" s="1107">
        <f t="shared" si="34"/>
        <v>0</v>
      </c>
      <c r="E92" s="1110">
        <f t="shared" si="34"/>
        <v>0</v>
      </c>
      <c r="F92" s="1113">
        <f t="shared" si="34"/>
        <v>0</v>
      </c>
      <c r="G92" s="1107">
        <f t="shared" si="34"/>
        <v>0</v>
      </c>
      <c r="H92" s="1116" t="str">
        <f t="shared" si="34"/>
        <v>增值回饋分享金</v>
      </c>
      <c r="I92" s="1118" t="str">
        <f t="shared" si="34"/>
        <v>選擇以繳清保險方式增加保險金額</v>
      </c>
      <c r="J92" s="1119">
        <f t="shared" si="34"/>
        <v>0</v>
      </c>
      <c r="K92" s="1119">
        <f t="shared" si="34"/>
        <v>0</v>
      </c>
      <c r="L92" s="1119">
        <f t="shared" si="34"/>
        <v>0</v>
      </c>
      <c r="M92" s="1118" t="str">
        <f t="shared" si="34"/>
        <v>選擇現金給付</v>
      </c>
      <c r="N92" s="1120">
        <f t="shared" si="34"/>
        <v>0</v>
      </c>
      <c r="O92" s="1203" t="str">
        <f t="shared" si="34"/>
        <v>下表數值含「基本保險金額、累計增加保險金額」</v>
      </c>
      <c r="P92" s="1203">
        <f t="shared" si="34"/>
        <v>0</v>
      </c>
      <c r="Q92" s="1204">
        <f t="shared" si="34"/>
        <v>0</v>
      </c>
      <c r="R92" s="1206"/>
      <c r="S92" s="1209"/>
      <c r="T92" s="1212">
        <f t="shared" si="34"/>
        <v>0</v>
      </c>
      <c r="U92" s="1198">
        <f t="shared" si="34"/>
        <v>0</v>
      </c>
      <c r="V92" s="1195">
        <f t="shared" si="34"/>
        <v>0</v>
      </c>
      <c r="W92" s="1195">
        <f t="shared" si="34"/>
        <v>0</v>
      </c>
      <c r="X92" s="1198">
        <f t="shared" si="34"/>
        <v>0</v>
      </c>
      <c r="Y92" s="1201">
        <f t="shared" si="34"/>
        <v>0</v>
      </c>
      <c r="Z92" s="1256"/>
      <c r="AA92" s="759" t="b">
        <f t="shared" ca="1" si="33"/>
        <v>0</v>
      </c>
    </row>
    <row r="93" spans="1:27" s="743" customFormat="1" ht="93.6" customHeight="1" thickBot="1">
      <c r="A93" s="740"/>
      <c r="B93" s="1105">
        <f t="shared" si="34"/>
        <v>0</v>
      </c>
      <c r="C93" s="1108">
        <f t="shared" si="34"/>
        <v>0</v>
      </c>
      <c r="D93" s="1108">
        <f t="shared" si="34"/>
        <v>0</v>
      </c>
      <c r="E93" s="1111">
        <f t="shared" si="34"/>
        <v>0</v>
      </c>
      <c r="F93" s="1114">
        <f t="shared" si="34"/>
        <v>0</v>
      </c>
      <c r="G93" s="1108">
        <f t="shared" si="34"/>
        <v>0</v>
      </c>
      <c r="H93" s="1117">
        <f t="shared" si="34"/>
        <v>0</v>
      </c>
      <c r="I93" s="744" t="str">
        <f t="shared" si="34"/>
        <v>增額繳清保險金額</v>
      </c>
      <c r="J93" s="745" t="str">
        <f t="shared" si="34"/>
        <v>累計增加
保險金額</v>
      </c>
      <c r="K93" s="744" t="str">
        <f t="shared" si="34"/>
        <v>累計增加保險金額對應之年度末保單價值準備金
【含祝壽保險金】</v>
      </c>
      <c r="L93" s="745" t="str">
        <f t="shared" si="34"/>
        <v>累計增加保險金額對應之現金價值
【含祝壽保險金】(C)</v>
      </c>
      <c r="M93" s="745" t="str">
        <f t="shared" si="34"/>
        <v>增值回饋
分享金
(D)</v>
      </c>
      <c r="N93" s="745" t="str">
        <f t="shared" si="34"/>
        <v>累計之增值回饋分享金
(E)</v>
      </c>
      <c r="O93" s="746" t="str">
        <f t="shared" si="34"/>
        <v>壽險保障
(身故保險金)
(I)</v>
      </c>
      <c r="P93" s="746" t="str">
        <f t="shared" si="34"/>
        <v>年度末現金價值
【含祝壽保險金】
(F)=(B)+(C)</v>
      </c>
      <c r="Q93" s="747" t="str">
        <f t="shared" si="34"/>
        <v>次年度期初
現金價值
(G)</v>
      </c>
      <c r="R93" s="1207"/>
      <c r="S93" s="1210"/>
      <c r="T93" s="1213">
        <f t="shared" si="34"/>
        <v>0</v>
      </c>
      <c r="U93" s="1199">
        <f t="shared" si="34"/>
        <v>0</v>
      </c>
      <c r="V93" s="1196">
        <f t="shared" si="34"/>
        <v>0</v>
      </c>
      <c r="W93" s="1196">
        <f t="shared" si="34"/>
        <v>0</v>
      </c>
      <c r="X93" s="1199">
        <f t="shared" si="34"/>
        <v>0</v>
      </c>
      <c r="Y93" s="1202">
        <f t="shared" si="34"/>
        <v>0</v>
      </c>
      <c r="Z93" s="1257"/>
      <c r="AA93" s="759" t="b">
        <f t="shared" ca="1" si="33"/>
        <v>0</v>
      </c>
    </row>
    <row r="94" spans="1:27" s="759" customFormat="1" ht="35.15" customHeight="1">
      <c r="A94" s="748"/>
      <c r="B94" s="749" t="str">
        <f ca="1">IF(B90="","",IF(C90=險種基本資料!$B$21,"",B90+1))</f>
        <v/>
      </c>
      <c r="C94" s="750" t="str">
        <f t="shared" ca="1" si="32"/>
        <v/>
      </c>
      <c r="D94" s="751" t="str">
        <f ca="1">IF(B94="","",OFFSET(宣告利率!$I$2,B94,0))</f>
        <v/>
      </c>
      <c r="E94" s="751" t="str">
        <f ca="1">IF(B94="","",OFFSET(宣告利率!$M$2,B94,0)+OFFSET(宣告利率!$K$2,B94,0))</f>
        <v/>
      </c>
      <c r="F94" s="751" t="str">
        <f ca="1">IF(B94="","",OFFSET(宣告利率!$L$2,B94,0)+OFFSET(宣告利率!$K$2,B94,0))</f>
        <v/>
      </c>
      <c r="G94" s="751" t="str">
        <f ca="1">IF(B94="","",OFFSET(宣告利率!$J$2,B94,0))</f>
        <v/>
      </c>
      <c r="H94" s="751" t="str">
        <f ca="1">IF(B94="","",OFFSET(宣告利率!$G$2,B94,0))</f>
        <v/>
      </c>
      <c r="I94" s="751" t="str">
        <f ca="1">IF(B94="","",IF(C94&lt;16,0,IF(C94=16,OFFSET(宣告利率!$O$2,B94-1,0),0)+OFFSET(宣告利率!$O$2,B94,0)))</f>
        <v/>
      </c>
      <c r="J94" s="751" t="str">
        <f ca="1">IF(B94="","",IF(C94&lt;16,0,OFFSET(宣告利率!$P$2,B94,0)))</f>
        <v/>
      </c>
      <c r="K94" s="751" t="str">
        <f ca="1">IF(B94="","",IF(C94&lt;16,OFFSET(宣告利率!$N$2,B94,0)+OFFSET(宣告利率!$U$2,B94,0),OFFSET(宣告利率!$Q$2,B94,0)+OFFSET(宣告利率!$U$2,B94,0)))</f>
        <v/>
      </c>
      <c r="L94" s="751" t="str">
        <f ca="1">IF(B94="","",IF(C94&lt;16,OFFSET(宣告利率!$N$2,B94,0),OFFSET(宣告利率!$Q$2,B94,0)+OFFSET(宣告利率!$U$2,B94,0)))</f>
        <v/>
      </c>
      <c r="M94" s="751" t="str">
        <f ca="1">IF(B94="","",IF(OR(ZDIVOPT02=CSWD,ZDIVOPT02=DVAC),OFFSET(宣告利率!$R$2,B94,0),0))</f>
        <v/>
      </c>
      <c r="N94" s="751" t="str">
        <f ca="1">IF(B94="","",IF(ZDIVOPT02=CSWD,OFFSET(宣告利率!$S$2,B94,0),IF(ZDIVOPT02=DVAC,OFFSET(宣告利率!$T$2,B94,0),0)))</f>
        <v/>
      </c>
      <c r="O94" s="751" t="str">
        <f ca="1">IF(B94="","",IF(C94&lt;0,0,OFFSET(宣告利率!$J$2,B94,0)+MAX(OFFSET(宣告利率!$V$2,B94,0,1,3))))</f>
        <v/>
      </c>
      <c r="P94" s="751" t="str">
        <f t="shared" ref="P94:P118" ca="1" si="35">IF(B94="","",F94+L94)</f>
        <v/>
      </c>
      <c r="Q94" s="752" t="str">
        <f ca="1">IF(B94="","",IF(C94=109,0,OFFSET(宣告利率!$AB$2,B94,0)+OFFSET(宣告利率!$AC$2,B94,0)))</f>
        <v/>
      </c>
      <c r="R94" s="751" t="str">
        <f t="shared" ref="R94:R118" ca="1" si="36">IF(B94="","",P94+IF(ZDIVOPT02=CSWD,M94,0)+IF(ZDIVOPT02=DVAC,N94,0))</f>
        <v/>
      </c>
      <c r="S94" s="753" t="str">
        <f t="shared" ref="S94:S118" ca="1" si="37">IF(C94=109,0,IF(B94="","",Q94+IF(ZDIVOPT02=CSWD,M94,0)+IF(ZDIVOPT02=DVAC,N94,0)))</f>
        <v/>
      </c>
      <c r="T94" s="771" t="str">
        <f t="shared" ref="T94:T118" ca="1" si="38">IF(B94="","",FYPremium+(MIN(PayYear,B94)-1)*CYPremium)</f>
        <v/>
      </c>
      <c r="U94" s="751" t="str">
        <f ca="1">IF(B94="","",OFFSET(宣告利率!$Y$2,B94,0))</f>
        <v/>
      </c>
      <c r="V94" s="751" t="str">
        <f t="shared" ref="V94:V118" ca="1" si="39">IF(B94="","",P94+N94)</f>
        <v/>
      </c>
      <c r="W94" s="772" t="str">
        <f t="shared" ref="W94:W118" ca="1" si="40">IF(B94="","",V94/D94)</f>
        <v/>
      </c>
      <c r="X94" s="751" t="str">
        <f t="shared" ref="X94:X118" ca="1" si="41">IF(B94="","",IF(C94=109,0,Q94+N94))</f>
        <v/>
      </c>
      <c r="Y94" s="773" t="str">
        <f t="shared" ref="Y94:Y118" ca="1" si="42">IF(B94="","",IF(OR(B94&lt;PayYear,C94=109),"-",X94/D94))</f>
        <v/>
      </c>
      <c r="Z94" s="774" t="str">
        <f t="shared" ref="Z94:Z118" ca="1" si="43">IF(B94="","",O94/D94)</f>
        <v/>
      </c>
      <c r="AA94" s="759" t="e">
        <f t="shared" ca="1" si="33"/>
        <v>#VALUE!</v>
      </c>
    </row>
    <row r="95" spans="1:27" s="759" customFormat="1" ht="35.15" customHeight="1">
      <c r="A95" s="748"/>
      <c r="B95" s="749" t="str">
        <f ca="1">IF(B94="","",IF(C94=險種基本資料!$B$21,"",B94+1))</f>
        <v/>
      </c>
      <c r="C95" s="750" t="str">
        <f t="shared" ca="1" si="32"/>
        <v/>
      </c>
      <c r="D95" s="751" t="str">
        <f ca="1">IF(B95="","",OFFSET(宣告利率!$I$2,B95,0))</f>
        <v/>
      </c>
      <c r="E95" s="751" t="str">
        <f ca="1">IF(B95="","",OFFSET(宣告利率!$M$2,B95,0)+OFFSET(宣告利率!$K$2,B95,0))</f>
        <v/>
      </c>
      <c r="F95" s="751" t="str">
        <f ca="1">IF(B95="","",OFFSET(宣告利率!$L$2,B95,0)+OFFSET(宣告利率!$K$2,B95,0))</f>
        <v/>
      </c>
      <c r="G95" s="751" t="str">
        <f ca="1">IF(B95="","",OFFSET(宣告利率!$J$2,B95,0))</f>
        <v/>
      </c>
      <c r="H95" s="751" t="str">
        <f ca="1">IF(B95="","",OFFSET(宣告利率!$G$2,B95,0))</f>
        <v/>
      </c>
      <c r="I95" s="751" t="str">
        <f ca="1">IF(B95="","",IF(C95&lt;16,0,IF(C95=16,OFFSET(宣告利率!$O$2,B95-1,0),0)+OFFSET(宣告利率!$O$2,B95,0)))</f>
        <v/>
      </c>
      <c r="J95" s="751" t="str">
        <f ca="1">IF(B95="","",IF(C95&lt;16,0,OFFSET(宣告利率!$P$2,B95,0)))</f>
        <v/>
      </c>
      <c r="K95" s="751" t="str">
        <f ca="1">IF(B95="","",IF(C95&lt;16,OFFSET(宣告利率!$N$2,B95,0)+OFFSET(宣告利率!$U$2,B95,0),OFFSET(宣告利率!$Q$2,B95,0)+OFFSET(宣告利率!$U$2,B95,0)))</f>
        <v/>
      </c>
      <c r="L95" s="751" t="str">
        <f ca="1">IF(B95="","",IF(C95&lt;16,OFFSET(宣告利率!$N$2,B95,0),OFFSET(宣告利率!$Q$2,B95,0)+OFFSET(宣告利率!$U$2,B95,0)))</f>
        <v/>
      </c>
      <c r="M95" s="751" t="str">
        <f ca="1">IF(B95="","",IF(OR(ZDIVOPT02=CSWD,ZDIVOPT02=DVAC),OFFSET(宣告利率!$R$2,B95,0),0))</f>
        <v/>
      </c>
      <c r="N95" s="751" t="str">
        <f ca="1">IF(B95="","",IF(ZDIVOPT02=CSWD,OFFSET(宣告利率!$S$2,B95,0),IF(ZDIVOPT02=DVAC,OFFSET(宣告利率!$T$2,B95,0),0)))</f>
        <v/>
      </c>
      <c r="O95" s="751" t="str">
        <f ca="1">IF(B95="","",IF(C95&lt;0,0,OFFSET(宣告利率!$J$2,B95,0)+MAX(OFFSET(宣告利率!$V$2,B95,0,1,3))))</f>
        <v/>
      </c>
      <c r="P95" s="751" t="str">
        <f t="shared" ca="1" si="35"/>
        <v/>
      </c>
      <c r="Q95" s="752" t="str">
        <f ca="1">IF(B95="","",IF(C95=109,0,OFFSET(宣告利率!$AB$2,B95,0)+OFFSET(宣告利率!$AC$2,B95,0)))</f>
        <v/>
      </c>
      <c r="R95" s="751" t="str">
        <f t="shared" ca="1" si="36"/>
        <v/>
      </c>
      <c r="S95" s="753" t="str">
        <f t="shared" ca="1" si="37"/>
        <v/>
      </c>
      <c r="T95" s="760" t="str">
        <f t="shared" ca="1" si="38"/>
        <v/>
      </c>
      <c r="U95" s="761" t="str">
        <f ca="1">IF(B95="","",OFFSET(宣告利率!$Y$2,B95,0))</f>
        <v/>
      </c>
      <c r="V95" s="761" t="str">
        <f t="shared" ca="1" si="39"/>
        <v/>
      </c>
      <c r="W95" s="762" t="str">
        <f t="shared" ca="1" si="40"/>
        <v/>
      </c>
      <c r="X95" s="761" t="str">
        <f t="shared" ca="1" si="41"/>
        <v/>
      </c>
      <c r="Y95" s="763" t="str">
        <f t="shared" ca="1" si="42"/>
        <v/>
      </c>
      <c r="Z95" s="758" t="str">
        <f t="shared" ca="1" si="43"/>
        <v/>
      </c>
      <c r="AA95" s="759" t="e">
        <f t="shared" ca="1" si="33"/>
        <v>#VALUE!</v>
      </c>
    </row>
    <row r="96" spans="1:27" s="759" customFormat="1" ht="35.15" customHeight="1">
      <c r="A96" s="748"/>
      <c r="B96" s="749" t="str">
        <f ca="1">IF(B95="","",IF(C95=險種基本資料!$B$21,"",B95+1))</f>
        <v/>
      </c>
      <c r="C96" s="750" t="str">
        <f t="shared" ca="1" si="32"/>
        <v/>
      </c>
      <c r="D96" s="751" t="str">
        <f ca="1">IF(B96="","",OFFSET(宣告利率!$I$2,B96,0))</f>
        <v/>
      </c>
      <c r="E96" s="751" t="str">
        <f ca="1">IF(B96="","",OFFSET(宣告利率!$M$2,B96,0)+OFFSET(宣告利率!$K$2,B96,0))</f>
        <v/>
      </c>
      <c r="F96" s="751" t="str">
        <f ca="1">IF(B96="","",OFFSET(宣告利率!$L$2,B96,0)+OFFSET(宣告利率!$K$2,B96,0))</f>
        <v/>
      </c>
      <c r="G96" s="751" t="str">
        <f ca="1">IF(B96="","",OFFSET(宣告利率!$J$2,B96,0))</f>
        <v/>
      </c>
      <c r="H96" s="751" t="str">
        <f ca="1">IF(B96="","",OFFSET(宣告利率!$G$2,B96,0))</f>
        <v/>
      </c>
      <c r="I96" s="751" t="str">
        <f ca="1">IF(B96="","",IF(C96&lt;16,0,IF(C96=16,OFFSET(宣告利率!$O$2,B96-1,0),0)+OFFSET(宣告利率!$O$2,B96,0)))</f>
        <v/>
      </c>
      <c r="J96" s="751" t="str">
        <f ca="1">IF(B96="","",IF(C96&lt;16,0,OFFSET(宣告利率!$P$2,B96,0)))</f>
        <v/>
      </c>
      <c r="K96" s="751" t="str">
        <f ca="1">IF(B96="","",IF(C96&lt;16,OFFSET(宣告利率!$N$2,B96,0)+OFFSET(宣告利率!$U$2,B96,0),OFFSET(宣告利率!$Q$2,B96,0)+OFFSET(宣告利率!$U$2,B96,0)))</f>
        <v/>
      </c>
      <c r="L96" s="751" t="str">
        <f ca="1">IF(B96="","",IF(C96&lt;16,OFFSET(宣告利率!$N$2,B96,0),OFFSET(宣告利率!$Q$2,B96,0)+OFFSET(宣告利率!$U$2,B96,0)))</f>
        <v/>
      </c>
      <c r="M96" s="751" t="str">
        <f ca="1">IF(B96="","",IF(OR(ZDIVOPT02=CSWD,ZDIVOPT02=DVAC),OFFSET(宣告利率!$R$2,B96,0),0))</f>
        <v/>
      </c>
      <c r="N96" s="751" t="str">
        <f ca="1">IF(B96="","",IF(ZDIVOPT02=CSWD,OFFSET(宣告利率!$S$2,B96,0),IF(ZDIVOPT02=DVAC,OFFSET(宣告利率!$T$2,B96,0),0)))</f>
        <v/>
      </c>
      <c r="O96" s="751" t="str">
        <f ca="1">IF(B96="","",IF(C96&lt;0,0,OFFSET(宣告利率!$J$2,B96,0)+MAX(OFFSET(宣告利率!$V$2,B96,0,1,3))))</f>
        <v/>
      </c>
      <c r="P96" s="751" t="str">
        <f t="shared" ca="1" si="35"/>
        <v/>
      </c>
      <c r="Q96" s="752" t="str">
        <f ca="1">IF(B96="","",IF(C96=109,0,OFFSET(宣告利率!$AB$2,B96,0)+OFFSET(宣告利率!$AC$2,B96,0)))</f>
        <v/>
      </c>
      <c r="R96" s="751" t="str">
        <f t="shared" ca="1" si="36"/>
        <v/>
      </c>
      <c r="S96" s="753" t="str">
        <f t="shared" ca="1" si="37"/>
        <v/>
      </c>
      <c r="T96" s="760" t="str">
        <f t="shared" ca="1" si="38"/>
        <v/>
      </c>
      <c r="U96" s="761" t="str">
        <f ca="1">IF(B96="","",OFFSET(宣告利率!$Y$2,B96,0))</f>
        <v/>
      </c>
      <c r="V96" s="761" t="str">
        <f t="shared" ca="1" si="39"/>
        <v/>
      </c>
      <c r="W96" s="762" t="str">
        <f t="shared" ca="1" si="40"/>
        <v/>
      </c>
      <c r="X96" s="761" t="str">
        <f t="shared" ca="1" si="41"/>
        <v/>
      </c>
      <c r="Y96" s="763" t="str">
        <f t="shared" ca="1" si="42"/>
        <v/>
      </c>
      <c r="Z96" s="758" t="str">
        <f t="shared" ca="1" si="43"/>
        <v/>
      </c>
      <c r="AA96" s="759" t="e">
        <f t="shared" ca="1" si="33"/>
        <v>#VALUE!</v>
      </c>
    </row>
    <row r="97" spans="1:27" s="759" customFormat="1" ht="35.15" customHeight="1">
      <c r="A97" s="748"/>
      <c r="B97" s="749" t="str">
        <f ca="1">IF(B96="","",IF(C96=險種基本資料!$B$21,"",B96+1))</f>
        <v/>
      </c>
      <c r="C97" s="750" t="str">
        <f t="shared" ca="1" si="32"/>
        <v/>
      </c>
      <c r="D97" s="751" t="str">
        <f ca="1">IF(B97="","",OFFSET(宣告利率!$I$2,B97,0))</f>
        <v/>
      </c>
      <c r="E97" s="751" t="str">
        <f ca="1">IF(B97="","",OFFSET(宣告利率!$M$2,B97,0)+OFFSET(宣告利率!$K$2,B97,0))</f>
        <v/>
      </c>
      <c r="F97" s="751" t="str">
        <f ca="1">IF(B97="","",OFFSET(宣告利率!$L$2,B97,0)+OFFSET(宣告利率!$K$2,B97,0))</f>
        <v/>
      </c>
      <c r="G97" s="751" t="str">
        <f ca="1">IF(B97="","",OFFSET(宣告利率!$J$2,B97,0))</f>
        <v/>
      </c>
      <c r="H97" s="751" t="str">
        <f ca="1">IF(B97="","",OFFSET(宣告利率!$G$2,B97,0))</f>
        <v/>
      </c>
      <c r="I97" s="751" t="str">
        <f ca="1">IF(B97="","",IF(C97&lt;16,0,IF(C97=16,OFFSET(宣告利率!$O$2,B97-1,0),0)+OFFSET(宣告利率!$O$2,B97,0)))</f>
        <v/>
      </c>
      <c r="J97" s="751" t="str">
        <f ca="1">IF(B97="","",IF(C97&lt;16,0,OFFSET(宣告利率!$P$2,B97,0)))</f>
        <v/>
      </c>
      <c r="K97" s="751" t="str">
        <f ca="1">IF(B97="","",IF(C97&lt;16,OFFSET(宣告利率!$N$2,B97,0)+OFFSET(宣告利率!$U$2,B97,0),OFFSET(宣告利率!$Q$2,B97,0)+OFFSET(宣告利率!$U$2,B97,0)))</f>
        <v/>
      </c>
      <c r="L97" s="751" t="str">
        <f ca="1">IF(B97="","",IF(C97&lt;16,OFFSET(宣告利率!$N$2,B97,0),OFFSET(宣告利率!$Q$2,B97,0)+OFFSET(宣告利率!$U$2,B97,0)))</f>
        <v/>
      </c>
      <c r="M97" s="751" t="str">
        <f ca="1">IF(B97="","",IF(OR(ZDIVOPT02=CSWD,ZDIVOPT02=DVAC),OFFSET(宣告利率!$R$2,B97,0),0))</f>
        <v/>
      </c>
      <c r="N97" s="751" t="str">
        <f ca="1">IF(B97="","",IF(ZDIVOPT02=CSWD,OFFSET(宣告利率!$S$2,B97,0),IF(ZDIVOPT02=DVAC,OFFSET(宣告利率!$T$2,B97,0),0)))</f>
        <v/>
      </c>
      <c r="O97" s="751" t="str">
        <f ca="1">IF(B97="","",IF(C97&lt;0,0,OFFSET(宣告利率!$J$2,B97,0)+MAX(OFFSET(宣告利率!$V$2,B97,0,1,3))))</f>
        <v/>
      </c>
      <c r="P97" s="751" t="str">
        <f t="shared" ca="1" si="35"/>
        <v/>
      </c>
      <c r="Q97" s="752" t="str">
        <f ca="1">IF(B97="","",IF(C97=109,0,OFFSET(宣告利率!$AB$2,B97,0)+OFFSET(宣告利率!$AC$2,B97,0)))</f>
        <v/>
      </c>
      <c r="R97" s="751" t="str">
        <f t="shared" ca="1" si="36"/>
        <v/>
      </c>
      <c r="S97" s="753" t="str">
        <f t="shared" ca="1" si="37"/>
        <v/>
      </c>
      <c r="T97" s="760" t="str">
        <f t="shared" ca="1" si="38"/>
        <v/>
      </c>
      <c r="U97" s="761" t="str">
        <f ca="1">IF(B97="","",OFFSET(宣告利率!$Y$2,B97,0))</f>
        <v/>
      </c>
      <c r="V97" s="761" t="str">
        <f t="shared" ca="1" si="39"/>
        <v/>
      </c>
      <c r="W97" s="762" t="str">
        <f t="shared" ca="1" si="40"/>
        <v/>
      </c>
      <c r="X97" s="761" t="str">
        <f t="shared" ca="1" si="41"/>
        <v/>
      </c>
      <c r="Y97" s="763" t="str">
        <f t="shared" ca="1" si="42"/>
        <v/>
      </c>
      <c r="Z97" s="758" t="str">
        <f t="shared" ca="1" si="43"/>
        <v/>
      </c>
      <c r="AA97" s="759" t="e">
        <f t="shared" ca="1" si="33"/>
        <v>#VALUE!</v>
      </c>
    </row>
    <row r="98" spans="1:27" s="759" customFormat="1" ht="35.15" customHeight="1">
      <c r="A98" s="748"/>
      <c r="B98" s="749" t="str">
        <f ca="1">IF(B97="","",IF(C97=險種基本資料!$B$21,"",B97+1))</f>
        <v/>
      </c>
      <c r="C98" s="750" t="str">
        <f t="shared" ca="1" si="32"/>
        <v/>
      </c>
      <c r="D98" s="751" t="str">
        <f ca="1">IF(B98="","",OFFSET(宣告利率!$I$2,B98,0))</f>
        <v/>
      </c>
      <c r="E98" s="751" t="str">
        <f ca="1">IF(B98="","",OFFSET(宣告利率!$M$2,B98,0)+OFFSET(宣告利率!$K$2,B98,0))</f>
        <v/>
      </c>
      <c r="F98" s="751" t="str">
        <f ca="1">IF(B98="","",OFFSET(宣告利率!$L$2,B98,0)+OFFSET(宣告利率!$K$2,B98,0))</f>
        <v/>
      </c>
      <c r="G98" s="751" t="str">
        <f ca="1">IF(B98="","",OFFSET(宣告利率!$J$2,B98,0))</f>
        <v/>
      </c>
      <c r="H98" s="751" t="str">
        <f ca="1">IF(B98="","",OFFSET(宣告利率!$G$2,B98,0))</f>
        <v/>
      </c>
      <c r="I98" s="751" t="str">
        <f ca="1">IF(B98="","",IF(C98&lt;16,0,IF(C98=16,OFFSET(宣告利率!$O$2,B98-1,0),0)+OFFSET(宣告利率!$O$2,B98,0)))</f>
        <v/>
      </c>
      <c r="J98" s="751" t="str">
        <f ca="1">IF(B98="","",IF(C98&lt;16,0,OFFSET(宣告利率!$P$2,B98,0)))</f>
        <v/>
      </c>
      <c r="K98" s="751" t="str">
        <f ca="1">IF(B98="","",IF(C98&lt;16,OFFSET(宣告利率!$N$2,B98,0)+OFFSET(宣告利率!$U$2,B98,0),OFFSET(宣告利率!$Q$2,B98,0)+OFFSET(宣告利率!$U$2,B98,0)))</f>
        <v/>
      </c>
      <c r="L98" s="751" t="str">
        <f ca="1">IF(B98="","",IF(C98&lt;16,OFFSET(宣告利率!$N$2,B98,0),OFFSET(宣告利率!$Q$2,B98,0)+OFFSET(宣告利率!$U$2,B98,0)))</f>
        <v/>
      </c>
      <c r="M98" s="751" t="str">
        <f ca="1">IF(B98="","",IF(OR(ZDIVOPT02=CSWD,ZDIVOPT02=DVAC),OFFSET(宣告利率!$R$2,B98,0),0))</f>
        <v/>
      </c>
      <c r="N98" s="751" t="str">
        <f ca="1">IF(B98="","",IF(ZDIVOPT02=CSWD,OFFSET(宣告利率!$S$2,B98,0),IF(ZDIVOPT02=DVAC,OFFSET(宣告利率!$T$2,B98,0),0)))</f>
        <v/>
      </c>
      <c r="O98" s="751" t="str">
        <f ca="1">IF(B98="","",IF(C98&lt;0,0,OFFSET(宣告利率!$J$2,B98,0)+MAX(OFFSET(宣告利率!$V$2,B98,0,1,3))))</f>
        <v/>
      </c>
      <c r="P98" s="751" t="str">
        <f t="shared" ca="1" si="35"/>
        <v/>
      </c>
      <c r="Q98" s="752" t="str">
        <f ca="1">IF(B98="","",IF(C98=109,0,OFFSET(宣告利率!$AB$2,B98,0)+OFFSET(宣告利率!$AC$2,B98,0)))</f>
        <v/>
      </c>
      <c r="R98" s="751" t="str">
        <f t="shared" ca="1" si="36"/>
        <v/>
      </c>
      <c r="S98" s="753" t="str">
        <f t="shared" ca="1" si="37"/>
        <v/>
      </c>
      <c r="T98" s="760" t="str">
        <f t="shared" ca="1" si="38"/>
        <v/>
      </c>
      <c r="U98" s="761" t="str">
        <f ca="1">IF(B98="","",OFFSET(宣告利率!$Y$2,B98,0))</f>
        <v/>
      </c>
      <c r="V98" s="761" t="str">
        <f t="shared" ca="1" si="39"/>
        <v/>
      </c>
      <c r="W98" s="762" t="str">
        <f t="shared" ca="1" si="40"/>
        <v/>
      </c>
      <c r="X98" s="761" t="str">
        <f t="shared" ca="1" si="41"/>
        <v/>
      </c>
      <c r="Y98" s="763" t="str">
        <f t="shared" ca="1" si="42"/>
        <v/>
      </c>
      <c r="Z98" s="758" t="str">
        <f t="shared" ca="1" si="43"/>
        <v/>
      </c>
      <c r="AA98" s="759" t="e">
        <f t="shared" ca="1" si="33"/>
        <v>#VALUE!</v>
      </c>
    </row>
    <row r="99" spans="1:27" s="759" customFormat="1" ht="35.15" customHeight="1">
      <c r="A99" s="748"/>
      <c r="B99" s="749" t="str">
        <f ca="1">IF(B98="","",IF(C98=險種基本資料!$B$21,"",B98+1))</f>
        <v/>
      </c>
      <c r="C99" s="750" t="str">
        <f t="shared" ca="1" si="32"/>
        <v/>
      </c>
      <c r="D99" s="751" t="str">
        <f ca="1">IF(B99="","",OFFSET(宣告利率!$I$2,B99,0))</f>
        <v/>
      </c>
      <c r="E99" s="751" t="str">
        <f ca="1">IF(B99="","",OFFSET(宣告利率!$M$2,B99,0)+OFFSET(宣告利率!$K$2,B99,0))</f>
        <v/>
      </c>
      <c r="F99" s="751" t="str">
        <f ca="1">IF(B99="","",OFFSET(宣告利率!$L$2,B99,0)+OFFSET(宣告利率!$K$2,B99,0))</f>
        <v/>
      </c>
      <c r="G99" s="751" t="str">
        <f ca="1">IF(B99="","",OFFSET(宣告利率!$J$2,B99,0))</f>
        <v/>
      </c>
      <c r="H99" s="751" t="str">
        <f ca="1">IF(B99="","",OFFSET(宣告利率!$G$2,B99,0))</f>
        <v/>
      </c>
      <c r="I99" s="751" t="str">
        <f ca="1">IF(B99="","",IF(C99&lt;16,0,IF(C99=16,OFFSET(宣告利率!$O$2,B99-1,0),0)+OFFSET(宣告利率!$O$2,B99,0)))</f>
        <v/>
      </c>
      <c r="J99" s="751" t="str">
        <f ca="1">IF(B99="","",IF(C99&lt;16,0,OFFSET(宣告利率!$P$2,B99,0)))</f>
        <v/>
      </c>
      <c r="K99" s="751" t="str">
        <f ca="1">IF(B99="","",IF(C99&lt;16,OFFSET(宣告利率!$N$2,B99,0)+OFFSET(宣告利率!$U$2,B99,0),OFFSET(宣告利率!$Q$2,B99,0)+OFFSET(宣告利率!$U$2,B99,0)))</f>
        <v/>
      </c>
      <c r="L99" s="751" t="str">
        <f ca="1">IF(B99="","",IF(C99&lt;16,OFFSET(宣告利率!$N$2,B99,0),OFFSET(宣告利率!$Q$2,B99,0)+OFFSET(宣告利率!$U$2,B99,0)))</f>
        <v/>
      </c>
      <c r="M99" s="751" t="str">
        <f ca="1">IF(B99="","",IF(OR(ZDIVOPT02=CSWD,ZDIVOPT02=DVAC),OFFSET(宣告利率!$R$2,B99,0),0))</f>
        <v/>
      </c>
      <c r="N99" s="751" t="str">
        <f ca="1">IF(B99="","",IF(ZDIVOPT02=CSWD,OFFSET(宣告利率!$S$2,B99,0),IF(ZDIVOPT02=DVAC,OFFSET(宣告利率!$T$2,B99,0),0)))</f>
        <v/>
      </c>
      <c r="O99" s="751" t="str">
        <f ca="1">IF(B99="","",IF(C99&lt;0,0,OFFSET(宣告利率!$J$2,B99,0)+MAX(OFFSET(宣告利率!$V$2,B99,0,1,3))))</f>
        <v/>
      </c>
      <c r="P99" s="751" t="str">
        <f t="shared" ca="1" si="35"/>
        <v/>
      </c>
      <c r="Q99" s="752" t="str">
        <f ca="1">IF(B99="","",IF(C99=109,0,OFFSET(宣告利率!$AB$2,B99,0)+OFFSET(宣告利率!$AC$2,B99,0)))</f>
        <v/>
      </c>
      <c r="R99" s="751" t="str">
        <f t="shared" ca="1" si="36"/>
        <v/>
      </c>
      <c r="S99" s="753" t="str">
        <f t="shared" ca="1" si="37"/>
        <v/>
      </c>
      <c r="T99" s="760" t="str">
        <f t="shared" ca="1" si="38"/>
        <v/>
      </c>
      <c r="U99" s="761" t="str">
        <f ca="1">IF(B99="","",OFFSET(宣告利率!$Y$2,B99,0))</f>
        <v/>
      </c>
      <c r="V99" s="761" t="str">
        <f t="shared" ca="1" si="39"/>
        <v/>
      </c>
      <c r="W99" s="762" t="str">
        <f t="shared" ca="1" si="40"/>
        <v/>
      </c>
      <c r="X99" s="761" t="str">
        <f t="shared" ca="1" si="41"/>
        <v/>
      </c>
      <c r="Y99" s="763" t="str">
        <f t="shared" ca="1" si="42"/>
        <v/>
      </c>
      <c r="Z99" s="758" t="str">
        <f t="shared" ca="1" si="43"/>
        <v/>
      </c>
      <c r="AA99" s="759" t="e">
        <f t="shared" ca="1" si="33"/>
        <v>#VALUE!</v>
      </c>
    </row>
    <row r="100" spans="1:27" s="759" customFormat="1" ht="35.15" customHeight="1">
      <c r="A100" s="748"/>
      <c r="B100" s="749" t="str">
        <f ca="1">IF(B99="","",IF(C99=險種基本資料!$B$21,"",B99+1))</f>
        <v/>
      </c>
      <c r="C100" s="750" t="str">
        <f t="shared" ca="1" si="32"/>
        <v/>
      </c>
      <c r="D100" s="751" t="str">
        <f ca="1">IF(B100="","",OFFSET(宣告利率!$I$2,B100,0))</f>
        <v/>
      </c>
      <c r="E100" s="751" t="str">
        <f ca="1">IF(B100="","",OFFSET(宣告利率!$M$2,B100,0)+OFFSET(宣告利率!$K$2,B100,0))</f>
        <v/>
      </c>
      <c r="F100" s="751" t="str">
        <f ca="1">IF(B100="","",OFFSET(宣告利率!$L$2,B100,0)+OFFSET(宣告利率!$K$2,B100,0))</f>
        <v/>
      </c>
      <c r="G100" s="751" t="str">
        <f ca="1">IF(B100="","",OFFSET(宣告利率!$J$2,B100,0))</f>
        <v/>
      </c>
      <c r="H100" s="751" t="str">
        <f ca="1">IF(B100="","",OFFSET(宣告利率!$G$2,B100,0))</f>
        <v/>
      </c>
      <c r="I100" s="751" t="str">
        <f ca="1">IF(B100="","",IF(C100&lt;16,0,IF(C100=16,OFFSET(宣告利率!$O$2,B100-1,0),0)+OFFSET(宣告利率!$O$2,B100,0)))</f>
        <v/>
      </c>
      <c r="J100" s="751" t="str">
        <f ca="1">IF(B100="","",IF(C100&lt;16,0,OFFSET(宣告利率!$P$2,B100,0)))</f>
        <v/>
      </c>
      <c r="K100" s="751" t="str">
        <f ca="1">IF(B100="","",IF(C100&lt;16,OFFSET(宣告利率!$N$2,B100,0)+OFFSET(宣告利率!$U$2,B100,0),OFFSET(宣告利率!$Q$2,B100,0)+OFFSET(宣告利率!$U$2,B100,0)))</f>
        <v/>
      </c>
      <c r="L100" s="751" t="str">
        <f ca="1">IF(B100="","",IF(C100&lt;16,OFFSET(宣告利率!$N$2,B100,0),OFFSET(宣告利率!$Q$2,B100,0)+OFFSET(宣告利率!$U$2,B100,0)))</f>
        <v/>
      </c>
      <c r="M100" s="751" t="str">
        <f ca="1">IF(B100="","",IF(OR(ZDIVOPT02=CSWD,ZDIVOPT02=DVAC),OFFSET(宣告利率!$R$2,B100,0),0))</f>
        <v/>
      </c>
      <c r="N100" s="751" t="str">
        <f ca="1">IF(B100="","",IF(ZDIVOPT02=CSWD,OFFSET(宣告利率!$S$2,B100,0),IF(ZDIVOPT02=DVAC,OFFSET(宣告利率!$T$2,B100,0),0)))</f>
        <v/>
      </c>
      <c r="O100" s="751" t="str">
        <f ca="1">IF(B100="","",IF(C100&lt;0,0,OFFSET(宣告利率!$J$2,B100,0)+MAX(OFFSET(宣告利率!$V$2,B100,0,1,3))))</f>
        <v/>
      </c>
      <c r="P100" s="751" t="str">
        <f t="shared" ca="1" si="35"/>
        <v/>
      </c>
      <c r="Q100" s="752" t="str">
        <f ca="1">IF(B100="","",IF(C100=109,0,OFFSET(宣告利率!$AB$2,B100,0)+OFFSET(宣告利率!$AC$2,B100,0)))</f>
        <v/>
      </c>
      <c r="R100" s="751" t="str">
        <f t="shared" ca="1" si="36"/>
        <v/>
      </c>
      <c r="S100" s="753" t="str">
        <f t="shared" ca="1" si="37"/>
        <v/>
      </c>
      <c r="T100" s="760" t="str">
        <f t="shared" ca="1" si="38"/>
        <v/>
      </c>
      <c r="U100" s="761" t="str">
        <f ca="1">IF(B100="","",OFFSET(宣告利率!$Y$2,B100,0))</f>
        <v/>
      </c>
      <c r="V100" s="761" t="str">
        <f t="shared" ca="1" si="39"/>
        <v/>
      </c>
      <c r="W100" s="762" t="str">
        <f t="shared" ca="1" si="40"/>
        <v/>
      </c>
      <c r="X100" s="761" t="str">
        <f t="shared" ca="1" si="41"/>
        <v/>
      </c>
      <c r="Y100" s="763" t="str">
        <f t="shared" ca="1" si="42"/>
        <v/>
      </c>
      <c r="Z100" s="758" t="str">
        <f t="shared" ca="1" si="43"/>
        <v/>
      </c>
      <c r="AA100" s="759" t="e">
        <f t="shared" ca="1" si="33"/>
        <v>#VALUE!</v>
      </c>
    </row>
    <row r="101" spans="1:27" s="759" customFormat="1" ht="35.15" customHeight="1">
      <c r="A101" s="748"/>
      <c r="B101" s="749" t="str">
        <f ca="1">IF(B100="","",IF(C100=險種基本資料!$B$21,"",B100+1))</f>
        <v/>
      </c>
      <c r="C101" s="750" t="str">
        <f t="shared" ca="1" si="32"/>
        <v/>
      </c>
      <c r="D101" s="751" t="str">
        <f ca="1">IF(B101="","",OFFSET(宣告利率!$I$2,B101,0))</f>
        <v/>
      </c>
      <c r="E101" s="751" t="str">
        <f ca="1">IF(B101="","",OFFSET(宣告利率!$M$2,B101,0)+OFFSET(宣告利率!$K$2,B101,0))</f>
        <v/>
      </c>
      <c r="F101" s="751" t="str">
        <f ca="1">IF(B101="","",OFFSET(宣告利率!$L$2,B101,0)+OFFSET(宣告利率!$K$2,B101,0))</f>
        <v/>
      </c>
      <c r="G101" s="751" t="str">
        <f ca="1">IF(B101="","",OFFSET(宣告利率!$J$2,B101,0))</f>
        <v/>
      </c>
      <c r="H101" s="751" t="str">
        <f ca="1">IF(B101="","",OFFSET(宣告利率!$G$2,B101,0))</f>
        <v/>
      </c>
      <c r="I101" s="751" t="str">
        <f ca="1">IF(B101="","",IF(C101&lt;16,0,IF(C101=16,OFFSET(宣告利率!$O$2,B101-1,0),0)+OFFSET(宣告利率!$O$2,B101,0)))</f>
        <v/>
      </c>
      <c r="J101" s="751" t="str">
        <f ca="1">IF(B101="","",IF(C101&lt;16,0,OFFSET(宣告利率!$P$2,B101,0)))</f>
        <v/>
      </c>
      <c r="K101" s="751" t="str">
        <f ca="1">IF(B101="","",IF(C101&lt;16,OFFSET(宣告利率!$N$2,B101,0)+OFFSET(宣告利率!$U$2,B101,0),OFFSET(宣告利率!$Q$2,B101,0)+OFFSET(宣告利率!$U$2,B101,0)))</f>
        <v/>
      </c>
      <c r="L101" s="751" t="str">
        <f ca="1">IF(B101="","",IF(C101&lt;16,OFFSET(宣告利率!$N$2,B101,0),OFFSET(宣告利率!$Q$2,B101,0)+OFFSET(宣告利率!$U$2,B101,0)))</f>
        <v/>
      </c>
      <c r="M101" s="751" t="str">
        <f ca="1">IF(B101="","",IF(OR(ZDIVOPT02=CSWD,ZDIVOPT02=DVAC),OFFSET(宣告利率!$R$2,B101,0),0))</f>
        <v/>
      </c>
      <c r="N101" s="751" t="str">
        <f ca="1">IF(B101="","",IF(ZDIVOPT02=CSWD,OFFSET(宣告利率!$S$2,B101,0),IF(ZDIVOPT02=DVAC,OFFSET(宣告利率!$T$2,B101,0),0)))</f>
        <v/>
      </c>
      <c r="O101" s="751" t="str">
        <f ca="1">IF(B101="","",IF(C101&lt;0,0,OFFSET(宣告利率!$J$2,B101,0)+MAX(OFFSET(宣告利率!$V$2,B101,0,1,3))))</f>
        <v/>
      </c>
      <c r="P101" s="751" t="str">
        <f t="shared" ca="1" si="35"/>
        <v/>
      </c>
      <c r="Q101" s="752" t="str">
        <f ca="1">IF(B101="","",IF(C101=109,0,OFFSET(宣告利率!$AB$2,B101,0)+OFFSET(宣告利率!$AC$2,B101,0)))</f>
        <v/>
      </c>
      <c r="R101" s="751" t="str">
        <f t="shared" ca="1" si="36"/>
        <v/>
      </c>
      <c r="S101" s="753" t="str">
        <f t="shared" ca="1" si="37"/>
        <v/>
      </c>
      <c r="T101" s="760" t="str">
        <f t="shared" ca="1" si="38"/>
        <v/>
      </c>
      <c r="U101" s="761" t="str">
        <f ca="1">IF(B101="","",OFFSET(宣告利率!$Y$2,B101,0))</f>
        <v/>
      </c>
      <c r="V101" s="761" t="str">
        <f t="shared" ca="1" si="39"/>
        <v/>
      </c>
      <c r="W101" s="762" t="str">
        <f t="shared" ca="1" si="40"/>
        <v/>
      </c>
      <c r="X101" s="761" t="str">
        <f t="shared" ca="1" si="41"/>
        <v/>
      </c>
      <c r="Y101" s="763" t="str">
        <f t="shared" ca="1" si="42"/>
        <v/>
      </c>
      <c r="Z101" s="758" t="str">
        <f t="shared" ca="1" si="43"/>
        <v/>
      </c>
      <c r="AA101" s="759" t="e">
        <f t="shared" ca="1" si="33"/>
        <v>#VALUE!</v>
      </c>
    </row>
    <row r="102" spans="1:27" s="759" customFormat="1" ht="35.15" customHeight="1">
      <c r="A102" s="748"/>
      <c r="B102" s="749" t="str">
        <f ca="1">IF(B101="","",IF(C101=險種基本資料!$B$21,"",B101+1))</f>
        <v/>
      </c>
      <c r="C102" s="750" t="str">
        <f t="shared" ca="1" si="32"/>
        <v/>
      </c>
      <c r="D102" s="751" t="str">
        <f ca="1">IF(B102="","",OFFSET(宣告利率!$I$2,B102,0))</f>
        <v/>
      </c>
      <c r="E102" s="751" t="str">
        <f ca="1">IF(B102="","",OFFSET(宣告利率!$M$2,B102,0)+OFFSET(宣告利率!$K$2,B102,0))</f>
        <v/>
      </c>
      <c r="F102" s="751" t="str">
        <f ca="1">IF(B102="","",OFFSET(宣告利率!$L$2,B102,0)+OFFSET(宣告利率!$K$2,B102,0))</f>
        <v/>
      </c>
      <c r="G102" s="751" t="str">
        <f ca="1">IF(B102="","",OFFSET(宣告利率!$J$2,B102,0))</f>
        <v/>
      </c>
      <c r="H102" s="751" t="str">
        <f ca="1">IF(B102="","",OFFSET(宣告利率!$G$2,B102,0))</f>
        <v/>
      </c>
      <c r="I102" s="751" t="str">
        <f ca="1">IF(B102="","",IF(C102&lt;16,0,IF(C102=16,OFFSET(宣告利率!$O$2,B102-1,0),0)+OFFSET(宣告利率!$O$2,B102,0)))</f>
        <v/>
      </c>
      <c r="J102" s="751" t="str">
        <f ca="1">IF(B102="","",IF(C102&lt;16,0,OFFSET(宣告利率!$P$2,B102,0)))</f>
        <v/>
      </c>
      <c r="K102" s="751" t="str">
        <f ca="1">IF(B102="","",IF(C102&lt;16,OFFSET(宣告利率!$N$2,B102,0)+OFFSET(宣告利率!$U$2,B102,0),OFFSET(宣告利率!$Q$2,B102,0)+OFFSET(宣告利率!$U$2,B102,0)))</f>
        <v/>
      </c>
      <c r="L102" s="751" t="str">
        <f ca="1">IF(B102="","",IF(C102&lt;16,OFFSET(宣告利率!$N$2,B102,0),OFFSET(宣告利率!$Q$2,B102,0)+OFFSET(宣告利率!$U$2,B102,0)))</f>
        <v/>
      </c>
      <c r="M102" s="751" t="str">
        <f ca="1">IF(B102="","",IF(OR(ZDIVOPT02=CSWD,ZDIVOPT02=DVAC),OFFSET(宣告利率!$R$2,B102,0),0))</f>
        <v/>
      </c>
      <c r="N102" s="751" t="str">
        <f ca="1">IF(B102="","",IF(ZDIVOPT02=CSWD,OFFSET(宣告利率!$S$2,B102,0),IF(ZDIVOPT02=DVAC,OFFSET(宣告利率!$T$2,B102,0),0)))</f>
        <v/>
      </c>
      <c r="O102" s="751" t="str">
        <f ca="1">IF(B102="","",IF(C102&lt;0,0,OFFSET(宣告利率!$J$2,B102,0)+MAX(OFFSET(宣告利率!$V$2,B102,0,1,3))))</f>
        <v/>
      </c>
      <c r="P102" s="751" t="str">
        <f t="shared" ca="1" si="35"/>
        <v/>
      </c>
      <c r="Q102" s="752" t="str">
        <f ca="1">IF(B102="","",IF(C102=109,0,OFFSET(宣告利率!$AB$2,B102,0)+OFFSET(宣告利率!$AC$2,B102,0)))</f>
        <v/>
      </c>
      <c r="R102" s="751" t="str">
        <f t="shared" ca="1" si="36"/>
        <v/>
      </c>
      <c r="S102" s="753" t="str">
        <f t="shared" ca="1" si="37"/>
        <v/>
      </c>
      <c r="T102" s="760" t="str">
        <f t="shared" ca="1" si="38"/>
        <v/>
      </c>
      <c r="U102" s="761" t="str">
        <f ca="1">IF(B102="","",OFFSET(宣告利率!$Y$2,B102,0))</f>
        <v/>
      </c>
      <c r="V102" s="761" t="str">
        <f t="shared" ca="1" si="39"/>
        <v/>
      </c>
      <c r="W102" s="762" t="str">
        <f t="shared" ca="1" si="40"/>
        <v/>
      </c>
      <c r="X102" s="761" t="str">
        <f t="shared" ca="1" si="41"/>
        <v/>
      </c>
      <c r="Y102" s="763" t="str">
        <f t="shared" ca="1" si="42"/>
        <v/>
      </c>
      <c r="Z102" s="758" t="str">
        <f t="shared" ca="1" si="43"/>
        <v/>
      </c>
      <c r="AA102" s="759" t="e">
        <f t="shared" ca="1" si="33"/>
        <v>#VALUE!</v>
      </c>
    </row>
    <row r="103" spans="1:27" s="759" customFormat="1" ht="35.15" customHeight="1">
      <c r="A103" s="748"/>
      <c r="B103" s="749" t="str">
        <f ca="1">IF(B102="","",IF(C102=險種基本資料!$B$21,"",B102+1))</f>
        <v/>
      </c>
      <c r="C103" s="750" t="str">
        <f t="shared" ca="1" si="32"/>
        <v/>
      </c>
      <c r="D103" s="751" t="str">
        <f ca="1">IF(B103="","",OFFSET(宣告利率!$I$2,B103,0))</f>
        <v/>
      </c>
      <c r="E103" s="751" t="str">
        <f ca="1">IF(B103="","",OFFSET(宣告利率!$M$2,B103,0)+OFFSET(宣告利率!$K$2,B103,0))</f>
        <v/>
      </c>
      <c r="F103" s="751" t="str">
        <f ca="1">IF(B103="","",OFFSET(宣告利率!$L$2,B103,0)+OFFSET(宣告利率!$K$2,B103,0))</f>
        <v/>
      </c>
      <c r="G103" s="751" t="str">
        <f ca="1">IF(B103="","",OFFSET(宣告利率!$J$2,B103,0))</f>
        <v/>
      </c>
      <c r="H103" s="751" t="str">
        <f ca="1">IF(B103="","",OFFSET(宣告利率!$G$2,B103,0))</f>
        <v/>
      </c>
      <c r="I103" s="751" t="str">
        <f ca="1">IF(B103="","",IF(C103&lt;16,0,IF(C103=16,OFFSET(宣告利率!$O$2,B103-1,0),0)+OFFSET(宣告利率!$O$2,B103,0)))</f>
        <v/>
      </c>
      <c r="J103" s="751" t="str">
        <f ca="1">IF(B103="","",IF(C103&lt;16,0,OFFSET(宣告利率!$P$2,B103,0)))</f>
        <v/>
      </c>
      <c r="K103" s="751" t="str">
        <f ca="1">IF(B103="","",IF(C103&lt;16,OFFSET(宣告利率!$N$2,B103,0)+OFFSET(宣告利率!$U$2,B103,0),OFFSET(宣告利率!$Q$2,B103,0)+OFFSET(宣告利率!$U$2,B103,0)))</f>
        <v/>
      </c>
      <c r="L103" s="751" t="str">
        <f ca="1">IF(B103="","",IF(C103&lt;16,OFFSET(宣告利率!$N$2,B103,0),OFFSET(宣告利率!$Q$2,B103,0)+OFFSET(宣告利率!$U$2,B103,0)))</f>
        <v/>
      </c>
      <c r="M103" s="751" t="str">
        <f ca="1">IF(B103="","",IF(OR(ZDIVOPT02=CSWD,ZDIVOPT02=DVAC),OFFSET(宣告利率!$R$2,B103,0),0))</f>
        <v/>
      </c>
      <c r="N103" s="751" t="str">
        <f ca="1">IF(B103="","",IF(ZDIVOPT02=CSWD,OFFSET(宣告利率!$S$2,B103,0),IF(ZDIVOPT02=DVAC,OFFSET(宣告利率!$T$2,B103,0),0)))</f>
        <v/>
      </c>
      <c r="O103" s="751" t="str">
        <f ca="1">IF(B103="","",IF(C103&lt;0,0,OFFSET(宣告利率!$J$2,B103,0)+MAX(OFFSET(宣告利率!$V$2,B103,0,1,3))))</f>
        <v/>
      </c>
      <c r="P103" s="751" t="str">
        <f t="shared" ca="1" si="35"/>
        <v/>
      </c>
      <c r="Q103" s="752" t="str">
        <f ca="1">IF(B103="","",IF(C103=109,0,OFFSET(宣告利率!$AB$2,B103,0)+OFFSET(宣告利率!$AC$2,B103,0)))</f>
        <v/>
      </c>
      <c r="R103" s="751" t="str">
        <f t="shared" ca="1" si="36"/>
        <v/>
      </c>
      <c r="S103" s="753" t="str">
        <f t="shared" ca="1" si="37"/>
        <v/>
      </c>
      <c r="T103" s="760" t="str">
        <f t="shared" ca="1" si="38"/>
        <v/>
      </c>
      <c r="U103" s="761" t="str">
        <f ca="1">IF(B103="","",OFFSET(宣告利率!$Y$2,B103,0))</f>
        <v/>
      </c>
      <c r="V103" s="761" t="str">
        <f t="shared" ca="1" si="39"/>
        <v/>
      </c>
      <c r="W103" s="762" t="str">
        <f t="shared" ca="1" si="40"/>
        <v/>
      </c>
      <c r="X103" s="761" t="str">
        <f t="shared" ca="1" si="41"/>
        <v/>
      </c>
      <c r="Y103" s="763" t="str">
        <f t="shared" ca="1" si="42"/>
        <v/>
      </c>
      <c r="Z103" s="758" t="str">
        <f t="shared" ca="1" si="43"/>
        <v/>
      </c>
      <c r="AA103" s="759" t="e">
        <f t="shared" ca="1" si="33"/>
        <v>#VALUE!</v>
      </c>
    </row>
    <row r="104" spans="1:27" s="759" customFormat="1" ht="35.15" customHeight="1">
      <c r="A104" s="748"/>
      <c r="B104" s="749" t="str">
        <f ca="1">IF(B103="","",IF(C103=險種基本資料!$B$21,"",B103+1))</f>
        <v/>
      </c>
      <c r="C104" s="750" t="str">
        <f t="shared" ca="1" si="32"/>
        <v/>
      </c>
      <c r="D104" s="751" t="str">
        <f ca="1">IF(B104="","",OFFSET(宣告利率!$I$2,B104,0))</f>
        <v/>
      </c>
      <c r="E104" s="751" t="str">
        <f ca="1">IF(B104="","",OFFSET(宣告利率!$M$2,B104,0)+OFFSET(宣告利率!$K$2,B104,0))</f>
        <v/>
      </c>
      <c r="F104" s="751" t="str">
        <f ca="1">IF(B104="","",OFFSET(宣告利率!$L$2,B104,0)+OFFSET(宣告利率!$K$2,B104,0))</f>
        <v/>
      </c>
      <c r="G104" s="751" t="str">
        <f ca="1">IF(B104="","",OFFSET(宣告利率!$J$2,B104,0))</f>
        <v/>
      </c>
      <c r="H104" s="751" t="str">
        <f ca="1">IF(B104="","",OFFSET(宣告利率!$G$2,B104,0))</f>
        <v/>
      </c>
      <c r="I104" s="751" t="str">
        <f ca="1">IF(B104="","",IF(C104&lt;16,0,IF(C104=16,OFFSET(宣告利率!$O$2,B104-1,0),0)+OFFSET(宣告利率!$O$2,B104,0)))</f>
        <v/>
      </c>
      <c r="J104" s="751" t="str">
        <f ca="1">IF(B104="","",IF(C104&lt;16,0,OFFSET(宣告利率!$P$2,B104,0)))</f>
        <v/>
      </c>
      <c r="K104" s="751" t="str">
        <f ca="1">IF(B104="","",IF(C104&lt;16,OFFSET(宣告利率!$N$2,B104,0)+OFFSET(宣告利率!$U$2,B104,0),OFFSET(宣告利率!$Q$2,B104,0)+OFFSET(宣告利率!$U$2,B104,0)))</f>
        <v/>
      </c>
      <c r="L104" s="751" t="str">
        <f ca="1">IF(B104="","",IF(C104&lt;16,OFFSET(宣告利率!$N$2,B104,0),OFFSET(宣告利率!$Q$2,B104,0)+OFFSET(宣告利率!$U$2,B104,0)))</f>
        <v/>
      </c>
      <c r="M104" s="751" t="str">
        <f ca="1">IF(B104="","",IF(OR(ZDIVOPT02=CSWD,ZDIVOPT02=DVAC),OFFSET(宣告利率!$R$2,B104,0),0))</f>
        <v/>
      </c>
      <c r="N104" s="751" t="str">
        <f ca="1">IF(B104="","",IF(ZDIVOPT02=CSWD,OFFSET(宣告利率!$S$2,B104,0),IF(ZDIVOPT02=DVAC,OFFSET(宣告利率!$T$2,B104,0),0)))</f>
        <v/>
      </c>
      <c r="O104" s="751" t="str">
        <f ca="1">IF(B104="","",IF(C104&lt;0,0,OFFSET(宣告利率!$J$2,B104,0)+MAX(OFFSET(宣告利率!$V$2,B104,0,1,3))))</f>
        <v/>
      </c>
      <c r="P104" s="751" t="str">
        <f t="shared" ca="1" si="35"/>
        <v/>
      </c>
      <c r="Q104" s="752" t="str">
        <f ca="1">IF(B104="","",IF(C104=109,0,OFFSET(宣告利率!$AB$2,B104,0)+OFFSET(宣告利率!$AC$2,B104,0)))</f>
        <v/>
      </c>
      <c r="R104" s="751" t="str">
        <f t="shared" ca="1" si="36"/>
        <v/>
      </c>
      <c r="S104" s="753" t="str">
        <f t="shared" ca="1" si="37"/>
        <v/>
      </c>
      <c r="T104" s="760" t="str">
        <f t="shared" ca="1" si="38"/>
        <v/>
      </c>
      <c r="U104" s="761" t="str">
        <f ca="1">IF(B104="","",OFFSET(宣告利率!$Y$2,B104,0))</f>
        <v/>
      </c>
      <c r="V104" s="761" t="str">
        <f t="shared" ca="1" si="39"/>
        <v/>
      </c>
      <c r="W104" s="762" t="str">
        <f t="shared" ca="1" si="40"/>
        <v/>
      </c>
      <c r="X104" s="761" t="str">
        <f t="shared" ca="1" si="41"/>
        <v/>
      </c>
      <c r="Y104" s="763" t="str">
        <f t="shared" ca="1" si="42"/>
        <v/>
      </c>
      <c r="Z104" s="758" t="str">
        <f t="shared" ca="1" si="43"/>
        <v/>
      </c>
      <c r="AA104" s="759" t="e">
        <f t="shared" ca="1" si="33"/>
        <v>#VALUE!</v>
      </c>
    </row>
    <row r="105" spans="1:27" s="759" customFormat="1" ht="35.15" customHeight="1">
      <c r="A105" s="748"/>
      <c r="B105" s="749" t="str">
        <f ca="1">IF(B104="","",IF(C104=險種基本資料!$B$21,"",B104+1))</f>
        <v/>
      </c>
      <c r="C105" s="750" t="str">
        <f t="shared" ca="1" si="32"/>
        <v/>
      </c>
      <c r="D105" s="751" t="str">
        <f ca="1">IF(B105="","",OFFSET(宣告利率!$I$2,B105,0))</f>
        <v/>
      </c>
      <c r="E105" s="751" t="str">
        <f ca="1">IF(B105="","",OFFSET(宣告利率!$M$2,B105,0)+OFFSET(宣告利率!$K$2,B105,0))</f>
        <v/>
      </c>
      <c r="F105" s="751" t="str">
        <f ca="1">IF(B105="","",OFFSET(宣告利率!$L$2,B105,0)+OFFSET(宣告利率!$K$2,B105,0))</f>
        <v/>
      </c>
      <c r="G105" s="751" t="str">
        <f ca="1">IF(B105="","",OFFSET(宣告利率!$J$2,B105,0))</f>
        <v/>
      </c>
      <c r="H105" s="751" t="str">
        <f ca="1">IF(B105="","",OFFSET(宣告利率!$G$2,B105,0))</f>
        <v/>
      </c>
      <c r="I105" s="751" t="str">
        <f ca="1">IF(B105="","",IF(C105&lt;16,0,IF(C105=16,OFFSET(宣告利率!$O$2,B105-1,0),0)+OFFSET(宣告利率!$O$2,B105,0)))</f>
        <v/>
      </c>
      <c r="J105" s="751" t="str">
        <f ca="1">IF(B105="","",IF(C105&lt;16,0,OFFSET(宣告利率!$P$2,B105,0)))</f>
        <v/>
      </c>
      <c r="K105" s="751" t="str">
        <f ca="1">IF(B105="","",IF(C105&lt;16,OFFSET(宣告利率!$N$2,B105,0)+OFFSET(宣告利率!$U$2,B105,0),OFFSET(宣告利率!$Q$2,B105,0)+OFFSET(宣告利率!$U$2,B105,0)))</f>
        <v/>
      </c>
      <c r="L105" s="751" t="str">
        <f ca="1">IF(B105="","",IF(C105&lt;16,OFFSET(宣告利率!$N$2,B105,0),OFFSET(宣告利率!$Q$2,B105,0)+OFFSET(宣告利率!$U$2,B105,0)))</f>
        <v/>
      </c>
      <c r="M105" s="751" t="str">
        <f ca="1">IF(B105="","",IF(OR(ZDIVOPT02=CSWD,ZDIVOPT02=DVAC),OFFSET(宣告利率!$R$2,B105,0),0))</f>
        <v/>
      </c>
      <c r="N105" s="751" t="str">
        <f ca="1">IF(B105="","",IF(ZDIVOPT02=CSWD,OFFSET(宣告利率!$S$2,B105,0),IF(ZDIVOPT02=DVAC,OFFSET(宣告利率!$T$2,B105,0),0)))</f>
        <v/>
      </c>
      <c r="O105" s="751" t="str">
        <f ca="1">IF(B105="","",IF(C105&lt;0,0,OFFSET(宣告利率!$J$2,B105,0)+MAX(OFFSET(宣告利率!$V$2,B105,0,1,3))))</f>
        <v/>
      </c>
      <c r="P105" s="751" t="str">
        <f t="shared" ca="1" si="35"/>
        <v/>
      </c>
      <c r="Q105" s="752" t="str">
        <f ca="1">IF(B105="","",IF(C105=109,0,OFFSET(宣告利率!$AB$2,B105,0)+OFFSET(宣告利率!$AC$2,B105,0)))</f>
        <v/>
      </c>
      <c r="R105" s="751" t="str">
        <f t="shared" ca="1" si="36"/>
        <v/>
      </c>
      <c r="S105" s="753" t="str">
        <f t="shared" ca="1" si="37"/>
        <v/>
      </c>
      <c r="T105" s="760" t="str">
        <f t="shared" ca="1" si="38"/>
        <v/>
      </c>
      <c r="U105" s="761" t="str">
        <f ca="1">IF(B105="","",OFFSET(宣告利率!$Y$2,B105,0))</f>
        <v/>
      </c>
      <c r="V105" s="761" t="str">
        <f t="shared" ca="1" si="39"/>
        <v/>
      </c>
      <c r="W105" s="762" t="str">
        <f t="shared" ca="1" si="40"/>
        <v/>
      </c>
      <c r="X105" s="761" t="str">
        <f t="shared" ca="1" si="41"/>
        <v/>
      </c>
      <c r="Y105" s="763" t="str">
        <f t="shared" ca="1" si="42"/>
        <v/>
      </c>
      <c r="Z105" s="758" t="str">
        <f t="shared" ca="1" si="43"/>
        <v/>
      </c>
      <c r="AA105" s="759" t="e">
        <f t="shared" ca="1" si="33"/>
        <v>#VALUE!</v>
      </c>
    </row>
    <row r="106" spans="1:27" s="759" customFormat="1" ht="35.15" customHeight="1">
      <c r="A106" s="748"/>
      <c r="B106" s="749" t="str">
        <f ca="1">IF(B105="","",IF(C105=險種基本資料!$B$21,"",B105+1))</f>
        <v/>
      </c>
      <c r="C106" s="750" t="str">
        <f t="shared" ca="1" si="32"/>
        <v/>
      </c>
      <c r="D106" s="751" t="str">
        <f ca="1">IF(B106="","",OFFSET(宣告利率!$I$2,B106,0))</f>
        <v/>
      </c>
      <c r="E106" s="751" t="str">
        <f ca="1">IF(B106="","",OFFSET(宣告利率!$M$2,B106,0)+OFFSET(宣告利率!$K$2,B106,0))</f>
        <v/>
      </c>
      <c r="F106" s="751" t="str">
        <f ca="1">IF(B106="","",OFFSET(宣告利率!$L$2,B106,0)+OFFSET(宣告利率!$K$2,B106,0))</f>
        <v/>
      </c>
      <c r="G106" s="751" t="str">
        <f ca="1">IF(B106="","",OFFSET(宣告利率!$J$2,B106,0))</f>
        <v/>
      </c>
      <c r="H106" s="751" t="str">
        <f ca="1">IF(B106="","",OFFSET(宣告利率!$G$2,B106,0))</f>
        <v/>
      </c>
      <c r="I106" s="751" t="str">
        <f ca="1">IF(B106="","",IF(C106&lt;16,0,IF(C106=16,OFFSET(宣告利率!$O$2,B106-1,0),0)+OFFSET(宣告利率!$O$2,B106,0)))</f>
        <v/>
      </c>
      <c r="J106" s="751" t="str">
        <f ca="1">IF(B106="","",IF(C106&lt;16,0,OFFSET(宣告利率!$P$2,B106,0)))</f>
        <v/>
      </c>
      <c r="K106" s="751" t="str">
        <f ca="1">IF(B106="","",IF(C106&lt;16,OFFSET(宣告利率!$N$2,B106,0)+OFFSET(宣告利率!$U$2,B106,0),OFFSET(宣告利率!$Q$2,B106,0)+OFFSET(宣告利率!$U$2,B106,0)))</f>
        <v/>
      </c>
      <c r="L106" s="751" t="str">
        <f ca="1">IF(B106="","",IF(C106&lt;16,OFFSET(宣告利率!$N$2,B106,0),OFFSET(宣告利率!$Q$2,B106,0)+OFFSET(宣告利率!$U$2,B106,0)))</f>
        <v/>
      </c>
      <c r="M106" s="751" t="str">
        <f ca="1">IF(B106="","",IF(OR(ZDIVOPT02=CSWD,ZDIVOPT02=DVAC),OFFSET(宣告利率!$R$2,B106,0),0))</f>
        <v/>
      </c>
      <c r="N106" s="751" t="str">
        <f ca="1">IF(B106="","",IF(ZDIVOPT02=CSWD,OFFSET(宣告利率!$S$2,B106,0),IF(ZDIVOPT02=DVAC,OFFSET(宣告利率!$T$2,B106,0),0)))</f>
        <v/>
      </c>
      <c r="O106" s="751" t="str">
        <f ca="1">IF(B106="","",IF(C106&lt;0,0,OFFSET(宣告利率!$J$2,B106,0)+MAX(OFFSET(宣告利率!$V$2,B106,0,1,3))))</f>
        <v/>
      </c>
      <c r="P106" s="751" t="str">
        <f t="shared" ca="1" si="35"/>
        <v/>
      </c>
      <c r="Q106" s="752" t="str">
        <f ca="1">IF(B106="","",IF(C106=109,0,OFFSET(宣告利率!$AB$2,B106,0)+OFFSET(宣告利率!$AC$2,B106,0)))</f>
        <v/>
      </c>
      <c r="R106" s="751" t="str">
        <f t="shared" ca="1" si="36"/>
        <v/>
      </c>
      <c r="S106" s="753" t="str">
        <f t="shared" ca="1" si="37"/>
        <v/>
      </c>
      <c r="T106" s="760" t="str">
        <f t="shared" ca="1" si="38"/>
        <v/>
      </c>
      <c r="U106" s="761" t="str">
        <f ca="1">IF(B106="","",OFFSET(宣告利率!$Y$2,B106,0))</f>
        <v/>
      </c>
      <c r="V106" s="761" t="str">
        <f t="shared" ca="1" si="39"/>
        <v/>
      </c>
      <c r="W106" s="762" t="str">
        <f t="shared" ca="1" si="40"/>
        <v/>
      </c>
      <c r="X106" s="761" t="str">
        <f t="shared" ca="1" si="41"/>
        <v/>
      </c>
      <c r="Y106" s="763" t="str">
        <f t="shared" ca="1" si="42"/>
        <v/>
      </c>
      <c r="Z106" s="758" t="str">
        <f t="shared" ca="1" si="43"/>
        <v/>
      </c>
      <c r="AA106" s="759" t="e">
        <f t="shared" ca="1" si="33"/>
        <v>#VALUE!</v>
      </c>
    </row>
    <row r="107" spans="1:27" s="759" customFormat="1" ht="35.15" customHeight="1">
      <c r="A107" s="748"/>
      <c r="B107" s="749" t="str">
        <f ca="1">IF(B106="","",IF(C106=險種基本資料!$B$21,"",B106+1))</f>
        <v/>
      </c>
      <c r="C107" s="750" t="str">
        <f t="shared" ca="1" si="32"/>
        <v/>
      </c>
      <c r="D107" s="751" t="str">
        <f ca="1">IF(B107="","",OFFSET(宣告利率!$I$2,B107,0))</f>
        <v/>
      </c>
      <c r="E107" s="751" t="str">
        <f ca="1">IF(B107="","",OFFSET(宣告利率!$M$2,B107,0)+OFFSET(宣告利率!$K$2,B107,0))</f>
        <v/>
      </c>
      <c r="F107" s="751" t="str">
        <f ca="1">IF(B107="","",OFFSET(宣告利率!$L$2,B107,0)+OFFSET(宣告利率!$K$2,B107,0))</f>
        <v/>
      </c>
      <c r="G107" s="751" t="str">
        <f ca="1">IF(B107="","",OFFSET(宣告利率!$J$2,B107,0))</f>
        <v/>
      </c>
      <c r="H107" s="751" t="str">
        <f ca="1">IF(B107="","",OFFSET(宣告利率!$G$2,B107,0))</f>
        <v/>
      </c>
      <c r="I107" s="751" t="str">
        <f ca="1">IF(B107="","",IF(C107&lt;16,0,IF(C107=16,OFFSET(宣告利率!$O$2,B107-1,0),0)+OFFSET(宣告利率!$O$2,B107,0)))</f>
        <v/>
      </c>
      <c r="J107" s="751" t="str">
        <f ca="1">IF(B107="","",IF(C107&lt;16,0,OFFSET(宣告利率!$P$2,B107,0)))</f>
        <v/>
      </c>
      <c r="K107" s="751" t="str">
        <f ca="1">IF(B107="","",IF(C107&lt;16,OFFSET(宣告利率!$N$2,B107,0)+OFFSET(宣告利率!$U$2,B107,0),OFFSET(宣告利率!$Q$2,B107,0)+OFFSET(宣告利率!$U$2,B107,0)))</f>
        <v/>
      </c>
      <c r="L107" s="751" t="str">
        <f ca="1">IF(B107="","",IF(C107&lt;16,OFFSET(宣告利率!$N$2,B107,0),OFFSET(宣告利率!$Q$2,B107,0)+OFFSET(宣告利率!$U$2,B107,0)))</f>
        <v/>
      </c>
      <c r="M107" s="751" t="str">
        <f ca="1">IF(B107="","",IF(OR(ZDIVOPT02=CSWD,ZDIVOPT02=DVAC),OFFSET(宣告利率!$R$2,B107,0),0))</f>
        <v/>
      </c>
      <c r="N107" s="751" t="str">
        <f ca="1">IF(B107="","",IF(ZDIVOPT02=CSWD,OFFSET(宣告利率!$S$2,B107,0),IF(ZDIVOPT02=DVAC,OFFSET(宣告利率!$T$2,B107,0),0)))</f>
        <v/>
      </c>
      <c r="O107" s="751" t="str">
        <f ca="1">IF(B107="","",IF(C107&lt;0,0,OFFSET(宣告利率!$J$2,B107,0)+MAX(OFFSET(宣告利率!$V$2,B107,0,1,3))))</f>
        <v/>
      </c>
      <c r="P107" s="751" t="str">
        <f t="shared" ca="1" si="35"/>
        <v/>
      </c>
      <c r="Q107" s="752" t="str">
        <f ca="1">IF(B107="","",IF(C107=109,0,OFFSET(宣告利率!$AB$2,B107,0)+OFFSET(宣告利率!$AC$2,B107,0)))</f>
        <v/>
      </c>
      <c r="R107" s="751" t="str">
        <f t="shared" ca="1" si="36"/>
        <v/>
      </c>
      <c r="S107" s="753" t="str">
        <f t="shared" ca="1" si="37"/>
        <v/>
      </c>
      <c r="T107" s="760" t="str">
        <f t="shared" ca="1" si="38"/>
        <v/>
      </c>
      <c r="U107" s="761" t="str">
        <f ca="1">IF(B107="","",OFFSET(宣告利率!$Y$2,B107,0))</f>
        <v/>
      </c>
      <c r="V107" s="761" t="str">
        <f t="shared" ca="1" si="39"/>
        <v/>
      </c>
      <c r="W107" s="762" t="str">
        <f t="shared" ca="1" si="40"/>
        <v/>
      </c>
      <c r="X107" s="761" t="str">
        <f t="shared" ca="1" si="41"/>
        <v/>
      </c>
      <c r="Y107" s="763" t="str">
        <f t="shared" ca="1" si="42"/>
        <v/>
      </c>
      <c r="Z107" s="758" t="str">
        <f t="shared" ca="1" si="43"/>
        <v/>
      </c>
      <c r="AA107" s="759" t="e">
        <f t="shared" ca="1" si="33"/>
        <v>#VALUE!</v>
      </c>
    </row>
    <row r="108" spans="1:27" s="759" customFormat="1" ht="35.15" customHeight="1">
      <c r="A108" s="748"/>
      <c r="B108" s="749" t="str">
        <f ca="1">IF(B107="","",IF(C107=險種基本資料!$B$21,"",B107+1))</f>
        <v/>
      </c>
      <c r="C108" s="750" t="str">
        <f t="shared" ca="1" si="32"/>
        <v/>
      </c>
      <c r="D108" s="751" t="str">
        <f ca="1">IF(B108="","",OFFSET(宣告利率!$I$2,B108,0))</f>
        <v/>
      </c>
      <c r="E108" s="751" t="str">
        <f ca="1">IF(B108="","",OFFSET(宣告利率!$M$2,B108,0)+OFFSET(宣告利率!$K$2,B108,0))</f>
        <v/>
      </c>
      <c r="F108" s="751" t="str">
        <f ca="1">IF(B108="","",OFFSET(宣告利率!$L$2,B108,0)+OFFSET(宣告利率!$K$2,B108,0))</f>
        <v/>
      </c>
      <c r="G108" s="751" t="str">
        <f ca="1">IF(B108="","",OFFSET(宣告利率!$J$2,B108,0))</f>
        <v/>
      </c>
      <c r="H108" s="751" t="str">
        <f ca="1">IF(B108="","",OFFSET(宣告利率!$G$2,B108,0))</f>
        <v/>
      </c>
      <c r="I108" s="751" t="str">
        <f ca="1">IF(B108="","",IF(C108&lt;16,0,IF(C108=16,OFFSET(宣告利率!$O$2,B108-1,0),0)+OFFSET(宣告利率!$O$2,B108,0)))</f>
        <v/>
      </c>
      <c r="J108" s="751" t="str">
        <f ca="1">IF(B108="","",IF(C108&lt;16,0,OFFSET(宣告利率!$P$2,B108,0)))</f>
        <v/>
      </c>
      <c r="K108" s="751" t="str">
        <f ca="1">IF(B108="","",IF(C108&lt;16,OFFSET(宣告利率!$N$2,B108,0)+OFFSET(宣告利率!$U$2,B108,0),OFFSET(宣告利率!$Q$2,B108,0)+OFFSET(宣告利率!$U$2,B108,0)))</f>
        <v/>
      </c>
      <c r="L108" s="751" t="str">
        <f ca="1">IF(B108="","",IF(C108&lt;16,OFFSET(宣告利率!$N$2,B108,0),OFFSET(宣告利率!$Q$2,B108,0)+OFFSET(宣告利率!$U$2,B108,0)))</f>
        <v/>
      </c>
      <c r="M108" s="751" t="str">
        <f ca="1">IF(B108="","",IF(OR(ZDIVOPT02=CSWD,ZDIVOPT02=DVAC),OFFSET(宣告利率!$R$2,B108,0),0))</f>
        <v/>
      </c>
      <c r="N108" s="751" t="str">
        <f ca="1">IF(B108="","",IF(ZDIVOPT02=CSWD,OFFSET(宣告利率!$S$2,B108,0),IF(ZDIVOPT02=DVAC,OFFSET(宣告利率!$T$2,B108,0),0)))</f>
        <v/>
      </c>
      <c r="O108" s="751" t="str">
        <f ca="1">IF(B108="","",IF(C108&lt;0,0,OFFSET(宣告利率!$J$2,B108,0)+MAX(OFFSET(宣告利率!$V$2,B108,0,1,3))))</f>
        <v/>
      </c>
      <c r="P108" s="751" t="str">
        <f t="shared" ca="1" si="35"/>
        <v/>
      </c>
      <c r="Q108" s="752" t="str">
        <f ca="1">IF(B108="","",IF(C108=109,0,OFFSET(宣告利率!$AB$2,B108,0)+OFFSET(宣告利率!$AC$2,B108,0)))</f>
        <v/>
      </c>
      <c r="R108" s="751" t="str">
        <f t="shared" ca="1" si="36"/>
        <v/>
      </c>
      <c r="S108" s="753" t="str">
        <f t="shared" ca="1" si="37"/>
        <v/>
      </c>
      <c r="T108" s="760" t="str">
        <f t="shared" ca="1" si="38"/>
        <v/>
      </c>
      <c r="U108" s="761" t="str">
        <f ca="1">IF(B108="","",OFFSET(宣告利率!$Y$2,B108,0))</f>
        <v/>
      </c>
      <c r="V108" s="761" t="str">
        <f t="shared" ca="1" si="39"/>
        <v/>
      </c>
      <c r="W108" s="762" t="str">
        <f t="shared" ca="1" si="40"/>
        <v/>
      </c>
      <c r="X108" s="761" t="str">
        <f t="shared" ca="1" si="41"/>
        <v/>
      </c>
      <c r="Y108" s="763" t="str">
        <f t="shared" ca="1" si="42"/>
        <v/>
      </c>
      <c r="Z108" s="758" t="str">
        <f t="shared" ca="1" si="43"/>
        <v/>
      </c>
      <c r="AA108" s="759" t="e">
        <f t="shared" ca="1" si="33"/>
        <v>#VALUE!</v>
      </c>
    </row>
    <row r="109" spans="1:27" s="759" customFormat="1" ht="35.15" customHeight="1">
      <c r="A109" s="748"/>
      <c r="B109" s="749" t="str">
        <f ca="1">IF(B108="","",IF(C108=險種基本資料!$B$21,"",B108+1))</f>
        <v/>
      </c>
      <c r="C109" s="750" t="str">
        <f t="shared" ref="C109:C141" ca="1" si="44">IF(B109="","",Age+B109-1)</f>
        <v/>
      </c>
      <c r="D109" s="751" t="str">
        <f ca="1">IF(B109="","",OFFSET(宣告利率!$I$2,B109,0))</f>
        <v/>
      </c>
      <c r="E109" s="751" t="str">
        <f ca="1">IF(B109="","",OFFSET(宣告利率!$M$2,B109,0)+OFFSET(宣告利率!$K$2,B109,0))</f>
        <v/>
      </c>
      <c r="F109" s="751" t="str">
        <f ca="1">IF(B109="","",OFFSET(宣告利率!$L$2,B109,0)+OFFSET(宣告利率!$K$2,B109,0))</f>
        <v/>
      </c>
      <c r="G109" s="751" t="str">
        <f ca="1">IF(B109="","",OFFSET(宣告利率!$J$2,B109,0))</f>
        <v/>
      </c>
      <c r="H109" s="751" t="str">
        <f ca="1">IF(B109="","",OFFSET(宣告利率!$G$2,B109,0))</f>
        <v/>
      </c>
      <c r="I109" s="751" t="str">
        <f ca="1">IF(B109="","",IF(C109&lt;16,0,IF(C109=16,OFFSET(宣告利率!$O$2,B109-1,0),0)+OFFSET(宣告利率!$O$2,B109,0)))</f>
        <v/>
      </c>
      <c r="J109" s="751" t="str">
        <f ca="1">IF(B109="","",IF(C109&lt;16,0,OFFSET(宣告利率!$P$2,B109,0)))</f>
        <v/>
      </c>
      <c r="K109" s="751" t="str">
        <f ca="1">IF(B109="","",IF(C109&lt;16,OFFSET(宣告利率!$N$2,B109,0)+OFFSET(宣告利率!$U$2,B109,0),OFFSET(宣告利率!$Q$2,B109,0)+OFFSET(宣告利率!$U$2,B109,0)))</f>
        <v/>
      </c>
      <c r="L109" s="751" t="str">
        <f ca="1">IF(B109="","",IF(C109&lt;16,OFFSET(宣告利率!$N$2,B109,0),OFFSET(宣告利率!$Q$2,B109,0)+OFFSET(宣告利率!$U$2,B109,0)))</f>
        <v/>
      </c>
      <c r="M109" s="751" t="str">
        <f ca="1">IF(B109="","",IF(OR(ZDIVOPT02=CSWD,ZDIVOPT02=DVAC),OFFSET(宣告利率!$R$2,B109,0),0))</f>
        <v/>
      </c>
      <c r="N109" s="751" t="str">
        <f ca="1">IF(B109="","",IF(ZDIVOPT02=CSWD,OFFSET(宣告利率!$S$2,B109,0),IF(ZDIVOPT02=DVAC,OFFSET(宣告利率!$T$2,B109,0),0)))</f>
        <v/>
      </c>
      <c r="O109" s="751" t="str">
        <f ca="1">IF(B109="","",IF(C109&lt;0,0,OFFSET(宣告利率!$J$2,B109,0)+MAX(OFFSET(宣告利率!$V$2,B109,0,1,3))))</f>
        <v/>
      </c>
      <c r="P109" s="751" t="str">
        <f t="shared" ca="1" si="35"/>
        <v/>
      </c>
      <c r="Q109" s="752" t="str">
        <f ca="1">IF(B109="","",IF(C109=109,0,OFFSET(宣告利率!$AB$2,B109,0)+OFFSET(宣告利率!$AC$2,B109,0)))</f>
        <v/>
      </c>
      <c r="R109" s="751" t="str">
        <f t="shared" ca="1" si="36"/>
        <v/>
      </c>
      <c r="S109" s="753" t="str">
        <f t="shared" ca="1" si="37"/>
        <v/>
      </c>
      <c r="T109" s="760" t="str">
        <f t="shared" ca="1" si="38"/>
        <v/>
      </c>
      <c r="U109" s="761" t="str">
        <f ca="1">IF(B109="","",OFFSET(宣告利率!$Y$2,B109,0))</f>
        <v/>
      </c>
      <c r="V109" s="761" t="str">
        <f t="shared" ca="1" si="39"/>
        <v/>
      </c>
      <c r="W109" s="762" t="str">
        <f t="shared" ca="1" si="40"/>
        <v/>
      </c>
      <c r="X109" s="761" t="str">
        <f t="shared" ca="1" si="41"/>
        <v/>
      </c>
      <c r="Y109" s="763" t="str">
        <f t="shared" ca="1" si="42"/>
        <v/>
      </c>
      <c r="Z109" s="758" t="str">
        <f t="shared" ca="1" si="43"/>
        <v/>
      </c>
      <c r="AA109" s="759" t="e">
        <f t="shared" ca="1" si="33"/>
        <v>#VALUE!</v>
      </c>
    </row>
    <row r="110" spans="1:27" s="759" customFormat="1" ht="35.15" customHeight="1">
      <c r="A110" s="748"/>
      <c r="B110" s="749" t="str">
        <f ca="1">IF(B109="","",IF(C109=險種基本資料!$B$21,"",B109+1))</f>
        <v/>
      </c>
      <c r="C110" s="750" t="str">
        <f t="shared" ca="1" si="44"/>
        <v/>
      </c>
      <c r="D110" s="751" t="str">
        <f ca="1">IF(B110="","",OFFSET(宣告利率!$I$2,B110,0))</f>
        <v/>
      </c>
      <c r="E110" s="751" t="str">
        <f ca="1">IF(B110="","",OFFSET(宣告利率!$M$2,B110,0)+OFFSET(宣告利率!$K$2,B110,0))</f>
        <v/>
      </c>
      <c r="F110" s="751" t="str">
        <f ca="1">IF(B110="","",OFFSET(宣告利率!$L$2,B110,0)+OFFSET(宣告利率!$K$2,B110,0))</f>
        <v/>
      </c>
      <c r="G110" s="751" t="str">
        <f ca="1">IF(B110="","",OFFSET(宣告利率!$J$2,B110,0))</f>
        <v/>
      </c>
      <c r="H110" s="751" t="str">
        <f ca="1">IF(B110="","",OFFSET(宣告利率!$G$2,B110,0))</f>
        <v/>
      </c>
      <c r="I110" s="751" t="str">
        <f ca="1">IF(B110="","",IF(C110&lt;16,0,IF(C110=16,OFFSET(宣告利率!$O$2,B110-1,0),0)+OFFSET(宣告利率!$O$2,B110,0)))</f>
        <v/>
      </c>
      <c r="J110" s="751" t="str">
        <f ca="1">IF(B110="","",IF(C110&lt;16,0,OFFSET(宣告利率!$P$2,B110,0)))</f>
        <v/>
      </c>
      <c r="K110" s="751" t="str">
        <f ca="1">IF(B110="","",IF(C110&lt;16,OFFSET(宣告利率!$N$2,B110,0)+OFFSET(宣告利率!$U$2,B110,0),OFFSET(宣告利率!$Q$2,B110,0)+OFFSET(宣告利率!$U$2,B110,0)))</f>
        <v/>
      </c>
      <c r="L110" s="751" t="str">
        <f ca="1">IF(B110="","",IF(C110&lt;16,OFFSET(宣告利率!$N$2,B110,0),OFFSET(宣告利率!$Q$2,B110,0)+OFFSET(宣告利率!$U$2,B110,0)))</f>
        <v/>
      </c>
      <c r="M110" s="751" t="str">
        <f ca="1">IF(B110="","",IF(OR(ZDIVOPT02=CSWD,ZDIVOPT02=DVAC),OFFSET(宣告利率!$R$2,B110,0),0))</f>
        <v/>
      </c>
      <c r="N110" s="751" t="str">
        <f ca="1">IF(B110="","",IF(ZDIVOPT02=CSWD,OFFSET(宣告利率!$S$2,B110,0),IF(ZDIVOPT02=DVAC,OFFSET(宣告利率!$T$2,B110,0),0)))</f>
        <v/>
      </c>
      <c r="O110" s="751" t="str">
        <f ca="1">IF(B110="","",IF(C110&lt;0,0,OFFSET(宣告利率!$J$2,B110,0)+MAX(OFFSET(宣告利率!$V$2,B110,0,1,3))))</f>
        <v/>
      </c>
      <c r="P110" s="751" t="str">
        <f t="shared" ca="1" si="35"/>
        <v/>
      </c>
      <c r="Q110" s="752" t="str">
        <f ca="1">IF(B110="","",IF(C110=109,0,OFFSET(宣告利率!$AB$2,B110,0)+OFFSET(宣告利率!$AC$2,B110,0)))</f>
        <v/>
      </c>
      <c r="R110" s="751" t="str">
        <f t="shared" ca="1" si="36"/>
        <v/>
      </c>
      <c r="S110" s="753" t="str">
        <f t="shared" ca="1" si="37"/>
        <v/>
      </c>
      <c r="T110" s="760" t="str">
        <f t="shared" ca="1" si="38"/>
        <v/>
      </c>
      <c r="U110" s="761" t="str">
        <f ca="1">IF(B110="","",OFFSET(宣告利率!$Y$2,B110,0))</f>
        <v/>
      </c>
      <c r="V110" s="761" t="str">
        <f t="shared" ca="1" si="39"/>
        <v/>
      </c>
      <c r="W110" s="762" t="str">
        <f t="shared" ca="1" si="40"/>
        <v/>
      </c>
      <c r="X110" s="761" t="str">
        <f t="shared" ca="1" si="41"/>
        <v/>
      </c>
      <c r="Y110" s="763" t="str">
        <f t="shared" ca="1" si="42"/>
        <v/>
      </c>
      <c r="Z110" s="758" t="str">
        <f t="shared" ca="1" si="43"/>
        <v/>
      </c>
      <c r="AA110" s="759" t="e">
        <f t="shared" ca="1" si="33"/>
        <v>#VALUE!</v>
      </c>
    </row>
    <row r="111" spans="1:27" s="759" customFormat="1" ht="35.15" customHeight="1">
      <c r="A111" s="748"/>
      <c r="B111" s="749" t="str">
        <f ca="1">IF(B110="","",IF(C110=險種基本資料!$B$21,"",B110+1))</f>
        <v/>
      </c>
      <c r="C111" s="750" t="str">
        <f t="shared" ca="1" si="44"/>
        <v/>
      </c>
      <c r="D111" s="751" t="str">
        <f ca="1">IF(B111="","",OFFSET(宣告利率!$I$2,B111,0))</f>
        <v/>
      </c>
      <c r="E111" s="751" t="str">
        <f ca="1">IF(B111="","",OFFSET(宣告利率!$M$2,B111,0)+OFFSET(宣告利率!$K$2,B111,0))</f>
        <v/>
      </c>
      <c r="F111" s="751" t="str">
        <f ca="1">IF(B111="","",OFFSET(宣告利率!$L$2,B111,0)+OFFSET(宣告利率!$K$2,B111,0))</f>
        <v/>
      </c>
      <c r="G111" s="751" t="str">
        <f ca="1">IF(B111="","",OFFSET(宣告利率!$J$2,B111,0))</f>
        <v/>
      </c>
      <c r="H111" s="751" t="str">
        <f ca="1">IF(B111="","",OFFSET(宣告利率!$G$2,B111,0))</f>
        <v/>
      </c>
      <c r="I111" s="751" t="str">
        <f ca="1">IF(B111="","",IF(C111&lt;16,0,IF(C111=16,OFFSET(宣告利率!$O$2,B111-1,0),0)+OFFSET(宣告利率!$O$2,B111,0)))</f>
        <v/>
      </c>
      <c r="J111" s="751" t="str">
        <f ca="1">IF(B111="","",IF(C111&lt;16,0,OFFSET(宣告利率!$P$2,B111,0)))</f>
        <v/>
      </c>
      <c r="K111" s="751" t="str">
        <f ca="1">IF(B111="","",IF(C111&lt;16,OFFSET(宣告利率!$N$2,B111,0)+OFFSET(宣告利率!$U$2,B111,0),OFFSET(宣告利率!$Q$2,B111,0)+OFFSET(宣告利率!$U$2,B111,0)))</f>
        <v/>
      </c>
      <c r="L111" s="751" t="str">
        <f ca="1">IF(B111="","",IF(C111&lt;16,OFFSET(宣告利率!$N$2,B111,0),OFFSET(宣告利率!$Q$2,B111,0)+OFFSET(宣告利率!$U$2,B111,0)))</f>
        <v/>
      </c>
      <c r="M111" s="751" t="str">
        <f ca="1">IF(B111="","",IF(OR(ZDIVOPT02=CSWD,ZDIVOPT02=DVAC),OFFSET(宣告利率!$R$2,B111,0),0))</f>
        <v/>
      </c>
      <c r="N111" s="751" t="str">
        <f ca="1">IF(B111="","",IF(ZDIVOPT02=CSWD,OFFSET(宣告利率!$S$2,B111,0),IF(ZDIVOPT02=DVAC,OFFSET(宣告利率!$T$2,B111,0),0)))</f>
        <v/>
      </c>
      <c r="O111" s="751" t="str">
        <f ca="1">IF(B111="","",IF(C111&lt;0,0,OFFSET(宣告利率!$J$2,B111,0)+MAX(OFFSET(宣告利率!$V$2,B111,0,1,3))))</f>
        <v/>
      </c>
      <c r="P111" s="751" t="str">
        <f t="shared" ca="1" si="35"/>
        <v/>
      </c>
      <c r="Q111" s="752" t="str">
        <f ca="1">IF(B111="","",IF(C111=109,0,OFFSET(宣告利率!$AB$2,B111,0)+OFFSET(宣告利率!$AC$2,B111,0)))</f>
        <v/>
      </c>
      <c r="R111" s="751" t="str">
        <f t="shared" ca="1" si="36"/>
        <v/>
      </c>
      <c r="S111" s="753" t="str">
        <f t="shared" ca="1" si="37"/>
        <v/>
      </c>
      <c r="T111" s="760" t="str">
        <f t="shared" ca="1" si="38"/>
        <v/>
      </c>
      <c r="U111" s="761" t="str">
        <f ca="1">IF(B111="","",OFFSET(宣告利率!$Y$2,B111,0))</f>
        <v/>
      </c>
      <c r="V111" s="761" t="str">
        <f t="shared" ca="1" si="39"/>
        <v/>
      </c>
      <c r="W111" s="762" t="str">
        <f t="shared" ca="1" si="40"/>
        <v/>
      </c>
      <c r="X111" s="761" t="str">
        <f t="shared" ca="1" si="41"/>
        <v/>
      </c>
      <c r="Y111" s="763" t="str">
        <f t="shared" ca="1" si="42"/>
        <v/>
      </c>
      <c r="Z111" s="758" t="str">
        <f t="shared" ca="1" si="43"/>
        <v/>
      </c>
      <c r="AA111" s="759" t="e">
        <f t="shared" ca="1" si="33"/>
        <v>#VALUE!</v>
      </c>
    </row>
    <row r="112" spans="1:27" s="759" customFormat="1" ht="35.15" customHeight="1">
      <c r="A112" s="748"/>
      <c r="B112" s="749" t="str">
        <f ca="1">IF(B111="","",IF(C111=險種基本資料!$B$21,"",B111+1))</f>
        <v/>
      </c>
      <c r="C112" s="750" t="str">
        <f t="shared" ca="1" si="44"/>
        <v/>
      </c>
      <c r="D112" s="751" t="str">
        <f ca="1">IF(B112="","",OFFSET(宣告利率!$I$2,B112,0))</f>
        <v/>
      </c>
      <c r="E112" s="751" t="str">
        <f ca="1">IF(B112="","",OFFSET(宣告利率!$M$2,B112,0)+OFFSET(宣告利率!$K$2,B112,0))</f>
        <v/>
      </c>
      <c r="F112" s="751" t="str">
        <f ca="1">IF(B112="","",OFFSET(宣告利率!$L$2,B112,0)+OFFSET(宣告利率!$K$2,B112,0))</f>
        <v/>
      </c>
      <c r="G112" s="751" t="str">
        <f ca="1">IF(B112="","",OFFSET(宣告利率!$J$2,B112,0))</f>
        <v/>
      </c>
      <c r="H112" s="751" t="str">
        <f ca="1">IF(B112="","",OFFSET(宣告利率!$G$2,B112,0))</f>
        <v/>
      </c>
      <c r="I112" s="751" t="str">
        <f ca="1">IF(B112="","",IF(C112&lt;16,0,IF(C112=16,OFFSET(宣告利率!$O$2,B112-1,0),0)+OFFSET(宣告利率!$O$2,B112,0)))</f>
        <v/>
      </c>
      <c r="J112" s="751" t="str">
        <f ca="1">IF(B112="","",IF(C112&lt;16,0,OFFSET(宣告利率!$P$2,B112,0)))</f>
        <v/>
      </c>
      <c r="K112" s="751" t="str">
        <f ca="1">IF(B112="","",IF(C112&lt;16,OFFSET(宣告利率!$N$2,B112,0)+OFFSET(宣告利率!$U$2,B112,0),OFFSET(宣告利率!$Q$2,B112,0)+OFFSET(宣告利率!$U$2,B112,0)))</f>
        <v/>
      </c>
      <c r="L112" s="751" t="str">
        <f ca="1">IF(B112="","",IF(C112&lt;16,OFFSET(宣告利率!$N$2,B112,0),OFFSET(宣告利率!$Q$2,B112,0)+OFFSET(宣告利率!$U$2,B112,0)))</f>
        <v/>
      </c>
      <c r="M112" s="751" t="str">
        <f ca="1">IF(B112="","",IF(OR(ZDIVOPT02=CSWD,ZDIVOPT02=DVAC),OFFSET(宣告利率!$R$2,B112,0),0))</f>
        <v/>
      </c>
      <c r="N112" s="751" t="str">
        <f ca="1">IF(B112="","",IF(ZDIVOPT02=CSWD,OFFSET(宣告利率!$S$2,B112,0),IF(ZDIVOPT02=DVAC,OFFSET(宣告利率!$T$2,B112,0),0)))</f>
        <v/>
      </c>
      <c r="O112" s="751" t="str">
        <f ca="1">IF(B112="","",IF(C112&lt;0,0,OFFSET(宣告利率!$J$2,B112,0)+MAX(OFFSET(宣告利率!$V$2,B112,0,1,3))))</f>
        <v/>
      </c>
      <c r="P112" s="751" t="str">
        <f t="shared" ca="1" si="35"/>
        <v/>
      </c>
      <c r="Q112" s="752" t="str">
        <f ca="1">IF(B112="","",IF(C112=109,0,OFFSET(宣告利率!$AB$2,B112,0)+OFFSET(宣告利率!$AC$2,B112,0)))</f>
        <v/>
      </c>
      <c r="R112" s="751" t="str">
        <f t="shared" ca="1" si="36"/>
        <v/>
      </c>
      <c r="S112" s="753" t="str">
        <f t="shared" ca="1" si="37"/>
        <v/>
      </c>
      <c r="T112" s="760" t="str">
        <f t="shared" ca="1" si="38"/>
        <v/>
      </c>
      <c r="U112" s="761" t="str">
        <f ca="1">IF(B112="","",OFFSET(宣告利率!$Y$2,B112,0))</f>
        <v/>
      </c>
      <c r="V112" s="761" t="str">
        <f t="shared" ca="1" si="39"/>
        <v/>
      </c>
      <c r="W112" s="762" t="str">
        <f t="shared" ca="1" si="40"/>
        <v/>
      </c>
      <c r="X112" s="761" t="str">
        <f t="shared" ca="1" si="41"/>
        <v/>
      </c>
      <c r="Y112" s="763" t="str">
        <f t="shared" ca="1" si="42"/>
        <v/>
      </c>
      <c r="Z112" s="758" t="str">
        <f t="shared" ca="1" si="43"/>
        <v/>
      </c>
      <c r="AA112" s="759" t="e">
        <f t="shared" ca="1" si="33"/>
        <v>#VALUE!</v>
      </c>
    </row>
    <row r="113" spans="1:27" s="759" customFormat="1" ht="35.15" customHeight="1">
      <c r="A113" s="748"/>
      <c r="B113" s="749" t="str">
        <f ca="1">IF(B112="","",IF(C112=險種基本資料!$B$21,"",B112+1))</f>
        <v/>
      </c>
      <c r="C113" s="750" t="str">
        <f t="shared" ca="1" si="44"/>
        <v/>
      </c>
      <c r="D113" s="751" t="str">
        <f ca="1">IF(B113="","",OFFSET(宣告利率!$I$2,B113,0))</f>
        <v/>
      </c>
      <c r="E113" s="751" t="str">
        <f ca="1">IF(B113="","",OFFSET(宣告利率!$M$2,B113,0)+OFFSET(宣告利率!$K$2,B113,0))</f>
        <v/>
      </c>
      <c r="F113" s="751" t="str">
        <f ca="1">IF(B113="","",OFFSET(宣告利率!$L$2,B113,0)+OFFSET(宣告利率!$K$2,B113,0))</f>
        <v/>
      </c>
      <c r="G113" s="751" t="str">
        <f ca="1">IF(B113="","",OFFSET(宣告利率!$J$2,B113,0))</f>
        <v/>
      </c>
      <c r="H113" s="751" t="str">
        <f ca="1">IF(B113="","",OFFSET(宣告利率!$G$2,B113,0))</f>
        <v/>
      </c>
      <c r="I113" s="751" t="str">
        <f ca="1">IF(B113="","",IF(C113&lt;16,0,IF(C113=16,OFFSET(宣告利率!$O$2,B113-1,0),0)+OFFSET(宣告利率!$O$2,B113,0)))</f>
        <v/>
      </c>
      <c r="J113" s="751" t="str">
        <f ca="1">IF(B113="","",IF(C113&lt;16,0,OFFSET(宣告利率!$P$2,B113,0)))</f>
        <v/>
      </c>
      <c r="K113" s="751" t="str">
        <f ca="1">IF(B113="","",IF(C113&lt;16,OFFSET(宣告利率!$N$2,B113,0)+OFFSET(宣告利率!$U$2,B113,0),OFFSET(宣告利率!$Q$2,B113,0)+OFFSET(宣告利率!$U$2,B113,0)))</f>
        <v/>
      </c>
      <c r="L113" s="751" t="str">
        <f ca="1">IF(B113="","",IF(C113&lt;16,OFFSET(宣告利率!$N$2,B113,0),OFFSET(宣告利率!$Q$2,B113,0)+OFFSET(宣告利率!$U$2,B113,0)))</f>
        <v/>
      </c>
      <c r="M113" s="751" t="str">
        <f ca="1">IF(B113="","",IF(OR(ZDIVOPT02=CSWD,ZDIVOPT02=DVAC),OFFSET(宣告利率!$R$2,B113,0),0))</f>
        <v/>
      </c>
      <c r="N113" s="751" t="str">
        <f ca="1">IF(B113="","",IF(ZDIVOPT02=CSWD,OFFSET(宣告利率!$S$2,B113,0),IF(ZDIVOPT02=DVAC,OFFSET(宣告利率!$T$2,B113,0),0)))</f>
        <v/>
      </c>
      <c r="O113" s="751" t="str">
        <f ca="1">IF(B113="","",IF(C113&lt;0,0,OFFSET(宣告利率!$J$2,B113,0)+MAX(OFFSET(宣告利率!$V$2,B113,0,1,3))))</f>
        <v/>
      </c>
      <c r="P113" s="751" t="str">
        <f t="shared" ca="1" si="35"/>
        <v/>
      </c>
      <c r="Q113" s="752" t="str">
        <f ca="1">IF(B113="","",IF(C113=109,0,OFFSET(宣告利率!$AB$2,B113,0)+OFFSET(宣告利率!$AC$2,B113,0)))</f>
        <v/>
      </c>
      <c r="R113" s="751" t="str">
        <f t="shared" ca="1" si="36"/>
        <v/>
      </c>
      <c r="S113" s="753" t="str">
        <f t="shared" ca="1" si="37"/>
        <v/>
      </c>
      <c r="T113" s="760" t="str">
        <f t="shared" ca="1" si="38"/>
        <v/>
      </c>
      <c r="U113" s="761" t="str">
        <f ca="1">IF(B113="","",OFFSET(宣告利率!$Y$2,B113,0))</f>
        <v/>
      </c>
      <c r="V113" s="761" t="str">
        <f t="shared" ca="1" si="39"/>
        <v/>
      </c>
      <c r="W113" s="762" t="str">
        <f t="shared" ca="1" si="40"/>
        <v/>
      </c>
      <c r="X113" s="761" t="str">
        <f t="shared" ca="1" si="41"/>
        <v/>
      </c>
      <c r="Y113" s="763" t="str">
        <f t="shared" ca="1" si="42"/>
        <v/>
      </c>
      <c r="Z113" s="758" t="str">
        <f t="shared" ca="1" si="43"/>
        <v/>
      </c>
      <c r="AA113" s="759" t="e">
        <f t="shared" ca="1" si="33"/>
        <v>#VALUE!</v>
      </c>
    </row>
    <row r="114" spans="1:27" s="759" customFormat="1" ht="35.15" customHeight="1">
      <c r="A114" s="748"/>
      <c r="B114" s="749" t="str">
        <f ca="1">IF(B113="","",IF(C113=險種基本資料!$B$21,"",B113+1))</f>
        <v/>
      </c>
      <c r="C114" s="750" t="str">
        <f t="shared" ca="1" si="44"/>
        <v/>
      </c>
      <c r="D114" s="751" t="str">
        <f ca="1">IF(B114="","",OFFSET(宣告利率!$I$2,B114,0))</f>
        <v/>
      </c>
      <c r="E114" s="751" t="str">
        <f ca="1">IF(B114="","",OFFSET(宣告利率!$M$2,B114,0)+OFFSET(宣告利率!$K$2,B114,0))</f>
        <v/>
      </c>
      <c r="F114" s="751" t="str">
        <f ca="1">IF(B114="","",OFFSET(宣告利率!$L$2,B114,0)+OFFSET(宣告利率!$K$2,B114,0))</f>
        <v/>
      </c>
      <c r="G114" s="751" t="str">
        <f ca="1">IF(B114="","",OFFSET(宣告利率!$J$2,B114,0))</f>
        <v/>
      </c>
      <c r="H114" s="751" t="str">
        <f ca="1">IF(B114="","",OFFSET(宣告利率!$G$2,B114,0))</f>
        <v/>
      </c>
      <c r="I114" s="751" t="str">
        <f ca="1">IF(B114="","",IF(C114&lt;16,0,IF(C114=16,OFFSET(宣告利率!$O$2,B114-1,0),0)+OFFSET(宣告利率!$O$2,B114,0)))</f>
        <v/>
      </c>
      <c r="J114" s="751" t="str">
        <f ca="1">IF(B114="","",IF(C114&lt;16,0,OFFSET(宣告利率!$P$2,B114,0)))</f>
        <v/>
      </c>
      <c r="K114" s="751" t="str">
        <f ca="1">IF(B114="","",IF(C114&lt;16,OFFSET(宣告利率!$N$2,B114,0)+OFFSET(宣告利率!$U$2,B114,0),OFFSET(宣告利率!$Q$2,B114,0)+OFFSET(宣告利率!$U$2,B114,0)))</f>
        <v/>
      </c>
      <c r="L114" s="751" t="str">
        <f ca="1">IF(B114="","",IF(C114&lt;16,OFFSET(宣告利率!$N$2,B114,0),OFFSET(宣告利率!$Q$2,B114,0)+OFFSET(宣告利率!$U$2,B114,0)))</f>
        <v/>
      </c>
      <c r="M114" s="751" t="str">
        <f ca="1">IF(B114="","",IF(OR(ZDIVOPT02=CSWD,ZDIVOPT02=DVAC),OFFSET(宣告利率!$R$2,B114,0),0))</f>
        <v/>
      </c>
      <c r="N114" s="751" t="str">
        <f ca="1">IF(B114="","",IF(ZDIVOPT02=CSWD,OFFSET(宣告利率!$S$2,B114,0),IF(ZDIVOPT02=DVAC,OFFSET(宣告利率!$T$2,B114,0),0)))</f>
        <v/>
      </c>
      <c r="O114" s="751" t="str">
        <f ca="1">IF(B114="","",IF(C114&lt;0,0,OFFSET(宣告利率!$J$2,B114,0)+MAX(OFFSET(宣告利率!$V$2,B114,0,1,3))))</f>
        <v/>
      </c>
      <c r="P114" s="751" t="str">
        <f t="shared" ca="1" si="35"/>
        <v/>
      </c>
      <c r="Q114" s="752" t="str">
        <f ca="1">IF(B114="","",IF(C114=109,0,OFFSET(宣告利率!$AB$2,B114,0)+OFFSET(宣告利率!$AC$2,B114,0)))</f>
        <v/>
      </c>
      <c r="R114" s="751" t="str">
        <f t="shared" ca="1" si="36"/>
        <v/>
      </c>
      <c r="S114" s="753" t="str">
        <f t="shared" ca="1" si="37"/>
        <v/>
      </c>
      <c r="T114" s="760" t="str">
        <f t="shared" ca="1" si="38"/>
        <v/>
      </c>
      <c r="U114" s="761" t="str">
        <f ca="1">IF(B114="","",OFFSET(宣告利率!$Y$2,B114,0))</f>
        <v/>
      </c>
      <c r="V114" s="761" t="str">
        <f t="shared" ca="1" si="39"/>
        <v/>
      </c>
      <c r="W114" s="762" t="str">
        <f t="shared" ca="1" si="40"/>
        <v/>
      </c>
      <c r="X114" s="761" t="str">
        <f t="shared" ca="1" si="41"/>
        <v/>
      </c>
      <c r="Y114" s="763" t="str">
        <f t="shared" ca="1" si="42"/>
        <v/>
      </c>
      <c r="Z114" s="758" t="str">
        <f t="shared" ca="1" si="43"/>
        <v/>
      </c>
      <c r="AA114" s="759" t="e">
        <f t="shared" ca="1" si="33"/>
        <v>#VALUE!</v>
      </c>
    </row>
    <row r="115" spans="1:27" s="759" customFormat="1" ht="35.15" customHeight="1">
      <c r="A115" s="748"/>
      <c r="B115" s="749" t="str">
        <f ca="1">IF(B114="","",IF(C114=險種基本資料!$B$21,"",B114+1))</f>
        <v/>
      </c>
      <c r="C115" s="750" t="str">
        <f t="shared" ca="1" si="44"/>
        <v/>
      </c>
      <c r="D115" s="751" t="str">
        <f ca="1">IF(B115="","",OFFSET(宣告利率!$I$2,B115,0))</f>
        <v/>
      </c>
      <c r="E115" s="751" t="str">
        <f ca="1">IF(B115="","",OFFSET(宣告利率!$M$2,B115,0)+OFFSET(宣告利率!$K$2,B115,0))</f>
        <v/>
      </c>
      <c r="F115" s="751" t="str">
        <f ca="1">IF(B115="","",OFFSET(宣告利率!$L$2,B115,0)+OFFSET(宣告利率!$K$2,B115,0))</f>
        <v/>
      </c>
      <c r="G115" s="751" t="str">
        <f ca="1">IF(B115="","",OFFSET(宣告利率!$J$2,B115,0))</f>
        <v/>
      </c>
      <c r="H115" s="751" t="str">
        <f ca="1">IF(B115="","",OFFSET(宣告利率!$G$2,B115,0))</f>
        <v/>
      </c>
      <c r="I115" s="751" t="str">
        <f ca="1">IF(B115="","",IF(C115&lt;16,0,IF(C115=16,OFFSET(宣告利率!$O$2,B115-1,0),0)+OFFSET(宣告利率!$O$2,B115,0)))</f>
        <v/>
      </c>
      <c r="J115" s="751" t="str">
        <f ca="1">IF(B115="","",IF(C115&lt;16,0,OFFSET(宣告利率!$P$2,B115,0)))</f>
        <v/>
      </c>
      <c r="K115" s="751" t="str">
        <f ca="1">IF(B115="","",IF(C115&lt;16,OFFSET(宣告利率!$N$2,B115,0)+OFFSET(宣告利率!$U$2,B115,0),OFFSET(宣告利率!$Q$2,B115,0)+OFFSET(宣告利率!$U$2,B115,0)))</f>
        <v/>
      </c>
      <c r="L115" s="751" t="str">
        <f ca="1">IF(B115="","",IF(C115&lt;16,OFFSET(宣告利率!$N$2,B115,0),OFFSET(宣告利率!$Q$2,B115,0)+OFFSET(宣告利率!$U$2,B115,0)))</f>
        <v/>
      </c>
      <c r="M115" s="751" t="str">
        <f ca="1">IF(B115="","",IF(OR(ZDIVOPT02=CSWD,ZDIVOPT02=DVAC),OFFSET(宣告利率!$R$2,B115,0),0))</f>
        <v/>
      </c>
      <c r="N115" s="751" t="str">
        <f ca="1">IF(B115="","",IF(ZDIVOPT02=CSWD,OFFSET(宣告利率!$S$2,B115,0),IF(ZDIVOPT02=DVAC,OFFSET(宣告利率!$T$2,B115,0),0)))</f>
        <v/>
      </c>
      <c r="O115" s="751" t="str">
        <f ca="1">IF(B115="","",IF(C115&lt;0,0,OFFSET(宣告利率!$J$2,B115,0)+MAX(OFFSET(宣告利率!$V$2,B115,0,1,3))))</f>
        <v/>
      </c>
      <c r="P115" s="751" t="str">
        <f t="shared" ca="1" si="35"/>
        <v/>
      </c>
      <c r="Q115" s="752" t="str">
        <f ca="1">IF(B115="","",IF(C115=109,0,OFFSET(宣告利率!$AB$2,B115,0)+OFFSET(宣告利率!$AC$2,B115,0)))</f>
        <v/>
      </c>
      <c r="R115" s="751" t="str">
        <f t="shared" ca="1" si="36"/>
        <v/>
      </c>
      <c r="S115" s="753" t="str">
        <f t="shared" ca="1" si="37"/>
        <v/>
      </c>
      <c r="T115" s="760" t="str">
        <f t="shared" ca="1" si="38"/>
        <v/>
      </c>
      <c r="U115" s="761" t="str">
        <f ca="1">IF(B115="","",OFFSET(宣告利率!$Y$2,B115,0))</f>
        <v/>
      </c>
      <c r="V115" s="761" t="str">
        <f t="shared" ca="1" si="39"/>
        <v/>
      </c>
      <c r="W115" s="762" t="str">
        <f t="shared" ca="1" si="40"/>
        <v/>
      </c>
      <c r="X115" s="761" t="str">
        <f t="shared" ca="1" si="41"/>
        <v/>
      </c>
      <c r="Y115" s="763" t="str">
        <f t="shared" ca="1" si="42"/>
        <v/>
      </c>
      <c r="Z115" s="758" t="str">
        <f t="shared" ca="1" si="43"/>
        <v/>
      </c>
      <c r="AA115" s="759" t="e">
        <f t="shared" ca="1" si="33"/>
        <v>#VALUE!</v>
      </c>
    </row>
    <row r="116" spans="1:27" s="759" customFormat="1" ht="35.15" customHeight="1">
      <c r="A116" s="748"/>
      <c r="B116" s="749" t="str">
        <f ca="1">IF(B115="","",IF(C115=險種基本資料!$B$21,"",B115+1))</f>
        <v/>
      </c>
      <c r="C116" s="750" t="str">
        <f t="shared" ca="1" si="44"/>
        <v/>
      </c>
      <c r="D116" s="751" t="str">
        <f ca="1">IF(B116="","",OFFSET(宣告利率!$I$2,B116,0))</f>
        <v/>
      </c>
      <c r="E116" s="751" t="str">
        <f ca="1">IF(B116="","",OFFSET(宣告利率!$M$2,B116,0)+OFFSET(宣告利率!$K$2,B116,0))</f>
        <v/>
      </c>
      <c r="F116" s="751" t="str">
        <f ca="1">IF(B116="","",OFFSET(宣告利率!$L$2,B116,0)+OFFSET(宣告利率!$K$2,B116,0))</f>
        <v/>
      </c>
      <c r="G116" s="751" t="str">
        <f ca="1">IF(B116="","",OFFSET(宣告利率!$J$2,B116,0))</f>
        <v/>
      </c>
      <c r="H116" s="751" t="str">
        <f ca="1">IF(B116="","",OFFSET(宣告利率!$G$2,B116,0))</f>
        <v/>
      </c>
      <c r="I116" s="751" t="str">
        <f ca="1">IF(B116="","",IF(C116&lt;16,0,IF(C116=16,OFFSET(宣告利率!$O$2,B116-1,0),0)+OFFSET(宣告利率!$O$2,B116,0)))</f>
        <v/>
      </c>
      <c r="J116" s="751" t="str">
        <f ca="1">IF(B116="","",IF(C116&lt;16,0,OFFSET(宣告利率!$P$2,B116,0)))</f>
        <v/>
      </c>
      <c r="K116" s="751" t="str">
        <f ca="1">IF(B116="","",IF(C116&lt;16,OFFSET(宣告利率!$N$2,B116,0)+OFFSET(宣告利率!$U$2,B116,0),OFFSET(宣告利率!$Q$2,B116,0)+OFFSET(宣告利率!$U$2,B116,0)))</f>
        <v/>
      </c>
      <c r="L116" s="751" t="str">
        <f ca="1">IF(B116="","",IF(C116&lt;16,OFFSET(宣告利率!$N$2,B116,0),OFFSET(宣告利率!$Q$2,B116,0)+OFFSET(宣告利率!$U$2,B116,0)))</f>
        <v/>
      </c>
      <c r="M116" s="751" t="str">
        <f ca="1">IF(B116="","",IF(OR(ZDIVOPT02=CSWD,ZDIVOPT02=DVAC),OFFSET(宣告利率!$R$2,B116,0),0))</f>
        <v/>
      </c>
      <c r="N116" s="751" t="str">
        <f ca="1">IF(B116="","",IF(ZDIVOPT02=CSWD,OFFSET(宣告利率!$S$2,B116,0),IF(ZDIVOPT02=DVAC,OFFSET(宣告利率!$T$2,B116,0),0)))</f>
        <v/>
      </c>
      <c r="O116" s="751" t="str">
        <f ca="1">IF(B116="","",IF(C116&lt;0,0,OFFSET(宣告利率!$J$2,B116,0)+MAX(OFFSET(宣告利率!$V$2,B116,0,1,3))))</f>
        <v/>
      </c>
      <c r="P116" s="751" t="str">
        <f t="shared" ca="1" si="35"/>
        <v/>
      </c>
      <c r="Q116" s="752" t="str">
        <f ca="1">IF(B116="","",IF(C116=109,0,OFFSET(宣告利率!$AB$2,B116,0)+OFFSET(宣告利率!$AC$2,B116,0)))</f>
        <v/>
      </c>
      <c r="R116" s="751" t="str">
        <f t="shared" ca="1" si="36"/>
        <v/>
      </c>
      <c r="S116" s="753" t="str">
        <f t="shared" ca="1" si="37"/>
        <v/>
      </c>
      <c r="T116" s="760" t="str">
        <f t="shared" ca="1" si="38"/>
        <v/>
      </c>
      <c r="U116" s="761" t="str">
        <f ca="1">IF(B116="","",OFFSET(宣告利率!$Y$2,B116,0))</f>
        <v/>
      </c>
      <c r="V116" s="761" t="str">
        <f t="shared" ca="1" si="39"/>
        <v/>
      </c>
      <c r="W116" s="762" t="str">
        <f t="shared" ca="1" si="40"/>
        <v/>
      </c>
      <c r="X116" s="761" t="str">
        <f t="shared" ca="1" si="41"/>
        <v/>
      </c>
      <c r="Y116" s="763" t="str">
        <f t="shared" ca="1" si="42"/>
        <v/>
      </c>
      <c r="Z116" s="758" t="str">
        <f t="shared" ca="1" si="43"/>
        <v/>
      </c>
      <c r="AA116" s="759" t="e">
        <f t="shared" ca="1" si="33"/>
        <v>#VALUE!</v>
      </c>
    </row>
    <row r="117" spans="1:27" s="759" customFormat="1" ht="35.15" customHeight="1">
      <c r="A117" s="748"/>
      <c r="B117" s="749" t="str">
        <f ca="1">IF(B116="","",IF(C116=險種基本資料!$B$21,"",B116+1))</f>
        <v/>
      </c>
      <c r="C117" s="750" t="str">
        <f t="shared" ca="1" si="44"/>
        <v/>
      </c>
      <c r="D117" s="751" t="str">
        <f ca="1">IF(B117="","",OFFSET(宣告利率!$I$2,B117,0))</f>
        <v/>
      </c>
      <c r="E117" s="751" t="str">
        <f ca="1">IF(B117="","",OFFSET(宣告利率!$M$2,B117,0)+OFFSET(宣告利率!$K$2,B117,0))</f>
        <v/>
      </c>
      <c r="F117" s="751" t="str">
        <f ca="1">IF(B117="","",OFFSET(宣告利率!$L$2,B117,0)+OFFSET(宣告利率!$K$2,B117,0))</f>
        <v/>
      </c>
      <c r="G117" s="751" t="str">
        <f ca="1">IF(B117="","",OFFSET(宣告利率!$J$2,B117,0))</f>
        <v/>
      </c>
      <c r="H117" s="751" t="str">
        <f ca="1">IF(B117="","",OFFSET(宣告利率!$G$2,B117,0))</f>
        <v/>
      </c>
      <c r="I117" s="751" t="str">
        <f ca="1">IF(B117="","",IF(C117&lt;16,0,IF(C117=16,OFFSET(宣告利率!$O$2,B117-1,0),0)+OFFSET(宣告利率!$O$2,B117,0)))</f>
        <v/>
      </c>
      <c r="J117" s="751" t="str">
        <f ca="1">IF(B117="","",IF(C117&lt;16,0,OFFSET(宣告利率!$P$2,B117,0)))</f>
        <v/>
      </c>
      <c r="K117" s="751" t="str">
        <f ca="1">IF(B117="","",IF(C117&lt;16,OFFSET(宣告利率!$N$2,B117,0)+OFFSET(宣告利率!$U$2,B117,0),OFFSET(宣告利率!$Q$2,B117,0)+OFFSET(宣告利率!$U$2,B117,0)))</f>
        <v/>
      </c>
      <c r="L117" s="751" t="str">
        <f ca="1">IF(B117="","",IF(C117&lt;16,OFFSET(宣告利率!$N$2,B117,0),OFFSET(宣告利率!$Q$2,B117,0)+OFFSET(宣告利率!$U$2,B117,0)))</f>
        <v/>
      </c>
      <c r="M117" s="751" t="str">
        <f ca="1">IF(B117="","",IF(OR(ZDIVOPT02=CSWD,ZDIVOPT02=DVAC),OFFSET(宣告利率!$R$2,B117,0),0))</f>
        <v/>
      </c>
      <c r="N117" s="751" t="str">
        <f ca="1">IF(B117="","",IF(ZDIVOPT02=CSWD,OFFSET(宣告利率!$S$2,B117,0),IF(ZDIVOPT02=DVAC,OFFSET(宣告利率!$T$2,B117,0),0)))</f>
        <v/>
      </c>
      <c r="O117" s="751" t="str">
        <f ca="1">IF(B117="","",IF(C117&lt;0,0,OFFSET(宣告利率!$J$2,B117,0)+MAX(OFFSET(宣告利率!$V$2,B117,0,1,3))))</f>
        <v/>
      </c>
      <c r="P117" s="751" t="str">
        <f t="shared" ca="1" si="35"/>
        <v/>
      </c>
      <c r="Q117" s="752" t="str">
        <f ca="1">IF(B117="","",IF(C117=109,0,OFFSET(宣告利率!$AB$2,B117,0)+OFFSET(宣告利率!$AC$2,B117,0)))</f>
        <v/>
      </c>
      <c r="R117" s="751" t="str">
        <f t="shared" ca="1" si="36"/>
        <v/>
      </c>
      <c r="S117" s="753" t="str">
        <f t="shared" ca="1" si="37"/>
        <v/>
      </c>
      <c r="T117" s="760" t="str">
        <f t="shared" ca="1" si="38"/>
        <v/>
      </c>
      <c r="U117" s="761" t="str">
        <f ca="1">IF(B117="","",OFFSET(宣告利率!$Y$2,B117,0))</f>
        <v/>
      </c>
      <c r="V117" s="761" t="str">
        <f t="shared" ca="1" si="39"/>
        <v/>
      </c>
      <c r="W117" s="762" t="str">
        <f t="shared" ca="1" si="40"/>
        <v/>
      </c>
      <c r="X117" s="761" t="str">
        <f t="shared" ca="1" si="41"/>
        <v/>
      </c>
      <c r="Y117" s="763" t="str">
        <f t="shared" ca="1" si="42"/>
        <v/>
      </c>
      <c r="Z117" s="758" t="str">
        <f t="shared" ca="1" si="43"/>
        <v/>
      </c>
      <c r="AA117" s="759" t="e">
        <f t="shared" ca="1" si="33"/>
        <v>#VALUE!</v>
      </c>
    </row>
    <row r="118" spans="1:27" s="759" customFormat="1" ht="35.15" customHeight="1" thickBot="1">
      <c r="A118" s="748"/>
      <c r="B118" s="749" t="str">
        <f ca="1">IF(B117="","",IF(C117=險種基本資料!$B$21,"",B117+1))</f>
        <v/>
      </c>
      <c r="C118" s="750" t="str">
        <f t="shared" ca="1" si="44"/>
        <v/>
      </c>
      <c r="D118" s="751" t="str">
        <f ca="1">IF(B118="","",OFFSET(宣告利率!$I$2,B118,0))</f>
        <v/>
      </c>
      <c r="E118" s="751" t="str">
        <f ca="1">IF(B118="","",OFFSET(宣告利率!$M$2,B118,0)+OFFSET(宣告利率!$K$2,B118,0))</f>
        <v/>
      </c>
      <c r="F118" s="751" t="str">
        <f ca="1">IF(B118="","",OFFSET(宣告利率!$L$2,B118,0)+OFFSET(宣告利率!$K$2,B118,0))</f>
        <v/>
      </c>
      <c r="G118" s="751" t="str">
        <f ca="1">IF(B118="","",OFFSET(宣告利率!$J$2,B118,0))</f>
        <v/>
      </c>
      <c r="H118" s="751" t="str">
        <f ca="1">IF(B118="","",OFFSET(宣告利率!$G$2,B118,0))</f>
        <v/>
      </c>
      <c r="I118" s="751" t="str">
        <f ca="1">IF(B118="","",IF(C118&lt;16,0,IF(C118=16,OFFSET(宣告利率!$O$2,B118-1,0),0)+OFFSET(宣告利率!$O$2,B118,0)))</f>
        <v/>
      </c>
      <c r="J118" s="751" t="str">
        <f ca="1">IF(B118="","",IF(C118&lt;16,0,OFFSET(宣告利率!$P$2,B118,0)))</f>
        <v/>
      </c>
      <c r="K118" s="751" t="str">
        <f ca="1">IF(B118="","",IF(C118&lt;16,OFFSET(宣告利率!$N$2,B118,0)+OFFSET(宣告利率!$U$2,B118,0),OFFSET(宣告利率!$Q$2,B118,0)+OFFSET(宣告利率!$U$2,B118,0)))</f>
        <v/>
      </c>
      <c r="L118" s="751" t="str">
        <f ca="1">IF(B118="","",IF(C118&lt;16,OFFSET(宣告利率!$N$2,B118,0),OFFSET(宣告利率!$Q$2,B118,0)+OFFSET(宣告利率!$U$2,B118,0)))</f>
        <v/>
      </c>
      <c r="M118" s="751" t="str">
        <f ca="1">IF(B118="","",IF(OR(ZDIVOPT02=CSWD,ZDIVOPT02=DVAC),OFFSET(宣告利率!$R$2,B118,0),0))</f>
        <v/>
      </c>
      <c r="N118" s="751" t="str">
        <f ca="1">IF(B118="","",IF(ZDIVOPT02=CSWD,OFFSET(宣告利率!$S$2,B118,0),IF(ZDIVOPT02=DVAC,OFFSET(宣告利率!$T$2,B118,0),0)))</f>
        <v/>
      </c>
      <c r="O118" s="751" t="str">
        <f ca="1">IF(B118="","",IF(C118&lt;0,0,OFFSET(宣告利率!$J$2,B118,0)+MAX(OFFSET(宣告利率!$V$2,B118,0,1,3))))</f>
        <v/>
      </c>
      <c r="P118" s="751" t="str">
        <f t="shared" ca="1" si="35"/>
        <v/>
      </c>
      <c r="Q118" s="752" t="str">
        <f ca="1">IF(B118="","",IF(C118=109,0,OFFSET(宣告利率!$AB$2,B118,0)+OFFSET(宣告利率!$AC$2,B118,0)))</f>
        <v/>
      </c>
      <c r="R118" s="751" t="str">
        <f t="shared" ca="1" si="36"/>
        <v/>
      </c>
      <c r="S118" s="753" t="str">
        <f t="shared" ca="1" si="37"/>
        <v/>
      </c>
      <c r="T118" s="764" t="str">
        <f t="shared" ca="1" si="38"/>
        <v/>
      </c>
      <c r="U118" s="765" t="str">
        <f ca="1">IF(B118="","",OFFSET(宣告利率!$Y$2,B118,0))</f>
        <v/>
      </c>
      <c r="V118" s="765" t="str">
        <f t="shared" ca="1" si="39"/>
        <v/>
      </c>
      <c r="W118" s="766" t="str">
        <f t="shared" ca="1" si="40"/>
        <v/>
      </c>
      <c r="X118" s="765" t="str">
        <f t="shared" ca="1" si="41"/>
        <v/>
      </c>
      <c r="Y118" s="767" t="str">
        <f t="shared" ca="1" si="42"/>
        <v/>
      </c>
      <c r="Z118" s="768" t="str">
        <f t="shared" ca="1" si="43"/>
        <v/>
      </c>
      <c r="AA118" s="759" t="e">
        <f t="shared" ca="1" si="33"/>
        <v>#VALUE!</v>
      </c>
    </row>
    <row r="119" spans="1:27" s="743" customFormat="1" ht="34.85" customHeight="1">
      <c r="A119" s="740"/>
      <c r="B119" s="1103" t="str">
        <f t="shared" ref="B119:Y121" si="45">B17</f>
        <v>保單
年度
(末)</v>
      </c>
      <c r="C119" s="1106" t="str">
        <f t="shared" si="45"/>
        <v>保險
年齡</v>
      </c>
      <c r="D119" s="1106" t="str">
        <f t="shared" ca="1" si="45"/>
        <v>累積所繳保險費
(A)</v>
      </c>
      <c r="E119" s="1109" t="str">
        <f t="shared" si="45"/>
        <v>基本保險金額對應之保單價值準備金
【含祝壽保險金】</v>
      </c>
      <c r="F119" s="1112" t="str">
        <f t="shared" si="45"/>
        <v>基本保險金額
對應之現金價值
【含祝壽保險金】
(B)</v>
      </c>
      <c r="G119" s="1106" t="str">
        <f t="shared" si="45"/>
        <v>基本保險金額
對應之壽險保障
(身故保險金)</v>
      </c>
      <c r="H119" s="741"/>
      <c r="I119" s="742"/>
      <c r="J119" s="1121" t="str">
        <f t="shared" si="45"/>
        <v>假設投保後未來各保單年度宣告利率為4.35% (下表為預估假設值)</v>
      </c>
      <c r="K119" s="1121"/>
      <c r="L119" s="1121"/>
      <c r="M119" s="1121"/>
      <c r="N119" s="1121"/>
      <c r="O119" s="1121"/>
      <c r="P119" s="1121"/>
      <c r="Q119" s="1181"/>
      <c r="R119" s="1205" t="str">
        <f t="shared" si="45"/>
        <v>年度末終止契約時合計可領取之金額(含增值回饋分享金)
(F)</v>
      </c>
      <c r="S119" s="1208" t="str">
        <f t="shared" si="45"/>
        <v>次年度期初終止契約時合計可領取之金額(含增值回饋分享金)
(H)=(G)</v>
      </c>
      <c r="T119" s="1211" t="str">
        <f t="shared" si="45"/>
        <v>累積
應繳保費</v>
      </c>
      <c r="U119" s="1197" t="str">
        <f t="shared" si="45"/>
        <v>期末保單價值準備金(含基本保險金額、累計增加保險金額)
【含祝壽保險金】</v>
      </c>
      <c r="V119" s="1194" t="str">
        <f t="shared" si="45"/>
        <v>(E)+(F)</v>
      </c>
      <c r="W119" s="1194" t="str">
        <f t="shared" si="45"/>
        <v>((E)+(F))/(A)</v>
      </c>
      <c r="X119" s="1197" t="str">
        <f t="shared" si="45"/>
        <v>(G)+(E)</v>
      </c>
      <c r="Y119" s="1200" t="str">
        <f t="shared" si="45"/>
        <v>((G)+(E))/(A)</v>
      </c>
      <c r="Z119" s="1255" t="str">
        <f>Z17</f>
        <v>(I)/(A)</v>
      </c>
      <c r="AA119" s="759" t="e">
        <f t="shared" ca="1" si="33"/>
        <v>#VALUE!</v>
      </c>
    </row>
    <row r="120" spans="1:27" s="743" customFormat="1" ht="36" customHeight="1">
      <c r="A120" s="740"/>
      <c r="B120" s="1104">
        <f t="shared" si="45"/>
        <v>0</v>
      </c>
      <c r="C120" s="1107">
        <f t="shared" si="45"/>
        <v>0</v>
      </c>
      <c r="D120" s="1107">
        <f t="shared" si="45"/>
        <v>0</v>
      </c>
      <c r="E120" s="1110">
        <f t="shared" si="45"/>
        <v>0</v>
      </c>
      <c r="F120" s="1113">
        <f t="shared" si="45"/>
        <v>0</v>
      </c>
      <c r="G120" s="1107">
        <f t="shared" si="45"/>
        <v>0</v>
      </c>
      <c r="H120" s="1116" t="str">
        <f t="shared" si="45"/>
        <v>增值回饋分享金</v>
      </c>
      <c r="I120" s="1118" t="str">
        <f t="shared" si="45"/>
        <v>選擇以繳清保險方式增加保險金額</v>
      </c>
      <c r="J120" s="1119">
        <f t="shared" si="45"/>
        <v>0</v>
      </c>
      <c r="K120" s="1119">
        <f t="shared" si="45"/>
        <v>0</v>
      </c>
      <c r="L120" s="1119">
        <f t="shared" si="45"/>
        <v>0</v>
      </c>
      <c r="M120" s="1118" t="str">
        <f t="shared" si="45"/>
        <v>選擇現金給付</v>
      </c>
      <c r="N120" s="1120">
        <f t="shared" si="45"/>
        <v>0</v>
      </c>
      <c r="O120" s="1203" t="str">
        <f t="shared" si="45"/>
        <v>下表數值含「基本保險金額、累計增加保險金額」</v>
      </c>
      <c r="P120" s="1203">
        <f t="shared" si="45"/>
        <v>0</v>
      </c>
      <c r="Q120" s="1204">
        <f t="shared" si="45"/>
        <v>0</v>
      </c>
      <c r="R120" s="1206"/>
      <c r="S120" s="1209"/>
      <c r="T120" s="1212">
        <f t="shared" si="45"/>
        <v>0</v>
      </c>
      <c r="U120" s="1198">
        <f t="shared" si="45"/>
        <v>0</v>
      </c>
      <c r="V120" s="1195">
        <f t="shared" si="45"/>
        <v>0</v>
      </c>
      <c r="W120" s="1195">
        <f t="shared" si="45"/>
        <v>0</v>
      </c>
      <c r="X120" s="1198">
        <f t="shared" si="45"/>
        <v>0</v>
      </c>
      <c r="Y120" s="1201">
        <f t="shared" si="45"/>
        <v>0</v>
      </c>
      <c r="Z120" s="1256"/>
      <c r="AA120" s="759" t="b">
        <f t="shared" ca="1" si="33"/>
        <v>0</v>
      </c>
    </row>
    <row r="121" spans="1:27" s="743" customFormat="1" ht="89.45" customHeight="1" thickBot="1">
      <c r="A121" s="740"/>
      <c r="B121" s="1105">
        <f t="shared" si="45"/>
        <v>0</v>
      </c>
      <c r="C121" s="1108">
        <f t="shared" si="45"/>
        <v>0</v>
      </c>
      <c r="D121" s="1108">
        <f t="shared" si="45"/>
        <v>0</v>
      </c>
      <c r="E121" s="1111">
        <f t="shared" si="45"/>
        <v>0</v>
      </c>
      <c r="F121" s="1114">
        <f t="shared" si="45"/>
        <v>0</v>
      </c>
      <c r="G121" s="1108">
        <f t="shared" si="45"/>
        <v>0</v>
      </c>
      <c r="H121" s="1117">
        <f t="shared" si="45"/>
        <v>0</v>
      </c>
      <c r="I121" s="744" t="str">
        <f t="shared" si="45"/>
        <v>增額繳清保險金額</v>
      </c>
      <c r="J121" s="745" t="str">
        <f t="shared" si="45"/>
        <v>累計增加
保險金額</v>
      </c>
      <c r="K121" s="744" t="str">
        <f t="shared" si="45"/>
        <v>累計增加保險金額對應之年度末保單價值準備金
【含祝壽保險金】</v>
      </c>
      <c r="L121" s="745" t="str">
        <f t="shared" si="45"/>
        <v>累計增加保險金額對應之現金價值
【含祝壽保險金】(C)</v>
      </c>
      <c r="M121" s="745" t="str">
        <f t="shared" si="45"/>
        <v>增值回饋
分享金
(D)</v>
      </c>
      <c r="N121" s="745" t="str">
        <f t="shared" si="45"/>
        <v>累計之增值回饋分享金
(E)</v>
      </c>
      <c r="O121" s="746" t="str">
        <f t="shared" si="45"/>
        <v>壽險保障
(身故保險金)
(I)</v>
      </c>
      <c r="P121" s="746" t="str">
        <f t="shared" si="45"/>
        <v>年度末現金價值
【含祝壽保險金】
(F)=(B)+(C)</v>
      </c>
      <c r="Q121" s="747" t="str">
        <f t="shared" si="45"/>
        <v>次年度期初
現金價值
(G)</v>
      </c>
      <c r="R121" s="1207"/>
      <c r="S121" s="1210"/>
      <c r="T121" s="1213">
        <f t="shared" si="45"/>
        <v>0</v>
      </c>
      <c r="U121" s="1199">
        <f t="shared" si="45"/>
        <v>0</v>
      </c>
      <c r="V121" s="1196">
        <f t="shared" si="45"/>
        <v>0</v>
      </c>
      <c r="W121" s="1196">
        <f t="shared" si="45"/>
        <v>0</v>
      </c>
      <c r="X121" s="1199">
        <f t="shared" si="45"/>
        <v>0</v>
      </c>
      <c r="Y121" s="1202">
        <f t="shared" si="45"/>
        <v>0</v>
      </c>
      <c r="Z121" s="1257"/>
      <c r="AA121" s="759" t="b">
        <f t="shared" ca="1" si="33"/>
        <v>0</v>
      </c>
    </row>
    <row r="122" spans="1:27" s="759" customFormat="1" ht="35.15" customHeight="1">
      <c r="A122" s="748"/>
      <c r="B122" s="749" t="str">
        <f ca="1">IF(B118="","",IF(C118=險種基本資料!$B$21,"",B118+1))</f>
        <v/>
      </c>
      <c r="C122" s="750" t="str">
        <f t="shared" ca="1" si="44"/>
        <v/>
      </c>
      <c r="D122" s="751" t="str">
        <f ca="1">IF(B122="","",OFFSET(宣告利率!$I$2,B122,0))</f>
        <v/>
      </c>
      <c r="E122" s="751" t="str">
        <f ca="1">IF(B122="","",OFFSET(宣告利率!$M$2,B122,0)+OFFSET(宣告利率!$K$2,B122,0))</f>
        <v/>
      </c>
      <c r="F122" s="751" t="str">
        <f ca="1">IF(B122="","",OFFSET(宣告利率!$L$2,B122,0)+OFFSET(宣告利率!$K$2,B122,0))</f>
        <v/>
      </c>
      <c r="G122" s="751" t="str">
        <f ca="1">IF(B122="","",OFFSET(宣告利率!$J$2,B122,0))</f>
        <v/>
      </c>
      <c r="H122" s="751" t="str">
        <f ca="1">IF(B122="","",OFFSET(宣告利率!$G$2,B122,0))</f>
        <v/>
      </c>
      <c r="I122" s="751" t="str">
        <f ca="1">IF(B122="","",IF(C122&lt;16,0,IF(C122=16,OFFSET(宣告利率!$O$2,B122-1,0),0)+OFFSET(宣告利率!$O$2,B122,0)))</f>
        <v/>
      </c>
      <c r="J122" s="751" t="str">
        <f ca="1">IF(B122="","",IF(C122&lt;16,0,OFFSET(宣告利率!$P$2,B122,0)))</f>
        <v/>
      </c>
      <c r="K122" s="751" t="str">
        <f ca="1">IF(B122="","",IF(C122&lt;16,OFFSET(宣告利率!$N$2,B122,0)+OFFSET(宣告利率!$U$2,B122,0),OFFSET(宣告利率!$Q$2,B122,0)+OFFSET(宣告利率!$U$2,B122,0)))</f>
        <v/>
      </c>
      <c r="L122" s="751" t="str">
        <f ca="1">IF(B122="","",IF(C122&lt;16,OFFSET(宣告利率!$N$2,B122,0),OFFSET(宣告利率!$Q$2,B122,0)+OFFSET(宣告利率!$U$2,B122,0)))</f>
        <v/>
      </c>
      <c r="M122" s="751" t="str">
        <f ca="1">IF(B122="","",IF(OR(ZDIVOPT02=CSWD,ZDIVOPT02=DVAC),OFFSET(宣告利率!$R$2,B122,0),0))</f>
        <v/>
      </c>
      <c r="N122" s="751" t="str">
        <f ca="1">IF(B122="","",IF(ZDIVOPT02=CSWD,OFFSET(宣告利率!$S$2,B122,0),IF(ZDIVOPT02=DVAC,OFFSET(宣告利率!$T$2,B122,0),0)))</f>
        <v/>
      </c>
      <c r="O122" s="751" t="str">
        <f ca="1">IF(B122="","",IF(C122&lt;0,0,OFFSET(宣告利率!$J$2,B122,0)+MAX(OFFSET(宣告利率!$V$2,B122,0,1,3))))</f>
        <v/>
      </c>
      <c r="P122" s="751" t="str">
        <f t="shared" ref="P122:P141" ca="1" si="46">IF(B122="","",F122+L122)</f>
        <v/>
      </c>
      <c r="Q122" s="752" t="str">
        <f ca="1">IF(B122="","",IF(C122=109,0,OFFSET(宣告利率!$AB$2,B122,0)+OFFSET(宣告利率!$AC$2,B122,0)))</f>
        <v/>
      </c>
      <c r="R122" s="751" t="str">
        <f t="shared" ref="R122:R141" ca="1" si="47">IF(B122="","",P122+IF(ZDIVOPT02=CSWD,M122,0)+IF(ZDIVOPT02=DVAC,N122,0))</f>
        <v/>
      </c>
      <c r="S122" s="753" t="str">
        <f t="shared" ref="S122:S141" ca="1" si="48">IF(C122=109,0,IF(B122="","",Q122+IF(ZDIVOPT02=CSWD,M122,0)+IF(ZDIVOPT02=DVAC,N122,0)))</f>
        <v/>
      </c>
      <c r="T122" s="771" t="str">
        <f t="shared" ref="T122:T141" ca="1" si="49">IF(B122="","",FYPremium+(MIN(PayYear,B122)-1)*CYPremium)</f>
        <v/>
      </c>
      <c r="U122" s="751" t="str">
        <f ca="1">IF(B122="","",OFFSET(宣告利率!$Y$2,B122,0))</f>
        <v/>
      </c>
      <c r="V122" s="751" t="str">
        <f t="shared" ref="V122:V141" ca="1" si="50">IF(B122="","",P122+N122)</f>
        <v/>
      </c>
      <c r="W122" s="772" t="str">
        <f t="shared" ref="W122:W141" ca="1" si="51">IF(B122="","",V122/D122)</f>
        <v/>
      </c>
      <c r="X122" s="751" t="str">
        <f t="shared" ref="X122:X141" ca="1" si="52">IF(B122="","",IF(C122=109,0,Q122+N122))</f>
        <v/>
      </c>
      <c r="Y122" s="773" t="str">
        <f t="shared" ref="Y122:Y141" ca="1" si="53">IF(B122="","",IF(OR(B122&lt;PayYear,C122=109),"-",X122/D122))</f>
        <v/>
      </c>
      <c r="Z122" s="774" t="str">
        <f t="shared" ref="Z122:Z141" ca="1" si="54">IF(B122="","",O122/D122)</f>
        <v/>
      </c>
      <c r="AA122" s="759" t="e">
        <f t="shared" ca="1" si="33"/>
        <v>#VALUE!</v>
      </c>
    </row>
    <row r="123" spans="1:27" s="759" customFormat="1" ht="35.15" customHeight="1">
      <c r="A123" s="748"/>
      <c r="B123" s="749" t="str">
        <f ca="1">IF(B122="","",IF(C122=險種基本資料!$B$21,"",B122+1))</f>
        <v/>
      </c>
      <c r="C123" s="750" t="str">
        <f t="shared" ca="1" si="44"/>
        <v/>
      </c>
      <c r="D123" s="751" t="str">
        <f ca="1">IF(B123="","",OFFSET(宣告利率!$I$2,B123,0))</f>
        <v/>
      </c>
      <c r="E123" s="751" t="str">
        <f ca="1">IF(B123="","",OFFSET(宣告利率!$M$2,B123,0)+OFFSET(宣告利率!$K$2,B123,0))</f>
        <v/>
      </c>
      <c r="F123" s="751" t="str">
        <f ca="1">IF(B123="","",OFFSET(宣告利率!$L$2,B123,0)+OFFSET(宣告利率!$K$2,B123,0))</f>
        <v/>
      </c>
      <c r="G123" s="751" t="str">
        <f ca="1">IF(B123="","",OFFSET(宣告利率!$J$2,B123,0))</f>
        <v/>
      </c>
      <c r="H123" s="751" t="str">
        <f ca="1">IF(B123="","",OFFSET(宣告利率!$G$2,B123,0))</f>
        <v/>
      </c>
      <c r="I123" s="751" t="str">
        <f ca="1">IF(B123="","",IF(C123&lt;16,0,IF(C123=16,OFFSET(宣告利率!$O$2,B123-1,0),0)+OFFSET(宣告利率!$O$2,B123,0)))</f>
        <v/>
      </c>
      <c r="J123" s="751" t="str">
        <f ca="1">IF(B123="","",IF(C123&lt;16,0,OFFSET(宣告利率!$P$2,B123,0)))</f>
        <v/>
      </c>
      <c r="K123" s="751" t="str">
        <f ca="1">IF(B123="","",IF(C123&lt;16,OFFSET(宣告利率!$N$2,B123,0)+OFFSET(宣告利率!$U$2,B123,0),OFFSET(宣告利率!$Q$2,B123,0)+OFFSET(宣告利率!$U$2,B123,0)))</f>
        <v/>
      </c>
      <c r="L123" s="751" t="str">
        <f ca="1">IF(B123="","",IF(C123&lt;16,OFFSET(宣告利率!$N$2,B123,0),OFFSET(宣告利率!$Q$2,B123,0)+OFFSET(宣告利率!$U$2,B123,0)))</f>
        <v/>
      </c>
      <c r="M123" s="751" t="str">
        <f ca="1">IF(B123="","",IF(OR(ZDIVOPT02=CSWD,ZDIVOPT02=DVAC),OFFSET(宣告利率!$R$2,B123,0),0))</f>
        <v/>
      </c>
      <c r="N123" s="751" t="str">
        <f ca="1">IF(B123="","",IF(ZDIVOPT02=CSWD,OFFSET(宣告利率!$S$2,B123,0),IF(ZDIVOPT02=DVAC,OFFSET(宣告利率!$T$2,B123,0),0)))</f>
        <v/>
      </c>
      <c r="O123" s="751" t="str">
        <f ca="1">IF(B123="","",IF(C123&lt;0,0,OFFSET(宣告利率!$J$2,B123,0)+MAX(OFFSET(宣告利率!$V$2,B123,0,1,3))))</f>
        <v/>
      </c>
      <c r="P123" s="751" t="str">
        <f t="shared" ca="1" si="46"/>
        <v/>
      </c>
      <c r="Q123" s="752" t="str">
        <f ca="1">IF(B123="","",IF(C123=109,0,OFFSET(宣告利率!$AB$2,B123,0)+OFFSET(宣告利率!$AC$2,B123,0)))</f>
        <v/>
      </c>
      <c r="R123" s="751" t="str">
        <f t="shared" ca="1" si="47"/>
        <v/>
      </c>
      <c r="S123" s="753" t="str">
        <f t="shared" ca="1" si="48"/>
        <v/>
      </c>
      <c r="T123" s="760" t="str">
        <f t="shared" ca="1" si="49"/>
        <v/>
      </c>
      <c r="U123" s="761" t="str">
        <f ca="1">IF(B123="","",OFFSET(宣告利率!$Y$2,B123,0))</f>
        <v/>
      </c>
      <c r="V123" s="761" t="str">
        <f t="shared" ca="1" si="50"/>
        <v/>
      </c>
      <c r="W123" s="762" t="str">
        <f t="shared" ca="1" si="51"/>
        <v/>
      </c>
      <c r="X123" s="761" t="str">
        <f t="shared" ca="1" si="52"/>
        <v/>
      </c>
      <c r="Y123" s="763" t="str">
        <f t="shared" ca="1" si="53"/>
        <v/>
      </c>
      <c r="Z123" s="758" t="str">
        <f t="shared" ca="1" si="54"/>
        <v/>
      </c>
      <c r="AA123" s="759" t="e">
        <f t="shared" ca="1" si="33"/>
        <v>#VALUE!</v>
      </c>
    </row>
    <row r="124" spans="1:27" s="759" customFormat="1" ht="35.15" customHeight="1">
      <c r="A124" s="748"/>
      <c r="B124" s="749" t="str">
        <f ca="1">IF(B123="","",IF(C123=險種基本資料!$B$21,"",B123+1))</f>
        <v/>
      </c>
      <c r="C124" s="750" t="str">
        <f t="shared" ca="1" si="44"/>
        <v/>
      </c>
      <c r="D124" s="751" t="str">
        <f ca="1">IF(B124="","",OFFSET(宣告利率!$I$2,B124,0))</f>
        <v/>
      </c>
      <c r="E124" s="751" t="str">
        <f ca="1">IF(B124="","",OFFSET(宣告利率!$M$2,B124,0)+OFFSET(宣告利率!$K$2,B124,0))</f>
        <v/>
      </c>
      <c r="F124" s="751" t="str">
        <f ca="1">IF(B124="","",OFFSET(宣告利率!$L$2,B124,0)+OFFSET(宣告利率!$K$2,B124,0))</f>
        <v/>
      </c>
      <c r="G124" s="751" t="str">
        <f ca="1">IF(B124="","",OFFSET(宣告利率!$J$2,B124,0))</f>
        <v/>
      </c>
      <c r="H124" s="751" t="str">
        <f ca="1">IF(B124="","",OFFSET(宣告利率!$G$2,B124,0))</f>
        <v/>
      </c>
      <c r="I124" s="751" t="str">
        <f ca="1">IF(B124="","",IF(C124&lt;16,0,IF(C124=16,OFFSET(宣告利率!$O$2,B124-1,0),0)+OFFSET(宣告利率!$O$2,B124,0)))</f>
        <v/>
      </c>
      <c r="J124" s="751" t="str">
        <f ca="1">IF(B124="","",IF(C124&lt;16,0,OFFSET(宣告利率!$P$2,B124,0)))</f>
        <v/>
      </c>
      <c r="K124" s="751" t="str">
        <f ca="1">IF(B124="","",IF(C124&lt;16,OFFSET(宣告利率!$N$2,B124,0)+OFFSET(宣告利率!$U$2,B124,0),OFFSET(宣告利率!$Q$2,B124,0)+OFFSET(宣告利率!$U$2,B124,0)))</f>
        <v/>
      </c>
      <c r="L124" s="751" t="str">
        <f ca="1">IF(B124="","",IF(C124&lt;16,OFFSET(宣告利率!$N$2,B124,0),OFFSET(宣告利率!$Q$2,B124,0)+OFFSET(宣告利率!$U$2,B124,0)))</f>
        <v/>
      </c>
      <c r="M124" s="751" t="str">
        <f ca="1">IF(B124="","",IF(OR(ZDIVOPT02=CSWD,ZDIVOPT02=DVAC),OFFSET(宣告利率!$R$2,B124,0),0))</f>
        <v/>
      </c>
      <c r="N124" s="751" t="str">
        <f ca="1">IF(B124="","",IF(ZDIVOPT02=CSWD,OFFSET(宣告利率!$S$2,B124,0),IF(ZDIVOPT02=DVAC,OFFSET(宣告利率!$T$2,B124,0),0)))</f>
        <v/>
      </c>
      <c r="O124" s="751" t="str">
        <f ca="1">IF(B124="","",IF(C124&lt;0,0,OFFSET(宣告利率!$J$2,B124,0)+MAX(OFFSET(宣告利率!$V$2,B124,0,1,3))))</f>
        <v/>
      </c>
      <c r="P124" s="751" t="str">
        <f t="shared" ca="1" si="46"/>
        <v/>
      </c>
      <c r="Q124" s="752" t="str">
        <f ca="1">IF(B124="","",IF(C124=109,0,OFFSET(宣告利率!$AB$2,B124,0)+OFFSET(宣告利率!$AC$2,B124,0)))</f>
        <v/>
      </c>
      <c r="R124" s="751" t="str">
        <f t="shared" ca="1" si="47"/>
        <v/>
      </c>
      <c r="S124" s="753" t="str">
        <f t="shared" ca="1" si="48"/>
        <v/>
      </c>
      <c r="T124" s="760" t="str">
        <f t="shared" ca="1" si="49"/>
        <v/>
      </c>
      <c r="U124" s="761" t="str">
        <f ca="1">IF(B124="","",OFFSET(宣告利率!$Y$2,B124,0))</f>
        <v/>
      </c>
      <c r="V124" s="761" t="str">
        <f t="shared" ca="1" si="50"/>
        <v/>
      </c>
      <c r="W124" s="762" t="str">
        <f t="shared" ca="1" si="51"/>
        <v/>
      </c>
      <c r="X124" s="761" t="str">
        <f t="shared" ca="1" si="52"/>
        <v/>
      </c>
      <c r="Y124" s="763" t="str">
        <f t="shared" ca="1" si="53"/>
        <v/>
      </c>
      <c r="Z124" s="758" t="str">
        <f t="shared" ca="1" si="54"/>
        <v/>
      </c>
      <c r="AA124" s="759" t="e">
        <f t="shared" ca="1" si="33"/>
        <v>#VALUE!</v>
      </c>
    </row>
    <row r="125" spans="1:27" s="759" customFormat="1" ht="35.15" customHeight="1">
      <c r="A125" s="748"/>
      <c r="B125" s="749" t="str">
        <f ca="1">IF(B124="","",IF(C124=險種基本資料!$B$21,"",B124+1))</f>
        <v/>
      </c>
      <c r="C125" s="750" t="str">
        <f t="shared" ca="1" si="44"/>
        <v/>
      </c>
      <c r="D125" s="751" t="str">
        <f ca="1">IF(B125="","",OFFSET(宣告利率!$I$2,B125,0))</f>
        <v/>
      </c>
      <c r="E125" s="751" t="str">
        <f ca="1">IF(B125="","",OFFSET(宣告利率!$M$2,B125,0)+OFFSET(宣告利率!$K$2,B125,0))</f>
        <v/>
      </c>
      <c r="F125" s="751" t="str">
        <f ca="1">IF(B125="","",OFFSET(宣告利率!$L$2,B125,0)+OFFSET(宣告利率!$K$2,B125,0))</f>
        <v/>
      </c>
      <c r="G125" s="751" t="str">
        <f ca="1">IF(B125="","",OFFSET(宣告利率!$J$2,B125,0))</f>
        <v/>
      </c>
      <c r="H125" s="751" t="str">
        <f ca="1">IF(B125="","",OFFSET(宣告利率!$G$2,B125,0))</f>
        <v/>
      </c>
      <c r="I125" s="751" t="str">
        <f ca="1">IF(B125="","",IF(C125&lt;16,0,IF(C125=16,OFFSET(宣告利率!$O$2,B125-1,0),0)+OFFSET(宣告利率!$O$2,B125,0)))</f>
        <v/>
      </c>
      <c r="J125" s="751" t="str">
        <f ca="1">IF(B125="","",IF(C125&lt;16,0,OFFSET(宣告利率!$P$2,B125,0)))</f>
        <v/>
      </c>
      <c r="K125" s="751" t="str">
        <f ca="1">IF(B125="","",IF(C125&lt;16,OFFSET(宣告利率!$N$2,B125,0)+OFFSET(宣告利率!$U$2,B125,0),OFFSET(宣告利率!$Q$2,B125,0)+OFFSET(宣告利率!$U$2,B125,0)))</f>
        <v/>
      </c>
      <c r="L125" s="751" t="str">
        <f ca="1">IF(B125="","",IF(C125&lt;16,OFFSET(宣告利率!$N$2,B125,0),OFFSET(宣告利率!$Q$2,B125,0)+OFFSET(宣告利率!$U$2,B125,0)))</f>
        <v/>
      </c>
      <c r="M125" s="751" t="str">
        <f ca="1">IF(B125="","",IF(OR(ZDIVOPT02=CSWD,ZDIVOPT02=DVAC),OFFSET(宣告利率!$R$2,B125,0),0))</f>
        <v/>
      </c>
      <c r="N125" s="751" t="str">
        <f ca="1">IF(B125="","",IF(ZDIVOPT02=CSWD,OFFSET(宣告利率!$S$2,B125,0),IF(ZDIVOPT02=DVAC,OFFSET(宣告利率!$T$2,B125,0),0)))</f>
        <v/>
      </c>
      <c r="O125" s="751" t="str">
        <f ca="1">IF(B125="","",IF(C125&lt;0,0,OFFSET(宣告利率!$J$2,B125,0)+MAX(OFFSET(宣告利率!$V$2,B125,0,1,3))))</f>
        <v/>
      </c>
      <c r="P125" s="751" t="str">
        <f t="shared" ca="1" si="46"/>
        <v/>
      </c>
      <c r="Q125" s="752" t="str">
        <f ca="1">IF(B125="","",IF(C125=109,0,OFFSET(宣告利率!$AB$2,B125,0)+OFFSET(宣告利率!$AC$2,B125,0)))</f>
        <v/>
      </c>
      <c r="R125" s="751" t="str">
        <f t="shared" ca="1" si="47"/>
        <v/>
      </c>
      <c r="S125" s="753" t="str">
        <f t="shared" ca="1" si="48"/>
        <v/>
      </c>
      <c r="T125" s="760" t="str">
        <f t="shared" ca="1" si="49"/>
        <v/>
      </c>
      <c r="U125" s="761" t="str">
        <f ca="1">IF(B125="","",OFFSET(宣告利率!$Y$2,B125,0))</f>
        <v/>
      </c>
      <c r="V125" s="761" t="str">
        <f t="shared" ca="1" si="50"/>
        <v/>
      </c>
      <c r="W125" s="762" t="str">
        <f t="shared" ca="1" si="51"/>
        <v/>
      </c>
      <c r="X125" s="761" t="str">
        <f t="shared" ca="1" si="52"/>
        <v/>
      </c>
      <c r="Y125" s="763" t="str">
        <f t="shared" ca="1" si="53"/>
        <v/>
      </c>
      <c r="Z125" s="758" t="str">
        <f t="shared" ca="1" si="54"/>
        <v/>
      </c>
      <c r="AA125" s="759" t="e">
        <f t="shared" ca="1" si="33"/>
        <v>#VALUE!</v>
      </c>
    </row>
    <row r="126" spans="1:27" s="759" customFormat="1" ht="35.15" customHeight="1">
      <c r="A126" s="748"/>
      <c r="B126" s="749" t="str">
        <f ca="1">IF(B125="","",IF(C125=險種基本資料!$B$21,"",B125+1))</f>
        <v/>
      </c>
      <c r="C126" s="750" t="str">
        <f t="shared" ca="1" si="44"/>
        <v/>
      </c>
      <c r="D126" s="751" t="str">
        <f ca="1">IF(B126="","",OFFSET(宣告利率!$I$2,B126,0))</f>
        <v/>
      </c>
      <c r="E126" s="751" t="str">
        <f ca="1">IF(B126="","",OFFSET(宣告利率!$M$2,B126,0)+OFFSET(宣告利率!$K$2,B126,0))</f>
        <v/>
      </c>
      <c r="F126" s="751" t="str">
        <f ca="1">IF(B126="","",OFFSET(宣告利率!$L$2,B126,0)+OFFSET(宣告利率!$K$2,B126,0))</f>
        <v/>
      </c>
      <c r="G126" s="751" t="str">
        <f ca="1">IF(B126="","",OFFSET(宣告利率!$J$2,B126,0))</f>
        <v/>
      </c>
      <c r="H126" s="751" t="str">
        <f ca="1">IF(B126="","",OFFSET(宣告利率!$G$2,B126,0))</f>
        <v/>
      </c>
      <c r="I126" s="751" t="str">
        <f ca="1">IF(B126="","",IF(C126&lt;16,0,IF(C126=16,OFFSET(宣告利率!$O$2,B126-1,0),0)+OFFSET(宣告利率!$O$2,B126,0)))</f>
        <v/>
      </c>
      <c r="J126" s="751" t="str">
        <f ca="1">IF(B126="","",IF(C126&lt;16,0,OFFSET(宣告利率!$P$2,B126,0)))</f>
        <v/>
      </c>
      <c r="K126" s="751" t="str">
        <f ca="1">IF(B126="","",IF(C126&lt;16,OFFSET(宣告利率!$N$2,B126,0)+OFFSET(宣告利率!$U$2,B126,0),OFFSET(宣告利率!$Q$2,B126,0)+OFFSET(宣告利率!$U$2,B126,0)))</f>
        <v/>
      </c>
      <c r="L126" s="751" t="str">
        <f ca="1">IF(B126="","",IF(C126&lt;16,OFFSET(宣告利率!$N$2,B126,0),OFFSET(宣告利率!$Q$2,B126,0)+OFFSET(宣告利率!$U$2,B126,0)))</f>
        <v/>
      </c>
      <c r="M126" s="751" t="str">
        <f ca="1">IF(B126="","",IF(OR(ZDIVOPT02=CSWD,ZDIVOPT02=DVAC),OFFSET(宣告利率!$R$2,B126,0),0))</f>
        <v/>
      </c>
      <c r="N126" s="751" t="str">
        <f ca="1">IF(B126="","",IF(ZDIVOPT02=CSWD,OFFSET(宣告利率!$S$2,B126,0),IF(ZDIVOPT02=DVAC,OFFSET(宣告利率!$T$2,B126,0),0)))</f>
        <v/>
      </c>
      <c r="O126" s="751" t="str">
        <f ca="1">IF(B126="","",IF(C126&lt;0,0,OFFSET(宣告利率!$J$2,B126,0)+MAX(OFFSET(宣告利率!$V$2,B126,0,1,3))))</f>
        <v/>
      </c>
      <c r="P126" s="751" t="str">
        <f t="shared" ca="1" si="46"/>
        <v/>
      </c>
      <c r="Q126" s="752" t="str">
        <f ca="1">IF(B126="","",IF(C126=109,0,OFFSET(宣告利率!$AB$2,B126,0)+OFFSET(宣告利率!$AC$2,B126,0)))</f>
        <v/>
      </c>
      <c r="R126" s="751" t="str">
        <f t="shared" ca="1" si="47"/>
        <v/>
      </c>
      <c r="S126" s="753" t="str">
        <f t="shared" ca="1" si="48"/>
        <v/>
      </c>
      <c r="T126" s="760" t="str">
        <f t="shared" ca="1" si="49"/>
        <v/>
      </c>
      <c r="U126" s="761" t="str">
        <f ca="1">IF(B126="","",OFFSET(宣告利率!$Y$2,B126,0))</f>
        <v/>
      </c>
      <c r="V126" s="761" t="str">
        <f t="shared" ca="1" si="50"/>
        <v/>
      </c>
      <c r="W126" s="762" t="str">
        <f t="shared" ca="1" si="51"/>
        <v/>
      </c>
      <c r="X126" s="761" t="str">
        <f t="shared" ca="1" si="52"/>
        <v/>
      </c>
      <c r="Y126" s="763" t="str">
        <f t="shared" ca="1" si="53"/>
        <v/>
      </c>
      <c r="Z126" s="758" t="str">
        <f t="shared" ca="1" si="54"/>
        <v/>
      </c>
      <c r="AA126" s="759" t="e">
        <f t="shared" ca="1" si="33"/>
        <v>#VALUE!</v>
      </c>
    </row>
    <row r="127" spans="1:27" s="759" customFormat="1" ht="35.15" customHeight="1">
      <c r="A127" s="748"/>
      <c r="B127" s="749" t="str">
        <f ca="1">IF(B126="","",IF(C126=險種基本資料!$B$21,"",B126+1))</f>
        <v/>
      </c>
      <c r="C127" s="750" t="str">
        <f t="shared" ca="1" si="44"/>
        <v/>
      </c>
      <c r="D127" s="751" t="str">
        <f ca="1">IF(B127="","",OFFSET(宣告利率!$I$2,B127,0))</f>
        <v/>
      </c>
      <c r="E127" s="751" t="str">
        <f ca="1">IF(B127="","",OFFSET(宣告利率!$M$2,B127,0)+OFFSET(宣告利率!$K$2,B127,0))</f>
        <v/>
      </c>
      <c r="F127" s="751" t="str">
        <f ca="1">IF(B127="","",OFFSET(宣告利率!$L$2,B127,0)+OFFSET(宣告利率!$K$2,B127,0))</f>
        <v/>
      </c>
      <c r="G127" s="751" t="str">
        <f ca="1">IF(B127="","",OFFSET(宣告利率!$J$2,B127,0))</f>
        <v/>
      </c>
      <c r="H127" s="751" t="str">
        <f ca="1">IF(B127="","",OFFSET(宣告利率!$G$2,B127,0))</f>
        <v/>
      </c>
      <c r="I127" s="751" t="str">
        <f ca="1">IF(B127="","",IF(C127&lt;16,0,IF(C127=16,OFFSET(宣告利率!$O$2,B127-1,0),0)+OFFSET(宣告利率!$O$2,B127,0)))</f>
        <v/>
      </c>
      <c r="J127" s="751" t="str">
        <f ca="1">IF(B127="","",IF(C127&lt;16,0,OFFSET(宣告利率!$P$2,B127,0)))</f>
        <v/>
      </c>
      <c r="K127" s="751" t="str">
        <f ca="1">IF(B127="","",IF(C127&lt;16,OFFSET(宣告利率!$N$2,B127,0)+OFFSET(宣告利率!$U$2,B127,0),OFFSET(宣告利率!$Q$2,B127,0)+OFFSET(宣告利率!$U$2,B127,0)))</f>
        <v/>
      </c>
      <c r="L127" s="751" t="str">
        <f ca="1">IF(B127="","",IF(C127&lt;16,OFFSET(宣告利率!$N$2,B127,0),OFFSET(宣告利率!$Q$2,B127,0)+OFFSET(宣告利率!$U$2,B127,0)))</f>
        <v/>
      </c>
      <c r="M127" s="751" t="str">
        <f ca="1">IF(B127="","",IF(OR(ZDIVOPT02=CSWD,ZDIVOPT02=DVAC),OFFSET(宣告利率!$R$2,B127,0),0))</f>
        <v/>
      </c>
      <c r="N127" s="751" t="str">
        <f ca="1">IF(B127="","",IF(ZDIVOPT02=CSWD,OFFSET(宣告利率!$S$2,B127,0),IF(ZDIVOPT02=DVAC,OFFSET(宣告利率!$T$2,B127,0),0)))</f>
        <v/>
      </c>
      <c r="O127" s="751" t="str">
        <f ca="1">IF(B127="","",IF(C127&lt;0,0,OFFSET(宣告利率!$J$2,B127,0)+MAX(OFFSET(宣告利率!$V$2,B127,0,1,3))))</f>
        <v/>
      </c>
      <c r="P127" s="751" t="str">
        <f t="shared" ca="1" si="46"/>
        <v/>
      </c>
      <c r="Q127" s="752" t="str">
        <f ca="1">IF(B127="","",IF(C127=109,0,OFFSET(宣告利率!$AB$2,B127,0)+OFFSET(宣告利率!$AC$2,B127,0)))</f>
        <v/>
      </c>
      <c r="R127" s="751" t="str">
        <f t="shared" ca="1" si="47"/>
        <v/>
      </c>
      <c r="S127" s="753" t="str">
        <f t="shared" ca="1" si="48"/>
        <v/>
      </c>
      <c r="T127" s="760" t="str">
        <f t="shared" ca="1" si="49"/>
        <v/>
      </c>
      <c r="U127" s="761" t="str">
        <f ca="1">IF(B127="","",OFFSET(宣告利率!$Y$2,B127,0))</f>
        <v/>
      </c>
      <c r="V127" s="761" t="str">
        <f t="shared" ca="1" si="50"/>
        <v/>
      </c>
      <c r="W127" s="762" t="str">
        <f t="shared" ca="1" si="51"/>
        <v/>
      </c>
      <c r="X127" s="761" t="str">
        <f t="shared" ca="1" si="52"/>
        <v/>
      </c>
      <c r="Y127" s="763" t="str">
        <f t="shared" ca="1" si="53"/>
        <v/>
      </c>
      <c r="Z127" s="758" t="str">
        <f t="shared" ca="1" si="54"/>
        <v/>
      </c>
      <c r="AA127" s="759" t="e">
        <f t="shared" ca="1" si="33"/>
        <v>#VALUE!</v>
      </c>
    </row>
    <row r="128" spans="1:27" s="759" customFormat="1" ht="35.15" customHeight="1">
      <c r="A128" s="748"/>
      <c r="B128" s="749" t="str">
        <f ca="1">IF(B127="","",IF(C127=險種基本資料!$B$21,"",B127+1))</f>
        <v/>
      </c>
      <c r="C128" s="750" t="str">
        <f t="shared" ca="1" si="44"/>
        <v/>
      </c>
      <c r="D128" s="751" t="str">
        <f ca="1">IF(B128="","",OFFSET(宣告利率!$I$2,B128,0))</f>
        <v/>
      </c>
      <c r="E128" s="751" t="str">
        <f ca="1">IF(B128="","",OFFSET(宣告利率!$M$2,B128,0)+OFFSET(宣告利率!$K$2,B128,0))</f>
        <v/>
      </c>
      <c r="F128" s="751" t="str">
        <f ca="1">IF(B128="","",OFFSET(宣告利率!$L$2,B128,0)+OFFSET(宣告利率!$K$2,B128,0))</f>
        <v/>
      </c>
      <c r="G128" s="751" t="str">
        <f ca="1">IF(B128="","",OFFSET(宣告利率!$J$2,B128,0))</f>
        <v/>
      </c>
      <c r="H128" s="751" t="str">
        <f ca="1">IF(B128="","",OFFSET(宣告利率!$G$2,B128,0))</f>
        <v/>
      </c>
      <c r="I128" s="751" t="str">
        <f ca="1">IF(B128="","",IF(C128&lt;16,0,IF(C128=16,OFFSET(宣告利率!$O$2,B128-1,0),0)+OFFSET(宣告利率!$O$2,B128,0)))</f>
        <v/>
      </c>
      <c r="J128" s="751" t="str">
        <f ca="1">IF(B128="","",IF(C128&lt;16,0,OFFSET(宣告利率!$P$2,B128,0)))</f>
        <v/>
      </c>
      <c r="K128" s="751" t="str">
        <f ca="1">IF(B128="","",IF(C128&lt;16,OFFSET(宣告利率!$N$2,B128,0)+OFFSET(宣告利率!$U$2,B128,0),OFFSET(宣告利率!$Q$2,B128,0)+OFFSET(宣告利率!$U$2,B128,0)))</f>
        <v/>
      </c>
      <c r="L128" s="751" t="str">
        <f ca="1">IF(B128="","",IF(C128&lt;16,OFFSET(宣告利率!$N$2,B128,0),OFFSET(宣告利率!$Q$2,B128,0)+OFFSET(宣告利率!$U$2,B128,0)))</f>
        <v/>
      </c>
      <c r="M128" s="751" t="str">
        <f ca="1">IF(B128="","",IF(OR(ZDIVOPT02=CSWD,ZDIVOPT02=DVAC),OFFSET(宣告利率!$R$2,B128,0),0))</f>
        <v/>
      </c>
      <c r="N128" s="751" t="str">
        <f ca="1">IF(B128="","",IF(ZDIVOPT02=CSWD,OFFSET(宣告利率!$S$2,B128,0),IF(ZDIVOPT02=DVAC,OFFSET(宣告利率!$T$2,B128,0),0)))</f>
        <v/>
      </c>
      <c r="O128" s="751" t="str">
        <f ca="1">IF(B128="","",IF(C128&lt;0,0,OFFSET(宣告利率!$J$2,B128,0)+MAX(OFFSET(宣告利率!$V$2,B128,0,1,3))))</f>
        <v/>
      </c>
      <c r="P128" s="751" t="str">
        <f t="shared" ca="1" si="46"/>
        <v/>
      </c>
      <c r="Q128" s="752" t="str">
        <f ca="1">IF(B128="","",IF(C128=109,0,OFFSET(宣告利率!$AB$2,B128,0)+OFFSET(宣告利率!$AC$2,B128,0)))</f>
        <v/>
      </c>
      <c r="R128" s="751" t="str">
        <f t="shared" ca="1" si="47"/>
        <v/>
      </c>
      <c r="S128" s="753" t="str">
        <f t="shared" ca="1" si="48"/>
        <v/>
      </c>
      <c r="T128" s="760" t="str">
        <f t="shared" ca="1" si="49"/>
        <v/>
      </c>
      <c r="U128" s="761" t="str">
        <f ca="1">IF(B128="","",OFFSET(宣告利率!$Y$2,B128,0))</f>
        <v/>
      </c>
      <c r="V128" s="761" t="str">
        <f t="shared" ca="1" si="50"/>
        <v/>
      </c>
      <c r="W128" s="762" t="str">
        <f t="shared" ca="1" si="51"/>
        <v/>
      </c>
      <c r="X128" s="761" t="str">
        <f t="shared" ca="1" si="52"/>
        <v/>
      </c>
      <c r="Y128" s="763" t="str">
        <f t="shared" ca="1" si="53"/>
        <v/>
      </c>
      <c r="Z128" s="758" t="str">
        <f t="shared" ca="1" si="54"/>
        <v/>
      </c>
      <c r="AA128" s="759" t="e">
        <f t="shared" ca="1" si="33"/>
        <v>#VALUE!</v>
      </c>
    </row>
    <row r="129" spans="1:27" s="759" customFormat="1" ht="35.15" customHeight="1">
      <c r="A129" s="748"/>
      <c r="B129" s="749" t="str">
        <f ca="1">IF(B128="","",IF(C128=險種基本資料!$B$21,"",B128+1))</f>
        <v/>
      </c>
      <c r="C129" s="750" t="str">
        <f t="shared" ca="1" si="44"/>
        <v/>
      </c>
      <c r="D129" s="751" t="str">
        <f ca="1">IF(B129="","",OFFSET(宣告利率!$I$2,B129,0))</f>
        <v/>
      </c>
      <c r="E129" s="751" t="str">
        <f ca="1">IF(B129="","",OFFSET(宣告利率!$M$2,B129,0)+OFFSET(宣告利率!$K$2,B129,0))</f>
        <v/>
      </c>
      <c r="F129" s="751" t="str">
        <f ca="1">IF(B129="","",OFFSET(宣告利率!$L$2,B129,0)+OFFSET(宣告利率!$K$2,B129,0))</f>
        <v/>
      </c>
      <c r="G129" s="751" t="str">
        <f ca="1">IF(B129="","",OFFSET(宣告利率!$J$2,B129,0))</f>
        <v/>
      </c>
      <c r="H129" s="751" t="str">
        <f ca="1">IF(B129="","",OFFSET(宣告利率!$G$2,B129,0))</f>
        <v/>
      </c>
      <c r="I129" s="751" t="str">
        <f ca="1">IF(B129="","",IF(C129&lt;16,0,IF(C129=16,OFFSET(宣告利率!$O$2,B129-1,0),0)+OFFSET(宣告利率!$O$2,B129,0)))</f>
        <v/>
      </c>
      <c r="J129" s="751" t="str">
        <f ca="1">IF(B129="","",IF(C129&lt;16,0,OFFSET(宣告利率!$P$2,B129,0)))</f>
        <v/>
      </c>
      <c r="K129" s="751" t="str">
        <f ca="1">IF(B129="","",IF(C129&lt;16,OFFSET(宣告利率!$N$2,B129,0)+OFFSET(宣告利率!$U$2,B129,0),OFFSET(宣告利率!$Q$2,B129,0)+OFFSET(宣告利率!$U$2,B129,0)))</f>
        <v/>
      </c>
      <c r="L129" s="751" t="str">
        <f ca="1">IF(B129="","",IF(C129&lt;16,OFFSET(宣告利率!$N$2,B129,0),OFFSET(宣告利率!$Q$2,B129,0)+OFFSET(宣告利率!$U$2,B129,0)))</f>
        <v/>
      </c>
      <c r="M129" s="751" t="str">
        <f ca="1">IF(B129="","",IF(OR(ZDIVOPT02=CSWD,ZDIVOPT02=DVAC),OFFSET(宣告利率!$R$2,B129,0),0))</f>
        <v/>
      </c>
      <c r="N129" s="751" t="str">
        <f ca="1">IF(B129="","",IF(ZDIVOPT02=CSWD,OFFSET(宣告利率!$S$2,B129,0),IF(ZDIVOPT02=DVAC,OFFSET(宣告利率!$T$2,B129,0),0)))</f>
        <v/>
      </c>
      <c r="O129" s="751" t="str">
        <f ca="1">IF(B129="","",IF(C129&lt;0,0,OFFSET(宣告利率!$J$2,B129,0)+MAX(OFFSET(宣告利率!$V$2,B129,0,1,3))))</f>
        <v/>
      </c>
      <c r="P129" s="751" t="str">
        <f t="shared" ca="1" si="46"/>
        <v/>
      </c>
      <c r="Q129" s="752" t="str">
        <f ca="1">IF(B129="","",IF(C129=109,0,OFFSET(宣告利率!$AB$2,B129,0)+OFFSET(宣告利率!$AC$2,B129,0)))</f>
        <v/>
      </c>
      <c r="R129" s="751" t="str">
        <f t="shared" ca="1" si="47"/>
        <v/>
      </c>
      <c r="S129" s="753" t="str">
        <f t="shared" ca="1" si="48"/>
        <v/>
      </c>
      <c r="T129" s="760" t="str">
        <f t="shared" ca="1" si="49"/>
        <v/>
      </c>
      <c r="U129" s="761" t="str">
        <f ca="1">IF(B129="","",OFFSET(宣告利率!$Y$2,B129,0))</f>
        <v/>
      </c>
      <c r="V129" s="761" t="str">
        <f t="shared" ca="1" si="50"/>
        <v/>
      </c>
      <c r="W129" s="762" t="str">
        <f t="shared" ca="1" si="51"/>
        <v/>
      </c>
      <c r="X129" s="761" t="str">
        <f t="shared" ca="1" si="52"/>
        <v/>
      </c>
      <c r="Y129" s="763" t="str">
        <f t="shared" ca="1" si="53"/>
        <v/>
      </c>
      <c r="Z129" s="758" t="str">
        <f t="shared" ca="1" si="54"/>
        <v/>
      </c>
      <c r="AA129" s="759" t="e">
        <f t="shared" ca="1" si="33"/>
        <v>#VALUE!</v>
      </c>
    </row>
    <row r="130" spans="1:27" s="759" customFormat="1" ht="35.15" customHeight="1">
      <c r="A130" s="748"/>
      <c r="B130" s="749" t="str">
        <f ca="1">IF(B129="","",IF(C129=險種基本資料!$B$21,"",B129+1))</f>
        <v/>
      </c>
      <c r="C130" s="750" t="str">
        <f t="shared" ca="1" si="44"/>
        <v/>
      </c>
      <c r="D130" s="751" t="str">
        <f ca="1">IF(B130="","",OFFSET(宣告利率!$I$2,B130,0))</f>
        <v/>
      </c>
      <c r="E130" s="751" t="str">
        <f ca="1">IF(B130="","",OFFSET(宣告利率!$M$2,B130,0)+OFFSET(宣告利率!$K$2,B130,0))</f>
        <v/>
      </c>
      <c r="F130" s="751" t="str">
        <f ca="1">IF(B130="","",OFFSET(宣告利率!$L$2,B130,0)+OFFSET(宣告利率!$K$2,B130,0))</f>
        <v/>
      </c>
      <c r="G130" s="751" t="str">
        <f ca="1">IF(B130="","",OFFSET(宣告利率!$J$2,B130,0))</f>
        <v/>
      </c>
      <c r="H130" s="751" t="str">
        <f ca="1">IF(B130="","",OFFSET(宣告利率!$G$2,B130,0))</f>
        <v/>
      </c>
      <c r="I130" s="751" t="str">
        <f ca="1">IF(B130="","",IF(C130&lt;16,0,IF(C130=16,OFFSET(宣告利率!$O$2,B130-1,0),0)+OFFSET(宣告利率!$O$2,B130,0)))</f>
        <v/>
      </c>
      <c r="J130" s="751" t="str">
        <f ca="1">IF(B130="","",IF(C130&lt;16,0,OFFSET(宣告利率!$P$2,B130,0)))</f>
        <v/>
      </c>
      <c r="K130" s="751" t="str">
        <f ca="1">IF(B130="","",IF(C130&lt;16,OFFSET(宣告利率!$N$2,B130,0)+OFFSET(宣告利率!$U$2,B130,0),OFFSET(宣告利率!$Q$2,B130,0)+OFFSET(宣告利率!$U$2,B130,0)))</f>
        <v/>
      </c>
      <c r="L130" s="751" t="str">
        <f ca="1">IF(B130="","",IF(C130&lt;16,OFFSET(宣告利率!$N$2,B130,0),OFFSET(宣告利率!$Q$2,B130,0)+OFFSET(宣告利率!$U$2,B130,0)))</f>
        <v/>
      </c>
      <c r="M130" s="751" t="str">
        <f ca="1">IF(B130="","",IF(OR(ZDIVOPT02=CSWD,ZDIVOPT02=DVAC),OFFSET(宣告利率!$R$2,B130,0),0))</f>
        <v/>
      </c>
      <c r="N130" s="751" t="str">
        <f ca="1">IF(B130="","",IF(ZDIVOPT02=CSWD,OFFSET(宣告利率!$S$2,B130,0),IF(ZDIVOPT02=DVAC,OFFSET(宣告利率!$T$2,B130,0),0)))</f>
        <v/>
      </c>
      <c r="O130" s="751" t="str">
        <f ca="1">IF(B130="","",IF(C130&lt;0,0,OFFSET(宣告利率!$J$2,B130,0)+MAX(OFFSET(宣告利率!$V$2,B130,0,1,3))))</f>
        <v/>
      </c>
      <c r="P130" s="751" t="str">
        <f t="shared" ca="1" si="46"/>
        <v/>
      </c>
      <c r="Q130" s="752" t="str">
        <f ca="1">IF(B130="","",IF(C130=109,0,OFFSET(宣告利率!$AB$2,B130,0)+OFFSET(宣告利率!$AC$2,B130,0)))</f>
        <v/>
      </c>
      <c r="R130" s="751" t="str">
        <f t="shared" ca="1" si="47"/>
        <v/>
      </c>
      <c r="S130" s="753" t="str">
        <f t="shared" ca="1" si="48"/>
        <v/>
      </c>
      <c r="T130" s="760" t="str">
        <f t="shared" ca="1" si="49"/>
        <v/>
      </c>
      <c r="U130" s="761" t="str">
        <f ca="1">IF(B130="","",OFFSET(宣告利率!$Y$2,B130,0))</f>
        <v/>
      </c>
      <c r="V130" s="761" t="str">
        <f t="shared" ca="1" si="50"/>
        <v/>
      </c>
      <c r="W130" s="762" t="str">
        <f t="shared" ca="1" si="51"/>
        <v/>
      </c>
      <c r="X130" s="761" t="str">
        <f t="shared" ca="1" si="52"/>
        <v/>
      </c>
      <c r="Y130" s="763" t="str">
        <f t="shared" ca="1" si="53"/>
        <v/>
      </c>
      <c r="Z130" s="758" t="str">
        <f t="shared" ca="1" si="54"/>
        <v/>
      </c>
      <c r="AA130" s="759" t="e">
        <f t="shared" ca="1" si="33"/>
        <v>#VALUE!</v>
      </c>
    </row>
    <row r="131" spans="1:27" s="759" customFormat="1" ht="35.15" customHeight="1">
      <c r="A131" s="748"/>
      <c r="B131" s="749" t="str">
        <f ca="1">IF(B130="","",IF(C130=險種基本資料!$B$21,"",B130+1))</f>
        <v/>
      </c>
      <c r="C131" s="750" t="str">
        <f t="shared" ca="1" si="44"/>
        <v/>
      </c>
      <c r="D131" s="751" t="str">
        <f ca="1">IF(B131="","",OFFSET(宣告利率!$I$2,B131,0))</f>
        <v/>
      </c>
      <c r="E131" s="751" t="str">
        <f ca="1">IF(B131="","",OFFSET(宣告利率!$M$2,B131,0)+OFFSET(宣告利率!$K$2,B131,0))</f>
        <v/>
      </c>
      <c r="F131" s="751" t="str">
        <f ca="1">IF(B131="","",OFFSET(宣告利率!$L$2,B131,0)+OFFSET(宣告利率!$K$2,B131,0))</f>
        <v/>
      </c>
      <c r="G131" s="751" t="str">
        <f ca="1">IF(B131="","",OFFSET(宣告利率!$J$2,B131,0))</f>
        <v/>
      </c>
      <c r="H131" s="751" t="str">
        <f ca="1">IF(B131="","",OFFSET(宣告利率!$G$2,B131,0))</f>
        <v/>
      </c>
      <c r="I131" s="751" t="str">
        <f ca="1">IF(B131="","",IF(C131&lt;16,0,IF(C131=16,OFFSET(宣告利率!$O$2,B131-1,0),0)+OFFSET(宣告利率!$O$2,B131,0)))</f>
        <v/>
      </c>
      <c r="J131" s="751" t="str">
        <f ca="1">IF(B131="","",IF(C131&lt;16,0,OFFSET(宣告利率!$P$2,B131,0)))</f>
        <v/>
      </c>
      <c r="K131" s="751" t="str">
        <f ca="1">IF(B131="","",IF(C131&lt;16,OFFSET(宣告利率!$N$2,B131,0)+OFFSET(宣告利率!$U$2,B131,0),OFFSET(宣告利率!$Q$2,B131,0)+OFFSET(宣告利率!$U$2,B131,0)))</f>
        <v/>
      </c>
      <c r="L131" s="751" t="str">
        <f ca="1">IF(B131="","",IF(C131&lt;16,OFFSET(宣告利率!$N$2,B131,0),OFFSET(宣告利率!$Q$2,B131,0)+OFFSET(宣告利率!$U$2,B131,0)))</f>
        <v/>
      </c>
      <c r="M131" s="751" t="str">
        <f ca="1">IF(B131="","",IF(OR(ZDIVOPT02=CSWD,ZDIVOPT02=DVAC),OFFSET(宣告利率!$R$2,B131,0),0))</f>
        <v/>
      </c>
      <c r="N131" s="751" t="str">
        <f ca="1">IF(B131="","",IF(ZDIVOPT02=CSWD,OFFSET(宣告利率!$S$2,B131,0),IF(ZDIVOPT02=DVAC,OFFSET(宣告利率!$T$2,B131,0),0)))</f>
        <v/>
      </c>
      <c r="O131" s="751" t="str">
        <f ca="1">IF(B131="","",IF(C131&lt;0,0,OFFSET(宣告利率!$J$2,B131,0)+MAX(OFFSET(宣告利率!$V$2,B131,0,1,3))))</f>
        <v/>
      </c>
      <c r="P131" s="751" t="str">
        <f t="shared" ca="1" si="46"/>
        <v/>
      </c>
      <c r="Q131" s="752" t="str">
        <f ca="1">IF(B131="","",IF(C131=109,0,OFFSET(宣告利率!$AB$2,B131,0)+OFFSET(宣告利率!$AC$2,B131,0)))</f>
        <v/>
      </c>
      <c r="R131" s="751" t="str">
        <f t="shared" ca="1" si="47"/>
        <v/>
      </c>
      <c r="S131" s="753" t="str">
        <f t="shared" ca="1" si="48"/>
        <v/>
      </c>
      <c r="T131" s="760" t="str">
        <f t="shared" ca="1" si="49"/>
        <v/>
      </c>
      <c r="U131" s="761" t="str">
        <f ca="1">IF(B131="","",OFFSET(宣告利率!$Y$2,B131,0))</f>
        <v/>
      </c>
      <c r="V131" s="761" t="str">
        <f t="shared" ca="1" si="50"/>
        <v/>
      </c>
      <c r="W131" s="762" t="str">
        <f t="shared" ca="1" si="51"/>
        <v/>
      </c>
      <c r="X131" s="761" t="str">
        <f t="shared" ca="1" si="52"/>
        <v/>
      </c>
      <c r="Y131" s="763" t="str">
        <f t="shared" ca="1" si="53"/>
        <v/>
      </c>
      <c r="Z131" s="758" t="str">
        <f t="shared" ca="1" si="54"/>
        <v/>
      </c>
      <c r="AA131" s="759" t="e">
        <f t="shared" ca="1" si="33"/>
        <v>#VALUE!</v>
      </c>
    </row>
    <row r="132" spans="1:27" s="759" customFormat="1" ht="35.15" customHeight="1">
      <c r="A132" s="748"/>
      <c r="B132" s="749" t="str">
        <f ca="1">IF(B131="","",IF(C131=險種基本資料!$B$21,"",B131+1))</f>
        <v/>
      </c>
      <c r="C132" s="750" t="str">
        <f t="shared" ca="1" si="44"/>
        <v/>
      </c>
      <c r="D132" s="751" t="str">
        <f ca="1">IF(B132="","",OFFSET(宣告利率!$I$2,B132,0))</f>
        <v/>
      </c>
      <c r="E132" s="751" t="str">
        <f ca="1">IF(B132="","",OFFSET(宣告利率!$M$2,B132,0)+OFFSET(宣告利率!$K$2,B132,0))</f>
        <v/>
      </c>
      <c r="F132" s="751" t="str">
        <f ca="1">IF(B132="","",OFFSET(宣告利率!$L$2,B132,0)+OFFSET(宣告利率!$K$2,B132,0))</f>
        <v/>
      </c>
      <c r="G132" s="751" t="str">
        <f ca="1">IF(B132="","",OFFSET(宣告利率!$J$2,B132,0))</f>
        <v/>
      </c>
      <c r="H132" s="751" t="str">
        <f ca="1">IF(B132="","",OFFSET(宣告利率!$G$2,B132,0))</f>
        <v/>
      </c>
      <c r="I132" s="751" t="str">
        <f ca="1">IF(B132="","",IF(C132&lt;16,0,IF(C132=16,OFFSET(宣告利率!$O$2,B132-1,0),0)+OFFSET(宣告利率!$O$2,B132,0)))</f>
        <v/>
      </c>
      <c r="J132" s="751" t="str">
        <f ca="1">IF(B132="","",IF(C132&lt;16,0,OFFSET(宣告利率!$P$2,B132,0)))</f>
        <v/>
      </c>
      <c r="K132" s="751" t="str">
        <f ca="1">IF(B132="","",IF(C132&lt;16,OFFSET(宣告利率!$N$2,B132,0)+OFFSET(宣告利率!$U$2,B132,0),OFFSET(宣告利率!$Q$2,B132,0)+OFFSET(宣告利率!$U$2,B132,0)))</f>
        <v/>
      </c>
      <c r="L132" s="751" t="str">
        <f ca="1">IF(B132="","",IF(C132&lt;16,OFFSET(宣告利率!$N$2,B132,0),OFFSET(宣告利率!$Q$2,B132,0)+OFFSET(宣告利率!$U$2,B132,0)))</f>
        <v/>
      </c>
      <c r="M132" s="751" t="str">
        <f ca="1">IF(B132="","",IF(OR(ZDIVOPT02=CSWD,ZDIVOPT02=DVAC),OFFSET(宣告利率!$R$2,B132,0),0))</f>
        <v/>
      </c>
      <c r="N132" s="751" t="str">
        <f ca="1">IF(B132="","",IF(ZDIVOPT02=CSWD,OFFSET(宣告利率!$S$2,B132,0),IF(ZDIVOPT02=DVAC,OFFSET(宣告利率!$T$2,B132,0),0)))</f>
        <v/>
      </c>
      <c r="O132" s="751" t="str">
        <f ca="1">IF(B132="","",IF(C132&lt;0,0,OFFSET(宣告利率!$J$2,B132,0)+MAX(OFFSET(宣告利率!$V$2,B132,0,1,3))))</f>
        <v/>
      </c>
      <c r="P132" s="751" t="str">
        <f t="shared" ca="1" si="46"/>
        <v/>
      </c>
      <c r="Q132" s="752" t="str">
        <f ca="1">IF(B132="","",IF(C132=109,0,OFFSET(宣告利率!$AB$2,B132,0)+OFFSET(宣告利率!$AC$2,B132,0)))</f>
        <v/>
      </c>
      <c r="R132" s="751" t="str">
        <f t="shared" ca="1" si="47"/>
        <v/>
      </c>
      <c r="S132" s="753" t="str">
        <f t="shared" ca="1" si="48"/>
        <v/>
      </c>
      <c r="T132" s="760" t="str">
        <f t="shared" ca="1" si="49"/>
        <v/>
      </c>
      <c r="U132" s="761" t="str">
        <f ca="1">IF(B132="","",OFFSET(宣告利率!$Y$2,B132,0))</f>
        <v/>
      </c>
      <c r="V132" s="761" t="str">
        <f t="shared" ca="1" si="50"/>
        <v/>
      </c>
      <c r="W132" s="762" t="str">
        <f t="shared" ca="1" si="51"/>
        <v/>
      </c>
      <c r="X132" s="761" t="str">
        <f t="shared" ca="1" si="52"/>
        <v/>
      </c>
      <c r="Y132" s="763" t="str">
        <f t="shared" ca="1" si="53"/>
        <v/>
      </c>
      <c r="Z132" s="758" t="str">
        <f t="shared" ca="1" si="54"/>
        <v/>
      </c>
      <c r="AA132" s="759" t="e">
        <f t="shared" ca="1" si="33"/>
        <v>#VALUE!</v>
      </c>
    </row>
    <row r="133" spans="1:27" s="759" customFormat="1" ht="35.15" customHeight="1">
      <c r="A133" s="748"/>
      <c r="B133" s="749" t="str">
        <f ca="1">IF(B132="","",IF(C132=險種基本資料!$B$21,"",B132+1))</f>
        <v/>
      </c>
      <c r="C133" s="750" t="str">
        <f t="shared" ca="1" si="44"/>
        <v/>
      </c>
      <c r="D133" s="751" t="str">
        <f ca="1">IF(B133="","",OFFSET(宣告利率!$I$2,B133,0))</f>
        <v/>
      </c>
      <c r="E133" s="751" t="str">
        <f ca="1">IF(B133="","",OFFSET(宣告利率!$M$2,B133,0)+OFFSET(宣告利率!$K$2,B133,0))</f>
        <v/>
      </c>
      <c r="F133" s="751" t="str">
        <f ca="1">IF(B133="","",OFFSET(宣告利率!$L$2,B133,0)+OFFSET(宣告利率!$K$2,B133,0))</f>
        <v/>
      </c>
      <c r="G133" s="751" t="str">
        <f ca="1">IF(B133="","",OFFSET(宣告利率!$J$2,B133,0))</f>
        <v/>
      </c>
      <c r="H133" s="751" t="str">
        <f ca="1">IF(B133="","",OFFSET(宣告利率!$G$2,B133,0))</f>
        <v/>
      </c>
      <c r="I133" s="751" t="str">
        <f ca="1">IF(B133="","",IF(C133&lt;16,0,IF(C133=16,OFFSET(宣告利率!$O$2,B133-1,0),0)+OFFSET(宣告利率!$O$2,B133,0)))</f>
        <v/>
      </c>
      <c r="J133" s="751" t="str">
        <f ca="1">IF(B133="","",IF(C133&lt;16,0,OFFSET(宣告利率!$P$2,B133,0)))</f>
        <v/>
      </c>
      <c r="K133" s="751" t="str">
        <f ca="1">IF(B133="","",IF(C133&lt;16,OFFSET(宣告利率!$N$2,B133,0)+OFFSET(宣告利率!$U$2,B133,0),OFFSET(宣告利率!$Q$2,B133,0)+OFFSET(宣告利率!$U$2,B133,0)))</f>
        <v/>
      </c>
      <c r="L133" s="751" t="str">
        <f ca="1">IF(B133="","",IF(C133&lt;16,OFFSET(宣告利率!$N$2,B133,0),OFFSET(宣告利率!$Q$2,B133,0)+OFFSET(宣告利率!$U$2,B133,0)))</f>
        <v/>
      </c>
      <c r="M133" s="751" t="str">
        <f ca="1">IF(B133="","",IF(OR(ZDIVOPT02=CSWD,ZDIVOPT02=DVAC),OFFSET(宣告利率!$R$2,B133,0),0))</f>
        <v/>
      </c>
      <c r="N133" s="751" t="str">
        <f ca="1">IF(B133="","",IF(ZDIVOPT02=CSWD,OFFSET(宣告利率!$S$2,B133,0),IF(ZDIVOPT02=DVAC,OFFSET(宣告利率!$T$2,B133,0),0)))</f>
        <v/>
      </c>
      <c r="O133" s="751" t="str">
        <f ca="1">IF(B133="","",IF(C133&lt;0,0,OFFSET(宣告利率!$J$2,B133,0)+MAX(OFFSET(宣告利率!$V$2,B133,0,1,3))))</f>
        <v/>
      </c>
      <c r="P133" s="751" t="str">
        <f t="shared" ca="1" si="46"/>
        <v/>
      </c>
      <c r="Q133" s="752" t="str">
        <f ca="1">IF(B133="","",IF(C133=109,0,OFFSET(宣告利率!$AB$2,B133,0)+OFFSET(宣告利率!$AC$2,B133,0)))</f>
        <v/>
      </c>
      <c r="R133" s="751" t="str">
        <f t="shared" ca="1" si="47"/>
        <v/>
      </c>
      <c r="S133" s="753" t="str">
        <f t="shared" ca="1" si="48"/>
        <v/>
      </c>
      <c r="T133" s="760" t="str">
        <f t="shared" ca="1" si="49"/>
        <v/>
      </c>
      <c r="U133" s="761" t="str">
        <f ca="1">IF(B133="","",OFFSET(宣告利率!$Y$2,B133,0))</f>
        <v/>
      </c>
      <c r="V133" s="761" t="str">
        <f t="shared" ca="1" si="50"/>
        <v/>
      </c>
      <c r="W133" s="762" t="str">
        <f t="shared" ca="1" si="51"/>
        <v/>
      </c>
      <c r="X133" s="761" t="str">
        <f t="shared" ca="1" si="52"/>
        <v/>
      </c>
      <c r="Y133" s="763" t="str">
        <f t="shared" ca="1" si="53"/>
        <v/>
      </c>
      <c r="Z133" s="758" t="str">
        <f t="shared" ca="1" si="54"/>
        <v/>
      </c>
      <c r="AA133" s="759" t="e">
        <f t="shared" ca="1" si="33"/>
        <v>#VALUE!</v>
      </c>
    </row>
    <row r="134" spans="1:27" s="759" customFormat="1" ht="35.15" customHeight="1">
      <c r="A134" s="748"/>
      <c r="B134" s="749" t="str">
        <f ca="1">IF(B133="","",IF(C133=險種基本資料!$B$21,"",B133+1))</f>
        <v/>
      </c>
      <c r="C134" s="750" t="str">
        <f t="shared" ca="1" si="44"/>
        <v/>
      </c>
      <c r="D134" s="751" t="str">
        <f ca="1">IF(B134="","",OFFSET(宣告利率!$I$2,B134,0))</f>
        <v/>
      </c>
      <c r="E134" s="751" t="str">
        <f ca="1">IF(B134="","",OFFSET(宣告利率!$M$2,B134,0)+OFFSET(宣告利率!$K$2,B134,0))</f>
        <v/>
      </c>
      <c r="F134" s="751" t="str">
        <f ca="1">IF(B134="","",OFFSET(宣告利率!$L$2,B134,0)+OFFSET(宣告利率!$K$2,B134,0))</f>
        <v/>
      </c>
      <c r="G134" s="751" t="str">
        <f ca="1">IF(B134="","",OFFSET(宣告利率!$J$2,B134,0))</f>
        <v/>
      </c>
      <c r="H134" s="751" t="str">
        <f ca="1">IF(B134="","",OFFSET(宣告利率!$G$2,B134,0))</f>
        <v/>
      </c>
      <c r="I134" s="751" t="str">
        <f ca="1">IF(B134="","",IF(C134&lt;16,0,IF(C134=16,OFFSET(宣告利率!$O$2,B134-1,0),0)+OFFSET(宣告利率!$O$2,B134,0)))</f>
        <v/>
      </c>
      <c r="J134" s="751" t="str">
        <f ca="1">IF(B134="","",IF(C134&lt;16,0,OFFSET(宣告利率!$P$2,B134,0)))</f>
        <v/>
      </c>
      <c r="K134" s="751" t="str">
        <f ca="1">IF(B134="","",IF(C134&lt;16,OFFSET(宣告利率!$N$2,B134,0)+OFFSET(宣告利率!$U$2,B134,0),OFFSET(宣告利率!$Q$2,B134,0)+OFFSET(宣告利率!$U$2,B134,0)))</f>
        <v/>
      </c>
      <c r="L134" s="751" t="str">
        <f ca="1">IF(B134="","",IF(C134&lt;16,OFFSET(宣告利率!$N$2,B134,0),OFFSET(宣告利率!$Q$2,B134,0)+OFFSET(宣告利率!$U$2,B134,0)))</f>
        <v/>
      </c>
      <c r="M134" s="751" t="str">
        <f ca="1">IF(B134="","",IF(OR(ZDIVOPT02=CSWD,ZDIVOPT02=DVAC),OFFSET(宣告利率!$R$2,B134,0),0))</f>
        <v/>
      </c>
      <c r="N134" s="751" t="str">
        <f ca="1">IF(B134="","",IF(ZDIVOPT02=CSWD,OFFSET(宣告利率!$S$2,B134,0),IF(ZDIVOPT02=DVAC,OFFSET(宣告利率!$T$2,B134,0),0)))</f>
        <v/>
      </c>
      <c r="O134" s="751" t="str">
        <f ca="1">IF(B134="","",IF(C134&lt;0,0,OFFSET(宣告利率!$J$2,B134,0)+MAX(OFFSET(宣告利率!$V$2,B134,0,1,3))))</f>
        <v/>
      </c>
      <c r="P134" s="751" t="str">
        <f t="shared" ca="1" si="46"/>
        <v/>
      </c>
      <c r="Q134" s="752" t="str">
        <f ca="1">IF(B134="","",IF(C134=109,0,OFFSET(宣告利率!$AB$2,B134,0)+OFFSET(宣告利率!$AC$2,B134,0)))</f>
        <v/>
      </c>
      <c r="R134" s="751" t="str">
        <f t="shared" ca="1" si="47"/>
        <v/>
      </c>
      <c r="S134" s="753" t="str">
        <f t="shared" ca="1" si="48"/>
        <v/>
      </c>
      <c r="T134" s="760" t="str">
        <f t="shared" ca="1" si="49"/>
        <v/>
      </c>
      <c r="U134" s="761" t="str">
        <f ca="1">IF(B134="","",OFFSET(宣告利率!$Y$2,B134,0))</f>
        <v/>
      </c>
      <c r="V134" s="761" t="str">
        <f t="shared" ca="1" si="50"/>
        <v/>
      </c>
      <c r="W134" s="762" t="str">
        <f t="shared" ca="1" si="51"/>
        <v/>
      </c>
      <c r="X134" s="761" t="str">
        <f t="shared" ca="1" si="52"/>
        <v/>
      </c>
      <c r="Y134" s="763" t="str">
        <f t="shared" ca="1" si="53"/>
        <v/>
      </c>
      <c r="Z134" s="758" t="str">
        <f t="shared" ca="1" si="54"/>
        <v/>
      </c>
      <c r="AA134" s="759" t="e">
        <f t="shared" ca="1" si="33"/>
        <v>#VALUE!</v>
      </c>
    </row>
    <row r="135" spans="1:27" s="759" customFormat="1" ht="35.15" customHeight="1">
      <c r="A135" s="748"/>
      <c r="B135" s="749" t="str">
        <f ca="1">IF(B134="","",IF(C134=險種基本資料!$B$21,"",B134+1))</f>
        <v/>
      </c>
      <c r="C135" s="750" t="str">
        <f t="shared" ca="1" si="44"/>
        <v/>
      </c>
      <c r="D135" s="751" t="str">
        <f ca="1">IF(B135="","",OFFSET(宣告利率!$I$2,B135,0))</f>
        <v/>
      </c>
      <c r="E135" s="751" t="str">
        <f ca="1">IF(B135="","",OFFSET(宣告利率!$M$2,B135,0)+OFFSET(宣告利率!$K$2,B135,0))</f>
        <v/>
      </c>
      <c r="F135" s="751" t="str">
        <f ca="1">IF(B135="","",OFFSET(宣告利率!$L$2,B135,0)+OFFSET(宣告利率!$K$2,B135,0))</f>
        <v/>
      </c>
      <c r="G135" s="751" t="str">
        <f ca="1">IF(B135="","",OFFSET(宣告利率!$J$2,B135,0))</f>
        <v/>
      </c>
      <c r="H135" s="751" t="str">
        <f ca="1">IF(B135="","",OFFSET(宣告利率!$G$2,B135,0))</f>
        <v/>
      </c>
      <c r="I135" s="751" t="str">
        <f ca="1">IF(B135="","",IF(C135&lt;16,0,IF(C135=16,OFFSET(宣告利率!$O$2,B135-1,0),0)+OFFSET(宣告利率!$O$2,B135,0)))</f>
        <v/>
      </c>
      <c r="J135" s="751" t="str">
        <f ca="1">IF(B135="","",IF(C135&lt;16,0,OFFSET(宣告利率!$P$2,B135,0)))</f>
        <v/>
      </c>
      <c r="K135" s="751" t="str">
        <f ca="1">IF(B135="","",IF(C135&lt;16,OFFSET(宣告利率!$N$2,B135,0)+OFFSET(宣告利率!$U$2,B135,0),OFFSET(宣告利率!$Q$2,B135,0)+OFFSET(宣告利率!$U$2,B135,0)))</f>
        <v/>
      </c>
      <c r="L135" s="751" t="str">
        <f ca="1">IF(B135="","",IF(C135&lt;16,OFFSET(宣告利率!$N$2,B135,0),OFFSET(宣告利率!$Q$2,B135,0)+OFFSET(宣告利率!$U$2,B135,0)))</f>
        <v/>
      </c>
      <c r="M135" s="751" t="str">
        <f ca="1">IF(B135="","",IF(OR(ZDIVOPT02=CSWD,ZDIVOPT02=DVAC),OFFSET(宣告利率!$R$2,B135,0),0))</f>
        <v/>
      </c>
      <c r="N135" s="751" t="str">
        <f ca="1">IF(B135="","",IF(ZDIVOPT02=CSWD,OFFSET(宣告利率!$S$2,B135,0),IF(ZDIVOPT02=DVAC,OFFSET(宣告利率!$T$2,B135,0),0)))</f>
        <v/>
      </c>
      <c r="O135" s="751" t="str">
        <f ca="1">IF(B135="","",IF(C135&lt;0,0,OFFSET(宣告利率!$J$2,B135,0)+MAX(OFFSET(宣告利率!$V$2,B135,0,1,3))))</f>
        <v/>
      </c>
      <c r="P135" s="751" t="str">
        <f t="shared" ca="1" si="46"/>
        <v/>
      </c>
      <c r="Q135" s="752" t="str">
        <f ca="1">IF(B135="","",IF(C135=109,0,OFFSET(宣告利率!$AB$2,B135,0)+OFFSET(宣告利率!$AC$2,B135,0)))</f>
        <v/>
      </c>
      <c r="R135" s="751" t="str">
        <f t="shared" ca="1" si="47"/>
        <v/>
      </c>
      <c r="S135" s="753" t="str">
        <f t="shared" ca="1" si="48"/>
        <v/>
      </c>
      <c r="T135" s="760" t="str">
        <f t="shared" ca="1" si="49"/>
        <v/>
      </c>
      <c r="U135" s="761" t="str">
        <f ca="1">IF(B135="","",OFFSET(宣告利率!$Y$2,B135,0))</f>
        <v/>
      </c>
      <c r="V135" s="761" t="str">
        <f t="shared" ca="1" si="50"/>
        <v/>
      </c>
      <c r="W135" s="762" t="str">
        <f t="shared" ca="1" si="51"/>
        <v/>
      </c>
      <c r="X135" s="761" t="str">
        <f t="shared" ca="1" si="52"/>
        <v/>
      </c>
      <c r="Y135" s="763" t="str">
        <f t="shared" ca="1" si="53"/>
        <v/>
      </c>
      <c r="Z135" s="758" t="str">
        <f t="shared" ca="1" si="54"/>
        <v/>
      </c>
      <c r="AA135" s="759" t="e">
        <f t="shared" ca="1" si="33"/>
        <v>#VALUE!</v>
      </c>
    </row>
    <row r="136" spans="1:27" s="759" customFormat="1" ht="35.15" customHeight="1">
      <c r="A136" s="748"/>
      <c r="B136" s="749" t="str">
        <f ca="1">IF(B135="","",IF(C135=險種基本資料!$B$21,"",B135+1))</f>
        <v/>
      </c>
      <c r="C136" s="750" t="str">
        <f t="shared" ca="1" si="44"/>
        <v/>
      </c>
      <c r="D136" s="751" t="str">
        <f ca="1">IF(B136="","",OFFSET(宣告利率!$I$2,B136,0))</f>
        <v/>
      </c>
      <c r="E136" s="751" t="str">
        <f ca="1">IF(B136="","",OFFSET(宣告利率!$M$2,B136,0)+OFFSET(宣告利率!$K$2,B136,0))</f>
        <v/>
      </c>
      <c r="F136" s="751" t="str">
        <f ca="1">IF(B136="","",OFFSET(宣告利率!$L$2,B136,0)+OFFSET(宣告利率!$K$2,B136,0))</f>
        <v/>
      </c>
      <c r="G136" s="751" t="str">
        <f ca="1">IF(B136="","",OFFSET(宣告利率!$J$2,B136,0))</f>
        <v/>
      </c>
      <c r="H136" s="751" t="str">
        <f ca="1">IF(B136="","",OFFSET(宣告利率!$G$2,B136,0))</f>
        <v/>
      </c>
      <c r="I136" s="751" t="str">
        <f ca="1">IF(B136="","",IF(C136&lt;16,0,IF(C136=16,OFFSET(宣告利率!$O$2,B136-1,0),0)+OFFSET(宣告利率!$O$2,B136,0)))</f>
        <v/>
      </c>
      <c r="J136" s="751" t="str">
        <f ca="1">IF(B136="","",IF(C136&lt;16,0,OFFSET(宣告利率!$P$2,B136,0)))</f>
        <v/>
      </c>
      <c r="K136" s="751" t="str">
        <f ca="1">IF(B136="","",IF(C136&lt;16,OFFSET(宣告利率!$N$2,B136,0)+OFFSET(宣告利率!$U$2,B136,0),OFFSET(宣告利率!$Q$2,B136,0)+OFFSET(宣告利率!$U$2,B136,0)))</f>
        <v/>
      </c>
      <c r="L136" s="751" t="str">
        <f ca="1">IF(B136="","",IF(C136&lt;16,OFFSET(宣告利率!$N$2,B136,0),OFFSET(宣告利率!$Q$2,B136,0)+OFFSET(宣告利率!$U$2,B136,0)))</f>
        <v/>
      </c>
      <c r="M136" s="751" t="str">
        <f ca="1">IF(B136="","",IF(OR(ZDIVOPT02=CSWD,ZDIVOPT02=DVAC),OFFSET(宣告利率!$R$2,B136,0),0))</f>
        <v/>
      </c>
      <c r="N136" s="751" t="str">
        <f ca="1">IF(B136="","",IF(ZDIVOPT02=CSWD,OFFSET(宣告利率!$S$2,B136,0),IF(ZDIVOPT02=DVAC,OFFSET(宣告利率!$T$2,B136,0),0)))</f>
        <v/>
      </c>
      <c r="O136" s="751" t="str">
        <f ca="1">IF(B136="","",IF(C136&lt;0,0,OFFSET(宣告利率!$J$2,B136,0)+MAX(OFFSET(宣告利率!$V$2,B136,0,1,3))))</f>
        <v/>
      </c>
      <c r="P136" s="751" t="str">
        <f t="shared" ca="1" si="46"/>
        <v/>
      </c>
      <c r="Q136" s="752" t="str">
        <f ca="1">IF(B136="","",IF(C136=109,0,OFFSET(宣告利率!$AB$2,B136,0)+OFFSET(宣告利率!$AC$2,B136,0)))</f>
        <v/>
      </c>
      <c r="R136" s="751" t="str">
        <f t="shared" ca="1" si="47"/>
        <v/>
      </c>
      <c r="S136" s="753" t="str">
        <f t="shared" ca="1" si="48"/>
        <v/>
      </c>
      <c r="T136" s="760" t="str">
        <f t="shared" ca="1" si="49"/>
        <v/>
      </c>
      <c r="U136" s="761" t="str">
        <f ca="1">IF(B136="","",OFFSET(宣告利率!$Y$2,B136,0))</f>
        <v/>
      </c>
      <c r="V136" s="761" t="str">
        <f t="shared" ca="1" si="50"/>
        <v/>
      </c>
      <c r="W136" s="762" t="str">
        <f t="shared" ca="1" si="51"/>
        <v/>
      </c>
      <c r="X136" s="761" t="str">
        <f t="shared" ca="1" si="52"/>
        <v/>
      </c>
      <c r="Y136" s="763" t="str">
        <f t="shared" ca="1" si="53"/>
        <v/>
      </c>
      <c r="Z136" s="758" t="str">
        <f t="shared" ca="1" si="54"/>
        <v/>
      </c>
      <c r="AA136" s="759" t="e">
        <f t="shared" ca="1" si="33"/>
        <v>#VALUE!</v>
      </c>
    </row>
    <row r="137" spans="1:27" s="759" customFormat="1" ht="35.15" customHeight="1">
      <c r="A137" s="748"/>
      <c r="B137" s="749" t="str">
        <f ca="1">IF(B136="","",IF(C136=險種基本資料!$B$21,"",B136+1))</f>
        <v/>
      </c>
      <c r="C137" s="750" t="str">
        <f t="shared" ca="1" si="44"/>
        <v/>
      </c>
      <c r="D137" s="751" t="str">
        <f ca="1">IF(B137="","",OFFSET(宣告利率!$I$2,B137,0))</f>
        <v/>
      </c>
      <c r="E137" s="751" t="str">
        <f ca="1">IF(B137="","",OFFSET(宣告利率!$M$2,B137,0)+OFFSET(宣告利率!$K$2,B137,0))</f>
        <v/>
      </c>
      <c r="F137" s="751" t="str">
        <f ca="1">IF(B137="","",OFFSET(宣告利率!$L$2,B137,0)+OFFSET(宣告利率!$K$2,B137,0))</f>
        <v/>
      </c>
      <c r="G137" s="751" t="str">
        <f ca="1">IF(B137="","",OFFSET(宣告利率!$J$2,B137,0))</f>
        <v/>
      </c>
      <c r="H137" s="751" t="str">
        <f ca="1">IF(B137="","",OFFSET(宣告利率!$G$2,B137,0))</f>
        <v/>
      </c>
      <c r="I137" s="751" t="str">
        <f ca="1">IF(B137="","",IF(C137&lt;16,0,IF(C137=16,OFFSET(宣告利率!$O$2,B137-1,0),0)+OFFSET(宣告利率!$O$2,B137,0)))</f>
        <v/>
      </c>
      <c r="J137" s="751" t="str">
        <f ca="1">IF(B137="","",IF(C137&lt;16,0,OFFSET(宣告利率!$P$2,B137,0)))</f>
        <v/>
      </c>
      <c r="K137" s="751" t="str">
        <f ca="1">IF(B137="","",IF(C137&lt;16,OFFSET(宣告利率!$N$2,B137,0)+OFFSET(宣告利率!$U$2,B137,0),OFFSET(宣告利率!$Q$2,B137,0)+OFFSET(宣告利率!$U$2,B137,0)))</f>
        <v/>
      </c>
      <c r="L137" s="751" t="str">
        <f ca="1">IF(B137="","",IF(C137&lt;16,OFFSET(宣告利率!$N$2,B137,0),OFFSET(宣告利率!$Q$2,B137,0)+OFFSET(宣告利率!$U$2,B137,0)))</f>
        <v/>
      </c>
      <c r="M137" s="751" t="str">
        <f ca="1">IF(B137="","",IF(OR(ZDIVOPT02=CSWD,ZDIVOPT02=DVAC),OFFSET(宣告利率!$R$2,B137,0),0))</f>
        <v/>
      </c>
      <c r="N137" s="751" t="str">
        <f ca="1">IF(B137="","",IF(ZDIVOPT02=CSWD,OFFSET(宣告利率!$S$2,B137,0),IF(ZDIVOPT02=DVAC,OFFSET(宣告利率!$T$2,B137,0),0)))</f>
        <v/>
      </c>
      <c r="O137" s="751" t="str">
        <f ca="1">IF(B137="","",IF(C137&lt;0,0,OFFSET(宣告利率!$J$2,B137,0)+MAX(OFFSET(宣告利率!$V$2,B137,0,1,3))))</f>
        <v/>
      </c>
      <c r="P137" s="751" t="str">
        <f t="shared" ca="1" si="46"/>
        <v/>
      </c>
      <c r="Q137" s="752" t="str">
        <f ca="1">IF(B137="","",IF(C137=109,0,OFFSET(宣告利率!$AB$2,B137,0)+OFFSET(宣告利率!$AC$2,B137,0)))</f>
        <v/>
      </c>
      <c r="R137" s="751" t="str">
        <f t="shared" ca="1" si="47"/>
        <v/>
      </c>
      <c r="S137" s="753" t="str">
        <f t="shared" ca="1" si="48"/>
        <v/>
      </c>
      <c r="T137" s="760" t="str">
        <f t="shared" ca="1" si="49"/>
        <v/>
      </c>
      <c r="U137" s="761" t="str">
        <f ca="1">IF(B137="","",OFFSET(宣告利率!$Y$2,B137,0))</f>
        <v/>
      </c>
      <c r="V137" s="761" t="str">
        <f t="shared" ca="1" si="50"/>
        <v/>
      </c>
      <c r="W137" s="762" t="str">
        <f t="shared" ca="1" si="51"/>
        <v/>
      </c>
      <c r="X137" s="761" t="str">
        <f t="shared" ca="1" si="52"/>
        <v/>
      </c>
      <c r="Y137" s="763" t="str">
        <f t="shared" ca="1" si="53"/>
        <v/>
      </c>
      <c r="Z137" s="758" t="str">
        <f t="shared" ca="1" si="54"/>
        <v/>
      </c>
      <c r="AA137" s="759" t="e">
        <f t="shared" ca="1" si="33"/>
        <v>#VALUE!</v>
      </c>
    </row>
    <row r="138" spans="1:27" s="759" customFormat="1" ht="35.15" customHeight="1">
      <c r="A138" s="748"/>
      <c r="B138" s="749" t="str">
        <f ca="1">IF(B137="","",IF(C137=險種基本資料!$B$21,"",B137+1))</f>
        <v/>
      </c>
      <c r="C138" s="750" t="str">
        <f t="shared" ca="1" si="44"/>
        <v/>
      </c>
      <c r="D138" s="751" t="str">
        <f ca="1">IF(B138="","",OFFSET(宣告利率!$I$2,B138,0))</f>
        <v/>
      </c>
      <c r="E138" s="751" t="str">
        <f ca="1">IF(B138="","",OFFSET(宣告利率!$M$2,B138,0)+OFFSET(宣告利率!$K$2,B138,0))</f>
        <v/>
      </c>
      <c r="F138" s="751" t="str">
        <f ca="1">IF(B138="","",OFFSET(宣告利率!$L$2,B138,0)+OFFSET(宣告利率!$K$2,B138,0))</f>
        <v/>
      </c>
      <c r="G138" s="751" t="str">
        <f ca="1">IF(B138="","",OFFSET(宣告利率!$J$2,B138,0))</f>
        <v/>
      </c>
      <c r="H138" s="751" t="str">
        <f ca="1">IF(B138="","",OFFSET(宣告利率!$G$2,B138,0))</f>
        <v/>
      </c>
      <c r="I138" s="751" t="str">
        <f ca="1">IF(B138="","",IF(C138&lt;16,0,IF(C138=16,OFFSET(宣告利率!$O$2,B138-1,0),0)+OFFSET(宣告利率!$O$2,B138,0)))</f>
        <v/>
      </c>
      <c r="J138" s="751" t="str">
        <f ca="1">IF(B138="","",IF(C138&lt;16,0,OFFSET(宣告利率!$P$2,B138,0)))</f>
        <v/>
      </c>
      <c r="K138" s="751" t="str">
        <f ca="1">IF(B138="","",IF(C138&lt;16,OFFSET(宣告利率!$N$2,B138,0)+OFFSET(宣告利率!$U$2,B138,0),OFFSET(宣告利率!$Q$2,B138,0)+OFFSET(宣告利率!$U$2,B138,0)))</f>
        <v/>
      </c>
      <c r="L138" s="751" t="str">
        <f ca="1">IF(B138="","",IF(C138&lt;16,OFFSET(宣告利率!$N$2,B138,0),OFFSET(宣告利率!$Q$2,B138,0)+OFFSET(宣告利率!$U$2,B138,0)))</f>
        <v/>
      </c>
      <c r="M138" s="751" t="str">
        <f ca="1">IF(B138="","",IF(OR(ZDIVOPT02=CSWD,ZDIVOPT02=DVAC),OFFSET(宣告利率!$R$2,B138,0),0))</f>
        <v/>
      </c>
      <c r="N138" s="751" t="str">
        <f ca="1">IF(B138="","",IF(ZDIVOPT02=CSWD,OFFSET(宣告利率!$S$2,B138,0),IF(ZDIVOPT02=DVAC,OFFSET(宣告利率!$T$2,B138,0),0)))</f>
        <v/>
      </c>
      <c r="O138" s="751" t="str">
        <f ca="1">IF(B138="","",IF(C138&lt;0,0,OFFSET(宣告利率!$J$2,B138,0)+MAX(OFFSET(宣告利率!$V$2,B138,0,1,3))))</f>
        <v/>
      </c>
      <c r="P138" s="751" t="str">
        <f t="shared" ca="1" si="46"/>
        <v/>
      </c>
      <c r="Q138" s="752" t="str">
        <f ca="1">IF(B138="","",IF(C138=109,0,OFFSET(宣告利率!$AB$2,B138,0)+OFFSET(宣告利率!$AC$2,B138,0)))</f>
        <v/>
      </c>
      <c r="R138" s="751" t="str">
        <f t="shared" ca="1" si="47"/>
        <v/>
      </c>
      <c r="S138" s="753" t="str">
        <f t="shared" ca="1" si="48"/>
        <v/>
      </c>
      <c r="T138" s="760" t="str">
        <f t="shared" ca="1" si="49"/>
        <v/>
      </c>
      <c r="U138" s="761" t="str">
        <f ca="1">IF(B138="","",OFFSET(宣告利率!$Y$2,B138,0))</f>
        <v/>
      </c>
      <c r="V138" s="761" t="str">
        <f t="shared" ca="1" si="50"/>
        <v/>
      </c>
      <c r="W138" s="762" t="str">
        <f t="shared" ca="1" si="51"/>
        <v/>
      </c>
      <c r="X138" s="761" t="str">
        <f t="shared" ca="1" si="52"/>
        <v/>
      </c>
      <c r="Y138" s="763" t="str">
        <f t="shared" ca="1" si="53"/>
        <v/>
      </c>
      <c r="Z138" s="758" t="str">
        <f t="shared" ca="1" si="54"/>
        <v/>
      </c>
      <c r="AA138" s="759" t="e">
        <f t="shared" ca="1" si="33"/>
        <v>#VALUE!</v>
      </c>
    </row>
    <row r="139" spans="1:27" s="759" customFormat="1" ht="35.15" customHeight="1">
      <c r="A139" s="748"/>
      <c r="B139" s="749" t="str">
        <f ca="1">IF(B138="","",IF(C138=險種基本資料!$B$21,"",B138+1))</f>
        <v/>
      </c>
      <c r="C139" s="750" t="str">
        <f t="shared" ca="1" si="44"/>
        <v/>
      </c>
      <c r="D139" s="751" t="str">
        <f ca="1">IF(B139="","",OFFSET(宣告利率!$I$2,B139,0))</f>
        <v/>
      </c>
      <c r="E139" s="751" t="str">
        <f ca="1">IF(B139="","",OFFSET(宣告利率!$M$2,B139,0)+OFFSET(宣告利率!$K$2,B139,0))</f>
        <v/>
      </c>
      <c r="F139" s="751" t="str">
        <f ca="1">IF(B139="","",OFFSET(宣告利率!$L$2,B139,0)+OFFSET(宣告利率!$K$2,B139,0))</f>
        <v/>
      </c>
      <c r="G139" s="751" t="str">
        <f ca="1">IF(B139="","",OFFSET(宣告利率!$J$2,B139,0))</f>
        <v/>
      </c>
      <c r="H139" s="751" t="str">
        <f ca="1">IF(B139="","",OFFSET(宣告利率!$G$2,B139,0))</f>
        <v/>
      </c>
      <c r="I139" s="751" t="str">
        <f ca="1">IF(B139="","",IF(C139&lt;16,0,IF(C139=16,OFFSET(宣告利率!$O$2,B139-1,0),0)+OFFSET(宣告利率!$O$2,B139,0)))</f>
        <v/>
      </c>
      <c r="J139" s="751" t="str">
        <f ca="1">IF(B139="","",IF(C139&lt;16,0,OFFSET(宣告利率!$P$2,B139,0)))</f>
        <v/>
      </c>
      <c r="K139" s="751" t="str">
        <f ca="1">IF(B139="","",IF(C139&lt;16,OFFSET(宣告利率!$N$2,B139,0)+OFFSET(宣告利率!$U$2,B139,0),OFFSET(宣告利率!$Q$2,B139,0)+OFFSET(宣告利率!$U$2,B139,0)))</f>
        <v/>
      </c>
      <c r="L139" s="751" t="str">
        <f ca="1">IF(B139="","",IF(C139&lt;16,OFFSET(宣告利率!$N$2,B139,0),OFFSET(宣告利率!$Q$2,B139,0)+OFFSET(宣告利率!$U$2,B139,0)))</f>
        <v/>
      </c>
      <c r="M139" s="751" t="str">
        <f ca="1">IF(B139="","",IF(OR(ZDIVOPT02=CSWD,ZDIVOPT02=DVAC),OFFSET(宣告利率!$R$2,B139,0),0))</f>
        <v/>
      </c>
      <c r="N139" s="751" t="str">
        <f ca="1">IF(B139="","",IF(ZDIVOPT02=CSWD,OFFSET(宣告利率!$S$2,B139,0),IF(ZDIVOPT02=DVAC,OFFSET(宣告利率!$T$2,B139,0),0)))</f>
        <v/>
      </c>
      <c r="O139" s="751" t="str">
        <f ca="1">IF(B139="","",IF(C139&lt;0,0,OFFSET(宣告利率!$J$2,B139,0)+MAX(OFFSET(宣告利率!$V$2,B139,0,1,3))))</f>
        <v/>
      </c>
      <c r="P139" s="751" t="str">
        <f t="shared" ca="1" si="46"/>
        <v/>
      </c>
      <c r="Q139" s="752" t="str">
        <f ca="1">IF(B139="","",IF(C139=109,0,OFFSET(宣告利率!$AB$2,B139,0)+OFFSET(宣告利率!$AC$2,B139,0)))</f>
        <v/>
      </c>
      <c r="R139" s="751" t="str">
        <f t="shared" ca="1" si="47"/>
        <v/>
      </c>
      <c r="S139" s="753" t="str">
        <f t="shared" ca="1" si="48"/>
        <v/>
      </c>
      <c r="T139" s="760" t="str">
        <f t="shared" ca="1" si="49"/>
        <v/>
      </c>
      <c r="U139" s="761" t="str">
        <f ca="1">IF(B139="","",OFFSET(宣告利率!$Y$2,B139,0))</f>
        <v/>
      </c>
      <c r="V139" s="761" t="str">
        <f t="shared" ca="1" si="50"/>
        <v/>
      </c>
      <c r="W139" s="762" t="str">
        <f t="shared" ca="1" si="51"/>
        <v/>
      </c>
      <c r="X139" s="761" t="str">
        <f t="shared" ca="1" si="52"/>
        <v/>
      </c>
      <c r="Y139" s="763" t="str">
        <f t="shared" ca="1" si="53"/>
        <v/>
      </c>
      <c r="Z139" s="758" t="str">
        <f t="shared" ca="1" si="54"/>
        <v/>
      </c>
      <c r="AA139" s="759" t="e">
        <f t="shared" ca="1" si="33"/>
        <v>#VALUE!</v>
      </c>
    </row>
    <row r="140" spans="1:27" s="759" customFormat="1" ht="34.85" customHeight="1">
      <c r="A140" s="748"/>
      <c r="B140" s="749" t="str">
        <f ca="1">IF(B139="","",IF(C139=險種基本資料!$B$21,"",B139+1))</f>
        <v/>
      </c>
      <c r="C140" s="750" t="str">
        <f t="shared" ca="1" si="44"/>
        <v/>
      </c>
      <c r="D140" s="751" t="str">
        <f ca="1">IF(B140="","",OFFSET(宣告利率!$I$2,B140,0))</f>
        <v/>
      </c>
      <c r="E140" s="751" t="str">
        <f ca="1">IF(B140="","",OFFSET(宣告利率!$M$2,B140,0)+OFFSET(宣告利率!$K$2,B140,0))</f>
        <v/>
      </c>
      <c r="F140" s="751" t="str">
        <f ca="1">IF(B140="","",OFFSET(宣告利率!$L$2,B140,0)+OFFSET(宣告利率!$K$2,B140,0))</f>
        <v/>
      </c>
      <c r="G140" s="751" t="str">
        <f ca="1">IF(B140="","",OFFSET(宣告利率!$J$2,B140,0))</f>
        <v/>
      </c>
      <c r="H140" s="751" t="str">
        <f ca="1">IF(B140="","",OFFSET(宣告利率!$G$2,B140,0))</f>
        <v/>
      </c>
      <c r="I140" s="751" t="str">
        <f ca="1">IF(B140="","",IF(C140&lt;16,0,IF(C140=16,OFFSET(宣告利率!$O$2,B140-1,0),0)+OFFSET(宣告利率!$O$2,B140,0)))</f>
        <v/>
      </c>
      <c r="J140" s="751" t="str">
        <f ca="1">IF(B140="","",IF(C140&lt;16,0,OFFSET(宣告利率!$P$2,B140,0)))</f>
        <v/>
      </c>
      <c r="K140" s="751" t="str">
        <f ca="1">IF(B140="","",IF(C140&lt;16,OFFSET(宣告利率!$N$2,B140,0)+OFFSET(宣告利率!$U$2,B140,0),OFFSET(宣告利率!$Q$2,B140,0)+OFFSET(宣告利率!$U$2,B140,0)))</f>
        <v/>
      </c>
      <c r="L140" s="751" t="str">
        <f ca="1">IF(B140="","",IF(C140&lt;16,OFFSET(宣告利率!$N$2,B140,0),OFFSET(宣告利率!$Q$2,B140,0)+OFFSET(宣告利率!$U$2,B140,0)))</f>
        <v/>
      </c>
      <c r="M140" s="751" t="str">
        <f ca="1">IF(B140="","",IF(OR(ZDIVOPT02=CSWD,ZDIVOPT02=DVAC),OFFSET(宣告利率!$R$2,B140,0),0))</f>
        <v/>
      </c>
      <c r="N140" s="751" t="str">
        <f ca="1">IF(B140="","",IF(ZDIVOPT02=CSWD,OFFSET(宣告利率!$S$2,B140,0),IF(ZDIVOPT02=DVAC,OFFSET(宣告利率!$T$2,B140,0),0)))</f>
        <v/>
      </c>
      <c r="O140" s="751" t="str">
        <f ca="1">IF(B140="","",IF(C140&lt;0,0,OFFSET(宣告利率!$J$2,B140,0)+MAX(OFFSET(宣告利率!$V$2,B140,0,1,3))))</f>
        <v/>
      </c>
      <c r="P140" s="751" t="str">
        <f t="shared" ca="1" si="46"/>
        <v/>
      </c>
      <c r="Q140" s="752" t="str">
        <f ca="1">IF(B140="","",IF(C140=109,0,OFFSET(宣告利率!$AB$2,B140,0)+OFFSET(宣告利率!$AC$2,B140,0)))</f>
        <v/>
      </c>
      <c r="R140" s="751" t="str">
        <f t="shared" ca="1" si="47"/>
        <v/>
      </c>
      <c r="S140" s="753" t="str">
        <f t="shared" ca="1" si="48"/>
        <v/>
      </c>
      <c r="T140" s="760" t="str">
        <f t="shared" ca="1" si="49"/>
        <v/>
      </c>
      <c r="U140" s="761" t="str">
        <f ca="1">IF(B140="","",OFFSET(宣告利率!$Y$2,B140,0))</f>
        <v/>
      </c>
      <c r="V140" s="761" t="str">
        <f t="shared" ca="1" si="50"/>
        <v/>
      </c>
      <c r="W140" s="762" t="str">
        <f t="shared" ca="1" si="51"/>
        <v/>
      </c>
      <c r="X140" s="761" t="str">
        <f t="shared" ca="1" si="52"/>
        <v/>
      </c>
      <c r="Y140" s="763" t="str">
        <f t="shared" ca="1" si="53"/>
        <v/>
      </c>
      <c r="Z140" s="758" t="str">
        <f t="shared" ca="1" si="54"/>
        <v/>
      </c>
      <c r="AA140" s="759" t="e">
        <f t="shared" ca="1" si="33"/>
        <v>#VALUE!</v>
      </c>
    </row>
    <row r="141" spans="1:27" s="759" customFormat="1" ht="35.15" customHeight="1">
      <c r="A141" s="748"/>
      <c r="B141" s="749" t="str">
        <f ca="1">IF(B140="","",IF(C140=險種基本資料!$B$21,"",B140+1))</f>
        <v/>
      </c>
      <c r="C141" s="750" t="str">
        <f t="shared" ca="1" si="44"/>
        <v/>
      </c>
      <c r="D141" s="751" t="str">
        <f ca="1">IF(B141="","",OFFSET(宣告利率!$I$2,B141,0))</f>
        <v/>
      </c>
      <c r="E141" s="751" t="str">
        <f ca="1">IF(B141="","",OFFSET(宣告利率!$M$2,B141,0)+OFFSET(宣告利率!$K$2,B141,0))</f>
        <v/>
      </c>
      <c r="F141" s="751" t="str">
        <f ca="1">IF(B141="","",OFFSET(宣告利率!$L$2,B141,0)+OFFSET(宣告利率!$K$2,B141,0))</f>
        <v/>
      </c>
      <c r="G141" s="751" t="str">
        <f ca="1">IF(B141="","",OFFSET(宣告利率!$J$2,B141,0))</f>
        <v/>
      </c>
      <c r="H141" s="751" t="str">
        <f ca="1">IF(B141="","",OFFSET(宣告利率!$G$2,B141,0))</f>
        <v/>
      </c>
      <c r="I141" s="751" t="str">
        <f ca="1">IF(B141="","",IF(C141&lt;16,0,IF(C141=16,OFFSET(宣告利率!$O$2,B141-1,0),0)+OFFSET(宣告利率!$O$2,B141,0)))</f>
        <v/>
      </c>
      <c r="J141" s="751" t="str">
        <f ca="1">IF(B141="","",IF(C141&lt;16,0,OFFSET(宣告利率!$P$2,B141,0)))</f>
        <v/>
      </c>
      <c r="K141" s="751" t="str">
        <f ca="1">IF(B141="","",IF(C141&lt;16,OFFSET(宣告利率!$N$2,B141,0)+OFFSET(宣告利率!$U$2,B141,0),OFFSET(宣告利率!$Q$2,B141,0)+OFFSET(宣告利率!$U$2,B141,0)))</f>
        <v/>
      </c>
      <c r="L141" s="751" t="str">
        <f ca="1">IF(B141="","",IF(C141&lt;16,OFFSET(宣告利率!$N$2,B141,0),OFFSET(宣告利率!$Q$2,B141,0)+OFFSET(宣告利率!$U$2,B141,0)))</f>
        <v/>
      </c>
      <c r="M141" s="751" t="str">
        <f ca="1">IF(B141="","",IF(OR(ZDIVOPT02=CSWD,ZDIVOPT02=DVAC),OFFSET(宣告利率!$R$2,B141,0),0))</f>
        <v/>
      </c>
      <c r="N141" s="751" t="str">
        <f ca="1">IF(B141="","",IF(ZDIVOPT02=CSWD,OFFSET(宣告利率!$S$2,B141,0),IF(ZDIVOPT02=DVAC,OFFSET(宣告利率!$T$2,B141,0),0)))</f>
        <v/>
      </c>
      <c r="O141" s="751" t="str">
        <f ca="1">IF(B141="","",IF(C141&lt;0,0,OFFSET(宣告利率!$J$2,B141,0)+MAX(OFFSET(宣告利率!$V$2,B141,0,1,3))))</f>
        <v/>
      </c>
      <c r="P141" s="751" t="str">
        <f t="shared" ca="1" si="46"/>
        <v/>
      </c>
      <c r="Q141" s="752" t="str">
        <f ca="1">IF(B141="","",IF(C141=109,0,OFFSET(宣告利率!$AB$2,B141,0)+OFFSET(宣告利率!$AC$2,B141,0)))</f>
        <v/>
      </c>
      <c r="R141" s="751" t="str">
        <f t="shared" ca="1" si="47"/>
        <v/>
      </c>
      <c r="S141" s="753" t="str">
        <f t="shared" ca="1" si="48"/>
        <v/>
      </c>
      <c r="T141" s="760" t="str">
        <f t="shared" ca="1" si="49"/>
        <v/>
      </c>
      <c r="U141" s="761" t="str">
        <f ca="1">IF(B141="","",OFFSET(宣告利率!$Y$2,B141,0))</f>
        <v/>
      </c>
      <c r="V141" s="761" t="str">
        <f t="shared" ca="1" si="50"/>
        <v/>
      </c>
      <c r="W141" s="762" t="str">
        <f t="shared" ca="1" si="51"/>
        <v/>
      </c>
      <c r="X141" s="761" t="str">
        <f t="shared" ca="1" si="52"/>
        <v/>
      </c>
      <c r="Y141" s="763" t="str">
        <f t="shared" ca="1" si="53"/>
        <v/>
      </c>
      <c r="Z141" s="758" t="str">
        <f t="shared" ca="1" si="54"/>
        <v/>
      </c>
      <c r="AA141" s="759" t="e">
        <f t="shared" ca="1" si="33"/>
        <v>#VALUE!</v>
      </c>
    </row>
    <row r="142" spans="1:27" s="782" customFormat="1" ht="26.25" hidden="1" customHeight="1" thickBot="1">
      <c r="A142" s="775"/>
      <c r="B142" s="776" t="s">
        <v>626</v>
      </c>
      <c r="C142" s="777"/>
      <c r="D142" s="777"/>
      <c r="E142" s="777"/>
      <c r="F142" s="777"/>
      <c r="G142" s="777"/>
      <c r="H142" s="777"/>
      <c r="I142" s="777"/>
      <c r="J142" s="777"/>
      <c r="K142" s="777"/>
      <c r="L142" s="777"/>
      <c r="M142" s="777"/>
      <c r="N142" s="777"/>
      <c r="O142" s="777"/>
      <c r="P142" s="777"/>
      <c r="Q142" s="778" t="s">
        <v>627</v>
      </c>
      <c r="R142" s="777"/>
      <c r="S142" s="779"/>
      <c r="T142" s="780"/>
      <c r="U142" s="777"/>
      <c r="V142" s="777"/>
      <c r="W142" s="777"/>
      <c r="X142" s="777"/>
      <c r="Y142" s="777"/>
      <c r="Z142" s="781"/>
      <c r="AA142" s="759" t="e">
        <f t="shared" ca="1" si="33"/>
        <v>#VALUE!</v>
      </c>
    </row>
    <row r="143" spans="1:27" s="743" customFormat="1" ht="34.85" hidden="1" customHeight="1">
      <c r="A143" s="740"/>
      <c r="B143" s="1103" t="str">
        <f t="shared" ref="B143:Q145" si="55">B17</f>
        <v>保單
年度
(末)</v>
      </c>
      <c r="C143" s="1106" t="str">
        <f t="shared" si="55"/>
        <v>保險
年齡</v>
      </c>
      <c r="D143" s="1106" t="str">
        <f t="shared" ca="1" si="55"/>
        <v>累積所繳保險費
(A)</v>
      </c>
      <c r="E143" s="1109" t="str">
        <f t="shared" si="55"/>
        <v>基本保險金額對應之保單價值準備金
【含祝壽保險金】</v>
      </c>
      <c r="F143" s="1112" t="str">
        <f t="shared" si="55"/>
        <v>基本保險金額
對應之現金價值
【含祝壽保險金】
(B)</v>
      </c>
      <c r="G143" s="1106" t="str">
        <f t="shared" si="55"/>
        <v>基本保險金額
對應之壽險保障
(身故保險金)</v>
      </c>
      <c r="H143" s="741"/>
      <c r="I143" s="742"/>
      <c r="J143" s="1121" t="str">
        <f>"假設投保後未來各保單年度宣告利率為"&amp;TEXT(PDRate,"0.00")&amp;"% (下表為預估假設值)"</f>
        <v>假設投保後未來各保單年度宣告利率為1.75% (下表為預估假設值)</v>
      </c>
      <c r="K143" s="1121"/>
      <c r="L143" s="1121"/>
      <c r="M143" s="1121"/>
      <c r="N143" s="1121"/>
      <c r="O143" s="1121"/>
      <c r="P143" s="1121"/>
      <c r="Q143" s="1181"/>
      <c r="R143" s="1182" t="str">
        <f>R17</f>
        <v>年度末終止契約時合計可領取之金額(含增值回饋分享金)
(F)</v>
      </c>
      <c r="S143" s="1185" t="str">
        <f>S17</f>
        <v>次年度期初終止契約時合計可領取之金額(含增值回饋分享金)
(H)=(G)</v>
      </c>
      <c r="T143" s="1188" t="str">
        <f t="shared" ref="S143:Y145" si="56">T17</f>
        <v>累積
應繳保費</v>
      </c>
      <c r="U143" s="1191" t="str">
        <f t="shared" si="56"/>
        <v>期末保單價值準備金(含基本保險金額、累計增加保險金額)
【含祝壽保險金】</v>
      </c>
      <c r="V143" s="1174" t="str">
        <f t="shared" si="56"/>
        <v>(E)+(F)</v>
      </c>
      <c r="W143" s="1174" t="str">
        <f t="shared" si="56"/>
        <v>((E)+(F))/(A)</v>
      </c>
      <c r="X143" s="1174" t="str">
        <f t="shared" si="56"/>
        <v>(G)+(E)</v>
      </c>
      <c r="Y143" s="1177" t="str">
        <f t="shared" si="56"/>
        <v>((G)+(E))/(A)</v>
      </c>
      <c r="Z143" s="1258" t="str">
        <f>Z17</f>
        <v>(I)/(A)</v>
      </c>
      <c r="AA143" s="759" t="e">
        <f t="shared" ca="1" si="33"/>
        <v>#VALUE!</v>
      </c>
    </row>
    <row r="144" spans="1:27" s="743" customFormat="1" ht="36" hidden="1" customHeight="1">
      <c r="A144" s="740"/>
      <c r="B144" s="1104">
        <f t="shared" si="55"/>
        <v>0</v>
      </c>
      <c r="C144" s="1107">
        <f t="shared" si="55"/>
        <v>0</v>
      </c>
      <c r="D144" s="1107">
        <f t="shared" si="55"/>
        <v>0</v>
      </c>
      <c r="E144" s="1110">
        <f t="shared" si="55"/>
        <v>0</v>
      </c>
      <c r="F144" s="1113">
        <f t="shared" si="55"/>
        <v>0</v>
      </c>
      <c r="G144" s="1107">
        <f t="shared" si="55"/>
        <v>0</v>
      </c>
      <c r="H144" s="1116" t="str">
        <f t="shared" si="55"/>
        <v>增值回饋分享金</v>
      </c>
      <c r="I144" s="1118" t="str">
        <f t="shared" si="55"/>
        <v>選擇以繳清保險方式增加保險金額</v>
      </c>
      <c r="J144" s="1119">
        <f t="shared" si="55"/>
        <v>0</v>
      </c>
      <c r="K144" s="1119">
        <f t="shared" si="55"/>
        <v>0</v>
      </c>
      <c r="L144" s="1119">
        <f t="shared" si="55"/>
        <v>0</v>
      </c>
      <c r="M144" s="1118" t="str">
        <f t="shared" si="55"/>
        <v>選擇現金給付</v>
      </c>
      <c r="N144" s="1120">
        <f t="shared" si="55"/>
        <v>0</v>
      </c>
      <c r="O144" s="1122" t="str">
        <f t="shared" si="55"/>
        <v>下表數值含「基本保險金額、累計增加保險金額」</v>
      </c>
      <c r="P144" s="1122">
        <f t="shared" si="55"/>
        <v>0</v>
      </c>
      <c r="Q144" s="1180">
        <f t="shared" si="55"/>
        <v>0</v>
      </c>
      <c r="R144" s="1183" t="str">
        <f>R17</f>
        <v>年度末終止契約時合計可領取之金額(含增值回饋分享金)
(F)</v>
      </c>
      <c r="S144" s="1186" t="str">
        <f>S17</f>
        <v>次年度期初終止契約時合計可領取之金額(含增值回饋分享金)
(H)=(G)</v>
      </c>
      <c r="T144" s="1189">
        <f t="shared" si="56"/>
        <v>0</v>
      </c>
      <c r="U144" s="1192">
        <f t="shared" si="56"/>
        <v>0</v>
      </c>
      <c r="V144" s="1175">
        <f t="shared" si="56"/>
        <v>0</v>
      </c>
      <c r="W144" s="1175">
        <f t="shared" si="56"/>
        <v>0</v>
      </c>
      <c r="X144" s="1175">
        <f t="shared" si="56"/>
        <v>0</v>
      </c>
      <c r="Y144" s="1178">
        <f t="shared" si="56"/>
        <v>0</v>
      </c>
      <c r="Z144" s="1259"/>
      <c r="AA144" s="759" t="b">
        <f t="shared" ca="1" si="33"/>
        <v>0</v>
      </c>
    </row>
    <row r="145" spans="1:27" s="743" customFormat="1" ht="97.2" hidden="1" customHeight="1" thickBot="1">
      <c r="A145" s="740"/>
      <c r="B145" s="1105">
        <f t="shared" si="55"/>
        <v>0</v>
      </c>
      <c r="C145" s="1108">
        <f t="shared" si="55"/>
        <v>0</v>
      </c>
      <c r="D145" s="1108">
        <f t="shared" si="55"/>
        <v>0</v>
      </c>
      <c r="E145" s="1111">
        <f t="shared" si="55"/>
        <v>0</v>
      </c>
      <c r="F145" s="1114">
        <f t="shared" si="55"/>
        <v>0</v>
      </c>
      <c r="G145" s="1108">
        <f t="shared" si="55"/>
        <v>0</v>
      </c>
      <c r="H145" s="1117">
        <f t="shared" si="55"/>
        <v>0</v>
      </c>
      <c r="I145" s="744" t="str">
        <f>I19</f>
        <v>增額繳清保險金額</v>
      </c>
      <c r="J145" s="745" t="str">
        <f t="shared" si="55"/>
        <v>累計增加
保險金額</v>
      </c>
      <c r="K145" s="744" t="str">
        <f t="shared" si="55"/>
        <v>累計增加保險金額對應之年度末保單價值準備金
【含祝壽保險金】</v>
      </c>
      <c r="L145" s="745" t="str">
        <f t="shared" si="55"/>
        <v>累計增加保險金額對應之現金價值
【含祝壽保險金】(C)</v>
      </c>
      <c r="M145" s="745" t="str">
        <f t="shared" si="55"/>
        <v>增值回饋
分享金
(D)</v>
      </c>
      <c r="N145" s="745" t="str">
        <f t="shared" si="55"/>
        <v>累計之增值回饋分享金
(E)</v>
      </c>
      <c r="O145" s="783" t="str">
        <f t="shared" si="55"/>
        <v>壽險保障
(身故保險金)
(I)</v>
      </c>
      <c r="P145" s="783" t="str">
        <f t="shared" si="55"/>
        <v>年度末現金價值
【含祝壽保險金】
(F)=(B)+(C)</v>
      </c>
      <c r="Q145" s="784" t="str">
        <f t="shared" si="55"/>
        <v>次年度期初
現金價值
(G)</v>
      </c>
      <c r="R145" s="1184">
        <f>R19</f>
        <v>0</v>
      </c>
      <c r="S145" s="1187">
        <f t="shared" si="56"/>
        <v>0</v>
      </c>
      <c r="T145" s="1190">
        <f t="shared" si="56"/>
        <v>0</v>
      </c>
      <c r="U145" s="1193">
        <f t="shared" si="56"/>
        <v>0</v>
      </c>
      <c r="V145" s="1176">
        <f t="shared" si="56"/>
        <v>0</v>
      </c>
      <c r="W145" s="1176">
        <f t="shared" si="56"/>
        <v>0</v>
      </c>
      <c r="X145" s="1176">
        <f t="shared" si="56"/>
        <v>0</v>
      </c>
      <c r="Y145" s="1179">
        <f t="shared" si="56"/>
        <v>0</v>
      </c>
      <c r="Z145" s="1260"/>
      <c r="AA145" s="759" t="b">
        <f t="shared" ca="1" si="33"/>
        <v>0</v>
      </c>
    </row>
    <row r="146" spans="1:27" s="338" customFormat="1" ht="33.549999999999997" hidden="1" customHeight="1">
      <c r="A146" s="337"/>
      <c r="B146" s="749">
        <v>1</v>
      </c>
      <c r="C146" s="750">
        <f ca="1">Age</f>
        <v>71</v>
      </c>
      <c r="D146" s="751">
        <f ca="1">IF(B146="","",OFFSET(預定利率!$I$2,B146,0))</f>
        <v>2655727</v>
      </c>
      <c r="E146" s="751">
        <f ca="1">IF(B146="","",OFFSET(預定利率!$M$2,B146,0)+OFFSET(預定利率!$K$2,B146,0))</f>
        <v>2505794</v>
      </c>
      <c r="F146" s="751">
        <f ca="1">IF(B146="","",OFFSET(預定利率!$L$2,B146,0)+OFFSET(預定利率!$K$2,B146,0))</f>
        <v>2305153</v>
      </c>
      <c r="G146" s="751">
        <f ca="1">IF(B146="","",OFFSET(預定利率!$J$2,B146,0))</f>
        <v>2855620</v>
      </c>
      <c r="H146" s="751">
        <f ca="1">IF(B146="","",OFFSET(預定利率!$G$2,B146,0))</f>
        <v>0</v>
      </c>
      <c r="I146" s="751">
        <f ca="1">IF(B146="","",IF(C146&lt;16,0,IF(C146=16,OFFSET(預定利率!$O$2,B146-1,0),0)+OFFSET(預定利率!$O$2,B146,0)))</f>
        <v>0</v>
      </c>
      <c r="J146" s="751">
        <f ca="1">IF(B146="","",IF(C146&lt;16,0,OFFSET(預定利率!$P$2,B146,0)))</f>
        <v>0</v>
      </c>
      <c r="K146" s="751">
        <f ca="1">IF(B146="","",IF(C146&lt;16,OFFSET(預定利率!$N$2,B146,0)+OFFSET(預定利率!$U$2,B146,0),OFFSET(預定利率!$Q$2,B146,0)+OFFSET(預定利率!$U$2,B146,0)))</f>
        <v>0</v>
      </c>
      <c r="L146" s="751">
        <f ca="1">IF(B146="","",IF(C146&lt;16,OFFSET(預定利率!$N$2,B146,0),OFFSET(預定利率!$Q$2,B146,0)+OFFSET(預定利率!$U$2,B146,0)))</f>
        <v>0</v>
      </c>
      <c r="M146" s="751">
        <f ca="1">IF(B146="","",IF(OR(ZDIVOPT02=CSWD,ZDIVOPT02=DVAC),OFFSET(預定利率!$R$2,B146,0),0))</f>
        <v>0</v>
      </c>
      <c r="N146" s="751">
        <f ca="1">IF(B146="","",IF(ZDIVOPT02=CSWD,OFFSET(預定利率!$S$2,B146,0),IF(ZDIVOPT02=DVAC,OFFSET(預定利率!$T$2,B146,0),0)))</f>
        <v>0</v>
      </c>
      <c r="O146" s="751">
        <f ca="1">IF(B146="","",IF(C146&lt;0,0,OFFSET(預定利率!$J$2,B146,0)+MAX(OFFSET(預定利率!$V$2,B146,0,1,3))))</f>
        <v>2855620</v>
      </c>
      <c r="P146" s="751">
        <f t="shared" ref="P146:P170" ca="1" si="57">IF(B146="","",F146+L146)</f>
        <v>2305153</v>
      </c>
      <c r="Q146" s="752">
        <f ca="1">IF(B146="","",IF(C146=109,0,OFFSET(預定利率!$AB$2,B146,0)+OFFSET(預定利率!$AC$2,B146,0)))</f>
        <v>2305246</v>
      </c>
      <c r="R146" s="751">
        <f t="shared" ref="R146:R170" ca="1" si="58">IF(B146="","",P146+IF(ZDIVOPT02=CSWD,M146,0)+IF(ZDIVOPT02=DVAC,N146,0))</f>
        <v>2305153</v>
      </c>
      <c r="S146" s="753">
        <f t="shared" ref="S146:S170" ca="1" si="59">IF(C146=109,0,IF(B146="","",Q146+IF(ZDIVOPT02=CSWD,M146,0)+IF(ZDIVOPT02=DVAC,N146,0)))</f>
        <v>2305246</v>
      </c>
      <c r="T146" s="771">
        <f ca="1">FYPremium</f>
        <v>2655727</v>
      </c>
      <c r="U146" s="751">
        <f ca="1">IF(B146="","",OFFSET(預定利率!$Y$2,B146,0))</f>
        <v>2505793.77</v>
      </c>
      <c r="V146" s="751">
        <f t="shared" ref="V146:V170" ca="1" si="60">IF(B146="","",P146+N146)</f>
        <v>2305153</v>
      </c>
      <c r="W146" s="772">
        <f t="shared" ref="W146:W170" ca="1" si="61">IF(B146="","",V146/D146)</f>
        <v>0.86799320863929164</v>
      </c>
      <c r="X146" s="751">
        <f t="shared" ref="X146:X170" ca="1" si="62">IF(B146="","",IF(C146=109,0,Q146+N146))</f>
        <v>2305246</v>
      </c>
      <c r="Y146" s="773">
        <f t="shared" ref="Y146:Y170" ca="1" si="63">IF(B146="","",IF(C146=109,"-",X146/D146))</f>
        <v>0.86802822729896556</v>
      </c>
      <c r="Z146" s="774">
        <f t="shared" ref="Z146:Z170" ca="1" si="64">IF(B146="","",O146/D146)</f>
        <v>1.0752686552495796</v>
      </c>
      <c r="AA146" s="759" t="b">
        <f t="shared" ca="1" si="33"/>
        <v>0</v>
      </c>
    </row>
    <row r="147" spans="1:27" s="338" customFormat="1" ht="33.549999999999997" hidden="1" customHeight="1">
      <c r="A147" s="337"/>
      <c r="B147" s="749">
        <f ca="1">IF(B146="","",IF(C146=險種基本資料!$B$21,"",B146+1))</f>
        <v>2</v>
      </c>
      <c r="C147" s="750">
        <f t="shared" ref="C147:C181" ca="1" si="65">IF(B147="","",Age+B147-1)</f>
        <v>72</v>
      </c>
      <c r="D147" s="751">
        <f ca="1">IF(B147="","",OFFSET(預定利率!$I$2,B147,0))</f>
        <v>2655727</v>
      </c>
      <c r="E147" s="751">
        <f ca="1">IF(B147="","",OFFSET(預定利率!$M$2,B147,0)+OFFSET(預定利率!$K$2,B147,0))</f>
        <v>2542442</v>
      </c>
      <c r="F147" s="751">
        <f ca="1">IF(B147="","",OFFSET(預定利率!$L$2,B147,0)+OFFSET(預定利率!$K$2,B147,0))</f>
        <v>2339210</v>
      </c>
      <c r="G147" s="751">
        <f ca="1">IF(B147="","",OFFSET(預定利率!$J$2,B147,0))</f>
        <v>2855620</v>
      </c>
      <c r="H147" s="751">
        <f ca="1">IF(B147="","",OFFSET(預定利率!$G$2,B147,0))</f>
        <v>0</v>
      </c>
      <c r="I147" s="751">
        <f ca="1">IF(B147="","",IF(C147&lt;16,0,IF(C147=16,OFFSET(預定利率!$O$2,B147-1,0),0)+OFFSET(預定利率!$O$2,B147,0)))</f>
        <v>0</v>
      </c>
      <c r="J147" s="751">
        <f ca="1">IF(B147="","",IF(C147&lt;16,0,OFFSET(預定利率!$P$2,B147,0)))</f>
        <v>0</v>
      </c>
      <c r="K147" s="751">
        <f ca="1">IF(B147="","",IF(C147&lt;16,OFFSET(預定利率!$N$2,B147,0)+OFFSET(預定利率!$U$2,B147,0),OFFSET(預定利率!$Q$2,B147,0)+OFFSET(預定利率!$U$2,B147,0)))</f>
        <v>0</v>
      </c>
      <c r="L147" s="751">
        <f ca="1">IF(B147="","",IF(C147&lt;16,OFFSET(預定利率!$N$2,B147,0),OFFSET(預定利率!$Q$2,B147,0)+OFFSET(預定利率!$U$2,B147,0)))</f>
        <v>0</v>
      </c>
      <c r="M147" s="751">
        <f ca="1">IF(B147="","",IF(OR(ZDIVOPT02=CSWD,ZDIVOPT02=DVAC),OFFSET(預定利率!$R$2,B147,0),0))</f>
        <v>0</v>
      </c>
      <c r="N147" s="751">
        <f ca="1">IF(B147="","",IF(ZDIVOPT02=CSWD,OFFSET(預定利率!$S$2,B147,0),IF(ZDIVOPT02=DVAC,OFFSET(預定利率!$T$2,B147,0),0)))</f>
        <v>0</v>
      </c>
      <c r="O147" s="751">
        <f ca="1">IF(B147="","",IF(C147&lt;0,0,OFFSET(預定利率!$J$2,B147,0)+MAX(OFFSET(預定利率!$V$2,B147,0,1,3))))</f>
        <v>2855620</v>
      </c>
      <c r="P147" s="751">
        <f t="shared" ca="1" si="57"/>
        <v>2339210</v>
      </c>
      <c r="Q147" s="752">
        <f ca="1">IF(B147="","",IF(C147=109,0,OFFSET(預定利率!$AB$2,B147,0)+OFFSET(預定利率!$AC$2,B147,0)))</f>
        <v>2517001</v>
      </c>
      <c r="R147" s="751">
        <f t="shared" ca="1" si="58"/>
        <v>2339210</v>
      </c>
      <c r="S147" s="753">
        <f t="shared" ca="1" si="59"/>
        <v>2517001</v>
      </c>
      <c r="T147" s="760">
        <f t="shared" ref="T147:T170" ca="1" si="66">IF(B147="","",FYPremium+(MIN(PayYear,B147)-1)*CYPremium)</f>
        <v>2655727</v>
      </c>
      <c r="U147" s="761">
        <f ca="1">IF(B147="","",OFFSET(預定利率!$Y$2,B147,0))</f>
        <v>2542442.2599999998</v>
      </c>
      <c r="V147" s="761">
        <f t="shared" ca="1" si="60"/>
        <v>2339210</v>
      </c>
      <c r="W147" s="762">
        <f t="shared" ca="1" si="61"/>
        <v>0.88081719242979417</v>
      </c>
      <c r="X147" s="761">
        <f t="shared" ca="1" si="62"/>
        <v>2517001</v>
      </c>
      <c r="Y147" s="763">
        <f t="shared" ca="1" si="63"/>
        <v>0.94776345610825208</v>
      </c>
      <c r="Z147" s="758">
        <f t="shared" ca="1" si="64"/>
        <v>1.0752686552495796</v>
      </c>
      <c r="AA147" s="759" t="b">
        <f t="shared" ca="1" si="33"/>
        <v>0</v>
      </c>
    </row>
    <row r="148" spans="1:27" s="338" customFormat="1" ht="33.549999999999997" hidden="1" customHeight="1">
      <c r="A148" s="337"/>
      <c r="B148" s="749">
        <f ca="1">IF(B147="","",IF(C147=險種基本資料!$B$21,"",B147+1))</f>
        <v>3</v>
      </c>
      <c r="C148" s="750">
        <f t="shared" ca="1" si="65"/>
        <v>73</v>
      </c>
      <c r="D148" s="751">
        <f ca="1">IF(B148="","",OFFSET(預定利率!$I$2,B148,0))</f>
        <v>2655727</v>
      </c>
      <c r="E148" s="751">
        <f ca="1">IF(B148="","",OFFSET(預定利率!$M$2,B148,0)+OFFSET(預定利率!$K$2,B148,0))</f>
        <v>2579831</v>
      </c>
      <c r="F148" s="751">
        <f ca="1">IF(B148="","",OFFSET(預定利率!$L$2,B148,0)+OFFSET(預定利率!$K$2,B148,0))</f>
        <v>2553918</v>
      </c>
      <c r="G148" s="751">
        <f ca="1">IF(B148="","",OFFSET(預定利率!$J$2,B148,0))</f>
        <v>2855620</v>
      </c>
      <c r="H148" s="751">
        <f ca="1">IF(B148="","",OFFSET(預定利率!$G$2,B148,0))</f>
        <v>0</v>
      </c>
      <c r="I148" s="751">
        <f ca="1">IF(B148="","",IF(C148&lt;16,0,IF(C148=16,OFFSET(預定利率!$O$2,B148-1,0),0)+OFFSET(預定利率!$O$2,B148,0)))</f>
        <v>0</v>
      </c>
      <c r="J148" s="751">
        <f ca="1">IF(B148="","",IF(C148&lt;16,0,OFFSET(預定利率!$P$2,B148,0)))</f>
        <v>0</v>
      </c>
      <c r="K148" s="751">
        <f ca="1">IF(B148="","",IF(C148&lt;16,OFFSET(預定利率!$N$2,B148,0)+OFFSET(預定利率!$U$2,B148,0),OFFSET(預定利率!$Q$2,B148,0)+OFFSET(預定利率!$U$2,B148,0)))</f>
        <v>0</v>
      </c>
      <c r="L148" s="751">
        <f ca="1">IF(B148="","",IF(C148&lt;16,OFFSET(預定利率!$N$2,B148,0),OFFSET(預定利率!$Q$2,B148,0)+OFFSET(預定利率!$U$2,B148,0)))</f>
        <v>0</v>
      </c>
      <c r="M148" s="751">
        <f ca="1">IF(B148="","",IF(OR(ZDIVOPT02=CSWD,ZDIVOPT02=DVAC),OFFSET(預定利率!$R$2,B148,0),0))</f>
        <v>0</v>
      </c>
      <c r="N148" s="751">
        <f ca="1">IF(B148="","",IF(ZDIVOPT02=CSWD,OFFSET(預定利率!$S$2,B148,0),IF(ZDIVOPT02=DVAC,OFFSET(預定利率!$T$2,B148,0),0)))</f>
        <v>0</v>
      </c>
      <c r="O148" s="751">
        <f ca="1">IF(B148="","",IF(C148&lt;0,0,OFFSET(預定利率!$J$2,B148,0)+MAX(OFFSET(預定利率!$V$2,B148,0,1,3))))</f>
        <v>2855620</v>
      </c>
      <c r="P148" s="751">
        <f t="shared" ca="1" si="57"/>
        <v>2553918</v>
      </c>
      <c r="Q148" s="752">
        <f ca="1">IF(B148="","",IF(C148=109,0,OFFSET(預定利率!$AB$2,B148,0)+OFFSET(預定利率!$AC$2,B148,0)))</f>
        <v>2554021</v>
      </c>
      <c r="R148" s="751">
        <f t="shared" ca="1" si="58"/>
        <v>2553918</v>
      </c>
      <c r="S148" s="753">
        <f t="shared" ca="1" si="59"/>
        <v>2554021</v>
      </c>
      <c r="T148" s="760">
        <f t="shared" ca="1" si="66"/>
        <v>2655727</v>
      </c>
      <c r="U148" s="761">
        <f ca="1">IF(B148="","",OFFSET(預定利率!$Y$2,B148,0))</f>
        <v>2579831.11</v>
      </c>
      <c r="V148" s="761">
        <f t="shared" ca="1" si="60"/>
        <v>2553918</v>
      </c>
      <c r="W148" s="762">
        <f t="shared" ca="1" si="61"/>
        <v>0.96166435781991144</v>
      </c>
      <c r="X148" s="761">
        <f t="shared" ca="1" si="62"/>
        <v>2554021</v>
      </c>
      <c r="Y148" s="763">
        <f t="shared" ca="1" si="63"/>
        <v>0.96170314192686224</v>
      </c>
      <c r="Z148" s="758">
        <f t="shared" ca="1" si="64"/>
        <v>1.0752686552495796</v>
      </c>
      <c r="AA148" s="759" t="b">
        <f t="shared" ca="1" si="33"/>
        <v>0</v>
      </c>
    </row>
    <row r="149" spans="1:27" s="338" customFormat="1" ht="33.549999999999997" hidden="1" customHeight="1">
      <c r="A149" s="337"/>
      <c r="B149" s="749">
        <f ca="1">IF(B148="","",IF(C148=險種基本資料!$B$21,"",B148+1))</f>
        <v>4</v>
      </c>
      <c r="C149" s="750">
        <f t="shared" ca="1" si="65"/>
        <v>74</v>
      </c>
      <c r="D149" s="751">
        <f ca="1">IF(B149="","",OFFSET(預定利率!$I$2,B149,0))</f>
        <v>2655727</v>
      </c>
      <c r="E149" s="751">
        <f ca="1">IF(B149="","",OFFSET(預定利率!$M$2,B149,0)+OFFSET(預定利率!$K$2,B149,0))</f>
        <v>2617960</v>
      </c>
      <c r="F149" s="751">
        <f ca="1">IF(B149="","",OFFSET(預定利率!$L$2,B149,0)+OFFSET(預定利率!$K$2,B149,0))</f>
        <v>2591677</v>
      </c>
      <c r="G149" s="751">
        <f ca="1">IF(B149="","",OFFSET(預定利率!$J$2,B149,0))</f>
        <v>2855620</v>
      </c>
      <c r="H149" s="751">
        <f ca="1">IF(B149="","",OFFSET(預定利率!$G$2,B149,0))</f>
        <v>0</v>
      </c>
      <c r="I149" s="751">
        <f ca="1">IF(B149="","",IF(C149&lt;16,0,IF(C149=16,OFFSET(預定利率!$O$2,B149-1,0),0)+OFFSET(預定利率!$O$2,B149,0)))</f>
        <v>0</v>
      </c>
      <c r="J149" s="751">
        <f ca="1">IF(B149="","",IF(C149&lt;16,0,OFFSET(預定利率!$P$2,B149,0)))</f>
        <v>0</v>
      </c>
      <c r="K149" s="751">
        <f ca="1">IF(B149="","",IF(C149&lt;16,OFFSET(預定利率!$N$2,B149,0)+OFFSET(預定利率!$U$2,B149,0),OFFSET(預定利率!$Q$2,B149,0)+OFFSET(預定利率!$U$2,B149,0)))</f>
        <v>0</v>
      </c>
      <c r="L149" s="751">
        <f ca="1">IF(B149="","",IF(C149&lt;16,OFFSET(預定利率!$N$2,B149,0),OFFSET(預定利率!$Q$2,B149,0)+OFFSET(預定利率!$U$2,B149,0)))</f>
        <v>0</v>
      </c>
      <c r="M149" s="751">
        <f ca="1">IF(B149="","",IF(OR(ZDIVOPT02=CSWD,ZDIVOPT02=DVAC),OFFSET(預定利率!$R$2,B149,0),0))</f>
        <v>0</v>
      </c>
      <c r="N149" s="751">
        <f ca="1">IF(B149="","",IF(ZDIVOPT02=CSWD,OFFSET(預定利率!$S$2,B149,0),IF(ZDIVOPT02=DVAC,OFFSET(預定利率!$T$2,B149,0),0)))</f>
        <v>0</v>
      </c>
      <c r="O149" s="751">
        <f ca="1">IF(B149="","",IF(C149&lt;0,0,OFFSET(預定利率!$J$2,B149,0)+MAX(OFFSET(預定利率!$V$2,B149,0,1,3))))</f>
        <v>2855620</v>
      </c>
      <c r="P149" s="751">
        <f t="shared" ca="1" si="57"/>
        <v>2591677</v>
      </c>
      <c r="Q149" s="752">
        <f ca="1">IF(B149="","",IF(C149=109,0,OFFSET(預定利率!$AB$2,B149,0)+OFFSET(預定利率!$AC$2,B149,0)))</f>
        <v>2591717</v>
      </c>
      <c r="R149" s="751">
        <f t="shared" ca="1" si="58"/>
        <v>2591677</v>
      </c>
      <c r="S149" s="753">
        <f t="shared" ca="1" si="59"/>
        <v>2591717</v>
      </c>
      <c r="T149" s="760">
        <f t="shared" ca="1" si="66"/>
        <v>2655727</v>
      </c>
      <c r="U149" s="761">
        <f ca="1">IF(B149="","",OFFSET(預定利率!$Y$2,B149,0))</f>
        <v>2617960.34</v>
      </c>
      <c r="V149" s="761">
        <f t="shared" ca="1" si="60"/>
        <v>2591677</v>
      </c>
      <c r="W149" s="762">
        <f t="shared" ca="1" si="61"/>
        <v>0.975882310192275</v>
      </c>
      <c r="X149" s="761">
        <f t="shared" ca="1" si="62"/>
        <v>2591717</v>
      </c>
      <c r="Y149" s="763">
        <f t="shared" ca="1" si="63"/>
        <v>0.97589737198138216</v>
      </c>
      <c r="Z149" s="758">
        <f t="shared" ca="1" si="64"/>
        <v>1.0752686552495796</v>
      </c>
      <c r="AA149" s="759" t="b">
        <f t="shared" ref="AA149:AA212" ca="1" si="67">AND(INDIRECT("B"&amp;ROW())&gt;0,MOD(INDIRECT("B"&amp;ROW()),5)=0)</f>
        <v>0</v>
      </c>
    </row>
    <row r="150" spans="1:27" s="338" customFormat="1" ht="33.549999999999997" hidden="1" customHeight="1">
      <c r="A150" s="337"/>
      <c r="B150" s="749">
        <f ca="1">IF(B149="","",IF(C149=險種基本資料!$B$21,"",B149+1))</f>
        <v>5</v>
      </c>
      <c r="C150" s="750">
        <f t="shared" ca="1" si="65"/>
        <v>75</v>
      </c>
      <c r="D150" s="751">
        <f ca="1">IF(B150="","",OFFSET(預定利率!$I$2,B150,0))</f>
        <v>2655727</v>
      </c>
      <c r="E150" s="751">
        <f ca="1">IF(B150="","",OFFSET(預定利率!$M$2,B150,0)+OFFSET(預定利率!$K$2,B150,0))</f>
        <v>2632398</v>
      </c>
      <c r="F150" s="751">
        <f ca="1">IF(B150="","",OFFSET(預定利率!$L$2,B150,0)+OFFSET(預定利率!$K$2,B150,0))</f>
        <v>2606114</v>
      </c>
      <c r="G150" s="751">
        <f ca="1">IF(B150="","",OFFSET(預定利率!$J$2,B150,0))</f>
        <v>3701867</v>
      </c>
      <c r="H150" s="751">
        <f ca="1">IF(B150="","",OFFSET(預定利率!$G$2,B150,0))</f>
        <v>0</v>
      </c>
      <c r="I150" s="751">
        <f ca="1">IF(B150="","",IF(C150&lt;16,0,IF(C150=16,OFFSET(預定利率!$O$2,B150-1,0),0)+OFFSET(預定利率!$O$2,B150,0)))</f>
        <v>0</v>
      </c>
      <c r="J150" s="751">
        <f ca="1">IF(B150="","",IF(C150&lt;16,0,OFFSET(預定利率!$P$2,B150,0)))</f>
        <v>0</v>
      </c>
      <c r="K150" s="751">
        <f ca="1">IF(B150="","",IF(C150&lt;16,OFFSET(預定利率!$N$2,B150,0)+OFFSET(預定利率!$U$2,B150,0),OFFSET(預定利率!$Q$2,B150,0)+OFFSET(預定利率!$U$2,B150,0)))</f>
        <v>0</v>
      </c>
      <c r="L150" s="751">
        <f ca="1">IF(B150="","",IF(C150&lt;16,OFFSET(預定利率!$N$2,B150,0),OFFSET(預定利率!$Q$2,B150,0)+OFFSET(預定利率!$U$2,B150,0)))</f>
        <v>0</v>
      </c>
      <c r="M150" s="751">
        <f ca="1">IF(B150="","",IF(OR(ZDIVOPT02=CSWD,ZDIVOPT02=DVAC),OFFSET(預定利率!$R$2,B150,0),0))</f>
        <v>0</v>
      </c>
      <c r="N150" s="751">
        <f ca="1">IF(B150="","",IF(ZDIVOPT02=CSWD,OFFSET(預定利率!$S$2,B150,0),IF(ZDIVOPT02=DVAC,OFFSET(預定利率!$T$2,B150,0),0)))</f>
        <v>0</v>
      </c>
      <c r="O150" s="751">
        <f ca="1">IF(B150="","",IF(C150&lt;0,0,OFFSET(預定利率!$J$2,B150,0)+MAX(OFFSET(預定利率!$V$2,B150,0,1,3))))</f>
        <v>3701867</v>
      </c>
      <c r="P150" s="751">
        <f t="shared" ca="1" si="57"/>
        <v>2606114</v>
      </c>
      <c r="Q150" s="752">
        <f ca="1">IF(B150="","",IF(C150=109,0,OFFSET(預定利率!$AB$2,B150,0)+OFFSET(預定利率!$AC$2,B150,0)))</f>
        <v>2606148</v>
      </c>
      <c r="R150" s="751">
        <f t="shared" ca="1" si="58"/>
        <v>2606114</v>
      </c>
      <c r="S150" s="753">
        <f t="shared" ca="1" si="59"/>
        <v>2606148</v>
      </c>
      <c r="T150" s="760">
        <f t="shared" ca="1" si="66"/>
        <v>2655727</v>
      </c>
      <c r="U150" s="761">
        <f ca="1">IF(B150="","",OFFSET(預定利率!$Y$2,B150,0))</f>
        <v>2632397.62</v>
      </c>
      <c r="V150" s="761">
        <f t="shared" ca="1" si="60"/>
        <v>2606114</v>
      </c>
      <c r="W150" s="762">
        <f t="shared" ca="1" si="61"/>
        <v>0.98131848642575081</v>
      </c>
      <c r="X150" s="761">
        <f t="shared" ca="1" si="62"/>
        <v>2606148</v>
      </c>
      <c r="Y150" s="763">
        <f t="shared" ca="1" si="63"/>
        <v>0.98133128894649191</v>
      </c>
      <c r="Z150" s="758">
        <f t="shared" ca="1" si="64"/>
        <v>1.3939185014122311</v>
      </c>
      <c r="AA150" s="759" t="b">
        <f t="shared" ca="1" si="67"/>
        <v>1</v>
      </c>
    </row>
    <row r="151" spans="1:27" s="338" customFormat="1" ht="33.549999999999997" hidden="1" customHeight="1">
      <c r="A151" s="337"/>
      <c r="B151" s="749">
        <f ca="1">IF(B150="","",IF(C150=險種基本資料!$B$21,"",B150+1))</f>
        <v>6</v>
      </c>
      <c r="C151" s="750">
        <f t="shared" ca="1" si="65"/>
        <v>76</v>
      </c>
      <c r="D151" s="751">
        <f ca="1">IF(B151="","",OFFSET(預定利率!$I$2,B151,0))</f>
        <v>2655727</v>
      </c>
      <c r="E151" s="751">
        <f ca="1">IF(B151="","",OFFSET(預定利率!$M$2,B151,0)+OFFSET(預定利率!$K$2,B151,0))</f>
        <v>2644614</v>
      </c>
      <c r="F151" s="751">
        <f ca="1">IF(B151="","",OFFSET(預定利率!$L$2,B151,0)+OFFSET(預定利率!$K$2,B151,0))</f>
        <v>2618331</v>
      </c>
      <c r="G151" s="751">
        <f ca="1">IF(B151="","",OFFSET(預定利率!$J$2,B151,0))</f>
        <v>3701867</v>
      </c>
      <c r="H151" s="751">
        <f ca="1">IF(B151="","",OFFSET(預定利率!$G$2,B151,0))</f>
        <v>0</v>
      </c>
      <c r="I151" s="751">
        <f ca="1">IF(B151="","",IF(C151&lt;16,0,IF(C151=16,OFFSET(預定利率!$O$2,B151-1,0),0)+OFFSET(預定利率!$O$2,B151,0)))</f>
        <v>0</v>
      </c>
      <c r="J151" s="751">
        <f ca="1">IF(B151="","",IF(C151&lt;16,0,OFFSET(預定利率!$P$2,B151,0)))</f>
        <v>0</v>
      </c>
      <c r="K151" s="751">
        <f ca="1">IF(B151="","",IF(C151&lt;16,OFFSET(預定利率!$N$2,B151,0)+OFFSET(預定利率!$U$2,B151,0),OFFSET(預定利率!$Q$2,B151,0)+OFFSET(預定利率!$U$2,B151,0)))</f>
        <v>0</v>
      </c>
      <c r="L151" s="751">
        <f ca="1">IF(B151="","",IF(C151&lt;16,OFFSET(預定利率!$N$2,B151,0),OFFSET(預定利率!$Q$2,B151,0)+OFFSET(預定利率!$U$2,B151,0)))</f>
        <v>0</v>
      </c>
      <c r="M151" s="751">
        <f ca="1">IF(B151="","",IF(OR(ZDIVOPT02=CSWD,ZDIVOPT02=DVAC),OFFSET(預定利率!$R$2,B151,0),0))</f>
        <v>0</v>
      </c>
      <c r="N151" s="751">
        <f ca="1">IF(B151="","",IF(ZDIVOPT02=CSWD,OFFSET(預定利率!$S$2,B151,0),IF(ZDIVOPT02=DVAC,OFFSET(預定利率!$T$2,B151,0),0)))</f>
        <v>0</v>
      </c>
      <c r="O151" s="751">
        <f ca="1">IF(B151="","",IF(C151&lt;0,0,OFFSET(預定利率!$J$2,B151,0)+MAX(OFFSET(預定利率!$V$2,B151,0,1,3))))</f>
        <v>3701867</v>
      </c>
      <c r="P151" s="751">
        <f t="shared" ca="1" si="57"/>
        <v>2618331</v>
      </c>
      <c r="Q151" s="752">
        <f ca="1">IF(B151="","",IF(C151=109,0,OFFSET(預定利率!$AB$2,B151,0)+OFFSET(預定利率!$AC$2,B151,0)))</f>
        <v>2644640</v>
      </c>
      <c r="R151" s="751">
        <f t="shared" ca="1" si="58"/>
        <v>2618331</v>
      </c>
      <c r="S151" s="753">
        <f t="shared" ca="1" si="59"/>
        <v>2644640</v>
      </c>
      <c r="T151" s="760">
        <f t="shared" ca="1" si="66"/>
        <v>2655727</v>
      </c>
      <c r="U151" s="761">
        <f ca="1">IF(B151="","",OFFSET(預定利率!$Y$2,B151,0))</f>
        <v>2644613.7799999998</v>
      </c>
      <c r="V151" s="761">
        <f t="shared" ca="1" si="60"/>
        <v>2618331</v>
      </c>
      <c r="W151" s="762">
        <f t="shared" ca="1" si="61"/>
        <v>0.98591873336378322</v>
      </c>
      <c r="X151" s="761">
        <f t="shared" ca="1" si="62"/>
        <v>2644640</v>
      </c>
      <c r="Y151" s="763">
        <f t="shared" ca="1" si="63"/>
        <v>0.99582524860424282</v>
      </c>
      <c r="Z151" s="758">
        <f t="shared" ca="1" si="64"/>
        <v>1.3939185014122311</v>
      </c>
      <c r="AA151" s="759" t="b">
        <f t="shared" ca="1" si="67"/>
        <v>0</v>
      </c>
    </row>
    <row r="152" spans="1:27" s="338" customFormat="1" ht="33.549999999999997" hidden="1" customHeight="1">
      <c r="A152" s="337"/>
      <c r="B152" s="749">
        <f ca="1">IF(B151="","",IF(C151=險種基本資料!$B$21,"",B151+1))</f>
        <v>7</v>
      </c>
      <c r="C152" s="750">
        <f t="shared" ca="1" si="65"/>
        <v>77</v>
      </c>
      <c r="D152" s="751">
        <f ca="1">IF(B152="","",OFFSET(預定利率!$I$2,B152,0))</f>
        <v>2655727</v>
      </c>
      <c r="E152" s="751">
        <f ca="1">IF(B152="","",OFFSET(預定利率!$M$2,B152,0)+OFFSET(預定利率!$K$2,B152,0))</f>
        <v>2654239</v>
      </c>
      <c r="F152" s="751">
        <f ca="1">IF(B152="","",OFFSET(預定利率!$L$2,B152,0)+OFFSET(預定利率!$K$2,B152,0))</f>
        <v>2654239</v>
      </c>
      <c r="G152" s="751">
        <f ca="1">IF(B152="","",OFFSET(預定利率!$J$2,B152,0))</f>
        <v>3701867</v>
      </c>
      <c r="H152" s="751">
        <f ca="1">IF(B152="","",OFFSET(預定利率!$G$2,B152,0))</f>
        <v>0</v>
      </c>
      <c r="I152" s="751">
        <f ca="1">IF(B152="","",IF(C152&lt;16,0,IF(C152=16,OFFSET(預定利率!$O$2,B152-1,0),0)+OFFSET(預定利率!$O$2,B152,0)))</f>
        <v>0</v>
      </c>
      <c r="J152" s="751">
        <f ca="1">IF(B152="","",IF(C152&lt;16,0,OFFSET(預定利率!$P$2,B152,0)))</f>
        <v>0</v>
      </c>
      <c r="K152" s="751">
        <f ca="1">IF(B152="","",IF(C152&lt;16,OFFSET(預定利率!$N$2,B152,0)+OFFSET(預定利率!$U$2,B152,0),OFFSET(預定利率!$Q$2,B152,0)+OFFSET(預定利率!$U$2,B152,0)))</f>
        <v>0</v>
      </c>
      <c r="L152" s="751">
        <f ca="1">IF(B152="","",IF(C152&lt;16,OFFSET(預定利率!$N$2,B152,0),OFFSET(預定利率!$Q$2,B152,0)+OFFSET(預定利率!$U$2,B152,0)))</f>
        <v>0</v>
      </c>
      <c r="M152" s="751">
        <f ca="1">IF(B152="","",IF(OR(ZDIVOPT02=CSWD,ZDIVOPT02=DVAC),OFFSET(預定利率!$R$2,B152,0),0))</f>
        <v>0</v>
      </c>
      <c r="N152" s="751">
        <f ca="1">IF(B152="","",IF(ZDIVOPT02=CSWD,OFFSET(預定利率!$S$2,B152,0),IF(ZDIVOPT02=DVAC,OFFSET(預定利率!$T$2,B152,0),0)))</f>
        <v>0</v>
      </c>
      <c r="O152" s="751">
        <f ca="1">IF(B152="","",IF(C152&lt;0,0,OFFSET(預定利率!$J$2,B152,0)+MAX(OFFSET(預定利率!$V$2,B152,0,1,3))))</f>
        <v>3701867</v>
      </c>
      <c r="P152" s="751">
        <f t="shared" ca="1" si="57"/>
        <v>2654239</v>
      </c>
      <c r="Q152" s="752">
        <f ca="1">IF(B152="","",IF(C152=109,0,OFFSET(預定利率!$AB$2,B152,0)+OFFSET(預定利率!$AC$2,B152,0)))</f>
        <v>2654256</v>
      </c>
      <c r="R152" s="751">
        <f t="shared" ca="1" si="58"/>
        <v>2654239</v>
      </c>
      <c r="S152" s="753">
        <f t="shared" ca="1" si="59"/>
        <v>2654256</v>
      </c>
      <c r="T152" s="760">
        <f t="shared" ca="1" si="66"/>
        <v>2655727</v>
      </c>
      <c r="U152" s="761">
        <f ca="1">IF(B152="","",OFFSET(預定利率!$Y$2,B152,0))</f>
        <v>2654238.64</v>
      </c>
      <c r="V152" s="761">
        <f t="shared" ca="1" si="60"/>
        <v>2654239</v>
      </c>
      <c r="W152" s="762">
        <f t="shared" ca="1" si="61"/>
        <v>0.99943970144521632</v>
      </c>
      <c r="X152" s="761">
        <f t="shared" ca="1" si="62"/>
        <v>2654256</v>
      </c>
      <c r="Y152" s="763">
        <f t="shared" ca="1" si="63"/>
        <v>0.99944610270558687</v>
      </c>
      <c r="Z152" s="758">
        <f t="shared" ca="1" si="64"/>
        <v>1.3939185014122311</v>
      </c>
      <c r="AA152" s="759" t="b">
        <f t="shared" ca="1" si="67"/>
        <v>0</v>
      </c>
    </row>
    <row r="153" spans="1:27" s="338" customFormat="1" ht="33.549999999999997" hidden="1" customHeight="1">
      <c r="A153" s="337"/>
      <c r="B153" s="749">
        <f ca="1">IF(B152="","",IF(C152=險種基本資料!$B$21,"",B152+1))</f>
        <v>8</v>
      </c>
      <c r="C153" s="750">
        <f t="shared" ca="1" si="65"/>
        <v>78</v>
      </c>
      <c r="D153" s="751">
        <f ca="1">IF(B153="","",OFFSET(預定利率!$I$2,B153,0))</f>
        <v>2655727</v>
      </c>
      <c r="E153" s="751">
        <f ca="1">IF(B153="","",OFFSET(預定利率!$M$2,B153,0)+OFFSET(預定利率!$K$2,B153,0))</f>
        <v>2660532</v>
      </c>
      <c r="F153" s="751">
        <f ca="1">IF(B153="","",OFFSET(預定利率!$L$2,B153,0)+OFFSET(預定利率!$K$2,B153,0))</f>
        <v>2660532</v>
      </c>
      <c r="G153" s="751">
        <f ca="1">IF(B153="","",OFFSET(預定利率!$J$2,B153,0))</f>
        <v>3701867</v>
      </c>
      <c r="H153" s="751">
        <f ca="1">IF(B153="","",OFFSET(預定利率!$G$2,B153,0))</f>
        <v>0</v>
      </c>
      <c r="I153" s="751">
        <f ca="1">IF(B153="","",IF(C153&lt;16,0,IF(C153=16,OFFSET(預定利率!$O$2,B153-1,0),0)+OFFSET(預定利率!$O$2,B153,0)))</f>
        <v>0</v>
      </c>
      <c r="J153" s="751">
        <f ca="1">IF(B153="","",IF(C153&lt;16,0,OFFSET(預定利率!$P$2,B153,0)))</f>
        <v>0</v>
      </c>
      <c r="K153" s="751">
        <f ca="1">IF(B153="","",IF(C153&lt;16,OFFSET(預定利率!$N$2,B153,0)+OFFSET(預定利率!$U$2,B153,0),OFFSET(預定利率!$Q$2,B153,0)+OFFSET(預定利率!$U$2,B153,0)))</f>
        <v>0</v>
      </c>
      <c r="L153" s="751">
        <f ca="1">IF(B153="","",IF(C153&lt;16,OFFSET(預定利率!$N$2,B153,0),OFFSET(預定利率!$Q$2,B153,0)+OFFSET(預定利率!$U$2,B153,0)))</f>
        <v>0</v>
      </c>
      <c r="M153" s="751">
        <f ca="1">IF(B153="","",IF(OR(ZDIVOPT02=CSWD,ZDIVOPT02=DVAC),OFFSET(預定利率!$R$2,B153,0),0))</f>
        <v>0</v>
      </c>
      <c r="N153" s="751">
        <f ca="1">IF(B153="","",IF(ZDIVOPT02=CSWD,OFFSET(預定利率!$S$2,B153,0),IF(ZDIVOPT02=DVAC,OFFSET(預定利率!$T$2,B153,0),0)))</f>
        <v>0</v>
      </c>
      <c r="O153" s="751">
        <f ca="1">IF(B153="","",IF(C153&lt;0,0,OFFSET(預定利率!$J$2,B153,0)+MAX(OFFSET(預定利率!$V$2,B153,0,1,3))))</f>
        <v>3701867</v>
      </c>
      <c r="P153" s="751">
        <f t="shared" ca="1" si="57"/>
        <v>2660532</v>
      </c>
      <c r="Q153" s="752">
        <f ca="1">IF(B153="","",IF(C153=109,0,OFFSET(預定利率!$AB$2,B153,0)+OFFSET(預定利率!$AC$2,B153,0)))</f>
        <v>2660539</v>
      </c>
      <c r="R153" s="751">
        <f t="shared" ca="1" si="58"/>
        <v>2660532</v>
      </c>
      <c r="S153" s="753">
        <f t="shared" ca="1" si="59"/>
        <v>2660539</v>
      </c>
      <c r="T153" s="760">
        <f t="shared" ca="1" si="66"/>
        <v>2655727</v>
      </c>
      <c r="U153" s="761">
        <f ca="1">IF(B153="","",OFFSET(預定利率!$Y$2,B153,0))</f>
        <v>2660531.81</v>
      </c>
      <c r="V153" s="761">
        <f t="shared" ca="1" si="60"/>
        <v>2660532</v>
      </c>
      <c r="W153" s="762">
        <f t="shared" ca="1" si="61"/>
        <v>1.0018092974164889</v>
      </c>
      <c r="X153" s="761">
        <f t="shared" ca="1" si="62"/>
        <v>2660539</v>
      </c>
      <c r="Y153" s="763">
        <f t="shared" ca="1" si="63"/>
        <v>1.0018119332295827</v>
      </c>
      <c r="Z153" s="758">
        <f t="shared" ca="1" si="64"/>
        <v>1.3939185014122311</v>
      </c>
      <c r="AA153" s="759" t="b">
        <f t="shared" ca="1" si="67"/>
        <v>0</v>
      </c>
    </row>
    <row r="154" spans="1:27" s="338" customFormat="1" ht="33.549999999999997" hidden="1" customHeight="1">
      <c r="A154" s="337"/>
      <c r="B154" s="749">
        <f ca="1">IF(B153="","",IF(C153=險種基本資料!$B$21,"",B153+1))</f>
        <v>9</v>
      </c>
      <c r="C154" s="750">
        <f t="shared" ca="1" si="65"/>
        <v>79</v>
      </c>
      <c r="D154" s="751">
        <f ca="1">IF(B154="","",OFFSET(預定利率!$I$2,B154,0))</f>
        <v>2655727</v>
      </c>
      <c r="E154" s="751">
        <f ca="1">IF(B154="","",OFFSET(預定利率!$M$2,B154,0)+OFFSET(預定利率!$K$2,B154,0))</f>
        <v>2663123</v>
      </c>
      <c r="F154" s="751">
        <f ca="1">IF(B154="","",OFFSET(預定利率!$L$2,B154,0)+OFFSET(預定利率!$K$2,B154,0))</f>
        <v>2663123</v>
      </c>
      <c r="G154" s="751">
        <f ca="1">IF(B154="","",OFFSET(預定利率!$J$2,B154,0))</f>
        <v>3701867</v>
      </c>
      <c r="H154" s="751">
        <f ca="1">IF(B154="","",OFFSET(預定利率!$G$2,B154,0))</f>
        <v>0</v>
      </c>
      <c r="I154" s="751">
        <f ca="1">IF(B154="","",IF(C154&lt;16,0,IF(C154=16,OFFSET(預定利率!$O$2,B154-1,0),0)+OFFSET(預定利率!$O$2,B154,0)))</f>
        <v>0</v>
      </c>
      <c r="J154" s="751">
        <f ca="1">IF(B154="","",IF(C154&lt;16,0,OFFSET(預定利率!$P$2,B154,0)))</f>
        <v>0</v>
      </c>
      <c r="K154" s="751">
        <f ca="1">IF(B154="","",IF(C154&lt;16,OFFSET(預定利率!$N$2,B154,0)+OFFSET(預定利率!$U$2,B154,0),OFFSET(預定利率!$Q$2,B154,0)+OFFSET(預定利率!$U$2,B154,0)))</f>
        <v>0</v>
      </c>
      <c r="L154" s="751">
        <f ca="1">IF(B154="","",IF(C154&lt;16,OFFSET(預定利率!$N$2,B154,0),OFFSET(預定利率!$Q$2,B154,0)+OFFSET(預定利率!$U$2,B154,0)))</f>
        <v>0</v>
      </c>
      <c r="M154" s="751">
        <f ca="1">IF(B154="","",IF(OR(ZDIVOPT02=CSWD,ZDIVOPT02=DVAC),OFFSET(預定利率!$R$2,B154,0),0))</f>
        <v>0</v>
      </c>
      <c r="N154" s="751">
        <f ca="1">IF(B154="","",IF(ZDIVOPT02=CSWD,OFFSET(預定利率!$S$2,B154,0),IF(ZDIVOPT02=DVAC,OFFSET(預定利率!$T$2,B154,0),0)))</f>
        <v>0</v>
      </c>
      <c r="O154" s="751">
        <f ca="1">IF(B154="","",IF(C154&lt;0,0,OFFSET(預定利率!$J$2,B154,0)+MAX(OFFSET(預定利率!$V$2,B154,0,1,3))))</f>
        <v>3701867</v>
      </c>
      <c r="P154" s="751">
        <f t="shared" ca="1" si="57"/>
        <v>2663123</v>
      </c>
      <c r="Q154" s="752">
        <f ca="1">IF(B154="","",IF(C154=109,0,OFFSET(預定利率!$AB$2,B154,0)+OFFSET(預定利率!$AC$2,B154,0)))</f>
        <v>2663119</v>
      </c>
      <c r="R154" s="751">
        <f t="shared" ca="1" si="58"/>
        <v>2663123</v>
      </c>
      <c r="S154" s="753">
        <f t="shared" ca="1" si="59"/>
        <v>2663119</v>
      </c>
      <c r="T154" s="760">
        <f t="shared" ca="1" si="66"/>
        <v>2655727</v>
      </c>
      <c r="U154" s="761">
        <f ca="1">IF(B154="","",OFFSET(預定利率!$Y$2,B154,0))</f>
        <v>2663123.12</v>
      </c>
      <c r="V154" s="761">
        <f t="shared" ca="1" si="60"/>
        <v>2663123</v>
      </c>
      <c r="W154" s="762">
        <f t="shared" ca="1" si="61"/>
        <v>1.0027849248059006</v>
      </c>
      <c r="X154" s="761">
        <f t="shared" ca="1" si="62"/>
        <v>2663119</v>
      </c>
      <c r="Y154" s="763">
        <f t="shared" ca="1" si="63"/>
        <v>1.0027834186269899</v>
      </c>
      <c r="Z154" s="758">
        <f t="shared" ca="1" si="64"/>
        <v>1.3939185014122311</v>
      </c>
      <c r="AA154" s="759" t="b">
        <f t="shared" ca="1" si="67"/>
        <v>0</v>
      </c>
    </row>
    <row r="155" spans="1:27" s="338" customFormat="1" ht="33.549999999999997" hidden="1" customHeight="1">
      <c r="A155" s="337"/>
      <c r="B155" s="749">
        <f ca="1">IF(B154="","",IF(C154=險種基本資料!$B$21,"",B154+1))</f>
        <v>10</v>
      </c>
      <c r="C155" s="750">
        <f t="shared" ca="1" si="65"/>
        <v>80</v>
      </c>
      <c r="D155" s="751">
        <f ca="1">IF(B155="","",OFFSET(預定利率!$I$2,B155,0))</f>
        <v>2655727</v>
      </c>
      <c r="E155" s="751">
        <f ca="1">IF(B155="","",OFFSET(預定利率!$M$2,B155,0)+OFFSET(預定利率!$K$2,B155,0))</f>
        <v>2661642</v>
      </c>
      <c r="F155" s="751">
        <f ca="1">IF(B155="","",OFFSET(預定利率!$L$2,B155,0)+OFFSET(預定利率!$K$2,B155,0))</f>
        <v>2661642</v>
      </c>
      <c r="G155" s="751">
        <f ca="1">IF(B155="","",OFFSET(預定利率!$J$2,B155,0))</f>
        <v>3701867</v>
      </c>
      <c r="H155" s="751">
        <f ca="1">IF(B155="","",OFFSET(預定利率!$G$2,B155,0))</f>
        <v>0</v>
      </c>
      <c r="I155" s="751">
        <f ca="1">IF(B155="","",IF(C155&lt;16,0,IF(C155=16,OFFSET(預定利率!$O$2,B155-1,0),0)+OFFSET(預定利率!$O$2,B155,0)))</f>
        <v>0</v>
      </c>
      <c r="J155" s="751">
        <f ca="1">IF(B155="","",IF(C155&lt;16,0,OFFSET(預定利率!$P$2,B155,0)))</f>
        <v>0</v>
      </c>
      <c r="K155" s="751">
        <f ca="1">IF(B155="","",IF(C155&lt;16,OFFSET(預定利率!$N$2,B155,0)+OFFSET(預定利率!$U$2,B155,0),OFFSET(預定利率!$Q$2,B155,0)+OFFSET(預定利率!$U$2,B155,0)))</f>
        <v>0</v>
      </c>
      <c r="L155" s="751">
        <f ca="1">IF(B155="","",IF(C155&lt;16,OFFSET(預定利率!$N$2,B155,0),OFFSET(預定利率!$Q$2,B155,0)+OFFSET(預定利率!$U$2,B155,0)))</f>
        <v>0</v>
      </c>
      <c r="M155" s="751">
        <f ca="1">IF(B155="","",IF(OR(ZDIVOPT02=CSWD,ZDIVOPT02=DVAC),OFFSET(預定利率!$R$2,B155,0),0))</f>
        <v>0</v>
      </c>
      <c r="N155" s="751">
        <f ca="1">IF(B155="","",IF(ZDIVOPT02=CSWD,OFFSET(預定利率!$S$2,B155,0),IF(ZDIVOPT02=DVAC,OFFSET(預定利率!$T$2,B155,0),0)))</f>
        <v>0</v>
      </c>
      <c r="O155" s="751">
        <f ca="1">IF(B155="","",IF(C155&lt;0,0,OFFSET(預定利率!$J$2,B155,0)+MAX(OFFSET(預定利率!$V$2,B155,0,1,3))))</f>
        <v>3701867</v>
      </c>
      <c r="P155" s="751">
        <f t="shared" ca="1" si="57"/>
        <v>2661642</v>
      </c>
      <c r="Q155" s="752">
        <f ca="1">IF(B155="","",IF(C155=109,0,OFFSET(預定利率!$AB$2,B155,0)+OFFSET(預定利率!$AC$2,B155,0)))</f>
        <v>2661636</v>
      </c>
      <c r="R155" s="751">
        <f t="shared" ca="1" si="58"/>
        <v>2661642</v>
      </c>
      <c r="S155" s="753">
        <f t="shared" ca="1" si="59"/>
        <v>2661636</v>
      </c>
      <c r="T155" s="760">
        <f t="shared" ca="1" si="66"/>
        <v>2655727</v>
      </c>
      <c r="U155" s="761">
        <f ca="1">IF(B155="","",OFFSET(預定利率!$Y$2,B155,0))</f>
        <v>2661642.37</v>
      </c>
      <c r="V155" s="761">
        <f t="shared" ca="1" si="60"/>
        <v>2661642</v>
      </c>
      <c r="W155" s="762">
        <f t="shared" ca="1" si="61"/>
        <v>1.0022272620642108</v>
      </c>
      <c r="X155" s="761">
        <f t="shared" ca="1" si="62"/>
        <v>2661636</v>
      </c>
      <c r="Y155" s="763">
        <f t="shared" ca="1" si="63"/>
        <v>1.0022250027958446</v>
      </c>
      <c r="Z155" s="758">
        <f t="shared" ca="1" si="64"/>
        <v>1.3939185014122311</v>
      </c>
      <c r="AA155" s="759" t="b">
        <f t="shared" ca="1" si="67"/>
        <v>1</v>
      </c>
    </row>
    <row r="156" spans="1:27" s="338" customFormat="1" ht="33.549999999999997" hidden="1" customHeight="1">
      <c r="A156" s="337"/>
      <c r="B156" s="749">
        <f ca="1">IF(B155="","",IF(C155=險種基本資料!$B$21,"",B155+1))</f>
        <v>11</v>
      </c>
      <c r="C156" s="750">
        <f t="shared" ca="1" si="65"/>
        <v>81</v>
      </c>
      <c r="D156" s="751">
        <f ca="1">IF(B156="","",OFFSET(預定利率!$I$2,B156,0))</f>
        <v>2655727</v>
      </c>
      <c r="E156" s="751">
        <f ca="1">IF(B156="","",OFFSET(預定利率!$M$2,B156,0)+OFFSET(預定利率!$K$2,B156,0))</f>
        <v>2659421</v>
      </c>
      <c r="F156" s="751">
        <f ca="1">IF(B156="","",OFFSET(預定利率!$L$2,B156,0)+OFFSET(預定利率!$K$2,B156,0))</f>
        <v>2659421</v>
      </c>
      <c r="G156" s="751">
        <f ca="1">IF(B156="","",OFFSET(預定利率!$J$2,B156,0))</f>
        <v>3627830</v>
      </c>
      <c r="H156" s="751">
        <f ca="1">IF(B156="","",OFFSET(預定利率!$G$2,B156,0))</f>
        <v>0</v>
      </c>
      <c r="I156" s="751">
        <f ca="1">IF(B156="","",IF(C156&lt;16,0,IF(C156=16,OFFSET(預定利率!$O$2,B156-1,0),0)+OFFSET(預定利率!$O$2,B156,0)))</f>
        <v>0</v>
      </c>
      <c r="J156" s="751">
        <f ca="1">IF(B156="","",IF(C156&lt;16,0,OFFSET(預定利率!$P$2,B156,0)))</f>
        <v>0</v>
      </c>
      <c r="K156" s="751">
        <f ca="1">IF(B156="","",IF(C156&lt;16,OFFSET(預定利率!$N$2,B156,0)+OFFSET(預定利率!$U$2,B156,0),OFFSET(預定利率!$Q$2,B156,0)+OFFSET(預定利率!$U$2,B156,0)))</f>
        <v>0</v>
      </c>
      <c r="L156" s="751">
        <f ca="1">IF(B156="","",IF(C156&lt;16,OFFSET(預定利率!$N$2,B156,0),OFFSET(預定利率!$Q$2,B156,0)+OFFSET(預定利率!$U$2,B156,0)))</f>
        <v>0</v>
      </c>
      <c r="M156" s="751">
        <f ca="1">IF(B156="","",IF(OR(ZDIVOPT02=CSWD,ZDIVOPT02=DVAC),OFFSET(預定利率!$R$2,B156,0),0))</f>
        <v>0</v>
      </c>
      <c r="N156" s="751">
        <f ca="1">IF(B156="","",IF(ZDIVOPT02=CSWD,OFFSET(預定利率!$S$2,B156,0),IF(ZDIVOPT02=DVAC,OFFSET(預定利率!$T$2,B156,0),0)))</f>
        <v>0</v>
      </c>
      <c r="O156" s="751">
        <f ca="1">IF(B156="","",IF(C156&lt;0,0,OFFSET(預定利率!$J$2,B156,0)+MAX(OFFSET(預定利率!$V$2,B156,0,1,3))))</f>
        <v>3627830</v>
      </c>
      <c r="P156" s="751">
        <f t="shared" ca="1" si="57"/>
        <v>2659421</v>
      </c>
      <c r="Q156" s="752">
        <f ca="1">IF(B156="","",IF(C156=109,0,OFFSET(預定利率!$AB$2,B156,0)+OFFSET(預定利率!$AC$2,B156,0)))</f>
        <v>2659412</v>
      </c>
      <c r="R156" s="751">
        <f t="shared" ca="1" si="58"/>
        <v>2659421</v>
      </c>
      <c r="S156" s="753">
        <f t="shared" ca="1" si="59"/>
        <v>2659412</v>
      </c>
      <c r="T156" s="760">
        <f t="shared" ca="1" si="66"/>
        <v>2655727</v>
      </c>
      <c r="U156" s="761">
        <f ca="1">IF(B156="","",OFFSET(預定利率!$Y$2,B156,0))</f>
        <v>2659421.25</v>
      </c>
      <c r="V156" s="761">
        <f t="shared" ca="1" si="60"/>
        <v>2659421</v>
      </c>
      <c r="W156" s="762">
        <f t="shared" ca="1" si="61"/>
        <v>1.0013909562240395</v>
      </c>
      <c r="X156" s="761">
        <f t="shared" ca="1" si="62"/>
        <v>2659412</v>
      </c>
      <c r="Y156" s="763">
        <f t="shared" ca="1" si="63"/>
        <v>1.0013875673214905</v>
      </c>
      <c r="Z156" s="758">
        <f t="shared" ca="1" si="64"/>
        <v>1.3660402594091938</v>
      </c>
      <c r="AA156" s="759" t="b">
        <f t="shared" ca="1" si="67"/>
        <v>0</v>
      </c>
    </row>
    <row r="157" spans="1:27" s="338" customFormat="1" ht="33.549999999999997" hidden="1" customHeight="1">
      <c r="A157" s="337"/>
      <c r="B157" s="749">
        <f ca="1">IF(B156="","",IF(C156=險種基本資料!$B$21,"",B156+1))</f>
        <v>12</v>
      </c>
      <c r="C157" s="750">
        <f t="shared" ca="1" si="65"/>
        <v>82</v>
      </c>
      <c r="D157" s="751">
        <f ca="1">IF(B157="","",OFFSET(預定利率!$I$2,B157,0))</f>
        <v>2655727</v>
      </c>
      <c r="E157" s="751">
        <f ca="1">IF(B157="","",OFFSET(預定利率!$M$2,B157,0)+OFFSET(預定利率!$K$2,B157,0))</f>
        <v>2656090</v>
      </c>
      <c r="F157" s="751">
        <f ca="1">IF(B157="","",OFFSET(預定利率!$L$2,B157,0)+OFFSET(預定利率!$K$2,B157,0))</f>
        <v>2656090</v>
      </c>
      <c r="G157" s="751">
        <f ca="1">IF(B157="","",OFFSET(預定利率!$J$2,B157,0))</f>
        <v>3555273</v>
      </c>
      <c r="H157" s="751">
        <f ca="1">IF(B157="","",OFFSET(預定利率!$G$2,B157,0))</f>
        <v>0</v>
      </c>
      <c r="I157" s="751">
        <f ca="1">IF(B157="","",IF(C157&lt;16,0,IF(C157=16,OFFSET(預定利率!$O$2,B157-1,0),0)+OFFSET(預定利率!$O$2,B157,0)))</f>
        <v>0</v>
      </c>
      <c r="J157" s="751">
        <f ca="1">IF(B157="","",IF(C157&lt;16,0,OFFSET(預定利率!$P$2,B157,0)))</f>
        <v>0</v>
      </c>
      <c r="K157" s="751">
        <f ca="1">IF(B157="","",IF(C157&lt;16,OFFSET(預定利率!$N$2,B157,0)+OFFSET(預定利率!$U$2,B157,0),OFFSET(預定利率!$Q$2,B157,0)+OFFSET(預定利率!$U$2,B157,0)))</f>
        <v>0</v>
      </c>
      <c r="L157" s="751">
        <f ca="1">IF(B157="","",IF(C157&lt;16,OFFSET(預定利率!$N$2,B157,0),OFFSET(預定利率!$Q$2,B157,0)+OFFSET(預定利率!$U$2,B157,0)))</f>
        <v>0</v>
      </c>
      <c r="M157" s="751">
        <f ca="1">IF(B157="","",IF(OR(ZDIVOPT02=CSWD,ZDIVOPT02=DVAC),OFFSET(預定利率!$R$2,B157,0),0))</f>
        <v>0</v>
      </c>
      <c r="N157" s="751">
        <f ca="1">IF(B157="","",IF(ZDIVOPT02=CSWD,OFFSET(預定利率!$S$2,B157,0),IF(ZDIVOPT02=DVAC,OFFSET(預定利率!$T$2,B157,0),0)))</f>
        <v>0</v>
      </c>
      <c r="O157" s="751">
        <f ca="1">IF(B157="","",IF(C157&lt;0,0,OFFSET(預定利率!$J$2,B157,0)+MAX(OFFSET(預定利率!$V$2,B157,0,1,3))))</f>
        <v>3555273</v>
      </c>
      <c r="P157" s="751">
        <f t="shared" ca="1" si="57"/>
        <v>2656090</v>
      </c>
      <c r="Q157" s="752">
        <f ca="1">IF(B157="","",IF(C157=109,0,OFFSET(預定利率!$AB$2,B157,0)+OFFSET(預定利率!$AC$2,B157,0)))</f>
        <v>2656078</v>
      </c>
      <c r="R157" s="751">
        <f t="shared" ca="1" si="58"/>
        <v>2656090</v>
      </c>
      <c r="S157" s="753">
        <f t="shared" ca="1" si="59"/>
        <v>2656078</v>
      </c>
      <c r="T157" s="760">
        <f t="shared" ca="1" si="66"/>
        <v>2655727</v>
      </c>
      <c r="U157" s="761">
        <f ca="1">IF(B157="","",OFFSET(預定利率!$Y$2,B157,0))</f>
        <v>2656089.5699999998</v>
      </c>
      <c r="V157" s="761">
        <f t="shared" ca="1" si="60"/>
        <v>2656090</v>
      </c>
      <c r="W157" s="762">
        <f t="shared" ca="1" si="61"/>
        <v>1.0001366857361469</v>
      </c>
      <c r="X157" s="761">
        <f t="shared" ca="1" si="62"/>
        <v>2656078</v>
      </c>
      <c r="Y157" s="763">
        <f t="shared" ca="1" si="63"/>
        <v>1.0001321671994148</v>
      </c>
      <c r="Z157" s="758">
        <f t="shared" ca="1" si="64"/>
        <v>1.3387193036031189</v>
      </c>
      <c r="AA157" s="759" t="b">
        <f t="shared" ca="1" si="67"/>
        <v>0</v>
      </c>
    </row>
    <row r="158" spans="1:27" s="338" customFormat="1" ht="33.549999999999997" hidden="1" customHeight="1">
      <c r="A158" s="337"/>
      <c r="B158" s="749">
        <f ca="1">IF(B157="","",IF(C157=險種基本資料!$B$21,"",B157+1))</f>
        <v>13</v>
      </c>
      <c r="C158" s="750">
        <f t="shared" ca="1" si="65"/>
        <v>83</v>
      </c>
      <c r="D158" s="751">
        <f ca="1">IF(B158="","",OFFSET(預定利率!$I$2,B158,0))</f>
        <v>2655727</v>
      </c>
      <c r="E158" s="751">
        <f ca="1">IF(B158="","",OFFSET(預定利率!$M$2,B158,0)+OFFSET(預定利率!$K$2,B158,0))</f>
        <v>2652018</v>
      </c>
      <c r="F158" s="751">
        <f ca="1">IF(B158="","",OFFSET(預定利率!$L$2,B158,0)+OFFSET(預定利率!$K$2,B158,0))</f>
        <v>2652018</v>
      </c>
      <c r="G158" s="751">
        <f ca="1">IF(B158="","",OFFSET(預定利率!$J$2,B158,0))</f>
        <v>3484197</v>
      </c>
      <c r="H158" s="751">
        <f ca="1">IF(B158="","",OFFSET(預定利率!$G$2,B158,0))</f>
        <v>0</v>
      </c>
      <c r="I158" s="751">
        <f ca="1">IF(B158="","",IF(C158&lt;16,0,IF(C158=16,OFFSET(預定利率!$O$2,B158-1,0),0)+OFFSET(預定利率!$O$2,B158,0)))</f>
        <v>0</v>
      </c>
      <c r="J158" s="751">
        <f ca="1">IF(B158="","",IF(C158&lt;16,0,OFFSET(預定利率!$P$2,B158,0)))</f>
        <v>0</v>
      </c>
      <c r="K158" s="751">
        <f ca="1">IF(B158="","",IF(C158&lt;16,OFFSET(預定利率!$N$2,B158,0)+OFFSET(預定利率!$U$2,B158,0),OFFSET(預定利率!$Q$2,B158,0)+OFFSET(預定利率!$U$2,B158,0)))</f>
        <v>0</v>
      </c>
      <c r="L158" s="751">
        <f ca="1">IF(B158="","",IF(C158&lt;16,OFFSET(預定利率!$N$2,B158,0),OFFSET(預定利率!$Q$2,B158,0)+OFFSET(預定利率!$U$2,B158,0)))</f>
        <v>0</v>
      </c>
      <c r="M158" s="751">
        <f ca="1">IF(B158="","",IF(OR(ZDIVOPT02=CSWD,ZDIVOPT02=DVAC),OFFSET(預定利率!$R$2,B158,0),0))</f>
        <v>0</v>
      </c>
      <c r="N158" s="751">
        <f ca="1">IF(B158="","",IF(ZDIVOPT02=CSWD,OFFSET(預定利率!$S$2,B158,0),IF(ZDIVOPT02=DVAC,OFFSET(預定利率!$T$2,B158,0),0)))</f>
        <v>0</v>
      </c>
      <c r="O158" s="751">
        <f ca="1">IF(B158="","",IF(C158&lt;0,0,OFFSET(預定利率!$J$2,B158,0)+MAX(OFFSET(預定利率!$V$2,B158,0,1,3))))</f>
        <v>3484197</v>
      </c>
      <c r="P158" s="751">
        <f t="shared" ca="1" si="57"/>
        <v>2652018</v>
      </c>
      <c r="Q158" s="752">
        <f ca="1">IF(B158="","",IF(C158=109,0,OFFSET(預定利率!$AB$2,B158,0)+OFFSET(預定利率!$AC$2,B158,0)))</f>
        <v>2652005</v>
      </c>
      <c r="R158" s="751">
        <f t="shared" ca="1" si="58"/>
        <v>2652018</v>
      </c>
      <c r="S158" s="753">
        <f t="shared" ca="1" si="59"/>
        <v>2652005</v>
      </c>
      <c r="T158" s="760">
        <f t="shared" ca="1" si="66"/>
        <v>2655727</v>
      </c>
      <c r="U158" s="761">
        <f ca="1">IF(B158="","",OFFSET(預定利率!$Y$2,B158,0))</f>
        <v>2652017.52</v>
      </c>
      <c r="V158" s="761">
        <f t="shared" ca="1" si="60"/>
        <v>2652018</v>
      </c>
      <c r="W158" s="762">
        <f t="shared" ca="1" si="61"/>
        <v>0.9986033956050453</v>
      </c>
      <c r="X158" s="761">
        <f t="shared" ca="1" si="62"/>
        <v>2652005</v>
      </c>
      <c r="Y158" s="763">
        <f t="shared" ca="1" si="63"/>
        <v>0.99859850052358545</v>
      </c>
      <c r="Z158" s="758">
        <f t="shared" ca="1" si="64"/>
        <v>1.3119560105387338</v>
      </c>
      <c r="AA158" s="759" t="b">
        <f t="shared" ca="1" si="67"/>
        <v>0</v>
      </c>
    </row>
    <row r="159" spans="1:27" s="338" customFormat="1" ht="33.549999999999997" hidden="1" customHeight="1">
      <c r="A159" s="337"/>
      <c r="B159" s="749">
        <f ca="1">IF(B158="","",IF(C158=險種基本資料!$B$21,"",B158+1))</f>
        <v>14</v>
      </c>
      <c r="C159" s="750">
        <f t="shared" ca="1" si="65"/>
        <v>84</v>
      </c>
      <c r="D159" s="751">
        <f ca="1">IF(B159="","",OFFSET(預定利率!$I$2,B159,0))</f>
        <v>2655727</v>
      </c>
      <c r="E159" s="751">
        <f ca="1">IF(B159="","",OFFSET(預定利率!$M$2,B159,0)+OFFSET(預定利率!$K$2,B159,0))</f>
        <v>2647575</v>
      </c>
      <c r="F159" s="751">
        <f ca="1">IF(B159="","",OFFSET(預定利率!$L$2,B159,0)+OFFSET(預定利率!$K$2,B159,0))</f>
        <v>2647575</v>
      </c>
      <c r="G159" s="751">
        <f ca="1">IF(B159="","",OFFSET(預定利率!$J$2,B159,0))</f>
        <v>3414602</v>
      </c>
      <c r="H159" s="751">
        <f ca="1">IF(B159="","",OFFSET(預定利率!$G$2,B159,0))</f>
        <v>0</v>
      </c>
      <c r="I159" s="751">
        <f ca="1">IF(B159="","",IF(C159&lt;16,0,IF(C159=16,OFFSET(預定利率!$O$2,B159-1,0),0)+OFFSET(預定利率!$O$2,B159,0)))</f>
        <v>0</v>
      </c>
      <c r="J159" s="751">
        <f ca="1">IF(B159="","",IF(C159&lt;16,0,OFFSET(預定利率!$P$2,B159,0)))</f>
        <v>0</v>
      </c>
      <c r="K159" s="751">
        <f ca="1">IF(B159="","",IF(C159&lt;16,OFFSET(預定利率!$N$2,B159,0)+OFFSET(預定利率!$U$2,B159,0),OFFSET(預定利率!$Q$2,B159,0)+OFFSET(預定利率!$U$2,B159,0)))</f>
        <v>0</v>
      </c>
      <c r="L159" s="751">
        <f ca="1">IF(B159="","",IF(C159&lt;16,OFFSET(預定利率!$N$2,B159,0),OFFSET(預定利率!$Q$2,B159,0)+OFFSET(預定利率!$U$2,B159,0)))</f>
        <v>0</v>
      </c>
      <c r="M159" s="751">
        <f ca="1">IF(B159="","",IF(OR(ZDIVOPT02=CSWD,ZDIVOPT02=DVAC),OFFSET(預定利率!$R$2,B159,0),0))</f>
        <v>0</v>
      </c>
      <c r="N159" s="751">
        <f ca="1">IF(B159="","",IF(ZDIVOPT02=CSWD,OFFSET(預定利率!$S$2,B159,0),IF(ZDIVOPT02=DVAC,OFFSET(預定利率!$T$2,B159,0),0)))</f>
        <v>0</v>
      </c>
      <c r="O159" s="751">
        <f ca="1">IF(B159="","",IF(C159&lt;0,0,OFFSET(預定利率!$J$2,B159,0)+MAX(OFFSET(預定利率!$V$2,B159,0,1,3))))</f>
        <v>3414602</v>
      </c>
      <c r="P159" s="751">
        <f t="shared" ca="1" si="57"/>
        <v>2647575</v>
      </c>
      <c r="Q159" s="752">
        <f ca="1">IF(B159="","",IF(C159=109,0,OFFSET(預定利率!$AB$2,B159,0)+OFFSET(預定利率!$AC$2,B159,0)))</f>
        <v>2647562</v>
      </c>
      <c r="R159" s="751">
        <f t="shared" ca="1" si="58"/>
        <v>2647575</v>
      </c>
      <c r="S159" s="753">
        <f t="shared" ca="1" si="59"/>
        <v>2647562</v>
      </c>
      <c r="T159" s="760">
        <f t="shared" ca="1" si="66"/>
        <v>2655727</v>
      </c>
      <c r="U159" s="761">
        <f ca="1">IF(B159="","",OFFSET(預定利率!$Y$2,B159,0))</f>
        <v>2647575.2799999998</v>
      </c>
      <c r="V159" s="761">
        <f t="shared" ca="1" si="60"/>
        <v>2647575</v>
      </c>
      <c r="W159" s="762">
        <f t="shared" ca="1" si="61"/>
        <v>0.9969304073799754</v>
      </c>
      <c r="X159" s="761">
        <f t="shared" ca="1" si="62"/>
        <v>2647562</v>
      </c>
      <c r="Y159" s="763">
        <f t="shared" ca="1" si="63"/>
        <v>0.99692551229851567</v>
      </c>
      <c r="Z159" s="758">
        <f t="shared" ca="1" si="64"/>
        <v>1.2857503802160388</v>
      </c>
      <c r="AA159" s="759" t="b">
        <f t="shared" ca="1" si="67"/>
        <v>0</v>
      </c>
    </row>
    <row r="160" spans="1:27" s="338" customFormat="1" ht="33.549999999999997" hidden="1" customHeight="1">
      <c r="A160" s="337"/>
      <c r="B160" s="749">
        <f ca="1">IF(B159="","",IF(C159=險種基本資料!$B$21,"",B159+1))</f>
        <v>15</v>
      </c>
      <c r="C160" s="750">
        <f t="shared" ca="1" si="65"/>
        <v>85</v>
      </c>
      <c r="D160" s="751">
        <f ca="1">IF(B160="","",OFFSET(預定利率!$I$2,B160,0))</f>
        <v>2655727</v>
      </c>
      <c r="E160" s="751">
        <f ca="1">IF(B160="","",OFFSET(預定利率!$M$2,B160,0)+OFFSET(預定利率!$K$2,B160,0))</f>
        <v>2642763</v>
      </c>
      <c r="F160" s="751">
        <f ca="1">IF(B160="","",OFFSET(預定利率!$L$2,B160,0)+OFFSET(預定利率!$K$2,B160,0))</f>
        <v>2642763</v>
      </c>
      <c r="G160" s="751">
        <f ca="1">IF(B160="","",OFFSET(預定利率!$J$2,B160,0))</f>
        <v>3346488</v>
      </c>
      <c r="H160" s="751">
        <f ca="1">IF(B160="","",OFFSET(預定利率!$G$2,B160,0))</f>
        <v>0</v>
      </c>
      <c r="I160" s="751">
        <f ca="1">IF(B160="","",IF(C160&lt;16,0,IF(C160=16,OFFSET(預定利率!$O$2,B160-1,0),0)+OFFSET(預定利率!$O$2,B160,0)))</f>
        <v>0</v>
      </c>
      <c r="J160" s="751">
        <f ca="1">IF(B160="","",IF(C160&lt;16,0,OFFSET(預定利率!$P$2,B160,0)))</f>
        <v>0</v>
      </c>
      <c r="K160" s="751">
        <f ca="1">IF(B160="","",IF(C160&lt;16,OFFSET(預定利率!$N$2,B160,0)+OFFSET(預定利率!$U$2,B160,0),OFFSET(預定利率!$Q$2,B160,0)+OFFSET(預定利率!$U$2,B160,0)))</f>
        <v>0</v>
      </c>
      <c r="L160" s="751">
        <f ca="1">IF(B160="","",IF(C160&lt;16,OFFSET(預定利率!$N$2,B160,0),OFFSET(預定利率!$Q$2,B160,0)+OFFSET(預定利率!$U$2,B160,0)))</f>
        <v>0</v>
      </c>
      <c r="M160" s="751">
        <f ca="1">IF(B160="","",IF(OR(ZDIVOPT02=CSWD,ZDIVOPT02=DVAC),OFFSET(預定利率!$R$2,B160,0),0))</f>
        <v>0</v>
      </c>
      <c r="N160" s="751">
        <f ca="1">IF(B160="","",IF(ZDIVOPT02=CSWD,OFFSET(預定利率!$S$2,B160,0),IF(ZDIVOPT02=DVAC,OFFSET(預定利率!$T$2,B160,0),0)))</f>
        <v>0</v>
      </c>
      <c r="O160" s="751">
        <f ca="1">IF(B160="","",IF(C160&lt;0,0,OFFSET(預定利率!$J$2,B160,0)+MAX(OFFSET(預定利率!$V$2,B160,0,1,3))))</f>
        <v>3346488</v>
      </c>
      <c r="P160" s="751">
        <f t="shared" ca="1" si="57"/>
        <v>2642763</v>
      </c>
      <c r="Q160" s="752">
        <f ca="1">IF(B160="","",IF(C160=109,0,OFFSET(預定利率!$AB$2,B160,0)+OFFSET(預定利率!$AC$2,B160,0)))</f>
        <v>2642750</v>
      </c>
      <c r="R160" s="751">
        <f t="shared" ca="1" si="58"/>
        <v>2642763</v>
      </c>
      <c r="S160" s="753">
        <f t="shared" ca="1" si="59"/>
        <v>2642750</v>
      </c>
      <c r="T160" s="760">
        <f t="shared" ca="1" si="66"/>
        <v>2655727</v>
      </c>
      <c r="U160" s="761">
        <f ca="1">IF(B160="","",OFFSET(預定利率!$Y$2,B160,0))</f>
        <v>2642762.85</v>
      </c>
      <c r="V160" s="761">
        <f t="shared" ca="1" si="60"/>
        <v>2642763</v>
      </c>
      <c r="W160" s="762">
        <f t="shared" ca="1" si="61"/>
        <v>0.99511847415039267</v>
      </c>
      <c r="X160" s="761">
        <f t="shared" ca="1" si="62"/>
        <v>2642750</v>
      </c>
      <c r="Y160" s="763">
        <f t="shared" ca="1" si="63"/>
        <v>0.99511357906893294</v>
      </c>
      <c r="Z160" s="758">
        <f t="shared" ca="1" si="64"/>
        <v>1.2601024126350338</v>
      </c>
      <c r="AA160" s="759" t="b">
        <f t="shared" ca="1" si="67"/>
        <v>1</v>
      </c>
    </row>
    <row r="161" spans="1:27" s="338" customFormat="1" ht="33.549999999999997" hidden="1" customHeight="1">
      <c r="A161" s="337"/>
      <c r="B161" s="749">
        <f ca="1">IF(B160="","",IF(C160=險種基本資料!$B$21,"",B160+1))</f>
        <v>16</v>
      </c>
      <c r="C161" s="750">
        <f t="shared" ca="1" si="65"/>
        <v>86</v>
      </c>
      <c r="D161" s="751">
        <f ca="1">IF(B161="","",OFFSET(預定利率!$I$2,B161,0))</f>
        <v>2655727</v>
      </c>
      <c r="E161" s="751">
        <f ca="1">IF(B161="","",OFFSET(預定利率!$M$2,B161,0)+OFFSET(預定利率!$K$2,B161,0))</f>
        <v>2637950</v>
      </c>
      <c r="F161" s="751">
        <f ca="1">IF(B161="","",OFFSET(預定利率!$L$2,B161,0)+OFFSET(預定利率!$K$2,B161,0))</f>
        <v>2637950</v>
      </c>
      <c r="G161" s="751">
        <f ca="1">IF(B161="","",OFFSET(預定利率!$J$2,B161,0))</f>
        <v>3279484</v>
      </c>
      <c r="H161" s="751">
        <f ca="1">IF(B161="","",OFFSET(預定利率!$G$2,B161,0))</f>
        <v>0</v>
      </c>
      <c r="I161" s="751">
        <f ca="1">IF(B161="","",IF(C161&lt;16,0,IF(C161=16,OFFSET(預定利率!$O$2,B161-1,0),0)+OFFSET(預定利率!$O$2,B161,0)))</f>
        <v>0</v>
      </c>
      <c r="J161" s="751">
        <f ca="1">IF(B161="","",IF(C161&lt;16,0,OFFSET(預定利率!$P$2,B161,0)))</f>
        <v>0</v>
      </c>
      <c r="K161" s="751">
        <f ca="1">IF(B161="","",IF(C161&lt;16,OFFSET(預定利率!$N$2,B161,0)+OFFSET(預定利率!$U$2,B161,0),OFFSET(預定利率!$Q$2,B161,0)+OFFSET(預定利率!$U$2,B161,0)))</f>
        <v>0</v>
      </c>
      <c r="L161" s="751">
        <f ca="1">IF(B161="","",IF(C161&lt;16,OFFSET(預定利率!$N$2,B161,0),OFFSET(預定利率!$Q$2,B161,0)+OFFSET(預定利率!$U$2,B161,0)))</f>
        <v>0</v>
      </c>
      <c r="M161" s="751">
        <f ca="1">IF(B161="","",IF(OR(ZDIVOPT02=CSWD,ZDIVOPT02=DVAC),OFFSET(預定利率!$R$2,B161,0),0))</f>
        <v>0</v>
      </c>
      <c r="N161" s="751">
        <f ca="1">IF(B161="","",IF(ZDIVOPT02=CSWD,OFFSET(預定利率!$S$2,B161,0),IF(ZDIVOPT02=DVAC,OFFSET(預定利率!$T$2,B161,0),0)))</f>
        <v>0</v>
      </c>
      <c r="O161" s="751">
        <f ca="1">IF(B161="","",IF(C161&lt;0,0,OFFSET(預定利率!$J$2,B161,0)+MAX(OFFSET(預定利率!$V$2,B161,0,1,3))))</f>
        <v>3279484</v>
      </c>
      <c r="P161" s="751">
        <f t="shared" ca="1" si="57"/>
        <v>2637950</v>
      </c>
      <c r="Q161" s="752">
        <f ca="1">IF(B161="","",IF(C161=109,0,OFFSET(預定利率!$AB$2,B161,0)+OFFSET(預定利率!$AC$2,B161,0)))</f>
        <v>2637937</v>
      </c>
      <c r="R161" s="751">
        <f t="shared" ca="1" si="58"/>
        <v>2637950</v>
      </c>
      <c r="S161" s="753">
        <f t="shared" ca="1" si="59"/>
        <v>2637937</v>
      </c>
      <c r="T161" s="760">
        <f t="shared" ca="1" si="66"/>
        <v>2655727</v>
      </c>
      <c r="U161" s="761">
        <f ca="1">IF(B161="","",OFFSET(預定利率!$Y$2,B161,0))</f>
        <v>2637950.42</v>
      </c>
      <c r="V161" s="761">
        <f t="shared" ca="1" si="60"/>
        <v>2637950</v>
      </c>
      <c r="W161" s="762">
        <f t="shared" ca="1" si="61"/>
        <v>0.99330616437608232</v>
      </c>
      <c r="X161" s="761">
        <f t="shared" ca="1" si="62"/>
        <v>2637937</v>
      </c>
      <c r="Y161" s="763">
        <f t="shared" ca="1" si="63"/>
        <v>0.99330126929462248</v>
      </c>
      <c r="Z161" s="758">
        <f t="shared" ca="1" si="64"/>
        <v>1.2348724097017503</v>
      </c>
      <c r="AA161" s="759" t="b">
        <f t="shared" ca="1" si="67"/>
        <v>0</v>
      </c>
    </row>
    <row r="162" spans="1:27" s="338" customFormat="1" ht="33.549999999999997" hidden="1" customHeight="1">
      <c r="A162" s="337"/>
      <c r="B162" s="749">
        <f ca="1">IF(B161="","",IF(C161=險種基本資料!$B$21,"",B161+1))</f>
        <v>17</v>
      </c>
      <c r="C162" s="750">
        <f t="shared" ca="1" si="65"/>
        <v>87</v>
      </c>
      <c r="D162" s="751">
        <f ca="1">IF(B162="","",OFFSET(預定利率!$I$2,B162,0))</f>
        <v>2655727</v>
      </c>
      <c r="E162" s="751">
        <f ca="1">IF(B162="","",OFFSET(預定利率!$M$2,B162,0)+OFFSET(預定利率!$K$2,B162,0))</f>
        <v>2633138</v>
      </c>
      <c r="F162" s="751">
        <f ca="1">IF(B162="","",OFFSET(預定利率!$L$2,B162,0)+OFFSET(預定利率!$K$2,B162,0))</f>
        <v>2633138</v>
      </c>
      <c r="G162" s="751">
        <f ca="1">IF(B162="","",OFFSET(預定利率!$J$2,B162,0))</f>
        <v>3213961</v>
      </c>
      <c r="H162" s="751">
        <f ca="1">IF(B162="","",OFFSET(預定利率!$G$2,B162,0))</f>
        <v>0</v>
      </c>
      <c r="I162" s="751">
        <f ca="1">IF(B162="","",IF(C162&lt;16,0,IF(C162=16,OFFSET(預定利率!$O$2,B162-1,0),0)+OFFSET(預定利率!$O$2,B162,0)))</f>
        <v>0</v>
      </c>
      <c r="J162" s="751">
        <f ca="1">IF(B162="","",IF(C162&lt;16,0,OFFSET(預定利率!$P$2,B162,0)))</f>
        <v>0</v>
      </c>
      <c r="K162" s="751">
        <f ca="1">IF(B162="","",IF(C162&lt;16,OFFSET(預定利率!$N$2,B162,0)+OFFSET(預定利率!$U$2,B162,0),OFFSET(預定利率!$Q$2,B162,0)+OFFSET(預定利率!$U$2,B162,0)))</f>
        <v>0</v>
      </c>
      <c r="L162" s="751">
        <f ca="1">IF(B162="","",IF(C162&lt;16,OFFSET(預定利率!$N$2,B162,0),OFFSET(預定利率!$Q$2,B162,0)+OFFSET(預定利率!$U$2,B162,0)))</f>
        <v>0</v>
      </c>
      <c r="M162" s="751">
        <f ca="1">IF(B162="","",IF(OR(ZDIVOPT02=CSWD,ZDIVOPT02=DVAC),OFFSET(預定利率!$R$2,B162,0),0))</f>
        <v>0</v>
      </c>
      <c r="N162" s="751">
        <f ca="1">IF(B162="","",IF(ZDIVOPT02=CSWD,OFFSET(預定利率!$S$2,B162,0),IF(ZDIVOPT02=DVAC,OFFSET(預定利率!$T$2,B162,0),0)))</f>
        <v>0</v>
      </c>
      <c r="O162" s="751">
        <f ca="1">IF(B162="","",IF(C162&lt;0,0,OFFSET(預定利率!$J$2,B162,0)+MAX(OFFSET(預定利率!$V$2,B162,0,1,3))))</f>
        <v>3213961</v>
      </c>
      <c r="P162" s="751">
        <f t="shared" ca="1" si="57"/>
        <v>2633138</v>
      </c>
      <c r="Q162" s="752">
        <f ca="1">IF(B162="","",IF(C162=109,0,OFFSET(預定利率!$AB$2,B162,0)+OFFSET(預定利率!$AC$2,B162,0)))</f>
        <v>2633128</v>
      </c>
      <c r="R162" s="751">
        <f t="shared" ca="1" si="58"/>
        <v>2633138</v>
      </c>
      <c r="S162" s="753">
        <f t="shared" ca="1" si="59"/>
        <v>2633128</v>
      </c>
      <c r="T162" s="760">
        <f t="shared" ca="1" si="66"/>
        <v>2655727</v>
      </c>
      <c r="U162" s="761">
        <f ca="1">IF(B162="","",OFFSET(預定利率!$Y$2,B162,0))</f>
        <v>2633138</v>
      </c>
      <c r="V162" s="761">
        <f t="shared" ca="1" si="60"/>
        <v>2633138</v>
      </c>
      <c r="W162" s="762">
        <f t="shared" ca="1" si="61"/>
        <v>0.99149423114649959</v>
      </c>
      <c r="X162" s="761">
        <f t="shared" ca="1" si="62"/>
        <v>2633128</v>
      </c>
      <c r="Y162" s="763">
        <f t="shared" ca="1" si="63"/>
        <v>0.99149046569922283</v>
      </c>
      <c r="Z162" s="758">
        <f t="shared" ca="1" si="64"/>
        <v>1.2102000695101567</v>
      </c>
      <c r="AA162" s="759" t="b">
        <f t="shared" ca="1" si="67"/>
        <v>0</v>
      </c>
    </row>
    <row r="163" spans="1:27" s="338" customFormat="1" ht="33.549999999999997" hidden="1" customHeight="1">
      <c r="A163" s="337"/>
      <c r="B163" s="749">
        <f ca="1">IF(B162="","",IF(C162=險種基本資料!$B$21,"",B162+1))</f>
        <v>18</v>
      </c>
      <c r="C163" s="750">
        <f t="shared" ca="1" si="65"/>
        <v>88</v>
      </c>
      <c r="D163" s="751">
        <f ca="1">IF(B163="","",OFFSET(預定利率!$I$2,B163,0))</f>
        <v>2655727</v>
      </c>
      <c r="E163" s="751">
        <f ca="1">IF(B163="","",OFFSET(預定利率!$M$2,B163,0)+OFFSET(預定利率!$K$2,B163,0))</f>
        <v>2629436</v>
      </c>
      <c r="F163" s="751">
        <f ca="1">IF(B163="","",OFFSET(預定利率!$L$2,B163,0)+OFFSET(預定利率!$K$2,B163,0))</f>
        <v>2629436</v>
      </c>
      <c r="G163" s="751">
        <f ca="1">IF(B163="","",OFFSET(預定利率!$J$2,B163,0))</f>
        <v>3149548</v>
      </c>
      <c r="H163" s="751">
        <f ca="1">IF(B163="","",OFFSET(預定利率!$G$2,B163,0))</f>
        <v>0</v>
      </c>
      <c r="I163" s="751">
        <f ca="1">IF(B163="","",IF(C163&lt;16,0,IF(C163=16,OFFSET(預定利率!$O$2,B163-1,0),0)+OFFSET(預定利率!$O$2,B163,0)))</f>
        <v>0</v>
      </c>
      <c r="J163" s="751">
        <f ca="1">IF(B163="","",IF(C163&lt;16,0,OFFSET(預定利率!$P$2,B163,0)))</f>
        <v>0</v>
      </c>
      <c r="K163" s="751">
        <f ca="1">IF(B163="","",IF(C163&lt;16,OFFSET(預定利率!$N$2,B163,0)+OFFSET(預定利率!$U$2,B163,0),OFFSET(預定利率!$Q$2,B163,0)+OFFSET(預定利率!$U$2,B163,0)))</f>
        <v>0</v>
      </c>
      <c r="L163" s="751">
        <f ca="1">IF(B163="","",IF(C163&lt;16,OFFSET(預定利率!$N$2,B163,0),OFFSET(預定利率!$Q$2,B163,0)+OFFSET(預定利率!$U$2,B163,0)))</f>
        <v>0</v>
      </c>
      <c r="M163" s="751">
        <f ca="1">IF(B163="","",IF(OR(ZDIVOPT02=CSWD,ZDIVOPT02=DVAC),OFFSET(預定利率!$R$2,B163,0),0))</f>
        <v>0</v>
      </c>
      <c r="N163" s="751">
        <f ca="1">IF(B163="","",IF(ZDIVOPT02=CSWD,OFFSET(預定利率!$S$2,B163,0),IF(ZDIVOPT02=DVAC,OFFSET(預定利率!$T$2,B163,0),0)))</f>
        <v>0</v>
      </c>
      <c r="O163" s="751">
        <f ca="1">IF(B163="","",IF(C163&lt;0,0,OFFSET(預定利率!$J$2,B163,0)+MAX(OFFSET(預定利率!$V$2,B163,0,1,3))))</f>
        <v>3149548</v>
      </c>
      <c r="P163" s="751">
        <f t="shared" ca="1" si="57"/>
        <v>2629436</v>
      </c>
      <c r="Q163" s="752">
        <f ca="1">IF(B163="","",IF(C163=109,0,OFFSET(預定利率!$AB$2,B163,0)+OFFSET(預定利率!$AC$2,B163,0)))</f>
        <v>2629430</v>
      </c>
      <c r="R163" s="751">
        <f t="shared" ca="1" si="58"/>
        <v>2629436</v>
      </c>
      <c r="S163" s="753">
        <f t="shared" ca="1" si="59"/>
        <v>2629430</v>
      </c>
      <c r="T163" s="760">
        <f t="shared" ca="1" si="66"/>
        <v>2655727</v>
      </c>
      <c r="U163" s="761">
        <f ca="1">IF(B163="","",OFFSET(預定利率!$Y$2,B163,0))</f>
        <v>2629436.13</v>
      </c>
      <c r="V163" s="761">
        <f t="shared" ca="1" si="60"/>
        <v>2629436</v>
      </c>
      <c r="W163" s="762">
        <f t="shared" ca="1" si="61"/>
        <v>0.99010026256463857</v>
      </c>
      <c r="X163" s="761">
        <f t="shared" ca="1" si="62"/>
        <v>2629430</v>
      </c>
      <c r="Y163" s="763">
        <f t="shared" ca="1" si="63"/>
        <v>0.99009800329627251</v>
      </c>
      <c r="Z163" s="758">
        <f t="shared" ca="1" si="64"/>
        <v>1.1859456939662849</v>
      </c>
      <c r="AA163" s="759" t="b">
        <f t="shared" ca="1" si="67"/>
        <v>0</v>
      </c>
    </row>
    <row r="164" spans="1:27" s="338" customFormat="1" ht="33.549999999999997" hidden="1" customHeight="1">
      <c r="A164" s="337"/>
      <c r="B164" s="749">
        <f ca="1">IF(B163="","",IF(C163=險種基本資料!$B$21,"",B163+1))</f>
        <v>19</v>
      </c>
      <c r="C164" s="750">
        <f t="shared" ca="1" si="65"/>
        <v>89</v>
      </c>
      <c r="D164" s="751">
        <f ca="1">IF(B164="","",OFFSET(預定利率!$I$2,B164,0))</f>
        <v>2655727</v>
      </c>
      <c r="E164" s="751">
        <f ca="1">IF(B164="","",OFFSET(預定利率!$M$2,B164,0)+OFFSET(預定利率!$K$2,B164,0))</f>
        <v>2627215</v>
      </c>
      <c r="F164" s="751">
        <f ca="1">IF(B164="","",OFFSET(預定利率!$L$2,B164,0)+OFFSET(預定利率!$K$2,B164,0))</f>
        <v>2627215</v>
      </c>
      <c r="G164" s="751">
        <f ca="1">IF(B164="","",OFFSET(預定利率!$J$2,B164,0))</f>
        <v>3086617</v>
      </c>
      <c r="H164" s="751">
        <f ca="1">IF(B164="","",OFFSET(預定利率!$G$2,B164,0))</f>
        <v>0</v>
      </c>
      <c r="I164" s="751">
        <f ca="1">IF(B164="","",IF(C164&lt;16,0,IF(C164=16,OFFSET(預定利率!$O$2,B164-1,0),0)+OFFSET(預定利率!$O$2,B164,0)))</f>
        <v>0</v>
      </c>
      <c r="J164" s="751">
        <f ca="1">IF(B164="","",IF(C164&lt;16,0,OFFSET(預定利率!$P$2,B164,0)))</f>
        <v>0</v>
      </c>
      <c r="K164" s="751">
        <f ca="1">IF(B164="","",IF(C164&lt;16,OFFSET(預定利率!$N$2,B164,0)+OFFSET(預定利率!$U$2,B164,0),OFFSET(預定利率!$Q$2,B164,0)+OFFSET(預定利率!$U$2,B164,0)))</f>
        <v>0</v>
      </c>
      <c r="L164" s="751">
        <f ca="1">IF(B164="","",IF(C164&lt;16,OFFSET(預定利率!$N$2,B164,0),OFFSET(預定利率!$Q$2,B164,0)+OFFSET(預定利率!$U$2,B164,0)))</f>
        <v>0</v>
      </c>
      <c r="M164" s="751">
        <f ca="1">IF(B164="","",IF(OR(ZDIVOPT02=CSWD,ZDIVOPT02=DVAC),OFFSET(預定利率!$R$2,B164,0),0))</f>
        <v>0</v>
      </c>
      <c r="N164" s="751">
        <f ca="1">IF(B164="","",IF(ZDIVOPT02=CSWD,OFFSET(預定利率!$S$2,B164,0),IF(ZDIVOPT02=DVAC,OFFSET(預定利率!$T$2,B164,0),0)))</f>
        <v>0</v>
      </c>
      <c r="O164" s="751">
        <f ca="1">IF(B164="","",IF(C164&lt;0,0,OFFSET(預定利率!$J$2,B164,0)+MAX(OFFSET(預定利率!$V$2,B164,0,1,3))))</f>
        <v>3086617</v>
      </c>
      <c r="P164" s="751">
        <f t="shared" ca="1" si="57"/>
        <v>2627215</v>
      </c>
      <c r="Q164" s="752">
        <f ca="1">IF(B164="","",IF(C164=109,0,OFFSET(預定利率!$AB$2,B164,0)+OFFSET(預定利率!$AC$2,B164,0)))</f>
        <v>2627215</v>
      </c>
      <c r="R164" s="751">
        <f t="shared" ca="1" si="58"/>
        <v>2627215</v>
      </c>
      <c r="S164" s="753">
        <f t="shared" ca="1" si="59"/>
        <v>2627215</v>
      </c>
      <c r="T164" s="760">
        <f t="shared" ca="1" si="66"/>
        <v>2655727</v>
      </c>
      <c r="U164" s="761">
        <f ca="1">IF(B164="","",OFFSET(預定利率!$Y$2,B164,0))</f>
        <v>2627215.0099999998</v>
      </c>
      <c r="V164" s="761">
        <f t="shared" ca="1" si="60"/>
        <v>2627215</v>
      </c>
      <c r="W164" s="762">
        <f t="shared" ca="1" si="61"/>
        <v>0.98926395672446754</v>
      </c>
      <c r="X164" s="761">
        <f t="shared" ca="1" si="62"/>
        <v>2627215</v>
      </c>
      <c r="Y164" s="763">
        <f t="shared" ca="1" si="63"/>
        <v>0.98926395672446754</v>
      </c>
      <c r="Z164" s="758">
        <f t="shared" ca="1" si="64"/>
        <v>1.1622493577088309</v>
      </c>
      <c r="AA164" s="759" t="b">
        <f t="shared" ca="1" si="67"/>
        <v>0</v>
      </c>
    </row>
    <row r="165" spans="1:27" s="338" customFormat="1" ht="33.549999999999997" hidden="1" customHeight="1">
      <c r="A165" s="337"/>
      <c r="B165" s="749">
        <f ca="1">IF(B164="","",IF(C164=險種基本資料!$B$21,"",B164+1))</f>
        <v>20</v>
      </c>
      <c r="C165" s="750">
        <f t="shared" ca="1" si="65"/>
        <v>90</v>
      </c>
      <c r="D165" s="751">
        <f ca="1">IF(B165="","",OFFSET(預定利率!$I$2,B165,0))</f>
        <v>2655727</v>
      </c>
      <c r="E165" s="751">
        <f ca="1">IF(B165="","",OFFSET(預定利率!$M$2,B165,0)+OFFSET(預定利率!$K$2,B165,0))</f>
        <v>2627215</v>
      </c>
      <c r="F165" s="751">
        <f ca="1">IF(B165="","",OFFSET(預定利率!$L$2,B165,0)+OFFSET(預定利率!$K$2,B165,0))</f>
        <v>2627215</v>
      </c>
      <c r="G165" s="751">
        <f ca="1">IF(B165="","",OFFSET(預定利率!$J$2,B165,0))</f>
        <v>3024796</v>
      </c>
      <c r="H165" s="751">
        <f ca="1">IF(B165="","",OFFSET(預定利率!$G$2,B165,0))</f>
        <v>0</v>
      </c>
      <c r="I165" s="751">
        <f ca="1">IF(B165="","",IF(C165&lt;16,0,IF(C165=16,OFFSET(預定利率!$O$2,B165-1,0),0)+OFFSET(預定利率!$O$2,B165,0)))</f>
        <v>0</v>
      </c>
      <c r="J165" s="751">
        <f ca="1">IF(B165="","",IF(C165&lt;16,0,OFFSET(預定利率!$P$2,B165,0)))</f>
        <v>0</v>
      </c>
      <c r="K165" s="751">
        <f ca="1">IF(B165="","",IF(C165&lt;16,OFFSET(預定利率!$N$2,B165,0)+OFFSET(預定利率!$U$2,B165,0),OFFSET(預定利率!$Q$2,B165,0)+OFFSET(預定利率!$U$2,B165,0)))</f>
        <v>0</v>
      </c>
      <c r="L165" s="751">
        <f ca="1">IF(B165="","",IF(C165&lt;16,OFFSET(預定利率!$N$2,B165,0),OFFSET(預定利率!$Q$2,B165,0)+OFFSET(預定利率!$U$2,B165,0)))</f>
        <v>0</v>
      </c>
      <c r="M165" s="751">
        <f ca="1">IF(B165="","",IF(OR(ZDIVOPT02=CSWD,ZDIVOPT02=DVAC),OFFSET(預定利率!$R$2,B165,0),0))</f>
        <v>0</v>
      </c>
      <c r="N165" s="751">
        <f ca="1">IF(B165="","",IF(ZDIVOPT02=CSWD,OFFSET(預定利率!$S$2,B165,0),IF(ZDIVOPT02=DVAC,OFFSET(預定利率!$T$2,B165,0),0)))</f>
        <v>0</v>
      </c>
      <c r="O165" s="751">
        <f ca="1">IF(B165="","",IF(C165&lt;0,0,OFFSET(預定利率!$J$2,B165,0)+MAX(OFFSET(預定利率!$V$2,B165,0,1,3))))</f>
        <v>3024796</v>
      </c>
      <c r="P165" s="751">
        <f t="shared" ca="1" si="57"/>
        <v>2627215</v>
      </c>
      <c r="Q165" s="752">
        <f ca="1">IF(B165="","",IF(C165=109,0,OFFSET(預定利率!$AB$2,B165,0)+OFFSET(預定利率!$AC$2,B165,0)))</f>
        <v>2627223</v>
      </c>
      <c r="R165" s="751">
        <f t="shared" ca="1" si="58"/>
        <v>2627215</v>
      </c>
      <c r="S165" s="753">
        <f t="shared" ca="1" si="59"/>
        <v>2627223</v>
      </c>
      <c r="T165" s="760">
        <f t="shared" ca="1" si="66"/>
        <v>2655727</v>
      </c>
      <c r="U165" s="761">
        <f ca="1">IF(B165="","",OFFSET(預定利率!$Y$2,B165,0))</f>
        <v>2627215.0099999998</v>
      </c>
      <c r="V165" s="761">
        <f t="shared" ca="1" si="60"/>
        <v>2627215</v>
      </c>
      <c r="W165" s="762">
        <f t="shared" ca="1" si="61"/>
        <v>0.98926395672446754</v>
      </c>
      <c r="X165" s="761">
        <f t="shared" ca="1" si="62"/>
        <v>2627223</v>
      </c>
      <c r="Y165" s="763">
        <f t="shared" ca="1" si="63"/>
        <v>0.98926696908228895</v>
      </c>
      <c r="Z165" s="758">
        <f t="shared" ca="1" si="64"/>
        <v>1.1389709860990982</v>
      </c>
      <c r="AA165" s="759" t="b">
        <f t="shared" ca="1" si="67"/>
        <v>1</v>
      </c>
    </row>
    <row r="166" spans="1:27" s="338" customFormat="1" ht="34.85" hidden="1" customHeight="1">
      <c r="A166" s="337"/>
      <c r="B166" s="749">
        <f ca="1">IF(B165="","",IF(C165=險種基本資料!$B$21,"",B165+1))</f>
        <v>21</v>
      </c>
      <c r="C166" s="750">
        <f t="shared" ca="1" si="65"/>
        <v>91</v>
      </c>
      <c r="D166" s="751">
        <f ca="1">IF(B166="","",OFFSET(預定利率!$I$2,B166,0))</f>
        <v>2655727</v>
      </c>
      <c r="E166" s="751">
        <f ca="1">IF(B166="","",OFFSET(預定利率!$M$2,B166,0)+OFFSET(預定利率!$K$2,B166,0))</f>
        <v>2630177</v>
      </c>
      <c r="F166" s="751">
        <f ca="1">IF(B166="","",OFFSET(預定利率!$L$2,B166,0)+OFFSET(預定利率!$K$2,B166,0))</f>
        <v>2630177</v>
      </c>
      <c r="G166" s="751">
        <f ca="1">IF(B166="","",OFFSET(預定利率!$J$2,B166,0))</f>
        <v>2964455</v>
      </c>
      <c r="H166" s="751">
        <f ca="1">IF(B166="","",OFFSET(預定利率!$G$2,B166,0))</f>
        <v>0</v>
      </c>
      <c r="I166" s="751">
        <f ca="1">IF(B166="","",IF(C166&lt;16,0,IF(C166=16,OFFSET(預定利率!$O$2,B166-1,0),0)+OFFSET(預定利率!$O$2,B166,0)))</f>
        <v>0</v>
      </c>
      <c r="J166" s="751">
        <f ca="1">IF(B166="","",IF(C166&lt;16,0,OFFSET(預定利率!$P$2,B166,0)))</f>
        <v>0</v>
      </c>
      <c r="K166" s="751">
        <f ca="1">IF(B166="","",IF(C166&lt;16,OFFSET(預定利率!$N$2,B166,0)+OFFSET(預定利率!$U$2,B166,0),OFFSET(預定利率!$Q$2,B166,0)+OFFSET(預定利率!$U$2,B166,0)))</f>
        <v>0</v>
      </c>
      <c r="L166" s="751">
        <f ca="1">IF(B166="","",IF(C166&lt;16,OFFSET(預定利率!$N$2,B166,0),OFFSET(預定利率!$Q$2,B166,0)+OFFSET(預定利率!$U$2,B166,0)))</f>
        <v>0</v>
      </c>
      <c r="M166" s="751">
        <f ca="1">IF(B166="","",IF(OR(ZDIVOPT02=CSWD,ZDIVOPT02=DVAC),OFFSET(預定利率!$R$2,B166,0),0))</f>
        <v>0</v>
      </c>
      <c r="N166" s="751">
        <f ca="1">IF(B166="","",IF(ZDIVOPT02=CSWD,OFFSET(預定利率!$S$2,B166,0),IF(ZDIVOPT02=DVAC,OFFSET(預定利率!$T$2,B166,0),0)))</f>
        <v>0</v>
      </c>
      <c r="O166" s="751">
        <f ca="1">IF(B166="","",IF(C166&lt;0,0,OFFSET(預定利率!$J$2,B166,0)+MAX(OFFSET(預定利率!$V$2,B166,0,1,3))))</f>
        <v>2964455</v>
      </c>
      <c r="P166" s="751">
        <f t="shared" ca="1" si="57"/>
        <v>2630177</v>
      </c>
      <c r="Q166" s="752">
        <f ca="1">IF(B166="","",IF(C166=109,0,OFFSET(預定利率!$AB$2,B166,0)+OFFSET(預定利率!$AC$2,B166,0)))</f>
        <v>2630199</v>
      </c>
      <c r="R166" s="751">
        <f t="shared" ca="1" si="58"/>
        <v>2630177</v>
      </c>
      <c r="S166" s="753">
        <f t="shared" ca="1" si="59"/>
        <v>2630199</v>
      </c>
      <c r="T166" s="760">
        <f t="shared" ca="1" si="66"/>
        <v>2655727</v>
      </c>
      <c r="U166" s="761">
        <f ca="1">IF(B166="","",OFFSET(預定利率!$Y$2,B166,0))</f>
        <v>2630176.5</v>
      </c>
      <c r="V166" s="761">
        <f t="shared" ca="1" si="60"/>
        <v>2630177</v>
      </c>
      <c r="W166" s="762">
        <f t="shared" ca="1" si="61"/>
        <v>0.99037928220784743</v>
      </c>
      <c r="X166" s="761">
        <f t="shared" ca="1" si="62"/>
        <v>2630199</v>
      </c>
      <c r="Y166" s="763">
        <f t="shared" ca="1" si="63"/>
        <v>0.99038756619185631</v>
      </c>
      <c r="Z166" s="758">
        <f t="shared" ca="1" si="64"/>
        <v>1.116249900686328</v>
      </c>
      <c r="AA166" s="759" t="b">
        <f t="shared" ca="1" si="67"/>
        <v>0</v>
      </c>
    </row>
    <row r="167" spans="1:27" s="338" customFormat="1" ht="34.85" hidden="1" customHeight="1">
      <c r="A167" s="337"/>
      <c r="B167" s="749">
        <f ca="1">IF(B166="","",IF(C166=險種基本資料!$B$21,"",B166+1))</f>
        <v>22</v>
      </c>
      <c r="C167" s="750">
        <f t="shared" ca="1" si="65"/>
        <v>92</v>
      </c>
      <c r="D167" s="751">
        <f ca="1">IF(B167="","",OFFSET(預定利率!$I$2,B167,0))</f>
        <v>2655727</v>
      </c>
      <c r="E167" s="751">
        <f ca="1">IF(B167="","",OFFSET(預定利率!$M$2,B167,0)+OFFSET(預定利率!$K$2,B167,0))</f>
        <v>2638321</v>
      </c>
      <c r="F167" s="751">
        <f ca="1">IF(B167="","",OFFSET(預定利率!$L$2,B167,0)+OFFSET(預定利率!$K$2,B167,0))</f>
        <v>2638321</v>
      </c>
      <c r="G167" s="751">
        <f ca="1">IF(B167="","",OFFSET(預定利率!$J$2,B167,0))</f>
        <v>2905225</v>
      </c>
      <c r="H167" s="751">
        <f ca="1">IF(B167="","",OFFSET(預定利率!$G$2,B167,0))</f>
        <v>0</v>
      </c>
      <c r="I167" s="751">
        <f ca="1">IF(B167="","",IF(C167&lt;16,0,IF(C167=16,OFFSET(預定利率!$O$2,B167-1,0),0)+OFFSET(預定利率!$O$2,B167,0)))</f>
        <v>0</v>
      </c>
      <c r="J167" s="751">
        <f ca="1">IF(B167="","",IF(C167&lt;16,0,OFFSET(預定利率!$P$2,B167,0)))</f>
        <v>0</v>
      </c>
      <c r="K167" s="751">
        <f ca="1">IF(B167="","",IF(C167&lt;16,OFFSET(預定利率!$N$2,B167,0)+OFFSET(預定利率!$U$2,B167,0),OFFSET(預定利率!$Q$2,B167,0)+OFFSET(預定利率!$U$2,B167,0)))</f>
        <v>0</v>
      </c>
      <c r="L167" s="751">
        <f ca="1">IF(B167="","",IF(C167&lt;16,OFFSET(預定利率!$N$2,B167,0),OFFSET(預定利率!$Q$2,B167,0)+OFFSET(預定利率!$U$2,B167,0)))</f>
        <v>0</v>
      </c>
      <c r="M167" s="751">
        <f ca="1">IF(B167="","",IF(OR(ZDIVOPT02=CSWD,ZDIVOPT02=DVAC),OFFSET(預定利率!$R$2,B167,0),0))</f>
        <v>0</v>
      </c>
      <c r="N167" s="751">
        <f ca="1">IF(B167="","",IF(ZDIVOPT02=CSWD,OFFSET(預定利率!$S$2,B167,0),IF(ZDIVOPT02=DVAC,OFFSET(預定利率!$T$2,B167,0),0)))</f>
        <v>0</v>
      </c>
      <c r="O167" s="751">
        <f ca="1">IF(B167="","",IF(C167&lt;0,0,OFFSET(預定利率!$J$2,B167,0)+MAX(OFFSET(預定利率!$V$2,B167,0,1,3))))</f>
        <v>2905225</v>
      </c>
      <c r="P167" s="751">
        <f t="shared" ca="1" si="57"/>
        <v>2638321</v>
      </c>
      <c r="Q167" s="752">
        <f ca="1">IF(B167="","",IF(C167=109,0,OFFSET(預定利率!$AB$2,B167,0)+OFFSET(預定利率!$AC$2,B167,0)))</f>
        <v>2638359</v>
      </c>
      <c r="R167" s="751">
        <f t="shared" ca="1" si="58"/>
        <v>2638321</v>
      </c>
      <c r="S167" s="753">
        <f t="shared" ca="1" si="59"/>
        <v>2638359</v>
      </c>
      <c r="T167" s="760">
        <f t="shared" ca="1" si="66"/>
        <v>2655727</v>
      </c>
      <c r="U167" s="761">
        <f ca="1">IF(B167="","",OFFSET(預定利率!$Y$2,B167,0))</f>
        <v>2638320.61</v>
      </c>
      <c r="V167" s="761">
        <f t="shared" ca="1" si="60"/>
        <v>2638321</v>
      </c>
      <c r="W167" s="762">
        <f t="shared" ca="1" si="61"/>
        <v>0.99344586247005062</v>
      </c>
      <c r="X167" s="761">
        <f t="shared" ca="1" si="62"/>
        <v>2638359</v>
      </c>
      <c r="Y167" s="763">
        <f t="shared" ca="1" si="63"/>
        <v>0.99346017116970231</v>
      </c>
      <c r="Z167" s="758">
        <f t="shared" ca="1" si="64"/>
        <v>1.0939471564660073</v>
      </c>
      <c r="AA167" s="759" t="b">
        <f t="shared" ca="1" si="67"/>
        <v>0</v>
      </c>
    </row>
    <row r="168" spans="1:27" s="338" customFormat="1" ht="34.85" hidden="1" customHeight="1">
      <c r="A168" s="337"/>
      <c r="B168" s="749">
        <f ca="1">IF(B167="","",IF(C167=險種基本資料!$B$21,"",B167+1))</f>
        <v>23</v>
      </c>
      <c r="C168" s="750">
        <f t="shared" ca="1" si="65"/>
        <v>93</v>
      </c>
      <c r="D168" s="751">
        <f ca="1">IF(B168="","",OFFSET(預定利率!$I$2,B168,0))</f>
        <v>2655727</v>
      </c>
      <c r="E168" s="751">
        <f ca="1">IF(B168="","",OFFSET(預定利率!$M$2,B168,0)+OFFSET(預定利率!$K$2,B168,0))</f>
        <v>2652388</v>
      </c>
      <c r="F168" s="751">
        <f ca="1">IF(B168="","",OFFSET(預定利率!$L$2,B168,0)+OFFSET(預定利率!$K$2,B168,0))</f>
        <v>2652388</v>
      </c>
      <c r="G168" s="751">
        <f ca="1">IF(B168="","",OFFSET(預定利率!$J$2,B168,0))</f>
        <v>2855620</v>
      </c>
      <c r="H168" s="751">
        <f ca="1">IF(B168="","",OFFSET(預定利率!$G$2,B168,0))</f>
        <v>0</v>
      </c>
      <c r="I168" s="751">
        <f ca="1">IF(B168="","",IF(C168&lt;16,0,IF(C168=16,OFFSET(預定利率!$O$2,B168-1,0),0)+OFFSET(預定利率!$O$2,B168,0)))</f>
        <v>0</v>
      </c>
      <c r="J168" s="751">
        <f ca="1">IF(B168="","",IF(C168&lt;16,0,OFFSET(預定利率!$P$2,B168,0)))</f>
        <v>0</v>
      </c>
      <c r="K168" s="751">
        <f ca="1">IF(B168="","",IF(C168&lt;16,OFFSET(預定利率!$N$2,B168,0)+OFFSET(預定利率!$U$2,B168,0),OFFSET(預定利率!$Q$2,B168,0)+OFFSET(預定利率!$U$2,B168,0)))</f>
        <v>0</v>
      </c>
      <c r="L168" s="751">
        <f ca="1">IF(B168="","",IF(C168&lt;16,OFFSET(預定利率!$N$2,B168,0),OFFSET(預定利率!$Q$2,B168,0)+OFFSET(預定利率!$U$2,B168,0)))</f>
        <v>0</v>
      </c>
      <c r="M168" s="751">
        <f ca="1">IF(B168="","",IF(OR(ZDIVOPT02=CSWD,ZDIVOPT02=DVAC),OFFSET(預定利率!$R$2,B168,0),0))</f>
        <v>0</v>
      </c>
      <c r="N168" s="751">
        <f ca="1">IF(B168="","",IF(ZDIVOPT02=CSWD,OFFSET(預定利率!$S$2,B168,0),IF(ZDIVOPT02=DVAC,OFFSET(預定利率!$T$2,B168,0),0)))</f>
        <v>0</v>
      </c>
      <c r="O168" s="751">
        <f ca="1">IF(B168="","",IF(C168&lt;0,0,OFFSET(預定利率!$J$2,B168,0)+MAX(OFFSET(預定利率!$V$2,B168,0,1,3))))</f>
        <v>2855620</v>
      </c>
      <c r="P168" s="751">
        <f t="shared" ca="1" si="57"/>
        <v>2652388</v>
      </c>
      <c r="Q168" s="752">
        <f ca="1">IF(B168="","",IF(C168=109,0,OFFSET(預定利率!$AB$2,B168,0)+OFFSET(預定利率!$AC$2,B168,0)))</f>
        <v>2652424</v>
      </c>
      <c r="R168" s="751">
        <f t="shared" ca="1" si="58"/>
        <v>2652388</v>
      </c>
      <c r="S168" s="753">
        <f t="shared" ca="1" si="59"/>
        <v>2652424</v>
      </c>
      <c r="T168" s="760">
        <f t="shared" ca="1" si="66"/>
        <v>2655727</v>
      </c>
      <c r="U168" s="761">
        <f ca="1">IF(B168="","",OFFSET(預定利率!$Y$2,B168,0))</f>
        <v>2652387.71</v>
      </c>
      <c r="V168" s="761">
        <f t="shared" ca="1" si="60"/>
        <v>2652388</v>
      </c>
      <c r="W168" s="762">
        <f t="shared" ca="1" si="61"/>
        <v>0.99874271715428586</v>
      </c>
      <c r="X168" s="761">
        <f t="shared" ca="1" si="62"/>
        <v>2652424</v>
      </c>
      <c r="Y168" s="763">
        <f t="shared" ca="1" si="63"/>
        <v>0.9987562727644822</v>
      </c>
      <c r="Z168" s="758">
        <f t="shared" ca="1" si="64"/>
        <v>1.0752686552495796</v>
      </c>
      <c r="AA168" s="759" t="b">
        <f t="shared" ca="1" si="67"/>
        <v>0</v>
      </c>
    </row>
    <row r="169" spans="1:27" s="338" customFormat="1" ht="34.85" hidden="1" customHeight="1">
      <c r="A169" s="337"/>
      <c r="B169" s="749">
        <f ca="1">IF(B168="","",IF(C168=險種基本資料!$B$21,"",B168+1))</f>
        <v>24</v>
      </c>
      <c r="C169" s="750">
        <f t="shared" ca="1" si="65"/>
        <v>94</v>
      </c>
      <c r="D169" s="751">
        <f ca="1">IF(B169="","",OFFSET(預定利率!$I$2,B169,0))</f>
        <v>2655727</v>
      </c>
      <c r="E169" s="751">
        <f ca="1">IF(B169="","",OFFSET(預定利率!$M$2,B169,0)+OFFSET(預定利率!$K$2,B169,0))</f>
        <v>2665714</v>
      </c>
      <c r="F169" s="751">
        <f ca="1">IF(B169="","",OFFSET(預定利率!$L$2,B169,0)+OFFSET(預定利率!$K$2,B169,0))</f>
        <v>2665714</v>
      </c>
      <c r="G169" s="751">
        <f ca="1">IF(B169="","",OFFSET(預定利率!$J$2,B169,0))</f>
        <v>2855620</v>
      </c>
      <c r="H169" s="751">
        <f ca="1">IF(B169="","",OFFSET(預定利率!$G$2,B169,0))</f>
        <v>0</v>
      </c>
      <c r="I169" s="751">
        <f ca="1">IF(B169="","",IF(C169&lt;16,0,IF(C169=16,OFFSET(預定利率!$O$2,B169-1,0),0)+OFFSET(預定利率!$O$2,B169,0)))</f>
        <v>0</v>
      </c>
      <c r="J169" s="751">
        <f ca="1">IF(B169="","",IF(C169&lt;16,0,OFFSET(預定利率!$P$2,B169,0)))</f>
        <v>0</v>
      </c>
      <c r="K169" s="751">
        <f ca="1">IF(B169="","",IF(C169&lt;16,OFFSET(預定利率!$N$2,B169,0)+OFFSET(預定利率!$U$2,B169,0),OFFSET(預定利率!$Q$2,B169,0)+OFFSET(預定利率!$U$2,B169,0)))</f>
        <v>0</v>
      </c>
      <c r="L169" s="751">
        <f ca="1">IF(B169="","",IF(C169&lt;16,OFFSET(預定利率!$N$2,B169,0),OFFSET(預定利率!$Q$2,B169,0)+OFFSET(預定利率!$U$2,B169,0)))</f>
        <v>0</v>
      </c>
      <c r="M169" s="751">
        <f ca="1">IF(B169="","",IF(OR(ZDIVOPT02=CSWD,ZDIVOPT02=DVAC),OFFSET(預定利率!$R$2,B169,0),0))</f>
        <v>0</v>
      </c>
      <c r="N169" s="751">
        <f ca="1">IF(B169="","",IF(ZDIVOPT02=CSWD,OFFSET(預定利率!$S$2,B169,0),IF(ZDIVOPT02=DVAC,OFFSET(預定利率!$T$2,B169,0),0)))</f>
        <v>0</v>
      </c>
      <c r="O169" s="751">
        <f ca="1">IF(B169="","",IF(C169&lt;0,0,OFFSET(預定利率!$J$2,B169,0)+MAX(OFFSET(預定利率!$V$2,B169,0,1,3))))</f>
        <v>2855620</v>
      </c>
      <c r="P169" s="751">
        <f t="shared" ca="1" si="57"/>
        <v>2665714</v>
      </c>
      <c r="Q169" s="752">
        <f ca="1">IF(B169="","",IF(C169=109,0,OFFSET(預定利率!$AB$2,B169,0)+OFFSET(預定利率!$AC$2,B169,0)))</f>
        <v>2665749</v>
      </c>
      <c r="R169" s="751">
        <f t="shared" ca="1" si="58"/>
        <v>2665714</v>
      </c>
      <c r="S169" s="753">
        <f t="shared" ca="1" si="59"/>
        <v>2665749</v>
      </c>
      <c r="T169" s="760">
        <f t="shared" ca="1" si="66"/>
        <v>2655727</v>
      </c>
      <c r="U169" s="761">
        <f ca="1">IF(B169="","",OFFSET(預定利率!$Y$2,B169,0))</f>
        <v>2665714.4300000002</v>
      </c>
      <c r="V169" s="761">
        <f t="shared" ca="1" si="60"/>
        <v>2665714</v>
      </c>
      <c r="W169" s="762">
        <f t="shared" ca="1" si="61"/>
        <v>1.0037605521953123</v>
      </c>
      <c r="X169" s="761">
        <f t="shared" ca="1" si="62"/>
        <v>2665749</v>
      </c>
      <c r="Y169" s="763">
        <f t="shared" ca="1" si="63"/>
        <v>1.0037737312607808</v>
      </c>
      <c r="Z169" s="758">
        <f t="shared" ca="1" si="64"/>
        <v>1.0752686552495796</v>
      </c>
      <c r="AA169" s="759" t="b">
        <f t="shared" ca="1" si="67"/>
        <v>0</v>
      </c>
    </row>
    <row r="170" spans="1:27" s="338" customFormat="1" ht="34.85" hidden="1" customHeight="1" thickBot="1">
      <c r="A170" s="337"/>
      <c r="B170" s="749">
        <f ca="1">IF(B169="","",IF(C169=險種基本資料!$B$21,"",B169+1))</f>
        <v>25</v>
      </c>
      <c r="C170" s="750">
        <f t="shared" ca="1" si="65"/>
        <v>95</v>
      </c>
      <c r="D170" s="751">
        <f ca="1">IF(B170="","",OFFSET(預定利率!$I$2,B170,0))</f>
        <v>2655727</v>
      </c>
      <c r="E170" s="751">
        <f ca="1">IF(B170="","",OFFSET(預定利率!$M$2,B170,0)+OFFSET(預定利率!$K$2,B170,0))</f>
        <v>2678301</v>
      </c>
      <c r="F170" s="751">
        <f ca="1">IF(B170="","",OFFSET(預定利率!$L$2,B170,0)+OFFSET(預定利率!$K$2,B170,0))</f>
        <v>2678301</v>
      </c>
      <c r="G170" s="751">
        <f ca="1">IF(B170="","",OFFSET(預定利率!$J$2,B170,0))</f>
        <v>2855620</v>
      </c>
      <c r="H170" s="751">
        <f ca="1">IF(B170="","",OFFSET(預定利率!$G$2,B170,0))</f>
        <v>0</v>
      </c>
      <c r="I170" s="751">
        <f ca="1">IF(B170="","",IF(C170&lt;16,0,IF(C170=16,OFFSET(預定利率!$O$2,B170-1,0),0)+OFFSET(預定利率!$O$2,B170,0)))</f>
        <v>0</v>
      </c>
      <c r="J170" s="751">
        <f ca="1">IF(B170="","",IF(C170&lt;16,0,OFFSET(預定利率!$P$2,B170,0)))</f>
        <v>0</v>
      </c>
      <c r="K170" s="751">
        <f ca="1">IF(B170="","",IF(C170&lt;16,OFFSET(預定利率!$N$2,B170,0)+OFFSET(預定利率!$U$2,B170,0),OFFSET(預定利率!$Q$2,B170,0)+OFFSET(預定利率!$U$2,B170,0)))</f>
        <v>0</v>
      </c>
      <c r="L170" s="751">
        <f ca="1">IF(B170="","",IF(C170&lt;16,OFFSET(預定利率!$N$2,B170,0),OFFSET(預定利率!$Q$2,B170,0)+OFFSET(預定利率!$U$2,B170,0)))</f>
        <v>0</v>
      </c>
      <c r="M170" s="751">
        <f ca="1">IF(B170="","",IF(OR(ZDIVOPT02=CSWD,ZDIVOPT02=DVAC),OFFSET(預定利率!$R$2,B170,0),0))</f>
        <v>0</v>
      </c>
      <c r="N170" s="751">
        <f ca="1">IF(B170="","",IF(ZDIVOPT02=CSWD,OFFSET(預定利率!$S$2,B170,0),IF(ZDIVOPT02=DVAC,OFFSET(預定利率!$T$2,B170,0),0)))</f>
        <v>0</v>
      </c>
      <c r="O170" s="751">
        <f ca="1">IF(B170="","",IF(C170&lt;0,0,OFFSET(預定利率!$J$2,B170,0)+MAX(OFFSET(預定利率!$V$2,B170,0,1,3))))</f>
        <v>2855620</v>
      </c>
      <c r="P170" s="751">
        <f t="shared" ca="1" si="57"/>
        <v>2678301</v>
      </c>
      <c r="Q170" s="752">
        <f ca="1">IF(B170="","",IF(C170=109,0,OFFSET(預定利率!$AB$2,B170,0)+OFFSET(預定利率!$AC$2,B170,0)))</f>
        <v>2678334</v>
      </c>
      <c r="R170" s="751">
        <f t="shared" ca="1" si="58"/>
        <v>2678301</v>
      </c>
      <c r="S170" s="753">
        <f t="shared" ca="1" si="59"/>
        <v>2678334</v>
      </c>
      <c r="T170" s="764">
        <f t="shared" ca="1" si="66"/>
        <v>2655727</v>
      </c>
      <c r="U170" s="765">
        <f ca="1">IF(B170="","",OFFSET(預定利率!$Y$2,B170,0))</f>
        <v>2678300.77</v>
      </c>
      <c r="V170" s="765">
        <f t="shared" ca="1" si="60"/>
        <v>2678301</v>
      </c>
      <c r="W170" s="766">
        <f t="shared" ca="1" si="61"/>
        <v>1.0085001206825852</v>
      </c>
      <c r="X170" s="765">
        <f t="shared" ca="1" si="62"/>
        <v>2678334</v>
      </c>
      <c r="Y170" s="767">
        <f t="shared" ca="1" si="63"/>
        <v>1.0085125466585985</v>
      </c>
      <c r="Z170" s="768">
        <f t="shared" ca="1" si="64"/>
        <v>1.0752686552495796</v>
      </c>
      <c r="AA170" s="759" t="b">
        <f t="shared" ca="1" si="67"/>
        <v>1</v>
      </c>
    </row>
    <row r="171" spans="1:27" s="743" customFormat="1" ht="34.85" hidden="1" customHeight="1">
      <c r="A171" s="740"/>
      <c r="B171" s="1103" t="str">
        <f t="shared" ref="B171:Y173" si="68">B143</f>
        <v>保單
年度
(末)</v>
      </c>
      <c r="C171" s="1106" t="str">
        <f t="shared" si="68"/>
        <v>保險
年齡</v>
      </c>
      <c r="D171" s="1106" t="str">
        <f t="shared" ca="1" si="68"/>
        <v>累積所繳保險費
(A)</v>
      </c>
      <c r="E171" s="1109" t="str">
        <f t="shared" si="68"/>
        <v>基本保險金額對應之保單價值準備金
【含祝壽保險金】</v>
      </c>
      <c r="F171" s="1112" t="str">
        <f t="shared" si="68"/>
        <v>基本保險金額
對應之現金價值
【含祝壽保險金】
(B)</v>
      </c>
      <c r="G171" s="1106" t="str">
        <f t="shared" si="68"/>
        <v>基本保險金額
對應之壽險保障
(身故保險金)</v>
      </c>
      <c r="H171" s="741"/>
      <c r="I171" s="742"/>
      <c r="J171" s="1121" t="str">
        <f t="shared" si="68"/>
        <v>假設投保後未來各保單年度宣告利率為1.75% (下表為預估假設值)</v>
      </c>
      <c r="K171" s="1121"/>
      <c r="L171" s="1121"/>
      <c r="M171" s="1121"/>
      <c r="N171" s="1121"/>
      <c r="O171" s="1121"/>
      <c r="P171" s="1121"/>
      <c r="Q171" s="1121"/>
      <c r="R171" s="1162" t="str">
        <f t="shared" si="68"/>
        <v>年度末終止契約時合計可領取之金額(含增值回饋分享金)
(F)</v>
      </c>
      <c r="S171" s="1165" t="str">
        <f t="shared" si="68"/>
        <v>次年度期初終止契約時合計可領取之金額(含增值回饋分享金)
(H)=(G)</v>
      </c>
      <c r="T171" s="1168" t="str">
        <f t="shared" si="68"/>
        <v>累積
應繳保費</v>
      </c>
      <c r="U171" s="1171" t="str">
        <f t="shared" si="68"/>
        <v>期末保單價值準備金(含基本保險金額、累計增加保險金額)
【含祝壽保險金】</v>
      </c>
      <c r="V171" s="1150" t="str">
        <f t="shared" si="68"/>
        <v>(E)+(F)</v>
      </c>
      <c r="W171" s="1150" t="str">
        <f t="shared" si="68"/>
        <v>((E)+(F))/(A)</v>
      </c>
      <c r="X171" s="1150" t="str">
        <f t="shared" si="68"/>
        <v>(G)+(E)</v>
      </c>
      <c r="Y171" s="1153" t="str">
        <f t="shared" si="68"/>
        <v>((G)+(E))/(A)</v>
      </c>
      <c r="Z171" s="1261" t="str">
        <f>Z17</f>
        <v>(I)/(A)</v>
      </c>
      <c r="AA171" s="759" t="e">
        <f t="shared" ca="1" si="67"/>
        <v>#VALUE!</v>
      </c>
    </row>
    <row r="172" spans="1:27" s="743" customFormat="1" ht="36" hidden="1" customHeight="1">
      <c r="A172" s="740"/>
      <c r="B172" s="1104">
        <f t="shared" si="68"/>
        <v>0</v>
      </c>
      <c r="C172" s="1107">
        <f t="shared" si="68"/>
        <v>0</v>
      </c>
      <c r="D172" s="1107">
        <f t="shared" si="68"/>
        <v>0</v>
      </c>
      <c r="E172" s="1110">
        <f t="shared" si="68"/>
        <v>0</v>
      </c>
      <c r="F172" s="1113">
        <f t="shared" si="68"/>
        <v>0</v>
      </c>
      <c r="G172" s="1107">
        <f t="shared" si="68"/>
        <v>0</v>
      </c>
      <c r="H172" s="1116" t="str">
        <f t="shared" si="68"/>
        <v>增值回饋分享金</v>
      </c>
      <c r="I172" s="1118" t="str">
        <f t="shared" si="68"/>
        <v>選擇以繳清保險方式增加保險金額</v>
      </c>
      <c r="J172" s="1119">
        <f t="shared" si="68"/>
        <v>0</v>
      </c>
      <c r="K172" s="1119">
        <f t="shared" si="68"/>
        <v>0</v>
      </c>
      <c r="L172" s="1119">
        <f t="shared" si="68"/>
        <v>0</v>
      </c>
      <c r="M172" s="1118" t="str">
        <f t="shared" si="68"/>
        <v>選擇現金給付</v>
      </c>
      <c r="N172" s="1120">
        <f t="shared" si="68"/>
        <v>0</v>
      </c>
      <c r="O172" s="1122" t="str">
        <f t="shared" si="68"/>
        <v>下表數值含「基本保險金額、累計增加保險金額」</v>
      </c>
      <c r="P172" s="1122">
        <f t="shared" si="68"/>
        <v>0</v>
      </c>
      <c r="Q172" s="1122">
        <f t="shared" si="68"/>
        <v>0</v>
      </c>
      <c r="R172" s="1163" t="str">
        <f t="shared" si="68"/>
        <v>年度末終止契約時合計可領取之金額(含增值回饋分享金)
(F)</v>
      </c>
      <c r="S172" s="1166" t="str">
        <f t="shared" si="68"/>
        <v>次年度期初終止契約時合計可領取之金額(含增值回饋分享金)
(H)=(G)</v>
      </c>
      <c r="T172" s="1169">
        <f t="shared" si="68"/>
        <v>0</v>
      </c>
      <c r="U172" s="1172">
        <f t="shared" si="68"/>
        <v>0</v>
      </c>
      <c r="V172" s="1151">
        <f t="shared" si="68"/>
        <v>0</v>
      </c>
      <c r="W172" s="1151">
        <f t="shared" si="68"/>
        <v>0</v>
      </c>
      <c r="X172" s="1151">
        <f t="shared" si="68"/>
        <v>0</v>
      </c>
      <c r="Y172" s="1154">
        <f t="shared" si="68"/>
        <v>0</v>
      </c>
      <c r="Z172" s="1262"/>
      <c r="AA172" s="759" t="b">
        <f t="shared" ca="1" si="67"/>
        <v>0</v>
      </c>
    </row>
    <row r="173" spans="1:27" s="743" customFormat="1" ht="93.6" hidden="1" customHeight="1" thickBot="1">
      <c r="A173" s="740"/>
      <c r="B173" s="1105">
        <f t="shared" si="68"/>
        <v>0</v>
      </c>
      <c r="C173" s="1108">
        <f t="shared" si="68"/>
        <v>0</v>
      </c>
      <c r="D173" s="1108">
        <f t="shared" si="68"/>
        <v>0</v>
      </c>
      <c r="E173" s="1111">
        <f t="shared" si="68"/>
        <v>0</v>
      </c>
      <c r="F173" s="1114">
        <f t="shared" si="68"/>
        <v>0</v>
      </c>
      <c r="G173" s="1108">
        <f t="shared" si="68"/>
        <v>0</v>
      </c>
      <c r="H173" s="1117">
        <f t="shared" si="68"/>
        <v>0</v>
      </c>
      <c r="I173" s="744" t="str">
        <f t="shared" si="68"/>
        <v>增額繳清保險金額</v>
      </c>
      <c r="J173" s="745" t="str">
        <f t="shared" si="68"/>
        <v>累計增加
保險金額</v>
      </c>
      <c r="K173" s="744" t="str">
        <f t="shared" si="68"/>
        <v>累計增加保險金額對應之年度末保單價值準備金
【含祝壽保險金】</v>
      </c>
      <c r="L173" s="745" t="str">
        <f t="shared" si="68"/>
        <v>累計增加保險金額對應之現金價值
【含祝壽保險金】(C)</v>
      </c>
      <c r="M173" s="745" t="str">
        <f t="shared" si="68"/>
        <v>增值回饋
分享金
(D)</v>
      </c>
      <c r="N173" s="745" t="str">
        <f t="shared" si="68"/>
        <v>累計之增值回饋分享金
(E)</v>
      </c>
      <c r="O173" s="783" t="str">
        <f t="shared" si="68"/>
        <v>壽險保障
(身故保險金)
(I)</v>
      </c>
      <c r="P173" s="783" t="str">
        <f t="shared" si="68"/>
        <v>年度末現金價值
【含祝壽保險金】
(F)=(B)+(C)</v>
      </c>
      <c r="Q173" s="785" t="str">
        <f t="shared" si="68"/>
        <v>次年度期初
現金價值
(G)</v>
      </c>
      <c r="R173" s="1164">
        <f t="shared" si="68"/>
        <v>0</v>
      </c>
      <c r="S173" s="1167">
        <f t="shared" si="68"/>
        <v>0</v>
      </c>
      <c r="T173" s="1170">
        <f t="shared" si="68"/>
        <v>0</v>
      </c>
      <c r="U173" s="1173">
        <f t="shared" si="68"/>
        <v>0</v>
      </c>
      <c r="V173" s="1152">
        <f t="shared" si="68"/>
        <v>0</v>
      </c>
      <c r="W173" s="1152">
        <f t="shared" si="68"/>
        <v>0</v>
      </c>
      <c r="X173" s="1152">
        <f t="shared" si="68"/>
        <v>0</v>
      </c>
      <c r="Y173" s="1155">
        <f t="shared" si="68"/>
        <v>0</v>
      </c>
      <c r="Z173" s="1263"/>
      <c r="AA173" s="759" t="b">
        <f t="shared" ca="1" si="67"/>
        <v>0</v>
      </c>
    </row>
    <row r="174" spans="1:27" s="338" customFormat="1" ht="34.85" hidden="1" customHeight="1">
      <c r="A174" s="337"/>
      <c r="B174" s="749">
        <f ca="1">IF(B170="","",IF(C170=險種基本資料!$B$21,"",B170+1))</f>
        <v>26</v>
      </c>
      <c r="C174" s="750">
        <f t="shared" ca="1" si="65"/>
        <v>96</v>
      </c>
      <c r="D174" s="751">
        <f ca="1">IF(B174="","",OFFSET(預定利率!$I$2,B174,0))</f>
        <v>2655727</v>
      </c>
      <c r="E174" s="751">
        <f ca="1">IF(B174="","",OFFSET(預定利率!$M$2,B174,0)+OFFSET(預定利率!$K$2,B174,0))</f>
        <v>2690517</v>
      </c>
      <c r="F174" s="751">
        <f ca="1">IF(B174="","",OFFSET(預定利率!$L$2,B174,0)+OFFSET(預定利率!$K$2,B174,0))</f>
        <v>2690517</v>
      </c>
      <c r="G174" s="751">
        <f ca="1">IF(B174="","",OFFSET(預定利率!$J$2,B174,0))</f>
        <v>2855620</v>
      </c>
      <c r="H174" s="751">
        <f ca="1">IF(B174="","",OFFSET(預定利率!$G$2,B174,0))</f>
        <v>0</v>
      </c>
      <c r="I174" s="751">
        <f ca="1">IF(B174="","",IF(C174&lt;16,0,IF(C174=16,OFFSET(預定利率!$O$2,B174-1,0),0)+OFFSET(預定利率!$O$2,B174,0)))</f>
        <v>0</v>
      </c>
      <c r="J174" s="751">
        <f ca="1">IF(B174="","",IF(C174&lt;16,0,OFFSET(預定利率!$P$2,B174,0)))</f>
        <v>0</v>
      </c>
      <c r="K174" s="751">
        <f ca="1">IF(B174="","",IF(C174&lt;16,OFFSET(預定利率!$N$2,B174,0)+OFFSET(預定利率!$U$2,B174,0),OFFSET(預定利率!$Q$2,B174,0)+OFFSET(預定利率!$U$2,B174,0)))</f>
        <v>0</v>
      </c>
      <c r="L174" s="751">
        <f ca="1">IF(B174="","",IF(C174&lt;16,OFFSET(預定利率!$N$2,B174,0),OFFSET(預定利率!$Q$2,B174,0)+OFFSET(預定利率!$U$2,B174,0)))</f>
        <v>0</v>
      </c>
      <c r="M174" s="751">
        <f ca="1">IF(B174="","",IF(OR(ZDIVOPT02=CSWD,ZDIVOPT02=DVAC),OFFSET(預定利率!$R$2,B174,0),0))</f>
        <v>0</v>
      </c>
      <c r="N174" s="751">
        <f ca="1">IF(B174="","",IF(ZDIVOPT02=CSWD,OFFSET(預定利率!$S$2,B174,0),IF(ZDIVOPT02=DVAC,OFFSET(預定利率!$T$2,B174,0),0)))</f>
        <v>0</v>
      </c>
      <c r="O174" s="751">
        <f ca="1">IF(B174="","",IF(C174&lt;0,0,OFFSET(預定利率!$J$2,B174,0)+MAX(OFFSET(預定利率!$V$2,B174,0,1,3))))</f>
        <v>2855620</v>
      </c>
      <c r="P174" s="751">
        <f t="shared" ref="P174:P198" ca="1" si="69">IF(B174="","",F174+L174)</f>
        <v>2690517</v>
      </c>
      <c r="Q174" s="752">
        <f ca="1">IF(B174="","",IF(C174=109,0,OFFSET(預定利率!$AB$2,B174,0)+OFFSET(預定利率!$AC$2,B174,0)))</f>
        <v>2690549</v>
      </c>
      <c r="R174" s="751">
        <f t="shared" ref="R174:R198" ca="1" si="70">IF(B174="","",P174+IF(ZDIVOPT02=CSWD,M174,0)+IF(ZDIVOPT02=DVAC,N174,0))</f>
        <v>2690517</v>
      </c>
      <c r="S174" s="753">
        <f t="shared" ref="S174:S198" ca="1" si="71">IF(C174=109,0,IF(B174="","",Q174+IF(ZDIVOPT02=CSWD,M174,0)+IF(ZDIVOPT02=DVAC,N174,0)))</f>
        <v>2690549</v>
      </c>
      <c r="T174" s="771">
        <f t="shared" ref="T174:T198" ca="1" si="72">IF(B174="","",FYPremium+(MIN(PayYear,B174)-1)*CYPremium)</f>
        <v>2655727</v>
      </c>
      <c r="U174" s="751">
        <f ca="1">IF(B174="","",OFFSET(預定利率!$Y$2,B174,0))</f>
        <v>2690516.94</v>
      </c>
      <c r="V174" s="751">
        <f t="shared" ref="V174:V198" ca="1" si="73">IF(B174="","",P174+N174)</f>
        <v>2690517</v>
      </c>
      <c r="W174" s="772">
        <f t="shared" ref="W174:W198" ca="1" si="74">IF(B174="","",V174/D174)</f>
        <v>1.01309999107589</v>
      </c>
      <c r="X174" s="751">
        <f t="shared" ref="X174:X198" ca="1" si="75">IF(B174="","",IF(C174=109,0,Q174+N174))</f>
        <v>2690549</v>
      </c>
      <c r="Y174" s="773">
        <f t="shared" ref="Y174:Y198" ca="1" si="76">IF(B174="","",IF(C174=109,"-",X174/D174))</f>
        <v>1.0131120405071756</v>
      </c>
      <c r="Z174" s="774">
        <f t="shared" ref="Z174:Z198" ca="1" si="77">IF(B174="","",O174/D174)</f>
        <v>1.0752686552495796</v>
      </c>
      <c r="AA174" s="759" t="b">
        <f t="shared" ca="1" si="67"/>
        <v>0</v>
      </c>
    </row>
    <row r="175" spans="1:27" s="338" customFormat="1" ht="34.85" hidden="1" customHeight="1">
      <c r="A175" s="337"/>
      <c r="B175" s="749">
        <f ca="1">IF(B174="","",IF(C174=險種基本資料!$B$21,"",B174+1))</f>
        <v>27</v>
      </c>
      <c r="C175" s="750">
        <f t="shared" ca="1" si="65"/>
        <v>97</v>
      </c>
      <c r="D175" s="751">
        <f ca="1">IF(B175="","",OFFSET(預定利率!$I$2,B175,0))</f>
        <v>2655727</v>
      </c>
      <c r="E175" s="751">
        <f ca="1">IF(B175="","",OFFSET(預定利率!$M$2,B175,0)+OFFSET(預定利率!$K$2,B175,0))</f>
        <v>2702363</v>
      </c>
      <c r="F175" s="751">
        <f ca="1">IF(B175="","",OFFSET(預定利率!$L$2,B175,0)+OFFSET(預定利率!$K$2,B175,0))</f>
        <v>2702363</v>
      </c>
      <c r="G175" s="751">
        <f ca="1">IF(B175="","",OFFSET(預定利率!$J$2,B175,0))</f>
        <v>2855620</v>
      </c>
      <c r="H175" s="751">
        <f ca="1">IF(B175="","",OFFSET(預定利率!$G$2,B175,0))</f>
        <v>0</v>
      </c>
      <c r="I175" s="751">
        <f ca="1">IF(B175="","",IF(C175&lt;16,0,IF(C175=16,OFFSET(預定利率!$O$2,B175-1,0),0)+OFFSET(預定利率!$O$2,B175,0)))</f>
        <v>0</v>
      </c>
      <c r="J175" s="751">
        <f ca="1">IF(B175="","",IF(C175&lt;16,0,OFFSET(預定利率!$P$2,B175,0)))</f>
        <v>0</v>
      </c>
      <c r="K175" s="751">
        <f ca="1">IF(B175="","",IF(C175&lt;16,OFFSET(預定利率!$N$2,B175,0)+OFFSET(預定利率!$U$2,B175,0),OFFSET(預定利率!$Q$2,B175,0)+OFFSET(預定利率!$U$2,B175,0)))</f>
        <v>0</v>
      </c>
      <c r="L175" s="751">
        <f ca="1">IF(B175="","",IF(C175&lt;16,OFFSET(預定利率!$N$2,B175,0),OFFSET(預定利率!$Q$2,B175,0)+OFFSET(預定利率!$U$2,B175,0)))</f>
        <v>0</v>
      </c>
      <c r="M175" s="751">
        <f ca="1">IF(B175="","",IF(OR(ZDIVOPT02=CSWD,ZDIVOPT02=DVAC),OFFSET(預定利率!$R$2,B175,0),0))</f>
        <v>0</v>
      </c>
      <c r="N175" s="751">
        <f ca="1">IF(B175="","",IF(ZDIVOPT02=CSWD,OFFSET(預定利率!$S$2,B175,0),IF(ZDIVOPT02=DVAC,OFFSET(預定利率!$T$2,B175,0),0)))</f>
        <v>0</v>
      </c>
      <c r="O175" s="751">
        <f ca="1">IF(B175="","",IF(C175&lt;0,0,OFFSET(預定利率!$J$2,B175,0)+MAX(OFFSET(預定利率!$V$2,B175,0,1,3))))</f>
        <v>2855620</v>
      </c>
      <c r="P175" s="751">
        <f t="shared" ca="1" si="69"/>
        <v>2702363</v>
      </c>
      <c r="Q175" s="752">
        <f ca="1">IF(B175="","",IF(C175=109,0,OFFSET(預定利率!$AB$2,B175,0)+OFFSET(預定利率!$AC$2,B175,0)))</f>
        <v>2702392</v>
      </c>
      <c r="R175" s="751">
        <f t="shared" ca="1" si="70"/>
        <v>2702363</v>
      </c>
      <c r="S175" s="753">
        <f t="shared" ca="1" si="71"/>
        <v>2702392</v>
      </c>
      <c r="T175" s="760">
        <f t="shared" ca="1" si="72"/>
        <v>2655727</v>
      </c>
      <c r="U175" s="761">
        <f ca="1">IF(B175="","",OFFSET(預定利率!$Y$2,B175,0))</f>
        <v>2702362.91</v>
      </c>
      <c r="V175" s="761">
        <f t="shared" ca="1" si="73"/>
        <v>2702363</v>
      </c>
      <c r="W175" s="762">
        <f t="shared" ca="1" si="74"/>
        <v>1.0175605399199541</v>
      </c>
      <c r="X175" s="761">
        <f t="shared" ca="1" si="75"/>
        <v>2702392</v>
      </c>
      <c r="Y175" s="763">
        <f t="shared" ca="1" si="76"/>
        <v>1.0175714597170569</v>
      </c>
      <c r="Z175" s="758">
        <f t="shared" ca="1" si="77"/>
        <v>1.0752686552495796</v>
      </c>
      <c r="AA175" s="759" t="b">
        <f t="shared" ca="1" si="67"/>
        <v>0</v>
      </c>
    </row>
    <row r="176" spans="1:27" s="338" customFormat="1" ht="34.85" hidden="1" customHeight="1">
      <c r="A176" s="337"/>
      <c r="B176" s="749">
        <f ca="1">IF(B175="","",IF(C175=險種基本資料!$B$21,"",B175+1))</f>
        <v>28</v>
      </c>
      <c r="C176" s="750">
        <f t="shared" ca="1" si="65"/>
        <v>98</v>
      </c>
      <c r="D176" s="751">
        <f ca="1">IF(B176="","",OFFSET(預定利率!$I$2,B176,0))</f>
        <v>2655727</v>
      </c>
      <c r="E176" s="751">
        <f ca="1">IF(B176="","",OFFSET(預定利率!$M$2,B176,0)+OFFSET(預定利率!$K$2,B176,0))</f>
        <v>2713098</v>
      </c>
      <c r="F176" s="751">
        <f ca="1">IF(B176="","",OFFSET(預定利率!$L$2,B176,0)+OFFSET(預定利率!$K$2,B176,0))</f>
        <v>2713098</v>
      </c>
      <c r="G176" s="751">
        <f ca="1">IF(B176="","",OFFSET(預定利率!$J$2,B176,0))</f>
        <v>2855620</v>
      </c>
      <c r="H176" s="751">
        <f ca="1">IF(B176="","",OFFSET(預定利率!$G$2,B176,0))</f>
        <v>0</v>
      </c>
      <c r="I176" s="751">
        <f ca="1">IF(B176="","",IF(C176&lt;16,0,IF(C176=16,OFFSET(預定利率!$O$2,B176-1,0),0)+OFFSET(預定利率!$O$2,B176,0)))</f>
        <v>0</v>
      </c>
      <c r="J176" s="751">
        <f ca="1">IF(B176="","",IF(C176&lt;16,0,OFFSET(預定利率!$P$2,B176,0)))</f>
        <v>0</v>
      </c>
      <c r="K176" s="751">
        <f ca="1">IF(B176="","",IF(C176&lt;16,OFFSET(預定利率!$N$2,B176,0)+OFFSET(預定利率!$U$2,B176,0),OFFSET(預定利率!$Q$2,B176,0)+OFFSET(預定利率!$U$2,B176,0)))</f>
        <v>0</v>
      </c>
      <c r="L176" s="751">
        <f ca="1">IF(B176="","",IF(C176&lt;16,OFFSET(預定利率!$N$2,B176,0),OFFSET(預定利率!$Q$2,B176,0)+OFFSET(預定利率!$U$2,B176,0)))</f>
        <v>0</v>
      </c>
      <c r="M176" s="751">
        <f ca="1">IF(B176="","",IF(OR(ZDIVOPT02=CSWD,ZDIVOPT02=DVAC),OFFSET(預定利率!$R$2,B176,0),0))</f>
        <v>0</v>
      </c>
      <c r="N176" s="751">
        <f ca="1">IF(B176="","",IF(ZDIVOPT02=CSWD,OFFSET(預定利率!$S$2,B176,0),IF(ZDIVOPT02=DVAC,OFFSET(預定利率!$T$2,B176,0),0)))</f>
        <v>0</v>
      </c>
      <c r="O176" s="751">
        <f ca="1">IF(B176="","",IF(C176&lt;0,0,OFFSET(預定利率!$J$2,B176,0)+MAX(OFFSET(預定利率!$V$2,B176,0,1,3))))</f>
        <v>2855620</v>
      </c>
      <c r="P176" s="751">
        <f t="shared" ca="1" si="69"/>
        <v>2713098</v>
      </c>
      <c r="Q176" s="752">
        <f ca="1">IF(B176="","",IF(C176=109,0,OFFSET(預定利率!$AB$2,B176,0)+OFFSET(預定利率!$AC$2,B176,0)))</f>
        <v>2713127</v>
      </c>
      <c r="R176" s="751">
        <f t="shared" ca="1" si="70"/>
        <v>2713098</v>
      </c>
      <c r="S176" s="753">
        <f t="shared" ca="1" si="71"/>
        <v>2713127</v>
      </c>
      <c r="T176" s="760">
        <f t="shared" ca="1" si="72"/>
        <v>2655727</v>
      </c>
      <c r="U176" s="761">
        <f ca="1">IF(B176="","",OFFSET(預定利率!$Y$2,B176,0))</f>
        <v>2713098.32</v>
      </c>
      <c r="V176" s="761">
        <f t="shared" ca="1" si="73"/>
        <v>2713098</v>
      </c>
      <c r="W176" s="762">
        <f t="shared" ca="1" si="74"/>
        <v>1.021602747571569</v>
      </c>
      <c r="X176" s="761">
        <f t="shared" ca="1" si="75"/>
        <v>2713127</v>
      </c>
      <c r="Y176" s="763">
        <f t="shared" ca="1" si="76"/>
        <v>1.0216136673686715</v>
      </c>
      <c r="Z176" s="758">
        <f t="shared" ca="1" si="77"/>
        <v>1.0752686552495796</v>
      </c>
      <c r="AA176" s="759" t="b">
        <f t="shared" ca="1" si="67"/>
        <v>0</v>
      </c>
    </row>
    <row r="177" spans="1:27" s="338" customFormat="1" ht="34.85" hidden="1" customHeight="1">
      <c r="A177" s="337"/>
      <c r="B177" s="749">
        <f ca="1">IF(B176="","",IF(C176=險種基本資料!$B$21,"",B176+1))</f>
        <v>29</v>
      </c>
      <c r="C177" s="750">
        <f t="shared" ca="1" si="65"/>
        <v>99</v>
      </c>
      <c r="D177" s="751">
        <f ca="1">IF(B177="","",OFFSET(預定利率!$I$2,B177,0))</f>
        <v>2655727</v>
      </c>
      <c r="E177" s="751">
        <f ca="1">IF(B177="","",OFFSET(預定利率!$M$2,B177,0)+OFFSET(預定利率!$K$2,B177,0))</f>
        <v>2723464</v>
      </c>
      <c r="F177" s="751">
        <f ca="1">IF(B177="","",OFFSET(預定利率!$L$2,B177,0)+OFFSET(預定利率!$K$2,B177,0))</f>
        <v>2723464</v>
      </c>
      <c r="G177" s="751">
        <f ca="1">IF(B177="","",OFFSET(預定利率!$J$2,B177,0))</f>
        <v>2855620</v>
      </c>
      <c r="H177" s="751">
        <f ca="1">IF(B177="","",OFFSET(預定利率!$G$2,B177,0))</f>
        <v>0</v>
      </c>
      <c r="I177" s="751">
        <f ca="1">IF(B177="","",IF(C177&lt;16,0,IF(C177=16,OFFSET(預定利率!$O$2,B177-1,0),0)+OFFSET(預定利率!$O$2,B177,0)))</f>
        <v>0</v>
      </c>
      <c r="J177" s="751">
        <f ca="1">IF(B177="","",IF(C177&lt;16,0,OFFSET(預定利率!$P$2,B177,0)))</f>
        <v>0</v>
      </c>
      <c r="K177" s="751">
        <f ca="1">IF(B177="","",IF(C177&lt;16,OFFSET(預定利率!$N$2,B177,0)+OFFSET(預定利率!$U$2,B177,0),OFFSET(預定利率!$Q$2,B177,0)+OFFSET(預定利率!$U$2,B177,0)))</f>
        <v>0</v>
      </c>
      <c r="L177" s="751">
        <f ca="1">IF(B177="","",IF(C177&lt;16,OFFSET(預定利率!$N$2,B177,0),OFFSET(預定利率!$Q$2,B177,0)+OFFSET(預定利率!$U$2,B177,0)))</f>
        <v>0</v>
      </c>
      <c r="M177" s="751">
        <f ca="1">IF(B177="","",IF(OR(ZDIVOPT02=CSWD,ZDIVOPT02=DVAC),OFFSET(預定利率!$R$2,B177,0),0))</f>
        <v>0</v>
      </c>
      <c r="N177" s="751">
        <f ca="1">IF(B177="","",IF(ZDIVOPT02=CSWD,OFFSET(預定利率!$S$2,B177,0),IF(ZDIVOPT02=DVAC,OFFSET(預定利率!$T$2,B177,0),0)))</f>
        <v>0</v>
      </c>
      <c r="O177" s="751">
        <f ca="1">IF(B177="","",IF(C177&lt;0,0,OFFSET(預定利率!$J$2,B177,0)+MAX(OFFSET(預定利率!$V$2,B177,0,1,3))))</f>
        <v>2855620</v>
      </c>
      <c r="P177" s="751">
        <f t="shared" ca="1" si="69"/>
        <v>2723464</v>
      </c>
      <c r="Q177" s="752">
        <f ca="1">IF(B177="","",IF(C177=109,0,OFFSET(預定利率!$AB$2,B177,0)+OFFSET(預定利率!$AC$2,B177,0)))</f>
        <v>2723491</v>
      </c>
      <c r="R177" s="751">
        <f t="shared" ca="1" si="70"/>
        <v>2723464</v>
      </c>
      <c r="S177" s="753">
        <f t="shared" ca="1" si="71"/>
        <v>2723491</v>
      </c>
      <c r="T177" s="760">
        <f t="shared" ca="1" si="72"/>
        <v>2655727</v>
      </c>
      <c r="U177" s="761">
        <f ca="1">IF(B177="","",OFFSET(預定利率!$Y$2,B177,0))</f>
        <v>2723463.55</v>
      </c>
      <c r="V177" s="761">
        <f t="shared" ca="1" si="73"/>
        <v>2723464</v>
      </c>
      <c r="W177" s="762">
        <f t="shared" ca="1" si="74"/>
        <v>1.0255060102186708</v>
      </c>
      <c r="X177" s="761">
        <f t="shared" ca="1" si="75"/>
        <v>2723491</v>
      </c>
      <c r="Y177" s="763">
        <f t="shared" ca="1" si="76"/>
        <v>1.0255161769263181</v>
      </c>
      <c r="Z177" s="758">
        <f t="shared" ca="1" si="77"/>
        <v>1.0752686552495796</v>
      </c>
      <c r="AA177" s="759" t="b">
        <f t="shared" ca="1" si="67"/>
        <v>0</v>
      </c>
    </row>
    <row r="178" spans="1:27" s="338" customFormat="1" ht="34.85" hidden="1" customHeight="1">
      <c r="A178" s="337"/>
      <c r="B178" s="749">
        <f ca="1">IF(B177="","",IF(C177=險種基本資料!$B$21,"",B177+1))</f>
        <v>30</v>
      </c>
      <c r="C178" s="750">
        <f t="shared" ca="1" si="65"/>
        <v>100</v>
      </c>
      <c r="D178" s="751">
        <f ca="1">IF(B178="","",OFFSET(預定利率!$I$2,B178,0))</f>
        <v>2655727</v>
      </c>
      <c r="E178" s="751">
        <f ca="1">IF(B178="","",OFFSET(預定利率!$M$2,B178,0)+OFFSET(預定利率!$K$2,B178,0))</f>
        <v>2733459</v>
      </c>
      <c r="F178" s="751">
        <f ca="1">IF(B178="","",OFFSET(預定利率!$L$2,B178,0)+OFFSET(預定利率!$K$2,B178,0))</f>
        <v>2733459</v>
      </c>
      <c r="G178" s="751">
        <f ca="1">IF(B178="","",OFFSET(預定利率!$J$2,B178,0))</f>
        <v>2855620</v>
      </c>
      <c r="H178" s="751">
        <f ca="1">IF(B178="","",OFFSET(預定利率!$G$2,B178,0))</f>
        <v>0</v>
      </c>
      <c r="I178" s="751">
        <f ca="1">IF(B178="","",IF(C178&lt;16,0,IF(C178=16,OFFSET(預定利率!$O$2,B178-1,0),0)+OFFSET(預定利率!$O$2,B178,0)))</f>
        <v>0</v>
      </c>
      <c r="J178" s="751">
        <f ca="1">IF(B178="","",IF(C178&lt;16,0,OFFSET(預定利率!$P$2,B178,0)))</f>
        <v>0</v>
      </c>
      <c r="K178" s="751">
        <f ca="1">IF(B178="","",IF(C178&lt;16,OFFSET(預定利率!$N$2,B178,0)+OFFSET(預定利率!$U$2,B178,0),OFFSET(預定利率!$Q$2,B178,0)+OFFSET(預定利率!$U$2,B178,0)))</f>
        <v>0</v>
      </c>
      <c r="L178" s="751">
        <f ca="1">IF(B178="","",IF(C178&lt;16,OFFSET(預定利率!$N$2,B178,0),OFFSET(預定利率!$Q$2,B178,0)+OFFSET(預定利率!$U$2,B178,0)))</f>
        <v>0</v>
      </c>
      <c r="M178" s="751">
        <f ca="1">IF(B178="","",IF(OR(ZDIVOPT02=CSWD,ZDIVOPT02=DVAC),OFFSET(預定利率!$R$2,B178,0),0))</f>
        <v>0</v>
      </c>
      <c r="N178" s="751">
        <f ca="1">IF(B178="","",IF(ZDIVOPT02=CSWD,OFFSET(預定利率!$S$2,B178,0),IF(ZDIVOPT02=DVAC,OFFSET(預定利率!$T$2,B178,0),0)))</f>
        <v>0</v>
      </c>
      <c r="O178" s="751">
        <f ca="1">IF(B178="","",IF(C178&lt;0,0,OFFSET(預定利率!$J$2,B178,0)+MAX(OFFSET(預定利率!$V$2,B178,0,1,3))))</f>
        <v>2855620</v>
      </c>
      <c r="P178" s="751">
        <f t="shared" ca="1" si="69"/>
        <v>2733459</v>
      </c>
      <c r="Q178" s="752">
        <f ca="1">IF(B178="","",IF(C178=109,0,OFFSET(預定利率!$AB$2,B178,0)+OFFSET(預定利率!$AC$2,B178,0)))</f>
        <v>2733484</v>
      </c>
      <c r="R178" s="751">
        <f t="shared" ca="1" si="70"/>
        <v>2733459</v>
      </c>
      <c r="S178" s="753">
        <f t="shared" ca="1" si="71"/>
        <v>2733484</v>
      </c>
      <c r="T178" s="760">
        <f t="shared" ca="1" si="72"/>
        <v>2655727</v>
      </c>
      <c r="U178" s="761">
        <f ca="1">IF(B178="","",OFFSET(預定利率!$Y$2,B178,0))</f>
        <v>2733458.59</v>
      </c>
      <c r="V178" s="761">
        <f t="shared" ca="1" si="73"/>
        <v>2733459</v>
      </c>
      <c r="W178" s="762">
        <f t="shared" ca="1" si="74"/>
        <v>1.0292695747718046</v>
      </c>
      <c r="X178" s="761">
        <f t="shared" ca="1" si="75"/>
        <v>2733484</v>
      </c>
      <c r="Y178" s="763">
        <f t="shared" ca="1" si="76"/>
        <v>1.0292789883899964</v>
      </c>
      <c r="Z178" s="758">
        <f t="shared" ca="1" si="77"/>
        <v>1.0752686552495796</v>
      </c>
      <c r="AA178" s="759" t="b">
        <f t="shared" ca="1" si="67"/>
        <v>1</v>
      </c>
    </row>
    <row r="179" spans="1:27" s="338" customFormat="1" ht="34.85" hidden="1" customHeight="1">
      <c r="A179" s="337"/>
      <c r="B179" s="749">
        <f ca="1">IF(B178="","",IF(C178=險種基本資料!$B$21,"",B178+1))</f>
        <v>31</v>
      </c>
      <c r="C179" s="750">
        <f t="shared" ca="1" si="65"/>
        <v>101</v>
      </c>
      <c r="D179" s="751">
        <f ca="1">IF(B179="","",OFFSET(預定利率!$I$2,B179,0))</f>
        <v>2655727</v>
      </c>
      <c r="E179" s="751">
        <f ca="1">IF(B179="","",OFFSET(預定利率!$M$2,B179,0)+OFFSET(預定利率!$K$2,B179,0))</f>
        <v>2742713</v>
      </c>
      <c r="F179" s="751">
        <f ca="1">IF(B179="","",OFFSET(預定利率!$L$2,B179,0)+OFFSET(預定利率!$K$2,B179,0))</f>
        <v>2742713</v>
      </c>
      <c r="G179" s="751">
        <f ca="1">IF(B179="","",OFFSET(預定利率!$J$2,B179,0))</f>
        <v>2855620</v>
      </c>
      <c r="H179" s="751">
        <f ca="1">IF(B179="","",OFFSET(預定利率!$G$2,B179,0))</f>
        <v>0</v>
      </c>
      <c r="I179" s="751">
        <f ca="1">IF(B179="","",IF(C179&lt;16,0,IF(C179=16,OFFSET(預定利率!$O$2,B179-1,0),0)+OFFSET(預定利率!$O$2,B179,0)))</f>
        <v>0</v>
      </c>
      <c r="J179" s="751">
        <f ca="1">IF(B179="","",IF(C179&lt;16,0,OFFSET(預定利率!$P$2,B179,0)))</f>
        <v>0</v>
      </c>
      <c r="K179" s="751">
        <f ca="1">IF(B179="","",IF(C179&lt;16,OFFSET(預定利率!$N$2,B179,0)+OFFSET(預定利率!$U$2,B179,0),OFFSET(預定利率!$Q$2,B179,0)+OFFSET(預定利率!$U$2,B179,0)))</f>
        <v>0</v>
      </c>
      <c r="L179" s="751">
        <f ca="1">IF(B179="","",IF(C179&lt;16,OFFSET(預定利率!$N$2,B179,0),OFFSET(預定利率!$Q$2,B179,0)+OFFSET(預定利率!$U$2,B179,0)))</f>
        <v>0</v>
      </c>
      <c r="M179" s="751">
        <f ca="1">IF(B179="","",IF(OR(ZDIVOPT02=CSWD,ZDIVOPT02=DVAC),OFFSET(預定利率!$R$2,B179,0),0))</f>
        <v>0</v>
      </c>
      <c r="N179" s="751">
        <f ca="1">IF(B179="","",IF(ZDIVOPT02=CSWD,OFFSET(預定利率!$S$2,B179,0),IF(ZDIVOPT02=DVAC,OFFSET(預定利率!$T$2,B179,0),0)))</f>
        <v>0</v>
      </c>
      <c r="O179" s="751">
        <f ca="1">IF(B179="","",IF(C179&lt;0,0,OFFSET(預定利率!$J$2,B179,0)+MAX(OFFSET(預定利率!$V$2,B179,0,1,3))))</f>
        <v>2855620</v>
      </c>
      <c r="P179" s="751">
        <f t="shared" ca="1" si="69"/>
        <v>2742713</v>
      </c>
      <c r="Q179" s="752">
        <f ca="1">IF(B179="","",IF(C179=109,0,OFFSET(預定利率!$AB$2,B179,0)+OFFSET(預定利率!$AC$2,B179,0)))</f>
        <v>2742738</v>
      </c>
      <c r="R179" s="751">
        <f t="shared" ca="1" si="70"/>
        <v>2742713</v>
      </c>
      <c r="S179" s="753">
        <f t="shared" ca="1" si="71"/>
        <v>2742738</v>
      </c>
      <c r="T179" s="760">
        <f t="shared" ca="1" si="72"/>
        <v>2655727</v>
      </c>
      <c r="U179" s="761">
        <f ca="1">IF(B179="","",OFFSET(預定利率!$Y$2,B179,0))</f>
        <v>2742713.26</v>
      </c>
      <c r="V179" s="761">
        <f t="shared" ca="1" si="73"/>
        <v>2742713</v>
      </c>
      <c r="W179" s="762">
        <f t="shared" ca="1" si="74"/>
        <v>1.0327541196817294</v>
      </c>
      <c r="X179" s="761">
        <f t="shared" ca="1" si="75"/>
        <v>2742738</v>
      </c>
      <c r="Y179" s="763">
        <f t="shared" ca="1" si="76"/>
        <v>1.0327635332999212</v>
      </c>
      <c r="Z179" s="758">
        <f t="shared" ca="1" si="77"/>
        <v>1.0752686552495796</v>
      </c>
      <c r="AA179" s="759" t="b">
        <f t="shared" ca="1" si="67"/>
        <v>0</v>
      </c>
    </row>
    <row r="180" spans="1:27" s="338" customFormat="1" ht="34.85" hidden="1" customHeight="1">
      <c r="A180" s="337"/>
      <c r="B180" s="749">
        <f ca="1">IF(B179="","",IF(C179=險種基本資料!$B$21,"",B179+1))</f>
        <v>32</v>
      </c>
      <c r="C180" s="750">
        <f t="shared" ca="1" si="65"/>
        <v>102</v>
      </c>
      <c r="D180" s="751">
        <f ca="1">IF(B180="","",OFFSET(預定利率!$I$2,B180,0))</f>
        <v>2655727</v>
      </c>
      <c r="E180" s="751">
        <f ca="1">IF(B180="","",OFFSET(預定利率!$M$2,B180,0)+OFFSET(預定利率!$K$2,B180,0))</f>
        <v>2751598</v>
      </c>
      <c r="F180" s="751">
        <f ca="1">IF(B180="","",OFFSET(預定利率!$L$2,B180,0)+OFFSET(預定利率!$K$2,B180,0))</f>
        <v>2751598</v>
      </c>
      <c r="G180" s="751">
        <f ca="1">IF(B180="","",OFFSET(預定利率!$J$2,B180,0))</f>
        <v>2855620</v>
      </c>
      <c r="H180" s="751">
        <f ca="1">IF(B180="","",OFFSET(預定利率!$G$2,B180,0))</f>
        <v>0</v>
      </c>
      <c r="I180" s="751">
        <f ca="1">IF(B180="","",IF(C180&lt;16,0,IF(C180=16,OFFSET(預定利率!$O$2,B180-1,0),0)+OFFSET(預定利率!$O$2,B180,0)))</f>
        <v>0</v>
      </c>
      <c r="J180" s="751">
        <f ca="1">IF(B180="","",IF(C180&lt;16,0,OFFSET(預定利率!$P$2,B180,0)))</f>
        <v>0</v>
      </c>
      <c r="K180" s="751">
        <f ca="1">IF(B180="","",IF(C180&lt;16,OFFSET(預定利率!$N$2,B180,0)+OFFSET(預定利率!$U$2,B180,0),OFFSET(預定利率!$Q$2,B180,0)+OFFSET(預定利率!$U$2,B180,0)))</f>
        <v>0</v>
      </c>
      <c r="L180" s="751">
        <f ca="1">IF(B180="","",IF(C180&lt;16,OFFSET(預定利率!$N$2,B180,0),OFFSET(預定利率!$Q$2,B180,0)+OFFSET(預定利率!$U$2,B180,0)))</f>
        <v>0</v>
      </c>
      <c r="M180" s="751">
        <f ca="1">IF(B180="","",IF(OR(ZDIVOPT02=CSWD,ZDIVOPT02=DVAC),OFFSET(預定利率!$R$2,B180,0),0))</f>
        <v>0</v>
      </c>
      <c r="N180" s="751">
        <f ca="1">IF(B180="","",IF(ZDIVOPT02=CSWD,OFFSET(預定利率!$S$2,B180,0),IF(ZDIVOPT02=DVAC,OFFSET(預定利率!$T$2,B180,0),0)))</f>
        <v>0</v>
      </c>
      <c r="O180" s="751">
        <f ca="1">IF(B180="","",IF(C180&lt;0,0,OFFSET(預定利率!$J$2,B180,0)+MAX(OFFSET(預定利率!$V$2,B180,0,1,3))))</f>
        <v>2855620</v>
      </c>
      <c r="P180" s="751">
        <f t="shared" ca="1" si="69"/>
        <v>2751598</v>
      </c>
      <c r="Q180" s="752">
        <f ca="1">IF(B180="","",IF(C180=109,0,OFFSET(預定利率!$AB$2,B180,0)+OFFSET(預定利率!$AC$2,B180,0)))</f>
        <v>2751622</v>
      </c>
      <c r="R180" s="751">
        <f t="shared" ca="1" si="70"/>
        <v>2751598</v>
      </c>
      <c r="S180" s="753">
        <f t="shared" ca="1" si="71"/>
        <v>2751622</v>
      </c>
      <c r="T180" s="760">
        <f t="shared" ca="1" si="72"/>
        <v>2655727</v>
      </c>
      <c r="U180" s="761">
        <f ca="1">IF(B180="","",OFFSET(預定利率!$Y$2,B180,0))</f>
        <v>2751597.74</v>
      </c>
      <c r="V180" s="761">
        <f t="shared" ca="1" si="73"/>
        <v>2751598</v>
      </c>
      <c r="W180" s="762">
        <f t="shared" ca="1" si="74"/>
        <v>1.0360997195871413</v>
      </c>
      <c r="X180" s="761">
        <f t="shared" ca="1" si="75"/>
        <v>2751622</v>
      </c>
      <c r="Y180" s="763">
        <f t="shared" ca="1" si="76"/>
        <v>1.0361087566606055</v>
      </c>
      <c r="Z180" s="758">
        <f t="shared" ca="1" si="77"/>
        <v>1.0752686552495796</v>
      </c>
      <c r="AA180" s="759" t="b">
        <f t="shared" ca="1" si="67"/>
        <v>0</v>
      </c>
    </row>
    <row r="181" spans="1:27" s="338" customFormat="1" ht="34.85" hidden="1" customHeight="1">
      <c r="A181" s="337"/>
      <c r="B181" s="749">
        <f ca="1">IF(B180="","",IF(C180=險種基本資料!$B$21,"",B180+1))</f>
        <v>33</v>
      </c>
      <c r="C181" s="750">
        <f t="shared" ca="1" si="65"/>
        <v>103</v>
      </c>
      <c r="D181" s="751">
        <f ca="1">IF(B181="","",OFFSET(預定利率!$I$2,B181,0))</f>
        <v>2655727</v>
      </c>
      <c r="E181" s="751">
        <f ca="1">IF(B181="","",OFFSET(預定利率!$M$2,B181,0)+OFFSET(預定利率!$K$2,B181,0))</f>
        <v>2760482</v>
      </c>
      <c r="F181" s="751">
        <f ca="1">IF(B181="","",OFFSET(預定利率!$L$2,B181,0)+OFFSET(預定利率!$K$2,B181,0))</f>
        <v>2760482</v>
      </c>
      <c r="G181" s="751">
        <f ca="1">IF(B181="","",OFFSET(預定利率!$J$2,B181,0))</f>
        <v>2855620</v>
      </c>
      <c r="H181" s="751">
        <f ca="1">IF(B181="","",OFFSET(預定利率!$G$2,B181,0))</f>
        <v>0</v>
      </c>
      <c r="I181" s="751">
        <f ca="1">IF(B181="","",IF(C181&lt;16,0,IF(C181=16,OFFSET(預定利率!$O$2,B181-1,0),0)+OFFSET(預定利率!$O$2,B181,0)))</f>
        <v>0</v>
      </c>
      <c r="J181" s="751">
        <f ca="1">IF(B181="","",IF(C181&lt;16,0,OFFSET(預定利率!$P$2,B181,0)))</f>
        <v>0</v>
      </c>
      <c r="K181" s="751">
        <f ca="1">IF(B181="","",IF(C181&lt;16,OFFSET(預定利率!$N$2,B181,0)+OFFSET(預定利率!$U$2,B181,0),OFFSET(預定利率!$Q$2,B181,0)+OFFSET(預定利率!$U$2,B181,0)))</f>
        <v>0</v>
      </c>
      <c r="L181" s="751">
        <f ca="1">IF(B181="","",IF(C181&lt;16,OFFSET(預定利率!$N$2,B181,0),OFFSET(預定利率!$Q$2,B181,0)+OFFSET(預定利率!$U$2,B181,0)))</f>
        <v>0</v>
      </c>
      <c r="M181" s="751">
        <f ca="1">IF(B181="","",IF(OR(ZDIVOPT02=CSWD,ZDIVOPT02=DVAC),OFFSET(預定利率!$R$2,B181,0),0))</f>
        <v>0</v>
      </c>
      <c r="N181" s="751">
        <f ca="1">IF(B181="","",IF(ZDIVOPT02=CSWD,OFFSET(預定利率!$S$2,B181,0),IF(ZDIVOPT02=DVAC,OFFSET(預定利率!$T$2,B181,0),0)))</f>
        <v>0</v>
      </c>
      <c r="O181" s="751">
        <f ca="1">IF(B181="","",IF(C181&lt;0,0,OFFSET(預定利率!$J$2,B181,0)+MAX(OFFSET(預定利率!$V$2,B181,0,1,3))))</f>
        <v>2855620</v>
      </c>
      <c r="P181" s="751">
        <f t="shared" ca="1" si="69"/>
        <v>2760482</v>
      </c>
      <c r="Q181" s="752">
        <f ca="1">IF(B181="","",IF(C181=109,0,OFFSET(預定利率!$AB$2,B181,0)+OFFSET(預定利率!$AC$2,B181,0)))</f>
        <v>2760508</v>
      </c>
      <c r="R181" s="751">
        <f t="shared" ca="1" si="70"/>
        <v>2760482</v>
      </c>
      <c r="S181" s="753">
        <f t="shared" ca="1" si="71"/>
        <v>2760508</v>
      </c>
      <c r="T181" s="760">
        <f t="shared" ca="1" si="72"/>
        <v>2655727</v>
      </c>
      <c r="U181" s="761">
        <f ca="1">IF(B181="","",OFFSET(預定利率!$Y$2,B181,0))</f>
        <v>2760482.22</v>
      </c>
      <c r="V181" s="761">
        <f t="shared" ca="1" si="73"/>
        <v>2760482</v>
      </c>
      <c r="W181" s="762">
        <f t="shared" ca="1" si="74"/>
        <v>1.0394449429478256</v>
      </c>
      <c r="X181" s="761">
        <f t="shared" ca="1" si="75"/>
        <v>2760508</v>
      </c>
      <c r="Y181" s="763">
        <f t="shared" ca="1" si="76"/>
        <v>1.0394547331107451</v>
      </c>
      <c r="Z181" s="758">
        <f t="shared" ca="1" si="77"/>
        <v>1.0752686552495796</v>
      </c>
      <c r="AA181" s="759" t="b">
        <f t="shared" ca="1" si="67"/>
        <v>0</v>
      </c>
    </row>
    <row r="182" spans="1:27" s="338" customFormat="1" ht="34.85" hidden="1" customHeight="1">
      <c r="A182" s="337"/>
      <c r="B182" s="749">
        <f ca="1">IF(B181="","",IF(C181=險種基本資料!$B$21,"",B181+1))</f>
        <v>34</v>
      </c>
      <c r="C182" s="750">
        <f t="shared" ref="C182:C216" ca="1" si="78">IF(B182="","",Age+B182-1)</f>
        <v>104</v>
      </c>
      <c r="D182" s="751">
        <f ca="1">IF(B182="","",OFFSET(預定利率!$I$2,B182,0))</f>
        <v>2655727</v>
      </c>
      <c r="E182" s="751">
        <f ca="1">IF(B182="","",OFFSET(預定利率!$M$2,B182,0)+OFFSET(預定利率!$K$2,B182,0))</f>
        <v>2769737</v>
      </c>
      <c r="F182" s="751">
        <f ca="1">IF(B182="","",OFFSET(預定利率!$L$2,B182,0)+OFFSET(預定利率!$K$2,B182,0))</f>
        <v>2769737</v>
      </c>
      <c r="G182" s="751">
        <f ca="1">IF(B182="","",OFFSET(預定利率!$J$2,B182,0))</f>
        <v>2855620</v>
      </c>
      <c r="H182" s="751">
        <f ca="1">IF(B182="","",OFFSET(預定利率!$G$2,B182,0))</f>
        <v>0</v>
      </c>
      <c r="I182" s="751">
        <f ca="1">IF(B182="","",IF(C182&lt;16,0,IF(C182=16,OFFSET(預定利率!$O$2,B182-1,0),0)+OFFSET(預定利率!$O$2,B182,0)))</f>
        <v>0</v>
      </c>
      <c r="J182" s="751">
        <f ca="1">IF(B182="","",IF(C182&lt;16,0,OFFSET(預定利率!$P$2,B182,0)))</f>
        <v>0</v>
      </c>
      <c r="K182" s="751">
        <f ca="1">IF(B182="","",IF(C182&lt;16,OFFSET(預定利率!$N$2,B182,0)+OFFSET(預定利率!$U$2,B182,0),OFFSET(預定利率!$Q$2,B182,0)+OFFSET(預定利率!$U$2,B182,0)))</f>
        <v>0</v>
      </c>
      <c r="L182" s="751">
        <f ca="1">IF(B182="","",IF(C182&lt;16,OFFSET(預定利率!$N$2,B182,0),OFFSET(預定利率!$Q$2,B182,0)+OFFSET(預定利率!$U$2,B182,0)))</f>
        <v>0</v>
      </c>
      <c r="M182" s="751">
        <f ca="1">IF(B182="","",IF(OR(ZDIVOPT02=CSWD,ZDIVOPT02=DVAC),OFFSET(預定利率!$R$2,B182,0),0))</f>
        <v>0</v>
      </c>
      <c r="N182" s="751">
        <f ca="1">IF(B182="","",IF(ZDIVOPT02=CSWD,OFFSET(預定利率!$S$2,B182,0),IF(ZDIVOPT02=DVAC,OFFSET(預定利率!$T$2,B182,0),0)))</f>
        <v>0</v>
      </c>
      <c r="O182" s="751">
        <f ca="1">IF(B182="","",IF(C182&lt;0,0,OFFSET(預定利率!$J$2,B182,0)+MAX(OFFSET(預定利率!$V$2,B182,0,1,3))))</f>
        <v>2855620</v>
      </c>
      <c r="P182" s="751">
        <f t="shared" ca="1" si="69"/>
        <v>2769737</v>
      </c>
      <c r="Q182" s="752">
        <f ca="1">IF(B182="","",IF(C182=109,0,OFFSET(預定利率!$AB$2,B182,0)+OFFSET(預定利率!$AC$2,B182,0)))</f>
        <v>2769764</v>
      </c>
      <c r="R182" s="751">
        <f t="shared" ca="1" si="70"/>
        <v>2769737</v>
      </c>
      <c r="S182" s="753">
        <f t="shared" ca="1" si="71"/>
        <v>2769764</v>
      </c>
      <c r="T182" s="760">
        <f t="shared" ca="1" si="72"/>
        <v>2655727</v>
      </c>
      <c r="U182" s="761">
        <f ca="1">IF(B182="","",OFFSET(預定利率!$Y$2,B182,0))</f>
        <v>2769736.89</v>
      </c>
      <c r="V182" s="761">
        <f t="shared" ca="1" si="73"/>
        <v>2769737</v>
      </c>
      <c r="W182" s="762">
        <f t="shared" ca="1" si="74"/>
        <v>1.042929864402478</v>
      </c>
      <c r="X182" s="761">
        <f t="shared" ca="1" si="75"/>
        <v>2769764</v>
      </c>
      <c r="Y182" s="763">
        <f t="shared" ca="1" si="76"/>
        <v>1.0429400311101253</v>
      </c>
      <c r="Z182" s="758">
        <f t="shared" ca="1" si="77"/>
        <v>1.0752686552495796</v>
      </c>
      <c r="AA182" s="759" t="b">
        <f t="shared" ca="1" si="67"/>
        <v>0</v>
      </c>
    </row>
    <row r="183" spans="1:27" s="338" customFormat="1" ht="34.85" hidden="1" customHeight="1">
      <c r="A183" s="337"/>
      <c r="B183" s="749">
        <f ca="1">IF(B182="","",IF(C182=險種基本資料!$B$21,"",B182+1))</f>
        <v>35</v>
      </c>
      <c r="C183" s="750">
        <f t="shared" ca="1" si="78"/>
        <v>105</v>
      </c>
      <c r="D183" s="751">
        <f ca="1">IF(B183="","",OFFSET(預定利率!$I$2,B183,0))</f>
        <v>2655727</v>
      </c>
      <c r="E183" s="751">
        <f ca="1">IF(B183="","",OFFSET(預定利率!$M$2,B183,0)+OFFSET(預定利率!$K$2,B183,0))</f>
        <v>2779732</v>
      </c>
      <c r="F183" s="751">
        <f ca="1">IF(B183="","",OFFSET(預定利率!$L$2,B183,0)+OFFSET(預定利率!$K$2,B183,0))</f>
        <v>2779732</v>
      </c>
      <c r="G183" s="751">
        <f ca="1">IF(B183="","",OFFSET(預定利率!$J$2,B183,0))</f>
        <v>2855620</v>
      </c>
      <c r="H183" s="751">
        <f ca="1">IF(B183="","",OFFSET(預定利率!$G$2,B183,0))</f>
        <v>0</v>
      </c>
      <c r="I183" s="751">
        <f ca="1">IF(B183="","",IF(C183&lt;16,0,IF(C183=16,OFFSET(預定利率!$O$2,B183-1,0),0)+OFFSET(預定利率!$O$2,B183,0)))</f>
        <v>0</v>
      </c>
      <c r="J183" s="751">
        <f ca="1">IF(B183="","",IF(C183&lt;16,0,OFFSET(預定利率!$P$2,B183,0)))</f>
        <v>0</v>
      </c>
      <c r="K183" s="751">
        <f ca="1">IF(B183="","",IF(C183&lt;16,OFFSET(預定利率!$N$2,B183,0)+OFFSET(預定利率!$U$2,B183,0),OFFSET(預定利率!$Q$2,B183,0)+OFFSET(預定利率!$U$2,B183,0)))</f>
        <v>0</v>
      </c>
      <c r="L183" s="751">
        <f ca="1">IF(B183="","",IF(C183&lt;16,OFFSET(預定利率!$N$2,B183,0),OFFSET(預定利率!$Q$2,B183,0)+OFFSET(預定利率!$U$2,B183,0)))</f>
        <v>0</v>
      </c>
      <c r="M183" s="751">
        <f ca="1">IF(B183="","",IF(OR(ZDIVOPT02=CSWD,ZDIVOPT02=DVAC),OFFSET(預定利率!$R$2,B183,0),0))</f>
        <v>0</v>
      </c>
      <c r="N183" s="751">
        <f ca="1">IF(B183="","",IF(ZDIVOPT02=CSWD,OFFSET(預定利率!$S$2,B183,0),IF(ZDIVOPT02=DVAC,OFFSET(預定利率!$T$2,B183,0),0)))</f>
        <v>0</v>
      </c>
      <c r="O183" s="751">
        <f ca="1">IF(B183="","",IF(C183&lt;0,0,OFFSET(預定利率!$J$2,B183,0)+MAX(OFFSET(預定利率!$V$2,B183,0,1,3))))</f>
        <v>2855620</v>
      </c>
      <c r="P183" s="751">
        <f t="shared" ca="1" si="69"/>
        <v>2779732</v>
      </c>
      <c r="Q183" s="752">
        <f ca="1">IF(B183="","",IF(C183=109,0,OFFSET(預定利率!$AB$2,B183,0)+OFFSET(預定利率!$AC$2,B183,0)))</f>
        <v>2779760</v>
      </c>
      <c r="R183" s="751">
        <f t="shared" ca="1" si="70"/>
        <v>2779732</v>
      </c>
      <c r="S183" s="753">
        <f t="shared" ca="1" si="71"/>
        <v>2779760</v>
      </c>
      <c r="T183" s="760">
        <f t="shared" ca="1" si="72"/>
        <v>2655727</v>
      </c>
      <c r="U183" s="761">
        <f ca="1">IF(B183="","",OFFSET(預定利率!$Y$2,B183,0))</f>
        <v>2779731.93</v>
      </c>
      <c r="V183" s="761">
        <f t="shared" ca="1" si="73"/>
        <v>2779732</v>
      </c>
      <c r="W183" s="762">
        <f t="shared" ca="1" si="74"/>
        <v>1.0466934289556118</v>
      </c>
      <c r="X183" s="761">
        <f t="shared" ca="1" si="75"/>
        <v>2779760</v>
      </c>
      <c r="Y183" s="763">
        <f t="shared" ca="1" si="76"/>
        <v>1.0467039722079867</v>
      </c>
      <c r="Z183" s="758">
        <f t="shared" ca="1" si="77"/>
        <v>1.0752686552495796</v>
      </c>
      <c r="AA183" s="759" t="b">
        <f t="shared" ca="1" si="67"/>
        <v>1</v>
      </c>
    </row>
    <row r="184" spans="1:27" s="338" customFormat="1" ht="34.85" hidden="1" customHeight="1">
      <c r="A184" s="337"/>
      <c r="B184" s="749">
        <f ca="1">IF(B183="","",IF(C183=險種基本資料!$B$21,"",B183+1))</f>
        <v>36</v>
      </c>
      <c r="C184" s="750">
        <f t="shared" ca="1" si="78"/>
        <v>106</v>
      </c>
      <c r="D184" s="751">
        <f ca="1">IF(B184="","",OFFSET(預定利率!$I$2,B184,0))</f>
        <v>2655727</v>
      </c>
      <c r="E184" s="751">
        <f ca="1">IF(B184="","",OFFSET(預定利率!$M$2,B184,0)+OFFSET(預定利率!$K$2,B184,0))</f>
        <v>2790097</v>
      </c>
      <c r="F184" s="751">
        <f ca="1">IF(B184="","",OFFSET(預定利率!$L$2,B184,0)+OFFSET(預定利率!$K$2,B184,0))</f>
        <v>2790097</v>
      </c>
      <c r="G184" s="751">
        <f ca="1">IF(B184="","",OFFSET(預定利率!$J$2,B184,0))</f>
        <v>2855620</v>
      </c>
      <c r="H184" s="751">
        <f ca="1">IF(B184="","",OFFSET(預定利率!$G$2,B184,0))</f>
        <v>0</v>
      </c>
      <c r="I184" s="751">
        <f ca="1">IF(B184="","",IF(C184&lt;16,0,IF(C184=16,OFFSET(預定利率!$O$2,B184-1,0),0)+OFFSET(預定利率!$O$2,B184,0)))</f>
        <v>0</v>
      </c>
      <c r="J184" s="751">
        <f ca="1">IF(B184="","",IF(C184&lt;16,0,OFFSET(預定利率!$P$2,B184,0)))</f>
        <v>0</v>
      </c>
      <c r="K184" s="751">
        <f ca="1">IF(B184="","",IF(C184&lt;16,OFFSET(預定利率!$N$2,B184,0)+OFFSET(預定利率!$U$2,B184,0),OFFSET(預定利率!$Q$2,B184,0)+OFFSET(預定利率!$U$2,B184,0)))</f>
        <v>0</v>
      </c>
      <c r="L184" s="751">
        <f ca="1">IF(B184="","",IF(C184&lt;16,OFFSET(預定利率!$N$2,B184,0),OFFSET(預定利率!$Q$2,B184,0)+OFFSET(預定利率!$U$2,B184,0)))</f>
        <v>0</v>
      </c>
      <c r="M184" s="751">
        <f ca="1">IF(B184="","",IF(OR(ZDIVOPT02=CSWD,ZDIVOPT02=DVAC),OFFSET(預定利率!$R$2,B184,0),0))</f>
        <v>0</v>
      </c>
      <c r="N184" s="751">
        <f ca="1">IF(B184="","",IF(ZDIVOPT02=CSWD,OFFSET(預定利率!$S$2,B184,0),IF(ZDIVOPT02=DVAC,OFFSET(預定利率!$T$2,B184,0),0)))</f>
        <v>0</v>
      </c>
      <c r="O184" s="751">
        <f ca="1">IF(B184="","",IF(C184&lt;0,0,OFFSET(預定利率!$J$2,B184,0)+MAX(OFFSET(預定利率!$V$2,B184,0,1,3))))</f>
        <v>2855620</v>
      </c>
      <c r="P184" s="751">
        <f t="shared" ca="1" si="69"/>
        <v>2790097</v>
      </c>
      <c r="Q184" s="752">
        <f ca="1">IF(B184="","",IF(C184=109,0,OFFSET(預定利率!$AB$2,B184,0)+OFFSET(預定利率!$AC$2,B184,0)))</f>
        <v>2790130</v>
      </c>
      <c r="R184" s="751">
        <f t="shared" ca="1" si="70"/>
        <v>2790097</v>
      </c>
      <c r="S184" s="753">
        <f t="shared" ca="1" si="71"/>
        <v>2790130</v>
      </c>
      <c r="T184" s="760">
        <f t="shared" ca="1" si="72"/>
        <v>2655727</v>
      </c>
      <c r="U184" s="761">
        <f ca="1">IF(B184="","",OFFSET(預定利率!$Y$2,B184,0))</f>
        <v>2790097.16</v>
      </c>
      <c r="V184" s="761">
        <f t="shared" ca="1" si="73"/>
        <v>2790097</v>
      </c>
      <c r="W184" s="762">
        <f t="shared" ca="1" si="74"/>
        <v>1.050596315057986</v>
      </c>
      <c r="X184" s="761">
        <f t="shared" ca="1" si="75"/>
        <v>2790130</v>
      </c>
      <c r="Y184" s="763">
        <f t="shared" ca="1" si="76"/>
        <v>1.0506087410339993</v>
      </c>
      <c r="Z184" s="758">
        <f t="shared" ca="1" si="77"/>
        <v>1.0752686552495796</v>
      </c>
      <c r="AA184" s="759" t="b">
        <f t="shared" ca="1" si="67"/>
        <v>0</v>
      </c>
    </row>
    <row r="185" spans="1:27" s="338" customFormat="1" ht="34.85" hidden="1" customHeight="1">
      <c r="A185" s="337"/>
      <c r="B185" s="749">
        <f ca="1">IF(B184="","",IF(C184=險種基本資料!$B$21,"",B184+1))</f>
        <v>37</v>
      </c>
      <c r="C185" s="750">
        <f t="shared" ca="1" si="78"/>
        <v>107</v>
      </c>
      <c r="D185" s="751">
        <f ca="1">IF(B185="","",OFFSET(預定利率!$I$2,B185,0))</f>
        <v>2655727</v>
      </c>
      <c r="E185" s="751">
        <f ca="1">IF(B185="","",OFFSET(預定利率!$M$2,B185,0)+OFFSET(預定利率!$K$2,B185,0))</f>
        <v>2801943</v>
      </c>
      <c r="F185" s="751">
        <f ca="1">IF(B185="","",OFFSET(預定利率!$L$2,B185,0)+OFFSET(預定利率!$K$2,B185,0))</f>
        <v>2801943</v>
      </c>
      <c r="G185" s="751">
        <f ca="1">IF(B185="","",OFFSET(預定利率!$J$2,B185,0))</f>
        <v>2855620</v>
      </c>
      <c r="H185" s="751">
        <f ca="1">IF(B185="","",OFFSET(預定利率!$G$2,B185,0))</f>
        <v>0</v>
      </c>
      <c r="I185" s="751">
        <f ca="1">IF(B185="","",IF(C185&lt;16,0,IF(C185=16,OFFSET(預定利率!$O$2,B185-1,0),0)+OFFSET(預定利率!$O$2,B185,0)))</f>
        <v>0</v>
      </c>
      <c r="J185" s="751">
        <f ca="1">IF(B185="","",IF(C185&lt;16,0,OFFSET(預定利率!$P$2,B185,0)))</f>
        <v>0</v>
      </c>
      <c r="K185" s="751">
        <f ca="1">IF(B185="","",IF(C185&lt;16,OFFSET(預定利率!$N$2,B185,0)+OFFSET(預定利率!$U$2,B185,0),OFFSET(預定利率!$Q$2,B185,0)+OFFSET(預定利率!$U$2,B185,0)))</f>
        <v>0</v>
      </c>
      <c r="L185" s="751">
        <f ca="1">IF(B185="","",IF(C185&lt;16,OFFSET(預定利率!$N$2,B185,0),OFFSET(預定利率!$Q$2,B185,0)+OFFSET(預定利率!$U$2,B185,0)))</f>
        <v>0</v>
      </c>
      <c r="M185" s="751">
        <f ca="1">IF(B185="","",IF(OR(ZDIVOPT02=CSWD,ZDIVOPT02=DVAC),OFFSET(預定利率!$R$2,B185,0),0))</f>
        <v>0</v>
      </c>
      <c r="N185" s="751">
        <f ca="1">IF(B185="","",IF(ZDIVOPT02=CSWD,OFFSET(預定利率!$S$2,B185,0),IF(ZDIVOPT02=DVAC,OFFSET(預定利率!$T$2,B185,0),0)))</f>
        <v>0</v>
      </c>
      <c r="O185" s="751">
        <f ca="1">IF(B185="","",IF(C185&lt;0,0,OFFSET(預定利率!$J$2,B185,0)+MAX(OFFSET(預定利率!$V$2,B185,0,1,3))))</f>
        <v>2855620</v>
      </c>
      <c r="P185" s="751">
        <f t="shared" ca="1" si="69"/>
        <v>2801943</v>
      </c>
      <c r="Q185" s="752">
        <f ca="1">IF(B185="","",IF(C185=109,0,OFFSET(預定利率!$AB$2,B185,0)+OFFSET(預定利率!$AC$2,B185,0)))</f>
        <v>2801993</v>
      </c>
      <c r="R185" s="751">
        <f t="shared" ca="1" si="70"/>
        <v>2801943</v>
      </c>
      <c r="S185" s="753">
        <f t="shared" ca="1" si="71"/>
        <v>2801993</v>
      </c>
      <c r="T185" s="760">
        <f t="shared" ca="1" si="72"/>
        <v>2655727</v>
      </c>
      <c r="U185" s="761">
        <f ca="1">IF(B185="","",OFFSET(預定利率!$Y$2,B185,0))</f>
        <v>2801943.13</v>
      </c>
      <c r="V185" s="761">
        <f t="shared" ca="1" si="73"/>
        <v>2801943</v>
      </c>
      <c r="W185" s="762">
        <f t="shared" ca="1" si="74"/>
        <v>1.0550568639020501</v>
      </c>
      <c r="X185" s="761">
        <f t="shared" ca="1" si="75"/>
        <v>2801993</v>
      </c>
      <c r="Y185" s="763">
        <f t="shared" ca="1" si="76"/>
        <v>1.055075691138434</v>
      </c>
      <c r="Z185" s="758">
        <f t="shared" ca="1" si="77"/>
        <v>1.0752686552495796</v>
      </c>
      <c r="AA185" s="759" t="b">
        <f t="shared" ca="1" si="67"/>
        <v>0</v>
      </c>
    </row>
    <row r="186" spans="1:27" s="338" customFormat="1" ht="34.85" hidden="1" customHeight="1">
      <c r="A186" s="337"/>
      <c r="B186" s="749">
        <f ca="1">IF(B185="","",IF(C185=險種基本資料!$B$21,"",B185+1))</f>
        <v>38</v>
      </c>
      <c r="C186" s="750">
        <f t="shared" ca="1" si="78"/>
        <v>108</v>
      </c>
      <c r="D186" s="751">
        <f ca="1">IF(B186="","",OFFSET(預定利率!$I$2,B186,0))</f>
        <v>2655727</v>
      </c>
      <c r="E186" s="751">
        <f ca="1">IF(B186="","",OFFSET(預定利率!$M$2,B186,0)+OFFSET(預定利率!$K$2,B186,0))</f>
        <v>2820082</v>
      </c>
      <c r="F186" s="751">
        <f ca="1">IF(B186="","",OFFSET(預定利率!$L$2,B186,0)+OFFSET(預定利率!$K$2,B186,0))</f>
        <v>2820082</v>
      </c>
      <c r="G186" s="751">
        <f ca="1">IF(B186="","",OFFSET(預定利率!$J$2,B186,0))</f>
        <v>2855620</v>
      </c>
      <c r="H186" s="751">
        <f ca="1">IF(B186="","",OFFSET(預定利率!$G$2,B186,0))</f>
        <v>0</v>
      </c>
      <c r="I186" s="751">
        <f ca="1">IF(B186="","",IF(C186&lt;16,0,IF(C186=16,OFFSET(預定利率!$O$2,B186-1,0),0)+OFFSET(預定利率!$O$2,B186,0)))</f>
        <v>0</v>
      </c>
      <c r="J186" s="751">
        <f ca="1">IF(B186="","",IF(C186&lt;16,0,OFFSET(預定利率!$P$2,B186,0)))</f>
        <v>0</v>
      </c>
      <c r="K186" s="751">
        <f ca="1">IF(B186="","",IF(C186&lt;16,OFFSET(預定利率!$N$2,B186,0)+OFFSET(預定利率!$U$2,B186,0),OFFSET(預定利率!$Q$2,B186,0)+OFFSET(預定利率!$U$2,B186,0)))</f>
        <v>0</v>
      </c>
      <c r="L186" s="751">
        <f ca="1">IF(B186="","",IF(C186&lt;16,OFFSET(預定利率!$N$2,B186,0),OFFSET(預定利率!$Q$2,B186,0)+OFFSET(預定利率!$U$2,B186,0)))</f>
        <v>0</v>
      </c>
      <c r="M186" s="751">
        <f ca="1">IF(B186="","",IF(OR(ZDIVOPT02=CSWD,ZDIVOPT02=DVAC),OFFSET(預定利率!$R$2,B186,0),0))</f>
        <v>0</v>
      </c>
      <c r="N186" s="751">
        <f ca="1">IF(B186="","",IF(ZDIVOPT02=CSWD,OFFSET(預定利率!$S$2,B186,0),IF(ZDIVOPT02=DVAC,OFFSET(預定利率!$T$2,B186,0),0)))</f>
        <v>0</v>
      </c>
      <c r="O186" s="751">
        <f ca="1">IF(B186="","",IF(C186&lt;0,0,OFFSET(預定利率!$J$2,B186,0)+MAX(OFFSET(預定利率!$V$2,B186,0,1,3))))</f>
        <v>2855620</v>
      </c>
      <c r="P186" s="751">
        <f t="shared" ca="1" si="69"/>
        <v>2820082</v>
      </c>
      <c r="Q186" s="752">
        <f ca="1">IF(B186="","",IF(C186=109,0,OFFSET(預定利率!$AB$2,B186,0)+OFFSET(預定利率!$AC$2,B186,0)))</f>
        <v>2820180</v>
      </c>
      <c r="R186" s="751">
        <f t="shared" ca="1" si="70"/>
        <v>2820082</v>
      </c>
      <c r="S186" s="753">
        <f t="shared" ca="1" si="71"/>
        <v>2820180</v>
      </c>
      <c r="T186" s="760">
        <f t="shared" ca="1" si="72"/>
        <v>2655727</v>
      </c>
      <c r="U186" s="761">
        <f ca="1">IF(B186="","",OFFSET(預定利率!$Y$2,B186,0))</f>
        <v>2820082.28</v>
      </c>
      <c r="V186" s="761">
        <f t="shared" ca="1" si="73"/>
        <v>2820082</v>
      </c>
      <c r="W186" s="762">
        <f t="shared" ca="1" si="74"/>
        <v>1.0618870087173871</v>
      </c>
      <c r="X186" s="761">
        <f t="shared" ca="1" si="75"/>
        <v>2820180</v>
      </c>
      <c r="Y186" s="763">
        <f t="shared" ca="1" si="76"/>
        <v>1.0619239101006994</v>
      </c>
      <c r="Z186" s="758">
        <f t="shared" ca="1" si="77"/>
        <v>1.0752686552495796</v>
      </c>
      <c r="AA186" s="759" t="b">
        <f t="shared" ca="1" si="67"/>
        <v>0</v>
      </c>
    </row>
    <row r="187" spans="1:27" s="338" customFormat="1" ht="34.85" hidden="1" customHeight="1">
      <c r="A187" s="337"/>
      <c r="B187" s="749">
        <f ca="1">IF(B186="","",IF(C186=險種基本資料!$B$21,"",B186+1))</f>
        <v>39</v>
      </c>
      <c r="C187" s="750">
        <f t="shared" ca="1" si="78"/>
        <v>109</v>
      </c>
      <c r="D187" s="751">
        <f ca="1">IF(B187="","",OFFSET(預定利率!$I$2,B187,0))</f>
        <v>2655727</v>
      </c>
      <c r="E187" s="751">
        <f ca="1">IF(B187="","",OFFSET(預定利率!$M$2,B187,0)+OFFSET(預定利率!$K$2,B187,0))</f>
        <v>2855620</v>
      </c>
      <c r="F187" s="751">
        <f ca="1">IF(B187="","",OFFSET(預定利率!$L$2,B187,0)+OFFSET(預定利率!$K$2,B187,0))</f>
        <v>2855620</v>
      </c>
      <c r="G187" s="751">
        <f ca="1">IF(B187="","",OFFSET(預定利率!$J$2,B187,0))</f>
        <v>2855620</v>
      </c>
      <c r="H187" s="751">
        <f ca="1">IF(B187="","",OFFSET(預定利率!$G$2,B187,0))</f>
        <v>0</v>
      </c>
      <c r="I187" s="751">
        <f ca="1">IF(B187="","",IF(C187&lt;16,0,IF(C187=16,OFFSET(預定利率!$O$2,B187-1,0),0)+OFFSET(預定利率!$O$2,B187,0)))</f>
        <v>0</v>
      </c>
      <c r="J187" s="751">
        <f ca="1">IF(B187="","",IF(C187&lt;16,0,OFFSET(預定利率!$P$2,B187,0)))</f>
        <v>0</v>
      </c>
      <c r="K187" s="751">
        <f ca="1">IF(B187="","",IF(C187&lt;16,OFFSET(預定利率!$N$2,B187,0)+OFFSET(預定利率!$U$2,B187,0),OFFSET(預定利率!$Q$2,B187,0)+OFFSET(預定利率!$U$2,B187,0)))</f>
        <v>0</v>
      </c>
      <c r="L187" s="751">
        <f ca="1">IF(B187="","",IF(C187&lt;16,OFFSET(預定利率!$N$2,B187,0),OFFSET(預定利率!$Q$2,B187,0)+OFFSET(預定利率!$U$2,B187,0)))</f>
        <v>0</v>
      </c>
      <c r="M187" s="751">
        <f ca="1">IF(B187="","",IF(OR(ZDIVOPT02=CSWD,ZDIVOPT02=DVAC),OFFSET(預定利率!$R$2,B187,0),0))</f>
        <v>0</v>
      </c>
      <c r="N187" s="751">
        <f ca="1">IF(B187="","",IF(ZDIVOPT02=CSWD,OFFSET(預定利率!$S$2,B187,0),IF(ZDIVOPT02=DVAC,OFFSET(預定利率!$T$2,B187,0),0)))</f>
        <v>0</v>
      </c>
      <c r="O187" s="751">
        <f ca="1">IF(B187="","",IF(C187&lt;0,0,OFFSET(預定利率!$J$2,B187,0)+MAX(OFFSET(預定利率!$V$2,B187,0,1,3))))</f>
        <v>2855620</v>
      </c>
      <c r="P187" s="751">
        <f t="shared" ca="1" si="69"/>
        <v>2855620</v>
      </c>
      <c r="Q187" s="752">
        <f ca="1">IF(B187="","",IF(C187=109,0,OFFSET(預定利率!$AB$2,B187,0)+OFFSET(預定利率!$AC$2,B187,0)))</f>
        <v>0</v>
      </c>
      <c r="R187" s="751">
        <f t="shared" ca="1" si="70"/>
        <v>2855620</v>
      </c>
      <c r="S187" s="753">
        <f t="shared" ca="1" si="71"/>
        <v>0</v>
      </c>
      <c r="T187" s="760">
        <f t="shared" ca="1" si="72"/>
        <v>2655727</v>
      </c>
      <c r="U187" s="761">
        <f ca="1">IF(B187="","",OFFSET(預定利率!$Y$2,B187,0))</f>
        <v>2855620.2</v>
      </c>
      <c r="V187" s="761">
        <f t="shared" ca="1" si="73"/>
        <v>2855620</v>
      </c>
      <c r="W187" s="762">
        <f t="shared" ca="1" si="74"/>
        <v>1.0752686552495796</v>
      </c>
      <c r="X187" s="761">
        <f t="shared" ca="1" si="75"/>
        <v>0</v>
      </c>
      <c r="Y187" s="763" t="str">
        <f t="shared" ca="1" si="76"/>
        <v>-</v>
      </c>
      <c r="Z187" s="758">
        <f t="shared" ca="1" si="77"/>
        <v>1.0752686552495796</v>
      </c>
      <c r="AA187" s="759" t="b">
        <f t="shared" ca="1" si="67"/>
        <v>0</v>
      </c>
    </row>
    <row r="188" spans="1:27" s="338" customFormat="1" ht="34.85" hidden="1" customHeight="1">
      <c r="A188" s="337"/>
      <c r="B188" s="749" t="str">
        <f ca="1">IF(B187="","",IF(C187=險種基本資料!$B$21,"",B187+1))</f>
        <v/>
      </c>
      <c r="C188" s="750" t="str">
        <f t="shared" ca="1" si="78"/>
        <v/>
      </c>
      <c r="D188" s="751" t="str">
        <f ca="1">IF(B188="","",OFFSET(預定利率!$I$2,B188,0))</f>
        <v/>
      </c>
      <c r="E188" s="751" t="str">
        <f ca="1">IF(B188="","",OFFSET(預定利率!$M$2,B188,0)+OFFSET(預定利率!$K$2,B188,0))</f>
        <v/>
      </c>
      <c r="F188" s="751" t="str">
        <f ca="1">IF(B188="","",OFFSET(預定利率!$L$2,B188,0)+OFFSET(預定利率!$K$2,B188,0))</f>
        <v/>
      </c>
      <c r="G188" s="751" t="str">
        <f ca="1">IF(B188="","",OFFSET(預定利率!$J$2,B188,0))</f>
        <v/>
      </c>
      <c r="H188" s="751" t="str">
        <f ca="1">IF(B188="","",OFFSET(預定利率!$G$2,B188,0))</f>
        <v/>
      </c>
      <c r="I188" s="751" t="str">
        <f ca="1">IF(B188="","",IF(C188&lt;16,0,IF(C188=16,OFFSET(預定利率!$O$2,B188-1,0),0)+OFFSET(預定利率!$O$2,B188,0)))</f>
        <v/>
      </c>
      <c r="J188" s="751" t="str">
        <f ca="1">IF(B188="","",IF(C188&lt;16,0,OFFSET(預定利率!$P$2,B188,0)))</f>
        <v/>
      </c>
      <c r="K188" s="751" t="str">
        <f ca="1">IF(B188="","",IF(C188&lt;16,OFFSET(預定利率!$N$2,B188,0)+OFFSET(預定利率!$U$2,B188,0),OFFSET(預定利率!$Q$2,B188,0)+OFFSET(預定利率!$U$2,B188,0)))</f>
        <v/>
      </c>
      <c r="L188" s="751" t="str">
        <f ca="1">IF(B188="","",IF(C188&lt;16,OFFSET(預定利率!$N$2,B188,0),OFFSET(預定利率!$Q$2,B188,0)+OFFSET(預定利率!$U$2,B188,0)))</f>
        <v/>
      </c>
      <c r="M188" s="751" t="str">
        <f ca="1">IF(B188="","",IF(OR(ZDIVOPT02=CSWD,ZDIVOPT02=DVAC),OFFSET(預定利率!$R$2,B188,0),0))</f>
        <v/>
      </c>
      <c r="N188" s="751" t="str">
        <f ca="1">IF(B188="","",IF(ZDIVOPT02=CSWD,OFFSET(預定利率!$S$2,B188,0),IF(ZDIVOPT02=DVAC,OFFSET(預定利率!$T$2,B188,0),0)))</f>
        <v/>
      </c>
      <c r="O188" s="751" t="str">
        <f ca="1">IF(B188="","",IF(C188&lt;0,0,OFFSET(預定利率!$J$2,B188,0)+MAX(OFFSET(預定利率!$V$2,B188,0,1,3))))</f>
        <v/>
      </c>
      <c r="P188" s="751" t="str">
        <f t="shared" ca="1" si="69"/>
        <v/>
      </c>
      <c r="Q188" s="752" t="str">
        <f ca="1">IF(B188="","",IF(C188=109,0,OFFSET(預定利率!$AB$2,B188,0)+OFFSET(預定利率!$AC$2,B188,0)))</f>
        <v/>
      </c>
      <c r="R188" s="751" t="str">
        <f t="shared" ca="1" si="70"/>
        <v/>
      </c>
      <c r="S188" s="753" t="str">
        <f t="shared" ca="1" si="71"/>
        <v/>
      </c>
      <c r="T188" s="760" t="str">
        <f t="shared" ca="1" si="72"/>
        <v/>
      </c>
      <c r="U188" s="761" t="str">
        <f ca="1">IF(B188="","",OFFSET(預定利率!$Y$2,B188,0))</f>
        <v/>
      </c>
      <c r="V188" s="761" t="str">
        <f t="shared" ca="1" si="73"/>
        <v/>
      </c>
      <c r="W188" s="762" t="str">
        <f t="shared" ca="1" si="74"/>
        <v/>
      </c>
      <c r="X188" s="761" t="str">
        <f t="shared" ca="1" si="75"/>
        <v/>
      </c>
      <c r="Y188" s="763" t="str">
        <f t="shared" ca="1" si="76"/>
        <v/>
      </c>
      <c r="Z188" s="758" t="str">
        <f t="shared" ca="1" si="77"/>
        <v/>
      </c>
      <c r="AA188" s="759" t="e">
        <f t="shared" ca="1" si="67"/>
        <v>#VALUE!</v>
      </c>
    </row>
    <row r="189" spans="1:27" s="338" customFormat="1" ht="34.85" hidden="1" customHeight="1">
      <c r="A189" s="337"/>
      <c r="B189" s="749" t="str">
        <f ca="1">IF(B188="","",IF(C188=險種基本資料!$B$21,"",B188+1))</f>
        <v/>
      </c>
      <c r="C189" s="750" t="str">
        <f t="shared" ca="1" si="78"/>
        <v/>
      </c>
      <c r="D189" s="751" t="str">
        <f ca="1">IF(B189="","",OFFSET(預定利率!$I$2,B189,0))</f>
        <v/>
      </c>
      <c r="E189" s="751" t="str">
        <f ca="1">IF(B189="","",OFFSET(預定利率!$M$2,B189,0)+OFFSET(預定利率!$K$2,B189,0))</f>
        <v/>
      </c>
      <c r="F189" s="751" t="str">
        <f ca="1">IF(B189="","",OFFSET(預定利率!$L$2,B189,0)+OFFSET(預定利率!$K$2,B189,0))</f>
        <v/>
      </c>
      <c r="G189" s="751" t="str">
        <f ca="1">IF(B189="","",OFFSET(預定利率!$J$2,B189,0))</f>
        <v/>
      </c>
      <c r="H189" s="751" t="str">
        <f ca="1">IF(B189="","",OFFSET(預定利率!$G$2,B189,0))</f>
        <v/>
      </c>
      <c r="I189" s="751" t="str">
        <f ca="1">IF(B189="","",IF(C189&lt;16,0,IF(C189=16,OFFSET(預定利率!$O$2,B189-1,0),0)+OFFSET(預定利率!$O$2,B189,0)))</f>
        <v/>
      </c>
      <c r="J189" s="751" t="str">
        <f ca="1">IF(B189="","",IF(C189&lt;16,0,OFFSET(預定利率!$P$2,B189,0)))</f>
        <v/>
      </c>
      <c r="K189" s="751" t="str">
        <f ca="1">IF(B189="","",IF(C189&lt;16,OFFSET(預定利率!$N$2,B189,0)+OFFSET(預定利率!$U$2,B189,0),OFFSET(預定利率!$Q$2,B189,0)+OFFSET(預定利率!$U$2,B189,0)))</f>
        <v/>
      </c>
      <c r="L189" s="751" t="str">
        <f ca="1">IF(B189="","",IF(C189&lt;16,OFFSET(預定利率!$N$2,B189,0),OFFSET(預定利率!$Q$2,B189,0)+OFFSET(預定利率!$U$2,B189,0)))</f>
        <v/>
      </c>
      <c r="M189" s="751" t="str">
        <f ca="1">IF(B189="","",IF(OR(ZDIVOPT02=CSWD,ZDIVOPT02=DVAC),OFFSET(預定利率!$R$2,B189,0),0))</f>
        <v/>
      </c>
      <c r="N189" s="751" t="str">
        <f ca="1">IF(B189="","",IF(ZDIVOPT02=CSWD,OFFSET(預定利率!$S$2,B189,0),IF(ZDIVOPT02=DVAC,OFFSET(預定利率!$T$2,B189,0),0)))</f>
        <v/>
      </c>
      <c r="O189" s="751" t="str">
        <f ca="1">IF(B189="","",IF(C189&lt;0,0,OFFSET(預定利率!$J$2,B189,0)+MAX(OFFSET(預定利率!$V$2,B189,0,1,3))))</f>
        <v/>
      </c>
      <c r="P189" s="751" t="str">
        <f t="shared" ca="1" si="69"/>
        <v/>
      </c>
      <c r="Q189" s="752" t="str">
        <f ca="1">IF(B189="","",IF(C189=109,0,OFFSET(預定利率!$AB$2,B189,0)+OFFSET(預定利率!$AC$2,B189,0)))</f>
        <v/>
      </c>
      <c r="R189" s="751" t="str">
        <f t="shared" ca="1" si="70"/>
        <v/>
      </c>
      <c r="S189" s="753" t="str">
        <f t="shared" ca="1" si="71"/>
        <v/>
      </c>
      <c r="T189" s="760" t="str">
        <f t="shared" ca="1" si="72"/>
        <v/>
      </c>
      <c r="U189" s="761" t="str">
        <f ca="1">IF(B189="","",OFFSET(預定利率!$Y$2,B189,0))</f>
        <v/>
      </c>
      <c r="V189" s="761" t="str">
        <f t="shared" ca="1" si="73"/>
        <v/>
      </c>
      <c r="W189" s="762" t="str">
        <f t="shared" ca="1" si="74"/>
        <v/>
      </c>
      <c r="X189" s="761" t="str">
        <f t="shared" ca="1" si="75"/>
        <v/>
      </c>
      <c r="Y189" s="763" t="str">
        <f t="shared" ca="1" si="76"/>
        <v/>
      </c>
      <c r="Z189" s="758" t="str">
        <f t="shared" ca="1" si="77"/>
        <v/>
      </c>
      <c r="AA189" s="759" t="e">
        <f t="shared" ca="1" si="67"/>
        <v>#VALUE!</v>
      </c>
    </row>
    <row r="190" spans="1:27" s="338" customFormat="1" ht="34.85" hidden="1" customHeight="1">
      <c r="A190" s="337"/>
      <c r="B190" s="749" t="str">
        <f ca="1">IF(B189="","",IF(C189=險種基本資料!$B$21,"",B189+1))</f>
        <v/>
      </c>
      <c r="C190" s="750" t="str">
        <f t="shared" ca="1" si="78"/>
        <v/>
      </c>
      <c r="D190" s="751" t="str">
        <f ca="1">IF(B190="","",OFFSET(預定利率!$I$2,B190,0))</f>
        <v/>
      </c>
      <c r="E190" s="751" t="str">
        <f ca="1">IF(B190="","",OFFSET(預定利率!$M$2,B190,0)+OFFSET(預定利率!$K$2,B190,0))</f>
        <v/>
      </c>
      <c r="F190" s="751" t="str">
        <f ca="1">IF(B190="","",OFFSET(預定利率!$L$2,B190,0)+OFFSET(預定利率!$K$2,B190,0))</f>
        <v/>
      </c>
      <c r="G190" s="751" t="str">
        <f ca="1">IF(B190="","",OFFSET(預定利率!$J$2,B190,0))</f>
        <v/>
      </c>
      <c r="H190" s="751" t="str">
        <f ca="1">IF(B190="","",OFFSET(預定利率!$G$2,B190,0))</f>
        <v/>
      </c>
      <c r="I190" s="751" t="str">
        <f ca="1">IF(B190="","",IF(C190&lt;16,0,IF(C190=16,OFFSET(預定利率!$O$2,B190-1,0),0)+OFFSET(預定利率!$O$2,B190,0)))</f>
        <v/>
      </c>
      <c r="J190" s="751" t="str">
        <f ca="1">IF(B190="","",IF(C190&lt;16,0,OFFSET(預定利率!$P$2,B190,0)))</f>
        <v/>
      </c>
      <c r="K190" s="751" t="str">
        <f ca="1">IF(B190="","",IF(C190&lt;16,OFFSET(預定利率!$N$2,B190,0)+OFFSET(預定利率!$U$2,B190,0),OFFSET(預定利率!$Q$2,B190,0)+OFFSET(預定利率!$U$2,B190,0)))</f>
        <v/>
      </c>
      <c r="L190" s="751" t="str">
        <f ca="1">IF(B190="","",IF(C190&lt;16,OFFSET(預定利率!$N$2,B190,0),OFFSET(預定利率!$Q$2,B190,0)+OFFSET(預定利率!$U$2,B190,0)))</f>
        <v/>
      </c>
      <c r="M190" s="751" t="str">
        <f ca="1">IF(B190="","",IF(OR(ZDIVOPT02=CSWD,ZDIVOPT02=DVAC),OFFSET(預定利率!$R$2,B190,0),0))</f>
        <v/>
      </c>
      <c r="N190" s="751" t="str">
        <f ca="1">IF(B190="","",IF(ZDIVOPT02=CSWD,OFFSET(預定利率!$S$2,B190,0),IF(ZDIVOPT02=DVAC,OFFSET(預定利率!$T$2,B190,0),0)))</f>
        <v/>
      </c>
      <c r="O190" s="751" t="str">
        <f ca="1">IF(B190="","",IF(C190&lt;0,0,OFFSET(預定利率!$J$2,B190,0)+MAX(OFFSET(預定利率!$V$2,B190,0,1,3))))</f>
        <v/>
      </c>
      <c r="P190" s="751" t="str">
        <f t="shared" ca="1" si="69"/>
        <v/>
      </c>
      <c r="Q190" s="752" t="str">
        <f ca="1">IF(B190="","",IF(C190=109,0,OFFSET(預定利率!$AB$2,B190,0)+OFFSET(預定利率!$AC$2,B190,0)))</f>
        <v/>
      </c>
      <c r="R190" s="751" t="str">
        <f t="shared" ca="1" si="70"/>
        <v/>
      </c>
      <c r="S190" s="753" t="str">
        <f t="shared" ca="1" si="71"/>
        <v/>
      </c>
      <c r="T190" s="760" t="str">
        <f t="shared" ca="1" si="72"/>
        <v/>
      </c>
      <c r="U190" s="761" t="str">
        <f ca="1">IF(B190="","",OFFSET(預定利率!$Y$2,B190,0))</f>
        <v/>
      </c>
      <c r="V190" s="761" t="str">
        <f t="shared" ca="1" si="73"/>
        <v/>
      </c>
      <c r="W190" s="762" t="str">
        <f t="shared" ca="1" si="74"/>
        <v/>
      </c>
      <c r="X190" s="761" t="str">
        <f t="shared" ca="1" si="75"/>
        <v/>
      </c>
      <c r="Y190" s="763" t="str">
        <f t="shared" ca="1" si="76"/>
        <v/>
      </c>
      <c r="Z190" s="758" t="str">
        <f t="shared" ca="1" si="77"/>
        <v/>
      </c>
      <c r="AA190" s="759" t="e">
        <f t="shared" ca="1" si="67"/>
        <v>#VALUE!</v>
      </c>
    </row>
    <row r="191" spans="1:27" s="338" customFormat="1" ht="34.85" hidden="1" customHeight="1">
      <c r="A191" s="337"/>
      <c r="B191" s="749" t="str">
        <f ca="1">IF(B190="","",IF(C190=險種基本資料!$B$21,"",B190+1))</f>
        <v/>
      </c>
      <c r="C191" s="750" t="str">
        <f t="shared" ca="1" si="78"/>
        <v/>
      </c>
      <c r="D191" s="751" t="str">
        <f ca="1">IF(B191="","",OFFSET(預定利率!$I$2,B191,0))</f>
        <v/>
      </c>
      <c r="E191" s="751" t="str">
        <f ca="1">IF(B191="","",OFFSET(預定利率!$M$2,B191,0)+OFFSET(預定利率!$K$2,B191,0))</f>
        <v/>
      </c>
      <c r="F191" s="751" t="str">
        <f ca="1">IF(B191="","",OFFSET(預定利率!$L$2,B191,0)+OFFSET(預定利率!$K$2,B191,0))</f>
        <v/>
      </c>
      <c r="G191" s="751" t="str">
        <f ca="1">IF(B191="","",OFFSET(預定利率!$J$2,B191,0))</f>
        <v/>
      </c>
      <c r="H191" s="751" t="str">
        <f ca="1">IF(B191="","",OFFSET(預定利率!$G$2,B191,0))</f>
        <v/>
      </c>
      <c r="I191" s="751" t="str">
        <f ca="1">IF(B191="","",IF(C191&lt;16,0,IF(C191=16,OFFSET(預定利率!$O$2,B191-1,0),0)+OFFSET(預定利率!$O$2,B191,0)))</f>
        <v/>
      </c>
      <c r="J191" s="751" t="str">
        <f ca="1">IF(B191="","",IF(C191&lt;16,0,OFFSET(預定利率!$P$2,B191,0)))</f>
        <v/>
      </c>
      <c r="K191" s="751" t="str">
        <f ca="1">IF(B191="","",IF(C191&lt;16,OFFSET(預定利率!$N$2,B191,0)+OFFSET(預定利率!$U$2,B191,0),OFFSET(預定利率!$Q$2,B191,0)+OFFSET(預定利率!$U$2,B191,0)))</f>
        <v/>
      </c>
      <c r="L191" s="751" t="str">
        <f ca="1">IF(B191="","",IF(C191&lt;16,OFFSET(預定利率!$N$2,B191,0),OFFSET(預定利率!$Q$2,B191,0)+OFFSET(預定利率!$U$2,B191,0)))</f>
        <v/>
      </c>
      <c r="M191" s="751" t="str">
        <f ca="1">IF(B191="","",IF(OR(ZDIVOPT02=CSWD,ZDIVOPT02=DVAC),OFFSET(預定利率!$R$2,B191,0),0))</f>
        <v/>
      </c>
      <c r="N191" s="751" t="str">
        <f ca="1">IF(B191="","",IF(ZDIVOPT02=CSWD,OFFSET(預定利率!$S$2,B191,0),IF(ZDIVOPT02=DVAC,OFFSET(預定利率!$T$2,B191,0),0)))</f>
        <v/>
      </c>
      <c r="O191" s="751" t="str">
        <f ca="1">IF(B191="","",IF(C191&lt;0,0,OFFSET(預定利率!$J$2,B191,0)+MAX(OFFSET(預定利率!$V$2,B191,0,1,3))))</f>
        <v/>
      </c>
      <c r="P191" s="751" t="str">
        <f t="shared" ca="1" si="69"/>
        <v/>
      </c>
      <c r="Q191" s="752" t="str">
        <f ca="1">IF(B191="","",IF(C191=109,0,OFFSET(預定利率!$AB$2,B191,0)+OFFSET(預定利率!$AC$2,B191,0)))</f>
        <v/>
      </c>
      <c r="R191" s="751" t="str">
        <f t="shared" ca="1" si="70"/>
        <v/>
      </c>
      <c r="S191" s="753" t="str">
        <f t="shared" ca="1" si="71"/>
        <v/>
      </c>
      <c r="T191" s="760" t="str">
        <f t="shared" ca="1" si="72"/>
        <v/>
      </c>
      <c r="U191" s="761" t="str">
        <f ca="1">IF(B191="","",OFFSET(預定利率!$Y$2,B191,0))</f>
        <v/>
      </c>
      <c r="V191" s="761" t="str">
        <f t="shared" ca="1" si="73"/>
        <v/>
      </c>
      <c r="W191" s="762" t="str">
        <f t="shared" ca="1" si="74"/>
        <v/>
      </c>
      <c r="X191" s="761" t="str">
        <f t="shared" ca="1" si="75"/>
        <v/>
      </c>
      <c r="Y191" s="763" t="str">
        <f t="shared" ca="1" si="76"/>
        <v/>
      </c>
      <c r="Z191" s="758" t="str">
        <f t="shared" ca="1" si="77"/>
        <v/>
      </c>
      <c r="AA191" s="759" t="e">
        <f t="shared" ca="1" si="67"/>
        <v>#VALUE!</v>
      </c>
    </row>
    <row r="192" spans="1:27" s="338" customFormat="1" ht="34.85" hidden="1" customHeight="1">
      <c r="A192" s="337"/>
      <c r="B192" s="749" t="str">
        <f ca="1">IF(B191="","",IF(C191=險種基本資料!$B$21,"",B191+1))</f>
        <v/>
      </c>
      <c r="C192" s="750" t="str">
        <f t="shared" ca="1" si="78"/>
        <v/>
      </c>
      <c r="D192" s="751" t="str">
        <f ca="1">IF(B192="","",OFFSET(預定利率!$I$2,B192,0))</f>
        <v/>
      </c>
      <c r="E192" s="751" t="str">
        <f ca="1">IF(B192="","",OFFSET(預定利率!$M$2,B192,0)+OFFSET(預定利率!$K$2,B192,0))</f>
        <v/>
      </c>
      <c r="F192" s="751" t="str">
        <f ca="1">IF(B192="","",OFFSET(預定利率!$L$2,B192,0)+OFFSET(預定利率!$K$2,B192,0))</f>
        <v/>
      </c>
      <c r="G192" s="751" t="str">
        <f ca="1">IF(B192="","",OFFSET(預定利率!$J$2,B192,0))</f>
        <v/>
      </c>
      <c r="H192" s="751" t="str">
        <f ca="1">IF(B192="","",OFFSET(預定利率!$G$2,B192,0))</f>
        <v/>
      </c>
      <c r="I192" s="751" t="str">
        <f ca="1">IF(B192="","",IF(C192&lt;16,0,IF(C192=16,OFFSET(預定利率!$O$2,B192-1,0),0)+OFFSET(預定利率!$O$2,B192,0)))</f>
        <v/>
      </c>
      <c r="J192" s="751" t="str">
        <f ca="1">IF(B192="","",IF(C192&lt;16,0,OFFSET(預定利率!$P$2,B192,0)))</f>
        <v/>
      </c>
      <c r="K192" s="751" t="str">
        <f ca="1">IF(B192="","",IF(C192&lt;16,OFFSET(預定利率!$N$2,B192,0)+OFFSET(預定利率!$U$2,B192,0),OFFSET(預定利率!$Q$2,B192,0)+OFFSET(預定利率!$U$2,B192,0)))</f>
        <v/>
      </c>
      <c r="L192" s="751" t="str">
        <f ca="1">IF(B192="","",IF(C192&lt;16,OFFSET(預定利率!$N$2,B192,0),OFFSET(預定利率!$Q$2,B192,0)+OFFSET(預定利率!$U$2,B192,0)))</f>
        <v/>
      </c>
      <c r="M192" s="751" t="str">
        <f ca="1">IF(B192="","",IF(OR(ZDIVOPT02=CSWD,ZDIVOPT02=DVAC),OFFSET(預定利率!$R$2,B192,0),0))</f>
        <v/>
      </c>
      <c r="N192" s="751" t="str">
        <f ca="1">IF(B192="","",IF(ZDIVOPT02=CSWD,OFFSET(預定利率!$S$2,B192,0),IF(ZDIVOPT02=DVAC,OFFSET(預定利率!$T$2,B192,0),0)))</f>
        <v/>
      </c>
      <c r="O192" s="751" t="str">
        <f ca="1">IF(B192="","",IF(C192&lt;0,0,OFFSET(預定利率!$J$2,B192,0)+MAX(OFFSET(預定利率!$V$2,B192,0,1,3))))</f>
        <v/>
      </c>
      <c r="P192" s="751" t="str">
        <f t="shared" ca="1" si="69"/>
        <v/>
      </c>
      <c r="Q192" s="752" t="str">
        <f ca="1">IF(B192="","",IF(C192=109,0,OFFSET(預定利率!$AB$2,B192,0)+OFFSET(預定利率!$AC$2,B192,0)))</f>
        <v/>
      </c>
      <c r="R192" s="751" t="str">
        <f t="shared" ca="1" si="70"/>
        <v/>
      </c>
      <c r="S192" s="753" t="str">
        <f t="shared" ca="1" si="71"/>
        <v/>
      </c>
      <c r="T192" s="760" t="str">
        <f t="shared" ca="1" si="72"/>
        <v/>
      </c>
      <c r="U192" s="761" t="str">
        <f ca="1">IF(B192="","",OFFSET(預定利率!$Y$2,B192,0))</f>
        <v/>
      </c>
      <c r="V192" s="761" t="str">
        <f t="shared" ca="1" si="73"/>
        <v/>
      </c>
      <c r="W192" s="762" t="str">
        <f t="shared" ca="1" si="74"/>
        <v/>
      </c>
      <c r="X192" s="761" t="str">
        <f t="shared" ca="1" si="75"/>
        <v/>
      </c>
      <c r="Y192" s="763" t="str">
        <f t="shared" ca="1" si="76"/>
        <v/>
      </c>
      <c r="Z192" s="758" t="str">
        <f t="shared" ca="1" si="77"/>
        <v/>
      </c>
      <c r="AA192" s="759" t="e">
        <f t="shared" ca="1" si="67"/>
        <v>#VALUE!</v>
      </c>
    </row>
    <row r="193" spans="1:27" s="338" customFormat="1" ht="34.85" hidden="1" customHeight="1">
      <c r="A193" s="337"/>
      <c r="B193" s="749" t="str">
        <f ca="1">IF(B192="","",IF(C192=險種基本資料!$B$21,"",B192+1))</f>
        <v/>
      </c>
      <c r="C193" s="750" t="str">
        <f t="shared" ca="1" si="78"/>
        <v/>
      </c>
      <c r="D193" s="751" t="str">
        <f ca="1">IF(B193="","",OFFSET(預定利率!$I$2,B193,0))</f>
        <v/>
      </c>
      <c r="E193" s="751" t="str">
        <f ca="1">IF(B193="","",OFFSET(預定利率!$M$2,B193,0)+OFFSET(預定利率!$K$2,B193,0))</f>
        <v/>
      </c>
      <c r="F193" s="751" t="str">
        <f ca="1">IF(B193="","",OFFSET(預定利率!$L$2,B193,0)+OFFSET(預定利率!$K$2,B193,0))</f>
        <v/>
      </c>
      <c r="G193" s="751" t="str">
        <f ca="1">IF(B193="","",OFFSET(預定利率!$J$2,B193,0))</f>
        <v/>
      </c>
      <c r="H193" s="751" t="str">
        <f ca="1">IF(B193="","",OFFSET(預定利率!$G$2,B193,0))</f>
        <v/>
      </c>
      <c r="I193" s="751" t="str">
        <f ca="1">IF(B193="","",IF(C193&lt;16,0,IF(C193=16,OFFSET(預定利率!$O$2,B193-1,0),0)+OFFSET(預定利率!$O$2,B193,0)))</f>
        <v/>
      </c>
      <c r="J193" s="751" t="str">
        <f ca="1">IF(B193="","",IF(C193&lt;16,0,OFFSET(預定利率!$P$2,B193,0)))</f>
        <v/>
      </c>
      <c r="K193" s="751" t="str">
        <f ca="1">IF(B193="","",IF(C193&lt;16,OFFSET(預定利率!$N$2,B193,0)+OFFSET(預定利率!$U$2,B193,0),OFFSET(預定利率!$Q$2,B193,0)+OFFSET(預定利率!$U$2,B193,0)))</f>
        <v/>
      </c>
      <c r="L193" s="751" t="str">
        <f ca="1">IF(B193="","",IF(C193&lt;16,OFFSET(預定利率!$N$2,B193,0),OFFSET(預定利率!$Q$2,B193,0)+OFFSET(預定利率!$U$2,B193,0)))</f>
        <v/>
      </c>
      <c r="M193" s="751" t="str">
        <f ca="1">IF(B193="","",IF(OR(ZDIVOPT02=CSWD,ZDIVOPT02=DVAC),OFFSET(預定利率!$R$2,B193,0),0))</f>
        <v/>
      </c>
      <c r="N193" s="751" t="str">
        <f ca="1">IF(B193="","",IF(ZDIVOPT02=CSWD,OFFSET(預定利率!$S$2,B193,0),IF(ZDIVOPT02=DVAC,OFFSET(預定利率!$T$2,B193,0),0)))</f>
        <v/>
      </c>
      <c r="O193" s="751" t="str">
        <f ca="1">IF(B193="","",IF(C193&lt;0,0,OFFSET(預定利率!$J$2,B193,0)+MAX(OFFSET(預定利率!$V$2,B193,0,1,3))))</f>
        <v/>
      </c>
      <c r="P193" s="751" t="str">
        <f t="shared" ca="1" si="69"/>
        <v/>
      </c>
      <c r="Q193" s="752" t="str">
        <f ca="1">IF(B193="","",IF(C193=109,0,OFFSET(預定利率!$AB$2,B193,0)+OFFSET(預定利率!$AC$2,B193,0)))</f>
        <v/>
      </c>
      <c r="R193" s="751" t="str">
        <f t="shared" ca="1" si="70"/>
        <v/>
      </c>
      <c r="S193" s="753" t="str">
        <f t="shared" ca="1" si="71"/>
        <v/>
      </c>
      <c r="T193" s="760" t="str">
        <f t="shared" ca="1" si="72"/>
        <v/>
      </c>
      <c r="U193" s="761" t="str">
        <f ca="1">IF(B193="","",OFFSET(預定利率!$Y$2,B193,0))</f>
        <v/>
      </c>
      <c r="V193" s="761" t="str">
        <f t="shared" ca="1" si="73"/>
        <v/>
      </c>
      <c r="W193" s="762" t="str">
        <f t="shared" ca="1" si="74"/>
        <v/>
      </c>
      <c r="X193" s="761" t="str">
        <f t="shared" ca="1" si="75"/>
        <v/>
      </c>
      <c r="Y193" s="763" t="str">
        <f t="shared" ca="1" si="76"/>
        <v/>
      </c>
      <c r="Z193" s="758" t="str">
        <f t="shared" ca="1" si="77"/>
        <v/>
      </c>
      <c r="AA193" s="759" t="e">
        <f t="shared" ca="1" si="67"/>
        <v>#VALUE!</v>
      </c>
    </row>
    <row r="194" spans="1:27" s="338" customFormat="1" ht="34.85" hidden="1" customHeight="1">
      <c r="A194" s="337"/>
      <c r="B194" s="749" t="str">
        <f ca="1">IF(B193="","",IF(C193=險種基本資料!$B$21,"",B193+1))</f>
        <v/>
      </c>
      <c r="C194" s="750" t="str">
        <f t="shared" ca="1" si="78"/>
        <v/>
      </c>
      <c r="D194" s="751" t="str">
        <f ca="1">IF(B194="","",OFFSET(預定利率!$I$2,B194,0))</f>
        <v/>
      </c>
      <c r="E194" s="751" t="str">
        <f ca="1">IF(B194="","",OFFSET(預定利率!$M$2,B194,0)+OFFSET(預定利率!$K$2,B194,0))</f>
        <v/>
      </c>
      <c r="F194" s="751" t="str">
        <f ca="1">IF(B194="","",OFFSET(預定利率!$L$2,B194,0)+OFFSET(預定利率!$K$2,B194,0))</f>
        <v/>
      </c>
      <c r="G194" s="751" t="str">
        <f ca="1">IF(B194="","",OFFSET(預定利率!$J$2,B194,0))</f>
        <v/>
      </c>
      <c r="H194" s="751" t="str">
        <f ca="1">IF(B194="","",OFFSET(預定利率!$G$2,B194,0))</f>
        <v/>
      </c>
      <c r="I194" s="751" t="str">
        <f ca="1">IF(B194="","",IF(C194&lt;16,0,IF(C194=16,OFFSET(預定利率!$O$2,B194-1,0),0)+OFFSET(預定利率!$O$2,B194,0)))</f>
        <v/>
      </c>
      <c r="J194" s="751" t="str">
        <f ca="1">IF(B194="","",IF(C194&lt;16,0,OFFSET(預定利率!$P$2,B194,0)))</f>
        <v/>
      </c>
      <c r="K194" s="751" t="str">
        <f ca="1">IF(B194="","",IF(C194&lt;16,OFFSET(預定利率!$N$2,B194,0)+OFFSET(預定利率!$U$2,B194,0),OFFSET(預定利率!$Q$2,B194,0)+OFFSET(預定利率!$U$2,B194,0)))</f>
        <v/>
      </c>
      <c r="L194" s="751" t="str">
        <f ca="1">IF(B194="","",IF(C194&lt;16,OFFSET(預定利率!$N$2,B194,0),OFFSET(預定利率!$Q$2,B194,0)+OFFSET(預定利率!$U$2,B194,0)))</f>
        <v/>
      </c>
      <c r="M194" s="751" t="str">
        <f ca="1">IF(B194="","",IF(OR(ZDIVOPT02=CSWD,ZDIVOPT02=DVAC),OFFSET(預定利率!$R$2,B194,0),0))</f>
        <v/>
      </c>
      <c r="N194" s="751" t="str">
        <f ca="1">IF(B194="","",IF(ZDIVOPT02=CSWD,OFFSET(預定利率!$S$2,B194,0),IF(ZDIVOPT02=DVAC,OFFSET(預定利率!$T$2,B194,0),0)))</f>
        <v/>
      </c>
      <c r="O194" s="751" t="str">
        <f ca="1">IF(B194="","",IF(C194&lt;0,0,OFFSET(預定利率!$J$2,B194,0)+MAX(OFFSET(預定利率!$V$2,B194,0,1,3))))</f>
        <v/>
      </c>
      <c r="P194" s="751" t="str">
        <f t="shared" ca="1" si="69"/>
        <v/>
      </c>
      <c r="Q194" s="752" t="str">
        <f ca="1">IF(B194="","",IF(C194=109,0,OFFSET(預定利率!$AB$2,B194,0)+OFFSET(預定利率!$AC$2,B194,0)))</f>
        <v/>
      </c>
      <c r="R194" s="751" t="str">
        <f t="shared" ca="1" si="70"/>
        <v/>
      </c>
      <c r="S194" s="753" t="str">
        <f t="shared" ca="1" si="71"/>
        <v/>
      </c>
      <c r="T194" s="760" t="str">
        <f t="shared" ca="1" si="72"/>
        <v/>
      </c>
      <c r="U194" s="761" t="str">
        <f ca="1">IF(B194="","",OFFSET(預定利率!$Y$2,B194,0))</f>
        <v/>
      </c>
      <c r="V194" s="761" t="str">
        <f t="shared" ca="1" si="73"/>
        <v/>
      </c>
      <c r="W194" s="762" t="str">
        <f t="shared" ca="1" si="74"/>
        <v/>
      </c>
      <c r="X194" s="761" t="str">
        <f t="shared" ca="1" si="75"/>
        <v/>
      </c>
      <c r="Y194" s="763" t="str">
        <f t="shared" ca="1" si="76"/>
        <v/>
      </c>
      <c r="Z194" s="758" t="str">
        <f t="shared" ca="1" si="77"/>
        <v/>
      </c>
      <c r="AA194" s="759" t="e">
        <f t="shared" ca="1" si="67"/>
        <v>#VALUE!</v>
      </c>
    </row>
    <row r="195" spans="1:27" s="338" customFormat="1" ht="34.85" hidden="1" customHeight="1">
      <c r="A195" s="337"/>
      <c r="B195" s="749" t="str">
        <f ca="1">IF(B194="","",IF(C194=險種基本資料!$B$21,"",B194+1))</f>
        <v/>
      </c>
      <c r="C195" s="750" t="str">
        <f t="shared" ca="1" si="78"/>
        <v/>
      </c>
      <c r="D195" s="751" t="str">
        <f ca="1">IF(B195="","",OFFSET(預定利率!$I$2,B195,0))</f>
        <v/>
      </c>
      <c r="E195" s="751" t="str">
        <f ca="1">IF(B195="","",OFFSET(預定利率!$M$2,B195,0)+OFFSET(預定利率!$K$2,B195,0))</f>
        <v/>
      </c>
      <c r="F195" s="751" t="str">
        <f ca="1">IF(B195="","",OFFSET(預定利率!$L$2,B195,0)+OFFSET(預定利率!$K$2,B195,0))</f>
        <v/>
      </c>
      <c r="G195" s="751" t="str">
        <f ca="1">IF(B195="","",OFFSET(預定利率!$J$2,B195,0))</f>
        <v/>
      </c>
      <c r="H195" s="751" t="str">
        <f ca="1">IF(B195="","",OFFSET(預定利率!$G$2,B195,0))</f>
        <v/>
      </c>
      <c r="I195" s="751" t="str">
        <f ca="1">IF(B195="","",IF(C195&lt;16,0,IF(C195=16,OFFSET(預定利率!$O$2,B195-1,0),0)+OFFSET(預定利率!$O$2,B195,0)))</f>
        <v/>
      </c>
      <c r="J195" s="751" t="str">
        <f ca="1">IF(B195="","",IF(C195&lt;16,0,OFFSET(預定利率!$P$2,B195,0)))</f>
        <v/>
      </c>
      <c r="K195" s="751" t="str">
        <f ca="1">IF(B195="","",IF(C195&lt;16,OFFSET(預定利率!$N$2,B195,0)+OFFSET(預定利率!$U$2,B195,0),OFFSET(預定利率!$Q$2,B195,0)+OFFSET(預定利率!$U$2,B195,0)))</f>
        <v/>
      </c>
      <c r="L195" s="751" t="str">
        <f ca="1">IF(B195="","",IF(C195&lt;16,OFFSET(預定利率!$N$2,B195,0),OFFSET(預定利率!$Q$2,B195,0)+OFFSET(預定利率!$U$2,B195,0)))</f>
        <v/>
      </c>
      <c r="M195" s="751" t="str">
        <f ca="1">IF(B195="","",IF(OR(ZDIVOPT02=CSWD,ZDIVOPT02=DVAC),OFFSET(預定利率!$R$2,B195,0),0))</f>
        <v/>
      </c>
      <c r="N195" s="751" t="str">
        <f ca="1">IF(B195="","",IF(ZDIVOPT02=CSWD,OFFSET(預定利率!$S$2,B195,0),IF(ZDIVOPT02=DVAC,OFFSET(預定利率!$T$2,B195,0),0)))</f>
        <v/>
      </c>
      <c r="O195" s="751" t="str">
        <f ca="1">IF(B195="","",IF(C195&lt;0,0,OFFSET(預定利率!$J$2,B195,0)+MAX(OFFSET(預定利率!$V$2,B195,0,1,3))))</f>
        <v/>
      </c>
      <c r="P195" s="751" t="str">
        <f t="shared" ca="1" si="69"/>
        <v/>
      </c>
      <c r="Q195" s="752" t="str">
        <f ca="1">IF(B195="","",IF(C195=109,0,OFFSET(預定利率!$AB$2,B195,0)+OFFSET(預定利率!$AC$2,B195,0)))</f>
        <v/>
      </c>
      <c r="R195" s="751" t="str">
        <f t="shared" ca="1" si="70"/>
        <v/>
      </c>
      <c r="S195" s="753" t="str">
        <f t="shared" ca="1" si="71"/>
        <v/>
      </c>
      <c r="T195" s="760" t="str">
        <f t="shared" ca="1" si="72"/>
        <v/>
      </c>
      <c r="U195" s="761" t="str">
        <f ca="1">IF(B195="","",OFFSET(預定利率!$Y$2,B195,0))</f>
        <v/>
      </c>
      <c r="V195" s="761" t="str">
        <f t="shared" ca="1" si="73"/>
        <v/>
      </c>
      <c r="W195" s="762" t="str">
        <f t="shared" ca="1" si="74"/>
        <v/>
      </c>
      <c r="X195" s="761" t="str">
        <f t="shared" ca="1" si="75"/>
        <v/>
      </c>
      <c r="Y195" s="763" t="str">
        <f t="shared" ca="1" si="76"/>
        <v/>
      </c>
      <c r="Z195" s="758" t="str">
        <f t="shared" ca="1" si="77"/>
        <v/>
      </c>
      <c r="AA195" s="759" t="e">
        <f t="shared" ca="1" si="67"/>
        <v>#VALUE!</v>
      </c>
    </row>
    <row r="196" spans="1:27" s="338" customFormat="1" ht="34.85" hidden="1" customHeight="1">
      <c r="A196" s="337"/>
      <c r="B196" s="749" t="str">
        <f ca="1">IF(B195="","",IF(C195=險種基本資料!$B$21,"",B195+1))</f>
        <v/>
      </c>
      <c r="C196" s="750" t="str">
        <f t="shared" ca="1" si="78"/>
        <v/>
      </c>
      <c r="D196" s="751" t="str">
        <f ca="1">IF(B196="","",OFFSET(預定利率!$I$2,B196,0))</f>
        <v/>
      </c>
      <c r="E196" s="751" t="str">
        <f ca="1">IF(B196="","",OFFSET(預定利率!$M$2,B196,0)+OFFSET(預定利率!$K$2,B196,0))</f>
        <v/>
      </c>
      <c r="F196" s="751" t="str">
        <f ca="1">IF(B196="","",OFFSET(預定利率!$L$2,B196,0)+OFFSET(預定利率!$K$2,B196,0))</f>
        <v/>
      </c>
      <c r="G196" s="751" t="str">
        <f ca="1">IF(B196="","",OFFSET(預定利率!$J$2,B196,0))</f>
        <v/>
      </c>
      <c r="H196" s="751" t="str">
        <f ca="1">IF(B196="","",OFFSET(預定利率!$G$2,B196,0))</f>
        <v/>
      </c>
      <c r="I196" s="751" t="str">
        <f ca="1">IF(B196="","",IF(C196&lt;16,0,IF(C196=16,OFFSET(預定利率!$O$2,B196-1,0),0)+OFFSET(預定利率!$O$2,B196,0)))</f>
        <v/>
      </c>
      <c r="J196" s="751" t="str">
        <f ca="1">IF(B196="","",IF(C196&lt;16,0,OFFSET(預定利率!$P$2,B196,0)))</f>
        <v/>
      </c>
      <c r="K196" s="751" t="str">
        <f ca="1">IF(B196="","",IF(C196&lt;16,OFFSET(預定利率!$N$2,B196,0)+OFFSET(預定利率!$U$2,B196,0),OFFSET(預定利率!$Q$2,B196,0)+OFFSET(預定利率!$U$2,B196,0)))</f>
        <v/>
      </c>
      <c r="L196" s="751" t="str">
        <f ca="1">IF(B196="","",IF(C196&lt;16,OFFSET(預定利率!$N$2,B196,0),OFFSET(預定利率!$Q$2,B196,0)+OFFSET(預定利率!$U$2,B196,0)))</f>
        <v/>
      </c>
      <c r="M196" s="751" t="str">
        <f ca="1">IF(B196="","",IF(OR(ZDIVOPT02=CSWD,ZDIVOPT02=DVAC),OFFSET(預定利率!$R$2,B196,0),0))</f>
        <v/>
      </c>
      <c r="N196" s="751" t="str">
        <f ca="1">IF(B196="","",IF(ZDIVOPT02=CSWD,OFFSET(預定利率!$S$2,B196,0),IF(ZDIVOPT02=DVAC,OFFSET(預定利率!$T$2,B196,0),0)))</f>
        <v/>
      </c>
      <c r="O196" s="751" t="str">
        <f ca="1">IF(B196="","",IF(C196&lt;0,0,OFFSET(預定利率!$J$2,B196,0)+MAX(OFFSET(預定利率!$V$2,B196,0,1,3))))</f>
        <v/>
      </c>
      <c r="P196" s="751" t="str">
        <f t="shared" ca="1" si="69"/>
        <v/>
      </c>
      <c r="Q196" s="752" t="str">
        <f ca="1">IF(B196="","",IF(C196=109,0,OFFSET(預定利率!$AB$2,B196,0)+OFFSET(預定利率!$AC$2,B196,0)))</f>
        <v/>
      </c>
      <c r="R196" s="751" t="str">
        <f t="shared" ca="1" si="70"/>
        <v/>
      </c>
      <c r="S196" s="753" t="str">
        <f t="shared" ca="1" si="71"/>
        <v/>
      </c>
      <c r="T196" s="760" t="str">
        <f t="shared" ca="1" si="72"/>
        <v/>
      </c>
      <c r="U196" s="761" t="str">
        <f ca="1">IF(B196="","",OFFSET(預定利率!$Y$2,B196,0))</f>
        <v/>
      </c>
      <c r="V196" s="761" t="str">
        <f t="shared" ca="1" si="73"/>
        <v/>
      </c>
      <c r="W196" s="762" t="str">
        <f t="shared" ca="1" si="74"/>
        <v/>
      </c>
      <c r="X196" s="761" t="str">
        <f t="shared" ca="1" si="75"/>
        <v/>
      </c>
      <c r="Y196" s="763" t="str">
        <f t="shared" ca="1" si="76"/>
        <v/>
      </c>
      <c r="Z196" s="758" t="str">
        <f t="shared" ca="1" si="77"/>
        <v/>
      </c>
      <c r="AA196" s="759" t="e">
        <f t="shared" ca="1" si="67"/>
        <v>#VALUE!</v>
      </c>
    </row>
    <row r="197" spans="1:27" s="338" customFormat="1" ht="34.85" hidden="1" customHeight="1">
      <c r="A197" s="337"/>
      <c r="B197" s="749" t="str">
        <f ca="1">IF(B196="","",IF(C196=險種基本資料!$B$21,"",B196+1))</f>
        <v/>
      </c>
      <c r="C197" s="750" t="str">
        <f t="shared" ca="1" si="78"/>
        <v/>
      </c>
      <c r="D197" s="751" t="str">
        <f ca="1">IF(B197="","",OFFSET(預定利率!$I$2,B197,0))</f>
        <v/>
      </c>
      <c r="E197" s="751" t="str">
        <f ca="1">IF(B197="","",OFFSET(預定利率!$M$2,B197,0)+OFFSET(預定利率!$K$2,B197,0))</f>
        <v/>
      </c>
      <c r="F197" s="751" t="str">
        <f ca="1">IF(B197="","",OFFSET(預定利率!$L$2,B197,0)+OFFSET(預定利率!$K$2,B197,0))</f>
        <v/>
      </c>
      <c r="G197" s="751" t="str">
        <f ca="1">IF(B197="","",OFFSET(預定利率!$J$2,B197,0))</f>
        <v/>
      </c>
      <c r="H197" s="751" t="str">
        <f ca="1">IF(B197="","",OFFSET(預定利率!$G$2,B197,0))</f>
        <v/>
      </c>
      <c r="I197" s="751" t="str">
        <f ca="1">IF(B197="","",IF(C197&lt;16,0,IF(C197=16,OFFSET(預定利率!$O$2,B197-1,0),0)+OFFSET(預定利率!$O$2,B197,0)))</f>
        <v/>
      </c>
      <c r="J197" s="751" t="str">
        <f ca="1">IF(B197="","",IF(C197&lt;16,0,OFFSET(預定利率!$P$2,B197,0)))</f>
        <v/>
      </c>
      <c r="K197" s="751" t="str">
        <f ca="1">IF(B197="","",IF(C197&lt;16,OFFSET(預定利率!$N$2,B197,0)+OFFSET(預定利率!$U$2,B197,0),OFFSET(預定利率!$Q$2,B197,0)+OFFSET(預定利率!$U$2,B197,0)))</f>
        <v/>
      </c>
      <c r="L197" s="751" t="str">
        <f ca="1">IF(B197="","",IF(C197&lt;16,OFFSET(預定利率!$N$2,B197,0),OFFSET(預定利率!$Q$2,B197,0)+OFFSET(預定利率!$U$2,B197,0)))</f>
        <v/>
      </c>
      <c r="M197" s="751" t="str">
        <f ca="1">IF(B197="","",IF(OR(ZDIVOPT02=CSWD,ZDIVOPT02=DVAC),OFFSET(預定利率!$R$2,B197,0),0))</f>
        <v/>
      </c>
      <c r="N197" s="751" t="str">
        <f ca="1">IF(B197="","",IF(ZDIVOPT02=CSWD,OFFSET(預定利率!$S$2,B197,0),IF(ZDIVOPT02=DVAC,OFFSET(預定利率!$T$2,B197,0),0)))</f>
        <v/>
      </c>
      <c r="O197" s="751" t="str">
        <f ca="1">IF(B197="","",IF(C197&lt;0,0,OFFSET(預定利率!$J$2,B197,0)+MAX(OFFSET(預定利率!$V$2,B197,0,1,3))))</f>
        <v/>
      </c>
      <c r="P197" s="751" t="str">
        <f t="shared" ca="1" si="69"/>
        <v/>
      </c>
      <c r="Q197" s="752" t="str">
        <f ca="1">IF(B197="","",IF(C197=109,0,OFFSET(預定利率!$AB$2,B197,0)+OFFSET(預定利率!$AC$2,B197,0)))</f>
        <v/>
      </c>
      <c r="R197" s="751" t="str">
        <f t="shared" ca="1" si="70"/>
        <v/>
      </c>
      <c r="S197" s="753" t="str">
        <f t="shared" ca="1" si="71"/>
        <v/>
      </c>
      <c r="T197" s="760" t="str">
        <f t="shared" ca="1" si="72"/>
        <v/>
      </c>
      <c r="U197" s="761" t="str">
        <f ca="1">IF(B197="","",OFFSET(預定利率!$Y$2,B197,0))</f>
        <v/>
      </c>
      <c r="V197" s="761" t="str">
        <f t="shared" ca="1" si="73"/>
        <v/>
      </c>
      <c r="W197" s="762" t="str">
        <f t="shared" ca="1" si="74"/>
        <v/>
      </c>
      <c r="X197" s="761" t="str">
        <f t="shared" ca="1" si="75"/>
        <v/>
      </c>
      <c r="Y197" s="763" t="str">
        <f t="shared" ca="1" si="76"/>
        <v/>
      </c>
      <c r="Z197" s="758" t="str">
        <f t="shared" ca="1" si="77"/>
        <v/>
      </c>
      <c r="AA197" s="759" t="e">
        <f t="shared" ca="1" si="67"/>
        <v>#VALUE!</v>
      </c>
    </row>
    <row r="198" spans="1:27" s="338" customFormat="1" ht="34.85" hidden="1" customHeight="1" thickBot="1">
      <c r="A198" s="337"/>
      <c r="B198" s="749" t="str">
        <f ca="1">IF(B197="","",IF(C197=險種基本資料!$B$21,"",B197+1))</f>
        <v/>
      </c>
      <c r="C198" s="750" t="str">
        <f t="shared" ca="1" si="78"/>
        <v/>
      </c>
      <c r="D198" s="751" t="str">
        <f ca="1">IF(B198="","",OFFSET(預定利率!$I$2,B198,0))</f>
        <v/>
      </c>
      <c r="E198" s="751" t="str">
        <f ca="1">IF(B198="","",OFFSET(預定利率!$M$2,B198,0)+OFFSET(預定利率!$K$2,B198,0))</f>
        <v/>
      </c>
      <c r="F198" s="751" t="str">
        <f ca="1">IF(B198="","",OFFSET(預定利率!$L$2,B198,0)+OFFSET(預定利率!$K$2,B198,0))</f>
        <v/>
      </c>
      <c r="G198" s="751" t="str">
        <f ca="1">IF(B198="","",OFFSET(預定利率!$J$2,B198,0))</f>
        <v/>
      </c>
      <c r="H198" s="751" t="str">
        <f ca="1">IF(B198="","",OFFSET(預定利率!$G$2,B198,0))</f>
        <v/>
      </c>
      <c r="I198" s="751" t="str">
        <f ca="1">IF(B198="","",IF(C198&lt;16,0,IF(C198=16,OFFSET(預定利率!$O$2,B198-1,0),0)+OFFSET(預定利率!$O$2,B198,0)))</f>
        <v/>
      </c>
      <c r="J198" s="751" t="str">
        <f ca="1">IF(B198="","",IF(C198&lt;16,0,OFFSET(預定利率!$P$2,B198,0)))</f>
        <v/>
      </c>
      <c r="K198" s="751" t="str">
        <f ca="1">IF(B198="","",IF(C198&lt;16,OFFSET(預定利率!$N$2,B198,0)+OFFSET(預定利率!$U$2,B198,0),OFFSET(預定利率!$Q$2,B198,0)+OFFSET(預定利率!$U$2,B198,0)))</f>
        <v/>
      </c>
      <c r="L198" s="751" t="str">
        <f ca="1">IF(B198="","",IF(C198&lt;16,OFFSET(預定利率!$N$2,B198,0),OFFSET(預定利率!$Q$2,B198,0)+OFFSET(預定利率!$U$2,B198,0)))</f>
        <v/>
      </c>
      <c r="M198" s="751" t="str">
        <f ca="1">IF(B198="","",IF(OR(ZDIVOPT02=CSWD,ZDIVOPT02=DVAC),OFFSET(預定利率!$R$2,B198,0),0))</f>
        <v/>
      </c>
      <c r="N198" s="751" t="str">
        <f ca="1">IF(B198="","",IF(ZDIVOPT02=CSWD,OFFSET(預定利率!$S$2,B198,0),IF(ZDIVOPT02=DVAC,OFFSET(預定利率!$T$2,B198,0),0)))</f>
        <v/>
      </c>
      <c r="O198" s="751" t="str">
        <f ca="1">IF(B198="","",IF(C198&lt;0,0,OFFSET(預定利率!$J$2,B198,0)+MAX(OFFSET(預定利率!$V$2,B198,0,1,3))))</f>
        <v/>
      </c>
      <c r="P198" s="751" t="str">
        <f t="shared" ca="1" si="69"/>
        <v/>
      </c>
      <c r="Q198" s="752" t="str">
        <f ca="1">IF(B198="","",IF(C198=109,0,OFFSET(預定利率!$AB$2,B198,0)+OFFSET(預定利率!$AC$2,B198,0)))</f>
        <v/>
      </c>
      <c r="R198" s="751" t="str">
        <f t="shared" ca="1" si="70"/>
        <v/>
      </c>
      <c r="S198" s="753" t="str">
        <f t="shared" ca="1" si="71"/>
        <v/>
      </c>
      <c r="T198" s="764" t="str">
        <f t="shared" ca="1" si="72"/>
        <v/>
      </c>
      <c r="U198" s="765" t="str">
        <f ca="1">IF(B198="","",OFFSET(預定利率!$Y$2,B198,0))</f>
        <v/>
      </c>
      <c r="V198" s="765" t="str">
        <f t="shared" ca="1" si="73"/>
        <v/>
      </c>
      <c r="W198" s="766" t="str">
        <f t="shared" ca="1" si="74"/>
        <v/>
      </c>
      <c r="X198" s="765" t="str">
        <f t="shared" ca="1" si="75"/>
        <v/>
      </c>
      <c r="Y198" s="767" t="str">
        <f t="shared" ca="1" si="76"/>
        <v/>
      </c>
      <c r="Z198" s="768" t="str">
        <f t="shared" ca="1" si="77"/>
        <v/>
      </c>
      <c r="AA198" s="759" t="e">
        <f t="shared" ca="1" si="67"/>
        <v>#VALUE!</v>
      </c>
    </row>
    <row r="199" spans="1:27" s="743" customFormat="1" ht="34.85" hidden="1" customHeight="1">
      <c r="A199" s="740"/>
      <c r="B199" s="1103" t="str">
        <f t="shared" ref="B199:Y201" si="79">B143</f>
        <v>保單
年度
(末)</v>
      </c>
      <c r="C199" s="1106" t="str">
        <f t="shared" si="79"/>
        <v>保險
年齡</v>
      </c>
      <c r="D199" s="1106" t="str">
        <f t="shared" ca="1" si="79"/>
        <v>累積所繳保險費
(A)</v>
      </c>
      <c r="E199" s="1109" t="str">
        <f t="shared" si="79"/>
        <v>基本保險金額對應之保單價值準備金
【含祝壽保險金】</v>
      </c>
      <c r="F199" s="1112" t="str">
        <f t="shared" si="79"/>
        <v>基本保險金額
對應之現金價值
【含祝壽保險金】
(B)</v>
      </c>
      <c r="G199" s="1106" t="str">
        <f t="shared" si="79"/>
        <v>基本保險金額
對應之壽險保障
(身故保險金)</v>
      </c>
      <c r="H199" s="741"/>
      <c r="I199" s="742"/>
      <c r="J199" s="1121" t="str">
        <f t="shared" si="79"/>
        <v>假設投保後未來各保單年度宣告利率為1.75% (下表為預估假設值)</v>
      </c>
      <c r="K199" s="1121"/>
      <c r="L199" s="1121"/>
      <c r="M199" s="1121"/>
      <c r="N199" s="1121"/>
      <c r="O199" s="1121"/>
      <c r="P199" s="1121"/>
      <c r="Q199" s="1121"/>
      <c r="R199" s="1162" t="str">
        <f t="shared" si="79"/>
        <v>年度末終止契約時合計可領取之金額(含增值回饋分享金)
(F)</v>
      </c>
      <c r="S199" s="1165" t="str">
        <f t="shared" si="79"/>
        <v>次年度期初終止契約時合計可領取之金額(含增值回饋分享金)
(H)=(G)</v>
      </c>
      <c r="T199" s="1168" t="str">
        <f t="shared" si="79"/>
        <v>累積
應繳保費</v>
      </c>
      <c r="U199" s="1171" t="str">
        <f t="shared" si="79"/>
        <v>期末保單價值準備金(含基本保險金額、累計增加保險金額)
【含祝壽保險金】</v>
      </c>
      <c r="V199" s="1150" t="str">
        <f t="shared" si="79"/>
        <v>(E)+(F)</v>
      </c>
      <c r="W199" s="1150" t="str">
        <f t="shared" si="79"/>
        <v>((E)+(F))/(A)</v>
      </c>
      <c r="X199" s="1150" t="str">
        <f t="shared" si="79"/>
        <v>(G)+(E)</v>
      </c>
      <c r="Y199" s="1153" t="str">
        <f t="shared" si="79"/>
        <v>((G)+(E))/(A)</v>
      </c>
      <c r="Z199" s="1261" t="str">
        <f>Z17</f>
        <v>(I)/(A)</v>
      </c>
      <c r="AA199" s="759" t="e">
        <f t="shared" ca="1" si="67"/>
        <v>#VALUE!</v>
      </c>
    </row>
    <row r="200" spans="1:27" s="743" customFormat="1" ht="36" hidden="1" customHeight="1">
      <c r="A200" s="740"/>
      <c r="B200" s="1104">
        <f t="shared" si="79"/>
        <v>0</v>
      </c>
      <c r="C200" s="1107">
        <f t="shared" si="79"/>
        <v>0</v>
      </c>
      <c r="D200" s="1107">
        <f t="shared" si="79"/>
        <v>0</v>
      </c>
      <c r="E200" s="1110">
        <f t="shared" si="79"/>
        <v>0</v>
      </c>
      <c r="F200" s="1113">
        <f t="shared" si="79"/>
        <v>0</v>
      </c>
      <c r="G200" s="1107">
        <f t="shared" si="79"/>
        <v>0</v>
      </c>
      <c r="H200" s="1116" t="str">
        <f t="shared" si="79"/>
        <v>增值回饋分享金</v>
      </c>
      <c r="I200" s="1118" t="str">
        <f t="shared" si="79"/>
        <v>選擇以繳清保險方式增加保險金額</v>
      </c>
      <c r="J200" s="1119">
        <f t="shared" si="79"/>
        <v>0</v>
      </c>
      <c r="K200" s="1119">
        <f t="shared" si="79"/>
        <v>0</v>
      </c>
      <c r="L200" s="1119">
        <f t="shared" si="79"/>
        <v>0</v>
      </c>
      <c r="M200" s="1118" t="str">
        <f t="shared" si="79"/>
        <v>選擇現金給付</v>
      </c>
      <c r="N200" s="1120">
        <f t="shared" si="79"/>
        <v>0</v>
      </c>
      <c r="O200" s="1122" t="str">
        <f t="shared" si="79"/>
        <v>下表數值含「基本保險金額、累計增加保險金額」</v>
      </c>
      <c r="P200" s="1122">
        <f t="shared" si="79"/>
        <v>0</v>
      </c>
      <c r="Q200" s="1122">
        <f t="shared" si="79"/>
        <v>0</v>
      </c>
      <c r="R200" s="1163" t="str">
        <f t="shared" si="79"/>
        <v>年度末終止契約時合計可領取之金額(含增值回饋分享金)
(F)</v>
      </c>
      <c r="S200" s="1166" t="str">
        <f t="shared" si="79"/>
        <v>次年度期初終止契約時合計可領取之金額(含增值回饋分享金)
(H)=(G)</v>
      </c>
      <c r="T200" s="1169">
        <f t="shared" si="79"/>
        <v>0</v>
      </c>
      <c r="U200" s="1172">
        <f t="shared" si="79"/>
        <v>0</v>
      </c>
      <c r="V200" s="1151">
        <f t="shared" si="79"/>
        <v>0</v>
      </c>
      <c r="W200" s="1151">
        <f t="shared" si="79"/>
        <v>0</v>
      </c>
      <c r="X200" s="1151">
        <f t="shared" si="79"/>
        <v>0</v>
      </c>
      <c r="Y200" s="1154">
        <f t="shared" si="79"/>
        <v>0</v>
      </c>
      <c r="Z200" s="1262"/>
      <c r="AA200" s="759" t="b">
        <f t="shared" ca="1" si="67"/>
        <v>0</v>
      </c>
    </row>
    <row r="201" spans="1:27" s="743" customFormat="1" ht="97.2" hidden="1" customHeight="1" thickBot="1">
      <c r="A201" s="740"/>
      <c r="B201" s="1105">
        <f t="shared" si="79"/>
        <v>0</v>
      </c>
      <c r="C201" s="1108">
        <f t="shared" si="79"/>
        <v>0</v>
      </c>
      <c r="D201" s="1108">
        <f t="shared" si="79"/>
        <v>0</v>
      </c>
      <c r="E201" s="1111">
        <f t="shared" si="79"/>
        <v>0</v>
      </c>
      <c r="F201" s="1114">
        <f t="shared" si="79"/>
        <v>0</v>
      </c>
      <c r="G201" s="1108">
        <f t="shared" si="79"/>
        <v>0</v>
      </c>
      <c r="H201" s="1117">
        <f t="shared" si="79"/>
        <v>0</v>
      </c>
      <c r="I201" s="744" t="str">
        <f t="shared" si="79"/>
        <v>增額繳清保險金額</v>
      </c>
      <c r="J201" s="745" t="str">
        <f t="shared" si="79"/>
        <v>累計增加
保險金額</v>
      </c>
      <c r="K201" s="744" t="str">
        <f t="shared" si="79"/>
        <v>累計增加保險金額對應之年度末保單價值準備金
【含祝壽保險金】</v>
      </c>
      <c r="L201" s="745" t="str">
        <f t="shared" si="79"/>
        <v>累計增加保險金額對應之現金價值
【含祝壽保險金】(C)</v>
      </c>
      <c r="M201" s="745" t="str">
        <f t="shared" si="79"/>
        <v>增值回饋
分享金
(D)</v>
      </c>
      <c r="N201" s="745" t="str">
        <f t="shared" si="79"/>
        <v>累計之增值回饋分享金
(E)</v>
      </c>
      <c r="O201" s="783" t="str">
        <f t="shared" si="79"/>
        <v>壽險保障
(身故保險金)
(I)</v>
      </c>
      <c r="P201" s="783" t="str">
        <f t="shared" si="79"/>
        <v>年度末現金價值
【含祝壽保險金】
(F)=(B)+(C)</v>
      </c>
      <c r="Q201" s="785" t="str">
        <f t="shared" si="79"/>
        <v>次年度期初
現金價值
(G)</v>
      </c>
      <c r="R201" s="1164">
        <f t="shared" si="79"/>
        <v>0</v>
      </c>
      <c r="S201" s="1167">
        <f t="shared" si="79"/>
        <v>0</v>
      </c>
      <c r="T201" s="1170">
        <f t="shared" si="79"/>
        <v>0</v>
      </c>
      <c r="U201" s="1173">
        <f t="shared" si="79"/>
        <v>0</v>
      </c>
      <c r="V201" s="1152">
        <f t="shared" si="79"/>
        <v>0</v>
      </c>
      <c r="W201" s="1152">
        <f t="shared" si="79"/>
        <v>0</v>
      </c>
      <c r="X201" s="1152">
        <f t="shared" si="79"/>
        <v>0</v>
      </c>
      <c r="Y201" s="1155">
        <f t="shared" si="79"/>
        <v>0</v>
      </c>
      <c r="Z201" s="1263"/>
      <c r="AA201" s="759" t="b">
        <f t="shared" ca="1" si="67"/>
        <v>0</v>
      </c>
    </row>
    <row r="202" spans="1:27" s="338" customFormat="1" ht="33" hidden="1" customHeight="1">
      <c r="A202" s="337"/>
      <c r="B202" s="749" t="str">
        <f ca="1">IF(B198="","",IF(C198=險種基本資料!$B$21,"",B198+1))</f>
        <v/>
      </c>
      <c r="C202" s="750" t="str">
        <f t="shared" ca="1" si="78"/>
        <v/>
      </c>
      <c r="D202" s="751" t="str">
        <f ca="1">IF(B202="","",OFFSET(預定利率!$I$2,B202,0))</f>
        <v/>
      </c>
      <c r="E202" s="751" t="str">
        <f ca="1">IF(B202="","",OFFSET(預定利率!$M$2,B202,0)+OFFSET(預定利率!$K$2,B202,0))</f>
        <v/>
      </c>
      <c r="F202" s="751" t="str">
        <f ca="1">IF(B202="","",OFFSET(預定利率!$L$2,B202,0)+OFFSET(預定利率!$K$2,B202,0))</f>
        <v/>
      </c>
      <c r="G202" s="751" t="str">
        <f ca="1">IF(B202="","",OFFSET(預定利率!$J$2,B202,0))</f>
        <v/>
      </c>
      <c r="H202" s="751" t="str">
        <f ca="1">IF(B202="","",OFFSET(預定利率!$G$2,B202,0))</f>
        <v/>
      </c>
      <c r="I202" s="751" t="str">
        <f ca="1">IF(B202="","",IF(C202&lt;16,0,IF(C202=16,OFFSET(預定利率!$O$2,B202-1,0),0)+OFFSET(預定利率!$O$2,B202,0)))</f>
        <v/>
      </c>
      <c r="J202" s="751" t="str">
        <f ca="1">IF(B202="","",IF(C202&lt;16,0,OFFSET(預定利率!$P$2,B202,0)))</f>
        <v/>
      </c>
      <c r="K202" s="751" t="str">
        <f ca="1">IF(B202="","",IF(C202&lt;16,OFFSET(預定利率!$N$2,B202,0)+OFFSET(預定利率!$U$2,B202,0),OFFSET(預定利率!$Q$2,B202,0)+OFFSET(預定利率!$U$2,B202,0)))</f>
        <v/>
      </c>
      <c r="L202" s="751" t="str">
        <f ca="1">IF(B202="","",IF(C202&lt;16,OFFSET(預定利率!$N$2,B202,0),OFFSET(預定利率!$Q$2,B202,0)+OFFSET(預定利率!$U$2,B202,0)))</f>
        <v/>
      </c>
      <c r="M202" s="751" t="str">
        <f ca="1">IF(B202="","",IF(OR(ZDIVOPT02=CSWD,ZDIVOPT02=DVAC),OFFSET(預定利率!$R$2,B202,0),0))</f>
        <v/>
      </c>
      <c r="N202" s="751" t="str">
        <f ca="1">IF(B202="","",IF(ZDIVOPT02=CSWD,OFFSET(預定利率!$S$2,B202,0),IF(ZDIVOPT02=DVAC,OFFSET(預定利率!$T$2,B202,0),0)))</f>
        <v/>
      </c>
      <c r="O202" s="751" t="str">
        <f ca="1">IF(B202="","",IF(C202&lt;0,0,OFFSET(預定利率!$J$2,B202,0)+MAX(OFFSET(預定利率!$V$2,B202,0,1,3))))</f>
        <v/>
      </c>
      <c r="P202" s="751" t="str">
        <f t="shared" ref="P202:P226" ca="1" si="80">IF(B202="","",F202+L202)</f>
        <v/>
      </c>
      <c r="Q202" s="752" t="str">
        <f ca="1">IF(B202="","",IF(C202=109,0,OFFSET(預定利率!$AB$2,B202,0)+OFFSET(預定利率!$AC$2,B202,0)))</f>
        <v/>
      </c>
      <c r="R202" s="751" t="str">
        <f t="shared" ref="R202:R226" ca="1" si="81">IF(B202="","",P202+IF(ZDIVOPT02=CSWD,M202,0)+IF(ZDIVOPT02=DVAC,N202,0))</f>
        <v/>
      </c>
      <c r="S202" s="753" t="str">
        <f t="shared" ref="S202:S226" ca="1" si="82">IF(C202=109,0,IF(B202="","",Q202+IF(ZDIVOPT02=CSWD,M202,0)+IF(ZDIVOPT02=DVAC,N202,0)))</f>
        <v/>
      </c>
      <c r="T202" s="771" t="str">
        <f t="shared" ref="T202:T226" ca="1" si="83">IF(B202="","",FYPremium+(MIN(PayYear,B202)-1)*CYPremium)</f>
        <v/>
      </c>
      <c r="U202" s="751" t="str">
        <f ca="1">IF(B202="","",OFFSET(預定利率!$Y$2,B202,0))</f>
        <v/>
      </c>
      <c r="V202" s="751" t="str">
        <f t="shared" ref="V202:V226" ca="1" si="84">IF(B202="","",P202+N202)</f>
        <v/>
      </c>
      <c r="W202" s="772" t="str">
        <f t="shared" ref="W202:W226" ca="1" si="85">IF(B202="","",V202/D202)</f>
        <v/>
      </c>
      <c r="X202" s="751" t="str">
        <f t="shared" ref="X202:X226" ca="1" si="86">IF(B202="","",IF(C202=109,0,Q202+N202))</f>
        <v/>
      </c>
      <c r="Y202" s="773" t="str">
        <f t="shared" ref="Y202:Y226" ca="1" si="87">IF(B202="","",IF(C202=109,"-",X202/D202))</f>
        <v/>
      </c>
      <c r="Z202" s="774" t="str">
        <f t="shared" ref="Z202:Z226" ca="1" si="88">IF(B202="","",O202/D202)</f>
        <v/>
      </c>
      <c r="AA202" s="759" t="e">
        <f t="shared" ca="1" si="67"/>
        <v>#VALUE!</v>
      </c>
    </row>
    <row r="203" spans="1:27" s="338" customFormat="1" ht="33" hidden="1" customHeight="1">
      <c r="A203" s="337"/>
      <c r="B203" s="749" t="str">
        <f ca="1">IF(B202="","",IF(C202=險種基本資料!$B$21,"",B202+1))</f>
        <v/>
      </c>
      <c r="C203" s="750" t="str">
        <f t="shared" ca="1" si="78"/>
        <v/>
      </c>
      <c r="D203" s="751" t="str">
        <f ca="1">IF(B203="","",OFFSET(預定利率!$I$2,B203,0))</f>
        <v/>
      </c>
      <c r="E203" s="751" t="str">
        <f ca="1">IF(B203="","",OFFSET(預定利率!$M$2,B203,0)+OFFSET(預定利率!$K$2,B203,0))</f>
        <v/>
      </c>
      <c r="F203" s="751" t="str">
        <f ca="1">IF(B203="","",OFFSET(預定利率!$L$2,B203,0)+OFFSET(預定利率!$K$2,B203,0))</f>
        <v/>
      </c>
      <c r="G203" s="751" t="str">
        <f ca="1">IF(B203="","",OFFSET(預定利率!$J$2,B203,0))</f>
        <v/>
      </c>
      <c r="H203" s="751" t="str">
        <f ca="1">IF(B203="","",OFFSET(預定利率!$G$2,B203,0))</f>
        <v/>
      </c>
      <c r="I203" s="751" t="str">
        <f ca="1">IF(B203="","",IF(C203&lt;16,0,IF(C203=16,OFFSET(預定利率!$O$2,B203-1,0),0)+OFFSET(預定利率!$O$2,B203,0)))</f>
        <v/>
      </c>
      <c r="J203" s="751" t="str">
        <f ca="1">IF(B203="","",IF(C203&lt;16,0,OFFSET(預定利率!$P$2,B203,0)))</f>
        <v/>
      </c>
      <c r="K203" s="751" t="str">
        <f ca="1">IF(B203="","",IF(C203&lt;16,OFFSET(預定利率!$N$2,B203,0)+OFFSET(預定利率!$U$2,B203,0),OFFSET(預定利率!$Q$2,B203,0)+OFFSET(預定利率!$U$2,B203,0)))</f>
        <v/>
      </c>
      <c r="L203" s="751" t="str">
        <f ca="1">IF(B203="","",IF(C203&lt;16,OFFSET(預定利率!$N$2,B203,0),OFFSET(預定利率!$Q$2,B203,0)+OFFSET(預定利率!$U$2,B203,0)))</f>
        <v/>
      </c>
      <c r="M203" s="751" t="str">
        <f ca="1">IF(B203="","",IF(OR(ZDIVOPT02=CSWD,ZDIVOPT02=DVAC),OFFSET(預定利率!$R$2,B203,0),0))</f>
        <v/>
      </c>
      <c r="N203" s="751" t="str">
        <f ca="1">IF(B203="","",IF(ZDIVOPT02=CSWD,OFFSET(預定利率!$S$2,B203,0),IF(ZDIVOPT02=DVAC,OFFSET(預定利率!$T$2,B203,0),0)))</f>
        <v/>
      </c>
      <c r="O203" s="751" t="str">
        <f ca="1">IF(B203="","",IF(C203&lt;0,0,OFFSET(預定利率!$J$2,B203,0)+MAX(OFFSET(預定利率!$V$2,B203,0,1,3))))</f>
        <v/>
      </c>
      <c r="P203" s="751" t="str">
        <f t="shared" ca="1" si="80"/>
        <v/>
      </c>
      <c r="Q203" s="752" t="str">
        <f ca="1">IF(B203="","",IF(C203=109,0,OFFSET(預定利率!$AB$2,B203,0)+OFFSET(預定利率!$AC$2,B203,0)))</f>
        <v/>
      </c>
      <c r="R203" s="751" t="str">
        <f t="shared" ca="1" si="81"/>
        <v/>
      </c>
      <c r="S203" s="753" t="str">
        <f t="shared" ca="1" si="82"/>
        <v/>
      </c>
      <c r="T203" s="760" t="str">
        <f t="shared" ca="1" si="83"/>
        <v/>
      </c>
      <c r="U203" s="761" t="str">
        <f ca="1">IF(B203="","",OFFSET(預定利率!$Y$2,B203,0))</f>
        <v/>
      </c>
      <c r="V203" s="761" t="str">
        <f t="shared" ca="1" si="84"/>
        <v/>
      </c>
      <c r="W203" s="762" t="str">
        <f t="shared" ca="1" si="85"/>
        <v/>
      </c>
      <c r="X203" s="761" t="str">
        <f t="shared" ca="1" si="86"/>
        <v/>
      </c>
      <c r="Y203" s="763" t="str">
        <f t="shared" ca="1" si="87"/>
        <v/>
      </c>
      <c r="Z203" s="758" t="str">
        <f t="shared" ca="1" si="88"/>
        <v/>
      </c>
      <c r="AA203" s="759" t="e">
        <f t="shared" ca="1" si="67"/>
        <v>#VALUE!</v>
      </c>
    </row>
    <row r="204" spans="1:27" s="338" customFormat="1" ht="33" hidden="1" customHeight="1">
      <c r="A204" s="337"/>
      <c r="B204" s="749" t="str">
        <f ca="1">IF(B203="","",IF(C203=險種基本資料!$B$21,"",B203+1))</f>
        <v/>
      </c>
      <c r="C204" s="750" t="str">
        <f t="shared" ca="1" si="78"/>
        <v/>
      </c>
      <c r="D204" s="751" t="str">
        <f ca="1">IF(B204="","",OFFSET(預定利率!$I$2,B204,0))</f>
        <v/>
      </c>
      <c r="E204" s="751" t="str">
        <f ca="1">IF(B204="","",OFFSET(預定利率!$M$2,B204,0)+OFFSET(預定利率!$K$2,B204,0))</f>
        <v/>
      </c>
      <c r="F204" s="751" t="str">
        <f ca="1">IF(B204="","",OFFSET(預定利率!$L$2,B204,0)+OFFSET(預定利率!$K$2,B204,0))</f>
        <v/>
      </c>
      <c r="G204" s="751" t="str">
        <f ca="1">IF(B204="","",OFFSET(預定利率!$J$2,B204,0))</f>
        <v/>
      </c>
      <c r="H204" s="751" t="str">
        <f ca="1">IF(B204="","",OFFSET(預定利率!$G$2,B204,0))</f>
        <v/>
      </c>
      <c r="I204" s="751" t="str">
        <f ca="1">IF(B204="","",IF(C204&lt;16,0,IF(C204=16,OFFSET(預定利率!$O$2,B204-1,0),0)+OFFSET(預定利率!$O$2,B204,0)))</f>
        <v/>
      </c>
      <c r="J204" s="751" t="str">
        <f ca="1">IF(B204="","",IF(C204&lt;16,0,OFFSET(預定利率!$P$2,B204,0)))</f>
        <v/>
      </c>
      <c r="K204" s="751" t="str">
        <f ca="1">IF(B204="","",IF(C204&lt;16,OFFSET(預定利率!$N$2,B204,0)+OFFSET(預定利率!$U$2,B204,0),OFFSET(預定利率!$Q$2,B204,0)+OFFSET(預定利率!$U$2,B204,0)))</f>
        <v/>
      </c>
      <c r="L204" s="751" t="str">
        <f ca="1">IF(B204="","",IF(C204&lt;16,OFFSET(預定利率!$N$2,B204,0),OFFSET(預定利率!$Q$2,B204,0)+OFFSET(預定利率!$U$2,B204,0)))</f>
        <v/>
      </c>
      <c r="M204" s="751" t="str">
        <f ca="1">IF(B204="","",IF(OR(ZDIVOPT02=CSWD,ZDIVOPT02=DVAC),OFFSET(預定利率!$R$2,B204,0),0))</f>
        <v/>
      </c>
      <c r="N204" s="751" t="str">
        <f ca="1">IF(B204="","",IF(ZDIVOPT02=CSWD,OFFSET(預定利率!$S$2,B204,0),IF(ZDIVOPT02=DVAC,OFFSET(預定利率!$T$2,B204,0),0)))</f>
        <v/>
      </c>
      <c r="O204" s="751" t="str">
        <f ca="1">IF(B204="","",IF(C204&lt;0,0,OFFSET(預定利率!$J$2,B204,0)+MAX(OFFSET(預定利率!$V$2,B204,0,1,3))))</f>
        <v/>
      </c>
      <c r="P204" s="751" t="str">
        <f t="shared" ca="1" si="80"/>
        <v/>
      </c>
      <c r="Q204" s="752" t="str">
        <f ca="1">IF(B204="","",IF(C204=109,0,OFFSET(預定利率!$AB$2,B204,0)+OFFSET(預定利率!$AC$2,B204,0)))</f>
        <v/>
      </c>
      <c r="R204" s="751" t="str">
        <f t="shared" ca="1" si="81"/>
        <v/>
      </c>
      <c r="S204" s="753" t="str">
        <f t="shared" ca="1" si="82"/>
        <v/>
      </c>
      <c r="T204" s="760" t="str">
        <f t="shared" ca="1" si="83"/>
        <v/>
      </c>
      <c r="U204" s="761" t="str">
        <f ca="1">IF(B204="","",OFFSET(預定利率!$Y$2,B204,0))</f>
        <v/>
      </c>
      <c r="V204" s="761" t="str">
        <f t="shared" ca="1" si="84"/>
        <v/>
      </c>
      <c r="W204" s="762" t="str">
        <f t="shared" ca="1" si="85"/>
        <v/>
      </c>
      <c r="X204" s="761" t="str">
        <f t="shared" ca="1" si="86"/>
        <v/>
      </c>
      <c r="Y204" s="763" t="str">
        <f t="shared" ca="1" si="87"/>
        <v/>
      </c>
      <c r="Z204" s="758" t="str">
        <f t="shared" ca="1" si="88"/>
        <v/>
      </c>
      <c r="AA204" s="759" t="e">
        <f t="shared" ca="1" si="67"/>
        <v>#VALUE!</v>
      </c>
    </row>
    <row r="205" spans="1:27" s="338" customFormat="1" ht="33" hidden="1" customHeight="1">
      <c r="A205" s="337"/>
      <c r="B205" s="749" t="str">
        <f ca="1">IF(B204="","",IF(C204=險種基本資料!$B$21,"",B204+1))</f>
        <v/>
      </c>
      <c r="C205" s="750" t="str">
        <f t="shared" ca="1" si="78"/>
        <v/>
      </c>
      <c r="D205" s="751" t="str">
        <f ca="1">IF(B205="","",OFFSET(預定利率!$I$2,B205,0))</f>
        <v/>
      </c>
      <c r="E205" s="751" t="str">
        <f ca="1">IF(B205="","",OFFSET(預定利率!$M$2,B205,0)+OFFSET(預定利率!$K$2,B205,0))</f>
        <v/>
      </c>
      <c r="F205" s="751" t="str">
        <f ca="1">IF(B205="","",OFFSET(預定利率!$L$2,B205,0)+OFFSET(預定利率!$K$2,B205,0))</f>
        <v/>
      </c>
      <c r="G205" s="751" t="str">
        <f ca="1">IF(B205="","",OFFSET(預定利率!$J$2,B205,0))</f>
        <v/>
      </c>
      <c r="H205" s="751" t="str">
        <f ca="1">IF(B205="","",OFFSET(預定利率!$G$2,B205,0))</f>
        <v/>
      </c>
      <c r="I205" s="751" t="str">
        <f ca="1">IF(B205="","",IF(C205&lt;16,0,IF(C205=16,OFFSET(預定利率!$O$2,B205-1,0),0)+OFFSET(預定利率!$O$2,B205,0)))</f>
        <v/>
      </c>
      <c r="J205" s="751" t="str">
        <f ca="1">IF(B205="","",IF(C205&lt;16,0,OFFSET(預定利率!$P$2,B205,0)))</f>
        <v/>
      </c>
      <c r="K205" s="751" t="str">
        <f ca="1">IF(B205="","",IF(C205&lt;16,OFFSET(預定利率!$N$2,B205,0)+OFFSET(預定利率!$U$2,B205,0),OFFSET(預定利率!$Q$2,B205,0)+OFFSET(預定利率!$U$2,B205,0)))</f>
        <v/>
      </c>
      <c r="L205" s="751" t="str">
        <f ca="1">IF(B205="","",IF(C205&lt;16,OFFSET(預定利率!$N$2,B205,0),OFFSET(預定利率!$Q$2,B205,0)+OFFSET(預定利率!$U$2,B205,0)))</f>
        <v/>
      </c>
      <c r="M205" s="751" t="str">
        <f ca="1">IF(B205="","",IF(OR(ZDIVOPT02=CSWD,ZDIVOPT02=DVAC),OFFSET(預定利率!$R$2,B205,0),0))</f>
        <v/>
      </c>
      <c r="N205" s="751" t="str">
        <f ca="1">IF(B205="","",IF(ZDIVOPT02=CSWD,OFFSET(預定利率!$S$2,B205,0),IF(ZDIVOPT02=DVAC,OFFSET(預定利率!$T$2,B205,0),0)))</f>
        <v/>
      </c>
      <c r="O205" s="751" t="str">
        <f ca="1">IF(B205="","",IF(C205&lt;0,0,OFFSET(預定利率!$J$2,B205,0)+MAX(OFFSET(預定利率!$V$2,B205,0,1,3))))</f>
        <v/>
      </c>
      <c r="P205" s="751" t="str">
        <f t="shared" ca="1" si="80"/>
        <v/>
      </c>
      <c r="Q205" s="752" t="str">
        <f ca="1">IF(B205="","",IF(C205=109,0,OFFSET(預定利率!$AB$2,B205,0)+OFFSET(預定利率!$AC$2,B205,0)))</f>
        <v/>
      </c>
      <c r="R205" s="751" t="str">
        <f t="shared" ca="1" si="81"/>
        <v/>
      </c>
      <c r="S205" s="753" t="str">
        <f t="shared" ca="1" si="82"/>
        <v/>
      </c>
      <c r="T205" s="760" t="str">
        <f t="shared" ca="1" si="83"/>
        <v/>
      </c>
      <c r="U205" s="761" t="str">
        <f ca="1">IF(B205="","",OFFSET(預定利率!$Y$2,B205,0))</f>
        <v/>
      </c>
      <c r="V205" s="761" t="str">
        <f t="shared" ca="1" si="84"/>
        <v/>
      </c>
      <c r="W205" s="762" t="str">
        <f t="shared" ca="1" si="85"/>
        <v/>
      </c>
      <c r="X205" s="761" t="str">
        <f t="shared" ca="1" si="86"/>
        <v/>
      </c>
      <c r="Y205" s="763" t="str">
        <f t="shared" ca="1" si="87"/>
        <v/>
      </c>
      <c r="Z205" s="758" t="str">
        <f t="shared" ca="1" si="88"/>
        <v/>
      </c>
      <c r="AA205" s="759" t="e">
        <f t="shared" ca="1" si="67"/>
        <v>#VALUE!</v>
      </c>
    </row>
    <row r="206" spans="1:27" s="338" customFormat="1" ht="33" hidden="1" customHeight="1">
      <c r="A206" s="337"/>
      <c r="B206" s="749" t="str">
        <f ca="1">IF(B205="","",IF(C205=險種基本資料!$B$21,"",B205+1))</f>
        <v/>
      </c>
      <c r="C206" s="750" t="str">
        <f t="shared" ca="1" si="78"/>
        <v/>
      </c>
      <c r="D206" s="751" t="str">
        <f ca="1">IF(B206="","",OFFSET(預定利率!$I$2,B206,0))</f>
        <v/>
      </c>
      <c r="E206" s="751" t="str">
        <f ca="1">IF(B206="","",OFFSET(預定利率!$M$2,B206,0)+OFFSET(預定利率!$K$2,B206,0))</f>
        <v/>
      </c>
      <c r="F206" s="751" t="str">
        <f ca="1">IF(B206="","",OFFSET(預定利率!$L$2,B206,0)+OFFSET(預定利率!$K$2,B206,0))</f>
        <v/>
      </c>
      <c r="G206" s="751" t="str">
        <f ca="1">IF(B206="","",OFFSET(預定利率!$J$2,B206,0))</f>
        <v/>
      </c>
      <c r="H206" s="751" t="str">
        <f ca="1">IF(B206="","",OFFSET(預定利率!$G$2,B206,0))</f>
        <v/>
      </c>
      <c r="I206" s="751" t="str">
        <f ca="1">IF(B206="","",IF(C206&lt;16,0,IF(C206=16,OFFSET(預定利率!$O$2,B206-1,0),0)+OFFSET(預定利率!$O$2,B206,0)))</f>
        <v/>
      </c>
      <c r="J206" s="751" t="str">
        <f ca="1">IF(B206="","",IF(C206&lt;16,0,OFFSET(預定利率!$P$2,B206,0)))</f>
        <v/>
      </c>
      <c r="K206" s="751" t="str">
        <f ca="1">IF(B206="","",IF(C206&lt;16,OFFSET(預定利率!$N$2,B206,0)+OFFSET(預定利率!$U$2,B206,0),OFFSET(預定利率!$Q$2,B206,0)+OFFSET(預定利率!$U$2,B206,0)))</f>
        <v/>
      </c>
      <c r="L206" s="751" t="str">
        <f ca="1">IF(B206="","",IF(C206&lt;16,OFFSET(預定利率!$N$2,B206,0),OFFSET(預定利率!$Q$2,B206,0)+OFFSET(預定利率!$U$2,B206,0)))</f>
        <v/>
      </c>
      <c r="M206" s="751" t="str">
        <f ca="1">IF(B206="","",IF(OR(ZDIVOPT02=CSWD,ZDIVOPT02=DVAC),OFFSET(預定利率!$R$2,B206,0),0))</f>
        <v/>
      </c>
      <c r="N206" s="751" t="str">
        <f ca="1">IF(B206="","",IF(ZDIVOPT02=CSWD,OFFSET(預定利率!$S$2,B206,0),IF(ZDIVOPT02=DVAC,OFFSET(預定利率!$T$2,B206,0),0)))</f>
        <v/>
      </c>
      <c r="O206" s="751" t="str">
        <f ca="1">IF(B206="","",IF(C206&lt;0,0,OFFSET(預定利率!$J$2,B206,0)+MAX(OFFSET(預定利率!$V$2,B206,0,1,3))))</f>
        <v/>
      </c>
      <c r="P206" s="751" t="str">
        <f t="shared" ca="1" si="80"/>
        <v/>
      </c>
      <c r="Q206" s="752" t="str">
        <f ca="1">IF(B206="","",IF(C206=109,0,OFFSET(預定利率!$AB$2,B206,0)+OFFSET(預定利率!$AC$2,B206,0)))</f>
        <v/>
      </c>
      <c r="R206" s="751" t="str">
        <f t="shared" ca="1" si="81"/>
        <v/>
      </c>
      <c r="S206" s="753" t="str">
        <f t="shared" ca="1" si="82"/>
        <v/>
      </c>
      <c r="T206" s="760" t="str">
        <f t="shared" ca="1" si="83"/>
        <v/>
      </c>
      <c r="U206" s="761" t="str">
        <f ca="1">IF(B206="","",OFFSET(預定利率!$Y$2,B206,0))</f>
        <v/>
      </c>
      <c r="V206" s="761" t="str">
        <f t="shared" ca="1" si="84"/>
        <v/>
      </c>
      <c r="W206" s="762" t="str">
        <f t="shared" ca="1" si="85"/>
        <v/>
      </c>
      <c r="X206" s="761" t="str">
        <f t="shared" ca="1" si="86"/>
        <v/>
      </c>
      <c r="Y206" s="763" t="str">
        <f t="shared" ca="1" si="87"/>
        <v/>
      </c>
      <c r="Z206" s="758" t="str">
        <f t="shared" ca="1" si="88"/>
        <v/>
      </c>
      <c r="AA206" s="759" t="e">
        <f t="shared" ca="1" si="67"/>
        <v>#VALUE!</v>
      </c>
    </row>
    <row r="207" spans="1:27" s="338" customFormat="1" ht="33" hidden="1" customHeight="1">
      <c r="A207" s="337"/>
      <c r="B207" s="749" t="str">
        <f ca="1">IF(B206="","",IF(C206=險種基本資料!$B$21,"",B206+1))</f>
        <v/>
      </c>
      <c r="C207" s="750" t="str">
        <f t="shared" ca="1" si="78"/>
        <v/>
      </c>
      <c r="D207" s="751" t="str">
        <f ca="1">IF(B207="","",OFFSET(預定利率!$I$2,B207,0))</f>
        <v/>
      </c>
      <c r="E207" s="751" t="str">
        <f ca="1">IF(B207="","",OFFSET(預定利率!$M$2,B207,0)+OFFSET(預定利率!$K$2,B207,0))</f>
        <v/>
      </c>
      <c r="F207" s="751" t="str">
        <f ca="1">IF(B207="","",OFFSET(預定利率!$L$2,B207,0)+OFFSET(預定利率!$K$2,B207,0))</f>
        <v/>
      </c>
      <c r="G207" s="751" t="str">
        <f ca="1">IF(B207="","",OFFSET(預定利率!$J$2,B207,0))</f>
        <v/>
      </c>
      <c r="H207" s="751" t="str">
        <f ca="1">IF(B207="","",OFFSET(預定利率!$G$2,B207,0))</f>
        <v/>
      </c>
      <c r="I207" s="751" t="str">
        <f ca="1">IF(B207="","",IF(C207&lt;16,0,IF(C207=16,OFFSET(預定利率!$O$2,B207-1,0),0)+OFFSET(預定利率!$O$2,B207,0)))</f>
        <v/>
      </c>
      <c r="J207" s="751" t="str">
        <f ca="1">IF(B207="","",IF(C207&lt;16,0,OFFSET(預定利率!$P$2,B207,0)))</f>
        <v/>
      </c>
      <c r="K207" s="751" t="str">
        <f ca="1">IF(B207="","",IF(C207&lt;16,OFFSET(預定利率!$N$2,B207,0)+OFFSET(預定利率!$U$2,B207,0),OFFSET(預定利率!$Q$2,B207,0)+OFFSET(預定利率!$U$2,B207,0)))</f>
        <v/>
      </c>
      <c r="L207" s="751" t="str">
        <f ca="1">IF(B207="","",IF(C207&lt;16,OFFSET(預定利率!$N$2,B207,0),OFFSET(預定利率!$Q$2,B207,0)+OFFSET(預定利率!$U$2,B207,0)))</f>
        <v/>
      </c>
      <c r="M207" s="751" t="str">
        <f ca="1">IF(B207="","",IF(OR(ZDIVOPT02=CSWD,ZDIVOPT02=DVAC),OFFSET(預定利率!$R$2,B207,0),0))</f>
        <v/>
      </c>
      <c r="N207" s="751" t="str">
        <f ca="1">IF(B207="","",IF(ZDIVOPT02=CSWD,OFFSET(預定利率!$S$2,B207,0),IF(ZDIVOPT02=DVAC,OFFSET(預定利率!$T$2,B207,0),0)))</f>
        <v/>
      </c>
      <c r="O207" s="751" t="str">
        <f ca="1">IF(B207="","",IF(C207&lt;0,0,OFFSET(預定利率!$J$2,B207,0)+MAX(OFFSET(預定利率!$V$2,B207,0,1,3))))</f>
        <v/>
      </c>
      <c r="P207" s="751" t="str">
        <f t="shared" ca="1" si="80"/>
        <v/>
      </c>
      <c r="Q207" s="752" t="str">
        <f ca="1">IF(B207="","",IF(C207=109,0,OFFSET(預定利率!$AB$2,B207,0)+OFFSET(預定利率!$AC$2,B207,0)))</f>
        <v/>
      </c>
      <c r="R207" s="751" t="str">
        <f t="shared" ca="1" si="81"/>
        <v/>
      </c>
      <c r="S207" s="753" t="str">
        <f t="shared" ca="1" si="82"/>
        <v/>
      </c>
      <c r="T207" s="760" t="str">
        <f t="shared" ca="1" si="83"/>
        <v/>
      </c>
      <c r="U207" s="761" t="str">
        <f ca="1">IF(B207="","",OFFSET(預定利率!$Y$2,B207,0))</f>
        <v/>
      </c>
      <c r="V207" s="761" t="str">
        <f t="shared" ca="1" si="84"/>
        <v/>
      </c>
      <c r="W207" s="762" t="str">
        <f t="shared" ca="1" si="85"/>
        <v/>
      </c>
      <c r="X207" s="761" t="str">
        <f t="shared" ca="1" si="86"/>
        <v/>
      </c>
      <c r="Y207" s="763" t="str">
        <f t="shared" ca="1" si="87"/>
        <v/>
      </c>
      <c r="Z207" s="758" t="str">
        <f t="shared" ca="1" si="88"/>
        <v/>
      </c>
      <c r="AA207" s="759" t="e">
        <f t="shared" ca="1" si="67"/>
        <v>#VALUE!</v>
      </c>
    </row>
    <row r="208" spans="1:27" s="338" customFormat="1" ht="33" hidden="1" customHeight="1">
      <c r="A208" s="337"/>
      <c r="B208" s="749" t="str">
        <f ca="1">IF(B207="","",IF(C207=險種基本資料!$B$21,"",B207+1))</f>
        <v/>
      </c>
      <c r="C208" s="750" t="str">
        <f t="shared" ca="1" si="78"/>
        <v/>
      </c>
      <c r="D208" s="751" t="str">
        <f ca="1">IF(B208="","",OFFSET(預定利率!$I$2,B208,0))</f>
        <v/>
      </c>
      <c r="E208" s="751" t="str">
        <f ca="1">IF(B208="","",OFFSET(預定利率!$M$2,B208,0)+OFFSET(預定利率!$K$2,B208,0))</f>
        <v/>
      </c>
      <c r="F208" s="751" t="str">
        <f ca="1">IF(B208="","",OFFSET(預定利率!$L$2,B208,0)+OFFSET(預定利率!$K$2,B208,0))</f>
        <v/>
      </c>
      <c r="G208" s="751" t="str">
        <f ca="1">IF(B208="","",OFFSET(預定利率!$J$2,B208,0))</f>
        <v/>
      </c>
      <c r="H208" s="751" t="str">
        <f ca="1">IF(B208="","",OFFSET(預定利率!$G$2,B208,0))</f>
        <v/>
      </c>
      <c r="I208" s="751" t="str">
        <f ca="1">IF(B208="","",IF(C208&lt;16,0,IF(C208=16,OFFSET(預定利率!$O$2,B208-1,0),0)+OFFSET(預定利率!$O$2,B208,0)))</f>
        <v/>
      </c>
      <c r="J208" s="751" t="str">
        <f ca="1">IF(B208="","",IF(C208&lt;16,0,OFFSET(預定利率!$P$2,B208,0)))</f>
        <v/>
      </c>
      <c r="K208" s="751" t="str">
        <f ca="1">IF(B208="","",IF(C208&lt;16,OFFSET(預定利率!$N$2,B208,0)+OFFSET(預定利率!$U$2,B208,0),OFFSET(預定利率!$Q$2,B208,0)+OFFSET(預定利率!$U$2,B208,0)))</f>
        <v/>
      </c>
      <c r="L208" s="751" t="str">
        <f ca="1">IF(B208="","",IF(C208&lt;16,OFFSET(預定利率!$N$2,B208,0),OFFSET(預定利率!$Q$2,B208,0)+OFFSET(預定利率!$U$2,B208,0)))</f>
        <v/>
      </c>
      <c r="M208" s="751" t="str">
        <f ca="1">IF(B208="","",IF(OR(ZDIVOPT02=CSWD,ZDIVOPT02=DVAC),OFFSET(預定利率!$R$2,B208,0),0))</f>
        <v/>
      </c>
      <c r="N208" s="751" t="str">
        <f ca="1">IF(B208="","",IF(ZDIVOPT02=CSWD,OFFSET(預定利率!$S$2,B208,0),IF(ZDIVOPT02=DVAC,OFFSET(預定利率!$T$2,B208,0),0)))</f>
        <v/>
      </c>
      <c r="O208" s="751" t="str">
        <f ca="1">IF(B208="","",IF(C208&lt;0,0,OFFSET(預定利率!$J$2,B208,0)+MAX(OFFSET(預定利率!$V$2,B208,0,1,3))))</f>
        <v/>
      </c>
      <c r="P208" s="751" t="str">
        <f t="shared" ca="1" si="80"/>
        <v/>
      </c>
      <c r="Q208" s="752" t="str">
        <f ca="1">IF(B208="","",IF(C208=109,0,OFFSET(預定利率!$AB$2,B208,0)+OFFSET(預定利率!$AC$2,B208,0)))</f>
        <v/>
      </c>
      <c r="R208" s="751" t="str">
        <f t="shared" ca="1" si="81"/>
        <v/>
      </c>
      <c r="S208" s="753" t="str">
        <f t="shared" ca="1" si="82"/>
        <v/>
      </c>
      <c r="T208" s="760" t="str">
        <f t="shared" ca="1" si="83"/>
        <v/>
      </c>
      <c r="U208" s="761" t="str">
        <f ca="1">IF(B208="","",OFFSET(預定利率!$Y$2,B208,0))</f>
        <v/>
      </c>
      <c r="V208" s="761" t="str">
        <f t="shared" ca="1" si="84"/>
        <v/>
      </c>
      <c r="W208" s="762" t="str">
        <f t="shared" ca="1" si="85"/>
        <v/>
      </c>
      <c r="X208" s="761" t="str">
        <f t="shared" ca="1" si="86"/>
        <v/>
      </c>
      <c r="Y208" s="763" t="str">
        <f t="shared" ca="1" si="87"/>
        <v/>
      </c>
      <c r="Z208" s="758" t="str">
        <f t="shared" ca="1" si="88"/>
        <v/>
      </c>
      <c r="AA208" s="759" t="e">
        <f t="shared" ca="1" si="67"/>
        <v>#VALUE!</v>
      </c>
    </row>
    <row r="209" spans="1:27" s="338" customFormat="1" ht="33" hidden="1" customHeight="1">
      <c r="A209" s="337"/>
      <c r="B209" s="749" t="str">
        <f ca="1">IF(B208="","",IF(C208=險種基本資料!$B$21,"",B208+1))</f>
        <v/>
      </c>
      <c r="C209" s="750" t="str">
        <f t="shared" ca="1" si="78"/>
        <v/>
      </c>
      <c r="D209" s="751" t="str">
        <f ca="1">IF(B209="","",OFFSET(預定利率!$I$2,B209,0))</f>
        <v/>
      </c>
      <c r="E209" s="751" t="str">
        <f ca="1">IF(B209="","",OFFSET(預定利率!$M$2,B209,0)+OFFSET(預定利率!$K$2,B209,0))</f>
        <v/>
      </c>
      <c r="F209" s="751" t="str">
        <f ca="1">IF(B209="","",OFFSET(預定利率!$L$2,B209,0)+OFFSET(預定利率!$K$2,B209,0))</f>
        <v/>
      </c>
      <c r="G209" s="751" t="str">
        <f ca="1">IF(B209="","",OFFSET(預定利率!$J$2,B209,0))</f>
        <v/>
      </c>
      <c r="H209" s="751" t="str">
        <f ca="1">IF(B209="","",OFFSET(預定利率!$G$2,B209,0))</f>
        <v/>
      </c>
      <c r="I209" s="751" t="str">
        <f ca="1">IF(B209="","",IF(C209&lt;16,0,IF(C209=16,OFFSET(預定利率!$O$2,B209-1,0),0)+OFFSET(預定利率!$O$2,B209,0)))</f>
        <v/>
      </c>
      <c r="J209" s="751" t="str">
        <f ca="1">IF(B209="","",IF(C209&lt;16,0,OFFSET(預定利率!$P$2,B209,0)))</f>
        <v/>
      </c>
      <c r="K209" s="751" t="str">
        <f ca="1">IF(B209="","",IF(C209&lt;16,OFFSET(預定利率!$N$2,B209,0)+OFFSET(預定利率!$U$2,B209,0),OFFSET(預定利率!$Q$2,B209,0)+OFFSET(預定利率!$U$2,B209,0)))</f>
        <v/>
      </c>
      <c r="L209" s="751" t="str">
        <f ca="1">IF(B209="","",IF(C209&lt;16,OFFSET(預定利率!$N$2,B209,0),OFFSET(預定利率!$Q$2,B209,0)+OFFSET(預定利率!$U$2,B209,0)))</f>
        <v/>
      </c>
      <c r="M209" s="751" t="str">
        <f ca="1">IF(B209="","",IF(OR(ZDIVOPT02=CSWD,ZDIVOPT02=DVAC),OFFSET(預定利率!$R$2,B209,0),0))</f>
        <v/>
      </c>
      <c r="N209" s="751" t="str">
        <f ca="1">IF(B209="","",IF(ZDIVOPT02=CSWD,OFFSET(預定利率!$S$2,B209,0),IF(ZDIVOPT02=DVAC,OFFSET(預定利率!$T$2,B209,0),0)))</f>
        <v/>
      </c>
      <c r="O209" s="751" t="str">
        <f ca="1">IF(B209="","",IF(C209&lt;0,0,OFFSET(預定利率!$J$2,B209,0)+MAX(OFFSET(預定利率!$V$2,B209,0,1,3))))</f>
        <v/>
      </c>
      <c r="P209" s="751" t="str">
        <f t="shared" ca="1" si="80"/>
        <v/>
      </c>
      <c r="Q209" s="752" t="str">
        <f ca="1">IF(B209="","",IF(C209=109,0,OFFSET(預定利率!$AB$2,B209,0)+OFFSET(預定利率!$AC$2,B209,0)))</f>
        <v/>
      </c>
      <c r="R209" s="751" t="str">
        <f t="shared" ca="1" si="81"/>
        <v/>
      </c>
      <c r="S209" s="753" t="str">
        <f t="shared" ca="1" si="82"/>
        <v/>
      </c>
      <c r="T209" s="760" t="str">
        <f t="shared" ca="1" si="83"/>
        <v/>
      </c>
      <c r="U209" s="761" t="str">
        <f ca="1">IF(B209="","",OFFSET(預定利率!$Y$2,B209,0))</f>
        <v/>
      </c>
      <c r="V209" s="761" t="str">
        <f t="shared" ca="1" si="84"/>
        <v/>
      </c>
      <c r="W209" s="762" t="str">
        <f t="shared" ca="1" si="85"/>
        <v/>
      </c>
      <c r="X209" s="761" t="str">
        <f t="shared" ca="1" si="86"/>
        <v/>
      </c>
      <c r="Y209" s="763" t="str">
        <f t="shared" ca="1" si="87"/>
        <v/>
      </c>
      <c r="Z209" s="758" t="str">
        <f t="shared" ca="1" si="88"/>
        <v/>
      </c>
      <c r="AA209" s="759" t="e">
        <f t="shared" ca="1" si="67"/>
        <v>#VALUE!</v>
      </c>
    </row>
    <row r="210" spans="1:27" s="338" customFormat="1" ht="33" hidden="1" customHeight="1">
      <c r="A210" s="337"/>
      <c r="B210" s="749" t="str">
        <f ca="1">IF(B209="","",IF(C209=險種基本資料!$B$21,"",B209+1))</f>
        <v/>
      </c>
      <c r="C210" s="750" t="str">
        <f t="shared" ca="1" si="78"/>
        <v/>
      </c>
      <c r="D210" s="751" t="str">
        <f ca="1">IF(B210="","",OFFSET(預定利率!$I$2,B210,0))</f>
        <v/>
      </c>
      <c r="E210" s="751" t="str">
        <f ca="1">IF(B210="","",OFFSET(預定利率!$M$2,B210,0)+OFFSET(預定利率!$K$2,B210,0))</f>
        <v/>
      </c>
      <c r="F210" s="751" t="str">
        <f ca="1">IF(B210="","",OFFSET(預定利率!$L$2,B210,0)+OFFSET(預定利率!$K$2,B210,0))</f>
        <v/>
      </c>
      <c r="G210" s="751" t="str">
        <f ca="1">IF(B210="","",OFFSET(預定利率!$J$2,B210,0))</f>
        <v/>
      </c>
      <c r="H210" s="751" t="str">
        <f ca="1">IF(B210="","",OFFSET(預定利率!$G$2,B210,0))</f>
        <v/>
      </c>
      <c r="I210" s="751" t="str">
        <f ca="1">IF(B210="","",IF(C210&lt;16,0,IF(C210=16,OFFSET(預定利率!$O$2,B210-1,0),0)+OFFSET(預定利率!$O$2,B210,0)))</f>
        <v/>
      </c>
      <c r="J210" s="751" t="str">
        <f ca="1">IF(B210="","",IF(C210&lt;16,0,OFFSET(預定利率!$P$2,B210,0)))</f>
        <v/>
      </c>
      <c r="K210" s="751" t="str">
        <f ca="1">IF(B210="","",IF(C210&lt;16,OFFSET(預定利率!$N$2,B210,0)+OFFSET(預定利率!$U$2,B210,0),OFFSET(預定利率!$Q$2,B210,0)+OFFSET(預定利率!$U$2,B210,0)))</f>
        <v/>
      </c>
      <c r="L210" s="751" t="str">
        <f ca="1">IF(B210="","",IF(C210&lt;16,OFFSET(預定利率!$N$2,B210,0),OFFSET(預定利率!$Q$2,B210,0)+OFFSET(預定利率!$U$2,B210,0)))</f>
        <v/>
      </c>
      <c r="M210" s="751" t="str">
        <f ca="1">IF(B210="","",IF(OR(ZDIVOPT02=CSWD,ZDIVOPT02=DVAC),OFFSET(預定利率!$R$2,B210,0),0))</f>
        <v/>
      </c>
      <c r="N210" s="751" t="str">
        <f ca="1">IF(B210="","",IF(ZDIVOPT02=CSWD,OFFSET(預定利率!$S$2,B210,0),IF(ZDIVOPT02=DVAC,OFFSET(預定利率!$T$2,B210,0),0)))</f>
        <v/>
      </c>
      <c r="O210" s="751" t="str">
        <f ca="1">IF(B210="","",IF(C210&lt;0,0,OFFSET(預定利率!$J$2,B210,0)+MAX(OFFSET(預定利率!$V$2,B210,0,1,3))))</f>
        <v/>
      </c>
      <c r="P210" s="751" t="str">
        <f t="shared" ca="1" si="80"/>
        <v/>
      </c>
      <c r="Q210" s="752" t="str">
        <f ca="1">IF(B210="","",IF(C210=109,0,OFFSET(預定利率!$AB$2,B210,0)+OFFSET(預定利率!$AC$2,B210,0)))</f>
        <v/>
      </c>
      <c r="R210" s="751" t="str">
        <f t="shared" ca="1" si="81"/>
        <v/>
      </c>
      <c r="S210" s="753" t="str">
        <f t="shared" ca="1" si="82"/>
        <v/>
      </c>
      <c r="T210" s="760" t="str">
        <f t="shared" ca="1" si="83"/>
        <v/>
      </c>
      <c r="U210" s="761" t="str">
        <f ca="1">IF(B210="","",OFFSET(預定利率!$Y$2,B210,0))</f>
        <v/>
      </c>
      <c r="V210" s="761" t="str">
        <f t="shared" ca="1" si="84"/>
        <v/>
      </c>
      <c r="W210" s="762" t="str">
        <f t="shared" ca="1" si="85"/>
        <v/>
      </c>
      <c r="X210" s="761" t="str">
        <f t="shared" ca="1" si="86"/>
        <v/>
      </c>
      <c r="Y210" s="763" t="str">
        <f t="shared" ca="1" si="87"/>
        <v/>
      </c>
      <c r="Z210" s="758" t="str">
        <f t="shared" ca="1" si="88"/>
        <v/>
      </c>
      <c r="AA210" s="759" t="e">
        <f t="shared" ca="1" si="67"/>
        <v>#VALUE!</v>
      </c>
    </row>
    <row r="211" spans="1:27" s="338" customFormat="1" ht="33" hidden="1" customHeight="1">
      <c r="A211" s="337"/>
      <c r="B211" s="749" t="str">
        <f ca="1">IF(B210="","",IF(C210=險種基本資料!$B$21,"",B210+1))</f>
        <v/>
      </c>
      <c r="C211" s="750" t="str">
        <f t="shared" ca="1" si="78"/>
        <v/>
      </c>
      <c r="D211" s="751" t="str">
        <f ca="1">IF(B211="","",OFFSET(預定利率!$I$2,B211,0))</f>
        <v/>
      </c>
      <c r="E211" s="751" t="str">
        <f ca="1">IF(B211="","",OFFSET(預定利率!$M$2,B211,0)+OFFSET(預定利率!$K$2,B211,0))</f>
        <v/>
      </c>
      <c r="F211" s="751" t="str">
        <f ca="1">IF(B211="","",OFFSET(預定利率!$L$2,B211,0)+OFFSET(預定利率!$K$2,B211,0))</f>
        <v/>
      </c>
      <c r="G211" s="751" t="str">
        <f ca="1">IF(B211="","",OFFSET(預定利率!$J$2,B211,0))</f>
        <v/>
      </c>
      <c r="H211" s="751" t="str">
        <f ca="1">IF(B211="","",OFFSET(預定利率!$G$2,B211,0))</f>
        <v/>
      </c>
      <c r="I211" s="751" t="str">
        <f ca="1">IF(B211="","",IF(C211&lt;16,0,IF(C211=16,OFFSET(預定利率!$O$2,B211-1,0),0)+OFFSET(預定利率!$O$2,B211,0)))</f>
        <v/>
      </c>
      <c r="J211" s="751" t="str">
        <f ca="1">IF(B211="","",IF(C211&lt;16,0,OFFSET(預定利率!$P$2,B211,0)))</f>
        <v/>
      </c>
      <c r="K211" s="751" t="str">
        <f ca="1">IF(B211="","",IF(C211&lt;16,OFFSET(預定利率!$N$2,B211,0)+OFFSET(預定利率!$U$2,B211,0),OFFSET(預定利率!$Q$2,B211,0)+OFFSET(預定利率!$U$2,B211,0)))</f>
        <v/>
      </c>
      <c r="L211" s="751" t="str">
        <f ca="1">IF(B211="","",IF(C211&lt;16,OFFSET(預定利率!$N$2,B211,0),OFFSET(預定利率!$Q$2,B211,0)+OFFSET(預定利率!$U$2,B211,0)))</f>
        <v/>
      </c>
      <c r="M211" s="751" t="str">
        <f ca="1">IF(B211="","",IF(OR(ZDIVOPT02=CSWD,ZDIVOPT02=DVAC),OFFSET(預定利率!$R$2,B211,0),0))</f>
        <v/>
      </c>
      <c r="N211" s="751" t="str">
        <f ca="1">IF(B211="","",IF(ZDIVOPT02=CSWD,OFFSET(預定利率!$S$2,B211,0),IF(ZDIVOPT02=DVAC,OFFSET(預定利率!$T$2,B211,0),0)))</f>
        <v/>
      </c>
      <c r="O211" s="751" t="str">
        <f ca="1">IF(B211="","",IF(C211&lt;0,0,OFFSET(預定利率!$J$2,B211,0)+MAX(OFFSET(預定利率!$V$2,B211,0,1,3))))</f>
        <v/>
      </c>
      <c r="P211" s="751" t="str">
        <f t="shared" ca="1" si="80"/>
        <v/>
      </c>
      <c r="Q211" s="752" t="str">
        <f ca="1">IF(B211="","",IF(C211=109,0,OFFSET(預定利率!$AB$2,B211,0)+OFFSET(預定利率!$AC$2,B211,0)))</f>
        <v/>
      </c>
      <c r="R211" s="751" t="str">
        <f t="shared" ca="1" si="81"/>
        <v/>
      </c>
      <c r="S211" s="753" t="str">
        <f t="shared" ca="1" si="82"/>
        <v/>
      </c>
      <c r="T211" s="760" t="str">
        <f t="shared" ca="1" si="83"/>
        <v/>
      </c>
      <c r="U211" s="761" t="str">
        <f ca="1">IF(B211="","",OFFSET(預定利率!$Y$2,B211,0))</f>
        <v/>
      </c>
      <c r="V211" s="761" t="str">
        <f t="shared" ca="1" si="84"/>
        <v/>
      </c>
      <c r="W211" s="762" t="str">
        <f t="shared" ca="1" si="85"/>
        <v/>
      </c>
      <c r="X211" s="761" t="str">
        <f t="shared" ca="1" si="86"/>
        <v/>
      </c>
      <c r="Y211" s="763" t="str">
        <f t="shared" ca="1" si="87"/>
        <v/>
      </c>
      <c r="Z211" s="758" t="str">
        <f t="shared" ca="1" si="88"/>
        <v/>
      </c>
      <c r="AA211" s="759" t="e">
        <f t="shared" ca="1" si="67"/>
        <v>#VALUE!</v>
      </c>
    </row>
    <row r="212" spans="1:27" s="338" customFormat="1" ht="33" hidden="1" customHeight="1">
      <c r="A212" s="337"/>
      <c r="B212" s="749" t="str">
        <f ca="1">IF(B211="","",IF(C211=險種基本資料!$B$21,"",B211+1))</f>
        <v/>
      </c>
      <c r="C212" s="750" t="str">
        <f t="shared" ca="1" si="78"/>
        <v/>
      </c>
      <c r="D212" s="751" t="str">
        <f ca="1">IF(B212="","",OFFSET(預定利率!$I$2,B212,0))</f>
        <v/>
      </c>
      <c r="E212" s="751" t="str">
        <f ca="1">IF(B212="","",OFFSET(預定利率!$M$2,B212,0)+OFFSET(預定利率!$K$2,B212,0))</f>
        <v/>
      </c>
      <c r="F212" s="751" t="str">
        <f ca="1">IF(B212="","",OFFSET(預定利率!$L$2,B212,0)+OFFSET(預定利率!$K$2,B212,0))</f>
        <v/>
      </c>
      <c r="G212" s="751" t="str">
        <f ca="1">IF(B212="","",OFFSET(預定利率!$J$2,B212,0))</f>
        <v/>
      </c>
      <c r="H212" s="751" t="str">
        <f ca="1">IF(B212="","",OFFSET(預定利率!$G$2,B212,0))</f>
        <v/>
      </c>
      <c r="I212" s="751" t="str">
        <f ca="1">IF(B212="","",IF(C212&lt;16,0,IF(C212=16,OFFSET(預定利率!$O$2,B212-1,0),0)+OFFSET(預定利率!$O$2,B212,0)))</f>
        <v/>
      </c>
      <c r="J212" s="751" t="str">
        <f ca="1">IF(B212="","",IF(C212&lt;16,0,OFFSET(預定利率!$P$2,B212,0)))</f>
        <v/>
      </c>
      <c r="K212" s="751" t="str">
        <f ca="1">IF(B212="","",IF(C212&lt;16,OFFSET(預定利率!$N$2,B212,0)+OFFSET(預定利率!$U$2,B212,0),OFFSET(預定利率!$Q$2,B212,0)+OFFSET(預定利率!$U$2,B212,0)))</f>
        <v/>
      </c>
      <c r="L212" s="751" t="str">
        <f ca="1">IF(B212="","",IF(C212&lt;16,OFFSET(預定利率!$N$2,B212,0),OFFSET(預定利率!$Q$2,B212,0)+OFFSET(預定利率!$U$2,B212,0)))</f>
        <v/>
      </c>
      <c r="M212" s="751" t="str">
        <f ca="1">IF(B212="","",IF(OR(ZDIVOPT02=CSWD,ZDIVOPT02=DVAC),OFFSET(預定利率!$R$2,B212,0),0))</f>
        <v/>
      </c>
      <c r="N212" s="751" t="str">
        <f ca="1">IF(B212="","",IF(ZDIVOPT02=CSWD,OFFSET(預定利率!$S$2,B212,0),IF(ZDIVOPT02=DVAC,OFFSET(預定利率!$T$2,B212,0),0)))</f>
        <v/>
      </c>
      <c r="O212" s="751" t="str">
        <f ca="1">IF(B212="","",IF(C212&lt;0,0,OFFSET(預定利率!$J$2,B212,0)+MAX(OFFSET(預定利率!$V$2,B212,0,1,3))))</f>
        <v/>
      </c>
      <c r="P212" s="751" t="str">
        <f t="shared" ca="1" si="80"/>
        <v/>
      </c>
      <c r="Q212" s="752" t="str">
        <f ca="1">IF(B212="","",IF(C212=109,0,OFFSET(預定利率!$AB$2,B212,0)+OFFSET(預定利率!$AC$2,B212,0)))</f>
        <v/>
      </c>
      <c r="R212" s="751" t="str">
        <f t="shared" ca="1" si="81"/>
        <v/>
      </c>
      <c r="S212" s="753" t="str">
        <f t="shared" ca="1" si="82"/>
        <v/>
      </c>
      <c r="T212" s="760" t="str">
        <f t="shared" ca="1" si="83"/>
        <v/>
      </c>
      <c r="U212" s="761" t="str">
        <f ca="1">IF(B212="","",OFFSET(預定利率!$Y$2,B212,0))</f>
        <v/>
      </c>
      <c r="V212" s="761" t="str">
        <f t="shared" ca="1" si="84"/>
        <v/>
      </c>
      <c r="W212" s="762" t="str">
        <f t="shared" ca="1" si="85"/>
        <v/>
      </c>
      <c r="X212" s="761" t="str">
        <f t="shared" ca="1" si="86"/>
        <v/>
      </c>
      <c r="Y212" s="763" t="str">
        <f t="shared" ca="1" si="87"/>
        <v/>
      </c>
      <c r="Z212" s="758" t="str">
        <f t="shared" ca="1" si="88"/>
        <v/>
      </c>
      <c r="AA212" s="759" t="e">
        <f t="shared" ca="1" si="67"/>
        <v>#VALUE!</v>
      </c>
    </row>
    <row r="213" spans="1:27" s="338" customFormat="1" ht="33" hidden="1" customHeight="1">
      <c r="A213" s="337"/>
      <c r="B213" s="749" t="str">
        <f ca="1">IF(B212="","",IF(C212=險種基本資料!$B$21,"",B212+1))</f>
        <v/>
      </c>
      <c r="C213" s="750" t="str">
        <f t="shared" ca="1" si="78"/>
        <v/>
      </c>
      <c r="D213" s="751" t="str">
        <f ca="1">IF(B213="","",OFFSET(預定利率!$I$2,B213,0))</f>
        <v/>
      </c>
      <c r="E213" s="751" t="str">
        <f ca="1">IF(B213="","",OFFSET(預定利率!$M$2,B213,0)+OFFSET(預定利率!$K$2,B213,0))</f>
        <v/>
      </c>
      <c r="F213" s="751" t="str">
        <f ca="1">IF(B213="","",OFFSET(預定利率!$L$2,B213,0)+OFFSET(預定利率!$K$2,B213,0))</f>
        <v/>
      </c>
      <c r="G213" s="751" t="str">
        <f ca="1">IF(B213="","",OFFSET(預定利率!$J$2,B213,0))</f>
        <v/>
      </c>
      <c r="H213" s="751" t="str">
        <f ca="1">IF(B213="","",OFFSET(預定利率!$G$2,B213,0))</f>
        <v/>
      </c>
      <c r="I213" s="751" t="str">
        <f ca="1">IF(B213="","",IF(C213&lt;16,0,IF(C213=16,OFFSET(預定利率!$O$2,B213-1,0),0)+OFFSET(預定利率!$O$2,B213,0)))</f>
        <v/>
      </c>
      <c r="J213" s="751" t="str">
        <f ca="1">IF(B213="","",IF(C213&lt;16,0,OFFSET(預定利率!$P$2,B213,0)))</f>
        <v/>
      </c>
      <c r="K213" s="751" t="str">
        <f ca="1">IF(B213="","",IF(C213&lt;16,OFFSET(預定利率!$N$2,B213,0)+OFFSET(預定利率!$U$2,B213,0),OFFSET(預定利率!$Q$2,B213,0)+OFFSET(預定利率!$U$2,B213,0)))</f>
        <v/>
      </c>
      <c r="L213" s="751" t="str">
        <f ca="1">IF(B213="","",IF(C213&lt;16,OFFSET(預定利率!$N$2,B213,0),OFFSET(預定利率!$Q$2,B213,0)+OFFSET(預定利率!$U$2,B213,0)))</f>
        <v/>
      </c>
      <c r="M213" s="751" t="str">
        <f ca="1">IF(B213="","",IF(OR(ZDIVOPT02=CSWD,ZDIVOPT02=DVAC),OFFSET(預定利率!$R$2,B213,0),0))</f>
        <v/>
      </c>
      <c r="N213" s="751" t="str">
        <f ca="1">IF(B213="","",IF(ZDIVOPT02=CSWD,OFFSET(預定利率!$S$2,B213,0),IF(ZDIVOPT02=DVAC,OFFSET(預定利率!$T$2,B213,0),0)))</f>
        <v/>
      </c>
      <c r="O213" s="751" t="str">
        <f ca="1">IF(B213="","",IF(C213&lt;0,0,OFFSET(預定利率!$J$2,B213,0)+MAX(OFFSET(預定利率!$V$2,B213,0,1,3))))</f>
        <v/>
      </c>
      <c r="P213" s="751" t="str">
        <f t="shared" ca="1" si="80"/>
        <v/>
      </c>
      <c r="Q213" s="752" t="str">
        <f ca="1">IF(B213="","",IF(C213=109,0,OFFSET(預定利率!$AB$2,B213,0)+OFFSET(預定利率!$AC$2,B213,0)))</f>
        <v/>
      </c>
      <c r="R213" s="751" t="str">
        <f t="shared" ca="1" si="81"/>
        <v/>
      </c>
      <c r="S213" s="753" t="str">
        <f t="shared" ca="1" si="82"/>
        <v/>
      </c>
      <c r="T213" s="760" t="str">
        <f t="shared" ca="1" si="83"/>
        <v/>
      </c>
      <c r="U213" s="761" t="str">
        <f ca="1">IF(B213="","",OFFSET(預定利率!$Y$2,B213,0))</f>
        <v/>
      </c>
      <c r="V213" s="761" t="str">
        <f t="shared" ca="1" si="84"/>
        <v/>
      </c>
      <c r="W213" s="762" t="str">
        <f t="shared" ca="1" si="85"/>
        <v/>
      </c>
      <c r="X213" s="761" t="str">
        <f t="shared" ca="1" si="86"/>
        <v/>
      </c>
      <c r="Y213" s="763" t="str">
        <f t="shared" ca="1" si="87"/>
        <v/>
      </c>
      <c r="Z213" s="758" t="str">
        <f t="shared" ca="1" si="88"/>
        <v/>
      </c>
      <c r="AA213" s="759" t="e">
        <f t="shared" ref="AA213:AA267" ca="1" si="89">AND(INDIRECT("B"&amp;ROW())&gt;0,MOD(INDIRECT("B"&amp;ROW()),5)=0)</f>
        <v>#VALUE!</v>
      </c>
    </row>
    <row r="214" spans="1:27" s="338" customFormat="1" ht="33" hidden="1" customHeight="1">
      <c r="A214" s="337"/>
      <c r="B214" s="749" t="str">
        <f ca="1">IF(B213="","",IF(C213=險種基本資料!$B$21,"",B213+1))</f>
        <v/>
      </c>
      <c r="C214" s="750" t="str">
        <f t="shared" ca="1" si="78"/>
        <v/>
      </c>
      <c r="D214" s="751" t="str">
        <f ca="1">IF(B214="","",OFFSET(預定利率!$I$2,B214,0))</f>
        <v/>
      </c>
      <c r="E214" s="751" t="str">
        <f ca="1">IF(B214="","",OFFSET(預定利率!$M$2,B214,0)+OFFSET(預定利率!$K$2,B214,0))</f>
        <v/>
      </c>
      <c r="F214" s="751" t="str">
        <f ca="1">IF(B214="","",OFFSET(預定利率!$L$2,B214,0)+OFFSET(預定利率!$K$2,B214,0))</f>
        <v/>
      </c>
      <c r="G214" s="751" t="str">
        <f ca="1">IF(B214="","",OFFSET(預定利率!$J$2,B214,0))</f>
        <v/>
      </c>
      <c r="H214" s="751" t="str">
        <f ca="1">IF(B214="","",OFFSET(預定利率!$G$2,B214,0))</f>
        <v/>
      </c>
      <c r="I214" s="751" t="str">
        <f ca="1">IF(B214="","",IF(C214&lt;16,0,IF(C214=16,OFFSET(預定利率!$O$2,B214-1,0),0)+OFFSET(預定利率!$O$2,B214,0)))</f>
        <v/>
      </c>
      <c r="J214" s="751" t="str">
        <f ca="1">IF(B214="","",IF(C214&lt;16,0,OFFSET(預定利率!$P$2,B214,0)))</f>
        <v/>
      </c>
      <c r="K214" s="751" t="str">
        <f ca="1">IF(B214="","",IF(C214&lt;16,OFFSET(預定利率!$N$2,B214,0)+OFFSET(預定利率!$U$2,B214,0),OFFSET(預定利率!$Q$2,B214,0)+OFFSET(預定利率!$U$2,B214,0)))</f>
        <v/>
      </c>
      <c r="L214" s="751" t="str">
        <f ca="1">IF(B214="","",IF(C214&lt;16,OFFSET(預定利率!$N$2,B214,0),OFFSET(預定利率!$Q$2,B214,0)+OFFSET(預定利率!$U$2,B214,0)))</f>
        <v/>
      </c>
      <c r="M214" s="751" t="str">
        <f ca="1">IF(B214="","",IF(OR(ZDIVOPT02=CSWD,ZDIVOPT02=DVAC),OFFSET(預定利率!$R$2,B214,0),0))</f>
        <v/>
      </c>
      <c r="N214" s="751" t="str">
        <f ca="1">IF(B214="","",IF(ZDIVOPT02=CSWD,OFFSET(預定利率!$S$2,B214,0),IF(ZDIVOPT02=DVAC,OFFSET(預定利率!$T$2,B214,0),0)))</f>
        <v/>
      </c>
      <c r="O214" s="751" t="str">
        <f ca="1">IF(B214="","",IF(C214&lt;0,0,OFFSET(預定利率!$J$2,B214,0)+MAX(OFFSET(預定利率!$V$2,B214,0,1,3))))</f>
        <v/>
      </c>
      <c r="P214" s="751" t="str">
        <f t="shared" ca="1" si="80"/>
        <v/>
      </c>
      <c r="Q214" s="752" t="str">
        <f ca="1">IF(B214="","",IF(C214=109,0,OFFSET(預定利率!$AB$2,B214,0)+OFFSET(預定利率!$AC$2,B214,0)))</f>
        <v/>
      </c>
      <c r="R214" s="751" t="str">
        <f t="shared" ca="1" si="81"/>
        <v/>
      </c>
      <c r="S214" s="753" t="str">
        <f t="shared" ca="1" si="82"/>
        <v/>
      </c>
      <c r="T214" s="760" t="str">
        <f t="shared" ca="1" si="83"/>
        <v/>
      </c>
      <c r="U214" s="761" t="str">
        <f ca="1">IF(B214="","",OFFSET(預定利率!$Y$2,B214,0))</f>
        <v/>
      </c>
      <c r="V214" s="761" t="str">
        <f t="shared" ca="1" si="84"/>
        <v/>
      </c>
      <c r="W214" s="762" t="str">
        <f t="shared" ca="1" si="85"/>
        <v/>
      </c>
      <c r="X214" s="761" t="str">
        <f t="shared" ca="1" si="86"/>
        <v/>
      </c>
      <c r="Y214" s="763" t="str">
        <f t="shared" ca="1" si="87"/>
        <v/>
      </c>
      <c r="Z214" s="758" t="str">
        <f t="shared" ca="1" si="88"/>
        <v/>
      </c>
      <c r="AA214" s="759" t="e">
        <f t="shared" ca="1" si="89"/>
        <v>#VALUE!</v>
      </c>
    </row>
    <row r="215" spans="1:27" s="338" customFormat="1" ht="33" hidden="1" customHeight="1">
      <c r="A215" s="337"/>
      <c r="B215" s="749" t="str">
        <f ca="1">IF(B214="","",IF(C214=險種基本資料!$B$21,"",B214+1))</f>
        <v/>
      </c>
      <c r="C215" s="750" t="str">
        <f t="shared" ca="1" si="78"/>
        <v/>
      </c>
      <c r="D215" s="751" t="str">
        <f ca="1">IF(B215="","",OFFSET(預定利率!$I$2,B215,0))</f>
        <v/>
      </c>
      <c r="E215" s="751" t="str">
        <f ca="1">IF(B215="","",OFFSET(預定利率!$M$2,B215,0)+OFFSET(預定利率!$K$2,B215,0))</f>
        <v/>
      </c>
      <c r="F215" s="751" t="str">
        <f ca="1">IF(B215="","",OFFSET(預定利率!$L$2,B215,0)+OFFSET(預定利率!$K$2,B215,0))</f>
        <v/>
      </c>
      <c r="G215" s="751" t="str">
        <f ca="1">IF(B215="","",OFFSET(預定利率!$J$2,B215,0))</f>
        <v/>
      </c>
      <c r="H215" s="751" t="str">
        <f ca="1">IF(B215="","",OFFSET(預定利率!$G$2,B215,0))</f>
        <v/>
      </c>
      <c r="I215" s="751" t="str">
        <f ca="1">IF(B215="","",IF(C215&lt;16,0,IF(C215=16,OFFSET(預定利率!$O$2,B215-1,0),0)+OFFSET(預定利率!$O$2,B215,0)))</f>
        <v/>
      </c>
      <c r="J215" s="751" t="str">
        <f ca="1">IF(B215="","",IF(C215&lt;16,0,OFFSET(預定利率!$P$2,B215,0)))</f>
        <v/>
      </c>
      <c r="K215" s="751" t="str">
        <f ca="1">IF(B215="","",IF(C215&lt;16,OFFSET(預定利率!$N$2,B215,0)+OFFSET(預定利率!$U$2,B215,0),OFFSET(預定利率!$Q$2,B215,0)+OFFSET(預定利率!$U$2,B215,0)))</f>
        <v/>
      </c>
      <c r="L215" s="751" t="str">
        <f ca="1">IF(B215="","",IF(C215&lt;16,OFFSET(預定利率!$N$2,B215,0),OFFSET(預定利率!$Q$2,B215,0)+OFFSET(預定利率!$U$2,B215,0)))</f>
        <v/>
      </c>
      <c r="M215" s="751" t="str">
        <f ca="1">IF(B215="","",IF(OR(ZDIVOPT02=CSWD,ZDIVOPT02=DVAC),OFFSET(預定利率!$R$2,B215,0),0))</f>
        <v/>
      </c>
      <c r="N215" s="751" t="str">
        <f ca="1">IF(B215="","",IF(ZDIVOPT02=CSWD,OFFSET(預定利率!$S$2,B215,0),IF(ZDIVOPT02=DVAC,OFFSET(預定利率!$T$2,B215,0),0)))</f>
        <v/>
      </c>
      <c r="O215" s="751" t="str">
        <f ca="1">IF(B215="","",IF(C215&lt;0,0,OFFSET(預定利率!$J$2,B215,0)+MAX(OFFSET(預定利率!$V$2,B215,0,1,3))))</f>
        <v/>
      </c>
      <c r="P215" s="751" t="str">
        <f t="shared" ca="1" si="80"/>
        <v/>
      </c>
      <c r="Q215" s="752" t="str">
        <f ca="1">IF(B215="","",IF(C215=109,0,OFFSET(預定利率!$AB$2,B215,0)+OFFSET(預定利率!$AC$2,B215,0)))</f>
        <v/>
      </c>
      <c r="R215" s="751" t="str">
        <f t="shared" ca="1" si="81"/>
        <v/>
      </c>
      <c r="S215" s="753" t="str">
        <f t="shared" ca="1" si="82"/>
        <v/>
      </c>
      <c r="T215" s="760" t="str">
        <f t="shared" ca="1" si="83"/>
        <v/>
      </c>
      <c r="U215" s="761" t="str">
        <f ca="1">IF(B215="","",OFFSET(預定利率!$Y$2,B215,0))</f>
        <v/>
      </c>
      <c r="V215" s="761" t="str">
        <f t="shared" ca="1" si="84"/>
        <v/>
      </c>
      <c r="W215" s="762" t="str">
        <f t="shared" ca="1" si="85"/>
        <v/>
      </c>
      <c r="X215" s="761" t="str">
        <f t="shared" ca="1" si="86"/>
        <v/>
      </c>
      <c r="Y215" s="763" t="str">
        <f t="shared" ca="1" si="87"/>
        <v/>
      </c>
      <c r="Z215" s="758" t="str">
        <f t="shared" ca="1" si="88"/>
        <v/>
      </c>
      <c r="AA215" s="759" t="e">
        <f t="shared" ca="1" si="89"/>
        <v>#VALUE!</v>
      </c>
    </row>
    <row r="216" spans="1:27" s="338" customFormat="1" ht="33" hidden="1" customHeight="1">
      <c r="A216" s="337"/>
      <c r="B216" s="749" t="str">
        <f ca="1">IF(B215="","",IF(C215=險種基本資料!$B$21,"",B215+1))</f>
        <v/>
      </c>
      <c r="C216" s="750" t="str">
        <f t="shared" ca="1" si="78"/>
        <v/>
      </c>
      <c r="D216" s="751" t="str">
        <f ca="1">IF(B216="","",OFFSET(預定利率!$I$2,B216,0))</f>
        <v/>
      </c>
      <c r="E216" s="751" t="str">
        <f ca="1">IF(B216="","",OFFSET(預定利率!$M$2,B216,0)+OFFSET(預定利率!$K$2,B216,0))</f>
        <v/>
      </c>
      <c r="F216" s="751" t="str">
        <f ca="1">IF(B216="","",OFFSET(預定利率!$L$2,B216,0)+OFFSET(預定利率!$K$2,B216,0))</f>
        <v/>
      </c>
      <c r="G216" s="751" t="str">
        <f ca="1">IF(B216="","",OFFSET(預定利率!$J$2,B216,0))</f>
        <v/>
      </c>
      <c r="H216" s="751" t="str">
        <f ca="1">IF(B216="","",OFFSET(預定利率!$G$2,B216,0))</f>
        <v/>
      </c>
      <c r="I216" s="751" t="str">
        <f ca="1">IF(B216="","",IF(C216&lt;16,0,IF(C216=16,OFFSET(預定利率!$O$2,B216-1,0),0)+OFFSET(預定利率!$O$2,B216,0)))</f>
        <v/>
      </c>
      <c r="J216" s="751" t="str">
        <f ca="1">IF(B216="","",IF(C216&lt;16,0,OFFSET(預定利率!$P$2,B216,0)))</f>
        <v/>
      </c>
      <c r="K216" s="751" t="str">
        <f ca="1">IF(B216="","",IF(C216&lt;16,OFFSET(預定利率!$N$2,B216,0)+OFFSET(預定利率!$U$2,B216,0),OFFSET(預定利率!$Q$2,B216,0)+OFFSET(預定利率!$U$2,B216,0)))</f>
        <v/>
      </c>
      <c r="L216" s="751" t="str">
        <f ca="1">IF(B216="","",IF(C216&lt;16,OFFSET(預定利率!$N$2,B216,0),OFFSET(預定利率!$Q$2,B216,0)+OFFSET(預定利率!$U$2,B216,0)))</f>
        <v/>
      </c>
      <c r="M216" s="751" t="str">
        <f ca="1">IF(B216="","",IF(OR(ZDIVOPT02=CSWD,ZDIVOPT02=DVAC),OFFSET(預定利率!$R$2,B216,0),0))</f>
        <v/>
      </c>
      <c r="N216" s="751" t="str">
        <f ca="1">IF(B216="","",IF(ZDIVOPT02=CSWD,OFFSET(預定利率!$S$2,B216,0),IF(ZDIVOPT02=DVAC,OFFSET(預定利率!$T$2,B216,0),0)))</f>
        <v/>
      </c>
      <c r="O216" s="751" t="str">
        <f ca="1">IF(B216="","",IF(C216&lt;0,0,OFFSET(預定利率!$J$2,B216,0)+MAX(OFFSET(預定利率!$V$2,B216,0,1,3))))</f>
        <v/>
      </c>
      <c r="P216" s="751" t="str">
        <f t="shared" ca="1" si="80"/>
        <v/>
      </c>
      <c r="Q216" s="752" t="str">
        <f ca="1">IF(B216="","",IF(C216=109,0,OFFSET(預定利率!$AB$2,B216,0)+OFFSET(預定利率!$AC$2,B216,0)))</f>
        <v/>
      </c>
      <c r="R216" s="751" t="str">
        <f t="shared" ca="1" si="81"/>
        <v/>
      </c>
      <c r="S216" s="753" t="str">
        <f t="shared" ca="1" si="82"/>
        <v/>
      </c>
      <c r="T216" s="760" t="str">
        <f t="shared" ca="1" si="83"/>
        <v/>
      </c>
      <c r="U216" s="761" t="str">
        <f ca="1">IF(B216="","",OFFSET(預定利率!$Y$2,B216,0))</f>
        <v/>
      </c>
      <c r="V216" s="761" t="str">
        <f t="shared" ca="1" si="84"/>
        <v/>
      </c>
      <c r="W216" s="762" t="str">
        <f t="shared" ca="1" si="85"/>
        <v/>
      </c>
      <c r="X216" s="761" t="str">
        <f t="shared" ca="1" si="86"/>
        <v/>
      </c>
      <c r="Y216" s="763" t="str">
        <f t="shared" ca="1" si="87"/>
        <v/>
      </c>
      <c r="Z216" s="758" t="str">
        <f t="shared" ca="1" si="88"/>
        <v/>
      </c>
      <c r="AA216" s="759" t="e">
        <f t="shared" ca="1" si="89"/>
        <v>#VALUE!</v>
      </c>
    </row>
    <row r="217" spans="1:27" s="338" customFormat="1" ht="33" hidden="1" customHeight="1">
      <c r="A217" s="337"/>
      <c r="B217" s="749" t="str">
        <f ca="1">IF(B216="","",IF(C216=險種基本資料!$B$21,"",B216+1))</f>
        <v/>
      </c>
      <c r="C217" s="750" t="str">
        <f t="shared" ref="C217:C251" ca="1" si="90">IF(B217="","",Age+B217-1)</f>
        <v/>
      </c>
      <c r="D217" s="751" t="str">
        <f ca="1">IF(B217="","",OFFSET(預定利率!$I$2,B217,0))</f>
        <v/>
      </c>
      <c r="E217" s="751" t="str">
        <f ca="1">IF(B217="","",OFFSET(預定利率!$M$2,B217,0)+OFFSET(預定利率!$K$2,B217,0))</f>
        <v/>
      </c>
      <c r="F217" s="751" t="str">
        <f ca="1">IF(B217="","",OFFSET(預定利率!$L$2,B217,0)+OFFSET(預定利率!$K$2,B217,0))</f>
        <v/>
      </c>
      <c r="G217" s="751" t="str">
        <f ca="1">IF(B217="","",OFFSET(預定利率!$J$2,B217,0))</f>
        <v/>
      </c>
      <c r="H217" s="751" t="str">
        <f ca="1">IF(B217="","",OFFSET(預定利率!$G$2,B217,0))</f>
        <v/>
      </c>
      <c r="I217" s="751" t="str">
        <f ca="1">IF(B217="","",IF(C217&lt;16,0,IF(C217=16,OFFSET(預定利率!$O$2,B217-1,0),0)+OFFSET(預定利率!$O$2,B217,0)))</f>
        <v/>
      </c>
      <c r="J217" s="751" t="str">
        <f ca="1">IF(B217="","",IF(C217&lt;16,0,OFFSET(預定利率!$P$2,B217,0)))</f>
        <v/>
      </c>
      <c r="K217" s="751" t="str">
        <f ca="1">IF(B217="","",IF(C217&lt;16,OFFSET(預定利率!$N$2,B217,0)+OFFSET(預定利率!$U$2,B217,0),OFFSET(預定利率!$Q$2,B217,0)+OFFSET(預定利率!$U$2,B217,0)))</f>
        <v/>
      </c>
      <c r="L217" s="751" t="str">
        <f ca="1">IF(B217="","",IF(C217&lt;16,OFFSET(預定利率!$N$2,B217,0),OFFSET(預定利率!$Q$2,B217,0)+OFFSET(預定利率!$U$2,B217,0)))</f>
        <v/>
      </c>
      <c r="M217" s="751" t="str">
        <f ca="1">IF(B217="","",IF(OR(ZDIVOPT02=CSWD,ZDIVOPT02=DVAC),OFFSET(預定利率!$R$2,B217,0),0))</f>
        <v/>
      </c>
      <c r="N217" s="751" t="str">
        <f ca="1">IF(B217="","",IF(ZDIVOPT02=CSWD,OFFSET(預定利率!$S$2,B217,0),IF(ZDIVOPT02=DVAC,OFFSET(預定利率!$T$2,B217,0),0)))</f>
        <v/>
      </c>
      <c r="O217" s="751" t="str">
        <f ca="1">IF(B217="","",IF(C217&lt;0,0,OFFSET(預定利率!$J$2,B217,0)+MAX(OFFSET(預定利率!$V$2,B217,0,1,3))))</f>
        <v/>
      </c>
      <c r="P217" s="751" t="str">
        <f t="shared" ca="1" si="80"/>
        <v/>
      </c>
      <c r="Q217" s="752" t="str">
        <f ca="1">IF(B217="","",IF(C217=109,0,OFFSET(預定利率!$AB$2,B217,0)+OFFSET(預定利率!$AC$2,B217,0)))</f>
        <v/>
      </c>
      <c r="R217" s="751" t="str">
        <f t="shared" ca="1" si="81"/>
        <v/>
      </c>
      <c r="S217" s="753" t="str">
        <f t="shared" ca="1" si="82"/>
        <v/>
      </c>
      <c r="T217" s="760" t="str">
        <f t="shared" ca="1" si="83"/>
        <v/>
      </c>
      <c r="U217" s="761" t="str">
        <f ca="1">IF(B217="","",OFFSET(預定利率!$Y$2,B217,0))</f>
        <v/>
      </c>
      <c r="V217" s="761" t="str">
        <f t="shared" ca="1" si="84"/>
        <v/>
      </c>
      <c r="W217" s="762" t="str">
        <f t="shared" ca="1" si="85"/>
        <v/>
      </c>
      <c r="X217" s="761" t="str">
        <f t="shared" ca="1" si="86"/>
        <v/>
      </c>
      <c r="Y217" s="763" t="str">
        <f t="shared" ca="1" si="87"/>
        <v/>
      </c>
      <c r="Z217" s="758" t="str">
        <f t="shared" ca="1" si="88"/>
        <v/>
      </c>
      <c r="AA217" s="759" t="e">
        <f t="shared" ca="1" si="89"/>
        <v>#VALUE!</v>
      </c>
    </row>
    <row r="218" spans="1:27" s="338" customFormat="1" ht="33" hidden="1" customHeight="1">
      <c r="A218" s="337"/>
      <c r="B218" s="749" t="str">
        <f ca="1">IF(B217="","",IF(C217=險種基本資料!$B$21,"",B217+1))</f>
        <v/>
      </c>
      <c r="C218" s="750" t="str">
        <f t="shared" ca="1" si="90"/>
        <v/>
      </c>
      <c r="D218" s="751" t="str">
        <f ca="1">IF(B218="","",OFFSET(預定利率!$I$2,B218,0))</f>
        <v/>
      </c>
      <c r="E218" s="751" t="str">
        <f ca="1">IF(B218="","",OFFSET(預定利率!$M$2,B218,0)+OFFSET(預定利率!$K$2,B218,0))</f>
        <v/>
      </c>
      <c r="F218" s="751" t="str">
        <f ca="1">IF(B218="","",OFFSET(預定利率!$L$2,B218,0)+OFFSET(預定利率!$K$2,B218,0))</f>
        <v/>
      </c>
      <c r="G218" s="751" t="str">
        <f ca="1">IF(B218="","",OFFSET(預定利率!$J$2,B218,0))</f>
        <v/>
      </c>
      <c r="H218" s="751" t="str">
        <f ca="1">IF(B218="","",OFFSET(預定利率!$G$2,B218,0))</f>
        <v/>
      </c>
      <c r="I218" s="751" t="str">
        <f ca="1">IF(B218="","",IF(C218&lt;16,0,IF(C218=16,OFFSET(預定利率!$O$2,B218-1,0),0)+OFFSET(預定利率!$O$2,B218,0)))</f>
        <v/>
      </c>
      <c r="J218" s="751" t="str">
        <f ca="1">IF(B218="","",IF(C218&lt;16,0,OFFSET(預定利率!$P$2,B218,0)))</f>
        <v/>
      </c>
      <c r="K218" s="751" t="str">
        <f ca="1">IF(B218="","",IF(C218&lt;16,OFFSET(預定利率!$N$2,B218,0)+OFFSET(預定利率!$U$2,B218,0),OFFSET(預定利率!$Q$2,B218,0)+OFFSET(預定利率!$U$2,B218,0)))</f>
        <v/>
      </c>
      <c r="L218" s="751" t="str">
        <f ca="1">IF(B218="","",IF(C218&lt;16,OFFSET(預定利率!$N$2,B218,0),OFFSET(預定利率!$Q$2,B218,0)+OFFSET(預定利率!$U$2,B218,0)))</f>
        <v/>
      </c>
      <c r="M218" s="751" t="str">
        <f ca="1">IF(B218="","",IF(OR(ZDIVOPT02=CSWD,ZDIVOPT02=DVAC),OFFSET(預定利率!$R$2,B218,0),0))</f>
        <v/>
      </c>
      <c r="N218" s="751" t="str">
        <f ca="1">IF(B218="","",IF(ZDIVOPT02=CSWD,OFFSET(預定利率!$S$2,B218,0),IF(ZDIVOPT02=DVAC,OFFSET(預定利率!$T$2,B218,0),0)))</f>
        <v/>
      </c>
      <c r="O218" s="751" t="str">
        <f ca="1">IF(B218="","",IF(C218&lt;0,0,OFFSET(預定利率!$J$2,B218,0)+MAX(OFFSET(預定利率!$V$2,B218,0,1,3))))</f>
        <v/>
      </c>
      <c r="P218" s="751" t="str">
        <f t="shared" ca="1" si="80"/>
        <v/>
      </c>
      <c r="Q218" s="752" t="str">
        <f ca="1">IF(B218="","",IF(C218=109,0,OFFSET(預定利率!$AB$2,B218,0)+OFFSET(預定利率!$AC$2,B218,0)))</f>
        <v/>
      </c>
      <c r="R218" s="751" t="str">
        <f t="shared" ca="1" si="81"/>
        <v/>
      </c>
      <c r="S218" s="753" t="str">
        <f t="shared" ca="1" si="82"/>
        <v/>
      </c>
      <c r="T218" s="760" t="str">
        <f t="shared" ca="1" si="83"/>
        <v/>
      </c>
      <c r="U218" s="761" t="str">
        <f ca="1">IF(B218="","",OFFSET(預定利率!$Y$2,B218,0))</f>
        <v/>
      </c>
      <c r="V218" s="761" t="str">
        <f t="shared" ca="1" si="84"/>
        <v/>
      </c>
      <c r="W218" s="762" t="str">
        <f t="shared" ca="1" si="85"/>
        <v/>
      </c>
      <c r="X218" s="761" t="str">
        <f t="shared" ca="1" si="86"/>
        <v/>
      </c>
      <c r="Y218" s="763" t="str">
        <f t="shared" ca="1" si="87"/>
        <v/>
      </c>
      <c r="Z218" s="758" t="str">
        <f t="shared" ca="1" si="88"/>
        <v/>
      </c>
      <c r="AA218" s="759" t="e">
        <f t="shared" ca="1" si="89"/>
        <v>#VALUE!</v>
      </c>
    </row>
    <row r="219" spans="1:27" s="338" customFormat="1" ht="33" hidden="1" customHeight="1">
      <c r="A219" s="337"/>
      <c r="B219" s="749" t="str">
        <f ca="1">IF(B218="","",IF(C218=險種基本資料!$B$21,"",B218+1))</f>
        <v/>
      </c>
      <c r="C219" s="750" t="str">
        <f t="shared" ca="1" si="90"/>
        <v/>
      </c>
      <c r="D219" s="751" t="str">
        <f ca="1">IF(B219="","",OFFSET(預定利率!$I$2,B219,0))</f>
        <v/>
      </c>
      <c r="E219" s="751" t="str">
        <f ca="1">IF(B219="","",OFFSET(預定利率!$M$2,B219,0)+OFFSET(預定利率!$K$2,B219,0))</f>
        <v/>
      </c>
      <c r="F219" s="751" t="str">
        <f ca="1">IF(B219="","",OFFSET(預定利率!$L$2,B219,0)+OFFSET(預定利率!$K$2,B219,0))</f>
        <v/>
      </c>
      <c r="G219" s="751" t="str">
        <f ca="1">IF(B219="","",OFFSET(預定利率!$J$2,B219,0))</f>
        <v/>
      </c>
      <c r="H219" s="751" t="str">
        <f ca="1">IF(B219="","",OFFSET(預定利率!$G$2,B219,0))</f>
        <v/>
      </c>
      <c r="I219" s="751" t="str">
        <f ca="1">IF(B219="","",IF(C219&lt;16,0,IF(C219=16,OFFSET(預定利率!$O$2,B219-1,0),0)+OFFSET(預定利率!$O$2,B219,0)))</f>
        <v/>
      </c>
      <c r="J219" s="751" t="str">
        <f ca="1">IF(B219="","",IF(C219&lt;16,0,OFFSET(預定利率!$P$2,B219,0)))</f>
        <v/>
      </c>
      <c r="K219" s="751" t="str">
        <f ca="1">IF(B219="","",IF(C219&lt;16,OFFSET(預定利率!$N$2,B219,0)+OFFSET(預定利率!$U$2,B219,0),OFFSET(預定利率!$Q$2,B219,0)+OFFSET(預定利率!$U$2,B219,0)))</f>
        <v/>
      </c>
      <c r="L219" s="751" t="str">
        <f ca="1">IF(B219="","",IF(C219&lt;16,OFFSET(預定利率!$N$2,B219,0),OFFSET(預定利率!$Q$2,B219,0)+OFFSET(預定利率!$U$2,B219,0)))</f>
        <v/>
      </c>
      <c r="M219" s="751" t="str">
        <f ca="1">IF(B219="","",IF(OR(ZDIVOPT02=CSWD,ZDIVOPT02=DVAC),OFFSET(預定利率!$R$2,B219,0),0))</f>
        <v/>
      </c>
      <c r="N219" s="751" t="str">
        <f ca="1">IF(B219="","",IF(ZDIVOPT02=CSWD,OFFSET(預定利率!$S$2,B219,0),IF(ZDIVOPT02=DVAC,OFFSET(預定利率!$T$2,B219,0),0)))</f>
        <v/>
      </c>
      <c r="O219" s="751" t="str">
        <f ca="1">IF(B219="","",IF(C219&lt;0,0,OFFSET(預定利率!$J$2,B219,0)+MAX(OFFSET(預定利率!$V$2,B219,0,1,3))))</f>
        <v/>
      </c>
      <c r="P219" s="751" t="str">
        <f t="shared" ca="1" si="80"/>
        <v/>
      </c>
      <c r="Q219" s="752" t="str">
        <f ca="1">IF(B219="","",IF(C219=109,0,OFFSET(預定利率!$AB$2,B219,0)+OFFSET(預定利率!$AC$2,B219,0)))</f>
        <v/>
      </c>
      <c r="R219" s="751" t="str">
        <f t="shared" ca="1" si="81"/>
        <v/>
      </c>
      <c r="S219" s="753" t="str">
        <f t="shared" ca="1" si="82"/>
        <v/>
      </c>
      <c r="T219" s="760" t="str">
        <f t="shared" ca="1" si="83"/>
        <v/>
      </c>
      <c r="U219" s="761" t="str">
        <f ca="1">IF(B219="","",OFFSET(預定利率!$Y$2,B219,0))</f>
        <v/>
      </c>
      <c r="V219" s="761" t="str">
        <f t="shared" ca="1" si="84"/>
        <v/>
      </c>
      <c r="W219" s="762" t="str">
        <f t="shared" ca="1" si="85"/>
        <v/>
      </c>
      <c r="X219" s="761" t="str">
        <f t="shared" ca="1" si="86"/>
        <v/>
      </c>
      <c r="Y219" s="763" t="str">
        <f t="shared" ca="1" si="87"/>
        <v/>
      </c>
      <c r="Z219" s="758" t="str">
        <f t="shared" ca="1" si="88"/>
        <v/>
      </c>
      <c r="AA219" s="759" t="e">
        <f t="shared" ca="1" si="89"/>
        <v>#VALUE!</v>
      </c>
    </row>
    <row r="220" spans="1:27" s="338" customFormat="1" ht="33" hidden="1" customHeight="1">
      <c r="A220" s="337"/>
      <c r="B220" s="749" t="str">
        <f ca="1">IF(B219="","",IF(C219=險種基本資料!$B$21,"",B219+1))</f>
        <v/>
      </c>
      <c r="C220" s="750" t="str">
        <f t="shared" ca="1" si="90"/>
        <v/>
      </c>
      <c r="D220" s="751" t="str">
        <f ca="1">IF(B220="","",OFFSET(預定利率!$I$2,B220,0))</f>
        <v/>
      </c>
      <c r="E220" s="751" t="str">
        <f ca="1">IF(B220="","",OFFSET(預定利率!$M$2,B220,0)+OFFSET(預定利率!$K$2,B220,0))</f>
        <v/>
      </c>
      <c r="F220" s="751" t="str">
        <f ca="1">IF(B220="","",OFFSET(預定利率!$L$2,B220,0)+OFFSET(預定利率!$K$2,B220,0))</f>
        <v/>
      </c>
      <c r="G220" s="751" t="str">
        <f ca="1">IF(B220="","",OFFSET(預定利率!$J$2,B220,0))</f>
        <v/>
      </c>
      <c r="H220" s="751" t="str">
        <f ca="1">IF(B220="","",OFFSET(預定利率!$G$2,B220,0))</f>
        <v/>
      </c>
      <c r="I220" s="751" t="str">
        <f ca="1">IF(B220="","",IF(C220&lt;16,0,IF(C220=16,OFFSET(預定利率!$O$2,B220-1,0),0)+OFFSET(預定利率!$O$2,B220,0)))</f>
        <v/>
      </c>
      <c r="J220" s="751" t="str">
        <f ca="1">IF(B220="","",IF(C220&lt;16,0,OFFSET(預定利率!$P$2,B220,0)))</f>
        <v/>
      </c>
      <c r="K220" s="751" t="str">
        <f ca="1">IF(B220="","",IF(C220&lt;16,OFFSET(預定利率!$N$2,B220,0)+OFFSET(預定利率!$U$2,B220,0),OFFSET(預定利率!$Q$2,B220,0)+OFFSET(預定利率!$U$2,B220,0)))</f>
        <v/>
      </c>
      <c r="L220" s="751" t="str">
        <f ca="1">IF(B220="","",IF(C220&lt;16,OFFSET(預定利率!$N$2,B220,0),OFFSET(預定利率!$Q$2,B220,0)+OFFSET(預定利率!$U$2,B220,0)))</f>
        <v/>
      </c>
      <c r="M220" s="751" t="str">
        <f ca="1">IF(B220="","",IF(OR(ZDIVOPT02=CSWD,ZDIVOPT02=DVAC),OFFSET(預定利率!$R$2,B220,0),0))</f>
        <v/>
      </c>
      <c r="N220" s="751" t="str">
        <f ca="1">IF(B220="","",IF(ZDIVOPT02=CSWD,OFFSET(預定利率!$S$2,B220,0),IF(ZDIVOPT02=DVAC,OFFSET(預定利率!$T$2,B220,0),0)))</f>
        <v/>
      </c>
      <c r="O220" s="751" t="str">
        <f ca="1">IF(B220="","",IF(C220&lt;0,0,OFFSET(預定利率!$J$2,B220,0)+MAX(OFFSET(預定利率!$V$2,B220,0,1,3))))</f>
        <v/>
      </c>
      <c r="P220" s="751" t="str">
        <f t="shared" ca="1" si="80"/>
        <v/>
      </c>
      <c r="Q220" s="752" t="str">
        <f ca="1">IF(B220="","",IF(C220=109,0,OFFSET(預定利率!$AB$2,B220,0)+OFFSET(預定利率!$AC$2,B220,0)))</f>
        <v/>
      </c>
      <c r="R220" s="751" t="str">
        <f t="shared" ca="1" si="81"/>
        <v/>
      </c>
      <c r="S220" s="753" t="str">
        <f t="shared" ca="1" si="82"/>
        <v/>
      </c>
      <c r="T220" s="760" t="str">
        <f t="shared" ca="1" si="83"/>
        <v/>
      </c>
      <c r="U220" s="761" t="str">
        <f ca="1">IF(B220="","",OFFSET(預定利率!$Y$2,B220,0))</f>
        <v/>
      </c>
      <c r="V220" s="761" t="str">
        <f t="shared" ca="1" si="84"/>
        <v/>
      </c>
      <c r="W220" s="762" t="str">
        <f t="shared" ca="1" si="85"/>
        <v/>
      </c>
      <c r="X220" s="761" t="str">
        <f t="shared" ca="1" si="86"/>
        <v/>
      </c>
      <c r="Y220" s="763" t="str">
        <f t="shared" ca="1" si="87"/>
        <v/>
      </c>
      <c r="Z220" s="758" t="str">
        <f t="shared" ca="1" si="88"/>
        <v/>
      </c>
      <c r="AA220" s="759" t="e">
        <f t="shared" ca="1" si="89"/>
        <v>#VALUE!</v>
      </c>
    </row>
    <row r="221" spans="1:27" s="338" customFormat="1" ht="33" hidden="1" customHeight="1">
      <c r="A221" s="337"/>
      <c r="B221" s="749" t="str">
        <f ca="1">IF(B220="","",IF(C220=險種基本資料!$B$21,"",B220+1))</f>
        <v/>
      </c>
      <c r="C221" s="750" t="str">
        <f t="shared" ca="1" si="90"/>
        <v/>
      </c>
      <c r="D221" s="751" t="str">
        <f ca="1">IF(B221="","",OFFSET(預定利率!$I$2,B221,0))</f>
        <v/>
      </c>
      <c r="E221" s="751" t="str">
        <f ca="1">IF(B221="","",OFFSET(預定利率!$M$2,B221,0)+OFFSET(預定利率!$K$2,B221,0))</f>
        <v/>
      </c>
      <c r="F221" s="751" t="str">
        <f ca="1">IF(B221="","",OFFSET(預定利率!$L$2,B221,0)+OFFSET(預定利率!$K$2,B221,0))</f>
        <v/>
      </c>
      <c r="G221" s="751" t="str">
        <f ca="1">IF(B221="","",OFFSET(預定利率!$J$2,B221,0))</f>
        <v/>
      </c>
      <c r="H221" s="751" t="str">
        <f ca="1">IF(B221="","",OFFSET(預定利率!$G$2,B221,0))</f>
        <v/>
      </c>
      <c r="I221" s="751" t="str">
        <f ca="1">IF(B221="","",IF(C221&lt;16,0,IF(C221=16,OFFSET(預定利率!$O$2,B221-1,0),0)+OFFSET(預定利率!$O$2,B221,0)))</f>
        <v/>
      </c>
      <c r="J221" s="751" t="str">
        <f ca="1">IF(B221="","",IF(C221&lt;16,0,OFFSET(預定利率!$P$2,B221,0)))</f>
        <v/>
      </c>
      <c r="K221" s="751" t="str">
        <f ca="1">IF(B221="","",IF(C221&lt;16,OFFSET(預定利率!$N$2,B221,0)+OFFSET(預定利率!$U$2,B221,0),OFFSET(預定利率!$Q$2,B221,0)+OFFSET(預定利率!$U$2,B221,0)))</f>
        <v/>
      </c>
      <c r="L221" s="751" t="str">
        <f ca="1">IF(B221="","",IF(C221&lt;16,OFFSET(預定利率!$N$2,B221,0),OFFSET(預定利率!$Q$2,B221,0)+OFFSET(預定利率!$U$2,B221,0)))</f>
        <v/>
      </c>
      <c r="M221" s="751" t="str">
        <f ca="1">IF(B221="","",IF(OR(ZDIVOPT02=CSWD,ZDIVOPT02=DVAC),OFFSET(預定利率!$R$2,B221,0),0))</f>
        <v/>
      </c>
      <c r="N221" s="751" t="str">
        <f ca="1">IF(B221="","",IF(ZDIVOPT02=CSWD,OFFSET(預定利率!$S$2,B221,0),IF(ZDIVOPT02=DVAC,OFFSET(預定利率!$T$2,B221,0),0)))</f>
        <v/>
      </c>
      <c r="O221" s="751" t="str">
        <f ca="1">IF(B221="","",IF(C221&lt;0,0,OFFSET(預定利率!$J$2,B221,0)+MAX(OFFSET(預定利率!$V$2,B221,0,1,3))))</f>
        <v/>
      </c>
      <c r="P221" s="751" t="str">
        <f t="shared" ca="1" si="80"/>
        <v/>
      </c>
      <c r="Q221" s="752" t="str">
        <f ca="1">IF(B221="","",IF(C221=109,0,OFFSET(預定利率!$AB$2,B221,0)+OFFSET(預定利率!$AC$2,B221,0)))</f>
        <v/>
      </c>
      <c r="R221" s="751" t="str">
        <f t="shared" ca="1" si="81"/>
        <v/>
      </c>
      <c r="S221" s="753" t="str">
        <f t="shared" ca="1" si="82"/>
        <v/>
      </c>
      <c r="T221" s="760" t="str">
        <f t="shared" ca="1" si="83"/>
        <v/>
      </c>
      <c r="U221" s="761" t="str">
        <f ca="1">IF(B221="","",OFFSET(預定利率!$Y$2,B221,0))</f>
        <v/>
      </c>
      <c r="V221" s="761" t="str">
        <f t="shared" ca="1" si="84"/>
        <v/>
      </c>
      <c r="W221" s="762" t="str">
        <f t="shared" ca="1" si="85"/>
        <v/>
      </c>
      <c r="X221" s="761" t="str">
        <f t="shared" ca="1" si="86"/>
        <v/>
      </c>
      <c r="Y221" s="763" t="str">
        <f t="shared" ca="1" si="87"/>
        <v/>
      </c>
      <c r="Z221" s="758" t="str">
        <f t="shared" ca="1" si="88"/>
        <v/>
      </c>
      <c r="AA221" s="759" t="e">
        <f t="shared" ca="1" si="89"/>
        <v>#VALUE!</v>
      </c>
    </row>
    <row r="222" spans="1:27" s="338" customFormat="1" ht="33" hidden="1" customHeight="1">
      <c r="A222" s="337"/>
      <c r="B222" s="749" t="str">
        <f ca="1">IF(B221="","",IF(C221=險種基本資料!$B$21,"",B221+1))</f>
        <v/>
      </c>
      <c r="C222" s="750" t="str">
        <f t="shared" ca="1" si="90"/>
        <v/>
      </c>
      <c r="D222" s="751" t="str">
        <f ca="1">IF(B222="","",OFFSET(預定利率!$I$2,B222,0))</f>
        <v/>
      </c>
      <c r="E222" s="751" t="str">
        <f ca="1">IF(B222="","",OFFSET(預定利率!$M$2,B222,0)+OFFSET(預定利率!$K$2,B222,0))</f>
        <v/>
      </c>
      <c r="F222" s="751" t="str">
        <f ca="1">IF(B222="","",OFFSET(預定利率!$L$2,B222,0)+OFFSET(預定利率!$K$2,B222,0))</f>
        <v/>
      </c>
      <c r="G222" s="751" t="str">
        <f ca="1">IF(B222="","",OFFSET(預定利率!$J$2,B222,0))</f>
        <v/>
      </c>
      <c r="H222" s="751" t="str">
        <f ca="1">IF(B222="","",OFFSET(預定利率!$G$2,B222,0))</f>
        <v/>
      </c>
      <c r="I222" s="751" t="str">
        <f ca="1">IF(B222="","",IF(C222&lt;16,0,IF(C222=16,OFFSET(預定利率!$O$2,B222-1,0),0)+OFFSET(預定利率!$O$2,B222,0)))</f>
        <v/>
      </c>
      <c r="J222" s="751" t="str">
        <f ca="1">IF(B222="","",IF(C222&lt;16,0,OFFSET(預定利率!$P$2,B222,0)))</f>
        <v/>
      </c>
      <c r="K222" s="751" t="str">
        <f ca="1">IF(B222="","",IF(C222&lt;16,OFFSET(預定利率!$N$2,B222,0)+OFFSET(預定利率!$U$2,B222,0),OFFSET(預定利率!$Q$2,B222,0)+OFFSET(預定利率!$U$2,B222,0)))</f>
        <v/>
      </c>
      <c r="L222" s="751" t="str">
        <f ca="1">IF(B222="","",IF(C222&lt;16,OFFSET(預定利率!$N$2,B222,0),OFFSET(預定利率!$Q$2,B222,0)+OFFSET(預定利率!$U$2,B222,0)))</f>
        <v/>
      </c>
      <c r="M222" s="751" t="str">
        <f ca="1">IF(B222="","",IF(OR(ZDIVOPT02=CSWD,ZDIVOPT02=DVAC),OFFSET(預定利率!$R$2,B222,0),0))</f>
        <v/>
      </c>
      <c r="N222" s="751" t="str">
        <f ca="1">IF(B222="","",IF(ZDIVOPT02=CSWD,OFFSET(預定利率!$S$2,B222,0),IF(ZDIVOPT02=DVAC,OFFSET(預定利率!$T$2,B222,0),0)))</f>
        <v/>
      </c>
      <c r="O222" s="751" t="str">
        <f ca="1">IF(B222="","",IF(C222&lt;0,0,OFFSET(預定利率!$J$2,B222,0)+MAX(OFFSET(預定利率!$V$2,B222,0,1,3))))</f>
        <v/>
      </c>
      <c r="P222" s="751" t="str">
        <f t="shared" ca="1" si="80"/>
        <v/>
      </c>
      <c r="Q222" s="752" t="str">
        <f ca="1">IF(B222="","",IF(C222=109,0,OFFSET(預定利率!$AB$2,B222,0)+OFFSET(預定利率!$AC$2,B222,0)))</f>
        <v/>
      </c>
      <c r="R222" s="751" t="str">
        <f t="shared" ca="1" si="81"/>
        <v/>
      </c>
      <c r="S222" s="753" t="str">
        <f t="shared" ca="1" si="82"/>
        <v/>
      </c>
      <c r="T222" s="760" t="str">
        <f t="shared" ca="1" si="83"/>
        <v/>
      </c>
      <c r="U222" s="761" t="str">
        <f ca="1">IF(B222="","",OFFSET(預定利率!$Y$2,B222,0))</f>
        <v/>
      </c>
      <c r="V222" s="761" t="str">
        <f t="shared" ca="1" si="84"/>
        <v/>
      </c>
      <c r="W222" s="762" t="str">
        <f t="shared" ca="1" si="85"/>
        <v/>
      </c>
      <c r="X222" s="761" t="str">
        <f t="shared" ca="1" si="86"/>
        <v/>
      </c>
      <c r="Y222" s="763" t="str">
        <f t="shared" ca="1" si="87"/>
        <v/>
      </c>
      <c r="Z222" s="758" t="str">
        <f t="shared" ca="1" si="88"/>
        <v/>
      </c>
      <c r="AA222" s="759" t="e">
        <f t="shared" ca="1" si="89"/>
        <v>#VALUE!</v>
      </c>
    </row>
    <row r="223" spans="1:27" s="338" customFormat="1" ht="33" hidden="1" customHeight="1">
      <c r="A223" s="337"/>
      <c r="B223" s="749" t="str">
        <f ca="1">IF(B222="","",IF(C222=險種基本資料!$B$21,"",B222+1))</f>
        <v/>
      </c>
      <c r="C223" s="750" t="str">
        <f t="shared" ca="1" si="90"/>
        <v/>
      </c>
      <c r="D223" s="751" t="str">
        <f ca="1">IF(B223="","",OFFSET(預定利率!$I$2,B223,0))</f>
        <v/>
      </c>
      <c r="E223" s="751" t="str">
        <f ca="1">IF(B223="","",OFFSET(預定利率!$M$2,B223,0)+OFFSET(預定利率!$K$2,B223,0))</f>
        <v/>
      </c>
      <c r="F223" s="751" t="str">
        <f ca="1">IF(B223="","",OFFSET(預定利率!$L$2,B223,0)+OFFSET(預定利率!$K$2,B223,0))</f>
        <v/>
      </c>
      <c r="G223" s="751" t="str">
        <f ca="1">IF(B223="","",OFFSET(預定利率!$J$2,B223,0))</f>
        <v/>
      </c>
      <c r="H223" s="751" t="str">
        <f ca="1">IF(B223="","",OFFSET(預定利率!$G$2,B223,0))</f>
        <v/>
      </c>
      <c r="I223" s="751" t="str">
        <f ca="1">IF(B223="","",IF(C223&lt;16,0,IF(C223=16,OFFSET(預定利率!$O$2,B223-1,0),0)+OFFSET(預定利率!$O$2,B223,0)))</f>
        <v/>
      </c>
      <c r="J223" s="751" t="str">
        <f ca="1">IF(B223="","",IF(C223&lt;16,0,OFFSET(預定利率!$P$2,B223,0)))</f>
        <v/>
      </c>
      <c r="K223" s="751" t="str">
        <f ca="1">IF(B223="","",IF(C223&lt;16,OFFSET(預定利率!$N$2,B223,0)+OFFSET(預定利率!$U$2,B223,0),OFFSET(預定利率!$Q$2,B223,0)+OFFSET(預定利率!$U$2,B223,0)))</f>
        <v/>
      </c>
      <c r="L223" s="751" t="str">
        <f ca="1">IF(B223="","",IF(C223&lt;16,OFFSET(預定利率!$N$2,B223,0),OFFSET(預定利率!$Q$2,B223,0)+OFFSET(預定利率!$U$2,B223,0)))</f>
        <v/>
      </c>
      <c r="M223" s="751" t="str">
        <f ca="1">IF(B223="","",IF(OR(ZDIVOPT02=CSWD,ZDIVOPT02=DVAC),OFFSET(預定利率!$R$2,B223,0),0))</f>
        <v/>
      </c>
      <c r="N223" s="751" t="str">
        <f ca="1">IF(B223="","",IF(ZDIVOPT02=CSWD,OFFSET(預定利率!$S$2,B223,0),IF(ZDIVOPT02=DVAC,OFFSET(預定利率!$T$2,B223,0),0)))</f>
        <v/>
      </c>
      <c r="O223" s="751" t="str">
        <f ca="1">IF(B223="","",IF(C223&lt;0,0,OFFSET(預定利率!$J$2,B223,0)+MAX(OFFSET(預定利率!$V$2,B223,0,1,3))))</f>
        <v/>
      </c>
      <c r="P223" s="751" t="str">
        <f t="shared" ca="1" si="80"/>
        <v/>
      </c>
      <c r="Q223" s="752" t="str">
        <f ca="1">IF(B223="","",IF(C223=109,0,OFFSET(預定利率!$AB$2,B223,0)+OFFSET(預定利率!$AC$2,B223,0)))</f>
        <v/>
      </c>
      <c r="R223" s="751" t="str">
        <f t="shared" ca="1" si="81"/>
        <v/>
      </c>
      <c r="S223" s="753" t="str">
        <f t="shared" ca="1" si="82"/>
        <v/>
      </c>
      <c r="T223" s="760" t="str">
        <f t="shared" ca="1" si="83"/>
        <v/>
      </c>
      <c r="U223" s="761" t="str">
        <f ca="1">IF(B223="","",OFFSET(預定利率!$Y$2,B223,0))</f>
        <v/>
      </c>
      <c r="V223" s="761" t="str">
        <f t="shared" ca="1" si="84"/>
        <v/>
      </c>
      <c r="W223" s="762" t="str">
        <f t="shared" ca="1" si="85"/>
        <v/>
      </c>
      <c r="X223" s="761" t="str">
        <f t="shared" ca="1" si="86"/>
        <v/>
      </c>
      <c r="Y223" s="763" t="str">
        <f t="shared" ca="1" si="87"/>
        <v/>
      </c>
      <c r="Z223" s="758" t="str">
        <f t="shared" ca="1" si="88"/>
        <v/>
      </c>
      <c r="AA223" s="759" t="e">
        <f t="shared" ca="1" si="89"/>
        <v>#VALUE!</v>
      </c>
    </row>
    <row r="224" spans="1:27" s="338" customFormat="1" ht="33" hidden="1" customHeight="1">
      <c r="A224" s="337"/>
      <c r="B224" s="749" t="str">
        <f ca="1">IF(B223="","",IF(C223=險種基本資料!$B$21,"",B223+1))</f>
        <v/>
      </c>
      <c r="C224" s="750" t="str">
        <f t="shared" ca="1" si="90"/>
        <v/>
      </c>
      <c r="D224" s="751" t="str">
        <f ca="1">IF(B224="","",OFFSET(預定利率!$I$2,B224,0))</f>
        <v/>
      </c>
      <c r="E224" s="751" t="str">
        <f ca="1">IF(B224="","",OFFSET(預定利率!$M$2,B224,0)+OFFSET(預定利率!$K$2,B224,0))</f>
        <v/>
      </c>
      <c r="F224" s="751" t="str">
        <f ca="1">IF(B224="","",OFFSET(預定利率!$L$2,B224,0)+OFFSET(預定利率!$K$2,B224,0))</f>
        <v/>
      </c>
      <c r="G224" s="751" t="str">
        <f ca="1">IF(B224="","",OFFSET(預定利率!$J$2,B224,0))</f>
        <v/>
      </c>
      <c r="H224" s="751" t="str">
        <f ca="1">IF(B224="","",OFFSET(預定利率!$G$2,B224,0))</f>
        <v/>
      </c>
      <c r="I224" s="751" t="str">
        <f ca="1">IF(B224="","",IF(C224&lt;16,0,IF(C224=16,OFFSET(預定利率!$O$2,B224-1,0),0)+OFFSET(預定利率!$O$2,B224,0)))</f>
        <v/>
      </c>
      <c r="J224" s="751" t="str">
        <f ca="1">IF(B224="","",IF(C224&lt;16,0,OFFSET(預定利率!$P$2,B224,0)))</f>
        <v/>
      </c>
      <c r="K224" s="751" t="str">
        <f ca="1">IF(B224="","",IF(C224&lt;16,OFFSET(預定利率!$N$2,B224,0)+OFFSET(預定利率!$U$2,B224,0),OFFSET(預定利率!$Q$2,B224,0)+OFFSET(預定利率!$U$2,B224,0)))</f>
        <v/>
      </c>
      <c r="L224" s="751" t="str">
        <f ca="1">IF(B224="","",IF(C224&lt;16,OFFSET(預定利率!$N$2,B224,0),OFFSET(預定利率!$Q$2,B224,0)+OFFSET(預定利率!$U$2,B224,0)))</f>
        <v/>
      </c>
      <c r="M224" s="751" t="str">
        <f ca="1">IF(B224="","",IF(OR(ZDIVOPT02=CSWD,ZDIVOPT02=DVAC),OFFSET(預定利率!$R$2,B224,0),0))</f>
        <v/>
      </c>
      <c r="N224" s="751" t="str">
        <f ca="1">IF(B224="","",IF(ZDIVOPT02=CSWD,OFFSET(預定利率!$S$2,B224,0),IF(ZDIVOPT02=DVAC,OFFSET(預定利率!$T$2,B224,0),0)))</f>
        <v/>
      </c>
      <c r="O224" s="751" t="str">
        <f ca="1">IF(B224="","",IF(C224&lt;0,0,OFFSET(預定利率!$J$2,B224,0)+MAX(OFFSET(預定利率!$V$2,B224,0,1,3))))</f>
        <v/>
      </c>
      <c r="P224" s="751" t="str">
        <f t="shared" ca="1" si="80"/>
        <v/>
      </c>
      <c r="Q224" s="752" t="str">
        <f ca="1">IF(B224="","",IF(C224=109,0,OFFSET(預定利率!$AB$2,B224,0)+OFFSET(預定利率!$AC$2,B224,0)))</f>
        <v/>
      </c>
      <c r="R224" s="751" t="str">
        <f t="shared" ca="1" si="81"/>
        <v/>
      </c>
      <c r="S224" s="753" t="str">
        <f t="shared" ca="1" si="82"/>
        <v/>
      </c>
      <c r="T224" s="760" t="str">
        <f t="shared" ca="1" si="83"/>
        <v/>
      </c>
      <c r="U224" s="761" t="str">
        <f ca="1">IF(B224="","",OFFSET(預定利率!$Y$2,B224,0))</f>
        <v/>
      </c>
      <c r="V224" s="761" t="str">
        <f t="shared" ca="1" si="84"/>
        <v/>
      </c>
      <c r="W224" s="762" t="str">
        <f t="shared" ca="1" si="85"/>
        <v/>
      </c>
      <c r="X224" s="761" t="str">
        <f t="shared" ca="1" si="86"/>
        <v/>
      </c>
      <c r="Y224" s="763" t="str">
        <f t="shared" ca="1" si="87"/>
        <v/>
      </c>
      <c r="Z224" s="758" t="str">
        <f t="shared" ca="1" si="88"/>
        <v/>
      </c>
      <c r="AA224" s="759" t="e">
        <f t="shared" ca="1" si="89"/>
        <v>#VALUE!</v>
      </c>
    </row>
    <row r="225" spans="1:27" s="338" customFormat="1" ht="33" hidden="1" customHeight="1">
      <c r="A225" s="337"/>
      <c r="B225" s="749" t="str">
        <f ca="1">IF(B224="","",IF(C224=險種基本資料!$B$21,"",B224+1))</f>
        <v/>
      </c>
      <c r="C225" s="750" t="str">
        <f t="shared" ca="1" si="90"/>
        <v/>
      </c>
      <c r="D225" s="751" t="str">
        <f ca="1">IF(B225="","",OFFSET(預定利率!$I$2,B225,0))</f>
        <v/>
      </c>
      <c r="E225" s="751" t="str">
        <f ca="1">IF(B225="","",OFFSET(預定利率!$M$2,B225,0)+OFFSET(預定利率!$K$2,B225,0))</f>
        <v/>
      </c>
      <c r="F225" s="751" t="str">
        <f ca="1">IF(B225="","",OFFSET(預定利率!$L$2,B225,0)+OFFSET(預定利率!$K$2,B225,0))</f>
        <v/>
      </c>
      <c r="G225" s="751" t="str">
        <f ca="1">IF(B225="","",OFFSET(預定利率!$J$2,B225,0))</f>
        <v/>
      </c>
      <c r="H225" s="751" t="str">
        <f ca="1">IF(B225="","",OFFSET(預定利率!$G$2,B225,0))</f>
        <v/>
      </c>
      <c r="I225" s="751" t="str">
        <f ca="1">IF(B225="","",IF(C225&lt;16,0,IF(C225=16,OFFSET(預定利率!$O$2,B225-1,0),0)+OFFSET(預定利率!$O$2,B225,0)))</f>
        <v/>
      </c>
      <c r="J225" s="751" t="str">
        <f ca="1">IF(B225="","",IF(C225&lt;16,0,OFFSET(預定利率!$P$2,B225,0)))</f>
        <v/>
      </c>
      <c r="K225" s="751" t="str">
        <f ca="1">IF(B225="","",IF(C225&lt;16,OFFSET(預定利率!$N$2,B225,0)+OFFSET(預定利率!$U$2,B225,0),OFFSET(預定利率!$Q$2,B225,0)+OFFSET(預定利率!$U$2,B225,0)))</f>
        <v/>
      </c>
      <c r="L225" s="751" t="str">
        <f ca="1">IF(B225="","",IF(C225&lt;16,OFFSET(預定利率!$N$2,B225,0),OFFSET(預定利率!$Q$2,B225,0)+OFFSET(預定利率!$U$2,B225,0)))</f>
        <v/>
      </c>
      <c r="M225" s="751" t="str">
        <f ca="1">IF(B225="","",IF(OR(ZDIVOPT02=CSWD,ZDIVOPT02=DVAC),OFFSET(預定利率!$R$2,B225,0),0))</f>
        <v/>
      </c>
      <c r="N225" s="751" t="str">
        <f ca="1">IF(B225="","",IF(ZDIVOPT02=CSWD,OFFSET(預定利率!$S$2,B225,0),IF(ZDIVOPT02=DVAC,OFFSET(預定利率!$T$2,B225,0),0)))</f>
        <v/>
      </c>
      <c r="O225" s="751" t="str">
        <f ca="1">IF(B225="","",IF(C225&lt;0,0,OFFSET(預定利率!$J$2,B225,0)+MAX(OFFSET(預定利率!$V$2,B225,0,1,3))))</f>
        <v/>
      </c>
      <c r="P225" s="751" t="str">
        <f t="shared" ca="1" si="80"/>
        <v/>
      </c>
      <c r="Q225" s="752" t="str">
        <f ca="1">IF(B225="","",IF(C225=109,0,OFFSET(預定利率!$AB$2,B225,0)+OFFSET(預定利率!$AC$2,B225,0)))</f>
        <v/>
      </c>
      <c r="R225" s="751" t="str">
        <f t="shared" ca="1" si="81"/>
        <v/>
      </c>
      <c r="S225" s="753" t="str">
        <f t="shared" ca="1" si="82"/>
        <v/>
      </c>
      <c r="T225" s="760" t="str">
        <f t="shared" ca="1" si="83"/>
        <v/>
      </c>
      <c r="U225" s="761" t="str">
        <f ca="1">IF(B225="","",OFFSET(預定利率!$Y$2,B225,0))</f>
        <v/>
      </c>
      <c r="V225" s="761" t="str">
        <f t="shared" ca="1" si="84"/>
        <v/>
      </c>
      <c r="W225" s="762" t="str">
        <f t="shared" ca="1" si="85"/>
        <v/>
      </c>
      <c r="X225" s="761" t="str">
        <f t="shared" ca="1" si="86"/>
        <v/>
      </c>
      <c r="Y225" s="763" t="str">
        <f t="shared" ca="1" si="87"/>
        <v/>
      </c>
      <c r="Z225" s="758" t="str">
        <f t="shared" ca="1" si="88"/>
        <v/>
      </c>
      <c r="AA225" s="759" t="e">
        <f t="shared" ca="1" si="89"/>
        <v>#VALUE!</v>
      </c>
    </row>
    <row r="226" spans="1:27" s="338" customFormat="1" ht="33" hidden="1" customHeight="1" thickBot="1">
      <c r="A226" s="337"/>
      <c r="B226" s="749" t="str">
        <f ca="1">IF(B225="","",IF(C225=險種基本資料!$B$21,"",B225+1))</f>
        <v/>
      </c>
      <c r="C226" s="750" t="str">
        <f t="shared" ca="1" si="90"/>
        <v/>
      </c>
      <c r="D226" s="751" t="str">
        <f ca="1">IF(B226="","",OFFSET(預定利率!$I$2,B226,0))</f>
        <v/>
      </c>
      <c r="E226" s="751" t="str">
        <f ca="1">IF(B226="","",OFFSET(預定利率!$M$2,B226,0)+OFFSET(預定利率!$K$2,B226,0))</f>
        <v/>
      </c>
      <c r="F226" s="751" t="str">
        <f ca="1">IF(B226="","",OFFSET(預定利率!$L$2,B226,0)+OFFSET(預定利率!$K$2,B226,0))</f>
        <v/>
      </c>
      <c r="G226" s="751" t="str">
        <f ca="1">IF(B226="","",OFFSET(預定利率!$J$2,B226,0))</f>
        <v/>
      </c>
      <c r="H226" s="751" t="str">
        <f ca="1">IF(B226="","",OFFSET(預定利率!$G$2,B226,0))</f>
        <v/>
      </c>
      <c r="I226" s="751" t="str">
        <f ca="1">IF(B226="","",IF(C226&lt;16,0,IF(C226=16,OFFSET(預定利率!$O$2,B226-1,0),0)+OFFSET(預定利率!$O$2,B226,0)))</f>
        <v/>
      </c>
      <c r="J226" s="751" t="str">
        <f ca="1">IF(B226="","",IF(C226&lt;16,0,OFFSET(預定利率!$P$2,B226,0)))</f>
        <v/>
      </c>
      <c r="K226" s="751" t="str">
        <f ca="1">IF(B226="","",IF(C226&lt;16,OFFSET(預定利率!$N$2,B226,0)+OFFSET(預定利率!$U$2,B226,0),OFFSET(預定利率!$Q$2,B226,0)+OFFSET(預定利率!$U$2,B226,0)))</f>
        <v/>
      </c>
      <c r="L226" s="751" t="str">
        <f ca="1">IF(B226="","",IF(C226&lt;16,OFFSET(預定利率!$N$2,B226,0),OFFSET(預定利率!$Q$2,B226,0)+OFFSET(預定利率!$U$2,B226,0)))</f>
        <v/>
      </c>
      <c r="M226" s="751" t="str">
        <f ca="1">IF(B226="","",IF(OR(ZDIVOPT02=CSWD,ZDIVOPT02=DVAC),OFFSET(預定利率!$R$2,B226,0),0))</f>
        <v/>
      </c>
      <c r="N226" s="751" t="str">
        <f ca="1">IF(B226="","",IF(ZDIVOPT02=CSWD,OFFSET(預定利率!$S$2,B226,0),IF(ZDIVOPT02=DVAC,OFFSET(預定利率!$T$2,B226,0),0)))</f>
        <v/>
      </c>
      <c r="O226" s="751" t="str">
        <f ca="1">IF(B226="","",IF(C226&lt;0,0,OFFSET(預定利率!$J$2,B226,0)+MAX(OFFSET(預定利率!$V$2,B226,0,1,3))))</f>
        <v/>
      </c>
      <c r="P226" s="751" t="str">
        <f t="shared" ca="1" si="80"/>
        <v/>
      </c>
      <c r="Q226" s="752" t="str">
        <f ca="1">IF(B226="","",IF(C226=109,0,OFFSET(預定利率!$AB$2,B226,0)+OFFSET(預定利率!$AC$2,B226,0)))</f>
        <v/>
      </c>
      <c r="R226" s="751" t="str">
        <f t="shared" ca="1" si="81"/>
        <v/>
      </c>
      <c r="S226" s="753" t="str">
        <f t="shared" ca="1" si="82"/>
        <v/>
      </c>
      <c r="T226" s="764" t="str">
        <f t="shared" ca="1" si="83"/>
        <v/>
      </c>
      <c r="U226" s="765" t="str">
        <f ca="1">IF(B226="","",OFFSET(預定利率!$Y$2,B226,0))</f>
        <v/>
      </c>
      <c r="V226" s="765" t="str">
        <f t="shared" ca="1" si="84"/>
        <v/>
      </c>
      <c r="W226" s="766" t="str">
        <f t="shared" ca="1" si="85"/>
        <v/>
      </c>
      <c r="X226" s="765" t="str">
        <f t="shared" ca="1" si="86"/>
        <v/>
      </c>
      <c r="Y226" s="767" t="str">
        <f t="shared" ca="1" si="87"/>
        <v/>
      </c>
      <c r="Z226" s="768" t="str">
        <f t="shared" ca="1" si="88"/>
        <v/>
      </c>
      <c r="AA226" s="759" t="e">
        <f t="shared" ca="1" si="89"/>
        <v>#VALUE!</v>
      </c>
    </row>
    <row r="227" spans="1:27" s="743" customFormat="1" ht="34.85" hidden="1" customHeight="1">
      <c r="A227" s="740"/>
      <c r="B227" s="1103" t="str">
        <f t="shared" ref="B227:Y229" si="91">B143</f>
        <v>保單
年度
(末)</v>
      </c>
      <c r="C227" s="1106" t="str">
        <f t="shared" si="91"/>
        <v>保險
年齡</v>
      </c>
      <c r="D227" s="1106" t="str">
        <f t="shared" ca="1" si="91"/>
        <v>累積所繳保險費
(A)</v>
      </c>
      <c r="E227" s="1109" t="str">
        <f t="shared" si="91"/>
        <v>基本保險金額對應之保單價值準備金
【含祝壽保險金】</v>
      </c>
      <c r="F227" s="1112" t="str">
        <f t="shared" si="91"/>
        <v>基本保險金額
對應之現金價值
【含祝壽保險金】
(B)</v>
      </c>
      <c r="G227" s="1106" t="str">
        <f t="shared" si="91"/>
        <v>基本保險金額
對應之壽險保障
(身故保險金)</v>
      </c>
      <c r="H227" s="741"/>
      <c r="I227" s="742"/>
      <c r="J227" s="1121" t="str">
        <f t="shared" si="91"/>
        <v>假設投保後未來各保單年度宣告利率為1.75% (下表為預估假設值)</v>
      </c>
      <c r="K227" s="1121"/>
      <c r="L227" s="1121"/>
      <c r="M227" s="1121"/>
      <c r="N227" s="1121"/>
      <c r="O227" s="1121"/>
      <c r="P227" s="1121"/>
      <c r="Q227" s="1121"/>
      <c r="R227" s="1162" t="str">
        <f t="shared" si="91"/>
        <v>年度末終止契約時合計可領取之金額(含增值回饋分享金)
(F)</v>
      </c>
      <c r="S227" s="1165" t="str">
        <f t="shared" si="91"/>
        <v>次年度期初終止契約時合計可領取之金額(含增值回饋分享金)
(H)=(G)</v>
      </c>
      <c r="T227" s="1168" t="str">
        <f t="shared" si="91"/>
        <v>累積
應繳保費</v>
      </c>
      <c r="U227" s="1171" t="str">
        <f t="shared" si="91"/>
        <v>期末保單價值準備金(含基本保險金額、累計增加保險金額)
【含祝壽保險金】</v>
      </c>
      <c r="V227" s="1150" t="str">
        <f t="shared" si="91"/>
        <v>(E)+(F)</v>
      </c>
      <c r="W227" s="1150" t="str">
        <f t="shared" si="91"/>
        <v>((E)+(F))/(A)</v>
      </c>
      <c r="X227" s="1150" t="str">
        <f t="shared" si="91"/>
        <v>(G)+(E)</v>
      </c>
      <c r="Y227" s="1153" t="str">
        <f t="shared" si="91"/>
        <v>((G)+(E))/(A)</v>
      </c>
      <c r="Z227" s="1261" t="str">
        <f>Z17</f>
        <v>(I)/(A)</v>
      </c>
      <c r="AA227" s="759" t="e">
        <f t="shared" ca="1" si="89"/>
        <v>#VALUE!</v>
      </c>
    </row>
    <row r="228" spans="1:27" s="743" customFormat="1" ht="36" hidden="1" customHeight="1">
      <c r="A228" s="740"/>
      <c r="B228" s="1104">
        <f t="shared" si="91"/>
        <v>0</v>
      </c>
      <c r="C228" s="1107">
        <f t="shared" si="91"/>
        <v>0</v>
      </c>
      <c r="D228" s="1107">
        <f t="shared" si="91"/>
        <v>0</v>
      </c>
      <c r="E228" s="1110">
        <f t="shared" si="91"/>
        <v>0</v>
      </c>
      <c r="F228" s="1113">
        <f t="shared" si="91"/>
        <v>0</v>
      </c>
      <c r="G228" s="1107">
        <f t="shared" si="91"/>
        <v>0</v>
      </c>
      <c r="H228" s="1116" t="str">
        <f t="shared" si="91"/>
        <v>增值回饋分享金</v>
      </c>
      <c r="I228" s="1118" t="str">
        <f t="shared" si="91"/>
        <v>選擇以繳清保險方式增加保險金額</v>
      </c>
      <c r="J228" s="1119">
        <f t="shared" si="91"/>
        <v>0</v>
      </c>
      <c r="K228" s="1119">
        <f t="shared" si="91"/>
        <v>0</v>
      </c>
      <c r="L228" s="1119">
        <f t="shared" si="91"/>
        <v>0</v>
      </c>
      <c r="M228" s="1118" t="str">
        <f t="shared" si="91"/>
        <v>選擇現金給付</v>
      </c>
      <c r="N228" s="1120">
        <f t="shared" si="91"/>
        <v>0</v>
      </c>
      <c r="O228" s="1122" t="str">
        <f t="shared" si="91"/>
        <v>下表數值含「基本保險金額、累計增加保險金額」</v>
      </c>
      <c r="P228" s="1122">
        <f t="shared" si="91"/>
        <v>0</v>
      </c>
      <c r="Q228" s="1122">
        <f t="shared" si="91"/>
        <v>0</v>
      </c>
      <c r="R228" s="1163" t="str">
        <f t="shared" si="91"/>
        <v>年度末終止契約時合計可領取之金額(含增值回饋分享金)
(F)</v>
      </c>
      <c r="S228" s="1166" t="str">
        <f t="shared" si="91"/>
        <v>次年度期初終止契約時合計可領取之金額(含增值回饋分享金)
(H)=(G)</v>
      </c>
      <c r="T228" s="1169">
        <f t="shared" si="91"/>
        <v>0</v>
      </c>
      <c r="U228" s="1172">
        <f t="shared" si="91"/>
        <v>0</v>
      </c>
      <c r="V228" s="1151">
        <f t="shared" si="91"/>
        <v>0</v>
      </c>
      <c r="W228" s="1151">
        <f t="shared" si="91"/>
        <v>0</v>
      </c>
      <c r="X228" s="1151">
        <f t="shared" si="91"/>
        <v>0</v>
      </c>
      <c r="Y228" s="1154">
        <f t="shared" si="91"/>
        <v>0</v>
      </c>
      <c r="Z228" s="1262"/>
      <c r="AA228" s="759" t="b">
        <f t="shared" ca="1" si="89"/>
        <v>0</v>
      </c>
    </row>
    <row r="229" spans="1:27" s="743" customFormat="1" ht="100.1" hidden="1" customHeight="1" thickBot="1">
      <c r="A229" s="740"/>
      <c r="B229" s="1105">
        <f t="shared" si="91"/>
        <v>0</v>
      </c>
      <c r="C229" s="1108">
        <f t="shared" si="91"/>
        <v>0</v>
      </c>
      <c r="D229" s="1108">
        <f t="shared" si="91"/>
        <v>0</v>
      </c>
      <c r="E229" s="1111">
        <f t="shared" si="91"/>
        <v>0</v>
      </c>
      <c r="F229" s="1114">
        <f t="shared" si="91"/>
        <v>0</v>
      </c>
      <c r="G229" s="1108">
        <f t="shared" si="91"/>
        <v>0</v>
      </c>
      <c r="H229" s="1117">
        <f t="shared" si="91"/>
        <v>0</v>
      </c>
      <c r="I229" s="744" t="str">
        <f t="shared" si="91"/>
        <v>增額繳清保險金額</v>
      </c>
      <c r="J229" s="745" t="str">
        <f t="shared" si="91"/>
        <v>累計增加
保險金額</v>
      </c>
      <c r="K229" s="744" t="str">
        <f t="shared" si="91"/>
        <v>累計增加保險金額對應之年度末保單價值準備金
【含祝壽保險金】</v>
      </c>
      <c r="L229" s="745" t="str">
        <f t="shared" si="91"/>
        <v>累計增加保險金額對應之現金價值
【含祝壽保險金】(C)</v>
      </c>
      <c r="M229" s="745" t="str">
        <f t="shared" si="91"/>
        <v>增值回饋
分享金
(D)</v>
      </c>
      <c r="N229" s="745" t="str">
        <f t="shared" si="91"/>
        <v>累計之增值回饋分享金
(E)</v>
      </c>
      <c r="O229" s="783" t="str">
        <f t="shared" si="91"/>
        <v>壽險保障
(身故保險金)
(I)</v>
      </c>
      <c r="P229" s="783" t="str">
        <f t="shared" si="91"/>
        <v>年度末現金價值
【含祝壽保險金】
(F)=(B)+(C)</v>
      </c>
      <c r="Q229" s="785" t="str">
        <f t="shared" si="91"/>
        <v>次年度期初
現金價值
(G)</v>
      </c>
      <c r="R229" s="1164">
        <f t="shared" si="91"/>
        <v>0</v>
      </c>
      <c r="S229" s="1167">
        <f t="shared" si="91"/>
        <v>0</v>
      </c>
      <c r="T229" s="1170">
        <f t="shared" si="91"/>
        <v>0</v>
      </c>
      <c r="U229" s="1173">
        <f t="shared" si="91"/>
        <v>0</v>
      </c>
      <c r="V229" s="1152">
        <f t="shared" si="91"/>
        <v>0</v>
      </c>
      <c r="W229" s="1152">
        <f t="shared" si="91"/>
        <v>0</v>
      </c>
      <c r="X229" s="1152">
        <f t="shared" si="91"/>
        <v>0</v>
      </c>
      <c r="Y229" s="1155">
        <f t="shared" si="91"/>
        <v>0</v>
      </c>
      <c r="Z229" s="1263"/>
      <c r="AA229" s="759" t="b">
        <f t="shared" ca="1" si="89"/>
        <v>0</v>
      </c>
    </row>
    <row r="230" spans="1:27" s="338" customFormat="1" ht="33" hidden="1" customHeight="1">
      <c r="A230" s="337"/>
      <c r="B230" s="749" t="str">
        <f ca="1">IF(B226="","",IF(C226=險種基本資料!$B$21,"",B226+1))</f>
        <v/>
      </c>
      <c r="C230" s="750" t="str">
        <f t="shared" ca="1" si="90"/>
        <v/>
      </c>
      <c r="D230" s="751" t="str">
        <f ca="1">IF(B230="","",OFFSET(預定利率!$I$2,B230,0))</f>
        <v/>
      </c>
      <c r="E230" s="751" t="str">
        <f ca="1">IF(B230="","",OFFSET(預定利率!$M$2,B230,0)+OFFSET(預定利率!$K$2,B230,0))</f>
        <v/>
      </c>
      <c r="F230" s="751" t="str">
        <f ca="1">IF(B230="","",OFFSET(預定利率!$L$2,B230,0)+OFFSET(預定利率!$K$2,B230,0))</f>
        <v/>
      </c>
      <c r="G230" s="751" t="str">
        <f ca="1">IF(B230="","",OFFSET(預定利率!$J$2,B230,0))</f>
        <v/>
      </c>
      <c r="H230" s="751" t="str">
        <f ca="1">IF(B230="","",OFFSET(預定利率!$G$2,B230,0))</f>
        <v/>
      </c>
      <c r="I230" s="751" t="str">
        <f ca="1">IF(B230="","",IF(C230&lt;16,0,IF(C230=16,OFFSET(預定利率!$O$2,B230-1,0),0)+OFFSET(預定利率!$O$2,B230,0)))</f>
        <v/>
      </c>
      <c r="J230" s="751" t="str">
        <f ca="1">IF(B230="","",IF(C230&lt;16,0,OFFSET(預定利率!$P$2,B230,0)))</f>
        <v/>
      </c>
      <c r="K230" s="751" t="str">
        <f ca="1">IF(B230="","",IF(C230&lt;16,OFFSET(預定利率!$N$2,B230,0)+OFFSET(預定利率!$U$2,B230,0),OFFSET(預定利率!$Q$2,B230,0)+OFFSET(預定利率!$U$2,B230,0)))</f>
        <v/>
      </c>
      <c r="L230" s="751" t="str">
        <f ca="1">IF(B230="","",IF(C230&lt;16,OFFSET(預定利率!$N$2,B230,0),OFFSET(預定利率!$Q$2,B230,0)+OFFSET(預定利率!$U$2,B230,0)))</f>
        <v/>
      </c>
      <c r="M230" s="751" t="str">
        <f ca="1">IF(B230="","",IF(OR(ZDIVOPT02=CSWD,ZDIVOPT02=DVAC),OFFSET(預定利率!$R$2,B230,0),0))</f>
        <v/>
      </c>
      <c r="N230" s="751" t="str">
        <f ca="1">IF(B230="","",IF(ZDIVOPT02=CSWD,OFFSET(預定利率!$S$2,B230,0),IF(ZDIVOPT02=DVAC,OFFSET(預定利率!$T$2,B230,0),0)))</f>
        <v/>
      </c>
      <c r="O230" s="751" t="str">
        <f ca="1">IF(B230="","",IF(C230&lt;0,0,OFFSET(預定利率!$J$2,B230,0)+MAX(OFFSET(預定利率!$V$2,B230,0,1,3))))</f>
        <v/>
      </c>
      <c r="P230" s="751" t="str">
        <f t="shared" ref="P230:P254" ca="1" si="92">IF(B230="","",F230+L230)</f>
        <v/>
      </c>
      <c r="Q230" s="752" t="str">
        <f ca="1">IF(B230="","",IF(C230=109,0,OFFSET(預定利率!$AB$2,B230,0)+OFFSET(預定利率!$AC$2,B230,0)))</f>
        <v/>
      </c>
      <c r="R230" s="751" t="str">
        <f t="shared" ref="R230:R254" ca="1" si="93">IF(B230="","",P230+IF(ZDIVOPT02=CSWD,M230,0)+IF(ZDIVOPT02=DVAC,N230,0))</f>
        <v/>
      </c>
      <c r="S230" s="753" t="str">
        <f t="shared" ref="S230:S254" ca="1" si="94">IF(C230=109,0,IF(B230="","",Q230+IF(ZDIVOPT02=CSWD,M230,0)+IF(ZDIVOPT02=DVAC,N230,0)))</f>
        <v/>
      </c>
      <c r="T230" s="771" t="str">
        <f t="shared" ref="T230:T254" ca="1" si="95">IF(B230="","",FYPremium+(MIN(PayYear,B230)-1)*CYPremium)</f>
        <v/>
      </c>
      <c r="U230" s="751" t="str">
        <f ca="1">IF(B230="","",OFFSET(預定利率!$Y$2,B230,0))</f>
        <v/>
      </c>
      <c r="V230" s="751" t="str">
        <f t="shared" ref="V230:V254" ca="1" si="96">IF(B230="","",P230+N230)</f>
        <v/>
      </c>
      <c r="W230" s="772" t="str">
        <f t="shared" ref="W230:W254" ca="1" si="97">IF(B230="","",V230/D230)</f>
        <v/>
      </c>
      <c r="X230" s="751" t="str">
        <f t="shared" ref="X230:X254" ca="1" si="98">IF(B230="","",IF(C230=109,0,Q230+N230))</f>
        <v/>
      </c>
      <c r="Y230" s="773" t="str">
        <f t="shared" ref="Y230:Y254" ca="1" si="99">IF(B230="","",IF(C230=109,"-",X230/D230))</f>
        <v/>
      </c>
      <c r="Z230" s="774" t="str">
        <f t="shared" ref="Z230:Z254" ca="1" si="100">IF(B230="","",O230/D230)</f>
        <v/>
      </c>
      <c r="AA230" s="759" t="e">
        <f t="shared" ca="1" si="89"/>
        <v>#VALUE!</v>
      </c>
    </row>
    <row r="231" spans="1:27" s="338" customFormat="1" ht="33" hidden="1" customHeight="1">
      <c r="A231" s="337"/>
      <c r="B231" s="749" t="str">
        <f ca="1">IF(B230="","",IF(C230=險種基本資料!$B$21,"",B230+1))</f>
        <v/>
      </c>
      <c r="C231" s="750" t="str">
        <f t="shared" ca="1" si="90"/>
        <v/>
      </c>
      <c r="D231" s="751" t="str">
        <f ca="1">IF(B231="","",OFFSET(預定利率!$I$2,B231,0))</f>
        <v/>
      </c>
      <c r="E231" s="751" t="str">
        <f ca="1">IF(B231="","",OFFSET(預定利率!$M$2,B231,0)+OFFSET(預定利率!$K$2,B231,0))</f>
        <v/>
      </c>
      <c r="F231" s="751" t="str">
        <f ca="1">IF(B231="","",OFFSET(預定利率!$L$2,B231,0)+OFFSET(預定利率!$K$2,B231,0))</f>
        <v/>
      </c>
      <c r="G231" s="751" t="str">
        <f ca="1">IF(B231="","",OFFSET(預定利率!$J$2,B231,0))</f>
        <v/>
      </c>
      <c r="H231" s="751" t="str">
        <f ca="1">IF(B231="","",OFFSET(預定利率!$G$2,B231,0))</f>
        <v/>
      </c>
      <c r="I231" s="751" t="str">
        <f ca="1">IF(B231="","",IF(C231&lt;16,0,IF(C231=16,OFFSET(預定利率!$O$2,B231-1,0),0)+OFFSET(預定利率!$O$2,B231,0)))</f>
        <v/>
      </c>
      <c r="J231" s="751" t="str">
        <f ca="1">IF(B231="","",IF(C231&lt;16,0,OFFSET(預定利率!$P$2,B231,0)))</f>
        <v/>
      </c>
      <c r="K231" s="751" t="str">
        <f ca="1">IF(B231="","",IF(C231&lt;16,OFFSET(預定利率!$N$2,B231,0)+OFFSET(預定利率!$U$2,B231,0),OFFSET(預定利率!$Q$2,B231,0)+OFFSET(預定利率!$U$2,B231,0)))</f>
        <v/>
      </c>
      <c r="L231" s="751" t="str">
        <f ca="1">IF(B231="","",IF(C231&lt;16,OFFSET(預定利率!$N$2,B231,0),OFFSET(預定利率!$Q$2,B231,0)+OFFSET(預定利率!$U$2,B231,0)))</f>
        <v/>
      </c>
      <c r="M231" s="751" t="str">
        <f ca="1">IF(B231="","",IF(OR(ZDIVOPT02=CSWD,ZDIVOPT02=DVAC),OFFSET(預定利率!$R$2,B231,0),0))</f>
        <v/>
      </c>
      <c r="N231" s="751" t="str">
        <f ca="1">IF(B231="","",IF(ZDIVOPT02=CSWD,OFFSET(預定利率!$S$2,B231,0),IF(ZDIVOPT02=DVAC,OFFSET(預定利率!$T$2,B231,0),0)))</f>
        <v/>
      </c>
      <c r="O231" s="751" t="str">
        <f ca="1">IF(B231="","",IF(C231&lt;0,0,OFFSET(預定利率!$J$2,B231,0)+MAX(OFFSET(預定利率!$V$2,B231,0,1,3))))</f>
        <v/>
      </c>
      <c r="P231" s="751" t="str">
        <f t="shared" ca="1" si="92"/>
        <v/>
      </c>
      <c r="Q231" s="752" t="str">
        <f ca="1">IF(B231="","",IF(C231=109,0,OFFSET(預定利率!$AB$2,B231,0)+OFFSET(預定利率!$AC$2,B231,0)))</f>
        <v/>
      </c>
      <c r="R231" s="751" t="str">
        <f t="shared" ca="1" si="93"/>
        <v/>
      </c>
      <c r="S231" s="753" t="str">
        <f t="shared" ca="1" si="94"/>
        <v/>
      </c>
      <c r="T231" s="760" t="str">
        <f t="shared" ca="1" si="95"/>
        <v/>
      </c>
      <c r="U231" s="761" t="str">
        <f ca="1">IF(B231="","",OFFSET(預定利率!$Y$2,B231,0))</f>
        <v/>
      </c>
      <c r="V231" s="761" t="str">
        <f t="shared" ca="1" si="96"/>
        <v/>
      </c>
      <c r="W231" s="762" t="str">
        <f t="shared" ca="1" si="97"/>
        <v/>
      </c>
      <c r="X231" s="761" t="str">
        <f t="shared" ca="1" si="98"/>
        <v/>
      </c>
      <c r="Y231" s="763" t="str">
        <f t="shared" ca="1" si="99"/>
        <v/>
      </c>
      <c r="Z231" s="758" t="str">
        <f t="shared" ca="1" si="100"/>
        <v/>
      </c>
      <c r="AA231" s="759" t="e">
        <f t="shared" ca="1" si="89"/>
        <v>#VALUE!</v>
      </c>
    </row>
    <row r="232" spans="1:27" s="338" customFormat="1" ht="33" hidden="1" customHeight="1">
      <c r="A232" s="337"/>
      <c r="B232" s="749" t="str">
        <f ca="1">IF(B231="","",IF(C231=險種基本資料!$B$21,"",B231+1))</f>
        <v/>
      </c>
      <c r="C232" s="750" t="str">
        <f t="shared" ca="1" si="90"/>
        <v/>
      </c>
      <c r="D232" s="751" t="str">
        <f ca="1">IF(B232="","",OFFSET(預定利率!$I$2,B232,0))</f>
        <v/>
      </c>
      <c r="E232" s="751" t="str">
        <f ca="1">IF(B232="","",OFFSET(預定利率!$M$2,B232,0)+OFFSET(預定利率!$K$2,B232,0))</f>
        <v/>
      </c>
      <c r="F232" s="751" t="str">
        <f ca="1">IF(B232="","",OFFSET(預定利率!$L$2,B232,0)+OFFSET(預定利率!$K$2,B232,0))</f>
        <v/>
      </c>
      <c r="G232" s="751" t="str">
        <f ca="1">IF(B232="","",OFFSET(預定利率!$J$2,B232,0))</f>
        <v/>
      </c>
      <c r="H232" s="751" t="str">
        <f ca="1">IF(B232="","",OFFSET(預定利率!$G$2,B232,0))</f>
        <v/>
      </c>
      <c r="I232" s="751" t="str">
        <f ca="1">IF(B232="","",IF(C232&lt;16,0,IF(C232=16,OFFSET(預定利率!$O$2,B232-1,0),0)+OFFSET(預定利率!$O$2,B232,0)))</f>
        <v/>
      </c>
      <c r="J232" s="751" t="str">
        <f ca="1">IF(B232="","",IF(C232&lt;16,0,OFFSET(預定利率!$P$2,B232,0)))</f>
        <v/>
      </c>
      <c r="K232" s="751" t="str">
        <f ca="1">IF(B232="","",IF(C232&lt;16,OFFSET(預定利率!$N$2,B232,0)+OFFSET(預定利率!$U$2,B232,0),OFFSET(預定利率!$Q$2,B232,0)+OFFSET(預定利率!$U$2,B232,0)))</f>
        <v/>
      </c>
      <c r="L232" s="751" t="str">
        <f ca="1">IF(B232="","",IF(C232&lt;16,OFFSET(預定利率!$N$2,B232,0),OFFSET(預定利率!$Q$2,B232,0)+OFFSET(預定利率!$U$2,B232,0)))</f>
        <v/>
      </c>
      <c r="M232" s="751" t="str">
        <f ca="1">IF(B232="","",IF(OR(ZDIVOPT02=CSWD,ZDIVOPT02=DVAC),OFFSET(預定利率!$R$2,B232,0),0))</f>
        <v/>
      </c>
      <c r="N232" s="751" t="str">
        <f ca="1">IF(B232="","",IF(ZDIVOPT02=CSWD,OFFSET(預定利率!$S$2,B232,0),IF(ZDIVOPT02=DVAC,OFFSET(預定利率!$T$2,B232,0),0)))</f>
        <v/>
      </c>
      <c r="O232" s="751" t="str">
        <f ca="1">IF(B232="","",IF(C232&lt;0,0,OFFSET(預定利率!$J$2,B232,0)+MAX(OFFSET(預定利率!$V$2,B232,0,1,3))))</f>
        <v/>
      </c>
      <c r="P232" s="751" t="str">
        <f t="shared" ca="1" si="92"/>
        <v/>
      </c>
      <c r="Q232" s="752" t="str">
        <f ca="1">IF(B232="","",IF(C232=109,0,OFFSET(預定利率!$AB$2,B232,0)+OFFSET(預定利率!$AC$2,B232,0)))</f>
        <v/>
      </c>
      <c r="R232" s="751" t="str">
        <f t="shared" ca="1" si="93"/>
        <v/>
      </c>
      <c r="S232" s="753" t="str">
        <f t="shared" ca="1" si="94"/>
        <v/>
      </c>
      <c r="T232" s="760" t="str">
        <f t="shared" ca="1" si="95"/>
        <v/>
      </c>
      <c r="U232" s="761" t="str">
        <f ca="1">IF(B232="","",OFFSET(預定利率!$Y$2,B232,0))</f>
        <v/>
      </c>
      <c r="V232" s="761" t="str">
        <f t="shared" ca="1" si="96"/>
        <v/>
      </c>
      <c r="W232" s="762" t="str">
        <f t="shared" ca="1" si="97"/>
        <v/>
      </c>
      <c r="X232" s="761" t="str">
        <f t="shared" ca="1" si="98"/>
        <v/>
      </c>
      <c r="Y232" s="763" t="str">
        <f t="shared" ca="1" si="99"/>
        <v/>
      </c>
      <c r="Z232" s="758" t="str">
        <f t="shared" ca="1" si="100"/>
        <v/>
      </c>
      <c r="AA232" s="759" t="e">
        <f t="shared" ca="1" si="89"/>
        <v>#VALUE!</v>
      </c>
    </row>
    <row r="233" spans="1:27" s="338" customFormat="1" ht="33" hidden="1" customHeight="1">
      <c r="A233" s="337"/>
      <c r="B233" s="749" t="str">
        <f ca="1">IF(B232="","",IF(C232=險種基本資料!$B$21,"",B232+1))</f>
        <v/>
      </c>
      <c r="C233" s="750" t="str">
        <f t="shared" ca="1" si="90"/>
        <v/>
      </c>
      <c r="D233" s="751" t="str">
        <f ca="1">IF(B233="","",OFFSET(預定利率!$I$2,B233,0))</f>
        <v/>
      </c>
      <c r="E233" s="751" t="str">
        <f ca="1">IF(B233="","",OFFSET(預定利率!$M$2,B233,0)+OFFSET(預定利率!$K$2,B233,0))</f>
        <v/>
      </c>
      <c r="F233" s="751" t="str">
        <f ca="1">IF(B233="","",OFFSET(預定利率!$L$2,B233,0)+OFFSET(預定利率!$K$2,B233,0))</f>
        <v/>
      </c>
      <c r="G233" s="751" t="str">
        <f ca="1">IF(B233="","",OFFSET(預定利率!$J$2,B233,0))</f>
        <v/>
      </c>
      <c r="H233" s="751" t="str">
        <f ca="1">IF(B233="","",OFFSET(預定利率!$G$2,B233,0))</f>
        <v/>
      </c>
      <c r="I233" s="751" t="str">
        <f ca="1">IF(B233="","",IF(C233&lt;16,0,IF(C233=16,OFFSET(預定利率!$O$2,B233-1,0),0)+OFFSET(預定利率!$O$2,B233,0)))</f>
        <v/>
      </c>
      <c r="J233" s="751" t="str">
        <f ca="1">IF(B233="","",IF(C233&lt;16,0,OFFSET(預定利率!$P$2,B233,0)))</f>
        <v/>
      </c>
      <c r="K233" s="751" t="str">
        <f ca="1">IF(B233="","",IF(C233&lt;16,OFFSET(預定利率!$N$2,B233,0)+OFFSET(預定利率!$U$2,B233,0),OFFSET(預定利率!$Q$2,B233,0)+OFFSET(預定利率!$U$2,B233,0)))</f>
        <v/>
      </c>
      <c r="L233" s="751" t="str">
        <f ca="1">IF(B233="","",IF(C233&lt;16,OFFSET(預定利率!$N$2,B233,0),OFFSET(預定利率!$Q$2,B233,0)+OFFSET(預定利率!$U$2,B233,0)))</f>
        <v/>
      </c>
      <c r="M233" s="751" t="str">
        <f ca="1">IF(B233="","",IF(OR(ZDIVOPT02=CSWD,ZDIVOPT02=DVAC),OFFSET(預定利率!$R$2,B233,0),0))</f>
        <v/>
      </c>
      <c r="N233" s="751" t="str">
        <f ca="1">IF(B233="","",IF(ZDIVOPT02=CSWD,OFFSET(預定利率!$S$2,B233,0),IF(ZDIVOPT02=DVAC,OFFSET(預定利率!$T$2,B233,0),0)))</f>
        <v/>
      </c>
      <c r="O233" s="751" t="str">
        <f ca="1">IF(B233="","",IF(C233&lt;0,0,OFFSET(預定利率!$J$2,B233,0)+MAX(OFFSET(預定利率!$V$2,B233,0,1,3))))</f>
        <v/>
      </c>
      <c r="P233" s="751" t="str">
        <f t="shared" ca="1" si="92"/>
        <v/>
      </c>
      <c r="Q233" s="752" t="str">
        <f ca="1">IF(B233="","",IF(C233=109,0,OFFSET(預定利率!$AB$2,B233,0)+OFFSET(預定利率!$AC$2,B233,0)))</f>
        <v/>
      </c>
      <c r="R233" s="751" t="str">
        <f t="shared" ca="1" si="93"/>
        <v/>
      </c>
      <c r="S233" s="753" t="str">
        <f t="shared" ca="1" si="94"/>
        <v/>
      </c>
      <c r="T233" s="760" t="str">
        <f t="shared" ca="1" si="95"/>
        <v/>
      </c>
      <c r="U233" s="761" t="str">
        <f ca="1">IF(B233="","",OFFSET(預定利率!$Y$2,B233,0))</f>
        <v/>
      </c>
      <c r="V233" s="761" t="str">
        <f t="shared" ca="1" si="96"/>
        <v/>
      </c>
      <c r="W233" s="762" t="str">
        <f t="shared" ca="1" si="97"/>
        <v/>
      </c>
      <c r="X233" s="761" t="str">
        <f t="shared" ca="1" si="98"/>
        <v/>
      </c>
      <c r="Y233" s="763" t="str">
        <f t="shared" ca="1" si="99"/>
        <v/>
      </c>
      <c r="Z233" s="758" t="str">
        <f t="shared" ca="1" si="100"/>
        <v/>
      </c>
      <c r="AA233" s="759" t="e">
        <f t="shared" ca="1" si="89"/>
        <v>#VALUE!</v>
      </c>
    </row>
    <row r="234" spans="1:27" s="338" customFormat="1" ht="33" hidden="1" customHeight="1">
      <c r="A234" s="337"/>
      <c r="B234" s="749" t="str">
        <f ca="1">IF(B233="","",IF(C233=險種基本資料!$B$21,"",B233+1))</f>
        <v/>
      </c>
      <c r="C234" s="750" t="str">
        <f t="shared" ca="1" si="90"/>
        <v/>
      </c>
      <c r="D234" s="751" t="str">
        <f ca="1">IF(B234="","",OFFSET(預定利率!$I$2,B234,0))</f>
        <v/>
      </c>
      <c r="E234" s="751" t="str">
        <f ca="1">IF(B234="","",OFFSET(預定利率!$M$2,B234,0)+OFFSET(預定利率!$K$2,B234,0))</f>
        <v/>
      </c>
      <c r="F234" s="751" t="str">
        <f ca="1">IF(B234="","",OFFSET(預定利率!$L$2,B234,0)+OFFSET(預定利率!$K$2,B234,0))</f>
        <v/>
      </c>
      <c r="G234" s="751" t="str">
        <f ca="1">IF(B234="","",OFFSET(預定利率!$J$2,B234,0))</f>
        <v/>
      </c>
      <c r="H234" s="751" t="str">
        <f ca="1">IF(B234="","",OFFSET(預定利率!$G$2,B234,0))</f>
        <v/>
      </c>
      <c r="I234" s="751" t="str">
        <f ca="1">IF(B234="","",IF(C234&lt;16,0,IF(C234=16,OFFSET(預定利率!$O$2,B234-1,0),0)+OFFSET(預定利率!$O$2,B234,0)))</f>
        <v/>
      </c>
      <c r="J234" s="751" t="str">
        <f ca="1">IF(B234="","",IF(C234&lt;16,0,OFFSET(預定利率!$P$2,B234,0)))</f>
        <v/>
      </c>
      <c r="K234" s="751" t="str">
        <f ca="1">IF(B234="","",IF(C234&lt;16,OFFSET(預定利率!$N$2,B234,0)+OFFSET(預定利率!$U$2,B234,0),OFFSET(預定利率!$Q$2,B234,0)+OFFSET(預定利率!$U$2,B234,0)))</f>
        <v/>
      </c>
      <c r="L234" s="751" t="str">
        <f ca="1">IF(B234="","",IF(C234&lt;16,OFFSET(預定利率!$N$2,B234,0),OFFSET(預定利率!$Q$2,B234,0)+OFFSET(預定利率!$U$2,B234,0)))</f>
        <v/>
      </c>
      <c r="M234" s="751" t="str">
        <f ca="1">IF(B234="","",IF(OR(ZDIVOPT02=CSWD,ZDIVOPT02=DVAC),OFFSET(預定利率!$R$2,B234,0),0))</f>
        <v/>
      </c>
      <c r="N234" s="751" t="str">
        <f ca="1">IF(B234="","",IF(ZDIVOPT02=CSWD,OFFSET(預定利率!$S$2,B234,0),IF(ZDIVOPT02=DVAC,OFFSET(預定利率!$T$2,B234,0),0)))</f>
        <v/>
      </c>
      <c r="O234" s="751" t="str">
        <f ca="1">IF(B234="","",IF(C234&lt;0,0,OFFSET(預定利率!$J$2,B234,0)+MAX(OFFSET(預定利率!$V$2,B234,0,1,3))))</f>
        <v/>
      </c>
      <c r="P234" s="751" t="str">
        <f t="shared" ca="1" si="92"/>
        <v/>
      </c>
      <c r="Q234" s="752" t="str">
        <f ca="1">IF(B234="","",IF(C234=109,0,OFFSET(預定利率!$AB$2,B234,0)+OFFSET(預定利率!$AC$2,B234,0)))</f>
        <v/>
      </c>
      <c r="R234" s="751" t="str">
        <f t="shared" ca="1" si="93"/>
        <v/>
      </c>
      <c r="S234" s="753" t="str">
        <f t="shared" ca="1" si="94"/>
        <v/>
      </c>
      <c r="T234" s="760" t="str">
        <f t="shared" ca="1" si="95"/>
        <v/>
      </c>
      <c r="U234" s="761" t="str">
        <f ca="1">IF(B234="","",OFFSET(預定利率!$Y$2,B234,0))</f>
        <v/>
      </c>
      <c r="V234" s="761" t="str">
        <f t="shared" ca="1" si="96"/>
        <v/>
      </c>
      <c r="W234" s="762" t="str">
        <f t="shared" ca="1" si="97"/>
        <v/>
      </c>
      <c r="X234" s="761" t="str">
        <f t="shared" ca="1" si="98"/>
        <v/>
      </c>
      <c r="Y234" s="763" t="str">
        <f t="shared" ca="1" si="99"/>
        <v/>
      </c>
      <c r="Z234" s="758" t="str">
        <f t="shared" ca="1" si="100"/>
        <v/>
      </c>
      <c r="AA234" s="759" t="e">
        <f t="shared" ca="1" si="89"/>
        <v>#VALUE!</v>
      </c>
    </row>
    <row r="235" spans="1:27" s="338" customFormat="1" ht="31" hidden="1" customHeight="1">
      <c r="A235" s="337"/>
      <c r="B235" s="749" t="str">
        <f ca="1">IF(B234="","",IF(C234=險種基本資料!$B$21,"",B234+1))</f>
        <v/>
      </c>
      <c r="C235" s="750" t="str">
        <f t="shared" ca="1" si="90"/>
        <v/>
      </c>
      <c r="D235" s="751" t="str">
        <f ca="1">IF(B235="","",OFFSET(預定利率!$I$2,B235,0))</f>
        <v/>
      </c>
      <c r="E235" s="751" t="str">
        <f ca="1">IF(B235="","",OFFSET(預定利率!$M$2,B235,0)+OFFSET(預定利率!$K$2,B235,0))</f>
        <v/>
      </c>
      <c r="F235" s="751" t="str">
        <f ca="1">IF(B235="","",OFFSET(預定利率!$L$2,B235,0)+OFFSET(預定利率!$K$2,B235,0))</f>
        <v/>
      </c>
      <c r="G235" s="751" t="str">
        <f ca="1">IF(B235="","",OFFSET(預定利率!$J$2,B235,0))</f>
        <v/>
      </c>
      <c r="H235" s="751" t="str">
        <f ca="1">IF(B235="","",OFFSET(預定利率!$G$2,B235,0))</f>
        <v/>
      </c>
      <c r="I235" s="751" t="str">
        <f ca="1">IF(B235="","",IF(C235&lt;16,0,IF(C235=16,OFFSET(預定利率!$O$2,B235-1,0),0)+OFFSET(預定利率!$O$2,B235,0)))</f>
        <v/>
      </c>
      <c r="J235" s="751" t="str">
        <f ca="1">IF(B235="","",IF(C235&lt;16,0,OFFSET(預定利率!$P$2,B235,0)))</f>
        <v/>
      </c>
      <c r="K235" s="751" t="str">
        <f ca="1">IF(B235="","",IF(C235&lt;16,OFFSET(預定利率!$N$2,B235,0)+OFFSET(預定利率!$U$2,B235,0),OFFSET(預定利率!$Q$2,B235,0)+OFFSET(預定利率!$U$2,B235,0)))</f>
        <v/>
      </c>
      <c r="L235" s="751" t="str">
        <f ca="1">IF(B235="","",IF(C235&lt;16,OFFSET(預定利率!$N$2,B235,0),OFFSET(預定利率!$Q$2,B235,0)+OFFSET(預定利率!$U$2,B235,0)))</f>
        <v/>
      </c>
      <c r="M235" s="751" t="str">
        <f ca="1">IF(B235="","",IF(OR(ZDIVOPT02=CSWD,ZDIVOPT02=DVAC),OFFSET(預定利率!$R$2,B235,0),0))</f>
        <v/>
      </c>
      <c r="N235" s="751" t="str">
        <f ca="1">IF(B235="","",IF(ZDIVOPT02=CSWD,OFFSET(預定利率!$S$2,B235,0),IF(ZDIVOPT02=DVAC,OFFSET(預定利率!$T$2,B235,0),0)))</f>
        <v/>
      </c>
      <c r="O235" s="751" t="str">
        <f ca="1">IF(B235="","",IF(C235&lt;0,0,OFFSET(預定利率!$J$2,B235,0)+MAX(OFFSET(預定利率!$V$2,B235,0,1,3))))</f>
        <v/>
      </c>
      <c r="P235" s="751" t="str">
        <f t="shared" ca="1" si="92"/>
        <v/>
      </c>
      <c r="Q235" s="752" t="str">
        <f ca="1">IF(B235="","",IF(C235=109,0,OFFSET(預定利率!$AB$2,B235,0)+OFFSET(預定利率!$AC$2,B235,0)))</f>
        <v/>
      </c>
      <c r="R235" s="751" t="str">
        <f t="shared" ca="1" si="93"/>
        <v/>
      </c>
      <c r="S235" s="753" t="str">
        <f t="shared" ca="1" si="94"/>
        <v/>
      </c>
      <c r="T235" s="760" t="str">
        <f t="shared" ca="1" si="95"/>
        <v/>
      </c>
      <c r="U235" s="761" t="str">
        <f ca="1">IF(B235="","",OFFSET(預定利率!$Y$2,B235,0))</f>
        <v/>
      </c>
      <c r="V235" s="761" t="str">
        <f t="shared" ca="1" si="96"/>
        <v/>
      </c>
      <c r="W235" s="762" t="str">
        <f t="shared" ca="1" si="97"/>
        <v/>
      </c>
      <c r="X235" s="761" t="str">
        <f t="shared" ca="1" si="98"/>
        <v/>
      </c>
      <c r="Y235" s="763" t="str">
        <f t="shared" ca="1" si="99"/>
        <v/>
      </c>
      <c r="Z235" s="758" t="str">
        <f t="shared" ca="1" si="100"/>
        <v/>
      </c>
      <c r="AA235" s="759" t="e">
        <f t="shared" ca="1" si="89"/>
        <v>#VALUE!</v>
      </c>
    </row>
    <row r="236" spans="1:27" s="338" customFormat="1" ht="31" hidden="1" customHeight="1">
      <c r="A236" s="337"/>
      <c r="B236" s="749" t="str">
        <f ca="1">IF(B235="","",IF(C235=險種基本資料!$B$21,"",B235+1))</f>
        <v/>
      </c>
      <c r="C236" s="750" t="str">
        <f t="shared" ca="1" si="90"/>
        <v/>
      </c>
      <c r="D236" s="751" t="str">
        <f ca="1">IF(B236="","",OFFSET(預定利率!$I$2,B236,0))</f>
        <v/>
      </c>
      <c r="E236" s="751" t="str">
        <f ca="1">IF(B236="","",OFFSET(預定利率!$M$2,B236,0)+OFFSET(預定利率!$K$2,B236,0))</f>
        <v/>
      </c>
      <c r="F236" s="751" t="str">
        <f ca="1">IF(B236="","",OFFSET(預定利率!$L$2,B236,0)+OFFSET(預定利率!$K$2,B236,0))</f>
        <v/>
      </c>
      <c r="G236" s="751" t="str">
        <f ca="1">IF(B236="","",OFFSET(預定利率!$J$2,B236,0))</f>
        <v/>
      </c>
      <c r="H236" s="751" t="str">
        <f ca="1">IF(B236="","",OFFSET(預定利率!$G$2,B236,0))</f>
        <v/>
      </c>
      <c r="I236" s="751" t="str">
        <f ca="1">IF(B236="","",IF(C236&lt;16,0,IF(C236=16,OFFSET(預定利率!$O$2,B236-1,0),0)+OFFSET(預定利率!$O$2,B236,0)))</f>
        <v/>
      </c>
      <c r="J236" s="751" t="str">
        <f ca="1">IF(B236="","",IF(C236&lt;16,0,OFFSET(預定利率!$P$2,B236,0)))</f>
        <v/>
      </c>
      <c r="K236" s="751" t="str">
        <f ca="1">IF(B236="","",IF(C236&lt;16,OFFSET(預定利率!$N$2,B236,0)+OFFSET(預定利率!$U$2,B236,0),OFFSET(預定利率!$Q$2,B236,0)+OFFSET(預定利率!$U$2,B236,0)))</f>
        <v/>
      </c>
      <c r="L236" s="751" t="str">
        <f ca="1">IF(B236="","",IF(C236&lt;16,OFFSET(預定利率!$N$2,B236,0),OFFSET(預定利率!$Q$2,B236,0)+OFFSET(預定利率!$U$2,B236,0)))</f>
        <v/>
      </c>
      <c r="M236" s="751" t="str">
        <f ca="1">IF(B236="","",IF(OR(ZDIVOPT02=CSWD,ZDIVOPT02=DVAC),OFFSET(預定利率!$R$2,B236,0),0))</f>
        <v/>
      </c>
      <c r="N236" s="751" t="str">
        <f ca="1">IF(B236="","",IF(ZDIVOPT02=CSWD,OFFSET(預定利率!$S$2,B236,0),IF(ZDIVOPT02=DVAC,OFFSET(預定利率!$T$2,B236,0),0)))</f>
        <v/>
      </c>
      <c r="O236" s="751" t="str">
        <f ca="1">IF(B236="","",IF(C236&lt;0,0,OFFSET(預定利率!$J$2,B236,0)+MAX(OFFSET(預定利率!$V$2,B236,0,1,3))))</f>
        <v/>
      </c>
      <c r="P236" s="751" t="str">
        <f t="shared" ca="1" si="92"/>
        <v/>
      </c>
      <c r="Q236" s="752" t="str">
        <f ca="1">IF(B236="","",IF(C236=109,0,OFFSET(預定利率!$AB$2,B236,0)+OFFSET(預定利率!$AC$2,B236,0)))</f>
        <v/>
      </c>
      <c r="R236" s="751" t="str">
        <f t="shared" ca="1" si="93"/>
        <v/>
      </c>
      <c r="S236" s="753" t="str">
        <f t="shared" ca="1" si="94"/>
        <v/>
      </c>
      <c r="T236" s="760" t="str">
        <f t="shared" ca="1" si="95"/>
        <v/>
      </c>
      <c r="U236" s="761" t="str">
        <f ca="1">IF(B236="","",OFFSET(預定利率!$Y$2,B236,0))</f>
        <v/>
      </c>
      <c r="V236" s="761" t="str">
        <f t="shared" ca="1" si="96"/>
        <v/>
      </c>
      <c r="W236" s="762" t="str">
        <f t="shared" ca="1" si="97"/>
        <v/>
      </c>
      <c r="X236" s="761" t="str">
        <f t="shared" ca="1" si="98"/>
        <v/>
      </c>
      <c r="Y236" s="763" t="str">
        <f t="shared" ca="1" si="99"/>
        <v/>
      </c>
      <c r="Z236" s="758" t="str">
        <f t="shared" ca="1" si="100"/>
        <v/>
      </c>
      <c r="AA236" s="759" t="e">
        <f t="shared" ca="1" si="89"/>
        <v>#VALUE!</v>
      </c>
    </row>
    <row r="237" spans="1:27" s="338" customFormat="1" ht="31" hidden="1" customHeight="1">
      <c r="A237" s="337"/>
      <c r="B237" s="749" t="str">
        <f ca="1">IF(B236="","",IF(C236=險種基本資料!$B$21,"",B236+1))</f>
        <v/>
      </c>
      <c r="C237" s="750" t="str">
        <f t="shared" ca="1" si="90"/>
        <v/>
      </c>
      <c r="D237" s="751" t="str">
        <f ca="1">IF(B237="","",OFFSET(預定利率!$I$2,B237,0))</f>
        <v/>
      </c>
      <c r="E237" s="751" t="str">
        <f ca="1">IF(B237="","",OFFSET(預定利率!$M$2,B237,0)+OFFSET(預定利率!$K$2,B237,0))</f>
        <v/>
      </c>
      <c r="F237" s="751" t="str">
        <f ca="1">IF(B237="","",OFFSET(預定利率!$L$2,B237,0)+OFFSET(預定利率!$K$2,B237,0))</f>
        <v/>
      </c>
      <c r="G237" s="751" t="str">
        <f ca="1">IF(B237="","",OFFSET(預定利率!$J$2,B237,0))</f>
        <v/>
      </c>
      <c r="H237" s="751" t="str">
        <f ca="1">IF(B237="","",OFFSET(預定利率!$G$2,B237,0))</f>
        <v/>
      </c>
      <c r="I237" s="751" t="str">
        <f ca="1">IF(B237="","",IF(C237&lt;16,0,IF(C237=16,OFFSET(預定利率!$O$2,B237-1,0),0)+OFFSET(預定利率!$O$2,B237,0)))</f>
        <v/>
      </c>
      <c r="J237" s="751" t="str">
        <f ca="1">IF(B237="","",IF(C237&lt;16,0,OFFSET(預定利率!$P$2,B237,0)))</f>
        <v/>
      </c>
      <c r="K237" s="751" t="str">
        <f ca="1">IF(B237="","",IF(C237&lt;16,OFFSET(預定利率!$N$2,B237,0)+OFFSET(預定利率!$U$2,B237,0),OFFSET(預定利率!$Q$2,B237,0)+OFFSET(預定利率!$U$2,B237,0)))</f>
        <v/>
      </c>
      <c r="L237" s="751" t="str">
        <f ca="1">IF(B237="","",IF(C237&lt;16,OFFSET(預定利率!$N$2,B237,0),OFFSET(預定利率!$Q$2,B237,0)+OFFSET(預定利率!$U$2,B237,0)))</f>
        <v/>
      </c>
      <c r="M237" s="751" t="str">
        <f ca="1">IF(B237="","",IF(OR(ZDIVOPT02=CSWD,ZDIVOPT02=DVAC),OFFSET(預定利率!$R$2,B237,0),0))</f>
        <v/>
      </c>
      <c r="N237" s="751" t="str">
        <f ca="1">IF(B237="","",IF(ZDIVOPT02=CSWD,OFFSET(預定利率!$S$2,B237,0),IF(ZDIVOPT02=DVAC,OFFSET(預定利率!$T$2,B237,0),0)))</f>
        <v/>
      </c>
      <c r="O237" s="751" t="str">
        <f ca="1">IF(B237="","",IF(C237&lt;0,0,OFFSET(預定利率!$J$2,B237,0)+MAX(OFFSET(預定利率!$V$2,B237,0,1,3))))</f>
        <v/>
      </c>
      <c r="P237" s="751" t="str">
        <f t="shared" ca="1" si="92"/>
        <v/>
      </c>
      <c r="Q237" s="752" t="str">
        <f ca="1">IF(B237="","",IF(C237=109,0,OFFSET(預定利率!$AB$2,B237,0)+OFFSET(預定利率!$AC$2,B237,0)))</f>
        <v/>
      </c>
      <c r="R237" s="751" t="str">
        <f t="shared" ca="1" si="93"/>
        <v/>
      </c>
      <c r="S237" s="753" t="str">
        <f t="shared" ca="1" si="94"/>
        <v/>
      </c>
      <c r="T237" s="760" t="str">
        <f t="shared" ca="1" si="95"/>
        <v/>
      </c>
      <c r="U237" s="761" t="str">
        <f ca="1">IF(B237="","",OFFSET(預定利率!$Y$2,B237,0))</f>
        <v/>
      </c>
      <c r="V237" s="761" t="str">
        <f t="shared" ca="1" si="96"/>
        <v/>
      </c>
      <c r="W237" s="762" t="str">
        <f t="shared" ca="1" si="97"/>
        <v/>
      </c>
      <c r="X237" s="761" t="str">
        <f t="shared" ca="1" si="98"/>
        <v/>
      </c>
      <c r="Y237" s="763" t="str">
        <f t="shared" ca="1" si="99"/>
        <v/>
      </c>
      <c r="Z237" s="758" t="str">
        <f t="shared" ca="1" si="100"/>
        <v/>
      </c>
      <c r="AA237" s="759" t="e">
        <f t="shared" ca="1" si="89"/>
        <v>#VALUE!</v>
      </c>
    </row>
    <row r="238" spans="1:27" s="338" customFormat="1" ht="31" hidden="1" customHeight="1">
      <c r="A238" s="337"/>
      <c r="B238" s="749" t="str">
        <f ca="1">IF(B237="","",IF(C237=險種基本資料!$B$21,"",B237+1))</f>
        <v/>
      </c>
      <c r="C238" s="750" t="str">
        <f t="shared" ca="1" si="90"/>
        <v/>
      </c>
      <c r="D238" s="751" t="str">
        <f ca="1">IF(B238="","",OFFSET(預定利率!$I$2,B238,0))</f>
        <v/>
      </c>
      <c r="E238" s="751" t="str">
        <f ca="1">IF(B238="","",OFFSET(預定利率!$M$2,B238,0)+OFFSET(預定利率!$K$2,B238,0))</f>
        <v/>
      </c>
      <c r="F238" s="751" t="str">
        <f ca="1">IF(B238="","",OFFSET(預定利率!$L$2,B238,0)+OFFSET(預定利率!$K$2,B238,0))</f>
        <v/>
      </c>
      <c r="G238" s="751" t="str">
        <f ca="1">IF(B238="","",OFFSET(預定利率!$J$2,B238,0))</f>
        <v/>
      </c>
      <c r="H238" s="751" t="str">
        <f ca="1">IF(B238="","",OFFSET(預定利率!$G$2,B238,0))</f>
        <v/>
      </c>
      <c r="I238" s="751" t="str">
        <f ca="1">IF(B238="","",IF(C238&lt;16,0,IF(C238=16,OFFSET(預定利率!$O$2,B238-1,0),0)+OFFSET(預定利率!$O$2,B238,0)))</f>
        <v/>
      </c>
      <c r="J238" s="751" t="str">
        <f ca="1">IF(B238="","",IF(C238&lt;16,0,OFFSET(預定利率!$P$2,B238,0)))</f>
        <v/>
      </c>
      <c r="K238" s="751" t="str">
        <f ca="1">IF(B238="","",IF(C238&lt;16,OFFSET(預定利率!$N$2,B238,0)+OFFSET(預定利率!$U$2,B238,0),OFFSET(預定利率!$Q$2,B238,0)+OFFSET(預定利率!$U$2,B238,0)))</f>
        <v/>
      </c>
      <c r="L238" s="751" t="str">
        <f ca="1">IF(B238="","",IF(C238&lt;16,OFFSET(預定利率!$N$2,B238,0),OFFSET(預定利率!$Q$2,B238,0)+OFFSET(預定利率!$U$2,B238,0)))</f>
        <v/>
      </c>
      <c r="M238" s="751" t="str">
        <f ca="1">IF(B238="","",IF(OR(ZDIVOPT02=CSWD,ZDIVOPT02=DVAC),OFFSET(預定利率!$R$2,B238,0),0))</f>
        <v/>
      </c>
      <c r="N238" s="751" t="str">
        <f ca="1">IF(B238="","",IF(ZDIVOPT02=CSWD,OFFSET(預定利率!$S$2,B238,0),IF(ZDIVOPT02=DVAC,OFFSET(預定利率!$T$2,B238,0),0)))</f>
        <v/>
      </c>
      <c r="O238" s="751" t="str">
        <f ca="1">IF(B238="","",IF(C238&lt;0,0,OFFSET(預定利率!$J$2,B238,0)+MAX(OFFSET(預定利率!$V$2,B238,0,1,3))))</f>
        <v/>
      </c>
      <c r="P238" s="751" t="str">
        <f t="shared" ca="1" si="92"/>
        <v/>
      </c>
      <c r="Q238" s="752" t="str">
        <f ca="1">IF(B238="","",IF(C238=109,0,OFFSET(預定利率!$AB$2,B238,0)+OFFSET(預定利率!$AC$2,B238,0)))</f>
        <v/>
      </c>
      <c r="R238" s="751" t="str">
        <f t="shared" ca="1" si="93"/>
        <v/>
      </c>
      <c r="S238" s="753" t="str">
        <f t="shared" ca="1" si="94"/>
        <v/>
      </c>
      <c r="T238" s="760" t="str">
        <f t="shared" ca="1" si="95"/>
        <v/>
      </c>
      <c r="U238" s="761" t="str">
        <f ca="1">IF(B238="","",OFFSET(預定利率!$Y$2,B238,0))</f>
        <v/>
      </c>
      <c r="V238" s="761" t="str">
        <f t="shared" ca="1" si="96"/>
        <v/>
      </c>
      <c r="W238" s="762" t="str">
        <f t="shared" ca="1" si="97"/>
        <v/>
      </c>
      <c r="X238" s="761" t="str">
        <f t="shared" ca="1" si="98"/>
        <v/>
      </c>
      <c r="Y238" s="763" t="str">
        <f t="shared" ca="1" si="99"/>
        <v/>
      </c>
      <c r="Z238" s="758" t="str">
        <f t="shared" ca="1" si="100"/>
        <v/>
      </c>
      <c r="AA238" s="759" t="e">
        <f t="shared" ca="1" si="89"/>
        <v>#VALUE!</v>
      </c>
    </row>
    <row r="239" spans="1:27" s="338" customFormat="1" ht="31" hidden="1" customHeight="1">
      <c r="A239" s="337"/>
      <c r="B239" s="749" t="str">
        <f ca="1">IF(B238="","",IF(C238=險種基本資料!$B$21,"",B238+1))</f>
        <v/>
      </c>
      <c r="C239" s="750" t="str">
        <f t="shared" ca="1" si="90"/>
        <v/>
      </c>
      <c r="D239" s="751" t="str">
        <f ca="1">IF(B239="","",OFFSET(預定利率!$I$2,B239,0))</f>
        <v/>
      </c>
      <c r="E239" s="751" t="str">
        <f ca="1">IF(B239="","",OFFSET(預定利率!$M$2,B239,0)+OFFSET(預定利率!$K$2,B239,0))</f>
        <v/>
      </c>
      <c r="F239" s="751" t="str">
        <f ca="1">IF(B239="","",OFFSET(預定利率!$L$2,B239,0)+OFFSET(預定利率!$K$2,B239,0))</f>
        <v/>
      </c>
      <c r="G239" s="751" t="str">
        <f ca="1">IF(B239="","",OFFSET(預定利率!$J$2,B239,0))</f>
        <v/>
      </c>
      <c r="H239" s="751" t="str">
        <f ca="1">IF(B239="","",OFFSET(預定利率!$G$2,B239,0))</f>
        <v/>
      </c>
      <c r="I239" s="751" t="str">
        <f ca="1">IF(B239="","",IF(C239&lt;16,0,IF(C239=16,OFFSET(預定利率!$O$2,B239-1,0),0)+OFFSET(預定利率!$O$2,B239,0)))</f>
        <v/>
      </c>
      <c r="J239" s="751" t="str">
        <f ca="1">IF(B239="","",IF(C239&lt;16,0,OFFSET(預定利率!$P$2,B239,0)))</f>
        <v/>
      </c>
      <c r="K239" s="751" t="str">
        <f ca="1">IF(B239="","",IF(C239&lt;16,OFFSET(預定利率!$N$2,B239,0)+OFFSET(預定利率!$U$2,B239,0),OFFSET(預定利率!$Q$2,B239,0)+OFFSET(預定利率!$U$2,B239,0)))</f>
        <v/>
      </c>
      <c r="L239" s="751" t="str">
        <f ca="1">IF(B239="","",IF(C239&lt;16,OFFSET(預定利率!$N$2,B239,0),OFFSET(預定利率!$Q$2,B239,0)+OFFSET(預定利率!$U$2,B239,0)))</f>
        <v/>
      </c>
      <c r="M239" s="751" t="str">
        <f ca="1">IF(B239="","",IF(OR(ZDIVOPT02=CSWD,ZDIVOPT02=DVAC),OFFSET(預定利率!$R$2,B239,0),0))</f>
        <v/>
      </c>
      <c r="N239" s="751" t="str">
        <f ca="1">IF(B239="","",IF(ZDIVOPT02=CSWD,OFFSET(預定利率!$S$2,B239,0),IF(ZDIVOPT02=DVAC,OFFSET(預定利率!$T$2,B239,0),0)))</f>
        <v/>
      </c>
      <c r="O239" s="751" t="str">
        <f ca="1">IF(B239="","",IF(C239&lt;0,0,OFFSET(預定利率!$J$2,B239,0)+MAX(OFFSET(預定利率!$V$2,B239,0,1,3))))</f>
        <v/>
      </c>
      <c r="P239" s="751" t="str">
        <f t="shared" ca="1" si="92"/>
        <v/>
      </c>
      <c r="Q239" s="752" t="str">
        <f ca="1">IF(B239="","",IF(C239=109,0,OFFSET(預定利率!$AB$2,B239,0)+OFFSET(預定利率!$AC$2,B239,0)))</f>
        <v/>
      </c>
      <c r="R239" s="751" t="str">
        <f t="shared" ca="1" si="93"/>
        <v/>
      </c>
      <c r="S239" s="753" t="str">
        <f t="shared" ca="1" si="94"/>
        <v/>
      </c>
      <c r="T239" s="760" t="str">
        <f t="shared" ca="1" si="95"/>
        <v/>
      </c>
      <c r="U239" s="761" t="str">
        <f ca="1">IF(B239="","",OFFSET(預定利率!$Y$2,B239,0))</f>
        <v/>
      </c>
      <c r="V239" s="761" t="str">
        <f t="shared" ca="1" si="96"/>
        <v/>
      </c>
      <c r="W239" s="762" t="str">
        <f t="shared" ca="1" si="97"/>
        <v/>
      </c>
      <c r="X239" s="761" t="str">
        <f t="shared" ca="1" si="98"/>
        <v/>
      </c>
      <c r="Y239" s="763" t="str">
        <f t="shared" ca="1" si="99"/>
        <v/>
      </c>
      <c r="Z239" s="758" t="str">
        <f t="shared" ca="1" si="100"/>
        <v/>
      </c>
      <c r="AA239" s="759" t="e">
        <f t="shared" ca="1" si="89"/>
        <v>#VALUE!</v>
      </c>
    </row>
    <row r="240" spans="1:27" s="338" customFormat="1" ht="31" hidden="1" customHeight="1">
      <c r="A240" s="337"/>
      <c r="B240" s="749" t="str">
        <f ca="1">IF(B239="","",IF(C239=險種基本資料!$B$21,"",B239+1))</f>
        <v/>
      </c>
      <c r="C240" s="750" t="str">
        <f t="shared" ca="1" si="90"/>
        <v/>
      </c>
      <c r="D240" s="751" t="str">
        <f ca="1">IF(B240="","",OFFSET(預定利率!$I$2,B240,0))</f>
        <v/>
      </c>
      <c r="E240" s="751" t="str">
        <f ca="1">IF(B240="","",OFFSET(預定利率!$M$2,B240,0)+OFFSET(預定利率!$K$2,B240,0))</f>
        <v/>
      </c>
      <c r="F240" s="751" t="str">
        <f ca="1">IF(B240="","",OFFSET(預定利率!$L$2,B240,0)+OFFSET(預定利率!$K$2,B240,0))</f>
        <v/>
      </c>
      <c r="G240" s="751" t="str">
        <f ca="1">IF(B240="","",OFFSET(預定利率!$J$2,B240,0))</f>
        <v/>
      </c>
      <c r="H240" s="751" t="str">
        <f ca="1">IF(B240="","",OFFSET(預定利率!$G$2,B240,0))</f>
        <v/>
      </c>
      <c r="I240" s="751" t="str">
        <f ca="1">IF(B240="","",IF(C240&lt;16,0,IF(C240=16,OFFSET(預定利率!$O$2,B240-1,0),0)+OFFSET(預定利率!$O$2,B240,0)))</f>
        <v/>
      </c>
      <c r="J240" s="751" t="str">
        <f ca="1">IF(B240="","",IF(C240&lt;16,0,OFFSET(預定利率!$P$2,B240,0)))</f>
        <v/>
      </c>
      <c r="K240" s="751" t="str">
        <f ca="1">IF(B240="","",IF(C240&lt;16,OFFSET(預定利率!$N$2,B240,0)+OFFSET(預定利率!$U$2,B240,0),OFFSET(預定利率!$Q$2,B240,0)+OFFSET(預定利率!$U$2,B240,0)))</f>
        <v/>
      </c>
      <c r="L240" s="751" t="str">
        <f ca="1">IF(B240="","",IF(C240&lt;16,OFFSET(預定利率!$N$2,B240,0),OFFSET(預定利率!$Q$2,B240,0)+OFFSET(預定利率!$U$2,B240,0)))</f>
        <v/>
      </c>
      <c r="M240" s="751" t="str">
        <f ca="1">IF(B240="","",IF(OR(ZDIVOPT02=CSWD,ZDIVOPT02=DVAC),OFFSET(預定利率!$R$2,B240,0),0))</f>
        <v/>
      </c>
      <c r="N240" s="751" t="str">
        <f ca="1">IF(B240="","",IF(ZDIVOPT02=CSWD,OFFSET(預定利率!$S$2,B240,0),IF(ZDIVOPT02=DVAC,OFFSET(預定利率!$T$2,B240,0),0)))</f>
        <v/>
      </c>
      <c r="O240" s="751" t="str">
        <f ca="1">IF(B240="","",IF(C240&lt;0,0,OFFSET(預定利率!$J$2,B240,0)+MAX(OFFSET(預定利率!$V$2,B240,0,1,3))))</f>
        <v/>
      </c>
      <c r="P240" s="751" t="str">
        <f t="shared" ca="1" si="92"/>
        <v/>
      </c>
      <c r="Q240" s="752" t="str">
        <f ca="1">IF(B240="","",IF(C240=109,0,OFFSET(預定利率!$AB$2,B240,0)+OFFSET(預定利率!$AC$2,B240,0)))</f>
        <v/>
      </c>
      <c r="R240" s="751" t="str">
        <f t="shared" ca="1" si="93"/>
        <v/>
      </c>
      <c r="S240" s="753" t="str">
        <f t="shared" ca="1" si="94"/>
        <v/>
      </c>
      <c r="T240" s="760" t="str">
        <f t="shared" ca="1" si="95"/>
        <v/>
      </c>
      <c r="U240" s="761" t="str">
        <f ca="1">IF(B240="","",OFFSET(預定利率!$Y$2,B240,0))</f>
        <v/>
      </c>
      <c r="V240" s="761" t="str">
        <f t="shared" ca="1" si="96"/>
        <v/>
      </c>
      <c r="W240" s="762" t="str">
        <f t="shared" ca="1" si="97"/>
        <v/>
      </c>
      <c r="X240" s="761" t="str">
        <f t="shared" ca="1" si="98"/>
        <v/>
      </c>
      <c r="Y240" s="763" t="str">
        <f t="shared" ca="1" si="99"/>
        <v/>
      </c>
      <c r="Z240" s="758" t="str">
        <f t="shared" ca="1" si="100"/>
        <v/>
      </c>
      <c r="AA240" s="759" t="e">
        <f t="shared" ca="1" si="89"/>
        <v>#VALUE!</v>
      </c>
    </row>
    <row r="241" spans="1:27" s="338" customFormat="1" ht="31" hidden="1" customHeight="1">
      <c r="A241" s="337"/>
      <c r="B241" s="749" t="str">
        <f ca="1">IF(B240="","",IF(C240=險種基本資料!$B$21,"",B240+1))</f>
        <v/>
      </c>
      <c r="C241" s="750" t="str">
        <f t="shared" ca="1" si="90"/>
        <v/>
      </c>
      <c r="D241" s="751" t="str">
        <f ca="1">IF(B241="","",OFFSET(預定利率!$I$2,B241,0))</f>
        <v/>
      </c>
      <c r="E241" s="751" t="str">
        <f ca="1">IF(B241="","",OFFSET(預定利率!$M$2,B241,0)+OFFSET(預定利率!$K$2,B241,0))</f>
        <v/>
      </c>
      <c r="F241" s="751" t="str">
        <f ca="1">IF(B241="","",OFFSET(預定利率!$L$2,B241,0)+OFFSET(預定利率!$K$2,B241,0))</f>
        <v/>
      </c>
      <c r="G241" s="751" t="str">
        <f ca="1">IF(B241="","",OFFSET(預定利率!$J$2,B241,0))</f>
        <v/>
      </c>
      <c r="H241" s="751" t="str">
        <f ca="1">IF(B241="","",OFFSET(預定利率!$G$2,B241,0))</f>
        <v/>
      </c>
      <c r="I241" s="751" t="str">
        <f ca="1">IF(B241="","",IF(C241&lt;16,0,IF(C241=16,OFFSET(預定利率!$O$2,B241-1,0),0)+OFFSET(預定利率!$O$2,B241,0)))</f>
        <v/>
      </c>
      <c r="J241" s="751" t="str">
        <f ca="1">IF(B241="","",IF(C241&lt;16,0,OFFSET(預定利率!$P$2,B241,0)))</f>
        <v/>
      </c>
      <c r="K241" s="751" t="str">
        <f ca="1">IF(B241="","",IF(C241&lt;16,OFFSET(預定利率!$N$2,B241,0)+OFFSET(預定利率!$U$2,B241,0),OFFSET(預定利率!$Q$2,B241,0)+OFFSET(預定利率!$U$2,B241,0)))</f>
        <v/>
      </c>
      <c r="L241" s="751" t="str">
        <f ca="1">IF(B241="","",IF(C241&lt;16,OFFSET(預定利率!$N$2,B241,0),OFFSET(預定利率!$Q$2,B241,0)+OFFSET(預定利率!$U$2,B241,0)))</f>
        <v/>
      </c>
      <c r="M241" s="751" t="str">
        <f ca="1">IF(B241="","",IF(OR(ZDIVOPT02=CSWD,ZDIVOPT02=DVAC),OFFSET(預定利率!$R$2,B241,0),0))</f>
        <v/>
      </c>
      <c r="N241" s="751" t="str">
        <f ca="1">IF(B241="","",IF(ZDIVOPT02=CSWD,OFFSET(預定利率!$S$2,B241,0),IF(ZDIVOPT02=DVAC,OFFSET(預定利率!$T$2,B241,0),0)))</f>
        <v/>
      </c>
      <c r="O241" s="751" t="str">
        <f ca="1">IF(B241="","",IF(C241&lt;0,0,OFFSET(預定利率!$J$2,B241,0)+MAX(OFFSET(預定利率!$V$2,B241,0,1,3))))</f>
        <v/>
      </c>
      <c r="P241" s="751" t="str">
        <f t="shared" ca="1" si="92"/>
        <v/>
      </c>
      <c r="Q241" s="752" t="str">
        <f ca="1">IF(B241="","",IF(C241=109,0,OFFSET(預定利率!$AB$2,B241,0)+OFFSET(預定利率!$AC$2,B241,0)))</f>
        <v/>
      </c>
      <c r="R241" s="751" t="str">
        <f t="shared" ca="1" si="93"/>
        <v/>
      </c>
      <c r="S241" s="753" t="str">
        <f t="shared" ca="1" si="94"/>
        <v/>
      </c>
      <c r="T241" s="760" t="str">
        <f t="shared" ca="1" si="95"/>
        <v/>
      </c>
      <c r="U241" s="761" t="str">
        <f ca="1">IF(B241="","",OFFSET(預定利率!$Y$2,B241,0))</f>
        <v/>
      </c>
      <c r="V241" s="761" t="str">
        <f t="shared" ca="1" si="96"/>
        <v/>
      </c>
      <c r="W241" s="762" t="str">
        <f t="shared" ca="1" si="97"/>
        <v/>
      </c>
      <c r="X241" s="761" t="str">
        <f t="shared" ca="1" si="98"/>
        <v/>
      </c>
      <c r="Y241" s="763" t="str">
        <f t="shared" ca="1" si="99"/>
        <v/>
      </c>
      <c r="Z241" s="758" t="str">
        <f t="shared" ca="1" si="100"/>
        <v/>
      </c>
      <c r="AA241" s="759" t="e">
        <f t="shared" ca="1" si="89"/>
        <v>#VALUE!</v>
      </c>
    </row>
    <row r="242" spans="1:27" s="338" customFormat="1" ht="31" hidden="1" customHeight="1">
      <c r="A242" s="337"/>
      <c r="B242" s="749" t="str">
        <f ca="1">IF(B241="","",IF(C241=險種基本資料!$B$21,"",B241+1))</f>
        <v/>
      </c>
      <c r="C242" s="750" t="str">
        <f t="shared" ca="1" si="90"/>
        <v/>
      </c>
      <c r="D242" s="751" t="str">
        <f ca="1">IF(B242="","",OFFSET(預定利率!$I$2,B242,0))</f>
        <v/>
      </c>
      <c r="E242" s="751" t="str">
        <f ca="1">IF(B242="","",OFFSET(預定利率!$M$2,B242,0)+OFFSET(預定利率!$K$2,B242,0))</f>
        <v/>
      </c>
      <c r="F242" s="751" t="str">
        <f ca="1">IF(B242="","",OFFSET(預定利率!$L$2,B242,0)+OFFSET(預定利率!$K$2,B242,0))</f>
        <v/>
      </c>
      <c r="G242" s="751" t="str">
        <f ca="1">IF(B242="","",OFFSET(預定利率!$J$2,B242,0))</f>
        <v/>
      </c>
      <c r="H242" s="751" t="str">
        <f ca="1">IF(B242="","",OFFSET(預定利率!$G$2,B242,0))</f>
        <v/>
      </c>
      <c r="I242" s="751" t="str">
        <f ca="1">IF(B242="","",IF(C242&lt;16,0,IF(C242=16,OFFSET(預定利率!$O$2,B242-1,0),0)+OFFSET(預定利率!$O$2,B242,0)))</f>
        <v/>
      </c>
      <c r="J242" s="751" t="str">
        <f ca="1">IF(B242="","",IF(C242&lt;16,0,OFFSET(預定利率!$P$2,B242,0)))</f>
        <v/>
      </c>
      <c r="K242" s="751" t="str">
        <f ca="1">IF(B242="","",IF(C242&lt;16,OFFSET(預定利率!$N$2,B242,0)+OFFSET(預定利率!$U$2,B242,0),OFFSET(預定利率!$Q$2,B242,0)+OFFSET(預定利率!$U$2,B242,0)))</f>
        <v/>
      </c>
      <c r="L242" s="751" t="str">
        <f ca="1">IF(B242="","",IF(C242&lt;16,OFFSET(預定利率!$N$2,B242,0),OFFSET(預定利率!$Q$2,B242,0)+OFFSET(預定利率!$U$2,B242,0)))</f>
        <v/>
      </c>
      <c r="M242" s="751" t="str">
        <f ca="1">IF(B242="","",IF(OR(ZDIVOPT02=CSWD,ZDIVOPT02=DVAC),OFFSET(預定利率!$R$2,B242,0),0))</f>
        <v/>
      </c>
      <c r="N242" s="751" t="str">
        <f ca="1">IF(B242="","",IF(ZDIVOPT02=CSWD,OFFSET(預定利率!$S$2,B242,0),IF(ZDIVOPT02=DVAC,OFFSET(預定利率!$T$2,B242,0),0)))</f>
        <v/>
      </c>
      <c r="O242" s="751" t="str">
        <f ca="1">IF(B242="","",IF(C242&lt;0,0,OFFSET(預定利率!$J$2,B242,0)+MAX(OFFSET(預定利率!$V$2,B242,0,1,3))))</f>
        <v/>
      </c>
      <c r="P242" s="751" t="str">
        <f t="shared" ca="1" si="92"/>
        <v/>
      </c>
      <c r="Q242" s="752" t="str">
        <f ca="1">IF(B242="","",IF(C242=109,0,OFFSET(預定利率!$AB$2,B242,0)+OFFSET(預定利率!$AC$2,B242,0)))</f>
        <v/>
      </c>
      <c r="R242" s="751" t="str">
        <f t="shared" ca="1" si="93"/>
        <v/>
      </c>
      <c r="S242" s="753" t="str">
        <f t="shared" ca="1" si="94"/>
        <v/>
      </c>
      <c r="T242" s="760" t="str">
        <f t="shared" ca="1" si="95"/>
        <v/>
      </c>
      <c r="U242" s="761" t="str">
        <f ca="1">IF(B242="","",OFFSET(預定利率!$Y$2,B242,0))</f>
        <v/>
      </c>
      <c r="V242" s="761" t="str">
        <f t="shared" ca="1" si="96"/>
        <v/>
      </c>
      <c r="W242" s="762" t="str">
        <f t="shared" ca="1" si="97"/>
        <v/>
      </c>
      <c r="X242" s="761" t="str">
        <f t="shared" ca="1" si="98"/>
        <v/>
      </c>
      <c r="Y242" s="763" t="str">
        <f t="shared" ca="1" si="99"/>
        <v/>
      </c>
      <c r="Z242" s="758" t="str">
        <f t="shared" ca="1" si="100"/>
        <v/>
      </c>
      <c r="AA242" s="759" t="e">
        <f t="shared" ca="1" si="89"/>
        <v>#VALUE!</v>
      </c>
    </row>
    <row r="243" spans="1:27" s="338" customFormat="1" ht="31" hidden="1" customHeight="1">
      <c r="A243" s="337"/>
      <c r="B243" s="749" t="str">
        <f ca="1">IF(B242="","",IF(C242=險種基本資料!$B$21,"",B242+1))</f>
        <v/>
      </c>
      <c r="C243" s="750" t="str">
        <f t="shared" ca="1" si="90"/>
        <v/>
      </c>
      <c r="D243" s="751" t="str">
        <f ca="1">IF(B243="","",OFFSET(預定利率!$I$2,B243,0))</f>
        <v/>
      </c>
      <c r="E243" s="751" t="str">
        <f ca="1">IF(B243="","",OFFSET(預定利率!$M$2,B243,0)+OFFSET(預定利率!$K$2,B243,0))</f>
        <v/>
      </c>
      <c r="F243" s="751" t="str">
        <f ca="1">IF(B243="","",OFFSET(預定利率!$L$2,B243,0)+OFFSET(預定利率!$K$2,B243,0))</f>
        <v/>
      </c>
      <c r="G243" s="751" t="str">
        <f ca="1">IF(B243="","",OFFSET(預定利率!$J$2,B243,0))</f>
        <v/>
      </c>
      <c r="H243" s="751" t="str">
        <f ca="1">IF(B243="","",OFFSET(預定利率!$G$2,B243,0))</f>
        <v/>
      </c>
      <c r="I243" s="751" t="str">
        <f ca="1">IF(B243="","",IF(C243&lt;16,0,IF(C243=16,OFFSET(預定利率!$O$2,B243-1,0),0)+OFFSET(預定利率!$O$2,B243,0)))</f>
        <v/>
      </c>
      <c r="J243" s="751" t="str">
        <f ca="1">IF(B243="","",IF(C243&lt;16,0,OFFSET(預定利率!$P$2,B243,0)))</f>
        <v/>
      </c>
      <c r="K243" s="751" t="str">
        <f ca="1">IF(B243="","",IF(C243&lt;16,OFFSET(預定利率!$N$2,B243,0)+OFFSET(預定利率!$U$2,B243,0),OFFSET(預定利率!$Q$2,B243,0)+OFFSET(預定利率!$U$2,B243,0)))</f>
        <v/>
      </c>
      <c r="L243" s="751" t="str">
        <f ca="1">IF(B243="","",IF(C243&lt;16,OFFSET(預定利率!$N$2,B243,0),OFFSET(預定利率!$Q$2,B243,0)+OFFSET(預定利率!$U$2,B243,0)))</f>
        <v/>
      </c>
      <c r="M243" s="751" t="str">
        <f ca="1">IF(B243="","",IF(OR(ZDIVOPT02=CSWD,ZDIVOPT02=DVAC),OFFSET(預定利率!$R$2,B243,0),0))</f>
        <v/>
      </c>
      <c r="N243" s="751" t="str">
        <f ca="1">IF(B243="","",IF(ZDIVOPT02=CSWD,OFFSET(預定利率!$S$2,B243,0),IF(ZDIVOPT02=DVAC,OFFSET(預定利率!$T$2,B243,0),0)))</f>
        <v/>
      </c>
      <c r="O243" s="751" t="str">
        <f ca="1">IF(B243="","",IF(C243&lt;0,0,OFFSET(預定利率!$J$2,B243,0)+MAX(OFFSET(預定利率!$V$2,B243,0,1,3))))</f>
        <v/>
      </c>
      <c r="P243" s="751" t="str">
        <f t="shared" ca="1" si="92"/>
        <v/>
      </c>
      <c r="Q243" s="752" t="str">
        <f ca="1">IF(B243="","",IF(C243=109,0,OFFSET(預定利率!$AB$2,B243,0)+OFFSET(預定利率!$AC$2,B243,0)))</f>
        <v/>
      </c>
      <c r="R243" s="751" t="str">
        <f t="shared" ca="1" si="93"/>
        <v/>
      </c>
      <c r="S243" s="753" t="str">
        <f t="shared" ca="1" si="94"/>
        <v/>
      </c>
      <c r="T243" s="760" t="str">
        <f t="shared" ca="1" si="95"/>
        <v/>
      </c>
      <c r="U243" s="761" t="str">
        <f ca="1">IF(B243="","",OFFSET(預定利率!$Y$2,B243,0))</f>
        <v/>
      </c>
      <c r="V243" s="761" t="str">
        <f t="shared" ca="1" si="96"/>
        <v/>
      </c>
      <c r="W243" s="762" t="str">
        <f t="shared" ca="1" si="97"/>
        <v/>
      </c>
      <c r="X243" s="761" t="str">
        <f t="shared" ca="1" si="98"/>
        <v/>
      </c>
      <c r="Y243" s="763" t="str">
        <f t="shared" ca="1" si="99"/>
        <v/>
      </c>
      <c r="Z243" s="758" t="str">
        <f t="shared" ca="1" si="100"/>
        <v/>
      </c>
      <c r="AA243" s="759" t="e">
        <f t="shared" ca="1" si="89"/>
        <v>#VALUE!</v>
      </c>
    </row>
    <row r="244" spans="1:27" s="338" customFormat="1" ht="31" hidden="1" customHeight="1">
      <c r="A244" s="337"/>
      <c r="B244" s="749" t="str">
        <f ca="1">IF(B243="","",IF(C243=險種基本資料!$B$21,"",B243+1))</f>
        <v/>
      </c>
      <c r="C244" s="750" t="str">
        <f t="shared" ca="1" si="90"/>
        <v/>
      </c>
      <c r="D244" s="751" t="str">
        <f ca="1">IF(B244="","",OFFSET(預定利率!$I$2,B244,0))</f>
        <v/>
      </c>
      <c r="E244" s="751" t="str">
        <f ca="1">IF(B244="","",OFFSET(預定利率!$M$2,B244,0)+OFFSET(預定利率!$K$2,B244,0))</f>
        <v/>
      </c>
      <c r="F244" s="751" t="str">
        <f ca="1">IF(B244="","",OFFSET(預定利率!$L$2,B244,0)+OFFSET(預定利率!$K$2,B244,0))</f>
        <v/>
      </c>
      <c r="G244" s="751" t="str">
        <f ca="1">IF(B244="","",OFFSET(預定利率!$J$2,B244,0))</f>
        <v/>
      </c>
      <c r="H244" s="751" t="str">
        <f ca="1">IF(B244="","",OFFSET(預定利率!$G$2,B244,0))</f>
        <v/>
      </c>
      <c r="I244" s="751" t="str">
        <f ca="1">IF(B244="","",IF(C244&lt;16,0,IF(C244=16,OFFSET(預定利率!$O$2,B244-1,0),0)+OFFSET(預定利率!$O$2,B244,0)))</f>
        <v/>
      </c>
      <c r="J244" s="751" t="str">
        <f ca="1">IF(B244="","",IF(C244&lt;16,0,OFFSET(預定利率!$P$2,B244,0)))</f>
        <v/>
      </c>
      <c r="K244" s="751" t="str">
        <f ca="1">IF(B244="","",IF(C244&lt;16,OFFSET(預定利率!$N$2,B244,0)+OFFSET(預定利率!$U$2,B244,0),OFFSET(預定利率!$Q$2,B244,0)+OFFSET(預定利率!$U$2,B244,0)))</f>
        <v/>
      </c>
      <c r="L244" s="751" t="str">
        <f ca="1">IF(B244="","",IF(C244&lt;16,OFFSET(預定利率!$N$2,B244,0),OFFSET(預定利率!$Q$2,B244,0)+OFFSET(預定利率!$U$2,B244,0)))</f>
        <v/>
      </c>
      <c r="M244" s="751" t="str">
        <f ca="1">IF(B244="","",IF(OR(ZDIVOPT02=CSWD,ZDIVOPT02=DVAC),OFFSET(預定利率!$R$2,B244,0),0))</f>
        <v/>
      </c>
      <c r="N244" s="751" t="str">
        <f ca="1">IF(B244="","",IF(ZDIVOPT02=CSWD,OFFSET(預定利率!$S$2,B244,0),IF(ZDIVOPT02=DVAC,OFFSET(預定利率!$T$2,B244,0),0)))</f>
        <v/>
      </c>
      <c r="O244" s="751" t="str">
        <f ca="1">IF(B244="","",IF(C244&lt;0,0,OFFSET(預定利率!$J$2,B244,0)+MAX(OFFSET(預定利率!$V$2,B244,0,1,3))))</f>
        <v/>
      </c>
      <c r="P244" s="751" t="str">
        <f t="shared" ca="1" si="92"/>
        <v/>
      </c>
      <c r="Q244" s="752" t="str">
        <f ca="1">IF(B244="","",IF(C244=109,0,OFFSET(預定利率!$AB$2,B244,0)+OFFSET(預定利率!$AC$2,B244,0)))</f>
        <v/>
      </c>
      <c r="R244" s="751" t="str">
        <f t="shared" ca="1" si="93"/>
        <v/>
      </c>
      <c r="S244" s="753" t="str">
        <f t="shared" ca="1" si="94"/>
        <v/>
      </c>
      <c r="T244" s="760" t="str">
        <f t="shared" ca="1" si="95"/>
        <v/>
      </c>
      <c r="U244" s="761" t="str">
        <f ca="1">IF(B244="","",OFFSET(預定利率!$Y$2,B244,0))</f>
        <v/>
      </c>
      <c r="V244" s="761" t="str">
        <f t="shared" ca="1" si="96"/>
        <v/>
      </c>
      <c r="W244" s="762" t="str">
        <f t="shared" ca="1" si="97"/>
        <v/>
      </c>
      <c r="X244" s="761" t="str">
        <f t="shared" ca="1" si="98"/>
        <v/>
      </c>
      <c r="Y244" s="763" t="str">
        <f t="shared" ca="1" si="99"/>
        <v/>
      </c>
      <c r="Z244" s="758" t="str">
        <f t="shared" ca="1" si="100"/>
        <v/>
      </c>
      <c r="AA244" s="759" t="e">
        <f t="shared" ca="1" si="89"/>
        <v>#VALUE!</v>
      </c>
    </row>
    <row r="245" spans="1:27" s="338" customFormat="1" ht="31" hidden="1" customHeight="1">
      <c r="A245" s="337"/>
      <c r="B245" s="749" t="str">
        <f ca="1">IF(B244="","",IF(C244=險種基本資料!$B$21,"",B244+1))</f>
        <v/>
      </c>
      <c r="C245" s="750" t="str">
        <f t="shared" ca="1" si="90"/>
        <v/>
      </c>
      <c r="D245" s="751" t="str">
        <f ca="1">IF(B245="","",OFFSET(預定利率!$I$2,B245,0))</f>
        <v/>
      </c>
      <c r="E245" s="751" t="str">
        <f ca="1">IF(B245="","",OFFSET(預定利率!$M$2,B245,0)+OFFSET(預定利率!$K$2,B245,0))</f>
        <v/>
      </c>
      <c r="F245" s="751" t="str">
        <f ca="1">IF(B245="","",OFFSET(預定利率!$L$2,B245,0)+OFFSET(預定利率!$K$2,B245,0))</f>
        <v/>
      </c>
      <c r="G245" s="751" t="str">
        <f ca="1">IF(B245="","",OFFSET(預定利率!$J$2,B245,0))</f>
        <v/>
      </c>
      <c r="H245" s="751" t="str">
        <f ca="1">IF(B245="","",OFFSET(預定利率!$G$2,B245,0))</f>
        <v/>
      </c>
      <c r="I245" s="751" t="str">
        <f ca="1">IF(B245="","",IF(C245&lt;16,0,IF(C245=16,OFFSET(預定利率!$O$2,B245-1,0),0)+OFFSET(預定利率!$O$2,B245,0)))</f>
        <v/>
      </c>
      <c r="J245" s="751" t="str">
        <f ca="1">IF(B245="","",IF(C245&lt;16,0,OFFSET(預定利率!$P$2,B245,0)))</f>
        <v/>
      </c>
      <c r="K245" s="751" t="str">
        <f ca="1">IF(B245="","",IF(C245&lt;16,OFFSET(預定利率!$N$2,B245,0)+OFFSET(預定利率!$U$2,B245,0),OFFSET(預定利率!$Q$2,B245,0)+OFFSET(預定利率!$U$2,B245,0)))</f>
        <v/>
      </c>
      <c r="L245" s="751" t="str">
        <f ca="1">IF(B245="","",IF(C245&lt;16,OFFSET(預定利率!$N$2,B245,0),OFFSET(預定利率!$Q$2,B245,0)+OFFSET(預定利率!$U$2,B245,0)))</f>
        <v/>
      </c>
      <c r="M245" s="751" t="str">
        <f ca="1">IF(B245="","",IF(OR(ZDIVOPT02=CSWD,ZDIVOPT02=DVAC),OFFSET(預定利率!$R$2,B245,0),0))</f>
        <v/>
      </c>
      <c r="N245" s="751" t="str">
        <f ca="1">IF(B245="","",IF(ZDIVOPT02=CSWD,OFFSET(預定利率!$S$2,B245,0),IF(ZDIVOPT02=DVAC,OFFSET(預定利率!$T$2,B245,0),0)))</f>
        <v/>
      </c>
      <c r="O245" s="751" t="str">
        <f ca="1">IF(B245="","",IF(C245&lt;0,0,OFFSET(預定利率!$J$2,B245,0)+MAX(OFFSET(預定利率!$V$2,B245,0,1,3))))</f>
        <v/>
      </c>
      <c r="P245" s="751" t="str">
        <f t="shared" ca="1" si="92"/>
        <v/>
      </c>
      <c r="Q245" s="752" t="str">
        <f ca="1">IF(B245="","",IF(C245=109,0,OFFSET(預定利率!$AB$2,B245,0)+OFFSET(預定利率!$AC$2,B245,0)))</f>
        <v/>
      </c>
      <c r="R245" s="751" t="str">
        <f t="shared" ca="1" si="93"/>
        <v/>
      </c>
      <c r="S245" s="753" t="str">
        <f t="shared" ca="1" si="94"/>
        <v/>
      </c>
      <c r="T245" s="760" t="str">
        <f t="shared" ca="1" si="95"/>
        <v/>
      </c>
      <c r="U245" s="761" t="str">
        <f ca="1">IF(B245="","",OFFSET(預定利率!$Y$2,B245,0))</f>
        <v/>
      </c>
      <c r="V245" s="761" t="str">
        <f t="shared" ca="1" si="96"/>
        <v/>
      </c>
      <c r="W245" s="762" t="str">
        <f t="shared" ca="1" si="97"/>
        <v/>
      </c>
      <c r="X245" s="761" t="str">
        <f t="shared" ca="1" si="98"/>
        <v/>
      </c>
      <c r="Y245" s="763" t="str">
        <f t="shared" ca="1" si="99"/>
        <v/>
      </c>
      <c r="Z245" s="758" t="str">
        <f t="shared" ca="1" si="100"/>
        <v/>
      </c>
      <c r="AA245" s="759" t="e">
        <f t="shared" ca="1" si="89"/>
        <v>#VALUE!</v>
      </c>
    </row>
    <row r="246" spans="1:27" s="338" customFormat="1" ht="31" hidden="1" customHeight="1">
      <c r="A246" s="337"/>
      <c r="B246" s="749" t="str">
        <f ca="1">IF(B245="","",IF(C245=險種基本資料!$B$21,"",B245+1))</f>
        <v/>
      </c>
      <c r="C246" s="750" t="str">
        <f t="shared" ca="1" si="90"/>
        <v/>
      </c>
      <c r="D246" s="751" t="str">
        <f ca="1">IF(B246="","",OFFSET(預定利率!$I$2,B246,0))</f>
        <v/>
      </c>
      <c r="E246" s="751" t="str">
        <f ca="1">IF(B246="","",OFFSET(預定利率!$M$2,B246,0)+OFFSET(預定利率!$K$2,B246,0))</f>
        <v/>
      </c>
      <c r="F246" s="751" t="str">
        <f ca="1">IF(B246="","",OFFSET(預定利率!$L$2,B246,0)+OFFSET(預定利率!$K$2,B246,0))</f>
        <v/>
      </c>
      <c r="G246" s="751" t="str">
        <f ca="1">IF(B246="","",OFFSET(預定利率!$J$2,B246,0))</f>
        <v/>
      </c>
      <c r="H246" s="751" t="str">
        <f ca="1">IF(B246="","",OFFSET(預定利率!$G$2,B246,0))</f>
        <v/>
      </c>
      <c r="I246" s="751" t="str">
        <f ca="1">IF(B246="","",IF(C246&lt;16,0,IF(C246=16,OFFSET(預定利率!$O$2,B246-1,0),0)+OFFSET(預定利率!$O$2,B246,0)))</f>
        <v/>
      </c>
      <c r="J246" s="751" t="str">
        <f ca="1">IF(B246="","",IF(C246&lt;16,0,OFFSET(預定利率!$P$2,B246,0)))</f>
        <v/>
      </c>
      <c r="K246" s="751" t="str">
        <f ca="1">IF(B246="","",IF(C246&lt;16,OFFSET(預定利率!$N$2,B246,0)+OFFSET(預定利率!$U$2,B246,0),OFFSET(預定利率!$Q$2,B246,0)+OFFSET(預定利率!$U$2,B246,0)))</f>
        <v/>
      </c>
      <c r="L246" s="751" t="str">
        <f ca="1">IF(B246="","",IF(C246&lt;16,OFFSET(預定利率!$N$2,B246,0),OFFSET(預定利率!$Q$2,B246,0)+OFFSET(預定利率!$U$2,B246,0)))</f>
        <v/>
      </c>
      <c r="M246" s="751" t="str">
        <f ca="1">IF(B246="","",IF(OR(ZDIVOPT02=CSWD,ZDIVOPT02=DVAC),OFFSET(預定利率!$R$2,B246,0),0))</f>
        <v/>
      </c>
      <c r="N246" s="751" t="str">
        <f ca="1">IF(B246="","",IF(ZDIVOPT02=CSWD,OFFSET(預定利率!$S$2,B246,0),IF(ZDIVOPT02=DVAC,OFFSET(預定利率!$T$2,B246,0),0)))</f>
        <v/>
      </c>
      <c r="O246" s="751" t="str">
        <f ca="1">IF(B246="","",IF(C246&lt;0,0,OFFSET(預定利率!$J$2,B246,0)+MAX(OFFSET(預定利率!$V$2,B246,0,1,3))))</f>
        <v/>
      </c>
      <c r="P246" s="751" t="str">
        <f t="shared" ca="1" si="92"/>
        <v/>
      </c>
      <c r="Q246" s="752" t="str">
        <f ca="1">IF(B246="","",IF(C246=109,0,OFFSET(預定利率!$AB$2,B246,0)+OFFSET(預定利率!$AC$2,B246,0)))</f>
        <v/>
      </c>
      <c r="R246" s="751" t="str">
        <f t="shared" ca="1" si="93"/>
        <v/>
      </c>
      <c r="S246" s="753" t="str">
        <f t="shared" ca="1" si="94"/>
        <v/>
      </c>
      <c r="T246" s="760" t="str">
        <f t="shared" ca="1" si="95"/>
        <v/>
      </c>
      <c r="U246" s="761" t="str">
        <f ca="1">IF(B246="","",OFFSET(預定利率!$Y$2,B246,0))</f>
        <v/>
      </c>
      <c r="V246" s="761" t="str">
        <f t="shared" ca="1" si="96"/>
        <v/>
      </c>
      <c r="W246" s="762" t="str">
        <f t="shared" ca="1" si="97"/>
        <v/>
      </c>
      <c r="X246" s="761" t="str">
        <f t="shared" ca="1" si="98"/>
        <v/>
      </c>
      <c r="Y246" s="763" t="str">
        <f t="shared" ca="1" si="99"/>
        <v/>
      </c>
      <c r="Z246" s="758" t="str">
        <f t="shared" ca="1" si="100"/>
        <v/>
      </c>
      <c r="AA246" s="759" t="e">
        <f t="shared" ca="1" si="89"/>
        <v>#VALUE!</v>
      </c>
    </row>
    <row r="247" spans="1:27" s="338" customFormat="1" ht="31" hidden="1" customHeight="1">
      <c r="A247" s="337"/>
      <c r="B247" s="749" t="str">
        <f ca="1">IF(B246="","",IF(C246=險種基本資料!$B$21,"",B246+1))</f>
        <v/>
      </c>
      <c r="C247" s="750" t="str">
        <f t="shared" ca="1" si="90"/>
        <v/>
      </c>
      <c r="D247" s="751" t="str">
        <f ca="1">IF(B247="","",OFFSET(預定利率!$I$2,B247,0))</f>
        <v/>
      </c>
      <c r="E247" s="751" t="str">
        <f ca="1">IF(B247="","",OFFSET(預定利率!$M$2,B247,0)+OFFSET(預定利率!$K$2,B247,0))</f>
        <v/>
      </c>
      <c r="F247" s="751" t="str">
        <f ca="1">IF(B247="","",OFFSET(預定利率!$L$2,B247,0)+OFFSET(預定利率!$K$2,B247,0))</f>
        <v/>
      </c>
      <c r="G247" s="751" t="str">
        <f ca="1">IF(B247="","",OFFSET(預定利率!$J$2,B247,0))</f>
        <v/>
      </c>
      <c r="H247" s="751" t="str">
        <f ca="1">IF(B247="","",OFFSET(預定利率!$G$2,B247,0))</f>
        <v/>
      </c>
      <c r="I247" s="751" t="str">
        <f ca="1">IF(B247="","",IF(C247&lt;16,0,IF(C247=16,OFFSET(預定利率!$O$2,B247-1,0),0)+OFFSET(預定利率!$O$2,B247,0)))</f>
        <v/>
      </c>
      <c r="J247" s="751" t="str">
        <f ca="1">IF(B247="","",IF(C247&lt;16,0,OFFSET(預定利率!$P$2,B247,0)))</f>
        <v/>
      </c>
      <c r="K247" s="751" t="str">
        <f ca="1">IF(B247="","",IF(C247&lt;16,OFFSET(預定利率!$N$2,B247,0)+OFFSET(預定利率!$U$2,B247,0),OFFSET(預定利率!$Q$2,B247,0)+OFFSET(預定利率!$U$2,B247,0)))</f>
        <v/>
      </c>
      <c r="L247" s="751" t="str">
        <f ca="1">IF(B247="","",IF(C247&lt;16,OFFSET(預定利率!$N$2,B247,0),OFFSET(預定利率!$Q$2,B247,0)+OFFSET(預定利率!$U$2,B247,0)))</f>
        <v/>
      </c>
      <c r="M247" s="751" t="str">
        <f ca="1">IF(B247="","",IF(OR(ZDIVOPT02=CSWD,ZDIVOPT02=DVAC),OFFSET(預定利率!$R$2,B247,0),0))</f>
        <v/>
      </c>
      <c r="N247" s="751" t="str">
        <f ca="1">IF(B247="","",IF(ZDIVOPT02=CSWD,OFFSET(預定利率!$S$2,B247,0),IF(ZDIVOPT02=DVAC,OFFSET(預定利率!$T$2,B247,0),0)))</f>
        <v/>
      </c>
      <c r="O247" s="751" t="str">
        <f ca="1">IF(B247="","",IF(C247&lt;0,0,OFFSET(預定利率!$J$2,B247,0)+MAX(OFFSET(預定利率!$V$2,B247,0,1,3))))</f>
        <v/>
      </c>
      <c r="P247" s="751" t="str">
        <f t="shared" ca="1" si="92"/>
        <v/>
      </c>
      <c r="Q247" s="752" t="str">
        <f ca="1">IF(B247="","",IF(C247=109,0,OFFSET(預定利率!$AB$2,B247,0)+OFFSET(預定利率!$AC$2,B247,0)))</f>
        <v/>
      </c>
      <c r="R247" s="751" t="str">
        <f t="shared" ca="1" si="93"/>
        <v/>
      </c>
      <c r="S247" s="753" t="str">
        <f t="shared" ca="1" si="94"/>
        <v/>
      </c>
      <c r="T247" s="760" t="str">
        <f t="shared" ca="1" si="95"/>
        <v/>
      </c>
      <c r="U247" s="761" t="str">
        <f ca="1">IF(B247="","",OFFSET(預定利率!$Y$2,B247,0))</f>
        <v/>
      </c>
      <c r="V247" s="761" t="str">
        <f t="shared" ca="1" si="96"/>
        <v/>
      </c>
      <c r="W247" s="762" t="str">
        <f t="shared" ca="1" si="97"/>
        <v/>
      </c>
      <c r="X247" s="761" t="str">
        <f t="shared" ca="1" si="98"/>
        <v/>
      </c>
      <c r="Y247" s="763" t="str">
        <f t="shared" ca="1" si="99"/>
        <v/>
      </c>
      <c r="Z247" s="758" t="str">
        <f t="shared" ca="1" si="100"/>
        <v/>
      </c>
      <c r="AA247" s="759" t="e">
        <f t="shared" ca="1" si="89"/>
        <v>#VALUE!</v>
      </c>
    </row>
    <row r="248" spans="1:27" s="338" customFormat="1" ht="31" hidden="1" customHeight="1">
      <c r="A248" s="337"/>
      <c r="B248" s="749" t="str">
        <f ca="1">IF(B247="","",IF(C247=險種基本資料!$B$21,"",B247+1))</f>
        <v/>
      </c>
      <c r="C248" s="750" t="str">
        <f t="shared" ca="1" si="90"/>
        <v/>
      </c>
      <c r="D248" s="751" t="str">
        <f ca="1">IF(B248="","",OFFSET(預定利率!$I$2,B248,0))</f>
        <v/>
      </c>
      <c r="E248" s="751" t="str">
        <f ca="1">IF(B248="","",OFFSET(預定利率!$M$2,B248,0)+OFFSET(預定利率!$K$2,B248,0))</f>
        <v/>
      </c>
      <c r="F248" s="751" t="str">
        <f ca="1">IF(B248="","",OFFSET(預定利率!$L$2,B248,0)+OFFSET(預定利率!$K$2,B248,0))</f>
        <v/>
      </c>
      <c r="G248" s="751" t="str">
        <f ca="1">IF(B248="","",OFFSET(預定利率!$J$2,B248,0))</f>
        <v/>
      </c>
      <c r="H248" s="751" t="str">
        <f ca="1">IF(B248="","",OFFSET(預定利率!$G$2,B248,0))</f>
        <v/>
      </c>
      <c r="I248" s="751" t="str">
        <f ca="1">IF(B248="","",IF(C248&lt;16,0,IF(C248=16,OFFSET(預定利率!$O$2,B248-1,0),0)+OFFSET(預定利率!$O$2,B248,0)))</f>
        <v/>
      </c>
      <c r="J248" s="751" t="str">
        <f ca="1">IF(B248="","",IF(C248&lt;16,0,OFFSET(預定利率!$P$2,B248,0)))</f>
        <v/>
      </c>
      <c r="K248" s="751" t="str">
        <f ca="1">IF(B248="","",IF(C248&lt;16,OFFSET(預定利率!$N$2,B248,0)+OFFSET(預定利率!$U$2,B248,0),OFFSET(預定利率!$Q$2,B248,0)+OFFSET(預定利率!$U$2,B248,0)))</f>
        <v/>
      </c>
      <c r="L248" s="751" t="str">
        <f ca="1">IF(B248="","",IF(C248&lt;16,OFFSET(預定利率!$N$2,B248,0),OFFSET(預定利率!$Q$2,B248,0)+OFFSET(預定利率!$U$2,B248,0)))</f>
        <v/>
      </c>
      <c r="M248" s="751" t="str">
        <f ca="1">IF(B248="","",IF(OR(ZDIVOPT02=CSWD,ZDIVOPT02=DVAC),OFFSET(預定利率!$R$2,B248,0),0))</f>
        <v/>
      </c>
      <c r="N248" s="751" t="str">
        <f ca="1">IF(B248="","",IF(ZDIVOPT02=CSWD,OFFSET(預定利率!$S$2,B248,0),IF(ZDIVOPT02=DVAC,OFFSET(預定利率!$T$2,B248,0),0)))</f>
        <v/>
      </c>
      <c r="O248" s="751" t="str">
        <f ca="1">IF(B248="","",IF(C248&lt;0,0,OFFSET(預定利率!$J$2,B248,0)+MAX(OFFSET(預定利率!$V$2,B248,0,1,3))))</f>
        <v/>
      </c>
      <c r="P248" s="751" t="str">
        <f t="shared" ca="1" si="92"/>
        <v/>
      </c>
      <c r="Q248" s="752" t="str">
        <f ca="1">IF(B248="","",IF(C248=109,0,OFFSET(預定利率!$AB$2,B248,0)+OFFSET(預定利率!$AC$2,B248,0)))</f>
        <v/>
      </c>
      <c r="R248" s="751" t="str">
        <f t="shared" ca="1" si="93"/>
        <v/>
      </c>
      <c r="S248" s="753" t="str">
        <f t="shared" ca="1" si="94"/>
        <v/>
      </c>
      <c r="T248" s="760" t="str">
        <f t="shared" ca="1" si="95"/>
        <v/>
      </c>
      <c r="U248" s="761" t="str">
        <f ca="1">IF(B248="","",OFFSET(預定利率!$Y$2,B248,0))</f>
        <v/>
      </c>
      <c r="V248" s="761" t="str">
        <f t="shared" ca="1" si="96"/>
        <v/>
      </c>
      <c r="W248" s="762" t="str">
        <f t="shared" ca="1" si="97"/>
        <v/>
      </c>
      <c r="X248" s="761" t="str">
        <f t="shared" ca="1" si="98"/>
        <v/>
      </c>
      <c r="Y248" s="763" t="str">
        <f t="shared" ca="1" si="99"/>
        <v/>
      </c>
      <c r="Z248" s="758" t="str">
        <f t="shared" ca="1" si="100"/>
        <v/>
      </c>
      <c r="AA248" s="759" t="e">
        <f t="shared" ca="1" si="89"/>
        <v>#VALUE!</v>
      </c>
    </row>
    <row r="249" spans="1:27" s="338" customFormat="1" ht="31" hidden="1" customHeight="1">
      <c r="A249" s="337"/>
      <c r="B249" s="749" t="str">
        <f ca="1">IF(B248="","",IF(C248=險種基本資料!$B$21,"",B248+1))</f>
        <v/>
      </c>
      <c r="C249" s="750" t="str">
        <f t="shared" ca="1" si="90"/>
        <v/>
      </c>
      <c r="D249" s="751" t="str">
        <f ca="1">IF(B249="","",OFFSET(預定利率!$I$2,B249,0))</f>
        <v/>
      </c>
      <c r="E249" s="751" t="str">
        <f ca="1">IF(B249="","",OFFSET(預定利率!$M$2,B249,0)+OFFSET(預定利率!$K$2,B249,0))</f>
        <v/>
      </c>
      <c r="F249" s="751" t="str">
        <f ca="1">IF(B249="","",OFFSET(預定利率!$L$2,B249,0)+OFFSET(預定利率!$K$2,B249,0))</f>
        <v/>
      </c>
      <c r="G249" s="751" t="str">
        <f ca="1">IF(B249="","",OFFSET(預定利率!$J$2,B249,0))</f>
        <v/>
      </c>
      <c r="H249" s="751" t="str">
        <f ca="1">IF(B249="","",OFFSET(預定利率!$G$2,B249,0))</f>
        <v/>
      </c>
      <c r="I249" s="751" t="str">
        <f ca="1">IF(B249="","",IF(C249&lt;16,0,IF(C249=16,OFFSET(預定利率!$O$2,B249-1,0),0)+OFFSET(預定利率!$O$2,B249,0)))</f>
        <v/>
      </c>
      <c r="J249" s="751" t="str">
        <f ca="1">IF(B249="","",IF(C249&lt;16,0,OFFSET(預定利率!$P$2,B249,0)))</f>
        <v/>
      </c>
      <c r="K249" s="751" t="str">
        <f ca="1">IF(B249="","",IF(C249&lt;16,OFFSET(預定利率!$N$2,B249,0)+OFFSET(預定利率!$U$2,B249,0),OFFSET(預定利率!$Q$2,B249,0)+OFFSET(預定利率!$U$2,B249,0)))</f>
        <v/>
      </c>
      <c r="L249" s="751" t="str">
        <f ca="1">IF(B249="","",IF(C249&lt;16,OFFSET(預定利率!$N$2,B249,0),OFFSET(預定利率!$Q$2,B249,0)+OFFSET(預定利率!$U$2,B249,0)))</f>
        <v/>
      </c>
      <c r="M249" s="751" t="str">
        <f ca="1">IF(B249="","",IF(OR(ZDIVOPT02=CSWD,ZDIVOPT02=DVAC),OFFSET(預定利率!$R$2,B249,0),0))</f>
        <v/>
      </c>
      <c r="N249" s="751" t="str">
        <f ca="1">IF(B249="","",IF(ZDIVOPT02=CSWD,OFFSET(預定利率!$S$2,B249,0),IF(ZDIVOPT02=DVAC,OFFSET(預定利率!$T$2,B249,0),0)))</f>
        <v/>
      </c>
      <c r="O249" s="751" t="str">
        <f ca="1">IF(B249="","",IF(C249&lt;0,0,OFFSET(預定利率!$J$2,B249,0)+MAX(OFFSET(預定利率!$V$2,B249,0,1,3))))</f>
        <v/>
      </c>
      <c r="P249" s="751" t="str">
        <f t="shared" ca="1" si="92"/>
        <v/>
      </c>
      <c r="Q249" s="752" t="str">
        <f ca="1">IF(B249="","",IF(C249=109,0,OFFSET(預定利率!$AB$2,B249,0)+OFFSET(預定利率!$AC$2,B249,0)))</f>
        <v/>
      </c>
      <c r="R249" s="751" t="str">
        <f t="shared" ca="1" si="93"/>
        <v/>
      </c>
      <c r="S249" s="753" t="str">
        <f t="shared" ca="1" si="94"/>
        <v/>
      </c>
      <c r="T249" s="760" t="str">
        <f t="shared" ca="1" si="95"/>
        <v/>
      </c>
      <c r="U249" s="761" t="str">
        <f ca="1">IF(B249="","",OFFSET(預定利率!$Y$2,B249,0))</f>
        <v/>
      </c>
      <c r="V249" s="761" t="str">
        <f t="shared" ca="1" si="96"/>
        <v/>
      </c>
      <c r="W249" s="762" t="str">
        <f t="shared" ca="1" si="97"/>
        <v/>
      </c>
      <c r="X249" s="761" t="str">
        <f t="shared" ca="1" si="98"/>
        <v/>
      </c>
      <c r="Y249" s="763" t="str">
        <f t="shared" ca="1" si="99"/>
        <v/>
      </c>
      <c r="Z249" s="758" t="str">
        <f t="shared" ca="1" si="100"/>
        <v/>
      </c>
      <c r="AA249" s="759" t="e">
        <f t="shared" ca="1" si="89"/>
        <v>#VALUE!</v>
      </c>
    </row>
    <row r="250" spans="1:27" s="338" customFormat="1" ht="31" hidden="1" customHeight="1">
      <c r="A250" s="337"/>
      <c r="B250" s="749" t="str">
        <f ca="1">IF(B249="","",IF(C249=險種基本資料!$B$21,"",B249+1))</f>
        <v/>
      </c>
      <c r="C250" s="750" t="str">
        <f t="shared" ca="1" si="90"/>
        <v/>
      </c>
      <c r="D250" s="751" t="str">
        <f ca="1">IF(B250="","",OFFSET(預定利率!$I$2,B250,0))</f>
        <v/>
      </c>
      <c r="E250" s="751" t="str">
        <f ca="1">IF(B250="","",OFFSET(預定利率!$M$2,B250,0)+OFFSET(預定利率!$K$2,B250,0))</f>
        <v/>
      </c>
      <c r="F250" s="751" t="str">
        <f ca="1">IF(B250="","",OFFSET(預定利率!$L$2,B250,0)+OFFSET(預定利率!$K$2,B250,0))</f>
        <v/>
      </c>
      <c r="G250" s="751" t="str">
        <f ca="1">IF(B250="","",OFFSET(預定利率!$J$2,B250,0))</f>
        <v/>
      </c>
      <c r="H250" s="751" t="str">
        <f ca="1">IF(B250="","",OFFSET(預定利率!$G$2,B250,0))</f>
        <v/>
      </c>
      <c r="I250" s="751" t="str">
        <f ca="1">IF(B250="","",IF(C250&lt;16,0,IF(C250=16,OFFSET(預定利率!$O$2,B250-1,0),0)+OFFSET(預定利率!$O$2,B250,0)))</f>
        <v/>
      </c>
      <c r="J250" s="751" t="str">
        <f ca="1">IF(B250="","",IF(C250&lt;16,0,OFFSET(預定利率!$P$2,B250,0)))</f>
        <v/>
      </c>
      <c r="K250" s="751" t="str">
        <f ca="1">IF(B250="","",IF(C250&lt;16,OFFSET(預定利率!$N$2,B250,0)+OFFSET(預定利率!$U$2,B250,0),OFFSET(預定利率!$Q$2,B250,0)+OFFSET(預定利率!$U$2,B250,0)))</f>
        <v/>
      </c>
      <c r="L250" s="751" t="str">
        <f ca="1">IF(B250="","",IF(C250&lt;16,OFFSET(預定利率!$N$2,B250,0),OFFSET(預定利率!$Q$2,B250,0)+OFFSET(預定利率!$U$2,B250,0)))</f>
        <v/>
      </c>
      <c r="M250" s="751" t="str">
        <f ca="1">IF(B250="","",IF(OR(ZDIVOPT02=CSWD,ZDIVOPT02=DVAC),OFFSET(預定利率!$R$2,B250,0),0))</f>
        <v/>
      </c>
      <c r="N250" s="751" t="str">
        <f ca="1">IF(B250="","",IF(ZDIVOPT02=CSWD,OFFSET(預定利率!$S$2,B250,0),IF(ZDIVOPT02=DVAC,OFFSET(預定利率!$T$2,B250,0),0)))</f>
        <v/>
      </c>
      <c r="O250" s="751" t="str">
        <f ca="1">IF(B250="","",IF(C250&lt;0,0,OFFSET(預定利率!$J$2,B250,0)+MAX(OFFSET(預定利率!$V$2,B250,0,1,3))))</f>
        <v/>
      </c>
      <c r="P250" s="751" t="str">
        <f t="shared" ca="1" si="92"/>
        <v/>
      </c>
      <c r="Q250" s="752" t="str">
        <f ca="1">IF(B250="","",IF(C250=109,0,OFFSET(預定利率!$AB$2,B250,0)+OFFSET(預定利率!$AC$2,B250,0)))</f>
        <v/>
      </c>
      <c r="R250" s="751" t="str">
        <f t="shared" ca="1" si="93"/>
        <v/>
      </c>
      <c r="S250" s="753" t="str">
        <f t="shared" ca="1" si="94"/>
        <v/>
      </c>
      <c r="T250" s="760" t="str">
        <f t="shared" ca="1" si="95"/>
        <v/>
      </c>
      <c r="U250" s="761" t="str">
        <f ca="1">IF(B250="","",OFFSET(預定利率!$Y$2,B250,0))</f>
        <v/>
      </c>
      <c r="V250" s="761" t="str">
        <f t="shared" ca="1" si="96"/>
        <v/>
      </c>
      <c r="W250" s="762" t="str">
        <f t="shared" ca="1" si="97"/>
        <v/>
      </c>
      <c r="X250" s="761" t="str">
        <f t="shared" ca="1" si="98"/>
        <v/>
      </c>
      <c r="Y250" s="763" t="str">
        <f t="shared" ca="1" si="99"/>
        <v/>
      </c>
      <c r="Z250" s="758" t="str">
        <f t="shared" ca="1" si="100"/>
        <v/>
      </c>
      <c r="AA250" s="759" t="e">
        <f t="shared" ca="1" si="89"/>
        <v>#VALUE!</v>
      </c>
    </row>
    <row r="251" spans="1:27" s="338" customFormat="1" ht="31" hidden="1" customHeight="1">
      <c r="A251" s="337"/>
      <c r="B251" s="749" t="str">
        <f ca="1">IF(B250="","",IF(C250=險種基本資料!$B$21,"",B250+1))</f>
        <v/>
      </c>
      <c r="C251" s="750" t="str">
        <f t="shared" ca="1" si="90"/>
        <v/>
      </c>
      <c r="D251" s="751" t="str">
        <f ca="1">IF(B251="","",OFFSET(預定利率!$I$2,B251,0))</f>
        <v/>
      </c>
      <c r="E251" s="751" t="str">
        <f ca="1">IF(B251="","",OFFSET(預定利率!$M$2,B251,0)+OFFSET(預定利率!$K$2,B251,0))</f>
        <v/>
      </c>
      <c r="F251" s="751" t="str">
        <f ca="1">IF(B251="","",OFFSET(預定利率!$L$2,B251,0)+OFFSET(預定利率!$K$2,B251,0))</f>
        <v/>
      </c>
      <c r="G251" s="751" t="str">
        <f ca="1">IF(B251="","",OFFSET(預定利率!$J$2,B251,0))</f>
        <v/>
      </c>
      <c r="H251" s="751" t="str">
        <f ca="1">IF(B251="","",OFFSET(預定利率!$G$2,B251,0))</f>
        <v/>
      </c>
      <c r="I251" s="751" t="str">
        <f ca="1">IF(B251="","",IF(C251&lt;16,0,IF(C251=16,OFFSET(預定利率!$O$2,B251-1,0),0)+OFFSET(預定利率!$O$2,B251,0)))</f>
        <v/>
      </c>
      <c r="J251" s="751" t="str">
        <f ca="1">IF(B251="","",IF(C251&lt;16,0,OFFSET(預定利率!$P$2,B251,0)))</f>
        <v/>
      </c>
      <c r="K251" s="751" t="str">
        <f ca="1">IF(B251="","",IF(C251&lt;16,OFFSET(預定利率!$N$2,B251,0)+OFFSET(預定利率!$U$2,B251,0),OFFSET(預定利率!$Q$2,B251,0)+OFFSET(預定利率!$U$2,B251,0)))</f>
        <v/>
      </c>
      <c r="L251" s="751" t="str">
        <f ca="1">IF(B251="","",IF(C251&lt;16,OFFSET(預定利率!$N$2,B251,0),OFFSET(預定利率!$Q$2,B251,0)+OFFSET(預定利率!$U$2,B251,0)))</f>
        <v/>
      </c>
      <c r="M251" s="751" t="str">
        <f ca="1">IF(B251="","",IF(OR(ZDIVOPT02=CSWD,ZDIVOPT02=DVAC),OFFSET(預定利率!$R$2,B251,0),0))</f>
        <v/>
      </c>
      <c r="N251" s="751" t="str">
        <f ca="1">IF(B251="","",IF(ZDIVOPT02=CSWD,OFFSET(預定利率!$S$2,B251,0),IF(ZDIVOPT02=DVAC,OFFSET(預定利率!$T$2,B251,0),0)))</f>
        <v/>
      </c>
      <c r="O251" s="751" t="str">
        <f ca="1">IF(B251="","",IF(C251&lt;0,0,OFFSET(預定利率!$J$2,B251,0)+MAX(OFFSET(預定利率!$V$2,B251,0,1,3))))</f>
        <v/>
      </c>
      <c r="P251" s="751" t="str">
        <f t="shared" ca="1" si="92"/>
        <v/>
      </c>
      <c r="Q251" s="752" t="str">
        <f ca="1">IF(B251="","",IF(C251=109,0,OFFSET(預定利率!$AB$2,B251,0)+OFFSET(預定利率!$AC$2,B251,0)))</f>
        <v/>
      </c>
      <c r="R251" s="751" t="str">
        <f t="shared" ca="1" si="93"/>
        <v/>
      </c>
      <c r="S251" s="753" t="str">
        <f t="shared" ca="1" si="94"/>
        <v/>
      </c>
      <c r="T251" s="760" t="str">
        <f t="shared" ca="1" si="95"/>
        <v/>
      </c>
      <c r="U251" s="761" t="str">
        <f ca="1">IF(B251="","",OFFSET(預定利率!$Y$2,B251,0))</f>
        <v/>
      </c>
      <c r="V251" s="761" t="str">
        <f t="shared" ca="1" si="96"/>
        <v/>
      </c>
      <c r="W251" s="762" t="str">
        <f t="shared" ca="1" si="97"/>
        <v/>
      </c>
      <c r="X251" s="761" t="str">
        <f t="shared" ca="1" si="98"/>
        <v/>
      </c>
      <c r="Y251" s="763" t="str">
        <f t="shared" ca="1" si="99"/>
        <v/>
      </c>
      <c r="Z251" s="758" t="str">
        <f t="shared" ca="1" si="100"/>
        <v/>
      </c>
      <c r="AA251" s="759" t="e">
        <f t="shared" ca="1" si="89"/>
        <v>#VALUE!</v>
      </c>
    </row>
    <row r="252" spans="1:27" s="338" customFormat="1" ht="31" hidden="1" customHeight="1">
      <c r="A252" s="337"/>
      <c r="B252" s="749" t="str">
        <f ca="1">IF(B251="","",IF(C251=險種基本資料!$B$21,"",B251+1))</f>
        <v/>
      </c>
      <c r="C252" s="750" t="str">
        <f t="shared" ref="C252:C267" ca="1" si="101">IF(B252="","",Age+B252-1)</f>
        <v/>
      </c>
      <c r="D252" s="751" t="str">
        <f ca="1">IF(B252="","",OFFSET(預定利率!$I$2,B252,0))</f>
        <v/>
      </c>
      <c r="E252" s="751" t="str">
        <f ca="1">IF(B252="","",OFFSET(預定利率!$M$2,B252,0)+OFFSET(預定利率!$K$2,B252,0))</f>
        <v/>
      </c>
      <c r="F252" s="751" t="str">
        <f ca="1">IF(B252="","",OFFSET(預定利率!$L$2,B252,0)+OFFSET(預定利率!$K$2,B252,0))</f>
        <v/>
      </c>
      <c r="G252" s="751" t="str">
        <f ca="1">IF(B252="","",OFFSET(預定利率!$J$2,B252,0))</f>
        <v/>
      </c>
      <c r="H252" s="751" t="str">
        <f ca="1">IF(B252="","",OFFSET(預定利率!$G$2,B252,0))</f>
        <v/>
      </c>
      <c r="I252" s="751" t="str">
        <f ca="1">IF(B252="","",IF(C252&lt;16,0,IF(C252=16,OFFSET(預定利率!$O$2,B252-1,0),0)+OFFSET(預定利率!$O$2,B252,0)))</f>
        <v/>
      </c>
      <c r="J252" s="751" t="str">
        <f ca="1">IF(B252="","",IF(C252&lt;16,0,OFFSET(預定利率!$P$2,B252,0)))</f>
        <v/>
      </c>
      <c r="K252" s="751" t="str">
        <f ca="1">IF(B252="","",IF(C252&lt;16,OFFSET(預定利率!$N$2,B252,0)+OFFSET(預定利率!$U$2,B252,0),OFFSET(預定利率!$Q$2,B252,0)+OFFSET(預定利率!$U$2,B252,0)))</f>
        <v/>
      </c>
      <c r="L252" s="751" t="str">
        <f ca="1">IF(B252="","",IF(C252&lt;16,OFFSET(預定利率!$N$2,B252,0),OFFSET(預定利率!$Q$2,B252,0)+OFFSET(預定利率!$U$2,B252,0)))</f>
        <v/>
      </c>
      <c r="M252" s="751" t="str">
        <f ca="1">IF(B252="","",IF(OR(ZDIVOPT02=CSWD,ZDIVOPT02=DVAC),OFFSET(預定利率!$R$2,B252,0),0))</f>
        <v/>
      </c>
      <c r="N252" s="751" t="str">
        <f ca="1">IF(B252="","",IF(ZDIVOPT02=CSWD,OFFSET(預定利率!$S$2,B252,0),IF(ZDIVOPT02=DVAC,OFFSET(預定利率!$T$2,B252,0),0)))</f>
        <v/>
      </c>
      <c r="O252" s="751" t="str">
        <f ca="1">IF(B252="","",IF(C252&lt;0,0,OFFSET(預定利率!$J$2,B252,0)+MAX(OFFSET(預定利率!$V$2,B252,0,1,3))))</f>
        <v/>
      </c>
      <c r="P252" s="751" t="str">
        <f t="shared" ca="1" si="92"/>
        <v/>
      </c>
      <c r="Q252" s="752" t="str">
        <f ca="1">IF(B252="","",IF(C252=109,0,OFFSET(預定利率!$AB$2,B252,0)+OFFSET(預定利率!$AC$2,B252,0)))</f>
        <v/>
      </c>
      <c r="R252" s="751" t="str">
        <f t="shared" ca="1" si="93"/>
        <v/>
      </c>
      <c r="S252" s="753" t="str">
        <f t="shared" ca="1" si="94"/>
        <v/>
      </c>
      <c r="T252" s="760" t="str">
        <f t="shared" ca="1" si="95"/>
        <v/>
      </c>
      <c r="U252" s="761" t="str">
        <f ca="1">IF(B252="","",OFFSET(預定利率!$Y$2,B252,0))</f>
        <v/>
      </c>
      <c r="V252" s="761" t="str">
        <f t="shared" ca="1" si="96"/>
        <v/>
      </c>
      <c r="W252" s="762" t="str">
        <f t="shared" ca="1" si="97"/>
        <v/>
      </c>
      <c r="X252" s="761" t="str">
        <f t="shared" ca="1" si="98"/>
        <v/>
      </c>
      <c r="Y252" s="763" t="str">
        <f t="shared" ca="1" si="99"/>
        <v/>
      </c>
      <c r="Z252" s="758" t="str">
        <f t="shared" ca="1" si="100"/>
        <v/>
      </c>
      <c r="AA252" s="759" t="e">
        <f t="shared" ca="1" si="89"/>
        <v>#VALUE!</v>
      </c>
    </row>
    <row r="253" spans="1:27" s="338" customFormat="1" ht="31" hidden="1" customHeight="1">
      <c r="A253" s="337"/>
      <c r="B253" s="749" t="str">
        <f ca="1">IF(B252="","",IF(C252=險種基本資料!$B$21,"",B252+1))</f>
        <v/>
      </c>
      <c r="C253" s="750" t="str">
        <f t="shared" ca="1" si="101"/>
        <v/>
      </c>
      <c r="D253" s="751" t="str">
        <f ca="1">IF(B253="","",OFFSET(預定利率!$I$2,B253,0))</f>
        <v/>
      </c>
      <c r="E253" s="751" t="str">
        <f ca="1">IF(B253="","",OFFSET(預定利率!$M$2,B253,0)+OFFSET(預定利率!$K$2,B253,0))</f>
        <v/>
      </c>
      <c r="F253" s="751" t="str">
        <f ca="1">IF(B253="","",OFFSET(預定利率!$L$2,B253,0)+OFFSET(預定利率!$K$2,B253,0))</f>
        <v/>
      </c>
      <c r="G253" s="751" t="str">
        <f ca="1">IF(B253="","",OFFSET(預定利率!$J$2,B253,0))</f>
        <v/>
      </c>
      <c r="H253" s="751" t="str">
        <f ca="1">IF(B253="","",OFFSET(預定利率!$G$2,B253,0))</f>
        <v/>
      </c>
      <c r="I253" s="751" t="str">
        <f ca="1">IF(B253="","",IF(C253&lt;16,0,IF(C253=16,OFFSET(預定利率!$O$2,B253-1,0),0)+OFFSET(預定利率!$O$2,B253,0)))</f>
        <v/>
      </c>
      <c r="J253" s="751" t="str">
        <f ca="1">IF(B253="","",IF(C253&lt;16,0,OFFSET(預定利率!$P$2,B253,0)))</f>
        <v/>
      </c>
      <c r="K253" s="751" t="str">
        <f ca="1">IF(B253="","",IF(C253&lt;16,OFFSET(預定利率!$N$2,B253,0)+OFFSET(預定利率!$U$2,B253,0),OFFSET(預定利率!$Q$2,B253,0)+OFFSET(預定利率!$U$2,B253,0)))</f>
        <v/>
      </c>
      <c r="L253" s="751" t="str">
        <f ca="1">IF(B253="","",IF(C253&lt;16,OFFSET(預定利率!$N$2,B253,0),OFFSET(預定利率!$Q$2,B253,0)+OFFSET(預定利率!$U$2,B253,0)))</f>
        <v/>
      </c>
      <c r="M253" s="751" t="str">
        <f ca="1">IF(B253="","",IF(OR(ZDIVOPT02=CSWD,ZDIVOPT02=DVAC),OFFSET(預定利率!$R$2,B253,0),0))</f>
        <v/>
      </c>
      <c r="N253" s="751" t="str">
        <f ca="1">IF(B253="","",IF(ZDIVOPT02=CSWD,OFFSET(預定利率!$S$2,B253,0),IF(ZDIVOPT02=DVAC,OFFSET(預定利率!$T$2,B253,0),0)))</f>
        <v/>
      </c>
      <c r="O253" s="751" t="str">
        <f ca="1">IF(B253="","",IF(C253&lt;0,0,OFFSET(預定利率!$J$2,B253,0)+MAX(OFFSET(預定利率!$V$2,B253,0,1,3))))</f>
        <v/>
      </c>
      <c r="P253" s="751" t="str">
        <f t="shared" ca="1" si="92"/>
        <v/>
      </c>
      <c r="Q253" s="752" t="str">
        <f ca="1">IF(B253="","",IF(C253=109,0,OFFSET(預定利率!$AB$2,B253,0)+OFFSET(預定利率!$AC$2,B253,0)))</f>
        <v/>
      </c>
      <c r="R253" s="751" t="str">
        <f t="shared" ca="1" si="93"/>
        <v/>
      </c>
      <c r="S253" s="753" t="str">
        <f t="shared" ca="1" si="94"/>
        <v/>
      </c>
      <c r="T253" s="760" t="str">
        <f t="shared" ca="1" si="95"/>
        <v/>
      </c>
      <c r="U253" s="761" t="str">
        <f ca="1">IF(B253="","",OFFSET(預定利率!$Y$2,B253,0))</f>
        <v/>
      </c>
      <c r="V253" s="761" t="str">
        <f t="shared" ca="1" si="96"/>
        <v/>
      </c>
      <c r="W253" s="762" t="str">
        <f t="shared" ca="1" si="97"/>
        <v/>
      </c>
      <c r="X253" s="761" t="str">
        <f t="shared" ca="1" si="98"/>
        <v/>
      </c>
      <c r="Y253" s="763" t="str">
        <f t="shared" ca="1" si="99"/>
        <v/>
      </c>
      <c r="Z253" s="758" t="str">
        <f t="shared" ca="1" si="100"/>
        <v/>
      </c>
      <c r="AA253" s="759" t="e">
        <f t="shared" ca="1" si="89"/>
        <v>#VALUE!</v>
      </c>
    </row>
    <row r="254" spans="1:27" s="338" customFormat="1" ht="31" hidden="1" customHeight="1" thickBot="1">
      <c r="A254" s="337"/>
      <c r="B254" s="749" t="str">
        <f ca="1">IF(B253="","",IF(C253=險種基本資料!$B$21,"",B253+1))</f>
        <v/>
      </c>
      <c r="C254" s="750" t="str">
        <f t="shared" ca="1" si="101"/>
        <v/>
      </c>
      <c r="D254" s="751" t="str">
        <f ca="1">IF(B254="","",OFFSET(預定利率!$I$2,B254,0))</f>
        <v/>
      </c>
      <c r="E254" s="751" t="str">
        <f ca="1">IF(B254="","",OFFSET(預定利率!$M$2,B254,0)+OFFSET(預定利率!$K$2,B254,0))</f>
        <v/>
      </c>
      <c r="F254" s="751" t="str">
        <f ca="1">IF(B254="","",OFFSET(預定利率!$L$2,B254,0)+OFFSET(預定利率!$K$2,B254,0))</f>
        <v/>
      </c>
      <c r="G254" s="751" t="str">
        <f ca="1">IF(B254="","",OFFSET(預定利率!$J$2,B254,0))</f>
        <v/>
      </c>
      <c r="H254" s="751" t="str">
        <f ca="1">IF(B254="","",OFFSET(預定利率!$G$2,B254,0))</f>
        <v/>
      </c>
      <c r="I254" s="751" t="str">
        <f ca="1">IF(B254="","",IF(C254&lt;16,0,IF(C254=16,OFFSET(預定利率!$O$2,B254-1,0),0)+OFFSET(預定利率!$O$2,B254,0)))</f>
        <v/>
      </c>
      <c r="J254" s="751" t="str">
        <f ca="1">IF(B254="","",IF(C254&lt;16,0,OFFSET(預定利率!$P$2,B254,0)))</f>
        <v/>
      </c>
      <c r="K254" s="751" t="str">
        <f ca="1">IF(B254="","",IF(C254&lt;16,OFFSET(預定利率!$N$2,B254,0)+OFFSET(預定利率!$U$2,B254,0),OFFSET(預定利率!$Q$2,B254,0)+OFFSET(預定利率!$U$2,B254,0)))</f>
        <v/>
      </c>
      <c r="L254" s="751" t="str">
        <f ca="1">IF(B254="","",IF(C254&lt;16,OFFSET(預定利率!$N$2,B254,0),OFFSET(預定利率!$Q$2,B254,0)+OFFSET(預定利率!$U$2,B254,0)))</f>
        <v/>
      </c>
      <c r="M254" s="751" t="str">
        <f ca="1">IF(B254="","",IF(OR(ZDIVOPT02=CSWD,ZDIVOPT02=DVAC),OFFSET(預定利率!$R$2,B254,0),0))</f>
        <v/>
      </c>
      <c r="N254" s="751" t="str">
        <f ca="1">IF(B254="","",IF(ZDIVOPT02=CSWD,OFFSET(預定利率!$S$2,B254,0),IF(ZDIVOPT02=DVAC,OFFSET(預定利率!$T$2,B254,0),0)))</f>
        <v/>
      </c>
      <c r="O254" s="751" t="str">
        <f ca="1">IF(B254="","",IF(C254&lt;0,0,OFFSET(預定利率!$J$2,B254,0)+MAX(OFFSET(預定利率!$V$2,B254,0,1,3))))</f>
        <v/>
      </c>
      <c r="P254" s="751" t="str">
        <f t="shared" ca="1" si="92"/>
        <v/>
      </c>
      <c r="Q254" s="752" t="str">
        <f ca="1">IF(B254="","",IF(C254=109,0,OFFSET(預定利率!$AB$2,B254,0)+OFFSET(預定利率!$AC$2,B254,0)))</f>
        <v/>
      </c>
      <c r="R254" s="751" t="str">
        <f t="shared" ca="1" si="93"/>
        <v/>
      </c>
      <c r="S254" s="753" t="str">
        <f t="shared" ca="1" si="94"/>
        <v/>
      </c>
      <c r="T254" s="764" t="str">
        <f t="shared" ca="1" si="95"/>
        <v/>
      </c>
      <c r="U254" s="765" t="str">
        <f ca="1">IF(B254="","",OFFSET(預定利率!$Y$2,B254,0))</f>
        <v/>
      </c>
      <c r="V254" s="765" t="str">
        <f t="shared" ca="1" si="96"/>
        <v/>
      </c>
      <c r="W254" s="766" t="str">
        <f t="shared" ca="1" si="97"/>
        <v/>
      </c>
      <c r="X254" s="765" t="str">
        <f t="shared" ca="1" si="98"/>
        <v/>
      </c>
      <c r="Y254" s="767" t="str">
        <f t="shared" ca="1" si="99"/>
        <v/>
      </c>
      <c r="Z254" s="768" t="str">
        <f t="shared" ca="1" si="100"/>
        <v/>
      </c>
      <c r="AA254" s="759" t="e">
        <f t="shared" ca="1" si="89"/>
        <v>#VALUE!</v>
      </c>
    </row>
    <row r="255" spans="1:27" s="743" customFormat="1" ht="34.85" hidden="1" customHeight="1">
      <c r="A255" s="740"/>
      <c r="B255" s="1103" t="str">
        <f t="shared" ref="B255:Y257" si="102">B143</f>
        <v>保單
年度
(末)</v>
      </c>
      <c r="C255" s="1106" t="str">
        <f t="shared" si="102"/>
        <v>保險
年齡</v>
      </c>
      <c r="D255" s="1106" t="str">
        <f t="shared" ca="1" si="102"/>
        <v>累積所繳保險費
(A)</v>
      </c>
      <c r="E255" s="1109" t="str">
        <f t="shared" si="102"/>
        <v>基本保險金額對應之保單價值準備金
【含祝壽保險金】</v>
      </c>
      <c r="F255" s="1112" t="str">
        <f t="shared" si="102"/>
        <v>基本保險金額
對應之現金價值
【含祝壽保險金】
(B)</v>
      </c>
      <c r="G255" s="1106" t="str">
        <f t="shared" si="102"/>
        <v>基本保險金額
對應之壽險保障
(身故保險金)</v>
      </c>
      <c r="H255" s="741"/>
      <c r="I255" s="742"/>
      <c r="J255" s="1121" t="str">
        <f t="shared" si="102"/>
        <v>假設投保後未來各保單年度宣告利率為1.75% (下表為預估假設值)</v>
      </c>
      <c r="K255" s="1121"/>
      <c r="L255" s="1121"/>
      <c r="M255" s="1121"/>
      <c r="N255" s="1121"/>
      <c r="O255" s="1121"/>
      <c r="P255" s="1121"/>
      <c r="Q255" s="1121"/>
      <c r="R255" s="1138" t="str">
        <f t="shared" si="102"/>
        <v>年度末終止契約時合計可領取之金額(含增值回饋分享金)
(F)</v>
      </c>
      <c r="S255" s="1141" t="str">
        <f t="shared" si="102"/>
        <v>次年度期初終止契約時合計可領取之金額(含增值回饋分享金)
(H)=(G)</v>
      </c>
      <c r="T255" s="1144" t="str">
        <f t="shared" si="102"/>
        <v>累積
應繳保費</v>
      </c>
      <c r="U255" s="1147" t="str">
        <f t="shared" si="102"/>
        <v>期末保單價值準備金(含基本保險金額、累計增加保險金額)
【含祝壽保險金】</v>
      </c>
      <c r="V255" s="1156" t="str">
        <f t="shared" si="102"/>
        <v>(E)+(F)</v>
      </c>
      <c r="W255" s="1156" t="str">
        <f t="shared" si="102"/>
        <v>((E)+(F))/(A)</v>
      </c>
      <c r="X255" s="1156" t="str">
        <f t="shared" si="102"/>
        <v>(G)+(E)</v>
      </c>
      <c r="Y255" s="1159" t="str">
        <f t="shared" si="102"/>
        <v>((G)+(E))/(A)</v>
      </c>
      <c r="Z255" s="1250" t="str">
        <f>Z17</f>
        <v>(I)/(A)</v>
      </c>
      <c r="AA255" s="759" t="e">
        <f t="shared" ca="1" si="89"/>
        <v>#VALUE!</v>
      </c>
    </row>
    <row r="256" spans="1:27" s="743" customFormat="1" ht="36" hidden="1" customHeight="1">
      <c r="A256" s="740"/>
      <c r="B256" s="1104">
        <f t="shared" si="102"/>
        <v>0</v>
      </c>
      <c r="C256" s="1107">
        <f t="shared" si="102"/>
        <v>0</v>
      </c>
      <c r="D256" s="1107">
        <f t="shared" si="102"/>
        <v>0</v>
      </c>
      <c r="E256" s="1110">
        <f t="shared" si="102"/>
        <v>0</v>
      </c>
      <c r="F256" s="1113">
        <f t="shared" si="102"/>
        <v>0</v>
      </c>
      <c r="G256" s="1107">
        <f t="shared" si="102"/>
        <v>0</v>
      </c>
      <c r="H256" s="1116" t="str">
        <f t="shared" si="102"/>
        <v>增值回饋分享金</v>
      </c>
      <c r="I256" s="1118" t="str">
        <f t="shared" si="102"/>
        <v>選擇以繳清保險方式增加保險金額</v>
      </c>
      <c r="J256" s="1119">
        <f t="shared" si="102"/>
        <v>0</v>
      </c>
      <c r="K256" s="1119">
        <f t="shared" si="102"/>
        <v>0</v>
      </c>
      <c r="L256" s="1119">
        <f t="shared" si="102"/>
        <v>0</v>
      </c>
      <c r="M256" s="1118" t="str">
        <f t="shared" si="102"/>
        <v>選擇現金給付</v>
      </c>
      <c r="N256" s="1120">
        <f t="shared" si="102"/>
        <v>0</v>
      </c>
      <c r="O256" s="1122" t="str">
        <f t="shared" si="102"/>
        <v>下表數值含「基本保險金額、累計增加保險金額」</v>
      </c>
      <c r="P256" s="1122">
        <f t="shared" si="102"/>
        <v>0</v>
      </c>
      <c r="Q256" s="1122">
        <f t="shared" si="102"/>
        <v>0</v>
      </c>
      <c r="R256" s="1139" t="str">
        <f t="shared" si="102"/>
        <v>年度末終止契約時合計可領取之金額(含增值回饋分享金)
(F)</v>
      </c>
      <c r="S256" s="1142" t="str">
        <f t="shared" si="102"/>
        <v>次年度期初終止契約時合計可領取之金額(含增值回饋分享金)
(H)=(G)</v>
      </c>
      <c r="T256" s="1145">
        <f t="shared" si="102"/>
        <v>0</v>
      </c>
      <c r="U256" s="1148">
        <f t="shared" si="102"/>
        <v>0</v>
      </c>
      <c r="V256" s="1157">
        <f t="shared" si="102"/>
        <v>0</v>
      </c>
      <c r="W256" s="1157">
        <f t="shared" si="102"/>
        <v>0</v>
      </c>
      <c r="X256" s="1157">
        <f t="shared" si="102"/>
        <v>0</v>
      </c>
      <c r="Y256" s="1160">
        <f t="shared" si="102"/>
        <v>0</v>
      </c>
      <c r="Z256" s="1251"/>
      <c r="AA256" s="759" t="b">
        <f t="shared" ca="1" si="89"/>
        <v>0</v>
      </c>
    </row>
    <row r="257" spans="1:27" s="743" customFormat="1" ht="93.6" hidden="1" customHeight="1" thickBot="1">
      <c r="A257" s="740"/>
      <c r="B257" s="1105">
        <f t="shared" si="102"/>
        <v>0</v>
      </c>
      <c r="C257" s="1108">
        <f t="shared" si="102"/>
        <v>0</v>
      </c>
      <c r="D257" s="1108">
        <f t="shared" si="102"/>
        <v>0</v>
      </c>
      <c r="E257" s="1111">
        <f t="shared" si="102"/>
        <v>0</v>
      </c>
      <c r="F257" s="1114">
        <f t="shared" si="102"/>
        <v>0</v>
      </c>
      <c r="G257" s="1108">
        <f t="shared" si="102"/>
        <v>0</v>
      </c>
      <c r="H257" s="1117">
        <f t="shared" si="102"/>
        <v>0</v>
      </c>
      <c r="I257" s="744" t="str">
        <f t="shared" si="102"/>
        <v>增額繳清保險金額</v>
      </c>
      <c r="J257" s="745" t="str">
        <f t="shared" si="102"/>
        <v>累計增加
保險金額</v>
      </c>
      <c r="K257" s="744" t="str">
        <f t="shared" si="102"/>
        <v>累計增加保險金額對應之年度末保單價值準備金
【含祝壽保險金】</v>
      </c>
      <c r="L257" s="745" t="str">
        <f t="shared" si="102"/>
        <v>累計增加保險金額對應之現金價值
【含祝壽保險金】(C)</v>
      </c>
      <c r="M257" s="745" t="str">
        <f t="shared" si="102"/>
        <v>增值回饋
分享金
(D)</v>
      </c>
      <c r="N257" s="745" t="str">
        <f t="shared" si="102"/>
        <v>累計之增值回饋分享金
(E)</v>
      </c>
      <c r="O257" s="783" t="str">
        <f t="shared" si="102"/>
        <v>壽險保障
(身故保險金)
(I)</v>
      </c>
      <c r="P257" s="783" t="str">
        <f t="shared" si="102"/>
        <v>年度末現金價值
【含祝壽保險金】
(F)=(B)+(C)</v>
      </c>
      <c r="Q257" s="785" t="str">
        <f t="shared" si="102"/>
        <v>次年度期初
現金價值
(G)</v>
      </c>
      <c r="R257" s="1140">
        <f t="shared" si="102"/>
        <v>0</v>
      </c>
      <c r="S257" s="1143">
        <f t="shared" si="102"/>
        <v>0</v>
      </c>
      <c r="T257" s="1146">
        <f t="shared" si="102"/>
        <v>0</v>
      </c>
      <c r="U257" s="1149">
        <f t="shared" si="102"/>
        <v>0</v>
      </c>
      <c r="V257" s="1158">
        <f t="shared" si="102"/>
        <v>0</v>
      </c>
      <c r="W257" s="1158">
        <f t="shared" si="102"/>
        <v>0</v>
      </c>
      <c r="X257" s="1158">
        <f t="shared" si="102"/>
        <v>0</v>
      </c>
      <c r="Y257" s="1161">
        <f t="shared" si="102"/>
        <v>0</v>
      </c>
      <c r="Z257" s="1252"/>
      <c r="AA257" s="759" t="b">
        <f t="shared" ca="1" si="89"/>
        <v>0</v>
      </c>
    </row>
    <row r="258" spans="1:27" s="338" customFormat="1" ht="31" hidden="1" customHeight="1">
      <c r="A258" s="337"/>
      <c r="B258" s="786" t="str">
        <f ca="1">IF(B254="","",IF(C254=險種基本資料!$B$21,"",B254+1))</f>
        <v/>
      </c>
      <c r="C258" s="787" t="str">
        <f t="shared" ca="1" si="101"/>
        <v/>
      </c>
      <c r="D258" s="755" t="str">
        <f ca="1">IF(B258="","",OFFSET(預定利率!$I$2,B258,0))</f>
        <v/>
      </c>
      <c r="E258" s="755" t="str">
        <f ca="1">IF(B258="","",OFFSET(預定利率!$M$2,B258,0)+OFFSET(預定利率!$K$2,B258,0))</f>
        <v/>
      </c>
      <c r="F258" s="755" t="str">
        <f ca="1">IF(B258="","",OFFSET(預定利率!$L$2,B258,0)+OFFSET(預定利率!$K$2,B258,0))</f>
        <v/>
      </c>
      <c r="G258" s="755" t="str">
        <f ca="1">IF(B258="","",OFFSET(預定利率!$J$2,B258,0))</f>
        <v/>
      </c>
      <c r="H258" s="755" t="str">
        <f ca="1">IF(B258="","",OFFSET(預定利率!$G$2,B258,0))</f>
        <v/>
      </c>
      <c r="I258" s="755" t="str">
        <f ca="1">IF(B258="","",IF(C258&lt;16,0,IF(C258=16,OFFSET(預定利率!$O$2,B258-1,0),0)+OFFSET(預定利率!$O$2,B258,0)))</f>
        <v/>
      </c>
      <c r="J258" s="755" t="str">
        <f ca="1">IF(B258="","",IF(C258&lt;16,0,OFFSET(預定利率!$P$2,B258,0)))</f>
        <v/>
      </c>
      <c r="K258" s="755" t="str">
        <f ca="1">IF(B258="","",IF(C258&lt;16,OFFSET(預定利率!$N$2,B258,0)+OFFSET(預定利率!$U$2,B258,0),OFFSET(預定利率!$Q$2,B258,0)+OFFSET(預定利率!$U$2,B258,0)))</f>
        <v/>
      </c>
      <c r="L258" s="755" t="str">
        <f ca="1">IF(B258="","",IF(C258&lt;16,OFFSET(預定利率!$N$2,B258,0),OFFSET(預定利率!$Q$2,B258,0)+OFFSET(預定利率!$U$2,B258,0)))</f>
        <v/>
      </c>
      <c r="M258" s="755" t="str">
        <f ca="1">IF(B258="","",IF(OR(ZDIVOPT02=CSWD,ZDIVOPT02=DVAC),OFFSET(預定利率!$R$2,B258,0),0))</f>
        <v/>
      </c>
      <c r="N258" s="755" t="str">
        <f ca="1">IF(B258="","",IF(ZDIVOPT02=CSWD,OFFSET(預定利率!$S$2,B258,0),IF(ZDIVOPT02=DVAC,OFFSET(預定利率!$T$2,B258,0),0)))</f>
        <v/>
      </c>
      <c r="O258" s="755" t="str">
        <f ca="1">IF(B258="","",IF(C258&lt;0,0,OFFSET(預定利率!$J$2,B258,0)+MAX(OFFSET(預定利率!$V$2,B258,0,1,3))))</f>
        <v/>
      </c>
      <c r="P258" s="755" t="str">
        <f t="shared" ref="P258:P267" ca="1" si="103">IF(B258="","",F258+L258)</f>
        <v/>
      </c>
      <c r="Q258" s="788" t="str">
        <f ca="1">IF(B258="","",IF(C258=109,0,OFFSET(預定利率!$AB$2,B258,0)+OFFSET(預定利率!$AC$2,B258,0)))</f>
        <v/>
      </c>
      <c r="R258" s="751" t="str">
        <f t="shared" ref="R258:R267" ca="1" si="104">IF(B258="","",P258+IF(ZDIVOPT02=CSWD,M258,0)+IF(ZDIVOPT02=DVAC,N258,0))</f>
        <v/>
      </c>
      <c r="S258" s="753" t="str">
        <f t="shared" ref="S258:S267" ca="1" si="105">IF(C258=109,0,IF(B258="","",Q258+IF(ZDIVOPT02=CSWD,M258,0)+IF(ZDIVOPT02=DVAC,N258,0)))</f>
        <v/>
      </c>
      <c r="T258" s="771" t="str">
        <f t="shared" ref="T258:T267" ca="1" si="106">IF(B258="","",FYPremium+(MIN(PayYear,B258)-1)*CYPremium)</f>
        <v/>
      </c>
      <c r="U258" s="751" t="str">
        <f ca="1">IF(B258="","",OFFSET(預定利率!$Y$2,B258,0))</f>
        <v/>
      </c>
      <c r="V258" s="751" t="str">
        <f t="shared" ref="V258:V267" ca="1" si="107">IF(B258="","",P258+N258)</f>
        <v/>
      </c>
      <c r="W258" s="772" t="str">
        <f t="shared" ref="W258:W267" ca="1" si="108">IF(B258="","",V258/D258)</f>
        <v/>
      </c>
      <c r="X258" s="751" t="str">
        <f t="shared" ref="X258:X267" ca="1" si="109">IF(B258="","",IF(C258=109,0,Q258+N258))</f>
        <v/>
      </c>
      <c r="Y258" s="773" t="str">
        <f t="shared" ref="Y258:Y267" ca="1" si="110">IF(B258="","",IF(C258=109,"-",X258/D258))</f>
        <v/>
      </c>
      <c r="Z258" s="774" t="str">
        <f t="shared" ref="Z258:Z267" ca="1" si="111">IF(B258="","",O258/D258)</f>
        <v/>
      </c>
      <c r="AA258" s="759" t="e">
        <f t="shared" ca="1" si="89"/>
        <v>#VALUE!</v>
      </c>
    </row>
    <row r="259" spans="1:27" s="338" customFormat="1" ht="31" hidden="1" customHeight="1">
      <c r="A259" s="337"/>
      <c r="B259" s="749" t="str">
        <f ca="1">IF(B258="","",IF(C258=險種基本資料!$B$21,"",B258+1))</f>
        <v/>
      </c>
      <c r="C259" s="750" t="str">
        <f t="shared" ca="1" si="101"/>
        <v/>
      </c>
      <c r="D259" s="751" t="str">
        <f ca="1">IF(B259="","",OFFSET(預定利率!$I$2,B259,0))</f>
        <v/>
      </c>
      <c r="E259" s="751" t="str">
        <f ca="1">IF(B259="","",OFFSET(預定利率!$M$2,B259,0)+OFFSET(預定利率!$K$2,B259,0))</f>
        <v/>
      </c>
      <c r="F259" s="751" t="str">
        <f ca="1">IF(B259="","",OFFSET(預定利率!$L$2,B259,0)+OFFSET(預定利率!$K$2,B259,0))</f>
        <v/>
      </c>
      <c r="G259" s="751" t="str">
        <f ca="1">IF(B259="","",OFFSET(預定利率!$J$2,B259,0))</f>
        <v/>
      </c>
      <c r="H259" s="751" t="str">
        <f ca="1">IF(B259="","",OFFSET(預定利率!$G$2,B259,0))</f>
        <v/>
      </c>
      <c r="I259" s="751" t="str">
        <f ca="1">IF(B259="","",IF(C259&lt;16,0,IF(C259=16,OFFSET(預定利率!$O$2,B259-1,0),0)+OFFSET(預定利率!$O$2,B259,0)))</f>
        <v/>
      </c>
      <c r="J259" s="751" t="str">
        <f ca="1">IF(B259="","",IF(C259&lt;16,0,OFFSET(預定利率!$P$2,B259,0)))</f>
        <v/>
      </c>
      <c r="K259" s="751" t="str">
        <f ca="1">IF(B259="","",IF(C259&lt;16,OFFSET(預定利率!$N$2,B259,0)+OFFSET(預定利率!$U$2,B259,0),OFFSET(預定利率!$Q$2,B259,0)+OFFSET(預定利率!$U$2,B259,0)))</f>
        <v/>
      </c>
      <c r="L259" s="751" t="str">
        <f ca="1">IF(B259="","",IF(C259&lt;16,OFFSET(預定利率!$N$2,B259,0),OFFSET(預定利率!$Q$2,B259,0)+OFFSET(預定利率!$U$2,B259,0)))</f>
        <v/>
      </c>
      <c r="M259" s="751" t="str">
        <f ca="1">IF(B259="","",IF(OR(ZDIVOPT02=CSWD,ZDIVOPT02=DVAC),OFFSET(預定利率!$R$2,B259,0),0))</f>
        <v/>
      </c>
      <c r="N259" s="751" t="str">
        <f ca="1">IF(B259="","",IF(ZDIVOPT02=CSWD,OFFSET(預定利率!$S$2,B259,0),IF(ZDIVOPT02=DVAC,OFFSET(預定利率!$T$2,B259,0),0)))</f>
        <v/>
      </c>
      <c r="O259" s="751" t="str">
        <f ca="1">IF(B259="","",IF(C259&lt;0,0,OFFSET(預定利率!$J$2,B259,0)+MAX(OFFSET(預定利率!$V$2,B259,0,1,3))))</f>
        <v/>
      </c>
      <c r="P259" s="751" t="str">
        <f t="shared" ca="1" si="103"/>
        <v/>
      </c>
      <c r="Q259" s="752" t="str">
        <f ca="1">IF(B259="","",IF(C259=109,0,OFFSET(預定利率!$AB$2,B259,0)+OFFSET(預定利率!$AC$2,B259,0)))</f>
        <v/>
      </c>
      <c r="R259" s="751" t="str">
        <f t="shared" ca="1" si="104"/>
        <v/>
      </c>
      <c r="S259" s="753" t="str">
        <f t="shared" ca="1" si="105"/>
        <v/>
      </c>
      <c r="T259" s="760" t="str">
        <f t="shared" ca="1" si="106"/>
        <v/>
      </c>
      <c r="U259" s="761" t="str">
        <f ca="1">IF(B259="","",OFFSET(預定利率!$Y$2,B259,0))</f>
        <v/>
      </c>
      <c r="V259" s="761" t="str">
        <f t="shared" ca="1" si="107"/>
        <v/>
      </c>
      <c r="W259" s="762" t="str">
        <f t="shared" ca="1" si="108"/>
        <v/>
      </c>
      <c r="X259" s="761" t="str">
        <f t="shared" ca="1" si="109"/>
        <v/>
      </c>
      <c r="Y259" s="763" t="str">
        <f t="shared" ca="1" si="110"/>
        <v/>
      </c>
      <c r="Z259" s="758" t="str">
        <f t="shared" ca="1" si="111"/>
        <v/>
      </c>
      <c r="AA259" s="759" t="e">
        <f t="shared" ca="1" si="89"/>
        <v>#VALUE!</v>
      </c>
    </row>
    <row r="260" spans="1:27" s="338" customFormat="1" ht="31" hidden="1" customHeight="1">
      <c r="A260" s="337"/>
      <c r="B260" s="749" t="str">
        <f ca="1">IF(B259="","",IF(C259=險種基本資料!$B$21,"",B259+1))</f>
        <v/>
      </c>
      <c r="C260" s="750" t="str">
        <f t="shared" ca="1" si="101"/>
        <v/>
      </c>
      <c r="D260" s="751" t="str">
        <f ca="1">IF(B260="","",OFFSET(預定利率!$I$2,B260,0))</f>
        <v/>
      </c>
      <c r="E260" s="751" t="str">
        <f ca="1">IF(B260="","",OFFSET(預定利率!$M$2,B260,0)+OFFSET(預定利率!$K$2,B260,0))</f>
        <v/>
      </c>
      <c r="F260" s="751" t="str">
        <f ca="1">IF(B260="","",OFFSET(預定利率!$L$2,B260,0)+OFFSET(預定利率!$K$2,B260,0))</f>
        <v/>
      </c>
      <c r="G260" s="751" t="str">
        <f ca="1">IF(B260="","",OFFSET(預定利率!$J$2,B260,0))</f>
        <v/>
      </c>
      <c r="H260" s="751" t="str">
        <f ca="1">IF(B260="","",OFFSET(預定利率!$G$2,B260,0))</f>
        <v/>
      </c>
      <c r="I260" s="751" t="str">
        <f ca="1">IF(B260="","",IF(C260&lt;16,0,IF(C260=16,OFFSET(預定利率!$O$2,B260-1,0),0)+OFFSET(預定利率!$O$2,B260,0)))</f>
        <v/>
      </c>
      <c r="J260" s="751" t="str">
        <f ca="1">IF(B260="","",IF(C260&lt;16,0,OFFSET(預定利率!$P$2,B260,0)))</f>
        <v/>
      </c>
      <c r="K260" s="751" t="str">
        <f ca="1">IF(B260="","",IF(C260&lt;16,OFFSET(預定利率!$N$2,B260,0)+OFFSET(預定利率!$U$2,B260,0),OFFSET(預定利率!$Q$2,B260,0)+OFFSET(預定利率!$U$2,B260,0)))</f>
        <v/>
      </c>
      <c r="L260" s="751" t="str">
        <f ca="1">IF(B260="","",IF(C260&lt;16,OFFSET(預定利率!$N$2,B260,0),OFFSET(預定利率!$Q$2,B260,0)+OFFSET(預定利率!$U$2,B260,0)))</f>
        <v/>
      </c>
      <c r="M260" s="751" t="str">
        <f ca="1">IF(B260="","",IF(OR(ZDIVOPT02=CSWD,ZDIVOPT02=DVAC),OFFSET(預定利率!$R$2,B260,0),0))</f>
        <v/>
      </c>
      <c r="N260" s="751" t="str">
        <f ca="1">IF(B260="","",IF(ZDIVOPT02=CSWD,OFFSET(預定利率!$S$2,B260,0),IF(ZDIVOPT02=DVAC,OFFSET(預定利率!$T$2,B260,0),0)))</f>
        <v/>
      </c>
      <c r="O260" s="751" t="str">
        <f ca="1">IF(B260="","",IF(C260&lt;0,0,OFFSET(預定利率!$J$2,B260,0)+MAX(OFFSET(預定利率!$V$2,B260,0,1,3))))</f>
        <v/>
      </c>
      <c r="P260" s="751" t="str">
        <f t="shared" ca="1" si="103"/>
        <v/>
      </c>
      <c r="Q260" s="752" t="str">
        <f ca="1">IF(B260="","",IF(C260=109,0,OFFSET(預定利率!$AB$2,B260,0)+OFFSET(預定利率!$AC$2,B260,0)))</f>
        <v/>
      </c>
      <c r="R260" s="751" t="str">
        <f t="shared" ca="1" si="104"/>
        <v/>
      </c>
      <c r="S260" s="753" t="str">
        <f t="shared" ca="1" si="105"/>
        <v/>
      </c>
      <c r="T260" s="760" t="str">
        <f t="shared" ca="1" si="106"/>
        <v/>
      </c>
      <c r="U260" s="761" t="str">
        <f ca="1">IF(B260="","",OFFSET(預定利率!$Y$2,B260,0))</f>
        <v/>
      </c>
      <c r="V260" s="761" t="str">
        <f t="shared" ca="1" si="107"/>
        <v/>
      </c>
      <c r="W260" s="762" t="str">
        <f t="shared" ca="1" si="108"/>
        <v/>
      </c>
      <c r="X260" s="761" t="str">
        <f t="shared" ca="1" si="109"/>
        <v/>
      </c>
      <c r="Y260" s="763" t="str">
        <f t="shared" ca="1" si="110"/>
        <v/>
      </c>
      <c r="Z260" s="758" t="str">
        <f t="shared" ca="1" si="111"/>
        <v/>
      </c>
      <c r="AA260" s="759" t="e">
        <f t="shared" ca="1" si="89"/>
        <v>#VALUE!</v>
      </c>
    </row>
    <row r="261" spans="1:27" s="338" customFormat="1" ht="31" hidden="1" customHeight="1">
      <c r="A261" s="337"/>
      <c r="B261" s="749" t="str">
        <f ca="1">IF(B260="","",IF(C260=險種基本資料!$B$21,"",B260+1))</f>
        <v/>
      </c>
      <c r="C261" s="750" t="str">
        <f t="shared" ca="1" si="101"/>
        <v/>
      </c>
      <c r="D261" s="751" t="str">
        <f ca="1">IF(B261="","",OFFSET(預定利率!$I$2,B261,0))</f>
        <v/>
      </c>
      <c r="E261" s="751" t="str">
        <f ca="1">IF(B261="","",OFFSET(預定利率!$M$2,B261,0)+OFFSET(預定利率!$K$2,B261,0))</f>
        <v/>
      </c>
      <c r="F261" s="751" t="str">
        <f ca="1">IF(B261="","",OFFSET(預定利率!$L$2,B261,0)+OFFSET(預定利率!$K$2,B261,0))</f>
        <v/>
      </c>
      <c r="G261" s="751" t="str">
        <f ca="1">IF(B261="","",OFFSET(預定利率!$J$2,B261,0))</f>
        <v/>
      </c>
      <c r="H261" s="751" t="str">
        <f ca="1">IF(B261="","",OFFSET(預定利率!$G$2,B261,0))</f>
        <v/>
      </c>
      <c r="I261" s="751" t="str">
        <f ca="1">IF(B261="","",IF(C261&lt;16,0,IF(C261=16,OFFSET(預定利率!$O$2,B261-1,0),0)+OFFSET(預定利率!$O$2,B261,0)))</f>
        <v/>
      </c>
      <c r="J261" s="751" t="str">
        <f ca="1">IF(B261="","",IF(C261&lt;16,0,OFFSET(預定利率!$P$2,B261,0)))</f>
        <v/>
      </c>
      <c r="K261" s="751" t="str">
        <f ca="1">IF(B261="","",IF(C261&lt;16,OFFSET(預定利率!$N$2,B261,0)+OFFSET(預定利率!$U$2,B261,0),OFFSET(預定利率!$Q$2,B261,0)+OFFSET(預定利率!$U$2,B261,0)))</f>
        <v/>
      </c>
      <c r="L261" s="751" t="str">
        <f ca="1">IF(B261="","",IF(C261&lt;16,OFFSET(預定利率!$N$2,B261,0),OFFSET(預定利率!$Q$2,B261,0)+OFFSET(預定利率!$U$2,B261,0)))</f>
        <v/>
      </c>
      <c r="M261" s="751" t="str">
        <f ca="1">IF(B261="","",IF(OR(ZDIVOPT02=CSWD,ZDIVOPT02=DVAC),OFFSET(預定利率!$R$2,B261,0),0))</f>
        <v/>
      </c>
      <c r="N261" s="751" t="str">
        <f ca="1">IF(B261="","",IF(ZDIVOPT02=CSWD,OFFSET(預定利率!$S$2,B261,0),IF(ZDIVOPT02=DVAC,OFFSET(預定利率!$T$2,B261,0),0)))</f>
        <v/>
      </c>
      <c r="O261" s="751" t="str">
        <f ca="1">IF(B261="","",IF(C261&lt;0,0,OFFSET(預定利率!$J$2,B261,0)+MAX(OFFSET(預定利率!$V$2,B261,0,1,3))))</f>
        <v/>
      </c>
      <c r="P261" s="751" t="str">
        <f t="shared" ca="1" si="103"/>
        <v/>
      </c>
      <c r="Q261" s="752" t="str">
        <f ca="1">IF(B261="","",IF(C261=109,0,OFFSET(預定利率!$AB$2,B261,0)+OFFSET(預定利率!$AC$2,B261,0)))</f>
        <v/>
      </c>
      <c r="R261" s="751" t="str">
        <f t="shared" ca="1" si="104"/>
        <v/>
      </c>
      <c r="S261" s="753" t="str">
        <f t="shared" ca="1" si="105"/>
        <v/>
      </c>
      <c r="T261" s="760" t="str">
        <f t="shared" ca="1" si="106"/>
        <v/>
      </c>
      <c r="U261" s="761" t="str">
        <f ca="1">IF(B261="","",OFFSET(預定利率!$Y$2,B261,0))</f>
        <v/>
      </c>
      <c r="V261" s="761" t="str">
        <f t="shared" ca="1" si="107"/>
        <v/>
      </c>
      <c r="W261" s="762" t="str">
        <f t="shared" ca="1" si="108"/>
        <v/>
      </c>
      <c r="X261" s="761" t="str">
        <f t="shared" ca="1" si="109"/>
        <v/>
      </c>
      <c r="Y261" s="763" t="str">
        <f t="shared" ca="1" si="110"/>
        <v/>
      </c>
      <c r="Z261" s="758" t="str">
        <f t="shared" ca="1" si="111"/>
        <v/>
      </c>
      <c r="AA261" s="759" t="e">
        <f t="shared" ca="1" si="89"/>
        <v>#VALUE!</v>
      </c>
    </row>
    <row r="262" spans="1:27" s="338" customFormat="1" ht="31" hidden="1" customHeight="1">
      <c r="A262" s="337"/>
      <c r="B262" s="749" t="str">
        <f ca="1">IF(B261="","",IF(C261=險種基本資料!$B$21,"",B261+1))</f>
        <v/>
      </c>
      <c r="C262" s="750" t="str">
        <f t="shared" ca="1" si="101"/>
        <v/>
      </c>
      <c r="D262" s="751" t="str">
        <f ca="1">IF(B262="","",OFFSET(預定利率!$I$2,B262,0))</f>
        <v/>
      </c>
      <c r="E262" s="751" t="str">
        <f ca="1">IF(B262="","",OFFSET(預定利率!$M$2,B262,0)+OFFSET(預定利率!$K$2,B262,0))</f>
        <v/>
      </c>
      <c r="F262" s="751" t="str">
        <f ca="1">IF(B262="","",OFFSET(預定利率!$L$2,B262,0)+OFFSET(預定利率!$K$2,B262,0))</f>
        <v/>
      </c>
      <c r="G262" s="751" t="str">
        <f ca="1">IF(B262="","",OFFSET(預定利率!$J$2,B262,0))</f>
        <v/>
      </c>
      <c r="H262" s="751" t="str">
        <f ca="1">IF(B262="","",OFFSET(預定利率!$G$2,B262,0))</f>
        <v/>
      </c>
      <c r="I262" s="751" t="str">
        <f ca="1">IF(B262="","",IF(C262&lt;16,0,IF(C262=16,OFFSET(預定利率!$O$2,B262-1,0),0)+OFFSET(預定利率!$O$2,B262,0)))</f>
        <v/>
      </c>
      <c r="J262" s="751" t="str">
        <f ca="1">IF(B262="","",IF(C262&lt;16,0,OFFSET(預定利率!$P$2,B262,0)))</f>
        <v/>
      </c>
      <c r="K262" s="751" t="str">
        <f ca="1">IF(B262="","",IF(C262&lt;16,OFFSET(預定利率!$N$2,B262,0)+OFFSET(預定利率!$U$2,B262,0),OFFSET(預定利率!$Q$2,B262,0)+OFFSET(預定利率!$U$2,B262,0)))</f>
        <v/>
      </c>
      <c r="L262" s="751" t="str">
        <f ca="1">IF(B262="","",IF(C262&lt;16,OFFSET(預定利率!$N$2,B262,0),OFFSET(預定利率!$Q$2,B262,0)+OFFSET(預定利率!$U$2,B262,0)))</f>
        <v/>
      </c>
      <c r="M262" s="751" t="str">
        <f ca="1">IF(B262="","",IF(OR(ZDIVOPT02=CSWD,ZDIVOPT02=DVAC),OFFSET(預定利率!$R$2,B262,0),0))</f>
        <v/>
      </c>
      <c r="N262" s="751" t="str">
        <f ca="1">IF(B262="","",IF(ZDIVOPT02=CSWD,OFFSET(預定利率!$S$2,B262,0),IF(ZDIVOPT02=DVAC,OFFSET(預定利率!$T$2,B262,0),0)))</f>
        <v/>
      </c>
      <c r="O262" s="751" t="str">
        <f ca="1">IF(B262="","",IF(C262&lt;0,0,OFFSET(預定利率!$J$2,B262,0)+MAX(OFFSET(預定利率!$V$2,B262,0,1,3))))</f>
        <v/>
      </c>
      <c r="P262" s="751" t="str">
        <f t="shared" ca="1" si="103"/>
        <v/>
      </c>
      <c r="Q262" s="752" t="str">
        <f ca="1">IF(B262="","",IF(C262=109,0,OFFSET(預定利率!$AB$2,B262,0)+OFFSET(預定利率!$AC$2,B262,0)))</f>
        <v/>
      </c>
      <c r="R262" s="751" t="str">
        <f t="shared" ca="1" si="104"/>
        <v/>
      </c>
      <c r="S262" s="753" t="str">
        <f t="shared" ca="1" si="105"/>
        <v/>
      </c>
      <c r="T262" s="760" t="str">
        <f t="shared" ca="1" si="106"/>
        <v/>
      </c>
      <c r="U262" s="761" t="str">
        <f ca="1">IF(B262="","",OFFSET(預定利率!$Y$2,B262,0))</f>
        <v/>
      </c>
      <c r="V262" s="761" t="str">
        <f t="shared" ca="1" si="107"/>
        <v/>
      </c>
      <c r="W262" s="762" t="str">
        <f t="shared" ca="1" si="108"/>
        <v/>
      </c>
      <c r="X262" s="761" t="str">
        <f t="shared" ca="1" si="109"/>
        <v/>
      </c>
      <c r="Y262" s="763" t="str">
        <f t="shared" ca="1" si="110"/>
        <v/>
      </c>
      <c r="Z262" s="758" t="str">
        <f t="shared" ca="1" si="111"/>
        <v/>
      </c>
      <c r="AA262" s="759" t="e">
        <f t="shared" ca="1" si="89"/>
        <v>#VALUE!</v>
      </c>
    </row>
    <row r="263" spans="1:27" s="338" customFormat="1" ht="31" hidden="1" customHeight="1">
      <c r="A263" s="337"/>
      <c r="B263" s="749" t="str">
        <f ca="1">IF(B262="","",IF(C262=險種基本資料!$B$21,"",B262+1))</f>
        <v/>
      </c>
      <c r="C263" s="750" t="str">
        <f t="shared" ca="1" si="101"/>
        <v/>
      </c>
      <c r="D263" s="751" t="str">
        <f ca="1">IF(B263="","",OFFSET(預定利率!$I$2,B263,0))</f>
        <v/>
      </c>
      <c r="E263" s="751" t="str">
        <f ca="1">IF(B263="","",OFFSET(預定利率!$M$2,B263,0)+OFFSET(預定利率!$K$2,B263,0))</f>
        <v/>
      </c>
      <c r="F263" s="751" t="str">
        <f ca="1">IF(B263="","",OFFSET(預定利率!$L$2,B263,0)+OFFSET(預定利率!$K$2,B263,0))</f>
        <v/>
      </c>
      <c r="G263" s="751" t="str">
        <f ca="1">IF(B263="","",OFFSET(預定利率!$J$2,B263,0))</f>
        <v/>
      </c>
      <c r="H263" s="751" t="str">
        <f ca="1">IF(B263="","",OFFSET(預定利率!$G$2,B263,0))</f>
        <v/>
      </c>
      <c r="I263" s="751" t="str">
        <f ca="1">IF(B263="","",IF(C263&lt;16,0,IF(C263=16,OFFSET(預定利率!$O$2,B263-1,0),0)+OFFSET(預定利率!$O$2,B263,0)))</f>
        <v/>
      </c>
      <c r="J263" s="751" t="str">
        <f ca="1">IF(B263="","",IF(C263&lt;16,0,OFFSET(預定利率!$P$2,B263,0)))</f>
        <v/>
      </c>
      <c r="K263" s="751" t="str">
        <f ca="1">IF(B263="","",IF(C263&lt;16,OFFSET(預定利率!$N$2,B263,0)+OFFSET(預定利率!$U$2,B263,0),OFFSET(預定利率!$Q$2,B263,0)+OFFSET(預定利率!$U$2,B263,0)))</f>
        <v/>
      </c>
      <c r="L263" s="751" t="str">
        <f ca="1">IF(B263="","",IF(C263&lt;16,OFFSET(預定利率!$N$2,B263,0),OFFSET(預定利率!$Q$2,B263,0)+OFFSET(預定利率!$U$2,B263,0)))</f>
        <v/>
      </c>
      <c r="M263" s="751" t="str">
        <f ca="1">IF(B263="","",IF(OR(ZDIVOPT02=CSWD,ZDIVOPT02=DVAC),OFFSET(預定利率!$R$2,B263,0),0))</f>
        <v/>
      </c>
      <c r="N263" s="751" t="str">
        <f ca="1">IF(B263="","",IF(ZDIVOPT02=CSWD,OFFSET(預定利率!$S$2,B263,0),IF(ZDIVOPT02=DVAC,OFFSET(預定利率!$T$2,B263,0),0)))</f>
        <v/>
      </c>
      <c r="O263" s="751" t="str">
        <f ca="1">IF(B263="","",IF(C263&lt;0,0,OFFSET(預定利率!$J$2,B263,0)+MAX(OFFSET(預定利率!$V$2,B263,0,1,3))))</f>
        <v/>
      </c>
      <c r="P263" s="751" t="str">
        <f t="shared" ca="1" si="103"/>
        <v/>
      </c>
      <c r="Q263" s="752" t="str">
        <f ca="1">IF(B263="","",IF(C263=109,0,OFFSET(預定利率!$AB$2,B263,0)+OFFSET(預定利率!$AC$2,B263,0)))</f>
        <v/>
      </c>
      <c r="R263" s="751" t="str">
        <f t="shared" ca="1" si="104"/>
        <v/>
      </c>
      <c r="S263" s="753" t="str">
        <f t="shared" ca="1" si="105"/>
        <v/>
      </c>
      <c r="T263" s="760" t="str">
        <f t="shared" ca="1" si="106"/>
        <v/>
      </c>
      <c r="U263" s="761" t="str">
        <f ca="1">IF(B263="","",OFFSET(預定利率!$Y$2,B263,0))</f>
        <v/>
      </c>
      <c r="V263" s="761" t="str">
        <f t="shared" ca="1" si="107"/>
        <v/>
      </c>
      <c r="W263" s="762" t="str">
        <f t="shared" ca="1" si="108"/>
        <v/>
      </c>
      <c r="X263" s="761" t="str">
        <f t="shared" ca="1" si="109"/>
        <v/>
      </c>
      <c r="Y263" s="763" t="str">
        <f t="shared" ca="1" si="110"/>
        <v/>
      </c>
      <c r="Z263" s="758" t="str">
        <f t="shared" ca="1" si="111"/>
        <v/>
      </c>
      <c r="AA263" s="759" t="e">
        <f t="shared" ca="1" si="89"/>
        <v>#VALUE!</v>
      </c>
    </row>
    <row r="264" spans="1:27" s="338" customFormat="1" ht="31" hidden="1" customHeight="1">
      <c r="A264" s="337"/>
      <c r="B264" s="749" t="str">
        <f ca="1">IF(B263="","",IF(C263=險種基本資料!$B$21,"",B263+1))</f>
        <v/>
      </c>
      <c r="C264" s="750" t="str">
        <f t="shared" ca="1" si="101"/>
        <v/>
      </c>
      <c r="D264" s="751" t="str">
        <f ca="1">IF(B264="","",OFFSET(預定利率!$I$2,B264,0))</f>
        <v/>
      </c>
      <c r="E264" s="751" t="str">
        <f ca="1">IF(B264="","",OFFSET(預定利率!$M$2,B264,0)+OFFSET(預定利率!$K$2,B264,0))</f>
        <v/>
      </c>
      <c r="F264" s="751" t="str">
        <f ca="1">IF(B264="","",OFFSET(預定利率!$L$2,B264,0)+OFFSET(預定利率!$K$2,B264,0))</f>
        <v/>
      </c>
      <c r="G264" s="751" t="str">
        <f ca="1">IF(B264="","",OFFSET(預定利率!$J$2,B264,0))</f>
        <v/>
      </c>
      <c r="H264" s="751" t="str">
        <f ca="1">IF(B264="","",OFFSET(預定利率!$G$2,B264,0))</f>
        <v/>
      </c>
      <c r="I264" s="751" t="str">
        <f ca="1">IF(B264="","",IF(C264&lt;16,0,IF(C264=16,OFFSET(預定利率!$O$2,B264-1,0),0)+OFFSET(預定利率!$O$2,B264,0)))</f>
        <v/>
      </c>
      <c r="J264" s="751" t="str">
        <f ca="1">IF(B264="","",IF(C264&lt;16,0,OFFSET(預定利率!$P$2,B264,0)))</f>
        <v/>
      </c>
      <c r="K264" s="751" t="str">
        <f ca="1">IF(B264="","",IF(C264&lt;16,OFFSET(預定利率!$N$2,B264,0)+OFFSET(預定利率!$U$2,B264,0),OFFSET(預定利率!$Q$2,B264,0)+OFFSET(預定利率!$U$2,B264,0)))</f>
        <v/>
      </c>
      <c r="L264" s="751" t="str">
        <f ca="1">IF(B264="","",IF(C264&lt;16,OFFSET(預定利率!$N$2,B264,0),OFFSET(預定利率!$Q$2,B264,0)+OFFSET(預定利率!$U$2,B264,0)))</f>
        <v/>
      </c>
      <c r="M264" s="751" t="str">
        <f ca="1">IF(B264="","",IF(OR(ZDIVOPT02=CSWD,ZDIVOPT02=DVAC),OFFSET(預定利率!$R$2,B264,0),0))</f>
        <v/>
      </c>
      <c r="N264" s="751" t="str">
        <f ca="1">IF(B264="","",IF(ZDIVOPT02=CSWD,OFFSET(預定利率!$S$2,B264,0),IF(ZDIVOPT02=DVAC,OFFSET(預定利率!$T$2,B264,0),0)))</f>
        <v/>
      </c>
      <c r="O264" s="751" t="str">
        <f ca="1">IF(B264="","",IF(C264&lt;0,0,OFFSET(預定利率!$J$2,B264,0)+MAX(OFFSET(預定利率!$V$2,B264,0,1,3))))</f>
        <v/>
      </c>
      <c r="P264" s="751" t="str">
        <f t="shared" ca="1" si="103"/>
        <v/>
      </c>
      <c r="Q264" s="752" t="str">
        <f ca="1">IF(B264="","",IF(C264=109,0,OFFSET(預定利率!$AB$2,B264,0)+OFFSET(預定利率!$AC$2,B264,0)))</f>
        <v/>
      </c>
      <c r="R264" s="751" t="str">
        <f t="shared" ca="1" si="104"/>
        <v/>
      </c>
      <c r="S264" s="753" t="str">
        <f t="shared" ca="1" si="105"/>
        <v/>
      </c>
      <c r="T264" s="760" t="str">
        <f t="shared" ca="1" si="106"/>
        <v/>
      </c>
      <c r="U264" s="761" t="str">
        <f ca="1">IF(B264="","",OFFSET(預定利率!$Y$2,B264,0))</f>
        <v/>
      </c>
      <c r="V264" s="761" t="str">
        <f t="shared" ca="1" si="107"/>
        <v/>
      </c>
      <c r="W264" s="762" t="str">
        <f t="shared" ca="1" si="108"/>
        <v/>
      </c>
      <c r="X264" s="761" t="str">
        <f t="shared" ca="1" si="109"/>
        <v/>
      </c>
      <c r="Y264" s="763" t="str">
        <f t="shared" ca="1" si="110"/>
        <v/>
      </c>
      <c r="Z264" s="758" t="str">
        <f t="shared" ca="1" si="111"/>
        <v/>
      </c>
      <c r="AA264" s="759" t="e">
        <f t="shared" ca="1" si="89"/>
        <v>#VALUE!</v>
      </c>
    </row>
    <row r="265" spans="1:27" s="338" customFormat="1" ht="31" hidden="1" customHeight="1">
      <c r="A265" s="337"/>
      <c r="B265" s="749" t="str">
        <f ca="1">IF(B264="","",IF(C264=險種基本資料!$B$21,"",B264+1))</f>
        <v/>
      </c>
      <c r="C265" s="750" t="str">
        <f t="shared" ca="1" si="101"/>
        <v/>
      </c>
      <c r="D265" s="751" t="str">
        <f ca="1">IF(B265="","",OFFSET(預定利率!$I$2,B265,0))</f>
        <v/>
      </c>
      <c r="E265" s="751" t="str">
        <f ca="1">IF(B265="","",OFFSET(預定利率!$M$2,B265,0)+OFFSET(預定利率!$K$2,B265,0))</f>
        <v/>
      </c>
      <c r="F265" s="751" t="str">
        <f ca="1">IF(B265="","",OFFSET(預定利率!$L$2,B265,0)+OFFSET(預定利率!$K$2,B265,0))</f>
        <v/>
      </c>
      <c r="G265" s="751" t="str">
        <f ca="1">IF(B265="","",OFFSET(預定利率!$J$2,B265,0))</f>
        <v/>
      </c>
      <c r="H265" s="751" t="str">
        <f ca="1">IF(B265="","",OFFSET(預定利率!$G$2,B265,0))</f>
        <v/>
      </c>
      <c r="I265" s="751" t="str">
        <f ca="1">IF(B265="","",IF(C265&lt;16,0,IF(C265=16,OFFSET(預定利率!$O$2,B265-1,0),0)+OFFSET(預定利率!$O$2,B265,0)))</f>
        <v/>
      </c>
      <c r="J265" s="751" t="str">
        <f ca="1">IF(B265="","",IF(C265&lt;16,0,OFFSET(預定利率!$P$2,B265,0)))</f>
        <v/>
      </c>
      <c r="K265" s="751" t="str">
        <f ca="1">IF(B265="","",IF(C265&lt;16,OFFSET(預定利率!$N$2,B265,0)+OFFSET(預定利率!$U$2,B265,0),OFFSET(預定利率!$Q$2,B265,0)+OFFSET(預定利率!$U$2,B265,0)))</f>
        <v/>
      </c>
      <c r="L265" s="751" t="str">
        <f ca="1">IF(B265="","",IF(C265&lt;16,OFFSET(預定利率!$N$2,B265,0),OFFSET(預定利率!$Q$2,B265,0)+OFFSET(預定利率!$U$2,B265,0)))</f>
        <v/>
      </c>
      <c r="M265" s="751" t="str">
        <f ca="1">IF(B265="","",IF(OR(ZDIVOPT02=CSWD,ZDIVOPT02=DVAC),OFFSET(預定利率!$R$2,B265,0),0))</f>
        <v/>
      </c>
      <c r="N265" s="751" t="str">
        <f ca="1">IF(B265="","",IF(ZDIVOPT02=CSWD,OFFSET(預定利率!$S$2,B265,0),IF(ZDIVOPT02=DVAC,OFFSET(預定利率!$T$2,B265,0),0)))</f>
        <v/>
      </c>
      <c r="O265" s="751" t="str">
        <f ca="1">IF(B265="","",IF(C265&lt;0,0,OFFSET(預定利率!$J$2,B265,0)+MAX(OFFSET(預定利率!$V$2,B265,0,1,3))))</f>
        <v/>
      </c>
      <c r="P265" s="751" t="str">
        <f t="shared" ca="1" si="103"/>
        <v/>
      </c>
      <c r="Q265" s="752" t="str">
        <f ca="1">IF(B265="","",IF(C265=109,0,OFFSET(預定利率!$AB$2,B265,0)+OFFSET(預定利率!$AC$2,B265,0)))</f>
        <v/>
      </c>
      <c r="R265" s="751" t="str">
        <f t="shared" ca="1" si="104"/>
        <v/>
      </c>
      <c r="S265" s="753" t="str">
        <f t="shared" ca="1" si="105"/>
        <v/>
      </c>
      <c r="T265" s="760" t="str">
        <f t="shared" ca="1" si="106"/>
        <v/>
      </c>
      <c r="U265" s="761" t="str">
        <f ca="1">IF(B265="","",OFFSET(預定利率!$Y$2,B265,0))</f>
        <v/>
      </c>
      <c r="V265" s="761" t="str">
        <f t="shared" ca="1" si="107"/>
        <v/>
      </c>
      <c r="W265" s="762" t="str">
        <f t="shared" ca="1" si="108"/>
        <v/>
      </c>
      <c r="X265" s="761" t="str">
        <f t="shared" ca="1" si="109"/>
        <v/>
      </c>
      <c r="Y265" s="763" t="str">
        <f t="shared" ca="1" si="110"/>
        <v/>
      </c>
      <c r="Z265" s="758" t="str">
        <f t="shared" ca="1" si="111"/>
        <v/>
      </c>
      <c r="AA265" s="759" t="e">
        <f t="shared" ca="1" si="89"/>
        <v>#VALUE!</v>
      </c>
    </row>
    <row r="266" spans="1:27" s="338" customFormat="1" ht="31" hidden="1" customHeight="1">
      <c r="A266" s="337"/>
      <c r="B266" s="749" t="str">
        <f ca="1">IF(B265="","",IF(C265=險種基本資料!$B$21,"",B265+1))</f>
        <v/>
      </c>
      <c r="C266" s="750" t="str">
        <f t="shared" ca="1" si="101"/>
        <v/>
      </c>
      <c r="D266" s="751" t="str">
        <f ca="1">IF(B266="","",OFFSET(預定利率!$I$2,B266,0))</f>
        <v/>
      </c>
      <c r="E266" s="751" t="str">
        <f ca="1">IF(B266="","",OFFSET(預定利率!$M$2,B266,0)+OFFSET(預定利率!$K$2,B266,0))</f>
        <v/>
      </c>
      <c r="F266" s="751" t="str">
        <f ca="1">IF(B266="","",OFFSET(預定利率!$L$2,B266,0)+OFFSET(預定利率!$K$2,B266,0))</f>
        <v/>
      </c>
      <c r="G266" s="751" t="str">
        <f ca="1">IF(B266="","",OFFSET(預定利率!$J$2,B266,0))</f>
        <v/>
      </c>
      <c r="H266" s="751" t="str">
        <f ca="1">IF(B266="","",OFFSET(預定利率!$G$2,B266,0))</f>
        <v/>
      </c>
      <c r="I266" s="751" t="str">
        <f ca="1">IF(B266="","",IF(C266&lt;16,0,IF(C266=16,OFFSET(預定利率!$O$2,B266-1,0),0)+OFFSET(預定利率!$O$2,B266,0)))</f>
        <v/>
      </c>
      <c r="J266" s="751" t="str">
        <f ca="1">IF(B266="","",IF(C266&lt;16,0,OFFSET(預定利率!$P$2,B266,0)))</f>
        <v/>
      </c>
      <c r="K266" s="751" t="str">
        <f ca="1">IF(B266="","",IF(C266&lt;16,OFFSET(預定利率!$N$2,B266,0)+OFFSET(預定利率!$U$2,B266,0),OFFSET(預定利率!$Q$2,B266,0)+OFFSET(預定利率!$U$2,B266,0)))</f>
        <v/>
      </c>
      <c r="L266" s="751" t="str">
        <f ca="1">IF(B266="","",IF(C266&lt;16,OFFSET(預定利率!$N$2,B266,0),OFFSET(預定利率!$Q$2,B266,0)+OFFSET(預定利率!$U$2,B266,0)))</f>
        <v/>
      </c>
      <c r="M266" s="751" t="str">
        <f ca="1">IF(B266="","",IF(OR(ZDIVOPT02=CSWD,ZDIVOPT02=DVAC),OFFSET(預定利率!$R$2,B266,0),0))</f>
        <v/>
      </c>
      <c r="N266" s="751" t="str">
        <f ca="1">IF(B266="","",IF(ZDIVOPT02=CSWD,OFFSET(預定利率!$S$2,B266,0),IF(ZDIVOPT02=DVAC,OFFSET(預定利率!$T$2,B266,0),0)))</f>
        <v/>
      </c>
      <c r="O266" s="751" t="str">
        <f ca="1">IF(B266="","",IF(C266&lt;0,0,OFFSET(預定利率!$J$2,B266,0)+MAX(OFFSET(預定利率!$V$2,B266,0,1,3))))</f>
        <v/>
      </c>
      <c r="P266" s="751" t="str">
        <f t="shared" ca="1" si="103"/>
        <v/>
      </c>
      <c r="Q266" s="752" t="str">
        <f ca="1">IF(B266="","",IF(C266=109,0,OFFSET(預定利率!$AB$2,B266,0)+OFFSET(預定利率!$AC$2,B266,0)))</f>
        <v/>
      </c>
      <c r="R266" s="751" t="str">
        <f t="shared" ca="1" si="104"/>
        <v/>
      </c>
      <c r="S266" s="753" t="str">
        <f t="shared" ca="1" si="105"/>
        <v/>
      </c>
      <c r="T266" s="760" t="str">
        <f t="shared" ca="1" si="106"/>
        <v/>
      </c>
      <c r="U266" s="761" t="str">
        <f ca="1">IF(B266="","",OFFSET(預定利率!$Y$2,B266,0))</f>
        <v/>
      </c>
      <c r="V266" s="761" t="str">
        <f t="shared" ca="1" si="107"/>
        <v/>
      </c>
      <c r="W266" s="762" t="str">
        <f t="shared" ca="1" si="108"/>
        <v/>
      </c>
      <c r="X266" s="761" t="str">
        <f t="shared" ca="1" si="109"/>
        <v/>
      </c>
      <c r="Y266" s="763" t="str">
        <f t="shared" ca="1" si="110"/>
        <v/>
      </c>
      <c r="Z266" s="758" t="str">
        <f t="shared" ca="1" si="111"/>
        <v/>
      </c>
      <c r="AA266" s="759" t="e">
        <f t="shared" ca="1" si="89"/>
        <v>#VALUE!</v>
      </c>
    </row>
    <row r="267" spans="1:27" s="338" customFormat="1" ht="31" hidden="1" customHeight="1" thickBot="1">
      <c r="A267" s="339"/>
      <c r="B267" s="789" t="str">
        <f ca="1">IF(B266="","",IF(C266=險種基本資料!$B$21,"",B266+1))</f>
        <v/>
      </c>
      <c r="C267" s="790" t="str">
        <f t="shared" ca="1" si="101"/>
        <v/>
      </c>
      <c r="D267" s="791" t="str">
        <f ca="1">IF(B267="","",OFFSET(預定利率!$I$2,B267,0))</f>
        <v/>
      </c>
      <c r="E267" s="791" t="str">
        <f ca="1">IF(B267="","",OFFSET(預定利率!$M$2,B267,0)+OFFSET(預定利率!$K$2,B267,0))</f>
        <v/>
      </c>
      <c r="F267" s="791" t="str">
        <f ca="1">IF(B267="","",OFFSET(預定利率!$L$2,B267,0)+OFFSET(預定利率!$K$2,B267,0))</f>
        <v/>
      </c>
      <c r="G267" s="791" t="str">
        <f ca="1">IF(B267="","",OFFSET(預定利率!$J$2,B267,0))</f>
        <v/>
      </c>
      <c r="H267" s="791" t="str">
        <f ca="1">IF(B267="","",OFFSET(預定利率!$G$2,B267,0))</f>
        <v/>
      </c>
      <c r="I267" s="791" t="str">
        <f ca="1">IF(B267="","",IF(C267&lt;16,0,IF(C267=16,OFFSET(預定利率!$O$2,B267-1,0),0)+OFFSET(預定利率!$O$2,B267,0)))</f>
        <v/>
      </c>
      <c r="J267" s="791" t="str">
        <f ca="1">IF(B267="","",IF(C267&lt;16,0,OFFSET(預定利率!$P$2,B267,0)))</f>
        <v/>
      </c>
      <c r="K267" s="791" t="str">
        <f ca="1">IF(B267="","",IF(C267&lt;16,OFFSET(預定利率!$N$2,B267,0)+OFFSET(預定利率!$U$2,B267,0),OFFSET(預定利率!$Q$2,B267,0)+OFFSET(預定利率!$U$2,B267,0)))</f>
        <v/>
      </c>
      <c r="L267" s="791" t="str">
        <f ca="1">IF(B267="","",IF(C267&lt;16,OFFSET(預定利率!$N$2,B267,0),OFFSET(預定利率!$Q$2,B267,0)+OFFSET(預定利率!$U$2,B267,0)))</f>
        <v/>
      </c>
      <c r="M267" s="791" t="str">
        <f ca="1">IF(B267="","",IF(OR(ZDIVOPT02=CSWD,ZDIVOPT02=DVAC),OFFSET(預定利率!$R$2,B267,0),0))</f>
        <v/>
      </c>
      <c r="N267" s="791" t="str">
        <f ca="1">IF(B267="","",IF(ZDIVOPT02=CSWD,OFFSET(預定利率!$S$2,B267,0),IF(ZDIVOPT02=DVAC,OFFSET(預定利率!$T$2,B267,0),0)))</f>
        <v/>
      </c>
      <c r="O267" s="791" t="str">
        <f ca="1">IF(B267="","",IF(C267&lt;0,0,OFFSET(預定利率!$J$2,B267,0)+MAX(OFFSET(預定利率!$V$2,B267,0,1,3))))</f>
        <v/>
      </c>
      <c r="P267" s="791" t="str">
        <f t="shared" ca="1" si="103"/>
        <v/>
      </c>
      <c r="Q267" s="792" t="str">
        <f ca="1">IF(B267="","",IF(C267=109,0,OFFSET(預定利率!$AB$2,B267,0)+OFFSET(預定利率!$AC$2,B267,0)))</f>
        <v/>
      </c>
      <c r="R267" s="751" t="str">
        <f t="shared" ca="1" si="104"/>
        <v/>
      </c>
      <c r="S267" s="753" t="str">
        <f t="shared" ca="1" si="105"/>
        <v/>
      </c>
      <c r="T267" s="793" t="str">
        <f t="shared" ca="1" si="106"/>
        <v/>
      </c>
      <c r="U267" s="794" t="str">
        <f ca="1">IF(B267="","",OFFSET(預定利率!$Y$2,B267,0))</f>
        <v/>
      </c>
      <c r="V267" s="794" t="str">
        <f t="shared" ca="1" si="107"/>
        <v/>
      </c>
      <c r="W267" s="795" t="str">
        <f t="shared" ca="1" si="108"/>
        <v/>
      </c>
      <c r="X267" s="794" t="str">
        <f t="shared" ca="1" si="109"/>
        <v/>
      </c>
      <c r="Y267" s="796" t="str">
        <f t="shared" ca="1" si="110"/>
        <v/>
      </c>
      <c r="Z267" s="797" t="str">
        <f t="shared" ca="1" si="111"/>
        <v/>
      </c>
      <c r="AA267" s="759" t="e">
        <f t="shared" ca="1" si="89"/>
        <v>#VALUE!</v>
      </c>
    </row>
    <row r="268" spans="1:27" ht="5.5" customHeight="1">
      <c r="B268" s="798"/>
      <c r="C268" s="798"/>
      <c r="D268" s="798"/>
      <c r="E268" s="798"/>
      <c r="F268" s="798"/>
      <c r="G268" s="798"/>
      <c r="H268" s="798"/>
      <c r="I268" s="798"/>
      <c r="J268" s="798"/>
      <c r="K268" s="798"/>
      <c r="L268" s="798"/>
      <c r="M268" s="798"/>
      <c r="N268" s="798"/>
      <c r="O268" s="798"/>
      <c r="P268" s="798"/>
      <c r="Q268" s="798"/>
      <c r="R268" s="798"/>
      <c r="S268" s="799"/>
      <c r="T268" s="799"/>
      <c r="U268" s="799"/>
      <c r="V268" s="799"/>
      <c r="W268" s="799"/>
      <c r="X268" s="799"/>
      <c r="Y268" s="799"/>
      <c r="Z268" s="799"/>
    </row>
    <row r="269" spans="1:27" s="800" customFormat="1" ht="24.05" customHeight="1">
      <c r="B269" s="801" t="s">
        <v>628</v>
      </c>
      <c r="C269" s="802"/>
      <c r="D269" s="802"/>
      <c r="E269" s="802"/>
      <c r="F269" s="802"/>
      <c r="G269" s="802"/>
      <c r="H269" s="802"/>
      <c r="I269" s="802"/>
      <c r="J269" s="802"/>
      <c r="K269" s="802"/>
      <c r="L269" s="802"/>
      <c r="M269" s="802"/>
      <c r="N269" s="802"/>
      <c r="O269" s="802"/>
      <c r="P269" s="803"/>
      <c r="Q269" s="803"/>
      <c r="R269" s="803"/>
      <c r="S269" s="803"/>
    </row>
    <row r="270" spans="1:27" s="804" customFormat="1" ht="22.5" customHeight="1">
      <c r="B270" s="805" t="s">
        <v>758</v>
      </c>
      <c r="C270" s="805"/>
      <c r="D270" s="805"/>
      <c r="E270" s="805"/>
      <c r="F270" s="805"/>
      <c r="G270" s="805"/>
      <c r="H270" s="805"/>
      <c r="I270" s="805"/>
      <c r="J270" s="805"/>
      <c r="K270" s="805"/>
      <c r="L270" s="805"/>
      <c r="M270" s="805"/>
      <c r="N270" s="805"/>
      <c r="O270" s="805"/>
      <c r="P270" s="803"/>
      <c r="Q270" s="803"/>
    </row>
    <row r="271" spans="1:27" s="804" customFormat="1" ht="22.5" customHeight="1">
      <c r="B271" s="906" t="s">
        <v>775</v>
      </c>
      <c r="C271" s="805"/>
      <c r="D271" s="805"/>
      <c r="E271" s="805"/>
      <c r="F271" s="805"/>
      <c r="G271" s="805"/>
      <c r="H271" s="805"/>
      <c r="I271" s="805"/>
      <c r="J271" s="805"/>
      <c r="K271" s="805"/>
      <c r="L271" s="805"/>
      <c r="M271" s="805"/>
      <c r="N271" s="805"/>
      <c r="O271" s="805"/>
      <c r="P271" s="803"/>
      <c r="Q271" s="803"/>
      <c r="R271" s="803"/>
      <c r="S271" s="803"/>
    </row>
    <row r="272" spans="1:27" s="804" customFormat="1" ht="22.5" customHeight="1">
      <c r="B272" s="803" t="s">
        <v>629</v>
      </c>
      <c r="C272" s="803"/>
      <c r="D272" s="803"/>
      <c r="E272" s="803"/>
      <c r="F272" s="803"/>
      <c r="G272" s="803"/>
      <c r="H272" s="803"/>
      <c r="I272" s="803"/>
      <c r="J272" s="803"/>
      <c r="K272" s="803"/>
      <c r="L272" s="803"/>
      <c r="M272" s="803"/>
      <c r="N272" s="803"/>
      <c r="O272" s="803"/>
      <c r="P272" s="803"/>
      <c r="Q272" s="803"/>
      <c r="R272" s="803"/>
      <c r="S272" s="803"/>
    </row>
    <row r="273" spans="1:19" s="800" customFormat="1" ht="22.5" customHeight="1">
      <c r="B273" s="807" t="s">
        <v>543</v>
      </c>
      <c r="C273" s="802"/>
      <c r="D273" s="802"/>
      <c r="E273" s="802"/>
      <c r="F273" s="802"/>
      <c r="G273" s="802"/>
      <c r="H273" s="802"/>
      <c r="I273" s="802"/>
      <c r="J273" s="802"/>
      <c r="K273" s="802"/>
      <c r="L273" s="802"/>
      <c r="M273" s="802"/>
      <c r="N273" s="802"/>
      <c r="O273" s="802"/>
      <c r="P273" s="803"/>
      <c r="Q273" s="803"/>
      <c r="R273" s="803"/>
      <c r="S273" s="803"/>
    </row>
    <row r="274" spans="1:19" s="800" customFormat="1" ht="13.25" customHeight="1">
      <c r="B274" s="807"/>
      <c r="C274" s="802"/>
      <c r="D274" s="802"/>
      <c r="E274" s="802"/>
      <c r="F274" s="802"/>
      <c r="G274" s="802"/>
      <c r="H274" s="802"/>
      <c r="I274" s="802"/>
      <c r="J274" s="802"/>
      <c r="K274" s="802"/>
      <c r="L274" s="802"/>
      <c r="M274" s="802"/>
      <c r="N274" s="802"/>
      <c r="O274" s="802"/>
      <c r="P274" s="803"/>
      <c r="Q274" s="803"/>
      <c r="R274" s="803"/>
      <c r="S274" s="803"/>
    </row>
    <row r="275" spans="1:19" s="800" customFormat="1" ht="22.5" customHeight="1">
      <c r="B275" s="807" t="s">
        <v>630</v>
      </c>
      <c r="C275" s="802"/>
      <c r="D275" s="802"/>
      <c r="E275" s="802"/>
      <c r="F275" s="802"/>
      <c r="G275" s="802"/>
      <c r="H275" s="802"/>
      <c r="I275" s="802"/>
      <c r="J275" s="802"/>
      <c r="K275" s="802"/>
      <c r="L275" s="802"/>
      <c r="M275" s="802"/>
      <c r="N275" s="802"/>
      <c r="O275" s="802"/>
      <c r="P275" s="803"/>
      <c r="Q275" s="803"/>
      <c r="R275" s="803"/>
      <c r="S275" s="803"/>
    </row>
    <row r="276" spans="1:19" s="808" customFormat="1" ht="22.5" customHeight="1">
      <c r="B276" s="809" t="str">
        <f>"註2：本範例係假設於投保後未來各保單年度，凱基人壽各年之宣告利率係以本月宣告利率為例及所有條件假設如上所示之試算結果。"</f>
        <v>註2：本範例係假設於投保後未來各保單年度，凱基人壽各年之宣告利率係以本月宣告利率為例及所有條件假設如上所示之試算結果。</v>
      </c>
      <c r="C276" s="810"/>
      <c r="D276" s="810"/>
      <c r="E276" s="810"/>
      <c r="F276" s="810"/>
      <c r="G276" s="810"/>
      <c r="H276" s="810"/>
      <c r="I276" s="810"/>
      <c r="J276" s="810"/>
      <c r="K276" s="810"/>
      <c r="L276" s="810"/>
      <c r="M276" s="810"/>
      <c r="N276" s="810"/>
      <c r="O276" s="810"/>
      <c r="P276" s="810"/>
      <c r="Q276" s="810"/>
      <c r="R276" s="810"/>
      <c r="S276" s="810"/>
    </row>
    <row r="277" spans="1:19" s="808" customFormat="1" ht="22.5" customHeight="1">
      <c r="B277" s="803" t="s">
        <v>553</v>
      </c>
      <c r="C277" s="810"/>
      <c r="D277" s="810"/>
      <c r="E277" s="810"/>
      <c r="F277" s="810"/>
      <c r="G277" s="810"/>
      <c r="H277" s="810"/>
      <c r="I277" s="810"/>
      <c r="J277" s="810"/>
      <c r="K277" s="810"/>
      <c r="L277" s="810"/>
      <c r="M277" s="810"/>
      <c r="N277" s="810"/>
      <c r="O277" s="810"/>
      <c r="P277" s="810"/>
      <c r="Q277" s="810"/>
      <c r="R277" s="810"/>
      <c r="S277" s="810"/>
    </row>
    <row r="278" spans="1:19" s="808" customFormat="1" ht="22.5" customHeight="1">
      <c r="B278" s="803" t="s">
        <v>631</v>
      </c>
      <c r="C278" s="810"/>
      <c r="D278" s="810"/>
      <c r="E278" s="810"/>
      <c r="F278" s="810"/>
      <c r="G278" s="810"/>
      <c r="H278" s="810"/>
      <c r="I278" s="810"/>
      <c r="J278" s="810"/>
      <c r="K278" s="810"/>
      <c r="L278" s="810"/>
      <c r="M278" s="810"/>
      <c r="N278" s="810"/>
      <c r="O278" s="810"/>
      <c r="P278" s="810"/>
      <c r="Q278" s="810"/>
      <c r="R278" s="810"/>
      <c r="S278" s="810"/>
    </row>
    <row r="279" spans="1:19" s="811" customFormat="1" ht="22.9" hidden="1" customHeight="1">
      <c r="B279" s="809" t="s">
        <v>632</v>
      </c>
      <c r="C279" s="803"/>
      <c r="D279" s="803"/>
      <c r="E279" s="803"/>
      <c r="F279" s="803"/>
      <c r="G279" s="803"/>
      <c r="H279" s="803"/>
      <c r="I279" s="803"/>
      <c r="J279" s="803"/>
      <c r="K279" s="803"/>
      <c r="L279" s="803"/>
    </row>
    <row r="280" spans="1:19" s="812" customFormat="1" ht="22.9" hidden="1" customHeight="1">
      <c r="B280" s="803" t="s">
        <v>555</v>
      </c>
      <c r="C280" s="803"/>
      <c r="D280" s="803"/>
      <c r="E280" s="803"/>
      <c r="F280" s="803"/>
      <c r="G280" s="803"/>
      <c r="H280" s="803"/>
      <c r="I280" s="803"/>
      <c r="J280" s="803"/>
      <c r="K280" s="803"/>
      <c r="L280" s="803"/>
      <c r="M280" s="803"/>
      <c r="N280" s="803"/>
    </row>
    <row r="281" spans="1:19" s="812" customFormat="1" ht="25.95" hidden="1" customHeight="1">
      <c r="B281" s="813" t="s">
        <v>633</v>
      </c>
      <c r="C281" s="803"/>
      <c r="D281" s="803"/>
      <c r="E281" s="803"/>
      <c r="F281" s="803"/>
      <c r="G281" s="803"/>
      <c r="H281" s="803"/>
      <c r="I281" s="803"/>
      <c r="J281" s="803"/>
      <c r="K281" s="803"/>
      <c r="L281" s="803"/>
      <c r="M281" s="803"/>
      <c r="N281" s="803"/>
    </row>
    <row r="282" spans="1:19" s="812" customFormat="1" ht="22.9" hidden="1" customHeight="1">
      <c r="B282" s="809" t="s">
        <v>634</v>
      </c>
      <c r="C282" s="803"/>
      <c r="D282" s="803"/>
      <c r="E282" s="803"/>
      <c r="F282" s="803"/>
      <c r="G282" s="803"/>
      <c r="H282" s="803"/>
      <c r="I282" s="803"/>
      <c r="J282" s="803"/>
      <c r="K282" s="803"/>
      <c r="L282" s="803"/>
      <c r="M282" s="803"/>
      <c r="N282" s="803"/>
    </row>
    <row r="283" spans="1:19" s="812" customFormat="1" ht="22.9" hidden="1" customHeight="1">
      <c r="B283" s="803" t="s">
        <v>555</v>
      </c>
      <c r="C283" s="803"/>
      <c r="D283" s="803"/>
      <c r="E283" s="803"/>
      <c r="F283" s="803"/>
      <c r="G283" s="803"/>
      <c r="H283" s="803"/>
      <c r="I283" s="803"/>
      <c r="J283" s="803"/>
      <c r="K283" s="803"/>
      <c r="L283" s="803"/>
      <c r="M283" s="803"/>
      <c r="N283" s="803"/>
    </row>
    <row r="284" spans="1:19" s="812" customFormat="1" ht="27.65" hidden="1" customHeight="1">
      <c r="A284" s="803"/>
      <c r="B284" s="813" t="s">
        <v>633</v>
      </c>
      <c r="C284" s="803"/>
      <c r="D284" s="803"/>
      <c r="E284" s="803"/>
      <c r="F284" s="803"/>
      <c r="G284" s="803"/>
      <c r="H284" s="803"/>
      <c r="I284" s="803"/>
      <c r="J284" s="803"/>
      <c r="K284" s="803"/>
      <c r="L284" s="803"/>
      <c r="M284" s="803"/>
      <c r="N284" s="803"/>
    </row>
    <row r="285" spans="1:19" s="808" customFormat="1" ht="22.5" customHeight="1">
      <c r="B285" s="803" t="s">
        <v>635</v>
      </c>
      <c r="C285" s="810"/>
      <c r="D285" s="810"/>
      <c r="E285" s="810"/>
      <c r="F285" s="810"/>
      <c r="G285" s="810"/>
      <c r="H285" s="810"/>
      <c r="I285" s="810"/>
      <c r="J285" s="810"/>
      <c r="K285" s="810"/>
      <c r="L285" s="810"/>
      <c r="M285" s="810"/>
      <c r="N285" s="810"/>
      <c r="O285" s="810"/>
      <c r="P285" s="810"/>
      <c r="Q285" s="810"/>
      <c r="R285" s="810"/>
      <c r="S285" s="810"/>
    </row>
    <row r="286" spans="1:19" s="808" customFormat="1" ht="22.5" customHeight="1">
      <c r="B286" s="803" t="s">
        <v>636</v>
      </c>
      <c r="C286" s="810"/>
      <c r="D286" s="810"/>
      <c r="E286" s="810"/>
      <c r="F286" s="810"/>
      <c r="G286" s="810"/>
      <c r="H286" s="810"/>
      <c r="I286" s="810"/>
      <c r="J286" s="810"/>
      <c r="K286" s="810"/>
      <c r="L286" s="810"/>
      <c r="M286" s="810"/>
      <c r="N286" s="810"/>
      <c r="O286" s="810"/>
      <c r="P286" s="810"/>
      <c r="Q286" s="810"/>
      <c r="R286" s="810"/>
      <c r="S286" s="810"/>
    </row>
    <row r="287" spans="1:19" s="808" customFormat="1" ht="22.5" customHeight="1">
      <c r="B287" s="803" t="s">
        <v>637</v>
      </c>
      <c r="C287" s="810"/>
      <c r="D287" s="810"/>
      <c r="E287" s="810"/>
      <c r="F287" s="810"/>
      <c r="G287" s="810"/>
      <c r="H287" s="810"/>
      <c r="I287" s="810"/>
      <c r="J287" s="810"/>
      <c r="K287" s="810"/>
      <c r="L287" s="810"/>
      <c r="M287" s="810"/>
      <c r="N287" s="810"/>
      <c r="O287" s="810"/>
      <c r="P287" s="810"/>
      <c r="Q287" s="810"/>
      <c r="R287" s="810"/>
      <c r="S287" s="810"/>
    </row>
    <row r="288" spans="1:19" s="808" customFormat="1" ht="22.5" customHeight="1">
      <c r="B288" s="803" t="s">
        <v>638</v>
      </c>
      <c r="C288" s="810"/>
      <c r="D288" s="810"/>
      <c r="E288" s="810"/>
      <c r="F288" s="810"/>
      <c r="G288" s="810"/>
      <c r="H288" s="810"/>
      <c r="I288" s="810"/>
      <c r="J288" s="810"/>
      <c r="K288" s="810"/>
      <c r="L288" s="810"/>
      <c r="M288" s="810"/>
      <c r="N288" s="810"/>
      <c r="O288" s="810"/>
      <c r="P288" s="810"/>
      <c r="Q288" s="810"/>
      <c r="R288" s="810"/>
      <c r="S288" s="810"/>
    </row>
    <row r="289" spans="2:19" s="808" customFormat="1" ht="22.5" customHeight="1">
      <c r="B289" s="803" t="s">
        <v>639</v>
      </c>
      <c r="C289" s="810"/>
      <c r="D289" s="810"/>
      <c r="E289" s="810"/>
      <c r="F289" s="810"/>
      <c r="G289" s="810"/>
      <c r="H289" s="810"/>
      <c r="I289" s="810"/>
      <c r="J289" s="810"/>
      <c r="K289" s="810"/>
      <c r="L289" s="810"/>
      <c r="M289" s="810"/>
      <c r="N289" s="810"/>
      <c r="O289" s="810"/>
      <c r="P289" s="810"/>
      <c r="Q289" s="810"/>
      <c r="R289" s="810"/>
      <c r="S289" s="810"/>
    </row>
    <row r="290" spans="2:19" s="808" customFormat="1" ht="22.5" customHeight="1">
      <c r="B290" s="803" t="s">
        <v>558</v>
      </c>
      <c r="C290" s="810"/>
      <c r="D290" s="810"/>
      <c r="E290" s="810"/>
      <c r="F290" s="810"/>
      <c r="G290" s="810"/>
      <c r="H290" s="810"/>
      <c r="I290" s="810"/>
      <c r="J290" s="810"/>
      <c r="K290" s="810"/>
      <c r="L290" s="810"/>
      <c r="M290" s="810"/>
      <c r="N290" s="810"/>
      <c r="O290" s="810"/>
      <c r="P290" s="810"/>
      <c r="Q290" s="810"/>
      <c r="R290" s="810"/>
      <c r="S290" s="810"/>
    </row>
    <row r="291" spans="2:19" s="808" customFormat="1" ht="22.5" customHeight="1">
      <c r="B291" s="803" t="s">
        <v>640</v>
      </c>
      <c r="C291" s="810"/>
      <c r="D291" s="810"/>
      <c r="E291" s="810"/>
      <c r="F291" s="810"/>
      <c r="G291" s="810"/>
      <c r="H291" s="810"/>
      <c r="I291" s="810"/>
      <c r="J291" s="810"/>
      <c r="K291" s="810"/>
      <c r="L291" s="810"/>
      <c r="M291" s="810"/>
      <c r="N291" s="810"/>
      <c r="O291" s="810"/>
      <c r="P291" s="810"/>
      <c r="Q291" s="810"/>
      <c r="R291" s="810"/>
      <c r="S291" s="810"/>
    </row>
    <row r="292" spans="2:19" s="808" customFormat="1" ht="22.5" customHeight="1">
      <c r="B292" s="814" t="s">
        <v>641</v>
      </c>
      <c r="C292" s="810"/>
      <c r="D292" s="810"/>
      <c r="E292" s="810"/>
      <c r="F292" s="810"/>
      <c r="G292" s="810"/>
      <c r="H292" s="810"/>
      <c r="I292" s="810"/>
      <c r="J292" s="810"/>
      <c r="K292" s="810"/>
      <c r="L292" s="810"/>
      <c r="M292" s="810"/>
      <c r="N292" s="810"/>
      <c r="O292" s="810"/>
      <c r="P292" s="810"/>
      <c r="Q292" s="810"/>
      <c r="R292" s="810"/>
      <c r="S292" s="810"/>
    </row>
    <row r="293" spans="2:19" s="808" customFormat="1" ht="22.5" customHeight="1">
      <c r="B293" s="814" t="s">
        <v>598</v>
      </c>
      <c r="C293" s="810"/>
      <c r="D293" s="810"/>
      <c r="E293" s="810"/>
      <c r="F293" s="810"/>
      <c r="G293" s="810"/>
      <c r="H293" s="810"/>
      <c r="I293" s="810"/>
      <c r="J293" s="810"/>
      <c r="K293" s="810"/>
      <c r="L293" s="810"/>
      <c r="M293" s="810"/>
      <c r="N293" s="810"/>
      <c r="O293" s="810"/>
      <c r="P293" s="810"/>
      <c r="Q293" s="810"/>
      <c r="R293" s="810"/>
      <c r="S293" s="810"/>
    </row>
    <row r="294" spans="2:19" s="808" customFormat="1" ht="22.5" customHeight="1">
      <c r="B294" s="803" t="s">
        <v>642</v>
      </c>
      <c r="C294" s="810"/>
      <c r="D294" s="810"/>
      <c r="E294" s="810"/>
      <c r="F294" s="810"/>
      <c r="G294" s="810"/>
      <c r="H294" s="810"/>
      <c r="I294" s="810"/>
      <c r="J294" s="810"/>
      <c r="K294" s="810"/>
      <c r="L294" s="810"/>
      <c r="M294" s="810"/>
      <c r="N294" s="810"/>
      <c r="O294" s="810"/>
      <c r="P294" s="810"/>
      <c r="Q294" s="810"/>
      <c r="R294" s="810"/>
      <c r="S294" s="810"/>
    </row>
    <row r="295" spans="2:19" s="808" customFormat="1" ht="22.5" customHeight="1">
      <c r="B295" s="803" t="s">
        <v>643</v>
      </c>
      <c r="C295" s="810"/>
      <c r="D295" s="810"/>
      <c r="E295" s="810"/>
      <c r="F295" s="810"/>
      <c r="G295" s="810"/>
      <c r="H295" s="810"/>
      <c r="I295" s="810"/>
      <c r="J295" s="810"/>
      <c r="K295" s="810"/>
      <c r="L295" s="810"/>
      <c r="M295" s="810"/>
      <c r="N295" s="810"/>
      <c r="O295" s="810"/>
      <c r="P295" s="810"/>
      <c r="Q295" s="810"/>
      <c r="R295" s="810"/>
      <c r="S295" s="810"/>
    </row>
    <row r="296" spans="2:19" s="808" customFormat="1" ht="22.5" customHeight="1">
      <c r="B296" s="803" t="s">
        <v>644</v>
      </c>
      <c r="C296" s="810"/>
      <c r="D296" s="810"/>
      <c r="E296" s="810"/>
      <c r="F296" s="810"/>
      <c r="G296" s="810"/>
      <c r="H296" s="810"/>
      <c r="I296" s="810"/>
      <c r="J296" s="810"/>
      <c r="K296" s="810"/>
      <c r="L296" s="810"/>
      <c r="M296" s="810"/>
      <c r="N296" s="810"/>
      <c r="O296" s="810"/>
      <c r="P296" s="810"/>
      <c r="Q296" s="810"/>
      <c r="R296" s="810"/>
      <c r="S296" s="810"/>
    </row>
    <row r="297" spans="2:19" s="808" customFormat="1" ht="22.5" customHeight="1">
      <c r="B297" s="803" t="s">
        <v>645</v>
      </c>
      <c r="C297" s="810"/>
      <c r="D297" s="810"/>
      <c r="E297" s="810"/>
      <c r="F297" s="810"/>
      <c r="G297" s="810"/>
      <c r="H297" s="810"/>
      <c r="I297" s="810"/>
      <c r="J297" s="810"/>
      <c r="K297" s="810"/>
      <c r="L297" s="810"/>
      <c r="M297" s="810"/>
      <c r="N297" s="810"/>
      <c r="O297" s="810"/>
      <c r="P297" s="810"/>
      <c r="Q297" s="810"/>
      <c r="R297" s="810"/>
      <c r="S297" s="810"/>
    </row>
    <row r="298" spans="2:19" s="815" customFormat="1" ht="22.5" customHeight="1">
      <c r="B298" s="803" t="s">
        <v>646</v>
      </c>
      <c r="C298" s="810"/>
      <c r="D298" s="810"/>
      <c r="E298" s="810"/>
      <c r="F298" s="810"/>
      <c r="G298" s="810"/>
      <c r="H298" s="810"/>
      <c r="I298" s="810"/>
      <c r="J298" s="810"/>
      <c r="K298" s="810"/>
      <c r="L298" s="810"/>
    </row>
    <row r="299" spans="2:19" s="815" customFormat="1" ht="22.5" customHeight="1">
      <c r="B299" s="803" t="s">
        <v>647</v>
      </c>
      <c r="C299" s="810"/>
      <c r="D299" s="810"/>
      <c r="E299" s="810"/>
      <c r="F299" s="810"/>
      <c r="G299" s="810"/>
      <c r="H299" s="810"/>
      <c r="I299" s="810"/>
      <c r="J299" s="810"/>
      <c r="K299" s="810"/>
      <c r="L299" s="810"/>
    </row>
    <row r="300" spans="2:19" s="815" customFormat="1" ht="22.5" customHeight="1">
      <c r="B300" s="803" t="s">
        <v>648</v>
      </c>
      <c r="C300" s="810"/>
      <c r="D300" s="810"/>
      <c r="E300" s="810"/>
      <c r="F300" s="810"/>
      <c r="G300" s="810"/>
      <c r="H300" s="810"/>
      <c r="I300" s="810"/>
      <c r="J300" s="810"/>
      <c r="K300" s="810"/>
      <c r="L300" s="810"/>
    </row>
    <row r="301" spans="2:19" s="815" customFormat="1" ht="22.5" customHeight="1">
      <c r="B301" s="816" t="s">
        <v>560</v>
      </c>
      <c r="C301" s="810"/>
      <c r="D301" s="810"/>
      <c r="E301" s="810"/>
      <c r="F301" s="810"/>
      <c r="G301" s="810"/>
      <c r="H301" s="810"/>
      <c r="I301" s="810"/>
      <c r="J301" s="810"/>
      <c r="K301" s="810"/>
      <c r="L301" s="810"/>
    </row>
    <row r="302" spans="2:19" s="815" customFormat="1" ht="22.5" customHeight="1">
      <c r="B302" s="811" t="s">
        <v>649</v>
      </c>
      <c r="C302" s="810"/>
      <c r="D302" s="810"/>
      <c r="E302" s="810"/>
      <c r="F302" s="810"/>
      <c r="G302" s="810"/>
      <c r="H302" s="810"/>
      <c r="I302" s="810"/>
      <c r="J302" s="810"/>
      <c r="K302" s="810"/>
      <c r="L302" s="810"/>
    </row>
    <row r="303" spans="2:19" s="815" customFormat="1" ht="22.5" customHeight="1">
      <c r="B303" s="811" t="s">
        <v>650</v>
      </c>
      <c r="C303" s="810"/>
      <c r="D303" s="810"/>
      <c r="E303" s="810"/>
      <c r="F303" s="810"/>
      <c r="G303" s="810"/>
      <c r="H303" s="810"/>
      <c r="I303" s="810"/>
      <c r="J303" s="810"/>
      <c r="K303" s="810"/>
      <c r="L303" s="810"/>
    </row>
    <row r="304" spans="2:19" s="815" customFormat="1" ht="22.5" customHeight="1">
      <c r="B304" s="811" t="s">
        <v>651</v>
      </c>
      <c r="C304" s="810"/>
      <c r="D304" s="810"/>
      <c r="E304" s="810"/>
      <c r="F304" s="810"/>
      <c r="G304" s="810"/>
      <c r="H304" s="810"/>
      <c r="I304" s="810"/>
      <c r="J304" s="810"/>
      <c r="K304" s="810"/>
      <c r="L304" s="810"/>
    </row>
    <row r="305" spans="2:19" s="815" customFormat="1" ht="22.5" customHeight="1">
      <c r="B305" s="811" t="s">
        <v>643</v>
      </c>
      <c r="C305" s="810"/>
      <c r="D305" s="810"/>
      <c r="E305" s="810"/>
      <c r="F305" s="810"/>
      <c r="G305" s="810"/>
      <c r="H305" s="810"/>
      <c r="I305" s="810"/>
      <c r="J305" s="810"/>
      <c r="K305" s="810"/>
      <c r="L305" s="810"/>
    </row>
    <row r="306" spans="2:19" s="815" customFormat="1" ht="22.5" customHeight="1">
      <c r="B306" s="811" t="s">
        <v>652</v>
      </c>
      <c r="C306" s="810"/>
      <c r="D306" s="810"/>
      <c r="E306" s="810"/>
      <c r="F306" s="810"/>
      <c r="G306" s="810"/>
      <c r="H306" s="810"/>
      <c r="I306" s="810"/>
      <c r="J306" s="810"/>
      <c r="K306" s="810"/>
      <c r="L306" s="810"/>
    </row>
    <row r="307" spans="2:19" s="815" customFormat="1" ht="22.5" customHeight="1">
      <c r="B307" s="811" t="s">
        <v>653</v>
      </c>
      <c r="C307" s="810"/>
      <c r="D307" s="810"/>
      <c r="E307" s="810"/>
      <c r="F307" s="810"/>
      <c r="G307" s="810"/>
      <c r="H307" s="810"/>
      <c r="I307" s="810"/>
      <c r="J307" s="810"/>
      <c r="K307" s="810"/>
      <c r="L307" s="810"/>
    </row>
    <row r="308" spans="2:19" s="808" customFormat="1" ht="22.5" customHeight="1">
      <c r="B308" s="814" t="s">
        <v>654</v>
      </c>
      <c r="C308" s="810"/>
      <c r="D308" s="810"/>
      <c r="E308" s="810"/>
      <c r="F308" s="810"/>
      <c r="G308" s="810"/>
      <c r="H308" s="810"/>
      <c r="I308" s="810"/>
      <c r="J308" s="810"/>
      <c r="K308" s="810"/>
      <c r="L308" s="810"/>
      <c r="M308" s="810"/>
      <c r="N308" s="810"/>
      <c r="O308" s="810"/>
      <c r="P308" s="810"/>
      <c r="Q308" s="810"/>
      <c r="R308" s="810"/>
      <c r="S308" s="810"/>
    </row>
    <row r="309" spans="2:19" s="808" customFormat="1" ht="22.5" customHeight="1">
      <c r="B309" s="803" t="s">
        <v>655</v>
      </c>
      <c r="C309" s="810"/>
      <c r="D309" s="810"/>
      <c r="E309" s="810"/>
      <c r="F309" s="810"/>
      <c r="G309" s="810"/>
      <c r="H309" s="810"/>
      <c r="I309" s="810"/>
      <c r="J309" s="810"/>
      <c r="K309" s="810"/>
      <c r="L309" s="810"/>
      <c r="M309" s="810"/>
      <c r="N309" s="810"/>
      <c r="O309" s="810"/>
      <c r="P309" s="810"/>
      <c r="Q309" s="810"/>
      <c r="R309" s="810"/>
      <c r="S309" s="810"/>
    </row>
    <row r="310" spans="2:19" s="808" customFormat="1" ht="22.5" customHeight="1">
      <c r="B310" s="803" t="s">
        <v>656</v>
      </c>
      <c r="C310" s="810"/>
      <c r="D310" s="810"/>
      <c r="E310" s="810"/>
      <c r="F310" s="810"/>
      <c r="G310" s="810"/>
      <c r="H310" s="810"/>
      <c r="I310" s="810"/>
      <c r="J310" s="810"/>
      <c r="K310" s="810"/>
      <c r="L310" s="810"/>
      <c r="M310" s="810"/>
      <c r="N310" s="810"/>
      <c r="O310" s="810"/>
      <c r="P310" s="810"/>
      <c r="Q310" s="810"/>
      <c r="R310" s="810"/>
      <c r="S310" s="810"/>
    </row>
    <row r="311" spans="2:19" s="808" customFormat="1" ht="22.5" customHeight="1">
      <c r="B311" s="803" t="s">
        <v>657</v>
      </c>
      <c r="C311" s="810"/>
      <c r="D311" s="810"/>
      <c r="E311" s="810"/>
      <c r="F311" s="810"/>
      <c r="G311" s="810"/>
      <c r="H311" s="810"/>
      <c r="I311" s="810"/>
      <c r="J311" s="810"/>
      <c r="K311" s="810"/>
      <c r="L311" s="810"/>
      <c r="M311" s="810"/>
      <c r="N311" s="810"/>
      <c r="O311" s="810"/>
      <c r="P311" s="810"/>
      <c r="Q311" s="810"/>
      <c r="R311" s="810"/>
      <c r="S311" s="810"/>
    </row>
    <row r="312" spans="2:19" s="808" customFormat="1" ht="22.5" customHeight="1">
      <c r="B312" s="803" t="s">
        <v>658</v>
      </c>
      <c r="C312" s="810"/>
      <c r="D312" s="810"/>
      <c r="E312" s="810"/>
      <c r="F312" s="810"/>
      <c r="G312" s="810"/>
      <c r="H312" s="810"/>
      <c r="I312" s="810"/>
      <c r="J312" s="810"/>
      <c r="K312" s="810"/>
      <c r="L312" s="810"/>
      <c r="M312" s="810"/>
      <c r="N312" s="810"/>
      <c r="O312" s="810"/>
      <c r="P312" s="810"/>
      <c r="Q312" s="810"/>
      <c r="R312" s="810"/>
      <c r="S312" s="810"/>
    </row>
    <row r="313" spans="2:19" s="808" customFormat="1" ht="22.5" customHeight="1">
      <c r="B313" s="803" t="s">
        <v>659</v>
      </c>
      <c r="C313" s="810"/>
      <c r="D313" s="810"/>
      <c r="E313" s="810"/>
      <c r="F313" s="810"/>
      <c r="G313" s="810"/>
      <c r="H313" s="810"/>
      <c r="I313" s="810"/>
      <c r="J313" s="810"/>
      <c r="K313" s="810"/>
      <c r="L313" s="810"/>
      <c r="M313" s="810"/>
      <c r="N313" s="810"/>
      <c r="O313" s="810"/>
      <c r="P313" s="810"/>
      <c r="Q313" s="810"/>
      <c r="R313" s="810"/>
      <c r="S313" s="810"/>
    </row>
    <row r="314" spans="2:19" s="808" customFormat="1" ht="22.5" customHeight="1">
      <c r="B314" s="803" t="s">
        <v>660</v>
      </c>
      <c r="C314" s="810"/>
      <c r="D314" s="810"/>
      <c r="E314" s="810"/>
      <c r="F314" s="810"/>
      <c r="G314" s="810"/>
      <c r="H314" s="810"/>
      <c r="I314" s="810"/>
      <c r="J314" s="810"/>
      <c r="K314" s="810"/>
      <c r="L314" s="810"/>
      <c r="M314" s="810"/>
      <c r="N314" s="810"/>
      <c r="O314" s="810"/>
      <c r="P314" s="810"/>
      <c r="Q314" s="810"/>
      <c r="R314" s="810"/>
      <c r="S314" s="810"/>
    </row>
    <row r="315" spans="2:19" s="808" customFormat="1" ht="22.5" customHeight="1">
      <c r="B315" s="803" t="s">
        <v>661</v>
      </c>
      <c r="C315" s="810"/>
      <c r="D315" s="810"/>
      <c r="E315" s="810"/>
      <c r="F315" s="810"/>
      <c r="G315" s="810"/>
      <c r="H315" s="810"/>
      <c r="I315" s="810"/>
      <c r="J315" s="810"/>
      <c r="K315" s="810"/>
      <c r="L315" s="810"/>
      <c r="M315" s="810"/>
      <c r="N315" s="810"/>
      <c r="O315" s="810"/>
      <c r="P315" s="810"/>
      <c r="Q315" s="810"/>
      <c r="R315" s="810"/>
      <c r="S315" s="810"/>
    </row>
    <row r="316" spans="2:19" s="808" customFormat="1" ht="22.5" customHeight="1">
      <c r="B316" s="803" t="s">
        <v>662</v>
      </c>
      <c r="C316" s="810"/>
      <c r="D316" s="810"/>
      <c r="E316" s="810"/>
      <c r="F316" s="810"/>
      <c r="G316" s="810"/>
      <c r="H316" s="810"/>
      <c r="I316" s="810"/>
      <c r="J316" s="810"/>
      <c r="K316" s="810"/>
      <c r="L316" s="810"/>
      <c r="M316" s="810"/>
      <c r="N316" s="810"/>
      <c r="O316" s="810"/>
      <c r="P316" s="810"/>
      <c r="Q316" s="810"/>
      <c r="R316" s="810"/>
      <c r="S316" s="810"/>
    </row>
    <row r="317" spans="2:19" s="808" customFormat="1" ht="22.5" customHeight="1">
      <c r="B317" s="803" t="s">
        <v>663</v>
      </c>
      <c r="C317" s="810"/>
      <c r="D317" s="810"/>
      <c r="E317" s="810"/>
      <c r="F317" s="810"/>
      <c r="G317" s="810"/>
      <c r="H317" s="810"/>
      <c r="I317" s="810"/>
      <c r="J317" s="810"/>
      <c r="K317" s="810"/>
      <c r="L317" s="810"/>
      <c r="M317" s="810"/>
      <c r="N317" s="810"/>
      <c r="O317" s="810"/>
      <c r="P317" s="810"/>
      <c r="Q317" s="810"/>
      <c r="R317" s="810"/>
      <c r="S317" s="810"/>
    </row>
    <row r="318" spans="2:19" s="808" customFormat="1" ht="22.5" customHeight="1">
      <c r="B318" s="803" t="s">
        <v>664</v>
      </c>
      <c r="C318" s="810"/>
      <c r="D318" s="810"/>
      <c r="E318" s="810"/>
      <c r="F318" s="810"/>
      <c r="G318" s="810"/>
      <c r="H318" s="810"/>
      <c r="I318" s="810"/>
      <c r="J318" s="810"/>
      <c r="K318" s="810"/>
      <c r="L318" s="810"/>
      <c r="M318" s="810"/>
      <c r="N318" s="810"/>
      <c r="O318" s="810"/>
      <c r="P318" s="810"/>
      <c r="Q318" s="810"/>
      <c r="R318" s="810"/>
      <c r="S318" s="810"/>
    </row>
    <row r="319" spans="2:19" s="808" customFormat="1" ht="22.5" customHeight="1">
      <c r="B319" s="803" t="s">
        <v>665</v>
      </c>
      <c r="C319" s="810"/>
      <c r="D319" s="810"/>
      <c r="E319" s="810"/>
      <c r="F319" s="810"/>
      <c r="G319" s="810"/>
      <c r="H319" s="810"/>
      <c r="I319" s="810"/>
      <c r="J319" s="810"/>
      <c r="K319" s="810"/>
      <c r="L319" s="810"/>
      <c r="M319" s="810"/>
      <c r="N319" s="810"/>
      <c r="O319" s="810"/>
      <c r="P319" s="810"/>
      <c r="Q319" s="810"/>
      <c r="R319" s="810"/>
      <c r="S319" s="810"/>
    </row>
    <row r="320" spans="2:19" s="808" customFormat="1" ht="22.5" customHeight="1">
      <c r="B320" s="803" t="s">
        <v>666</v>
      </c>
      <c r="C320" s="810"/>
      <c r="D320" s="810"/>
      <c r="E320" s="810"/>
      <c r="F320" s="810"/>
      <c r="G320" s="810"/>
      <c r="H320" s="810"/>
      <c r="I320" s="810"/>
      <c r="J320" s="810"/>
      <c r="K320" s="810"/>
      <c r="L320" s="810"/>
      <c r="M320" s="810"/>
      <c r="N320" s="810"/>
      <c r="O320" s="810"/>
      <c r="P320" s="810"/>
      <c r="Q320" s="810"/>
      <c r="R320" s="810"/>
      <c r="S320" s="810"/>
    </row>
    <row r="321" spans="2:19" s="808" customFormat="1" ht="22.5" customHeight="1">
      <c r="B321" s="803" t="s">
        <v>667</v>
      </c>
      <c r="C321" s="810"/>
      <c r="D321" s="810"/>
      <c r="E321" s="810"/>
      <c r="F321" s="810"/>
      <c r="G321" s="810"/>
      <c r="H321" s="810"/>
      <c r="I321" s="810"/>
      <c r="J321" s="810"/>
      <c r="K321" s="810"/>
      <c r="L321" s="810"/>
      <c r="M321" s="810"/>
      <c r="N321" s="810"/>
      <c r="O321" s="810"/>
      <c r="P321" s="810"/>
      <c r="Q321" s="810"/>
      <c r="R321" s="810"/>
      <c r="S321" s="810"/>
    </row>
    <row r="322" spans="2:19" s="808" customFormat="1" ht="22.5" customHeight="1">
      <c r="B322" s="817" t="s">
        <v>668</v>
      </c>
      <c r="C322" s="810"/>
      <c r="D322" s="810"/>
      <c r="E322" s="810"/>
      <c r="F322" s="810"/>
      <c r="G322" s="810"/>
      <c r="H322" s="810"/>
      <c r="I322" s="810"/>
      <c r="J322" s="810"/>
      <c r="K322" s="810"/>
      <c r="L322" s="810"/>
      <c r="M322" s="810"/>
      <c r="N322" s="810"/>
      <c r="O322" s="810"/>
      <c r="P322" s="810"/>
      <c r="Q322" s="810"/>
      <c r="R322" s="810"/>
      <c r="S322" s="810"/>
    </row>
    <row r="323" spans="2:19" s="808" customFormat="1" ht="22.5" customHeight="1">
      <c r="B323" s="818" t="s">
        <v>669</v>
      </c>
      <c r="C323" s="810"/>
      <c r="D323" s="810"/>
      <c r="E323" s="810"/>
      <c r="F323" s="810"/>
      <c r="G323" s="810"/>
      <c r="H323" s="810"/>
      <c r="I323" s="810"/>
      <c r="J323" s="810"/>
      <c r="K323" s="810"/>
      <c r="L323" s="810"/>
      <c r="M323" s="810"/>
      <c r="N323" s="810"/>
      <c r="O323" s="810"/>
      <c r="P323" s="810"/>
      <c r="Q323" s="810"/>
      <c r="R323" s="810"/>
      <c r="S323" s="810"/>
    </row>
    <row r="324" spans="2:19" s="808" customFormat="1" ht="22.5" customHeight="1">
      <c r="B324" s="818" t="s">
        <v>670</v>
      </c>
      <c r="C324" s="810"/>
      <c r="D324" s="810"/>
      <c r="E324" s="810"/>
      <c r="F324" s="810"/>
      <c r="G324" s="810"/>
      <c r="H324" s="810"/>
      <c r="I324" s="810"/>
      <c r="J324" s="810"/>
      <c r="K324" s="810"/>
      <c r="L324" s="810"/>
      <c r="M324" s="810"/>
      <c r="N324" s="810"/>
      <c r="O324" s="810"/>
      <c r="P324" s="810"/>
      <c r="Q324" s="810"/>
      <c r="R324" s="810"/>
      <c r="S324" s="810"/>
    </row>
    <row r="325" spans="2:19" s="808" customFormat="1" ht="22.5" customHeight="1">
      <c r="B325" s="818" t="s">
        <v>787</v>
      </c>
      <c r="C325" s="810"/>
      <c r="D325" s="810"/>
      <c r="E325" s="810"/>
      <c r="F325" s="810"/>
      <c r="G325" s="810"/>
      <c r="H325" s="810"/>
      <c r="I325" s="810"/>
      <c r="J325" s="810"/>
      <c r="K325" s="810"/>
      <c r="L325" s="810"/>
      <c r="M325" s="810"/>
      <c r="N325" s="810"/>
      <c r="O325" s="810"/>
      <c r="P325" s="810"/>
      <c r="Q325" s="810"/>
      <c r="R325" s="810"/>
      <c r="S325" s="810"/>
    </row>
    <row r="326" spans="2:19" s="808" customFormat="1" ht="22.5" customHeight="1">
      <c r="B326" s="818" t="s">
        <v>671</v>
      </c>
      <c r="C326" s="810"/>
      <c r="D326" s="810"/>
      <c r="E326" s="810"/>
      <c r="F326" s="810"/>
      <c r="G326" s="810"/>
      <c r="H326" s="810"/>
      <c r="I326" s="810"/>
      <c r="J326" s="810"/>
      <c r="K326" s="810"/>
      <c r="L326" s="810"/>
      <c r="M326" s="810"/>
      <c r="N326" s="810"/>
      <c r="O326" s="810"/>
      <c r="P326" s="810"/>
      <c r="Q326" s="810"/>
      <c r="R326" s="810"/>
      <c r="S326" s="810"/>
    </row>
    <row r="327" spans="2:19" s="808" customFormat="1" ht="22.5" customHeight="1">
      <c r="B327" s="812" t="s">
        <v>672</v>
      </c>
      <c r="C327" s="810"/>
      <c r="D327" s="810"/>
      <c r="E327" s="810"/>
      <c r="F327" s="810"/>
      <c r="G327" s="810"/>
      <c r="H327" s="810"/>
      <c r="I327" s="810"/>
      <c r="J327" s="810"/>
      <c r="K327" s="810"/>
      <c r="L327" s="810"/>
      <c r="M327" s="810"/>
      <c r="N327" s="810"/>
      <c r="O327" s="810"/>
      <c r="P327" s="810"/>
      <c r="Q327" s="810"/>
      <c r="R327" s="810"/>
      <c r="S327" s="810"/>
    </row>
    <row r="328" spans="2:19" s="808" customFormat="1" ht="22.5" customHeight="1">
      <c r="B328" s="812" t="s">
        <v>673</v>
      </c>
      <c r="C328" s="810"/>
      <c r="D328" s="810"/>
      <c r="E328" s="810"/>
      <c r="F328" s="810"/>
      <c r="G328" s="810"/>
      <c r="H328" s="810"/>
      <c r="I328" s="810"/>
      <c r="J328" s="810"/>
      <c r="K328" s="810"/>
      <c r="L328" s="810"/>
      <c r="M328" s="810"/>
      <c r="N328" s="810"/>
      <c r="O328" s="810"/>
      <c r="P328" s="810"/>
      <c r="Q328" s="810"/>
      <c r="R328" s="810"/>
      <c r="S328" s="810"/>
    </row>
    <row r="329" spans="2:19" s="808" customFormat="1" ht="22.5" customHeight="1">
      <c r="B329" s="812" t="s">
        <v>674</v>
      </c>
      <c r="C329" s="810"/>
      <c r="D329" s="810"/>
      <c r="E329" s="810"/>
      <c r="F329" s="810"/>
      <c r="G329" s="810"/>
      <c r="H329" s="810"/>
      <c r="I329" s="810"/>
      <c r="J329" s="810"/>
      <c r="K329" s="810"/>
      <c r="L329" s="810"/>
      <c r="M329" s="810"/>
      <c r="N329" s="810"/>
      <c r="O329" s="810"/>
      <c r="P329" s="810"/>
      <c r="Q329" s="810"/>
      <c r="R329" s="810"/>
      <c r="S329" s="810"/>
    </row>
    <row r="330" spans="2:19" s="808" customFormat="1" ht="22.5" customHeight="1">
      <c r="B330" s="818" t="s">
        <v>675</v>
      </c>
      <c r="C330" s="810"/>
      <c r="D330" s="810"/>
      <c r="E330" s="810"/>
      <c r="F330" s="810"/>
      <c r="G330" s="810"/>
      <c r="H330" s="810"/>
      <c r="I330" s="810"/>
      <c r="J330" s="810"/>
      <c r="K330" s="810"/>
      <c r="L330" s="810"/>
      <c r="M330" s="810"/>
      <c r="N330" s="810"/>
      <c r="O330" s="810"/>
      <c r="P330" s="810"/>
      <c r="Q330" s="810"/>
      <c r="R330" s="810"/>
      <c r="S330" s="810"/>
    </row>
    <row r="331" spans="2:19" s="808" customFormat="1" ht="22.5" customHeight="1">
      <c r="B331" s="818" t="s">
        <v>676</v>
      </c>
      <c r="C331" s="810"/>
      <c r="D331" s="810"/>
      <c r="E331" s="810"/>
      <c r="F331" s="810"/>
      <c r="G331" s="810"/>
      <c r="H331" s="810"/>
      <c r="I331" s="810"/>
      <c r="J331" s="810"/>
      <c r="K331" s="810"/>
      <c r="L331" s="810"/>
      <c r="M331" s="810"/>
      <c r="N331" s="810"/>
      <c r="O331" s="810"/>
      <c r="P331" s="810"/>
      <c r="Q331" s="810"/>
      <c r="R331" s="810"/>
      <c r="S331" s="810"/>
    </row>
    <row r="332" spans="2:19" s="808" customFormat="1" ht="22.5" customHeight="1">
      <c r="B332" s="812" t="s">
        <v>677</v>
      </c>
      <c r="C332" s="810"/>
      <c r="D332" s="810"/>
      <c r="E332" s="810"/>
      <c r="F332" s="810"/>
      <c r="G332" s="810"/>
      <c r="H332" s="810"/>
      <c r="I332" s="810"/>
      <c r="J332" s="810"/>
      <c r="K332" s="810"/>
      <c r="L332" s="810"/>
      <c r="M332" s="810"/>
      <c r="N332" s="810"/>
      <c r="O332" s="810"/>
      <c r="P332" s="810"/>
      <c r="Q332" s="810"/>
      <c r="R332" s="810"/>
      <c r="S332" s="810"/>
    </row>
    <row r="333" spans="2:19" s="808" customFormat="1" ht="22.5" customHeight="1">
      <c r="B333" s="812" t="s">
        <v>678</v>
      </c>
      <c r="C333" s="810"/>
      <c r="D333" s="810"/>
      <c r="E333" s="810"/>
      <c r="F333" s="810"/>
      <c r="G333" s="810"/>
      <c r="H333" s="810"/>
      <c r="I333" s="810"/>
      <c r="J333" s="810"/>
      <c r="K333" s="810"/>
      <c r="L333" s="810"/>
      <c r="M333" s="810"/>
      <c r="N333" s="810"/>
      <c r="O333" s="810"/>
      <c r="P333" s="810"/>
      <c r="Q333" s="810"/>
      <c r="R333" s="810"/>
      <c r="S333" s="810"/>
    </row>
    <row r="334" spans="2:19" s="808" customFormat="1" ht="22.5" customHeight="1">
      <c r="B334" s="819" t="s">
        <v>679</v>
      </c>
      <c r="C334" s="810"/>
      <c r="D334" s="810"/>
      <c r="E334" s="810"/>
      <c r="F334" s="810"/>
      <c r="G334" s="810"/>
      <c r="H334" s="810"/>
      <c r="I334" s="810"/>
      <c r="J334" s="810"/>
      <c r="K334" s="810"/>
      <c r="L334" s="810"/>
      <c r="M334" s="810"/>
      <c r="N334" s="810"/>
      <c r="O334" s="810"/>
      <c r="P334" s="810"/>
      <c r="Q334" s="810"/>
      <c r="R334" s="810"/>
      <c r="S334" s="810"/>
    </row>
    <row r="335" spans="2:19" s="808" customFormat="1" ht="22.5" customHeight="1">
      <c r="B335" s="206" t="s">
        <v>725</v>
      </c>
      <c r="C335" s="810"/>
      <c r="D335" s="810"/>
      <c r="E335" s="810"/>
      <c r="F335" s="810"/>
      <c r="G335" s="810"/>
      <c r="H335" s="810"/>
      <c r="I335" s="810"/>
      <c r="J335" s="810"/>
      <c r="K335" s="810"/>
      <c r="L335" s="810"/>
      <c r="M335" s="810"/>
      <c r="N335" s="810"/>
      <c r="O335" s="810"/>
      <c r="P335" s="810"/>
      <c r="Q335" s="810"/>
      <c r="R335" s="810"/>
      <c r="S335" s="810"/>
    </row>
    <row r="336" spans="2:19" s="808" customFormat="1" ht="22.5" customHeight="1">
      <c r="B336" s="816" t="s">
        <v>680</v>
      </c>
      <c r="C336" s="820"/>
      <c r="D336" s="810"/>
      <c r="E336" s="810"/>
      <c r="F336" s="810"/>
      <c r="G336" s="810"/>
      <c r="H336" s="810"/>
      <c r="I336" s="810"/>
      <c r="J336" s="810"/>
      <c r="K336" s="810"/>
      <c r="L336" s="810"/>
      <c r="M336" s="810"/>
      <c r="N336" s="810"/>
      <c r="O336" s="810"/>
      <c r="P336" s="810"/>
      <c r="Q336" s="810"/>
      <c r="R336" s="810"/>
      <c r="S336" s="810"/>
    </row>
    <row r="337" spans="2:19" s="808" customFormat="1" ht="22.5" customHeight="1">
      <c r="B337" s="207" t="s">
        <v>726</v>
      </c>
      <c r="D337" s="810"/>
      <c r="E337" s="810"/>
      <c r="F337" s="810"/>
      <c r="G337" s="810"/>
      <c r="H337" s="810"/>
      <c r="I337" s="810"/>
      <c r="J337" s="810"/>
      <c r="K337" s="810"/>
      <c r="L337" s="810"/>
      <c r="M337" s="810"/>
      <c r="N337" s="810"/>
      <c r="O337" s="810"/>
      <c r="P337" s="810"/>
      <c r="Q337" s="810"/>
      <c r="R337" s="810"/>
      <c r="S337" s="810"/>
    </row>
    <row r="338" spans="2:19" s="808" customFormat="1" ht="22.5" customHeight="1">
      <c r="B338" s="206" t="s">
        <v>727</v>
      </c>
      <c r="D338" s="810"/>
      <c r="E338" s="810"/>
      <c r="F338" s="810"/>
      <c r="G338" s="810"/>
      <c r="H338" s="810"/>
      <c r="I338" s="810"/>
      <c r="J338" s="810"/>
      <c r="K338" s="810"/>
      <c r="L338" s="810"/>
      <c r="M338" s="810"/>
      <c r="N338" s="810"/>
      <c r="O338" s="810"/>
      <c r="P338" s="810"/>
      <c r="Q338" s="810"/>
      <c r="R338" s="810"/>
      <c r="S338" s="810"/>
    </row>
    <row r="339" spans="2:19" s="808" customFormat="1" ht="22.5" customHeight="1">
      <c r="B339" s="821" t="s">
        <v>728</v>
      </c>
      <c r="D339" s="810"/>
      <c r="E339" s="810"/>
      <c r="F339" s="810"/>
      <c r="G339" s="810"/>
      <c r="H339" s="810"/>
      <c r="I339" s="810"/>
      <c r="J339" s="810"/>
      <c r="K339" s="810"/>
      <c r="L339" s="810"/>
      <c r="M339" s="810"/>
      <c r="N339" s="810"/>
      <c r="O339" s="810"/>
      <c r="P339" s="810"/>
      <c r="Q339" s="810"/>
      <c r="R339" s="810"/>
      <c r="S339" s="810"/>
    </row>
    <row r="340" spans="2:19" s="808" customFormat="1" ht="22.5" customHeight="1">
      <c r="B340" s="821" t="s">
        <v>729</v>
      </c>
      <c r="D340" s="810"/>
      <c r="E340" s="810"/>
      <c r="F340" s="810"/>
      <c r="G340" s="810"/>
      <c r="H340" s="810"/>
      <c r="I340" s="810"/>
      <c r="J340" s="810"/>
      <c r="K340" s="810"/>
      <c r="L340" s="810"/>
      <c r="M340" s="810"/>
      <c r="N340" s="810"/>
      <c r="O340" s="810"/>
      <c r="P340" s="810"/>
      <c r="Q340" s="810"/>
      <c r="R340" s="810"/>
      <c r="S340" s="810"/>
    </row>
    <row r="341" spans="2:19" s="808" customFormat="1" ht="22.5" customHeight="1">
      <c r="B341" s="818" t="s">
        <v>730</v>
      </c>
      <c r="D341" s="810"/>
      <c r="E341" s="810"/>
      <c r="F341" s="810"/>
      <c r="G341" s="810"/>
      <c r="H341" s="810"/>
      <c r="I341" s="810"/>
      <c r="J341" s="810"/>
      <c r="K341" s="810"/>
      <c r="L341" s="810"/>
      <c r="M341" s="810"/>
      <c r="N341" s="810"/>
      <c r="O341" s="810"/>
      <c r="P341" s="810"/>
      <c r="Q341" s="810"/>
      <c r="R341" s="810"/>
      <c r="S341" s="810"/>
    </row>
    <row r="342" spans="2:19" s="822" customFormat="1" ht="22.5" customHeight="1">
      <c r="B342" s="207" t="s">
        <v>731</v>
      </c>
      <c r="C342" s="823"/>
      <c r="D342" s="823"/>
      <c r="E342" s="823"/>
      <c r="F342" s="823"/>
      <c r="G342" s="823"/>
      <c r="H342" s="824"/>
      <c r="I342" s="824"/>
      <c r="J342" s="824"/>
      <c r="K342" s="825"/>
      <c r="L342" s="825"/>
      <c r="M342" s="825"/>
    </row>
    <row r="343" spans="2:19" s="822" customFormat="1" ht="22.5" customHeight="1">
      <c r="B343" s="207" t="s">
        <v>732</v>
      </c>
      <c r="C343" s="823"/>
      <c r="D343" s="823"/>
      <c r="E343" s="823"/>
      <c r="F343" s="823"/>
      <c r="G343" s="823"/>
      <c r="H343" s="824"/>
      <c r="I343" s="824"/>
      <c r="J343" s="824"/>
      <c r="K343" s="825"/>
      <c r="L343" s="825"/>
      <c r="M343" s="825"/>
    </row>
    <row r="344" spans="2:19" s="822" customFormat="1" ht="22.5" customHeight="1">
      <c r="B344" s="818" t="s">
        <v>733</v>
      </c>
      <c r="C344" s="823"/>
      <c r="D344" s="823"/>
      <c r="E344" s="823"/>
      <c r="F344" s="823"/>
      <c r="G344" s="823"/>
      <c r="H344" s="824"/>
      <c r="I344" s="824"/>
      <c r="J344" s="824"/>
      <c r="K344" s="825"/>
      <c r="L344" s="825"/>
      <c r="M344" s="825"/>
    </row>
    <row r="345" spans="2:19" s="822" customFormat="1" ht="22.5" customHeight="1">
      <c r="B345" s="814" t="s">
        <v>681</v>
      </c>
      <c r="C345" s="823"/>
      <c r="D345" s="823"/>
      <c r="E345" s="823"/>
      <c r="F345" s="823"/>
      <c r="G345" s="823"/>
      <c r="H345" s="824"/>
      <c r="I345" s="824"/>
      <c r="J345" s="824"/>
      <c r="K345" s="825"/>
      <c r="L345" s="825"/>
      <c r="M345" s="825"/>
    </row>
    <row r="346" spans="2:19" s="808" customFormat="1" ht="22.5" customHeight="1">
      <c r="B346" s="818" t="s">
        <v>682</v>
      </c>
      <c r="C346" s="810"/>
      <c r="D346" s="810"/>
      <c r="E346" s="810"/>
      <c r="F346" s="810"/>
      <c r="G346" s="810"/>
      <c r="H346" s="810"/>
      <c r="I346" s="810"/>
      <c r="J346" s="810"/>
      <c r="K346" s="810"/>
      <c r="L346" s="810"/>
      <c r="M346" s="810"/>
      <c r="N346" s="810"/>
      <c r="O346" s="810"/>
      <c r="P346" s="810"/>
      <c r="Q346" s="810"/>
      <c r="R346" s="810"/>
      <c r="S346" s="810"/>
    </row>
    <row r="347" spans="2:19" s="808" customFormat="1" ht="22.5" customHeight="1">
      <c r="B347" s="818" t="s">
        <v>683</v>
      </c>
      <c r="C347" s="810"/>
      <c r="D347" s="810"/>
      <c r="E347" s="810"/>
      <c r="F347" s="810"/>
      <c r="G347" s="810"/>
      <c r="H347" s="810"/>
      <c r="I347" s="810"/>
      <c r="J347" s="810"/>
      <c r="K347" s="810"/>
      <c r="L347" s="810"/>
      <c r="M347" s="810"/>
      <c r="N347" s="810"/>
      <c r="O347" s="810"/>
      <c r="P347" s="810"/>
      <c r="Q347" s="810"/>
      <c r="R347" s="810"/>
      <c r="S347" s="810"/>
    </row>
    <row r="348" spans="2:19" s="808" customFormat="1" ht="22.5" customHeight="1">
      <c r="B348" s="818" t="s">
        <v>684</v>
      </c>
      <c r="C348" s="810"/>
      <c r="D348" s="810"/>
      <c r="E348" s="810"/>
      <c r="F348" s="810"/>
      <c r="G348" s="810"/>
      <c r="H348" s="810"/>
      <c r="I348" s="810"/>
      <c r="J348" s="810"/>
      <c r="K348" s="810"/>
      <c r="L348" s="810"/>
      <c r="M348" s="810"/>
      <c r="N348" s="810"/>
      <c r="O348" s="810"/>
      <c r="P348" s="810"/>
      <c r="Q348" s="810"/>
      <c r="R348" s="810"/>
      <c r="S348" s="810"/>
    </row>
    <row r="349" spans="2:19" s="808" customFormat="1" ht="22.5" customHeight="1">
      <c r="B349" s="818" t="s">
        <v>685</v>
      </c>
      <c r="C349" s="810"/>
      <c r="D349" s="810"/>
      <c r="E349" s="810"/>
      <c r="F349" s="810"/>
      <c r="G349" s="810"/>
      <c r="H349" s="810"/>
      <c r="I349" s="810"/>
      <c r="J349" s="810"/>
      <c r="K349" s="810"/>
      <c r="L349" s="810"/>
      <c r="M349" s="810"/>
      <c r="N349" s="810"/>
      <c r="O349" s="810"/>
      <c r="P349" s="810"/>
      <c r="Q349" s="810"/>
      <c r="R349" s="810"/>
      <c r="S349" s="810"/>
    </row>
    <row r="350" spans="2:19" s="808" customFormat="1" ht="22.5" customHeight="1">
      <c r="B350" s="818" t="s">
        <v>686</v>
      </c>
      <c r="C350" s="810"/>
      <c r="D350" s="810"/>
      <c r="E350" s="810"/>
      <c r="F350" s="810"/>
      <c r="G350" s="810"/>
      <c r="H350" s="810"/>
      <c r="I350" s="810"/>
      <c r="J350" s="810"/>
      <c r="K350" s="810"/>
      <c r="L350" s="810"/>
      <c r="M350" s="810"/>
      <c r="N350" s="810"/>
      <c r="O350" s="810"/>
      <c r="P350" s="810"/>
      <c r="Q350" s="810"/>
      <c r="R350" s="810"/>
      <c r="S350" s="810"/>
    </row>
    <row r="351" spans="2:19" s="808" customFormat="1" ht="22.5" customHeight="1">
      <c r="B351" s="812" t="s">
        <v>687</v>
      </c>
      <c r="C351" s="810"/>
      <c r="D351" s="810"/>
      <c r="E351" s="810"/>
      <c r="F351" s="810"/>
      <c r="G351" s="810"/>
      <c r="H351" s="810"/>
      <c r="I351" s="810"/>
      <c r="J351" s="810"/>
      <c r="K351" s="810"/>
      <c r="L351" s="810"/>
      <c r="M351" s="810"/>
      <c r="N351" s="810"/>
      <c r="O351" s="810"/>
      <c r="P351" s="810"/>
      <c r="Q351" s="810"/>
      <c r="R351" s="810"/>
      <c r="S351" s="810"/>
    </row>
    <row r="352" spans="2:19" s="808" customFormat="1" ht="22.5" customHeight="1">
      <c r="B352" s="803" t="s">
        <v>688</v>
      </c>
      <c r="C352" s="810"/>
      <c r="D352" s="810"/>
      <c r="E352" s="810"/>
      <c r="F352" s="810"/>
      <c r="G352" s="810"/>
      <c r="H352" s="810"/>
      <c r="I352" s="810"/>
      <c r="J352" s="810"/>
      <c r="K352" s="810"/>
      <c r="L352" s="810"/>
      <c r="M352" s="810"/>
      <c r="N352" s="810"/>
      <c r="O352" s="810"/>
      <c r="P352" s="810"/>
      <c r="Q352" s="810"/>
      <c r="R352" s="810"/>
      <c r="S352" s="810"/>
    </row>
    <row r="353" spans="2:26" s="808" customFormat="1" ht="22.5" customHeight="1">
      <c r="B353" s="803" t="s">
        <v>689</v>
      </c>
      <c r="C353" s="810"/>
      <c r="D353" s="810"/>
      <c r="E353" s="810"/>
      <c r="F353" s="810"/>
      <c r="G353" s="810"/>
      <c r="H353" s="810"/>
      <c r="I353" s="810"/>
      <c r="J353" s="810"/>
      <c r="K353" s="810"/>
      <c r="L353" s="810"/>
      <c r="M353" s="810"/>
      <c r="N353" s="810"/>
      <c r="O353" s="810"/>
      <c r="P353" s="810"/>
      <c r="Q353" s="810"/>
      <c r="R353" s="810"/>
      <c r="S353" s="810"/>
    </row>
    <row r="354" spans="2:26" s="808" customFormat="1" ht="22.5" customHeight="1">
      <c r="B354" s="803" t="s">
        <v>690</v>
      </c>
      <c r="C354" s="810"/>
      <c r="D354" s="810"/>
      <c r="E354" s="810"/>
      <c r="F354" s="810"/>
      <c r="G354" s="810"/>
      <c r="H354" s="810"/>
      <c r="I354" s="810"/>
      <c r="J354" s="810"/>
      <c r="K354" s="810"/>
      <c r="L354" s="810"/>
      <c r="M354" s="810"/>
      <c r="N354" s="810"/>
      <c r="O354" s="810"/>
      <c r="P354" s="810"/>
      <c r="Q354" s="810"/>
      <c r="R354" s="810"/>
      <c r="S354" s="810"/>
    </row>
    <row r="355" spans="2:26" s="808" customFormat="1" ht="22.5" customHeight="1">
      <c r="B355" s="803" t="s">
        <v>691</v>
      </c>
      <c r="C355" s="810"/>
      <c r="D355" s="810"/>
      <c r="E355" s="810"/>
      <c r="F355" s="810"/>
      <c r="G355" s="810"/>
      <c r="H355" s="810"/>
      <c r="I355" s="810"/>
      <c r="J355" s="810"/>
      <c r="K355" s="810"/>
      <c r="L355" s="810"/>
      <c r="M355" s="810"/>
      <c r="N355" s="810"/>
      <c r="O355" s="810"/>
      <c r="P355" s="810"/>
      <c r="Q355" s="810"/>
      <c r="R355" s="810"/>
      <c r="S355" s="810"/>
    </row>
    <row r="356" spans="2:26" s="808" customFormat="1" ht="22.5" customHeight="1">
      <c r="B356" s="803" t="s">
        <v>692</v>
      </c>
      <c r="C356" s="810"/>
      <c r="D356" s="810"/>
      <c r="E356" s="810"/>
      <c r="F356" s="810"/>
      <c r="G356" s="810"/>
      <c r="H356" s="810"/>
      <c r="I356" s="810"/>
      <c r="J356" s="810"/>
      <c r="K356" s="810"/>
      <c r="L356" s="810"/>
      <c r="M356" s="810"/>
      <c r="N356" s="810"/>
      <c r="O356" s="810"/>
      <c r="P356" s="810"/>
      <c r="Q356" s="810"/>
      <c r="R356" s="810"/>
      <c r="S356" s="810"/>
    </row>
    <row r="357" spans="2:26" s="808" customFormat="1" ht="22.5" customHeight="1">
      <c r="B357" s="826" t="s">
        <v>693</v>
      </c>
      <c r="C357" s="810"/>
      <c r="D357" s="810"/>
      <c r="E357" s="810"/>
      <c r="F357" s="810"/>
      <c r="G357" s="810"/>
      <c r="H357" s="810"/>
      <c r="I357" s="810"/>
      <c r="J357" s="810"/>
      <c r="K357" s="810"/>
      <c r="L357" s="810"/>
      <c r="M357" s="810"/>
      <c r="N357" s="810"/>
      <c r="O357" s="810"/>
      <c r="P357" s="810"/>
      <c r="Q357" s="810"/>
      <c r="R357" s="810"/>
      <c r="S357" s="810"/>
    </row>
    <row r="358" spans="2:26" s="808" customFormat="1" ht="22.5" customHeight="1">
      <c r="B358" s="1115" t="s">
        <v>694</v>
      </c>
      <c r="C358" s="1115"/>
      <c r="D358" s="1115"/>
      <c r="E358" s="1115"/>
      <c r="F358" s="1115"/>
      <c r="G358" s="1115"/>
      <c r="H358" s="1115"/>
      <c r="I358" s="1115"/>
      <c r="J358" s="1115"/>
      <c r="K358" s="1115"/>
      <c r="L358" s="1115"/>
      <c r="M358" s="1115"/>
      <c r="N358" s="1115"/>
      <c r="O358" s="827"/>
      <c r="P358" s="828"/>
      <c r="Q358" s="829"/>
      <c r="R358" s="829"/>
      <c r="S358" s="829"/>
      <c r="T358" s="829"/>
      <c r="U358" s="829"/>
      <c r="V358" s="829"/>
      <c r="W358" s="829"/>
      <c r="X358" s="829"/>
      <c r="Y358" s="829"/>
      <c r="Z358" s="829"/>
    </row>
    <row r="359" spans="2:26" s="808" customFormat="1" ht="22.5" customHeight="1">
      <c r="B359" s="830" t="s">
        <v>695</v>
      </c>
      <c r="D359" s="831"/>
      <c r="E359" s="831"/>
      <c r="F359" s="831"/>
      <c r="G359" s="831"/>
      <c r="H359" s="831"/>
      <c r="I359" s="831"/>
      <c r="J359" s="831"/>
      <c r="K359" s="831"/>
      <c r="L359" s="831"/>
      <c r="M359" s="831"/>
      <c r="N359" s="831"/>
      <c r="O359" s="831"/>
      <c r="P359" s="810"/>
      <c r="Q359" s="810"/>
      <c r="R359" s="810"/>
      <c r="S359" s="810"/>
    </row>
    <row r="360" spans="2:26" s="808" customFormat="1" ht="22.5" customHeight="1">
      <c r="B360" s="830" t="s">
        <v>696</v>
      </c>
      <c r="D360" s="831"/>
      <c r="E360" s="831"/>
      <c r="F360" s="831"/>
      <c r="G360" s="831"/>
      <c r="H360" s="831"/>
      <c r="I360" s="831"/>
      <c r="J360" s="831"/>
      <c r="K360" s="831"/>
      <c r="L360" s="831"/>
      <c r="M360" s="831"/>
      <c r="N360" s="831"/>
      <c r="O360" s="831"/>
      <c r="P360" s="810"/>
      <c r="Q360" s="810"/>
      <c r="R360" s="810"/>
      <c r="S360" s="810"/>
    </row>
    <row r="361" spans="2:26" s="808" customFormat="1" ht="22.5" customHeight="1">
      <c r="B361" s="814" t="s">
        <v>697</v>
      </c>
      <c r="D361" s="831"/>
      <c r="E361" s="831"/>
      <c r="F361" s="831"/>
      <c r="G361" s="831"/>
      <c r="H361" s="831"/>
      <c r="I361" s="831"/>
      <c r="J361" s="831"/>
      <c r="K361" s="831"/>
      <c r="L361" s="831"/>
      <c r="M361" s="831"/>
      <c r="N361" s="831"/>
      <c r="O361" s="831"/>
      <c r="P361" s="810"/>
      <c r="Q361" s="810"/>
      <c r="R361" s="810"/>
      <c r="S361" s="810"/>
    </row>
    <row r="362" spans="2:26" s="808" customFormat="1" ht="22.5" customHeight="1">
      <c r="B362" s="832" t="s">
        <v>698</v>
      </c>
      <c r="D362" s="831"/>
      <c r="E362" s="831"/>
      <c r="F362" s="831"/>
      <c r="G362" s="831"/>
      <c r="H362" s="831"/>
      <c r="I362" s="831"/>
      <c r="J362" s="831"/>
      <c r="K362" s="831"/>
      <c r="L362" s="831"/>
      <c r="M362" s="831"/>
      <c r="N362" s="831"/>
      <c r="O362" s="831"/>
      <c r="P362" s="833"/>
      <c r="Q362" s="833"/>
      <c r="R362" s="833"/>
      <c r="S362" s="833"/>
    </row>
    <row r="363" spans="2:26" s="815" customFormat="1" ht="22.5" customHeight="1">
      <c r="B363" s="832" t="s">
        <v>699</v>
      </c>
    </row>
    <row r="364" spans="2:26" s="808" customFormat="1" ht="22.5" customHeight="1">
      <c r="B364" s="832" t="s">
        <v>700</v>
      </c>
      <c r="D364" s="831"/>
      <c r="E364" s="831"/>
      <c r="F364" s="831"/>
      <c r="G364" s="831"/>
      <c r="H364" s="831"/>
      <c r="I364" s="831"/>
      <c r="J364" s="831"/>
      <c r="K364" s="831"/>
      <c r="L364" s="831"/>
      <c r="M364" s="831"/>
      <c r="N364" s="831"/>
      <c r="O364" s="831"/>
      <c r="P364" s="810"/>
      <c r="Q364" s="810"/>
      <c r="R364" s="810"/>
      <c r="S364" s="810"/>
    </row>
    <row r="365" spans="2:26" s="808" customFormat="1" ht="22.5" customHeight="1">
      <c r="B365" s="832" t="s">
        <v>701</v>
      </c>
      <c r="D365" s="831"/>
      <c r="E365" s="831"/>
      <c r="F365" s="831"/>
      <c r="G365" s="831"/>
      <c r="H365" s="831"/>
      <c r="I365" s="831"/>
      <c r="J365" s="831"/>
      <c r="K365" s="831"/>
      <c r="L365" s="831"/>
      <c r="M365" s="831"/>
      <c r="N365" s="831"/>
      <c r="O365" s="831"/>
      <c r="P365" s="810"/>
      <c r="Q365" s="810"/>
      <c r="R365" s="810"/>
      <c r="S365" s="810"/>
    </row>
    <row r="366" spans="2:26" s="808" customFormat="1" ht="22.5" customHeight="1">
      <c r="B366" s="832" t="s">
        <v>702</v>
      </c>
      <c r="D366" s="831"/>
      <c r="E366" s="831"/>
      <c r="F366" s="831"/>
      <c r="G366" s="831"/>
      <c r="H366" s="831"/>
      <c r="I366" s="831"/>
      <c r="J366" s="831"/>
      <c r="K366" s="831"/>
      <c r="L366" s="831"/>
      <c r="M366" s="831"/>
      <c r="N366" s="831"/>
      <c r="O366" s="831"/>
      <c r="P366" s="810"/>
      <c r="Q366" s="810"/>
      <c r="R366" s="810"/>
      <c r="S366" s="810"/>
    </row>
    <row r="367" spans="2:26" s="808" customFormat="1" ht="22.5" customHeight="1">
      <c r="B367" s="832" t="s">
        <v>703</v>
      </c>
      <c r="D367" s="831"/>
      <c r="E367" s="831"/>
      <c r="F367" s="831"/>
      <c r="G367" s="831"/>
      <c r="H367" s="831"/>
      <c r="I367" s="831"/>
      <c r="J367" s="831"/>
      <c r="K367" s="831"/>
      <c r="L367" s="831"/>
      <c r="M367" s="831"/>
      <c r="N367" s="831"/>
      <c r="O367" s="831"/>
      <c r="P367" s="810"/>
      <c r="Q367" s="810"/>
      <c r="R367" s="810"/>
      <c r="S367" s="810"/>
    </row>
    <row r="368" spans="2:26" s="808" customFormat="1" ht="22.5" customHeight="1">
      <c r="B368" s="832" t="s">
        <v>704</v>
      </c>
      <c r="D368" s="831"/>
      <c r="E368" s="831"/>
      <c r="F368" s="831"/>
      <c r="G368" s="831"/>
      <c r="H368" s="831"/>
      <c r="I368" s="831"/>
      <c r="J368" s="831"/>
      <c r="K368" s="831"/>
      <c r="L368" s="831"/>
      <c r="M368" s="831"/>
      <c r="N368" s="831"/>
      <c r="O368" s="831"/>
      <c r="P368" s="810"/>
      <c r="Q368" s="810"/>
      <c r="R368" s="810"/>
      <c r="S368" s="810"/>
    </row>
    <row r="369" spans="2:21" s="808" customFormat="1" ht="22.5" customHeight="1">
      <c r="B369" s="832" t="s">
        <v>776</v>
      </c>
      <c r="D369" s="831"/>
      <c r="E369" s="831"/>
      <c r="F369" s="831"/>
      <c r="G369" s="831"/>
      <c r="H369" s="831"/>
      <c r="I369" s="831"/>
      <c r="J369" s="831"/>
      <c r="K369" s="831"/>
      <c r="L369" s="831"/>
      <c r="M369" s="831"/>
      <c r="N369" s="831"/>
      <c r="O369" s="831"/>
      <c r="P369" s="810"/>
      <c r="Q369" s="810"/>
      <c r="R369" s="810"/>
      <c r="S369" s="810"/>
    </row>
    <row r="370" spans="2:21" s="834" customFormat="1" ht="22.5" customHeight="1">
      <c r="B370" s="832" t="s">
        <v>705</v>
      </c>
      <c r="D370" s="835"/>
      <c r="E370" s="835"/>
      <c r="F370" s="835"/>
      <c r="G370" s="835"/>
      <c r="H370" s="835"/>
      <c r="I370" s="835"/>
      <c r="J370" s="835"/>
      <c r="K370" s="835"/>
      <c r="L370" s="835"/>
      <c r="M370" s="835"/>
      <c r="N370" s="835"/>
      <c r="O370" s="835"/>
      <c r="P370" s="836"/>
      <c r="Q370" s="836"/>
      <c r="R370" s="836"/>
      <c r="S370" s="836"/>
    </row>
    <row r="371" spans="2:21" s="808" customFormat="1" ht="22.5" customHeight="1">
      <c r="B371" s="832" t="s">
        <v>706</v>
      </c>
      <c r="D371" s="831"/>
      <c r="E371" s="831"/>
      <c r="F371" s="831"/>
      <c r="G371" s="831"/>
      <c r="H371" s="831"/>
      <c r="I371" s="831"/>
      <c r="J371" s="831"/>
      <c r="K371" s="831"/>
      <c r="L371" s="831"/>
      <c r="M371" s="831"/>
      <c r="N371" s="831"/>
      <c r="O371" s="831"/>
      <c r="P371" s="833"/>
      <c r="Q371" s="833"/>
      <c r="R371" s="833"/>
      <c r="S371" s="833"/>
    </row>
    <row r="372" spans="2:21" s="808" customFormat="1" ht="22.5" customHeight="1">
      <c r="B372" s="837" t="s">
        <v>707</v>
      </c>
      <c r="D372" s="831"/>
      <c r="E372" s="831"/>
      <c r="F372" s="831"/>
      <c r="G372" s="831"/>
      <c r="H372" s="831"/>
      <c r="I372" s="831"/>
      <c r="J372" s="831"/>
      <c r="K372" s="831"/>
      <c r="L372" s="831"/>
      <c r="M372" s="831"/>
      <c r="N372" s="831"/>
      <c r="O372" s="831"/>
      <c r="P372" s="810"/>
      <c r="Q372" s="810"/>
      <c r="R372" s="810"/>
      <c r="S372" s="810"/>
    </row>
    <row r="373" spans="2:21" ht="22.5" customHeight="1">
      <c r="B373" s="837" t="s">
        <v>708</v>
      </c>
    </row>
    <row r="374" spans="2:21" s="815" customFormat="1" ht="22.5" customHeight="1">
      <c r="B374" s="837" t="s">
        <v>709</v>
      </c>
    </row>
    <row r="375" spans="2:21" s="808" customFormat="1" ht="22.5" customHeight="1">
      <c r="B375" s="837" t="s">
        <v>710</v>
      </c>
      <c r="D375" s="831"/>
      <c r="E375" s="831"/>
      <c r="F375" s="831"/>
      <c r="G375" s="831"/>
      <c r="H375" s="831"/>
      <c r="I375" s="831"/>
      <c r="J375" s="831"/>
      <c r="K375" s="831"/>
      <c r="L375" s="831"/>
      <c r="M375" s="831"/>
      <c r="N375" s="831"/>
      <c r="O375" s="831"/>
      <c r="P375" s="831"/>
      <c r="Q375" s="831"/>
      <c r="R375" s="831"/>
      <c r="S375" s="810"/>
      <c r="T375" s="810"/>
      <c r="U375" s="810"/>
    </row>
    <row r="376" spans="2:21" s="808" customFormat="1" ht="22.5" customHeight="1">
      <c r="B376" s="832" t="s">
        <v>711</v>
      </c>
      <c r="D376" s="831"/>
      <c r="E376" s="831"/>
      <c r="F376" s="831"/>
      <c r="G376" s="831"/>
      <c r="H376" s="831"/>
      <c r="I376" s="831"/>
      <c r="J376" s="831"/>
      <c r="K376" s="831"/>
      <c r="L376" s="835"/>
      <c r="M376" s="835"/>
      <c r="N376" s="835"/>
      <c r="O376" s="835"/>
      <c r="P376" s="831"/>
      <c r="Q376" s="831"/>
      <c r="R376" s="831"/>
      <c r="S376" s="810"/>
      <c r="T376" s="810"/>
      <c r="U376" s="810"/>
    </row>
    <row r="377" spans="2:21" s="815" customFormat="1" ht="22.5" customHeight="1">
      <c r="B377" s="832" t="s">
        <v>712</v>
      </c>
    </row>
    <row r="378" spans="2:21" s="815" customFormat="1" ht="22.5" customHeight="1">
      <c r="B378" s="838" t="s">
        <v>781</v>
      </c>
    </row>
    <row r="379" spans="2:21" s="815" customFormat="1" ht="22.5" customHeight="1">
      <c r="B379" s="832"/>
    </row>
    <row r="380" spans="2:21" s="815" customFormat="1" ht="22.5" customHeight="1">
      <c r="B380" s="832"/>
    </row>
    <row r="381" spans="2:21" s="815" customFormat="1" ht="18.75" customHeight="1">
      <c r="B381" s="832"/>
    </row>
    <row r="382" spans="2:21" s="815" customFormat="1" ht="18" customHeight="1">
      <c r="B382" s="839" t="s">
        <v>713</v>
      </c>
    </row>
    <row r="383" spans="2:21" s="815" customFormat="1" ht="18" customHeight="1">
      <c r="B383" s="839" t="s">
        <v>714</v>
      </c>
    </row>
    <row r="384" spans="2:21" s="815" customFormat="1" ht="18" customHeight="1">
      <c r="B384" s="839" t="s">
        <v>715</v>
      </c>
    </row>
    <row r="385" spans="2:32" s="815" customFormat="1" ht="18" customHeight="1">
      <c r="B385" s="839" t="s">
        <v>716</v>
      </c>
    </row>
    <row r="386" spans="2:32" s="815" customFormat="1" ht="18" customHeight="1">
      <c r="B386" s="839" t="s">
        <v>717</v>
      </c>
    </row>
    <row r="387" spans="2:32" s="815" customFormat="1" ht="18" customHeight="1">
      <c r="B387" s="839" t="s">
        <v>718</v>
      </c>
    </row>
    <row r="388" spans="2:32" s="834" customFormat="1" ht="22.5" customHeight="1" thickBot="1">
      <c r="B388" s="953" t="str">
        <f>資料輸入區!B2</f>
        <v>凱基人壽美利成臻美元利率變動型終身壽險－定期給付型</v>
      </c>
      <c r="C388" s="840"/>
      <c r="D388" s="840"/>
      <c r="E388" s="840"/>
      <c r="F388" s="840"/>
      <c r="G388" s="840"/>
      <c r="H388" s="840"/>
      <c r="I388" s="840"/>
      <c r="J388" s="840"/>
      <c r="K388" s="840"/>
      <c r="L388" s="840"/>
      <c r="M388" s="840"/>
      <c r="N388" s="840"/>
      <c r="O388" s="841"/>
      <c r="P388" s="841"/>
      <c r="Q388" s="841"/>
      <c r="R388" s="841"/>
      <c r="S388" s="841"/>
      <c r="T388" s="841"/>
      <c r="U388" s="841"/>
      <c r="V388" s="841"/>
      <c r="W388" s="841"/>
      <c r="X388" s="841"/>
      <c r="Y388" s="841"/>
      <c r="Z388" s="841"/>
      <c r="AA388" s="841"/>
      <c r="AB388" s="841"/>
      <c r="AC388" s="841"/>
      <c r="AD388" s="841"/>
      <c r="AE388" s="841"/>
      <c r="AF388" s="841"/>
    </row>
    <row r="389" spans="2:32" s="759" customFormat="1" ht="22.5" customHeight="1">
      <c r="B389" s="1123" t="s">
        <v>719</v>
      </c>
      <c r="C389" s="1124"/>
      <c r="D389" s="1124"/>
      <c r="E389" s="842"/>
      <c r="F389" s="1125" t="s">
        <v>720</v>
      </c>
      <c r="G389" s="1126"/>
      <c r="H389" s="1126"/>
      <c r="I389" s="1126"/>
      <c r="J389" s="1127"/>
      <c r="K389" s="843"/>
      <c r="L389" s="1128" t="s">
        <v>721</v>
      </c>
      <c r="M389" s="1126"/>
      <c r="N389" s="1129"/>
      <c r="P389" s="844"/>
      <c r="Q389" s="844"/>
    </row>
    <row r="390" spans="2:32" s="759" customFormat="1" ht="22.5" customHeight="1" thickBot="1">
      <c r="B390" s="1130" t="s">
        <v>722</v>
      </c>
      <c r="C390" s="1131"/>
      <c r="D390" s="1131"/>
      <c r="E390" s="845"/>
      <c r="F390" s="846">
        <f ca="1">OFFSET(險種基本資料!Z3,險種基本資料!$H$28*12,0)</f>
        <v>18</v>
      </c>
      <c r="G390" s="847">
        <f ca="1">OFFSET(險種基本資料!AA3,險種基本資料!$H$28*12,0)</f>
        <v>35</v>
      </c>
      <c r="H390" s="848"/>
      <c r="I390" s="848"/>
      <c r="J390" s="849">
        <f ca="1">OFFSET(險種基本資料!AB3,險種基本資料!$H$28*12,0)</f>
        <v>65</v>
      </c>
      <c r="K390" s="848"/>
      <c r="L390" s="847">
        <f ca="1">OFFSET(險種基本資料!AC3,險種基本資料!$H$28*12,0)</f>
        <v>18</v>
      </c>
      <c r="M390" s="847">
        <f ca="1">OFFSET(險種基本資料!AD3,險種基本資料!$H$28*12,0)</f>
        <v>35</v>
      </c>
      <c r="N390" s="850">
        <f ca="1">OFFSET(險種基本資料!AE3,險種基本資料!$H$28*12,0)</f>
        <v>65</v>
      </c>
      <c r="P390" s="844"/>
    </row>
    <row r="391" spans="2:32" s="812" customFormat="1" ht="22.5" customHeight="1" thickTop="1">
      <c r="B391" s="1132" t="s">
        <v>829</v>
      </c>
      <c r="C391" s="1135" t="s">
        <v>723</v>
      </c>
      <c r="D391" s="851">
        <f ca="1">OFFSET(險種基本資料!Y4,險種基本資料!$H$28*12,0)</f>
        <v>1</v>
      </c>
      <c r="E391" s="852"/>
      <c r="F391" s="853">
        <f ca="1">OFFSET(險種基本資料!Z4,險種基本資料!$H$28*12,0)</f>
        <v>0.79</v>
      </c>
      <c r="G391" s="854">
        <f ca="1">OFFSET(險種基本資料!AA4,險種基本資料!$H$28*12,0)</f>
        <v>0.8</v>
      </c>
      <c r="H391" s="855"/>
      <c r="I391" s="855"/>
      <c r="J391" s="856">
        <f ca="1">OFFSET(險種基本資料!AB4,險種基本資料!$H$28*12,0)</f>
        <v>0.8</v>
      </c>
      <c r="K391" s="855"/>
      <c r="L391" s="854">
        <f ca="1">OFFSET(險種基本資料!AC4,險種基本資料!$H$28*12,0)</f>
        <v>0.79</v>
      </c>
      <c r="M391" s="854">
        <f ca="1">OFFSET(險種基本資料!AD4,險種基本資料!$H$28*12,0)</f>
        <v>0.79</v>
      </c>
      <c r="N391" s="857">
        <f ca="1">OFFSET(險種基本資料!AE4,險種基本資料!$H$28*12,0)</f>
        <v>0.8</v>
      </c>
      <c r="P391" s="858"/>
      <c r="Q391" s="858"/>
    </row>
    <row r="392" spans="2:32" s="812" customFormat="1" ht="22.5" customHeight="1">
      <c r="B392" s="1133"/>
      <c r="C392" s="1136"/>
      <c r="D392" s="859">
        <f ca="1">OFFSET(險種基本資料!Y5,險種基本資料!$H$28*12,0)</f>
        <v>2</v>
      </c>
      <c r="E392" s="860"/>
      <c r="F392" s="861">
        <f ca="1">OFFSET(險種基本資料!Z5,險種基本資料!$H$28*12,0)</f>
        <v>0.79</v>
      </c>
      <c r="G392" s="862">
        <f ca="1">OFFSET(險種基本資料!AA5,險種基本資料!$H$28*12,0)</f>
        <v>0.8</v>
      </c>
      <c r="H392" s="863"/>
      <c r="I392" s="863"/>
      <c r="J392" s="864">
        <f ca="1">OFFSET(險種基本資料!AB5,險種基本資料!$H$28*12,0)</f>
        <v>0.8</v>
      </c>
      <c r="K392" s="863"/>
      <c r="L392" s="862">
        <f ca="1">OFFSET(險種基本資料!AC5,險種基本資料!$H$28*12,0)</f>
        <v>0.79</v>
      </c>
      <c r="M392" s="862">
        <f ca="1">OFFSET(險種基本資料!AD5,險種基本資料!$H$28*12,0)</f>
        <v>0.79</v>
      </c>
      <c r="N392" s="865">
        <f ca="1">OFFSET(險種基本資料!AE5,險種基本資料!$H$28*12,0)</f>
        <v>0.79</v>
      </c>
      <c r="P392" s="858"/>
      <c r="Q392" s="858"/>
    </row>
    <row r="393" spans="2:32" s="812" customFormat="1" ht="22.5" customHeight="1">
      <c r="B393" s="1133"/>
      <c r="C393" s="1136"/>
      <c r="D393" s="859">
        <f ca="1">OFFSET(險種基本資料!Y6,險種基本資料!$H$28*12,0)</f>
        <v>3</v>
      </c>
      <c r="E393" s="860"/>
      <c r="F393" s="861">
        <f ca="1">OFFSET(險種基本資料!Z6,險種基本資料!$H$28*12,0)</f>
        <v>0.85</v>
      </c>
      <c r="G393" s="862">
        <f ca="1">OFFSET(險種基本資料!AA6,險種基本資料!$H$28*12,0)</f>
        <v>0.86</v>
      </c>
      <c r="H393" s="863"/>
      <c r="I393" s="863"/>
      <c r="J393" s="864">
        <f ca="1">OFFSET(險種基本資料!AB6,險種基本資料!$H$28*12,0)</f>
        <v>0.85</v>
      </c>
      <c r="K393" s="863"/>
      <c r="L393" s="862">
        <f ca="1">OFFSET(險種基本資料!AC6,險種基本資料!$H$28*12,0)</f>
        <v>0.85</v>
      </c>
      <c r="M393" s="862">
        <f ca="1">OFFSET(險種基本資料!AD6,險種基本資料!$H$28*12,0)</f>
        <v>0.85</v>
      </c>
      <c r="N393" s="865">
        <f ca="1">OFFSET(險種基本資料!AE6,險種基本資料!$H$28*12,0)</f>
        <v>0.85</v>
      </c>
      <c r="P393" s="858"/>
      <c r="Q393" s="858"/>
    </row>
    <row r="394" spans="2:32" s="812" customFormat="1" ht="22.5" customHeight="1">
      <c r="B394" s="1133"/>
      <c r="C394" s="1136"/>
      <c r="D394" s="859">
        <f ca="1">OFFSET(險種基本資料!Y7,險種基本資料!$H$28*12,0)</f>
        <v>4</v>
      </c>
      <c r="E394" s="860"/>
      <c r="F394" s="861">
        <f ca="1">OFFSET(險種基本資料!Z7,險種基本資料!$H$28*12,0)</f>
        <v>0.85</v>
      </c>
      <c r="G394" s="862">
        <f ca="1">OFFSET(險種基本資料!AA7,險種基本資料!$H$28*12,0)</f>
        <v>0.86</v>
      </c>
      <c r="H394" s="863"/>
      <c r="I394" s="863"/>
      <c r="J394" s="864">
        <f ca="1">OFFSET(險種基本資料!AB7,險種基本資料!$H$28*12,0)</f>
        <v>0.85</v>
      </c>
      <c r="K394" s="863"/>
      <c r="L394" s="862">
        <f ca="1">OFFSET(險種基本資料!AC7,險種基本資料!$H$28*12,0)</f>
        <v>0.85</v>
      </c>
      <c r="M394" s="862">
        <f ca="1">OFFSET(險種基本資料!AD7,險種基本資料!$H$28*12,0)</f>
        <v>0.85</v>
      </c>
      <c r="N394" s="865">
        <f ca="1">OFFSET(險種基本資料!AE7,險種基本資料!$H$28*12,0)</f>
        <v>0.85</v>
      </c>
      <c r="P394" s="858"/>
      <c r="Q394" s="858"/>
    </row>
    <row r="395" spans="2:32" s="812" customFormat="1" ht="22.5" customHeight="1">
      <c r="B395" s="1133"/>
      <c r="C395" s="1136"/>
      <c r="D395" s="859">
        <f ca="1">OFFSET(險種基本資料!Y8,險種基本資料!$H$28*12,0)</f>
        <v>5</v>
      </c>
      <c r="E395" s="860"/>
      <c r="F395" s="861">
        <f ca="1">OFFSET(險種基本資料!Z8,險種基本資料!$H$28*12,0)</f>
        <v>0.85</v>
      </c>
      <c r="G395" s="862">
        <f ca="1">OFFSET(險種基本資料!AA8,險種基本資料!$H$28*12,0)</f>
        <v>0.85</v>
      </c>
      <c r="H395" s="863"/>
      <c r="I395" s="863"/>
      <c r="J395" s="864">
        <f ca="1">OFFSET(險種基本資料!AB8,險種基本資料!$H$28*12,0)</f>
        <v>0.84</v>
      </c>
      <c r="K395" s="863"/>
      <c r="L395" s="862">
        <f ca="1">OFFSET(險種基本資料!AC8,險種基本資料!$H$28*12,0)</f>
        <v>0.85</v>
      </c>
      <c r="M395" s="862">
        <f ca="1">OFFSET(險種基本資料!AD8,險種基本資料!$H$28*12,0)</f>
        <v>0.85</v>
      </c>
      <c r="N395" s="865">
        <f ca="1">OFFSET(險種基本資料!AE8,險種基本資料!$H$28*12,0)</f>
        <v>0.85</v>
      </c>
      <c r="P395" s="858"/>
      <c r="Q395" s="858"/>
    </row>
    <row r="396" spans="2:32" s="812" customFormat="1" ht="22.5" customHeight="1">
      <c r="B396" s="1133"/>
      <c r="C396" s="1136"/>
      <c r="D396" s="859">
        <f ca="1">OFFSET(險種基本資料!Y9,險種基本資料!$H$28*12,0)</f>
        <v>10</v>
      </c>
      <c r="E396" s="860"/>
      <c r="F396" s="861">
        <f ca="1">OFFSET(險種基本資料!Z9,險種基本資料!$H$28*12,0)</f>
        <v>0.85</v>
      </c>
      <c r="G396" s="862">
        <f ca="1">OFFSET(險種基本資料!AA9,險種基本資料!$H$28*12,0)</f>
        <v>0.84</v>
      </c>
      <c r="H396" s="863"/>
      <c r="I396" s="863"/>
      <c r="J396" s="864">
        <f ca="1">OFFSET(險種基本資料!AB9,險種基本資料!$H$28*12,0)</f>
        <v>0.8</v>
      </c>
      <c r="K396" s="863"/>
      <c r="L396" s="862">
        <f ca="1">OFFSET(險種基本資料!AC9,險種基本資料!$H$28*12,0)</f>
        <v>0.85</v>
      </c>
      <c r="M396" s="862">
        <f ca="1">OFFSET(險種基本資料!AD9,險種基本資料!$H$28*12,0)</f>
        <v>0.85</v>
      </c>
      <c r="N396" s="865">
        <f ca="1">OFFSET(險種基本資料!AE9,險種基本資料!$H$28*12,0)</f>
        <v>0.82</v>
      </c>
      <c r="P396" s="858"/>
      <c r="Q396" s="858"/>
    </row>
    <row r="397" spans="2:32" s="812" customFormat="1" ht="22.5" customHeight="1">
      <c r="B397" s="1133"/>
      <c r="C397" s="1136"/>
      <c r="D397" s="859">
        <f ca="1">OFFSET(險種基本資料!Y10,險種基本資料!$H$28*12,0)</f>
        <v>15</v>
      </c>
      <c r="E397" s="860"/>
      <c r="F397" s="861">
        <f ca="1">OFFSET(險種基本資料!Z10,險種基本資料!$H$28*12,0)</f>
        <v>0.83</v>
      </c>
      <c r="G397" s="862">
        <f ca="1">OFFSET(險種基本資料!AA10,險種基本資料!$H$28*12,0)</f>
        <v>0.81</v>
      </c>
      <c r="H397" s="863"/>
      <c r="I397" s="863"/>
      <c r="J397" s="864">
        <f ca="1">OFFSET(險種基本資料!AB10,險種基本資料!$H$28*12,0)</f>
        <v>0.73</v>
      </c>
      <c r="K397" s="863"/>
      <c r="L397" s="862">
        <f ca="1">OFFSET(險種基本資料!AC10,險種基本資料!$H$28*12,0)</f>
        <v>0.84</v>
      </c>
      <c r="M397" s="862">
        <f ca="1">OFFSET(險種基本資料!AD10,險種基本資料!$H$28*12,0)</f>
        <v>0.83</v>
      </c>
      <c r="N397" s="865">
        <f ca="1">OFFSET(險種基本資料!AE10,險種基本資料!$H$28*12,0)</f>
        <v>0.77</v>
      </c>
      <c r="P397" s="858"/>
      <c r="Q397" s="858"/>
    </row>
    <row r="398" spans="2:32" s="812" customFormat="1" ht="22.5" customHeight="1" thickBot="1">
      <c r="B398" s="1134"/>
      <c r="C398" s="1137"/>
      <c r="D398" s="866">
        <f ca="1">OFFSET(險種基本資料!Y11,險種基本資料!$H$28*12,0)</f>
        <v>20</v>
      </c>
      <c r="E398" s="867"/>
      <c r="F398" s="868">
        <f ca="1">OFFSET(險種基本資料!Z11,險種基本資料!$H$28*12,0)</f>
        <v>0.82</v>
      </c>
      <c r="G398" s="869">
        <f ca="1">OFFSET(險種基本資料!AA11,險種基本資料!$H$28*12,0)</f>
        <v>0.78</v>
      </c>
      <c r="H398" s="870"/>
      <c r="I398" s="870"/>
      <c r="J398" s="871">
        <f ca="1">OFFSET(險種基本資料!AB11,險種基本資料!$H$28*12,0)</f>
        <v>0.67</v>
      </c>
      <c r="K398" s="870"/>
      <c r="L398" s="869">
        <f ca="1">OFFSET(險種基本資料!AC11,險種基本資料!$H$28*12,0)</f>
        <v>0.83</v>
      </c>
      <c r="M398" s="869">
        <f ca="1">OFFSET(險種基本資料!AD11,險種基本資料!$H$28*12,0)</f>
        <v>0.82</v>
      </c>
      <c r="N398" s="872">
        <f ca="1">OFFSET(險種基本資料!AE11,險種基本資料!$H$28*12,0)</f>
        <v>0.71</v>
      </c>
      <c r="P398" s="858"/>
      <c r="Q398" s="858"/>
    </row>
    <row r="399" spans="2:32" ht="18.45">
      <c r="B399" s="873" t="s">
        <v>724</v>
      </c>
    </row>
    <row r="400" spans="2:32">
      <c r="Q400" s="634"/>
      <c r="R400" s="634"/>
      <c r="S400" s="634"/>
      <c r="T400" s="634"/>
      <c r="U400" s="634"/>
      <c r="V400" s="634"/>
      <c r="W400" s="634"/>
      <c r="X400" s="634"/>
      <c r="Y400" s="634"/>
      <c r="Z400" s="634"/>
    </row>
    <row r="401" spans="1:2" s="915" customFormat="1" ht="17.850000000000001" hidden="1">
      <c r="A401" s="913"/>
      <c r="B401" s="914" t="s">
        <v>766</v>
      </c>
    </row>
    <row r="402" spans="1:2" s="915" customFormat="1" ht="17.850000000000001" hidden="1">
      <c r="A402" s="913"/>
      <c r="B402" s="914" t="s">
        <v>765</v>
      </c>
    </row>
    <row r="403" spans="1:2" s="915" customFormat="1" ht="19.600000000000001" hidden="1">
      <c r="A403" s="913"/>
      <c r="B403" s="914" t="s">
        <v>785</v>
      </c>
    </row>
    <row r="404" spans="1:2" s="915" customFormat="1" ht="17.850000000000001" hidden="1">
      <c r="A404" s="913"/>
      <c r="B404" s="916" t="s">
        <v>761</v>
      </c>
    </row>
    <row r="405" spans="1:2" s="915" customFormat="1" ht="17.850000000000001" hidden="1">
      <c r="A405" s="913"/>
      <c r="B405" s="916" t="s">
        <v>762</v>
      </c>
    </row>
    <row r="406" spans="1:2" s="915" customFormat="1" ht="17.850000000000001" hidden="1">
      <c r="A406" s="913"/>
      <c r="B406" s="914" t="s">
        <v>763</v>
      </c>
    </row>
    <row r="407" spans="1:2" s="915" customFormat="1" ht="17.850000000000001" hidden="1">
      <c r="A407" s="913"/>
      <c r="B407" s="914" t="s">
        <v>764</v>
      </c>
    </row>
    <row r="408" spans="1:2" hidden="1"/>
    <row r="409" spans="1:2" hidden="1"/>
    <row r="410" spans="1:2" hidden="1"/>
    <row r="411" spans="1:2" hidden="1"/>
    <row r="412" spans="1:2" hidden="1"/>
    <row r="413" spans="1:2" hidden="1"/>
  </sheetData>
  <sheetProtection password="D6D6" sheet="1" objects="1" selectLockedCells="1" selectUnlockedCells="1"/>
  <mergeCells count="223">
    <mergeCell ref="B35:B37"/>
    <mergeCell ref="B17:B19"/>
    <mergeCell ref="C17:C19"/>
    <mergeCell ref="D17:D19"/>
    <mergeCell ref="E17:E19"/>
    <mergeCell ref="F17:F19"/>
    <mergeCell ref="Z255:Z257"/>
    <mergeCell ref="Z17:Z19"/>
    <mergeCell ref="Z35:Z37"/>
    <mergeCell ref="Z63:Z65"/>
    <mergeCell ref="Z91:Z93"/>
    <mergeCell ref="Z119:Z121"/>
    <mergeCell ref="Z143:Z145"/>
    <mergeCell ref="Z171:Z173"/>
    <mergeCell ref="Z199:Z201"/>
    <mergeCell ref="Z227:Z229"/>
    <mergeCell ref="C35:C37"/>
    <mergeCell ref="D35:D37"/>
    <mergeCell ref="E35:E37"/>
    <mergeCell ref="F35:F37"/>
    <mergeCell ref="G35:G37"/>
    <mergeCell ref="X17:X19"/>
    <mergeCell ref="Y17:Y19"/>
    <mergeCell ref="R17:R19"/>
    <mergeCell ref="B2:Q2"/>
    <mergeCell ref="L4:N4"/>
    <mergeCell ref="P4:Q4"/>
    <mergeCell ref="C5:D5"/>
    <mergeCell ref="L5:N5"/>
    <mergeCell ref="B6:D6"/>
    <mergeCell ref="L6:N6"/>
    <mergeCell ref="G17:G19"/>
    <mergeCell ref="J17:Q17"/>
    <mergeCell ref="C7:D7"/>
    <mergeCell ref="L7:N7"/>
    <mergeCell ref="D9:F12"/>
    <mergeCell ref="M9:N12"/>
    <mergeCell ref="G11:H11"/>
    <mergeCell ref="G12:H12"/>
    <mergeCell ref="H18:H19"/>
    <mergeCell ref="I18:L18"/>
    <mergeCell ref="M18:N18"/>
    <mergeCell ref="O18:Q18"/>
    <mergeCell ref="J14:L14"/>
    <mergeCell ref="C14:F14"/>
    <mergeCell ref="M14:N14"/>
    <mergeCell ref="S17:S19"/>
    <mergeCell ref="T17:T19"/>
    <mergeCell ref="U17:U19"/>
    <mergeCell ref="V17:V19"/>
    <mergeCell ref="W17:W19"/>
    <mergeCell ref="G63:G65"/>
    <mergeCell ref="W35:W37"/>
    <mergeCell ref="X35:X37"/>
    <mergeCell ref="Y35:Y37"/>
    <mergeCell ref="H36:H37"/>
    <mergeCell ref="I36:L36"/>
    <mergeCell ref="M36:N36"/>
    <mergeCell ref="O36:Q36"/>
    <mergeCell ref="J35:Q35"/>
    <mergeCell ref="R35:R37"/>
    <mergeCell ref="S35:S37"/>
    <mergeCell ref="T35:T37"/>
    <mergeCell ref="U35:U37"/>
    <mergeCell ref="V35:V37"/>
    <mergeCell ref="B91:B93"/>
    <mergeCell ref="C91:C93"/>
    <mergeCell ref="D91:D93"/>
    <mergeCell ref="E91:E93"/>
    <mergeCell ref="F91:F93"/>
    <mergeCell ref="G91:G93"/>
    <mergeCell ref="W63:W65"/>
    <mergeCell ref="X63:X65"/>
    <mergeCell ref="Y63:Y65"/>
    <mergeCell ref="H64:H65"/>
    <mergeCell ref="I64:L64"/>
    <mergeCell ref="M64:N64"/>
    <mergeCell ref="O64:Q64"/>
    <mergeCell ref="J63:Q63"/>
    <mergeCell ref="R63:R65"/>
    <mergeCell ref="S63:S65"/>
    <mergeCell ref="T63:T65"/>
    <mergeCell ref="U63:U65"/>
    <mergeCell ref="V63:V65"/>
    <mergeCell ref="B63:B65"/>
    <mergeCell ref="C63:C65"/>
    <mergeCell ref="D63:D65"/>
    <mergeCell ref="E63:E65"/>
    <mergeCell ref="F63:F65"/>
    <mergeCell ref="G119:G121"/>
    <mergeCell ref="W91:W93"/>
    <mergeCell ref="X91:X93"/>
    <mergeCell ref="Y91:Y93"/>
    <mergeCell ref="H92:H93"/>
    <mergeCell ref="I92:L92"/>
    <mergeCell ref="M92:N92"/>
    <mergeCell ref="O92:Q92"/>
    <mergeCell ref="J91:Q91"/>
    <mergeCell ref="R91:R93"/>
    <mergeCell ref="S91:S93"/>
    <mergeCell ref="T91:T93"/>
    <mergeCell ref="U91:U93"/>
    <mergeCell ref="V91:V93"/>
    <mergeCell ref="B143:B145"/>
    <mergeCell ref="C143:C145"/>
    <mergeCell ref="D143:D145"/>
    <mergeCell ref="E143:E145"/>
    <mergeCell ref="F143:F145"/>
    <mergeCell ref="G143:G145"/>
    <mergeCell ref="W119:W121"/>
    <mergeCell ref="X119:X121"/>
    <mergeCell ref="Y119:Y121"/>
    <mergeCell ref="H120:H121"/>
    <mergeCell ref="I120:L120"/>
    <mergeCell ref="M120:N120"/>
    <mergeCell ref="O120:Q120"/>
    <mergeCell ref="J119:Q119"/>
    <mergeCell ref="R119:R121"/>
    <mergeCell ref="S119:S121"/>
    <mergeCell ref="T119:T121"/>
    <mergeCell ref="U119:U121"/>
    <mergeCell ref="V119:V121"/>
    <mergeCell ref="B119:B121"/>
    <mergeCell ref="C119:C121"/>
    <mergeCell ref="D119:D121"/>
    <mergeCell ref="E119:E121"/>
    <mergeCell ref="F119:F121"/>
    <mergeCell ref="W143:W145"/>
    <mergeCell ref="X143:X145"/>
    <mergeCell ref="Y143:Y145"/>
    <mergeCell ref="H144:H145"/>
    <mergeCell ref="I144:L144"/>
    <mergeCell ref="M144:N144"/>
    <mergeCell ref="O144:Q144"/>
    <mergeCell ref="J143:Q143"/>
    <mergeCell ref="R143:R145"/>
    <mergeCell ref="S143:S145"/>
    <mergeCell ref="T143:T145"/>
    <mergeCell ref="U143:U145"/>
    <mergeCell ref="V143:V145"/>
    <mergeCell ref="O172:Q172"/>
    <mergeCell ref="O200:Q200"/>
    <mergeCell ref="J199:Q199"/>
    <mergeCell ref="R199:R201"/>
    <mergeCell ref="S199:S201"/>
    <mergeCell ref="T199:T201"/>
    <mergeCell ref="U199:U201"/>
    <mergeCell ref="R171:R173"/>
    <mergeCell ref="S171:S173"/>
    <mergeCell ref="T171:T173"/>
    <mergeCell ref="U171:U173"/>
    <mergeCell ref="R255:R257"/>
    <mergeCell ref="S255:S257"/>
    <mergeCell ref="T255:T257"/>
    <mergeCell ref="U255:U257"/>
    <mergeCell ref="W199:W201"/>
    <mergeCell ref="X199:X201"/>
    <mergeCell ref="Y199:Y201"/>
    <mergeCell ref="V199:V201"/>
    <mergeCell ref="W171:W173"/>
    <mergeCell ref="X171:X173"/>
    <mergeCell ref="Y171:Y173"/>
    <mergeCell ref="W255:W257"/>
    <mergeCell ref="X255:X257"/>
    <mergeCell ref="W227:W229"/>
    <mergeCell ref="X227:X229"/>
    <mergeCell ref="Y227:Y229"/>
    <mergeCell ref="Y255:Y257"/>
    <mergeCell ref="V255:V257"/>
    <mergeCell ref="R227:R229"/>
    <mergeCell ref="S227:S229"/>
    <mergeCell ref="T227:T229"/>
    <mergeCell ref="U227:U229"/>
    <mergeCell ref="V227:V229"/>
    <mergeCell ref="V171:V173"/>
    <mergeCell ref="B389:D389"/>
    <mergeCell ref="F389:J389"/>
    <mergeCell ref="L389:N389"/>
    <mergeCell ref="B390:D390"/>
    <mergeCell ref="B391:B398"/>
    <mergeCell ref="C391:C398"/>
    <mergeCell ref="B227:B229"/>
    <mergeCell ref="C227:C229"/>
    <mergeCell ref="D227:D229"/>
    <mergeCell ref="E227:E229"/>
    <mergeCell ref="F227:F229"/>
    <mergeCell ref="G227:G229"/>
    <mergeCell ref="B255:B257"/>
    <mergeCell ref="C255:C257"/>
    <mergeCell ref="D255:D257"/>
    <mergeCell ref="E255:E257"/>
    <mergeCell ref="F255:F257"/>
    <mergeCell ref="G255:G257"/>
    <mergeCell ref="H228:H229"/>
    <mergeCell ref="I228:L228"/>
    <mergeCell ref="M228:N228"/>
    <mergeCell ref="H256:H257"/>
    <mergeCell ref="I256:L256"/>
    <mergeCell ref="M256:N256"/>
    <mergeCell ref="B199:B201"/>
    <mergeCell ref="C199:C201"/>
    <mergeCell ref="D199:D201"/>
    <mergeCell ref="E199:E201"/>
    <mergeCell ref="F199:F201"/>
    <mergeCell ref="G199:G201"/>
    <mergeCell ref="B171:B173"/>
    <mergeCell ref="C171:C173"/>
    <mergeCell ref="B358:N358"/>
    <mergeCell ref="H200:H201"/>
    <mergeCell ref="I200:L200"/>
    <mergeCell ref="M200:N200"/>
    <mergeCell ref="D171:D173"/>
    <mergeCell ref="E171:E173"/>
    <mergeCell ref="F171:F173"/>
    <mergeCell ref="G171:G173"/>
    <mergeCell ref="H172:H173"/>
    <mergeCell ref="I172:L172"/>
    <mergeCell ref="M172:N172"/>
    <mergeCell ref="J171:Q171"/>
    <mergeCell ref="O256:Q256"/>
    <mergeCell ref="J255:Q255"/>
    <mergeCell ref="O228:Q228"/>
    <mergeCell ref="J227:Q227"/>
  </mergeCells>
  <phoneticPr fontId="13" type="noConversion"/>
  <conditionalFormatting sqref="G391:I397 J390:N397">
    <cfRule type="cellIs" dxfId="19" priority="18" stopIfTrue="1" operator="lessThan">
      <formula>0</formula>
    </cfRule>
  </conditionalFormatting>
  <conditionalFormatting sqref="B20:Z35 B38:Z63 B36:Y37 B66:Z91 B64:Y65 B94:Z119 B92:Y93 B122:Z143 B120:Y121 B146:Z171 B144:Y145 B174:Z199 B172:Y173 B202:Z227 B200:Y201 B230:Z255 B228:Y229 B258:Z267 B256:Y257">
    <cfRule type="expression" dxfId="18" priority="5">
      <formula>INDIRECT("AA"&amp;ROW())</formula>
    </cfRule>
  </conditionalFormatting>
  <conditionalFormatting sqref="L5:O5">
    <cfRule type="expression" dxfId="17" priority="4">
      <formula>PayYear=1</formula>
    </cfRule>
  </conditionalFormatting>
  <conditionalFormatting sqref="L7:O7">
    <cfRule type="expression" dxfId="16" priority="3">
      <formula>PayYear=1</formula>
    </cfRule>
  </conditionalFormatting>
  <conditionalFormatting sqref="C14:N14">
    <cfRule type="expression" dxfId="15" priority="2">
      <formula>PayYear&gt;1</formula>
    </cfRule>
  </conditionalFormatting>
  <conditionalFormatting sqref="A401:XFD407">
    <cfRule type="expression" dxfId="14" priority="1">
      <formula>LoanP="否"</formula>
    </cfRule>
  </conditionalFormatting>
  <printOptions horizontalCentered="1"/>
  <pageMargins left="0.23622047244094491" right="0.23622047244094491" top="0.55118110236220474" bottom="0.43307086614173229" header="0.31496062992125984" footer="0.11811023622047245"/>
  <pageSetup paperSize="9" scale="49" fitToHeight="30" orientation="landscape" r:id="rId1"/>
  <headerFooter>
    <oddHeader>&amp;L&amp;"微軟正黑體,標準"EBKD6UD411501380&amp;C&amp;"微軟正黑體,粗體"&amp;U凱基人壽美利成臻美元利率變動型終身壽險－定期給付型&amp;U
試算表&amp;R&amp;"微軟正黑體,標準"&amp;11列印日期：&amp;D</oddHeader>
    <oddFooter>&amp;L&amp;"微軟正黑體,標準"&amp;11第&amp;P頁/共&amp;N頁&amp;C&amp;"微軟正黑體,粗體"&amp;13 ~&amp;14本保險試算表係屬參考資料&amp;13，非正式簽署保險契約，且無法取代要保書，有關您的權益請參閱保險契約條款~&amp;R&amp;"微軟正黑體,標準"&amp;11 115.01 公版</oddFooter>
  </headerFooter>
  <rowBreaks count="5" manualBreakCount="5">
    <brk id="34" min="1" max="16" man="1"/>
    <brk id="62" min="1" max="16" man="1"/>
    <brk id="90" min="1" max="16" man="1"/>
    <brk id="118" min="1" max="16" man="1"/>
    <brk id="377" min="1"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AL411"/>
  <sheetViews>
    <sheetView showGridLines="0" zoomScale="70" zoomScaleNormal="70" workbookViewId="0">
      <selection activeCell="B2" sqref="B2:K2"/>
    </sheetView>
  </sheetViews>
  <sheetFormatPr defaultColWidth="9" defaultRowHeight="16.149999999999999"/>
  <cols>
    <col min="1" max="1" width="2.09765625" style="131" customWidth="1"/>
    <col min="2" max="2" width="21.296875" style="183" customWidth="1"/>
    <col min="3" max="3" width="22.8984375" style="183" customWidth="1"/>
    <col min="4" max="4" width="22.5" style="183" customWidth="1"/>
    <col min="5" max="6" width="24.8984375" style="183" customWidth="1"/>
    <col min="7" max="7" width="27" style="183" customWidth="1"/>
    <col min="8" max="9" width="19.69921875" style="183" customWidth="1"/>
    <col min="10" max="11" width="21.3984375" style="131" customWidth="1"/>
    <col min="12" max="12" width="22.5" style="183" customWidth="1"/>
    <col min="13" max="13" width="22.5" style="131" customWidth="1"/>
    <col min="14" max="32" width="9" style="132"/>
    <col min="33" max="16384" width="9" style="131"/>
  </cols>
  <sheetData>
    <row r="1" spans="2:38" ht="8.25" customHeight="1" thickBot="1">
      <c r="L1" s="130"/>
    </row>
    <row r="2" spans="2:38" s="137" customFormat="1" ht="34" customHeight="1">
      <c r="B2" s="1369" t="str">
        <f>資料輸入區!B2</f>
        <v>凱基人壽美利成臻美元利率變動型終身壽險－定期給付型</v>
      </c>
      <c r="C2" s="1370"/>
      <c r="D2" s="1370"/>
      <c r="E2" s="1370"/>
      <c r="F2" s="1370"/>
      <c r="G2" s="1370"/>
      <c r="H2" s="1370"/>
      <c r="I2" s="1370"/>
      <c r="J2" s="1370"/>
      <c r="K2" s="1371"/>
      <c r="L2" s="133"/>
      <c r="M2" s="134"/>
      <c r="N2" s="135"/>
      <c r="O2" s="135"/>
      <c r="P2" s="135"/>
      <c r="Q2" s="135"/>
      <c r="R2" s="135"/>
      <c r="S2" s="135"/>
      <c r="T2" s="135"/>
      <c r="U2" s="135"/>
      <c r="V2" s="239"/>
      <c r="W2" s="136"/>
      <c r="X2" s="136"/>
      <c r="Y2" s="136"/>
      <c r="Z2" s="136"/>
      <c r="AA2" s="136"/>
      <c r="AB2" s="136"/>
      <c r="AC2" s="136"/>
      <c r="AD2" s="136"/>
      <c r="AE2" s="136"/>
      <c r="AF2" s="136"/>
    </row>
    <row r="3" spans="2:38" s="144" customFormat="1" ht="18" customHeight="1">
      <c r="B3" s="138"/>
      <c r="C3" s="139"/>
      <c r="D3" s="139"/>
      <c r="E3" s="139"/>
      <c r="F3" s="139"/>
      <c r="G3" s="139"/>
      <c r="H3" s="139"/>
      <c r="I3" s="139"/>
      <c r="J3" s="140"/>
      <c r="K3" s="141" t="s">
        <v>194</v>
      </c>
      <c r="L3" s="140"/>
      <c r="M3" s="139"/>
      <c r="N3" s="142"/>
      <c r="O3" s="142"/>
      <c r="P3" s="142"/>
      <c r="Q3" s="142"/>
      <c r="R3" s="142"/>
      <c r="S3" s="142"/>
      <c r="T3" s="142"/>
      <c r="U3" s="142"/>
      <c r="V3" s="240"/>
      <c r="W3" s="143"/>
      <c r="X3" s="143"/>
      <c r="Y3" s="143"/>
      <c r="Z3" s="143"/>
      <c r="AA3" s="143"/>
      <c r="AB3" s="143"/>
      <c r="AC3" s="143"/>
      <c r="AD3" s="143"/>
      <c r="AE3" s="143"/>
      <c r="AF3" s="143"/>
    </row>
    <row r="4" spans="2:38" s="137" customFormat="1" ht="24.05" customHeight="1">
      <c r="B4" s="1372" t="s">
        <v>345</v>
      </c>
      <c r="C4" s="1373"/>
      <c r="D4" s="151" t="str">
        <f>Sex</f>
        <v>男性</v>
      </c>
      <c r="E4" s="625" t="s">
        <v>346</v>
      </c>
      <c r="F4" s="241" t="str">
        <f>IF(PayYear=1,"躉繳",PayYear&amp;"年期")</f>
        <v>躉繳</v>
      </c>
      <c r="G4" s="242"/>
      <c r="H4" s="146"/>
      <c r="I4" s="243" t="str">
        <f>'明細版-試算頁'!L4</f>
        <v>經費率折減後躉繳保費：</v>
      </c>
      <c r="J4" s="244">
        <f ca="1">'明細版-試算頁'!O4</f>
        <v>2655727</v>
      </c>
      <c r="K4" s="1374" t="str">
        <f>IF(資料輸入區!E13="月","※月繳件首期須繳交2個月保費","")</f>
        <v/>
      </c>
      <c r="L4" s="245" t="s">
        <v>347</v>
      </c>
      <c r="M4" s="147"/>
      <c r="N4" s="148"/>
      <c r="O4" s="148"/>
      <c r="P4" s="148"/>
      <c r="Q4" s="148"/>
      <c r="R4" s="148"/>
      <c r="S4" s="148"/>
      <c r="T4" s="148"/>
      <c r="U4" s="148"/>
      <c r="V4" s="246"/>
      <c r="W4" s="136"/>
      <c r="X4" s="136"/>
      <c r="Y4" s="136"/>
      <c r="Z4" s="136"/>
      <c r="AA4" s="136"/>
      <c r="AB4" s="136"/>
      <c r="AC4" s="136"/>
      <c r="AD4" s="136"/>
      <c r="AE4" s="136"/>
      <c r="AF4" s="136"/>
    </row>
    <row r="5" spans="2:38" s="137" customFormat="1" ht="24.05" customHeight="1">
      <c r="B5" s="1372" t="s">
        <v>348</v>
      </c>
      <c r="C5" s="1373"/>
      <c r="D5" s="247">
        <f ca="1">Age</f>
        <v>71</v>
      </c>
      <c r="E5" s="625" t="s">
        <v>349</v>
      </c>
      <c r="F5" s="248" t="str">
        <f>資料輸入區!E13&amp;"繳"</f>
        <v>躉繳</v>
      </c>
      <c r="G5" s="242"/>
      <c r="H5" s="146"/>
      <c r="I5" s="243" t="str">
        <f>'明細版-試算頁'!L5</f>
        <v>續期繳交保險費(經費率折減後)：</v>
      </c>
      <c r="J5" s="244">
        <f ca="1">'明細版-試算頁'!O5</f>
        <v>-7583744280120</v>
      </c>
      <c r="K5" s="1374"/>
      <c r="L5" s="146"/>
      <c r="M5" s="147"/>
      <c r="N5" s="148"/>
      <c r="O5" s="148"/>
      <c r="P5" s="148"/>
      <c r="Q5" s="148"/>
      <c r="R5" s="148"/>
      <c r="S5" s="148"/>
      <c r="T5" s="148"/>
      <c r="U5" s="148"/>
      <c r="V5" s="246"/>
      <c r="W5" s="136"/>
      <c r="X5" s="136"/>
      <c r="Y5" s="136"/>
      <c r="Z5" s="136"/>
      <c r="AA5" s="136"/>
      <c r="AB5" s="136"/>
      <c r="AC5" s="136"/>
      <c r="AD5" s="136"/>
      <c r="AE5" s="136"/>
      <c r="AF5" s="136"/>
    </row>
    <row r="6" spans="2:38" s="137" customFormat="1" ht="24.05" customHeight="1">
      <c r="B6" s="1375" t="s">
        <v>350</v>
      </c>
      <c r="C6" s="1376"/>
      <c r="D6" s="145">
        <f>DecareRate</f>
        <v>4.3499999999999996</v>
      </c>
      <c r="E6" s="625" t="s">
        <v>351</v>
      </c>
      <c r="F6" s="244">
        <f ca="1">SA</f>
        <v>3701867</v>
      </c>
      <c r="G6" s="146"/>
      <c r="H6" s="146"/>
      <c r="I6" s="249" t="str">
        <f>'明細版-試算頁'!L6</f>
        <v>高保費費率折減：</v>
      </c>
      <c r="J6" s="250">
        <f ca="1">'明細版-試算頁'!O6</f>
        <v>7.0000000000000007E-2</v>
      </c>
      <c r="K6" s="152"/>
      <c r="L6" s="146"/>
      <c r="M6" s="147"/>
      <c r="N6" s="148"/>
      <c r="O6" s="148"/>
      <c r="P6" s="148"/>
      <c r="Q6" s="148"/>
      <c r="R6" s="148"/>
      <c r="S6" s="148"/>
      <c r="T6" s="148"/>
      <c r="U6" s="148"/>
      <c r="V6" s="246"/>
      <c r="W6" s="136"/>
      <c r="X6" s="136"/>
      <c r="Y6" s="136"/>
      <c r="Z6" s="136"/>
      <c r="AA6" s="136"/>
      <c r="AB6" s="136"/>
      <c r="AC6" s="136"/>
      <c r="AD6" s="136"/>
      <c r="AE6" s="136"/>
      <c r="AF6" s="136"/>
    </row>
    <row r="7" spans="2:38" s="137" customFormat="1" ht="24.05" customHeight="1">
      <c r="B7" s="1372" t="s">
        <v>352</v>
      </c>
      <c r="C7" s="1373"/>
      <c r="D7" s="145">
        <f>PDRate</f>
        <v>1.75</v>
      </c>
      <c r="E7" s="625" t="s">
        <v>353</v>
      </c>
      <c r="F7" s="244">
        <f ca="1">資料輸入區!N14</f>
        <v>2855620</v>
      </c>
      <c r="G7" s="146"/>
      <c r="H7" s="146"/>
      <c r="I7" s="251" t="str">
        <f ca="1">'明細版-試算頁'!L7</f>
        <v>續期高保費與金融機構轉帳費率折減：</v>
      </c>
      <c r="J7" s="150" t="str">
        <f ca="1">'明細版-試算頁'!O7</f>
        <v>2,655,727</v>
      </c>
      <c r="K7" s="152"/>
      <c r="L7" s="149"/>
      <c r="M7" s="147"/>
      <c r="N7" s="148"/>
      <c r="O7" s="148"/>
      <c r="P7" s="148"/>
      <c r="Q7" s="148"/>
      <c r="R7" s="148"/>
      <c r="S7" s="148"/>
      <c r="T7" s="148"/>
      <c r="U7" s="148"/>
      <c r="V7" s="246"/>
      <c r="W7" s="136"/>
      <c r="X7" s="136"/>
      <c r="Y7" s="136"/>
      <c r="Z7" s="136"/>
      <c r="AA7" s="136"/>
      <c r="AB7" s="136"/>
      <c r="AC7" s="136"/>
      <c r="AD7" s="136"/>
      <c r="AE7" s="136"/>
      <c r="AF7" s="136"/>
    </row>
    <row r="8" spans="2:38" s="137" customFormat="1" ht="18" customHeight="1">
      <c r="B8" s="153"/>
      <c r="C8" s="252"/>
      <c r="D8" s="146"/>
      <c r="E8" s="253"/>
      <c r="F8" s="146"/>
      <c r="G8" s="146"/>
      <c r="H8" s="146"/>
      <c r="I8" s="254"/>
      <c r="J8" s="147"/>
      <c r="K8" s="152"/>
      <c r="L8" s="146"/>
      <c r="M8" s="147"/>
      <c r="N8" s="148"/>
      <c r="O8" s="148"/>
      <c r="P8" s="148"/>
      <c r="Q8" s="148"/>
      <c r="R8" s="148"/>
      <c r="S8" s="148"/>
      <c r="T8" s="148"/>
      <c r="U8" s="148"/>
      <c r="V8" s="246"/>
      <c r="W8" s="136"/>
      <c r="X8" s="136"/>
      <c r="Y8" s="136"/>
      <c r="Z8" s="136"/>
      <c r="AA8" s="136"/>
      <c r="AB8" s="136"/>
      <c r="AC8" s="136"/>
      <c r="AD8" s="136"/>
      <c r="AE8" s="136"/>
      <c r="AF8" s="136"/>
    </row>
    <row r="9" spans="2:38" s="137" customFormat="1" ht="22.9" customHeight="1">
      <c r="B9" s="153"/>
      <c r="C9" s="1377" t="s">
        <v>354</v>
      </c>
      <c r="D9" s="1378"/>
      <c r="E9" s="1379" t="str">
        <f ca="1">'明細版-試算頁'!G9</f>
        <v/>
      </c>
      <c r="F9" s="1380"/>
      <c r="G9" s="1381" t="str">
        <f ca="1">'明細版-試算頁'!J9</f>
        <v/>
      </c>
      <c r="H9" s="1381"/>
      <c r="I9" s="1382" t="str">
        <f ca="1">'明細版-試算頁'!M9</f>
        <v/>
      </c>
      <c r="J9" s="1383"/>
      <c r="K9" s="152"/>
      <c r="N9" s="148"/>
      <c r="O9" s="148"/>
      <c r="P9" s="148"/>
      <c r="Q9" s="148"/>
      <c r="R9" s="148"/>
      <c r="S9" s="148"/>
      <c r="T9" s="148"/>
      <c r="U9" s="148"/>
      <c r="V9" s="246"/>
      <c r="W9" s="136"/>
      <c r="X9" s="136"/>
      <c r="Y9" s="136"/>
      <c r="Z9" s="136"/>
      <c r="AA9" s="136"/>
      <c r="AB9" s="136"/>
      <c r="AC9" s="136"/>
      <c r="AD9" s="136"/>
      <c r="AE9" s="136"/>
      <c r="AF9" s="136"/>
    </row>
    <row r="10" spans="2:38" s="137" customFormat="1" ht="22.9" customHeight="1">
      <c r="B10" s="154"/>
      <c r="C10" s="1377"/>
      <c r="D10" s="1378"/>
      <c r="E10" s="1384" t="str">
        <f ca="1">'明細版-試算頁'!G10</f>
        <v/>
      </c>
      <c r="F10" s="1380"/>
      <c r="G10" s="1385" t="str">
        <f ca="1">'明細版-試算頁'!J10</f>
        <v/>
      </c>
      <c r="H10" s="1385"/>
      <c r="I10" s="1382"/>
      <c r="J10" s="1383"/>
      <c r="K10" s="152"/>
      <c r="N10" s="148"/>
      <c r="O10" s="148"/>
      <c r="P10" s="148"/>
      <c r="Q10" s="148"/>
      <c r="R10" s="148"/>
      <c r="S10" s="148"/>
      <c r="T10" s="148"/>
      <c r="U10" s="148"/>
      <c r="V10" s="246"/>
      <c r="W10" s="136"/>
      <c r="X10" s="136"/>
      <c r="Y10" s="136"/>
      <c r="Z10" s="136"/>
      <c r="AA10" s="136"/>
      <c r="AB10" s="136"/>
      <c r="AC10" s="136"/>
      <c r="AD10" s="136"/>
      <c r="AE10" s="136"/>
      <c r="AF10" s="136"/>
    </row>
    <row r="11" spans="2:38" s="137" customFormat="1" ht="22.9" customHeight="1">
      <c r="B11" s="155"/>
      <c r="C11" s="1377"/>
      <c r="D11" s="1378"/>
      <c r="E11" s="1386" t="str">
        <f ca="1">'明細版-試算頁'!G11</f>
        <v>第1保單年度起</v>
      </c>
      <c r="F11" s="1380"/>
      <c r="G11" s="1387" t="str">
        <f ca="1">'明細版-試算頁'!J11</f>
        <v>以繳清保險方式增加保險金額</v>
      </c>
      <c r="H11" s="1387"/>
      <c r="I11" s="1382"/>
      <c r="J11" s="1383"/>
      <c r="K11" s="152"/>
      <c r="N11" s="148"/>
      <c r="O11" s="148"/>
      <c r="P11" s="148"/>
      <c r="Q11" s="148"/>
      <c r="R11" s="148"/>
      <c r="S11" s="148"/>
      <c r="T11" s="148"/>
      <c r="U11" s="148"/>
      <c r="V11" s="246"/>
      <c r="W11" s="136"/>
      <c r="X11" s="136"/>
      <c r="Y11" s="136"/>
      <c r="Z11" s="136"/>
      <c r="AA11" s="136"/>
      <c r="AB11" s="136"/>
      <c r="AC11" s="136"/>
      <c r="AD11" s="136"/>
      <c r="AE11" s="136"/>
      <c r="AF11" s="136"/>
    </row>
    <row r="12" spans="2:38" s="137" customFormat="1" ht="22.9" customHeight="1">
      <c r="B12" s="153"/>
      <c r="C12" s="1377"/>
      <c r="D12" s="1378"/>
      <c r="E12" s="1384" t="str">
        <f ca="1">'明細版-試算頁'!G12</f>
        <v/>
      </c>
      <c r="F12" s="1380"/>
      <c r="G12" s="1385" t="str">
        <f ca="1">'明細版-試算頁'!J12</f>
        <v/>
      </c>
      <c r="H12" s="1385"/>
      <c r="I12" s="1382"/>
      <c r="J12" s="1383"/>
      <c r="K12" s="152"/>
      <c r="N12" s="148"/>
      <c r="O12" s="148"/>
      <c r="P12" s="148"/>
      <c r="Q12" s="148"/>
      <c r="R12" s="148"/>
      <c r="S12" s="148"/>
      <c r="T12" s="148"/>
      <c r="U12" s="148"/>
      <c r="V12" s="246"/>
      <c r="W12" s="136"/>
      <c r="X12" s="136"/>
      <c r="Y12" s="136"/>
      <c r="Z12" s="136"/>
      <c r="AA12" s="136"/>
      <c r="AB12" s="136"/>
      <c r="AC12" s="136"/>
      <c r="AD12" s="136"/>
      <c r="AE12" s="136"/>
      <c r="AF12" s="136"/>
    </row>
    <row r="13" spans="2:38" s="160" customFormat="1" ht="15.55" customHeight="1">
      <c r="B13" s="627" t="str">
        <f ca="1">'明細版-試算頁'!B13</f>
        <v/>
      </c>
      <c r="C13" s="628"/>
      <c r="D13" s="628"/>
      <c r="E13" s="628"/>
      <c r="F13" s="628"/>
      <c r="G13" s="628"/>
      <c r="H13" s="628"/>
      <c r="I13" s="628"/>
      <c r="J13" s="157"/>
      <c r="K13" s="152"/>
      <c r="L13" s="156"/>
      <c r="M13" s="157"/>
      <c r="N13" s="158"/>
      <c r="O13" s="158"/>
      <c r="P13" s="158"/>
      <c r="Q13" s="158"/>
      <c r="R13" s="158"/>
      <c r="S13" s="158"/>
      <c r="T13" s="158"/>
      <c r="U13" s="158"/>
      <c r="V13" s="255"/>
      <c r="W13" s="159"/>
      <c r="X13" s="159"/>
      <c r="Y13" s="159"/>
      <c r="Z13" s="159"/>
      <c r="AA13" s="159"/>
      <c r="AB13" s="159"/>
      <c r="AC13" s="159"/>
      <c r="AD13" s="159"/>
      <c r="AE13" s="159"/>
      <c r="AF13" s="159"/>
    </row>
    <row r="14" spans="2:38" s="160" customFormat="1" ht="27.25" customHeight="1">
      <c r="B14" s="907"/>
      <c r="C14" s="908"/>
      <c r="D14" s="909" t="s">
        <v>782</v>
      </c>
      <c r="E14" s="902">
        <f ca="1">'明細版-試算頁'!G14</f>
        <v>2462814</v>
      </c>
      <c r="F14" s="1271" t="s">
        <v>756</v>
      </c>
      <c r="G14" s="1271"/>
      <c r="H14" s="1269">
        <f ca="1">'明細版-試算頁'!M14</f>
        <v>2265614</v>
      </c>
      <c r="I14" s="1270"/>
      <c r="J14" s="174"/>
      <c r="K14" s="629"/>
      <c r="L14" s="626"/>
      <c r="M14" s="174"/>
      <c r="O14" s="158"/>
      <c r="P14" s="158"/>
      <c r="Q14" s="158"/>
      <c r="R14" s="158"/>
      <c r="S14" s="158"/>
      <c r="T14" s="158"/>
      <c r="U14" s="158"/>
      <c r="V14" s="255"/>
      <c r="W14" s="159"/>
      <c r="X14" s="159"/>
      <c r="Y14" s="159"/>
      <c r="Z14" s="159"/>
      <c r="AA14" s="159"/>
      <c r="AB14" s="159"/>
      <c r="AC14" s="159"/>
      <c r="AD14" s="159"/>
      <c r="AE14" s="159"/>
      <c r="AF14" s="159"/>
    </row>
    <row r="15" spans="2:38" s="169" customFormat="1" ht="9.25" customHeight="1" thickBot="1">
      <c r="B15" s="1362"/>
      <c r="C15" s="1363"/>
      <c r="D15" s="1363"/>
      <c r="E15" s="1364"/>
      <c r="F15" s="1364"/>
      <c r="G15" s="1365"/>
      <c r="H15" s="1366"/>
      <c r="I15" s="1366"/>
      <c r="J15" s="1366"/>
      <c r="K15" s="1367"/>
      <c r="L15" s="161"/>
      <c r="M15" s="161"/>
      <c r="N15" s="161"/>
      <c r="O15" s="161"/>
      <c r="P15" s="161"/>
      <c r="Q15" s="161"/>
      <c r="R15" s="161"/>
      <c r="S15" s="161"/>
      <c r="T15" s="162"/>
      <c r="U15" s="162"/>
      <c r="V15" s="162"/>
      <c r="W15" s="162"/>
      <c r="X15" s="163"/>
      <c r="Y15" s="164"/>
      <c r="Z15" s="164"/>
      <c r="AA15" s="164"/>
      <c r="AB15" s="165"/>
      <c r="AC15" s="165"/>
      <c r="AD15" s="166"/>
      <c r="AE15" s="166"/>
      <c r="AF15" s="166"/>
      <c r="AG15" s="166"/>
      <c r="AH15" s="166"/>
      <c r="AI15" s="167"/>
      <c r="AJ15" s="167"/>
      <c r="AK15" s="167"/>
      <c r="AL15" s="168"/>
    </row>
    <row r="16" spans="2:38" s="160" customFormat="1" ht="19.45" customHeight="1" thickBot="1">
      <c r="B16" s="1368"/>
      <c r="C16" s="1368"/>
      <c r="D16" s="170"/>
      <c r="E16" s="170"/>
      <c r="F16" s="170"/>
      <c r="G16" s="171"/>
      <c r="H16" s="172"/>
      <c r="I16" s="172"/>
      <c r="J16" s="173"/>
      <c r="K16" s="256" t="s">
        <v>194</v>
      </c>
      <c r="L16" s="174"/>
      <c r="M16" s="175"/>
      <c r="N16" s="135"/>
      <c r="O16" s="135"/>
      <c r="P16" s="135"/>
      <c r="Q16" s="874"/>
      <c r="R16" s="135"/>
      <c r="S16" s="135"/>
      <c r="T16" s="135"/>
      <c r="U16" s="135"/>
      <c r="V16" s="239"/>
      <c r="W16" s="159"/>
      <c r="X16" s="159"/>
      <c r="Y16" s="159"/>
      <c r="Z16" s="159"/>
      <c r="AA16" s="159"/>
      <c r="AB16" s="159"/>
      <c r="AC16" s="159"/>
      <c r="AD16" s="159"/>
      <c r="AE16" s="159"/>
      <c r="AF16" s="159"/>
    </row>
    <row r="17" spans="2:32" s="180" customFormat="1" ht="19.45" hidden="1" customHeight="1" thickBot="1">
      <c r="B17" s="257"/>
      <c r="C17" s="258">
        <v>2</v>
      </c>
      <c r="D17" s="258">
        <v>3</v>
      </c>
      <c r="E17" s="258">
        <v>14</v>
      </c>
      <c r="F17" s="258"/>
      <c r="G17" s="258">
        <f>IF(ZDIVOPT02=DVAC,13,12)</f>
        <v>12</v>
      </c>
      <c r="H17" s="259">
        <v>15</v>
      </c>
      <c r="I17" s="259"/>
      <c r="J17" s="260">
        <v>16</v>
      </c>
      <c r="K17" s="177"/>
      <c r="L17" s="176"/>
      <c r="M17" s="177"/>
      <c r="N17" s="178"/>
      <c r="O17" s="178"/>
      <c r="P17" s="178"/>
      <c r="Q17" s="178"/>
      <c r="R17" s="178"/>
      <c r="S17" s="178"/>
      <c r="T17" s="178"/>
      <c r="U17" s="178"/>
      <c r="V17" s="261"/>
      <c r="W17" s="179"/>
      <c r="X17" s="179"/>
      <c r="Y17" s="179"/>
      <c r="Z17" s="179"/>
      <c r="AA17" s="179"/>
      <c r="AB17" s="179"/>
      <c r="AC17" s="179"/>
      <c r="AD17" s="179"/>
      <c r="AE17" s="179"/>
      <c r="AF17" s="179"/>
    </row>
    <row r="18" spans="2:32" s="144" customFormat="1" ht="28.95" customHeight="1">
      <c r="B18" s="1305" t="str">
        <f>'明細版-試算頁'!B17</f>
        <v>保單
年度
(末)</v>
      </c>
      <c r="C18" s="1308" t="str">
        <f ca="1">OFFSET('明細版-試算頁'!A17,0,C17)</f>
        <v>保險
年齡</v>
      </c>
      <c r="D18" s="1308" t="str">
        <f ca="1">OFFSET('明細版-試算頁'!A17,0,D17)</f>
        <v>累積所繳保險費
(A)</v>
      </c>
      <c r="E18" s="1344" t="str">
        <f>'明細版-試算頁'!J17</f>
        <v>假設投保後未來各保單年度宣告利率為4.35% (下表為預估假設值)</v>
      </c>
      <c r="F18" s="1344"/>
      <c r="G18" s="1345"/>
      <c r="H18" s="1345"/>
      <c r="I18" s="1345"/>
      <c r="J18" s="1345"/>
      <c r="K18" s="1346"/>
      <c r="L18" s="262"/>
      <c r="M18" s="263"/>
      <c r="N18" s="181"/>
      <c r="O18" s="181"/>
      <c r="P18" s="181"/>
      <c r="Q18" s="181"/>
      <c r="R18" s="181"/>
      <c r="S18" s="142"/>
      <c r="T18" s="142"/>
      <c r="U18" s="142"/>
      <c r="V18" s="240"/>
      <c r="W18" s="143"/>
      <c r="X18" s="143"/>
      <c r="Y18" s="143"/>
      <c r="Z18" s="143"/>
      <c r="AA18" s="143"/>
      <c r="AB18" s="143"/>
      <c r="AC18" s="143"/>
      <c r="AD18" s="143"/>
      <c r="AE18" s="143"/>
      <c r="AF18" s="143"/>
    </row>
    <row r="19" spans="2:32" s="183" customFormat="1" ht="28.95" customHeight="1">
      <c r="B19" s="1306"/>
      <c r="C19" s="1309"/>
      <c r="D19" s="1309"/>
      <c r="E19" s="1316" t="s">
        <v>333</v>
      </c>
      <c r="F19" s="1317"/>
      <c r="G19" s="264" t="str">
        <f>"選擇"&amp;IF(ZDIVOPT02=DVAC,DVAC,CSWD)</f>
        <v>選擇現金給付</v>
      </c>
      <c r="H19" s="1316" t="s">
        <v>333</v>
      </c>
      <c r="I19" s="1318"/>
      <c r="J19" s="1318"/>
      <c r="K19" s="1319"/>
      <c r="L19" s="1298" t="str">
        <f>"(F)="&amp;IF(ZDIVOPT02=DVAC,"(C)","(B)")&amp;"+(D)"</f>
        <v>(F)=(B)+(D)</v>
      </c>
      <c r="M19" s="1300" t="str">
        <f>"(G)="&amp;IF(ZDIVOPT02=DVAC,"(C)","(B)")&amp;"+(E)"</f>
        <v>(G)=(B)+(E)</v>
      </c>
      <c r="N19" s="182"/>
      <c r="O19" s="182"/>
      <c r="P19" s="182"/>
      <c r="Q19" s="182"/>
      <c r="R19" s="182"/>
      <c r="S19" s="182"/>
      <c r="T19" s="182"/>
      <c r="U19" s="182"/>
      <c r="V19" s="182"/>
      <c r="W19" s="182"/>
      <c r="X19" s="182"/>
      <c r="Y19" s="182"/>
      <c r="Z19" s="182"/>
      <c r="AA19" s="182"/>
      <c r="AB19" s="182"/>
      <c r="AC19" s="182"/>
      <c r="AD19" s="182"/>
      <c r="AE19" s="182"/>
      <c r="AF19" s="182"/>
    </row>
    <row r="20" spans="2:32" s="183" customFormat="1" ht="69" customHeight="1" thickBot="1">
      <c r="B20" s="1307"/>
      <c r="C20" s="1310"/>
      <c r="D20" s="1310"/>
      <c r="E20" s="1357" t="s">
        <v>753</v>
      </c>
      <c r="F20" s="1358"/>
      <c r="G20" s="265" t="str">
        <f ca="1">REPLACE(OFFSET('明細版-試算頁'!A19,0,G17),LEN(OFFSET('明細版-試算頁'!A19,0,G17))-2,3,IF(ZDIVOPT02=DVAC,"(C)","(B)"))</f>
        <v>增值回饋
分享金
(B)</v>
      </c>
      <c r="H20" s="1302" t="str">
        <f ca="1">SUBSTITUTE(OFFSET('明細版-試算頁'!A19,0,H17),"(F)=(B)+(C)","(D)")</f>
        <v>年度末現金價值
【含祝壽保險金】
(D)</v>
      </c>
      <c r="I20" s="1303"/>
      <c r="J20" s="1351" t="str">
        <f ca="1">SUBSTITUTE(OFFSET('明細版-試算頁'!A19,0,J17),"G","E")</f>
        <v>次年度期初
現金價值
(E)</v>
      </c>
      <c r="K20" s="1352"/>
      <c r="L20" s="1299"/>
      <c r="M20" s="1301"/>
      <c r="N20" s="182"/>
      <c r="O20" s="182"/>
      <c r="P20" s="182"/>
      <c r="Q20" s="182"/>
      <c r="R20" s="182"/>
      <c r="S20" s="182"/>
      <c r="T20" s="182"/>
      <c r="U20" s="182"/>
      <c r="V20" s="182"/>
      <c r="W20" s="182"/>
      <c r="X20" s="182"/>
      <c r="Y20" s="182"/>
      <c r="Z20" s="182"/>
      <c r="AA20" s="182"/>
      <c r="AB20" s="182"/>
      <c r="AC20" s="182"/>
      <c r="AD20" s="182"/>
      <c r="AE20" s="182"/>
      <c r="AF20" s="182"/>
    </row>
    <row r="21" spans="2:32" s="185" customFormat="1" ht="24.95" customHeight="1">
      <c r="B21" s="266">
        <v>1</v>
      </c>
      <c r="C21" s="267">
        <f ca="1">IF($B21="","",VLOOKUP($B21,'明細版-試算頁'!$B$17:$AD$141,C$17,FALSE))</f>
        <v>71</v>
      </c>
      <c r="D21" s="268">
        <f ca="1">IF($B21="","",VLOOKUP($B21,'明細版-試算頁'!$B$17:$AD$141,D$17,FALSE))</f>
        <v>2655727</v>
      </c>
      <c r="E21" s="1321">
        <f ca="1">IF($B21="","",VLOOKUP($B21,'明細版-試算頁'!$B$17:$AD$141,E$17,FALSE))</f>
        <v>2855620</v>
      </c>
      <c r="F21" s="1321" t="e">
        <v>#VALUE!</v>
      </c>
      <c r="G21" s="269">
        <f ca="1">IF($B21="","",VLOOKUP($B21,'明細版-試算頁'!$B$17:$AD$141,G$17,FALSE))</f>
        <v>0</v>
      </c>
      <c r="H21" s="1359">
        <f ca="1">IF($B21="","",VLOOKUP($B21,'明細版-試算頁'!$B$17:$AD$141,H$17,FALSE))</f>
        <v>2370304</v>
      </c>
      <c r="I21" s="1360" t="e">
        <v>#VALUE!</v>
      </c>
      <c r="J21" s="1321">
        <f ca="1">IF($B21="","",VLOOKUP($B21,'明細版-試算頁'!$B$17:$AD$141,J$17,FALSE))</f>
        <v>2370400</v>
      </c>
      <c r="K21" s="1361" t="e">
        <v>#VALUE!</v>
      </c>
      <c r="L21" s="270">
        <f t="shared" ref="L21:L35" ca="1" si="0">IF(B21="","",G21+H21)</f>
        <v>2370304</v>
      </c>
      <c r="M21" s="271">
        <f t="shared" ref="M21:M35" ca="1" si="1">IF(J21="","",IF(J21=0,0,G21+J21))</f>
        <v>2370400</v>
      </c>
      <c r="N21" s="184"/>
      <c r="O21" s="184"/>
      <c r="P21" s="184"/>
      <c r="Q21" s="184"/>
      <c r="R21" s="184"/>
      <c r="S21" s="184"/>
      <c r="T21" s="184"/>
      <c r="U21" s="184"/>
      <c r="V21" s="184"/>
      <c r="W21" s="184"/>
      <c r="X21" s="184"/>
      <c r="Y21" s="184"/>
      <c r="Z21" s="184"/>
      <c r="AA21" s="184"/>
      <c r="AB21" s="184"/>
      <c r="AC21" s="184"/>
      <c r="AD21" s="184"/>
      <c r="AE21" s="184"/>
      <c r="AF21" s="184"/>
    </row>
    <row r="22" spans="2:32" s="185" customFormat="1" ht="24.95" customHeight="1">
      <c r="B22" s="272">
        <f ca="1">IF(B21="","",IF(C21=109,"",B21+1))</f>
        <v>2</v>
      </c>
      <c r="C22" s="273">
        <f ca="1">IF($B22="","",VLOOKUP($B22,'明細版-試算頁'!$B$17:$AD$141,C$17,FALSE))</f>
        <v>72</v>
      </c>
      <c r="D22" s="274">
        <f ca="1">IF($B22="","",VLOOKUP($B22,'明細版-試算頁'!$B$17:$AD$141,D$17,FALSE))</f>
        <v>2655727</v>
      </c>
      <c r="E22" s="1290">
        <f ca="1">IF($B22="","",VLOOKUP($B22,'明細版-試算頁'!$B$17:$AD$141,E$17,FALSE))</f>
        <v>2929866</v>
      </c>
      <c r="F22" s="1290" t="e">
        <v>#VALUE!</v>
      </c>
      <c r="G22" s="275">
        <f ca="1">IF($B22="","",VLOOKUP($B22,'明細版-試算頁'!$B$17:$AD$141,G$17,FALSE))</f>
        <v>0</v>
      </c>
      <c r="H22" s="1329">
        <f ca="1">IF($B22="","",VLOOKUP($B22,'明細版-試算頁'!$B$17:$AD$141,H$17,FALSE))</f>
        <v>2473136</v>
      </c>
      <c r="I22" s="1330" t="e">
        <v>#VALUE!</v>
      </c>
      <c r="J22" s="1290">
        <f ca="1">IF($B22="","",VLOOKUP($B22,'明細版-試算頁'!$B$17:$AD$141,J$17,FALSE))</f>
        <v>2650932</v>
      </c>
      <c r="K22" s="1331" t="e">
        <v>#VALUE!</v>
      </c>
      <c r="L22" s="276">
        <f t="shared" ca="1" si="0"/>
        <v>2473136</v>
      </c>
      <c r="M22" s="277">
        <f t="shared" ca="1" si="1"/>
        <v>2650932</v>
      </c>
      <c r="N22" s="184"/>
      <c r="O22" s="184"/>
      <c r="P22" s="184"/>
      <c r="Q22" s="184"/>
      <c r="R22" s="184"/>
      <c r="S22" s="184"/>
      <c r="T22" s="184"/>
      <c r="U22" s="184"/>
      <c r="V22" s="184"/>
      <c r="W22" s="184"/>
      <c r="X22" s="184"/>
      <c r="Y22" s="184"/>
      <c r="Z22" s="184"/>
      <c r="AA22" s="184"/>
      <c r="AB22" s="184"/>
      <c r="AC22" s="184"/>
      <c r="AD22" s="184"/>
      <c r="AE22" s="184"/>
      <c r="AF22" s="184"/>
    </row>
    <row r="23" spans="2:32" s="185" customFormat="1" ht="24.95" customHeight="1">
      <c r="B23" s="272">
        <f t="shared" ref="B23:B35" ca="1" si="2">IF(B22="","",IF(C22=109,"",B22+1))</f>
        <v>3</v>
      </c>
      <c r="C23" s="273">
        <f ca="1">IF($B23="","",VLOOKUP($B23,'明細版-試算頁'!$B$17:$AD$141,C$17,FALSE))</f>
        <v>73</v>
      </c>
      <c r="D23" s="274">
        <f ca="1">IF($B23="","",VLOOKUP($B23,'明細版-試算頁'!$B$17:$AD$141,D$17,FALSE))</f>
        <v>2655727</v>
      </c>
      <c r="E23" s="1290">
        <f ca="1">IF($B23="","",VLOOKUP($B23,'明細版-試算頁'!$B$17:$AD$141,E$17,FALSE))</f>
        <v>3006043</v>
      </c>
      <c r="F23" s="1290" t="e">
        <v>#VALUE!</v>
      </c>
      <c r="G23" s="275">
        <f ca="1">IF($B23="","",VLOOKUP($B23,'明細版-試算頁'!$B$17:$AD$141,G$17,FALSE))</f>
        <v>0</v>
      </c>
      <c r="H23" s="1329">
        <f ca="1">IF($B23="","",VLOOKUP($B23,'明細版-試算頁'!$B$17:$AD$141,H$17,FALSE))</f>
        <v>2760423</v>
      </c>
      <c r="I23" s="1330" t="e">
        <v>#VALUE!</v>
      </c>
      <c r="J23" s="1290">
        <f ca="1">IF($B23="","",VLOOKUP($B23,'明細版-試算頁'!$B$17:$AD$141,J$17,FALSE))</f>
        <v>2760534</v>
      </c>
      <c r="K23" s="1331" t="e">
        <v>#VALUE!</v>
      </c>
      <c r="L23" s="276">
        <f t="shared" ca="1" si="0"/>
        <v>2760423</v>
      </c>
      <c r="M23" s="277">
        <f t="shared" ca="1" si="1"/>
        <v>2760534</v>
      </c>
      <c r="N23" s="184"/>
      <c r="O23" s="184"/>
      <c r="P23" s="184"/>
      <c r="Q23" s="184"/>
      <c r="R23" s="184"/>
      <c r="S23" s="184"/>
      <c r="T23" s="184"/>
      <c r="U23" s="184"/>
      <c r="V23" s="184"/>
      <c r="W23" s="184"/>
      <c r="X23" s="184"/>
      <c r="Y23" s="184"/>
      <c r="Z23" s="184"/>
      <c r="AA23" s="184"/>
      <c r="AB23" s="184"/>
      <c r="AC23" s="184"/>
      <c r="AD23" s="184"/>
      <c r="AE23" s="184"/>
      <c r="AF23" s="184"/>
    </row>
    <row r="24" spans="2:32" s="185" customFormat="1" ht="24.95" customHeight="1">
      <c r="B24" s="272">
        <f t="shared" ca="1" si="2"/>
        <v>4</v>
      </c>
      <c r="C24" s="273">
        <f ca="1">IF($B24="","",VLOOKUP($B24,'明細版-試算頁'!$B$17:$AD$141,C$17,FALSE))</f>
        <v>74</v>
      </c>
      <c r="D24" s="274">
        <f ca="1">IF($B24="","",VLOOKUP($B24,'明細版-試算頁'!$B$17:$AD$141,D$17,FALSE))</f>
        <v>2655727</v>
      </c>
      <c r="E24" s="1290">
        <f ca="1">IF($B24="","",VLOOKUP($B24,'明細版-試算頁'!$B$17:$AD$141,E$17,FALSE))</f>
        <v>3084200</v>
      </c>
      <c r="F24" s="1290" t="e">
        <v>#VALUE!</v>
      </c>
      <c r="G24" s="275">
        <f ca="1">IF($B24="","",VLOOKUP($B24,'明細版-試算頁'!$B$17:$AD$141,G$17,FALSE))</f>
        <v>0</v>
      </c>
      <c r="H24" s="1329">
        <f ca="1">IF($B24="","",VLOOKUP($B24,'明細版-試算頁'!$B$17:$AD$141,H$17,FALSE))</f>
        <v>2874749</v>
      </c>
      <c r="I24" s="1330" t="e">
        <v>#VALUE!</v>
      </c>
      <c r="J24" s="1290">
        <f ca="1">IF($B24="","",VLOOKUP($B24,'明細版-試算頁'!$B$17:$AD$141,J$17,FALSE))</f>
        <v>2874793</v>
      </c>
      <c r="K24" s="1331" t="e">
        <v>#VALUE!</v>
      </c>
      <c r="L24" s="276">
        <f t="shared" ca="1" si="0"/>
        <v>2874749</v>
      </c>
      <c r="M24" s="277">
        <f t="shared" ca="1" si="1"/>
        <v>2874793</v>
      </c>
      <c r="N24" s="184"/>
      <c r="O24" s="184"/>
      <c r="P24" s="184"/>
      <c r="Q24" s="184"/>
      <c r="R24" s="184"/>
      <c r="S24" s="184"/>
      <c r="T24" s="184"/>
      <c r="U24" s="184"/>
      <c r="V24" s="184"/>
      <c r="W24" s="184"/>
      <c r="X24" s="184"/>
      <c r="Y24" s="184"/>
      <c r="Z24" s="184"/>
      <c r="AA24" s="184"/>
      <c r="AB24" s="184"/>
      <c r="AC24" s="184"/>
      <c r="AD24" s="184"/>
      <c r="AE24" s="184"/>
      <c r="AF24" s="184"/>
    </row>
    <row r="25" spans="2:32" s="185" customFormat="1" ht="24.95" customHeight="1">
      <c r="B25" s="272">
        <f t="shared" ca="1" si="2"/>
        <v>5</v>
      </c>
      <c r="C25" s="273">
        <f ca="1">IF($B25="","",VLOOKUP($B25,'明細版-試算頁'!$B$17:$AD$141,C$17,FALSE))</f>
        <v>75</v>
      </c>
      <c r="D25" s="274">
        <f ca="1">IF($B25="","",VLOOKUP($B25,'明細版-試算頁'!$B$17:$AD$141,D$17,FALSE))</f>
        <v>2655727</v>
      </c>
      <c r="E25" s="1290">
        <f ca="1">IF($B25="","",VLOOKUP($B25,'明細版-試算頁'!$B$17:$AD$141,E$17,FALSE))</f>
        <v>4102138</v>
      </c>
      <c r="F25" s="1290" t="e">
        <v>#VALUE!</v>
      </c>
      <c r="G25" s="275">
        <f ca="1">IF($B25="","",VLOOKUP($B25,'明細版-試算頁'!$B$17:$AD$141,G$17,FALSE))</f>
        <v>0</v>
      </c>
      <c r="H25" s="1329">
        <f ca="1">IF($B25="","",VLOOKUP($B25,'明細版-試算頁'!$B$17:$AD$141,H$17,FALSE))</f>
        <v>2966590</v>
      </c>
      <c r="I25" s="1330" t="e">
        <v>#VALUE!</v>
      </c>
      <c r="J25" s="1290">
        <f ca="1">IF($B25="","",VLOOKUP($B25,'明細版-試算頁'!$B$17:$AD$141,J$17,FALSE))</f>
        <v>2966628</v>
      </c>
      <c r="K25" s="1331" t="e">
        <v>#VALUE!</v>
      </c>
      <c r="L25" s="276">
        <f t="shared" ca="1" si="0"/>
        <v>2966590</v>
      </c>
      <c r="M25" s="277">
        <f t="shared" ca="1" si="1"/>
        <v>2966628</v>
      </c>
      <c r="N25" s="184"/>
      <c r="O25" s="184"/>
      <c r="P25" s="184"/>
      <c r="Q25" s="184"/>
      <c r="R25" s="184"/>
      <c r="S25" s="184"/>
      <c r="T25" s="184"/>
      <c r="U25" s="184"/>
      <c r="V25" s="184"/>
      <c r="W25" s="184"/>
      <c r="X25" s="184"/>
      <c r="Y25" s="184"/>
      <c r="Z25" s="184"/>
      <c r="AA25" s="184"/>
      <c r="AB25" s="184"/>
      <c r="AC25" s="184"/>
      <c r="AD25" s="184"/>
      <c r="AE25" s="184"/>
      <c r="AF25" s="184"/>
    </row>
    <row r="26" spans="2:32" s="185" customFormat="1" ht="24.95" customHeight="1">
      <c r="B26" s="272">
        <f t="shared" ca="1" si="2"/>
        <v>6</v>
      </c>
      <c r="C26" s="273">
        <f ca="1">IF($B26="","",VLOOKUP($B26,'明細版-試算頁'!$B$17:$AD$141,C$17,FALSE))</f>
        <v>76</v>
      </c>
      <c r="D26" s="274">
        <f ca="1">IF($B26="","",VLOOKUP($B26,'明細版-試算頁'!$B$17:$AD$141,D$17,FALSE))</f>
        <v>2655727</v>
      </c>
      <c r="E26" s="1290">
        <f ca="1">IF($B26="","",VLOOKUP($B26,'明細版-試算頁'!$B$17:$AD$141,E$17,FALSE))</f>
        <v>4208794</v>
      </c>
      <c r="F26" s="1290" t="e">
        <v>#VALUE!</v>
      </c>
      <c r="G26" s="275">
        <f ca="1">IF($B26="","",VLOOKUP($B26,'明細版-試算頁'!$B$17:$AD$141,G$17,FALSE))</f>
        <v>0</v>
      </c>
      <c r="H26" s="1329">
        <f ca="1">IF($B26="","",VLOOKUP($B26,'明細版-試算頁'!$B$17:$AD$141,H$17,FALSE))</f>
        <v>3058656</v>
      </c>
      <c r="I26" s="1330" t="e">
        <v>#VALUE!</v>
      </c>
      <c r="J26" s="1290">
        <f ca="1">IF($B26="","",VLOOKUP($B26,'明細版-試算頁'!$B$17:$AD$141,J$17,FALSE))</f>
        <v>3084969</v>
      </c>
      <c r="K26" s="1331" t="e">
        <v>#VALUE!</v>
      </c>
      <c r="L26" s="276">
        <f t="shared" ca="1" si="0"/>
        <v>3058656</v>
      </c>
      <c r="M26" s="277">
        <f t="shared" ca="1" si="1"/>
        <v>3084969</v>
      </c>
      <c r="N26" s="184"/>
      <c r="O26" s="184"/>
      <c r="P26" s="184"/>
      <c r="Q26" s="184"/>
      <c r="R26" s="184"/>
      <c r="S26" s="184"/>
      <c r="T26" s="184"/>
      <c r="U26" s="184"/>
      <c r="V26" s="184"/>
      <c r="W26" s="184"/>
      <c r="X26" s="184"/>
      <c r="Y26" s="184"/>
      <c r="Z26" s="184"/>
      <c r="AA26" s="184"/>
      <c r="AB26" s="184"/>
      <c r="AC26" s="184"/>
      <c r="AD26" s="184"/>
      <c r="AE26" s="184"/>
      <c r="AF26" s="184"/>
    </row>
    <row r="27" spans="2:32" s="185" customFormat="1" ht="24.95" customHeight="1">
      <c r="B27" s="272">
        <f t="shared" ca="1" si="2"/>
        <v>7</v>
      </c>
      <c r="C27" s="273">
        <f ca="1">IF($B27="","",VLOOKUP($B27,'明細版-試算頁'!$B$17:$AD$141,C$17,FALSE))</f>
        <v>77</v>
      </c>
      <c r="D27" s="274">
        <f ca="1">IF($B27="","",VLOOKUP($B27,'明細版-試算頁'!$B$17:$AD$141,D$17,FALSE))</f>
        <v>2655727</v>
      </c>
      <c r="E27" s="1290">
        <f ca="1">IF($B27="","",VLOOKUP($B27,'明細版-試算頁'!$B$17:$AD$141,E$17,FALSE))</f>
        <v>4318223</v>
      </c>
      <c r="F27" s="1290" t="e">
        <v>#VALUE!</v>
      </c>
      <c r="G27" s="275">
        <f ca="1">IF($B27="","",VLOOKUP($B27,'明細版-試算頁'!$B$17:$AD$141,G$17,FALSE))</f>
        <v>0</v>
      </c>
      <c r="H27" s="1329">
        <f ca="1">IF($B27="","",VLOOKUP($B27,'明細版-試算頁'!$B$17:$AD$141,H$17,FALSE))</f>
        <v>3176666</v>
      </c>
      <c r="I27" s="1330" t="e">
        <v>#VALUE!</v>
      </c>
      <c r="J27" s="1290">
        <f ca="1">IF($B27="","",VLOOKUP($B27,'明細版-試算頁'!$B$17:$AD$141,J$17,FALSE))</f>
        <v>3176686</v>
      </c>
      <c r="K27" s="1331" t="e">
        <v>#VALUE!</v>
      </c>
      <c r="L27" s="276">
        <f t="shared" ca="1" si="0"/>
        <v>3176666</v>
      </c>
      <c r="M27" s="277">
        <f t="shared" ca="1" si="1"/>
        <v>3176686</v>
      </c>
      <c r="N27" s="184"/>
      <c r="O27" s="184"/>
      <c r="P27" s="184"/>
      <c r="Q27" s="184"/>
      <c r="R27" s="184"/>
      <c r="S27" s="184"/>
      <c r="T27" s="184"/>
      <c r="U27" s="184"/>
      <c r="V27" s="184"/>
      <c r="W27" s="184"/>
      <c r="X27" s="184"/>
      <c r="Y27" s="184"/>
      <c r="Z27" s="184"/>
      <c r="AA27" s="184"/>
      <c r="AB27" s="184"/>
      <c r="AC27" s="184"/>
      <c r="AD27" s="184"/>
      <c r="AE27" s="184"/>
      <c r="AF27" s="184"/>
    </row>
    <row r="28" spans="2:32" s="185" customFormat="1" ht="24.95" customHeight="1">
      <c r="B28" s="272">
        <f t="shared" ca="1" si="2"/>
        <v>8</v>
      </c>
      <c r="C28" s="273">
        <f ca="1">IF($B28="","",VLOOKUP($B28,'明細版-試算頁'!$B$17:$AD$141,C$17,FALSE))</f>
        <v>78</v>
      </c>
      <c r="D28" s="274">
        <f ca="1">IF($B28="","",VLOOKUP($B28,'明細版-試算頁'!$B$17:$AD$141,D$17,FALSE))</f>
        <v>2655727</v>
      </c>
      <c r="E28" s="1290">
        <f ca="1">IF($B28="","",VLOOKUP($B28,'明細版-試算頁'!$B$17:$AD$141,E$17,FALSE))</f>
        <v>4430496</v>
      </c>
      <c r="F28" s="1290" t="e">
        <v>#VALUE!</v>
      </c>
      <c r="G28" s="275">
        <f ca="1">IF($B28="","",VLOOKUP($B28,'明細版-試算頁'!$B$17:$AD$141,G$17,FALSE))</f>
        <v>0</v>
      </c>
      <c r="H28" s="1329">
        <f ca="1">IF($B28="","",VLOOKUP($B28,'明細版-試算頁'!$B$17:$AD$141,H$17,FALSE))</f>
        <v>3266987</v>
      </c>
      <c r="I28" s="1330" t="e">
        <v>#VALUE!</v>
      </c>
      <c r="J28" s="1290">
        <f ca="1">IF($B28="","",VLOOKUP($B28,'明細版-試算頁'!$B$17:$AD$141,J$17,FALSE))</f>
        <v>3266995</v>
      </c>
      <c r="K28" s="1331" t="e">
        <v>#VALUE!</v>
      </c>
      <c r="L28" s="276">
        <f t="shared" ca="1" si="0"/>
        <v>3266987</v>
      </c>
      <c r="M28" s="277">
        <f t="shared" ca="1" si="1"/>
        <v>3266995</v>
      </c>
      <c r="N28" s="184"/>
      <c r="O28" s="184"/>
      <c r="P28" s="184"/>
      <c r="Q28" s="184"/>
      <c r="R28" s="184"/>
      <c r="S28" s="184"/>
      <c r="T28" s="184"/>
      <c r="U28" s="184"/>
      <c r="V28" s="184"/>
      <c r="W28" s="184"/>
      <c r="X28" s="184"/>
      <c r="Y28" s="184"/>
      <c r="Z28" s="184"/>
      <c r="AA28" s="184"/>
      <c r="AB28" s="184"/>
      <c r="AC28" s="184"/>
      <c r="AD28" s="184"/>
      <c r="AE28" s="184"/>
      <c r="AF28" s="184"/>
    </row>
    <row r="29" spans="2:32" s="185" customFormat="1" ht="24.95" customHeight="1">
      <c r="B29" s="272">
        <f t="shared" ca="1" si="2"/>
        <v>9</v>
      </c>
      <c r="C29" s="273">
        <f ca="1">IF($B29="","",VLOOKUP($B29,'明細版-試算頁'!$B$17:$AD$141,C$17,FALSE))</f>
        <v>79</v>
      </c>
      <c r="D29" s="274">
        <f ca="1">IF($B29="","",VLOOKUP($B29,'明細版-試算頁'!$B$17:$AD$141,D$17,FALSE))</f>
        <v>2655727</v>
      </c>
      <c r="E29" s="1290">
        <f ca="1">IF($B29="","",VLOOKUP($B29,'明細版-試算頁'!$B$17:$AD$141,E$17,FALSE))</f>
        <v>4545689</v>
      </c>
      <c r="F29" s="1290" t="e">
        <v>#VALUE!</v>
      </c>
      <c r="G29" s="275">
        <f ca="1">IF($B29="","",VLOOKUP($B29,'明細版-試算頁'!$B$17:$AD$141,G$17,FALSE))</f>
        <v>0</v>
      </c>
      <c r="H29" s="1329">
        <f ca="1">IF($B29="","",VLOOKUP($B29,'明細版-試算頁'!$B$17:$AD$141,H$17,FALSE))</f>
        <v>3355192</v>
      </c>
      <c r="I29" s="1330" t="e">
        <v>#VALUE!</v>
      </c>
      <c r="J29" s="1290">
        <f ca="1">IF($B29="","",VLOOKUP($B29,'明細版-試算頁'!$B$17:$AD$141,J$17,FALSE))</f>
        <v>3355187</v>
      </c>
      <c r="K29" s="1331" t="e">
        <v>#VALUE!</v>
      </c>
      <c r="L29" s="276">
        <f t="shared" ca="1" si="0"/>
        <v>3355192</v>
      </c>
      <c r="M29" s="277">
        <f t="shared" ca="1" si="1"/>
        <v>3355187</v>
      </c>
      <c r="N29" s="184"/>
      <c r="O29" s="184"/>
      <c r="P29" s="184"/>
      <c r="Q29" s="184"/>
      <c r="R29" s="184"/>
      <c r="S29" s="184"/>
      <c r="T29" s="184"/>
      <c r="U29" s="184"/>
      <c r="V29" s="184"/>
      <c r="W29" s="184"/>
      <c r="X29" s="184"/>
      <c r="Y29" s="184"/>
      <c r="Z29" s="184"/>
      <c r="AA29" s="184"/>
      <c r="AB29" s="184"/>
      <c r="AC29" s="184"/>
      <c r="AD29" s="184"/>
      <c r="AE29" s="184"/>
      <c r="AF29" s="184"/>
    </row>
    <row r="30" spans="2:32" s="185" customFormat="1" ht="24.95" customHeight="1">
      <c r="B30" s="272">
        <f t="shared" ca="1" si="2"/>
        <v>10</v>
      </c>
      <c r="C30" s="273">
        <f ca="1">IF($B30="","",VLOOKUP($B30,'明細版-試算頁'!$B$17:$AD$141,C$17,FALSE))</f>
        <v>80</v>
      </c>
      <c r="D30" s="274">
        <f ca="1">IF($B30="","",VLOOKUP($B30,'明細版-試算頁'!$B$17:$AD$141,D$17,FALSE))</f>
        <v>2655727</v>
      </c>
      <c r="E30" s="1290">
        <f ca="1">IF($B30="","",VLOOKUP($B30,'明細版-試算頁'!$B$17:$AD$141,E$17,FALSE))</f>
        <v>4663876</v>
      </c>
      <c r="F30" s="1290" t="e">
        <v>#VALUE!</v>
      </c>
      <c r="G30" s="275">
        <f ca="1">IF($B30="","",VLOOKUP($B30,'明細版-試算頁'!$B$17:$AD$141,G$17,FALSE))</f>
        <v>0</v>
      </c>
      <c r="H30" s="1329">
        <f ca="1">IF($B30="","",VLOOKUP($B30,'明細版-試算頁'!$B$17:$AD$141,H$17,FALSE))</f>
        <v>3440512</v>
      </c>
      <c r="I30" s="1330" t="e">
        <v>#VALUE!</v>
      </c>
      <c r="J30" s="1290">
        <f ca="1">IF($B30="","",VLOOKUP($B30,'明細版-試算頁'!$B$17:$AD$141,J$17,FALSE))</f>
        <v>3440505</v>
      </c>
      <c r="K30" s="1331" t="e">
        <v>#VALUE!</v>
      </c>
      <c r="L30" s="276">
        <f t="shared" ca="1" si="0"/>
        <v>3440512</v>
      </c>
      <c r="M30" s="277">
        <f t="shared" ca="1" si="1"/>
        <v>3440505</v>
      </c>
      <c r="N30" s="184"/>
      <c r="O30" s="184"/>
      <c r="P30" s="184"/>
      <c r="Q30" s="184"/>
      <c r="R30" s="184"/>
      <c r="S30" s="184"/>
      <c r="T30" s="184"/>
      <c r="U30" s="184"/>
      <c r="V30" s="184"/>
      <c r="W30" s="184"/>
      <c r="X30" s="184"/>
      <c r="Y30" s="184"/>
      <c r="Z30" s="184"/>
      <c r="AA30" s="184"/>
      <c r="AB30" s="184"/>
      <c r="AC30" s="184"/>
      <c r="AD30" s="184"/>
      <c r="AE30" s="184"/>
      <c r="AF30" s="184"/>
    </row>
    <row r="31" spans="2:32" s="185" customFormat="1" ht="24.95" customHeight="1">
      <c r="B31" s="272">
        <f t="shared" ca="1" si="2"/>
        <v>11</v>
      </c>
      <c r="C31" s="273">
        <f ca="1">IF($B31="","",VLOOKUP($B31,'明細版-試算頁'!$B$17:$AD$141,C$17,FALSE))</f>
        <v>81</v>
      </c>
      <c r="D31" s="274">
        <f ca="1">IF($B31="","",VLOOKUP($B31,'明細版-試算頁'!$B$17:$AD$141,D$17,FALSE))</f>
        <v>2655727</v>
      </c>
      <c r="E31" s="1290">
        <f ca="1">IF($B31="","",VLOOKUP($B31,'明細版-試算頁'!$B$17:$AD$141,E$17,FALSE))</f>
        <v>4689434</v>
      </c>
      <c r="F31" s="1290" t="e">
        <v>#VALUE!</v>
      </c>
      <c r="G31" s="275">
        <f ca="1">IF($B31="","",VLOOKUP($B31,'明細版-試算頁'!$B$17:$AD$141,G$17,FALSE))</f>
        <v>0</v>
      </c>
      <c r="H31" s="1329">
        <f ca="1">IF($B31="","",VLOOKUP($B31,'明細版-試算頁'!$B$17:$AD$141,H$17,FALSE))</f>
        <v>3527020</v>
      </c>
      <c r="I31" s="1330" t="e">
        <v>#VALUE!</v>
      </c>
      <c r="J31" s="1290">
        <f ca="1">IF($B31="","",VLOOKUP($B31,'明細版-試算頁'!$B$17:$AD$141,J$17,FALSE))</f>
        <v>3527008</v>
      </c>
      <c r="K31" s="1331" t="e">
        <v>#VALUE!</v>
      </c>
      <c r="L31" s="276">
        <f t="shared" ca="1" si="0"/>
        <v>3527020</v>
      </c>
      <c r="M31" s="277">
        <f t="shared" ca="1" si="1"/>
        <v>3527008</v>
      </c>
      <c r="N31" s="184"/>
      <c r="O31" s="184"/>
      <c r="P31" s="184"/>
      <c r="Q31" s="184"/>
      <c r="R31" s="184"/>
      <c r="S31" s="184"/>
      <c r="T31" s="184"/>
      <c r="U31" s="184"/>
      <c r="V31" s="184"/>
      <c r="W31" s="184"/>
      <c r="X31" s="184"/>
      <c r="Y31" s="184"/>
      <c r="Z31" s="184"/>
      <c r="AA31" s="184"/>
      <c r="AB31" s="184"/>
      <c r="AC31" s="184"/>
      <c r="AD31" s="184"/>
      <c r="AE31" s="184"/>
      <c r="AF31" s="184"/>
    </row>
    <row r="32" spans="2:32" s="185" customFormat="1" ht="24.95" customHeight="1">
      <c r="B32" s="272">
        <f t="shared" ca="1" si="2"/>
        <v>12</v>
      </c>
      <c r="C32" s="273">
        <f ca="1">IF($B32="","",VLOOKUP($B32,'明細版-試算頁'!$B$17:$AD$141,C$17,FALSE))</f>
        <v>82</v>
      </c>
      <c r="D32" s="274">
        <f ca="1">IF($B32="","",VLOOKUP($B32,'明細版-試算頁'!$B$17:$AD$141,D$17,FALSE))</f>
        <v>2655727</v>
      </c>
      <c r="E32" s="1290">
        <f ca="1">IF($B32="","",VLOOKUP($B32,'明細版-試算頁'!$B$17:$AD$141,E$17,FALSE))</f>
        <v>4715132</v>
      </c>
      <c r="F32" s="1290" t="e">
        <v>#VALUE!</v>
      </c>
      <c r="G32" s="275">
        <f ca="1">IF($B32="","",VLOOKUP($B32,'明細版-試算頁'!$B$17:$AD$141,G$17,FALSE))</f>
        <v>0</v>
      </c>
      <c r="H32" s="1329">
        <f ca="1">IF($B32="","",VLOOKUP($B32,'明細版-試算頁'!$B$17:$AD$141,H$17,FALSE))</f>
        <v>3614191</v>
      </c>
      <c r="I32" s="1330" t="e">
        <v>#VALUE!</v>
      </c>
      <c r="J32" s="1290">
        <f ca="1">IF($B32="","",VLOOKUP($B32,'明細版-試算頁'!$B$17:$AD$141,J$17,FALSE))</f>
        <v>3614175</v>
      </c>
      <c r="K32" s="1331" t="e">
        <v>#VALUE!</v>
      </c>
      <c r="L32" s="276">
        <f t="shared" ca="1" si="0"/>
        <v>3614191</v>
      </c>
      <c r="M32" s="277">
        <f t="shared" ca="1" si="1"/>
        <v>3614175</v>
      </c>
      <c r="N32" s="184"/>
      <c r="O32" s="184"/>
      <c r="P32" s="184"/>
      <c r="Q32" s="184"/>
      <c r="R32" s="184"/>
      <c r="S32" s="184"/>
      <c r="T32" s="184"/>
      <c r="U32" s="184"/>
      <c r="V32" s="184"/>
      <c r="W32" s="184"/>
      <c r="X32" s="184"/>
      <c r="Y32" s="184"/>
      <c r="Z32" s="184"/>
      <c r="AA32" s="184"/>
      <c r="AB32" s="184"/>
      <c r="AC32" s="184"/>
      <c r="AD32" s="184"/>
      <c r="AE32" s="184"/>
      <c r="AF32" s="184"/>
    </row>
    <row r="33" spans="2:32" s="185" customFormat="1" ht="24.95" customHeight="1">
      <c r="B33" s="272">
        <f t="shared" ca="1" si="2"/>
        <v>13</v>
      </c>
      <c r="C33" s="273">
        <f ca="1">IF($B33="","",VLOOKUP($B33,'明細版-試算頁'!$B$17:$AD$141,C$17,FALSE))</f>
        <v>83</v>
      </c>
      <c r="D33" s="274">
        <f ca="1">IF($B33="","",VLOOKUP($B33,'明細版-試算頁'!$B$17:$AD$141,D$17,FALSE))</f>
        <v>2655727</v>
      </c>
      <c r="E33" s="1290">
        <f ca="1">IF($B33="","",VLOOKUP($B33,'明細版-試算頁'!$B$17:$AD$141,E$17,FALSE))</f>
        <v>4741011</v>
      </c>
      <c r="F33" s="1290" t="e">
        <v>#VALUE!</v>
      </c>
      <c r="G33" s="275">
        <f ca="1">IF($B33="","",VLOOKUP($B33,'明細版-試算頁'!$B$17:$AD$141,G$17,FALSE))</f>
        <v>0</v>
      </c>
      <c r="H33" s="1329">
        <f ca="1">IF($B33="","",VLOOKUP($B33,'明細版-試算頁'!$B$17:$AD$141,H$17,FALSE))</f>
        <v>3702475</v>
      </c>
      <c r="I33" s="1330" t="e">
        <v>#VALUE!</v>
      </c>
      <c r="J33" s="1290">
        <f ca="1">IF($B33="","",VLOOKUP($B33,'明細版-試算頁'!$B$17:$AD$141,J$17,FALSE))</f>
        <v>3702457</v>
      </c>
      <c r="K33" s="1293" t="e">
        <v>#VALUE!</v>
      </c>
      <c r="L33" s="276">
        <f t="shared" ca="1" si="0"/>
        <v>3702475</v>
      </c>
      <c r="M33" s="277">
        <f t="shared" ca="1" si="1"/>
        <v>3702457</v>
      </c>
      <c r="N33" s="184"/>
      <c r="O33" s="184"/>
      <c r="P33" s="184"/>
      <c r="Q33" s="184"/>
      <c r="R33" s="184"/>
      <c r="S33" s="184"/>
      <c r="T33" s="184"/>
      <c r="U33" s="184"/>
      <c r="V33" s="184"/>
      <c r="W33" s="184"/>
      <c r="X33" s="184"/>
      <c r="Y33" s="184"/>
      <c r="Z33" s="184"/>
      <c r="AA33" s="184"/>
      <c r="AB33" s="184"/>
      <c r="AC33" s="184"/>
      <c r="AD33" s="184"/>
      <c r="AE33" s="184"/>
      <c r="AF33" s="184"/>
    </row>
    <row r="34" spans="2:32" s="185" customFormat="1" ht="24.95" customHeight="1">
      <c r="B34" s="272">
        <f t="shared" ca="1" si="2"/>
        <v>14</v>
      </c>
      <c r="C34" s="273">
        <f ca="1">IF($B34="","",VLOOKUP($B34,'明細版-試算頁'!$B$17:$AD$141,C$17,FALSE))</f>
        <v>84</v>
      </c>
      <c r="D34" s="274">
        <f ca="1">IF($B34="","",VLOOKUP($B34,'明細版-試算頁'!$B$17:$AD$141,D$17,FALSE))</f>
        <v>2655727</v>
      </c>
      <c r="E34" s="1290">
        <f ca="1">IF($B34="","",VLOOKUP($B34,'明細版-試算頁'!$B$17:$AD$141,E$17,FALSE))</f>
        <v>4767116</v>
      </c>
      <c r="F34" s="1290" t="e">
        <v>#VALUE!</v>
      </c>
      <c r="G34" s="275">
        <f ca="1">IF($B34="","",VLOOKUP($B34,'明細版-試算頁'!$B$17:$AD$141,G$17,FALSE))</f>
        <v>0</v>
      </c>
      <c r="H34" s="1329">
        <f ca="1">IF($B34="","",VLOOKUP($B34,'明細版-試算頁'!$B$17:$AD$141,H$17,FALSE))</f>
        <v>3792375</v>
      </c>
      <c r="I34" s="1330" t="e">
        <v>#VALUE!</v>
      </c>
      <c r="J34" s="1290">
        <f ca="1">IF($B34="","",VLOOKUP($B34,'明細版-試算頁'!$B$17:$AD$141,J$17,FALSE))</f>
        <v>3792356</v>
      </c>
      <c r="K34" s="1293" t="e">
        <v>#VALUE!</v>
      </c>
      <c r="L34" s="276">
        <f t="shared" ca="1" si="0"/>
        <v>3792375</v>
      </c>
      <c r="M34" s="277">
        <f t="shared" ca="1" si="1"/>
        <v>3792356</v>
      </c>
      <c r="N34" s="184"/>
      <c r="O34" s="184"/>
      <c r="P34" s="184"/>
      <c r="Q34" s="184"/>
      <c r="R34" s="184"/>
      <c r="S34" s="184"/>
      <c r="T34" s="184"/>
      <c r="U34" s="184"/>
      <c r="V34" s="184"/>
      <c r="W34" s="184"/>
      <c r="X34" s="184"/>
      <c r="Y34" s="184"/>
      <c r="Z34" s="184"/>
      <c r="AA34" s="184"/>
      <c r="AB34" s="184"/>
      <c r="AC34" s="184"/>
      <c r="AD34" s="184"/>
      <c r="AE34" s="184"/>
      <c r="AF34" s="184"/>
    </row>
    <row r="35" spans="2:32" s="185" customFormat="1" ht="24.95" customHeight="1" thickBot="1">
      <c r="B35" s="278">
        <f t="shared" ca="1" si="2"/>
        <v>15</v>
      </c>
      <c r="C35" s="279">
        <f ca="1">IF($B35="","",VLOOKUP($B35,'明細版-試算頁'!$B$17:$AD$141,C$17,FALSE))</f>
        <v>85</v>
      </c>
      <c r="D35" s="280">
        <f ca="1">IF($B35="","",VLOOKUP($B35,'明細版-試算頁'!$B$17:$AD$141,D$17,FALSE))</f>
        <v>2655727</v>
      </c>
      <c r="E35" s="1294">
        <f ca="1">IF($B35="","",VLOOKUP($B35,'明細版-試算頁'!$B$17:$AD$141,E$17,FALSE))</f>
        <v>4793495</v>
      </c>
      <c r="F35" s="1294" t="e">
        <v>#VALUE!</v>
      </c>
      <c r="G35" s="281">
        <f ca="1">IF($B35="","",VLOOKUP($B35,'明細版-試算頁'!$B$17:$AD$141,G$17,FALSE))</f>
        <v>0</v>
      </c>
      <c r="H35" s="1355">
        <f ca="1">IF($B35="","",VLOOKUP($B35,'明細版-試算頁'!$B$17:$AD$141,H$17,FALSE))</f>
        <v>3883905</v>
      </c>
      <c r="I35" s="1356" t="e">
        <v>#VALUE!</v>
      </c>
      <c r="J35" s="1294">
        <f ca="1">IF($B35="","",VLOOKUP($B35,'明細版-試算頁'!$B$17:$AD$141,J$17,FALSE))</f>
        <v>3883886</v>
      </c>
      <c r="K35" s="1297" t="e">
        <v>#VALUE!</v>
      </c>
      <c r="L35" s="276">
        <f t="shared" ca="1" si="0"/>
        <v>3883905</v>
      </c>
      <c r="M35" s="277">
        <f t="shared" ca="1" si="1"/>
        <v>3883886</v>
      </c>
      <c r="N35" s="184"/>
      <c r="O35" s="184"/>
      <c r="P35" s="184"/>
      <c r="Q35" s="184"/>
      <c r="R35" s="184"/>
      <c r="S35" s="184"/>
      <c r="T35" s="184"/>
      <c r="U35" s="184"/>
      <c r="V35" s="184"/>
      <c r="W35" s="184"/>
      <c r="X35" s="184"/>
      <c r="Y35" s="184"/>
      <c r="Z35" s="184"/>
      <c r="AA35" s="184"/>
      <c r="AB35" s="184"/>
      <c r="AC35" s="184"/>
      <c r="AD35" s="184"/>
      <c r="AE35" s="184"/>
      <c r="AF35" s="184"/>
    </row>
    <row r="36" spans="2:32" s="137" customFormat="1" ht="29.95" customHeight="1">
      <c r="B36" s="1305" t="str">
        <f>$B$18</f>
        <v>保單
年度
(末)</v>
      </c>
      <c r="C36" s="1308" t="str">
        <f ca="1">$C$18</f>
        <v>保險
年齡</v>
      </c>
      <c r="D36" s="1308" t="str">
        <f ca="1">$D$18</f>
        <v>累積所繳保險費
(A)</v>
      </c>
      <c r="E36" s="1313" t="str">
        <f>$E$18</f>
        <v>假設投保後未來各保單年度宣告利率為4.35% (下表為預估假設值)</v>
      </c>
      <c r="F36" s="1313"/>
      <c r="G36" s="1314"/>
      <c r="H36" s="1314"/>
      <c r="I36" s="1314"/>
      <c r="J36" s="1314"/>
      <c r="K36" s="1315"/>
      <c r="L36" s="282"/>
      <c r="M36" s="283"/>
      <c r="N36" s="186"/>
      <c r="O36" s="186"/>
      <c r="P36" s="186"/>
      <c r="Q36" s="186"/>
      <c r="R36" s="186"/>
      <c r="S36" s="148"/>
      <c r="T36" s="148"/>
      <c r="U36" s="148"/>
      <c r="V36" s="246"/>
      <c r="W36" s="136"/>
      <c r="X36" s="136"/>
      <c r="Y36" s="136"/>
      <c r="Z36" s="136"/>
      <c r="AA36" s="136"/>
      <c r="AB36" s="136"/>
      <c r="AC36" s="136"/>
      <c r="AD36" s="136"/>
      <c r="AE36" s="136"/>
      <c r="AF36" s="136"/>
    </row>
    <row r="37" spans="2:32" s="188" customFormat="1" ht="29.95" customHeight="1">
      <c r="B37" s="1306"/>
      <c r="C37" s="1309"/>
      <c r="D37" s="1311"/>
      <c r="E37" s="1316" t="str">
        <f>$E$19</f>
        <v>含「基本保險金額、累計增加保險金額」</v>
      </c>
      <c r="F37" s="1317"/>
      <c r="G37" s="264" t="str">
        <f>$G$19</f>
        <v>選擇現金給付</v>
      </c>
      <c r="H37" s="1316" t="str">
        <f>$H$19</f>
        <v>含「基本保險金額、累計增加保險金額」</v>
      </c>
      <c r="I37" s="1318"/>
      <c r="J37" s="1318"/>
      <c r="K37" s="1319"/>
      <c r="L37" s="1353" t="str">
        <f>$L$19</f>
        <v>(F)=(B)+(D)</v>
      </c>
      <c r="M37" s="1300" t="str">
        <f>$M$19</f>
        <v>(G)=(B)+(E)</v>
      </c>
      <c r="N37" s="187"/>
      <c r="O37" s="187"/>
      <c r="P37" s="187"/>
      <c r="Q37" s="187"/>
      <c r="R37" s="187"/>
      <c r="S37" s="187"/>
      <c r="T37" s="187"/>
      <c r="U37" s="187"/>
      <c r="V37" s="187"/>
      <c r="W37" s="187"/>
      <c r="X37" s="187"/>
      <c r="Y37" s="187"/>
      <c r="Z37" s="187"/>
      <c r="AA37" s="187"/>
      <c r="AB37" s="187"/>
      <c r="AC37" s="187"/>
      <c r="AD37" s="187"/>
      <c r="AE37" s="187"/>
      <c r="AF37" s="187"/>
    </row>
    <row r="38" spans="2:32" s="188" customFormat="1" ht="68.150000000000006" customHeight="1" thickBot="1">
      <c r="B38" s="1307"/>
      <c r="C38" s="1310"/>
      <c r="D38" s="1312"/>
      <c r="E38" s="1302" t="str">
        <f>$E$20</f>
        <v>壽險保障
(身故保險金)</v>
      </c>
      <c r="F38" s="1303"/>
      <c r="G38" s="265" t="str">
        <f ca="1">$G$20</f>
        <v>增值回饋
分享金
(B)</v>
      </c>
      <c r="H38" s="1302" t="str">
        <f ca="1">$H$20</f>
        <v>年度末現金價值
【含祝壽保險金】
(D)</v>
      </c>
      <c r="I38" s="1303"/>
      <c r="J38" s="1351" t="str">
        <f ca="1">$J$20</f>
        <v>次年度期初
現金價值
(E)</v>
      </c>
      <c r="K38" s="1352"/>
      <c r="L38" s="1354"/>
      <c r="M38" s="1301"/>
      <c r="N38" s="187"/>
      <c r="O38" s="187"/>
      <c r="P38" s="187"/>
      <c r="Q38" s="187"/>
      <c r="R38" s="187"/>
      <c r="S38" s="187"/>
      <c r="T38" s="187"/>
      <c r="U38" s="187"/>
      <c r="V38" s="187"/>
      <c r="W38" s="187"/>
      <c r="X38" s="187"/>
      <c r="Y38" s="187"/>
      <c r="Z38" s="187"/>
      <c r="AA38" s="187"/>
      <c r="AB38" s="187"/>
      <c r="AC38" s="187"/>
      <c r="AD38" s="187"/>
      <c r="AE38" s="187"/>
      <c r="AF38" s="187"/>
    </row>
    <row r="39" spans="2:32" s="190" customFormat="1" ht="27.25" customHeight="1">
      <c r="B39" s="266">
        <f ca="1">IF(B35="","",IF(C35=109,"",B35+1))</f>
        <v>16</v>
      </c>
      <c r="C39" s="267">
        <f ca="1">IF($B39="","",VLOOKUP($B39,'明細版-試算頁'!$B$17:$AD$141,C$17,FALSE))</f>
        <v>86</v>
      </c>
      <c r="D39" s="268">
        <f ca="1">IF($B39="","",VLOOKUP($B39,'明細版-試算頁'!$B$17:$AD$141,D$17,FALSE))</f>
        <v>2655727</v>
      </c>
      <c r="E39" s="1321">
        <f ca="1">IF($B39="","",VLOOKUP($B39,'明細版-試算頁'!$B$17:$AD$141,E$17,FALSE))</f>
        <v>4819655</v>
      </c>
      <c r="F39" s="1321" t="e">
        <v>#VALUE!</v>
      </c>
      <c r="G39" s="269">
        <f ca="1">IF($B39="","",VLOOKUP($B39,'明細版-試算頁'!$B$17:$AD$141,G$17,FALSE))</f>
        <v>0</v>
      </c>
      <c r="H39" s="1322">
        <f ca="1">IF($B39="","",VLOOKUP($B39,'明細版-試算頁'!$B$17:$AD$141,H$17,FALSE))</f>
        <v>3977630</v>
      </c>
      <c r="I39" s="1323" t="e">
        <v>#VALUE!</v>
      </c>
      <c r="J39" s="1321">
        <f ca="1">IF($B39="","",VLOOKUP($B39,'明細版-試算頁'!$B$17:$AD$141,J$17,FALSE))</f>
        <v>3977610</v>
      </c>
      <c r="K39" s="1324" t="e">
        <v>#VALUE!</v>
      </c>
      <c r="L39" s="284">
        <f t="shared" ref="L39:L63" ca="1" si="3">IF(B39="","",G39+H39)</f>
        <v>3977630</v>
      </c>
      <c r="M39" s="277">
        <f t="shared" ref="M39:M63" ca="1" si="4">IF(J39="","",IF(J39=0,0,G39+J39))</f>
        <v>3977610</v>
      </c>
      <c r="N39" s="189"/>
      <c r="O39" s="189"/>
      <c r="P39" s="189"/>
      <c r="Q39" s="189"/>
      <c r="R39" s="189"/>
      <c r="S39" s="189"/>
      <c r="T39" s="189"/>
      <c r="U39" s="189"/>
      <c r="V39" s="189"/>
      <c r="W39" s="189"/>
      <c r="X39" s="189"/>
      <c r="Y39" s="189"/>
      <c r="Z39" s="189"/>
      <c r="AA39" s="189"/>
      <c r="AB39" s="189"/>
      <c r="AC39" s="189"/>
      <c r="AD39" s="189"/>
      <c r="AE39" s="189"/>
      <c r="AF39" s="189"/>
    </row>
    <row r="40" spans="2:32" s="190" customFormat="1" ht="27.25" customHeight="1">
      <c r="B40" s="272">
        <f t="shared" ref="B40:B63" ca="1" si="5">IF(B39="","",IF(C39=109,"",B39+1))</f>
        <v>17</v>
      </c>
      <c r="C40" s="273">
        <f ca="1">IF($B40="","",VLOOKUP($B40,'明細版-試算頁'!$B$17:$AD$141,C$17,FALSE))</f>
        <v>87</v>
      </c>
      <c r="D40" s="274">
        <f ca="1">IF($B40="","",VLOOKUP($B40,'明細版-試算頁'!$B$17:$AD$141,D$17,FALSE))</f>
        <v>2655727</v>
      </c>
      <c r="E40" s="1290">
        <f ca="1">IF($B40="","",VLOOKUP($B40,'明細版-試算頁'!$B$17:$AD$141,E$17,FALSE))</f>
        <v>4846167</v>
      </c>
      <c r="F40" s="1290" t="e">
        <v>#VALUE!</v>
      </c>
      <c r="G40" s="275">
        <f ca="1">IF($B40="","",VLOOKUP($B40,'明細版-試算頁'!$B$17:$AD$141,G$17,FALSE))</f>
        <v>0</v>
      </c>
      <c r="H40" s="1291">
        <f ca="1">IF($B40="","",VLOOKUP($B40,'明細版-試算頁'!$B$17:$AD$141,H$17,FALSE))</f>
        <v>4073604</v>
      </c>
      <c r="I40" s="1292" t="e">
        <v>#VALUE!</v>
      </c>
      <c r="J40" s="1290">
        <f ca="1">IF($B40="","",VLOOKUP($B40,'明細版-試算頁'!$B$17:$AD$141,J$17,FALSE))</f>
        <v>4073589</v>
      </c>
      <c r="K40" s="1293" t="e">
        <v>#VALUE!</v>
      </c>
      <c r="L40" s="284">
        <f t="shared" ca="1" si="3"/>
        <v>4073604</v>
      </c>
      <c r="M40" s="277">
        <f t="shared" ca="1" si="4"/>
        <v>4073589</v>
      </c>
      <c r="N40" s="189"/>
      <c r="O40" s="189"/>
      <c r="P40" s="189"/>
      <c r="Q40" s="189"/>
      <c r="R40" s="189"/>
      <c r="S40" s="189"/>
      <c r="T40" s="189"/>
      <c r="U40" s="189"/>
      <c r="V40" s="189"/>
      <c r="W40" s="189"/>
      <c r="X40" s="189"/>
      <c r="Y40" s="189"/>
      <c r="Z40" s="189"/>
      <c r="AA40" s="189"/>
      <c r="AB40" s="189"/>
      <c r="AC40" s="189"/>
      <c r="AD40" s="189"/>
      <c r="AE40" s="189"/>
      <c r="AF40" s="189"/>
    </row>
    <row r="41" spans="2:32" s="190" customFormat="1" ht="27.25" customHeight="1">
      <c r="B41" s="272">
        <f t="shared" ca="1" si="5"/>
        <v>18</v>
      </c>
      <c r="C41" s="273">
        <f ca="1">IF($B41="","",VLOOKUP($B41,'明細版-試算頁'!$B$17:$AD$141,C$17,FALSE))</f>
        <v>88</v>
      </c>
      <c r="D41" s="274">
        <f ca="1">IF($B41="","",VLOOKUP($B41,'明細版-試算頁'!$B$17:$AD$141,D$17,FALSE))</f>
        <v>2655727</v>
      </c>
      <c r="E41" s="1290">
        <f ca="1">IF($B41="","",VLOOKUP($B41,'明細版-試算頁'!$B$17:$AD$141,E$17,FALSE))</f>
        <v>4872518</v>
      </c>
      <c r="F41" s="1290" t="e">
        <v>#VALUE!</v>
      </c>
      <c r="G41" s="275">
        <f ca="1">IF($B41="","",VLOOKUP($B41,'明細版-試算頁'!$B$17:$AD$141,G$17,FALSE))</f>
        <v>0</v>
      </c>
      <c r="H41" s="1291">
        <f ca="1">IF($B41="","",VLOOKUP($B41,'明細版-試算頁'!$B$17:$AD$141,H$17,FALSE))</f>
        <v>4173642</v>
      </c>
      <c r="I41" s="1292" t="e">
        <v>#VALUE!</v>
      </c>
      <c r="J41" s="1290">
        <f ca="1">IF($B41="","",VLOOKUP($B41,'明細版-試算頁'!$B$17:$AD$141,J$17,FALSE))</f>
        <v>4173633</v>
      </c>
      <c r="K41" s="1293" t="e">
        <v>#VALUE!</v>
      </c>
      <c r="L41" s="284">
        <f t="shared" ca="1" si="3"/>
        <v>4173642</v>
      </c>
      <c r="M41" s="277">
        <f t="shared" ca="1" si="4"/>
        <v>4173633</v>
      </c>
      <c r="N41" s="189"/>
      <c r="O41" s="189"/>
      <c r="P41" s="189"/>
      <c r="Q41" s="189"/>
      <c r="R41" s="189"/>
      <c r="S41" s="189"/>
      <c r="T41" s="189"/>
      <c r="U41" s="189"/>
      <c r="V41" s="189"/>
      <c r="W41" s="189"/>
      <c r="X41" s="189"/>
      <c r="Y41" s="189"/>
      <c r="Z41" s="189"/>
      <c r="AA41" s="189"/>
      <c r="AB41" s="189"/>
      <c r="AC41" s="189"/>
      <c r="AD41" s="189"/>
      <c r="AE41" s="189"/>
      <c r="AF41" s="189"/>
    </row>
    <row r="42" spans="2:32" s="190" customFormat="1" ht="27.25" customHeight="1">
      <c r="B42" s="272">
        <f t="shared" ca="1" si="5"/>
        <v>19</v>
      </c>
      <c r="C42" s="273">
        <f ca="1">IF($B42="","",VLOOKUP($B42,'明細版-試算頁'!$B$17:$AD$141,C$17,FALSE))</f>
        <v>89</v>
      </c>
      <c r="D42" s="274">
        <f ca="1">IF($B42="","",VLOOKUP($B42,'明細版-試算頁'!$B$17:$AD$141,D$17,FALSE))</f>
        <v>2655727</v>
      </c>
      <c r="E42" s="1290">
        <f ca="1">IF($B42="","",VLOOKUP($B42,'明細版-試算頁'!$B$17:$AD$141,E$17,FALSE))</f>
        <v>4899315</v>
      </c>
      <c r="F42" s="1290" t="e">
        <v>#VALUE!</v>
      </c>
      <c r="G42" s="275">
        <f ca="1">IF($B42="","",VLOOKUP($B42,'明細版-試算頁'!$B$17:$AD$141,G$17,FALSE))</f>
        <v>0</v>
      </c>
      <c r="H42" s="1291">
        <f ca="1">IF($B42="","",VLOOKUP($B42,'明細版-試算頁'!$B$17:$AD$141,H$17,FALSE))</f>
        <v>4278540</v>
      </c>
      <c r="I42" s="1292" t="e">
        <v>#VALUE!</v>
      </c>
      <c r="J42" s="1290">
        <f ca="1">IF($B42="","",VLOOKUP($B42,'明細版-試算頁'!$B$17:$AD$141,J$17,FALSE))</f>
        <v>4278540</v>
      </c>
      <c r="K42" s="1293" t="e">
        <v>#VALUE!</v>
      </c>
      <c r="L42" s="284">
        <f t="shared" ca="1" si="3"/>
        <v>4278540</v>
      </c>
      <c r="M42" s="277">
        <f t="shared" ca="1" si="4"/>
        <v>4278540</v>
      </c>
      <c r="N42" s="189"/>
      <c r="O42" s="189"/>
      <c r="P42" s="189"/>
      <c r="Q42" s="189"/>
      <c r="R42" s="189"/>
      <c r="S42" s="189"/>
      <c r="T42" s="189"/>
      <c r="U42" s="189"/>
      <c r="V42" s="189"/>
      <c r="W42" s="189"/>
      <c r="X42" s="189"/>
      <c r="Y42" s="189"/>
      <c r="Z42" s="189"/>
      <c r="AA42" s="189"/>
      <c r="AB42" s="189"/>
      <c r="AC42" s="189"/>
      <c r="AD42" s="189"/>
      <c r="AE42" s="189"/>
      <c r="AF42" s="189"/>
    </row>
    <row r="43" spans="2:32" s="190" customFormat="1" ht="27.25" customHeight="1">
      <c r="B43" s="272">
        <f t="shared" ca="1" si="5"/>
        <v>20</v>
      </c>
      <c r="C43" s="273">
        <f ca="1">IF($B43="","",VLOOKUP($B43,'明細版-試算頁'!$B$17:$AD$141,C$17,FALSE))</f>
        <v>90</v>
      </c>
      <c r="D43" s="274">
        <f ca="1">IF($B43="","",VLOOKUP($B43,'明細版-試算頁'!$B$17:$AD$141,D$17,FALSE))</f>
        <v>2655727</v>
      </c>
      <c r="E43" s="1290">
        <f ca="1">IF($B43="","",VLOOKUP($B43,'明細版-試算頁'!$B$17:$AD$141,E$17,FALSE))</f>
        <v>4926019</v>
      </c>
      <c r="F43" s="1290" t="e">
        <v>#VALUE!</v>
      </c>
      <c r="G43" s="275">
        <f ca="1">IF($B43="","",VLOOKUP($B43,'明細版-試算頁'!$B$17:$AD$141,G$17,FALSE))</f>
        <v>0</v>
      </c>
      <c r="H43" s="1291">
        <f ca="1">IF($B43="","",VLOOKUP($B43,'明細版-試算頁'!$B$17:$AD$141,H$17,FALSE))</f>
        <v>4389782</v>
      </c>
      <c r="I43" s="1292" t="e">
        <v>#VALUE!</v>
      </c>
      <c r="J43" s="1290">
        <f ca="1">IF($B43="","",VLOOKUP($B43,'明細版-試算頁'!$B$17:$AD$141,J$17,FALSE))</f>
        <v>4389795</v>
      </c>
      <c r="K43" s="1293" t="e">
        <v>#VALUE!</v>
      </c>
      <c r="L43" s="284">
        <f t="shared" ca="1" si="3"/>
        <v>4389782</v>
      </c>
      <c r="M43" s="277">
        <f t="shared" ca="1" si="4"/>
        <v>4389795</v>
      </c>
      <c r="N43" s="189"/>
      <c r="O43" s="189"/>
      <c r="P43" s="189"/>
      <c r="Q43" s="189"/>
      <c r="R43" s="189"/>
      <c r="S43" s="189"/>
      <c r="T43" s="189"/>
      <c r="U43" s="189"/>
      <c r="V43" s="189"/>
      <c r="W43" s="189"/>
      <c r="X43" s="189"/>
      <c r="Y43" s="189"/>
      <c r="Z43" s="189"/>
      <c r="AA43" s="189"/>
      <c r="AB43" s="189"/>
      <c r="AC43" s="189"/>
      <c r="AD43" s="189"/>
      <c r="AE43" s="189"/>
      <c r="AF43" s="189"/>
    </row>
    <row r="44" spans="2:32" s="190" customFormat="1" ht="27.25" customHeight="1">
      <c r="B44" s="272">
        <f t="shared" ca="1" si="5"/>
        <v>21</v>
      </c>
      <c r="C44" s="273">
        <f ca="1">IF($B44="","",VLOOKUP($B44,'明細版-試算頁'!$B$17:$AD$141,C$17,FALSE))</f>
        <v>91</v>
      </c>
      <c r="D44" s="274">
        <f ca="1">IF($B44="","",VLOOKUP($B44,'明細版-試算頁'!$B$17:$AD$141,D$17,FALSE))</f>
        <v>2655727</v>
      </c>
      <c r="E44" s="1290">
        <f ca="1">IF($B44="","",VLOOKUP($B44,'明細版-試算頁'!$B$17:$AD$141,E$17,FALSE))</f>
        <v>4953272</v>
      </c>
      <c r="F44" s="1290" t="e">
        <v>#VALUE!</v>
      </c>
      <c r="G44" s="275">
        <f ca="1">IF($B44="","",VLOOKUP($B44,'明細版-試算頁'!$B$17:$AD$141,G$17,FALSE))</f>
        <v>0</v>
      </c>
      <c r="H44" s="1291">
        <f ca="1">IF($B44="","",VLOOKUP($B44,'明細版-試算頁'!$B$17:$AD$141,H$17,FALSE))</f>
        <v>4508994</v>
      </c>
      <c r="I44" s="1292" t="e">
        <v>#VALUE!</v>
      </c>
      <c r="J44" s="1290">
        <f ca="1">IF($B44="","",VLOOKUP($B44,'明細版-試算頁'!$B$17:$AD$141,J$17,FALSE))</f>
        <v>4509032</v>
      </c>
      <c r="K44" s="1293" t="e">
        <v>#VALUE!</v>
      </c>
      <c r="L44" s="284">
        <f t="shared" ca="1" si="3"/>
        <v>4508994</v>
      </c>
      <c r="M44" s="277">
        <f t="shared" ca="1" si="4"/>
        <v>4509032</v>
      </c>
      <c r="N44" s="189"/>
      <c r="O44" s="189"/>
      <c r="P44" s="189"/>
      <c r="Q44" s="189"/>
      <c r="R44" s="189"/>
      <c r="S44" s="189"/>
      <c r="T44" s="189"/>
      <c r="U44" s="189"/>
      <c r="V44" s="189"/>
      <c r="W44" s="189"/>
      <c r="X44" s="189"/>
      <c r="Y44" s="189"/>
      <c r="Z44" s="189"/>
      <c r="AA44" s="189"/>
      <c r="AB44" s="189"/>
      <c r="AC44" s="189"/>
      <c r="AD44" s="189"/>
      <c r="AE44" s="189"/>
      <c r="AF44" s="189"/>
    </row>
    <row r="45" spans="2:32" s="190" customFormat="1" ht="27.25" customHeight="1">
      <c r="B45" s="272">
        <f t="shared" ca="1" si="5"/>
        <v>22</v>
      </c>
      <c r="C45" s="273">
        <f ca="1">IF($B45="","",VLOOKUP($B45,'明細版-試算頁'!$B$17:$AD$141,C$17,FALSE))</f>
        <v>92</v>
      </c>
      <c r="D45" s="274">
        <f ca="1">IF($B45="","",VLOOKUP($B45,'明細版-試算頁'!$B$17:$AD$141,D$17,FALSE))</f>
        <v>2655727</v>
      </c>
      <c r="E45" s="1290">
        <f ca="1">IF($B45="","",VLOOKUP($B45,'明細版-試算頁'!$B$17:$AD$141,E$17,FALSE))</f>
        <v>4980518</v>
      </c>
      <c r="F45" s="1290" t="e">
        <v>#VALUE!</v>
      </c>
      <c r="G45" s="275">
        <f ca="1">IF($B45="","",VLOOKUP($B45,'明細版-試算頁'!$B$17:$AD$141,G$17,FALSE))</f>
        <v>0</v>
      </c>
      <c r="H45" s="1291">
        <f ca="1">IF($B45="","",VLOOKUP($B45,'明細版-試算頁'!$B$17:$AD$141,H$17,FALSE))</f>
        <v>4640553</v>
      </c>
      <c r="I45" s="1292" t="e">
        <v>#VALUE!</v>
      </c>
      <c r="J45" s="1290">
        <f ca="1">IF($B45="","",VLOOKUP($B45,'明細版-試算頁'!$B$17:$AD$141,J$17,FALSE))</f>
        <v>4640620</v>
      </c>
      <c r="K45" s="1293" t="e">
        <v>#VALUE!</v>
      </c>
      <c r="L45" s="284">
        <f t="shared" ca="1" si="3"/>
        <v>4640553</v>
      </c>
      <c r="M45" s="277">
        <f t="shared" ca="1" si="4"/>
        <v>4640620</v>
      </c>
      <c r="N45" s="189"/>
      <c r="O45" s="189"/>
      <c r="P45" s="189"/>
      <c r="Q45" s="189"/>
      <c r="R45" s="189"/>
      <c r="S45" s="189"/>
      <c r="T45" s="189"/>
      <c r="U45" s="189"/>
      <c r="V45" s="189"/>
      <c r="W45" s="189"/>
      <c r="X45" s="189"/>
      <c r="Y45" s="189"/>
      <c r="Z45" s="189"/>
      <c r="AA45" s="189"/>
      <c r="AB45" s="189"/>
      <c r="AC45" s="189"/>
      <c r="AD45" s="189"/>
      <c r="AE45" s="189"/>
      <c r="AF45" s="189"/>
    </row>
    <row r="46" spans="2:32" s="190" customFormat="1" ht="27.25" customHeight="1">
      <c r="B46" s="272">
        <f t="shared" ca="1" si="5"/>
        <v>23</v>
      </c>
      <c r="C46" s="273">
        <f ca="1">IF($B46="","",VLOOKUP($B46,'明細版-試算頁'!$B$17:$AD$141,C$17,FALSE))</f>
        <v>93</v>
      </c>
      <c r="D46" s="274">
        <f ca="1">IF($B46="","",VLOOKUP($B46,'明細版-試算頁'!$B$17:$AD$141,D$17,FALSE))</f>
        <v>2655727</v>
      </c>
      <c r="E46" s="1290">
        <f ca="1">IF($B46="","",VLOOKUP($B46,'明細版-試算頁'!$B$17:$AD$141,E$17,FALSE))</f>
        <v>5022761</v>
      </c>
      <c r="F46" s="1290" t="e">
        <v>#VALUE!</v>
      </c>
      <c r="G46" s="275">
        <f ca="1">IF($B46="","",VLOOKUP($B46,'明細版-試算頁'!$B$17:$AD$141,G$17,FALSE))</f>
        <v>0</v>
      </c>
      <c r="H46" s="1291">
        <f ca="1">IF($B46="","",VLOOKUP($B46,'明細版-試算頁'!$B$17:$AD$141,H$17,FALSE))</f>
        <v>4786593</v>
      </c>
      <c r="I46" s="1292" t="e">
        <v>#VALUE!</v>
      </c>
      <c r="J46" s="1290">
        <f ca="1">IF($B46="","",VLOOKUP($B46,'明細版-試算頁'!$B$17:$AD$141,J$17,FALSE))</f>
        <v>4786658</v>
      </c>
      <c r="K46" s="1293" t="e">
        <v>#VALUE!</v>
      </c>
      <c r="L46" s="284">
        <f t="shared" ca="1" si="3"/>
        <v>4786593</v>
      </c>
      <c r="M46" s="277">
        <f t="shared" ca="1" si="4"/>
        <v>4786658</v>
      </c>
      <c r="N46" s="189"/>
      <c r="O46" s="189"/>
      <c r="P46" s="189"/>
      <c r="Q46" s="189"/>
      <c r="R46" s="189"/>
      <c r="S46" s="189"/>
      <c r="T46" s="189"/>
      <c r="U46" s="189"/>
      <c r="V46" s="189"/>
      <c r="W46" s="189"/>
      <c r="X46" s="189"/>
      <c r="Y46" s="189"/>
      <c r="Z46" s="189"/>
      <c r="AA46" s="189"/>
      <c r="AB46" s="189"/>
      <c r="AC46" s="189"/>
      <c r="AD46" s="189"/>
      <c r="AE46" s="189"/>
      <c r="AF46" s="189"/>
    </row>
    <row r="47" spans="2:32" s="190" customFormat="1" ht="27.25" customHeight="1">
      <c r="B47" s="272">
        <f t="shared" ca="1" si="5"/>
        <v>24</v>
      </c>
      <c r="C47" s="273">
        <f ca="1">IF($B47="","",VLOOKUP($B47,'明細版-試算頁'!$B$17:$AD$141,C$17,FALSE))</f>
        <v>94</v>
      </c>
      <c r="D47" s="274">
        <f ca="1">IF($B47="","",VLOOKUP($B47,'明細版-試算頁'!$B$17:$AD$141,D$17,FALSE))</f>
        <v>2655727</v>
      </c>
      <c r="E47" s="1290">
        <f ca="1">IF($B47="","",VLOOKUP($B47,'明細版-試算頁'!$B$17:$AD$141,E$17,FALSE))</f>
        <v>5153353</v>
      </c>
      <c r="F47" s="1290" t="e">
        <v>#VALUE!</v>
      </c>
      <c r="G47" s="275">
        <f ca="1">IF($B47="","",VLOOKUP($B47,'明細版-試算頁'!$B$17:$AD$141,G$17,FALSE))</f>
        <v>0</v>
      </c>
      <c r="H47" s="1291">
        <f ca="1">IF($B47="","",VLOOKUP($B47,'明細版-試算頁'!$B$17:$AD$141,H$17,FALSE))</f>
        <v>4935719</v>
      </c>
      <c r="I47" s="1292" t="e">
        <v>#VALUE!</v>
      </c>
      <c r="J47" s="1290">
        <f ca="1">IF($B47="","",VLOOKUP($B47,'明細版-試算頁'!$B$17:$AD$141,J$17,FALSE))</f>
        <v>4935783</v>
      </c>
      <c r="K47" s="1293" t="e">
        <v>#VALUE!</v>
      </c>
      <c r="L47" s="284">
        <f t="shared" ca="1" si="3"/>
        <v>4935719</v>
      </c>
      <c r="M47" s="277">
        <f t="shared" ca="1" si="4"/>
        <v>4935783</v>
      </c>
      <c r="N47" s="189"/>
      <c r="O47" s="189"/>
      <c r="P47" s="189"/>
      <c r="Q47" s="189"/>
      <c r="R47" s="189"/>
      <c r="S47" s="189"/>
      <c r="T47" s="189"/>
      <c r="U47" s="189"/>
      <c r="V47" s="189"/>
      <c r="W47" s="189"/>
      <c r="X47" s="189"/>
      <c r="Y47" s="189"/>
      <c r="Z47" s="189"/>
      <c r="AA47" s="189"/>
      <c r="AB47" s="189"/>
      <c r="AC47" s="189"/>
      <c r="AD47" s="189"/>
      <c r="AE47" s="189"/>
      <c r="AF47" s="189"/>
    </row>
    <row r="48" spans="2:32" s="190" customFormat="1" ht="27.25" customHeight="1">
      <c r="B48" s="272">
        <f t="shared" ca="1" si="5"/>
        <v>25</v>
      </c>
      <c r="C48" s="273">
        <f ca="1">IF($B48="","",VLOOKUP($B48,'明細版-試算頁'!$B$17:$AD$141,C$17,FALSE))</f>
        <v>95</v>
      </c>
      <c r="D48" s="274">
        <f ca="1">IF($B48="","",VLOOKUP($B48,'明細版-試算頁'!$B$17:$AD$141,D$17,FALSE))</f>
        <v>2655727</v>
      </c>
      <c r="E48" s="1290">
        <f ca="1">IF($B48="","",VLOOKUP($B48,'明細版-試算頁'!$B$17:$AD$141,E$17,FALSE))</f>
        <v>5287340</v>
      </c>
      <c r="F48" s="1290" t="e">
        <v>#VALUE!</v>
      </c>
      <c r="G48" s="275">
        <f ca="1">IF($B48="","",VLOOKUP($B48,'明細版-試算頁'!$B$17:$AD$141,G$17,FALSE))</f>
        <v>0</v>
      </c>
      <c r="H48" s="1291">
        <f ca="1">IF($B48="","",VLOOKUP($B48,'明細版-試算頁'!$B$17:$AD$141,H$17,FALSE))</f>
        <v>5087959</v>
      </c>
      <c r="I48" s="1292" t="e">
        <v>#VALUE!</v>
      </c>
      <c r="J48" s="1290">
        <f ca="1">IF($B48="","",VLOOKUP($B48,'明細版-試算頁'!$B$17:$AD$141,J$17,FALSE))</f>
        <v>5088022</v>
      </c>
      <c r="K48" s="1293" t="e">
        <v>#VALUE!</v>
      </c>
      <c r="L48" s="284">
        <f t="shared" ca="1" si="3"/>
        <v>5087959</v>
      </c>
      <c r="M48" s="277">
        <f t="shared" ca="1" si="4"/>
        <v>5088022</v>
      </c>
      <c r="N48" s="189"/>
      <c r="O48" s="189"/>
      <c r="P48" s="189"/>
      <c r="Q48" s="189"/>
      <c r="R48" s="189"/>
      <c r="S48" s="189"/>
      <c r="T48" s="189"/>
      <c r="U48" s="189"/>
      <c r="V48" s="189"/>
      <c r="W48" s="189"/>
      <c r="X48" s="189"/>
      <c r="Y48" s="189"/>
      <c r="Z48" s="189"/>
      <c r="AA48" s="189"/>
      <c r="AB48" s="189"/>
      <c r="AC48" s="189"/>
      <c r="AD48" s="189"/>
      <c r="AE48" s="189"/>
      <c r="AF48" s="189"/>
    </row>
    <row r="49" spans="2:32" s="190" customFormat="1" ht="27.25" customHeight="1">
      <c r="B49" s="272">
        <f t="shared" ca="1" si="5"/>
        <v>26</v>
      </c>
      <c r="C49" s="273">
        <f ca="1">IF($B49="","",VLOOKUP($B49,'明細版-試算頁'!$B$17:$AD$141,C$17,FALSE))</f>
        <v>96</v>
      </c>
      <c r="D49" s="274">
        <f ca="1">IF($B49="","",VLOOKUP($B49,'明細版-試算頁'!$B$17:$AD$141,D$17,FALSE))</f>
        <v>2655727</v>
      </c>
      <c r="E49" s="1290">
        <f ca="1">IF($B49="","",VLOOKUP($B49,'明細版-試算頁'!$B$17:$AD$141,E$17,FALSE))</f>
        <v>5424812</v>
      </c>
      <c r="F49" s="1290" t="e">
        <v>#VALUE!</v>
      </c>
      <c r="G49" s="275">
        <f ca="1">IF($B49="","",VLOOKUP($B49,'明細版-試算頁'!$B$17:$AD$141,G$17,FALSE))</f>
        <v>0</v>
      </c>
      <c r="H49" s="1291">
        <f ca="1">IF($B49="","",VLOOKUP($B49,'明細版-試算頁'!$B$17:$AD$141,H$17,FALSE))</f>
        <v>5244056</v>
      </c>
      <c r="I49" s="1292" t="e">
        <v>#VALUE!</v>
      </c>
      <c r="J49" s="1290">
        <f ca="1">IF($B49="","",VLOOKUP($B49,'明細版-試算頁'!$B$17:$AD$141,J$17,FALSE))</f>
        <v>5244119</v>
      </c>
      <c r="K49" s="1293" t="e">
        <v>#VALUE!</v>
      </c>
      <c r="L49" s="284">
        <f t="shared" ca="1" si="3"/>
        <v>5244056</v>
      </c>
      <c r="M49" s="277">
        <f t="shared" ca="1" si="4"/>
        <v>5244119</v>
      </c>
      <c r="N49" s="189"/>
      <c r="O49" s="189"/>
      <c r="P49" s="189"/>
      <c r="Q49" s="189"/>
      <c r="R49" s="189"/>
      <c r="S49" s="189"/>
      <c r="T49" s="189"/>
      <c r="U49" s="189"/>
      <c r="V49" s="189"/>
      <c r="W49" s="189"/>
      <c r="X49" s="189"/>
      <c r="Y49" s="189"/>
      <c r="Z49" s="189"/>
      <c r="AA49" s="189"/>
      <c r="AB49" s="189"/>
      <c r="AC49" s="189"/>
      <c r="AD49" s="189"/>
      <c r="AE49" s="189"/>
      <c r="AF49" s="189"/>
    </row>
    <row r="50" spans="2:32" s="190" customFormat="1" ht="27.25" customHeight="1">
      <c r="B50" s="272">
        <f t="shared" ca="1" si="5"/>
        <v>27</v>
      </c>
      <c r="C50" s="273">
        <f ca="1">IF($B50="","",VLOOKUP($B50,'明細版-試算頁'!$B$17:$AD$141,C$17,FALSE))</f>
        <v>97</v>
      </c>
      <c r="D50" s="274">
        <f ca="1">IF($B50="","",VLOOKUP($B50,'明細版-試算頁'!$B$17:$AD$141,D$17,FALSE))</f>
        <v>2655727</v>
      </c>
      <c r="E50" s="1290">
        <f ca="1">IF($B50="","",VLOOKUP($B50,'明細版-試算頁'!$B$17:$AD$141,E$17,FALSE))</f>
        <v>5565857</v>
      </c>
      <c r="F50" s="1290" t="e">
        <v>#VALUE!</v>
      </c>
      <c r="G50" s="275">
        <f ca="1">IF($B50="","",VLOOKUP($B50,'明細版-試算頁'!$B$17:$AD$141,G$17,FALSE))</f>
        <v>0</v>
      </c>
      <c r="H50" s="1291">
        <f ca="1">IF($B50="","",VLOOKUP($B50,'明細版-試算頁'!$B$17:$AD$141,H$17,FALSE))</f>
        <v>5404091</v>
      </c>
      <c r="I50" s="1292" t="e">
        <v>#VALUE!</v>
      </c>
      <c r="J50" s="1290">
        <f ca="1">IF($B50="","",VLOOKUP($B50,'明細版-試算頁'!$B$17:$AD$141,J$17,FALSE))</f>
        <v>5404149</v>
      </c>
      <c r="K50" s="1293" t="e">
        <v>#VALUE!</v>
      </c>
      <c r="L50" s="284">
        <f t="shared" ca="1" si="3"/>
        <v>5404091</v>
      </c>
      <c r="M50" s="277">
        <f t="shared" ca="1" si="4"/>
        <v>5404149</v>
      </c>
      <c r="N50" s="189"/>
      <c r="O50" s="189"/>
      <c r="P50" s="189"/>
      <c r="Q50" s="189"/>
      <c r="R50" s="189"/>
      <c r="S50" s="189"/>
      <c r="T50" s="189"/>
      <c r="U50" s="189"/>
      <c r="V50" s="189"/>
      <c r="W50" s="189"/>
      <c r="X50" s="189"/>
      <c r="Y50" s="189"/>
      <c r="Z50" s="189"/>
      <c r="AA50" s="189"/>
      <c r="AB50" s="189"/>
      <c r="AC50" s="189"/>
      <c r="AD50" s="189"/>
      <c r="AE50" s="189"/>
      <c r="AF50" s="189"/>
    </row>
    <row r="51" spans="2:32" s="190" customFormat="1" ht="27.25" customHeight="1">
      <c r="B51" s="272">
        <f t="shared" ca="1" si="5"/>
        <v>28</v>
      </c>
      <c r="C51" s="273">
        <f ca="1">IF($B51="","",VLOOKUP($B51,'明細版-試算頁'!$B$17:$AD$141,C$17,FALSE))</f>
        <v>98</v>
      </c>
      <c r="D51" s="274">
        <f ca="1">IF($B51="","",VLOOKUP($B51,'明細版-試算頁'!$B$17:$AD$141,D$17,FALSE))</f>
        <v>2655727</v>
      </c>
      <c r="E51" s="1290">
        <f ca="1">IF($B51="","",VLOOKUP($B51,'明細版-試算頁'!$B$17:$AD$141,E$17,FALSE))</f>
        <v>5710569</v>
      </c>
      <c r="F51" s="1290" t="e">
        <v>#VALUE!</v>
      </c>
      <c r="G51" s="275">
        <f ca="1">IF($B51="","",VLOOKUP($B51,'明細版-試算頁'!$B$17:$AD$141,G$17,FALSE))</f>
        <v>0</v>
      </c>
      <c r="H51" s="1291">
        <f ca="1">IF($B51="","",VLOOKUP($B51,'明細版-試算頁'!$B$17:$AD$141,H$17,FALSE))</f>
        <v>5566624</v>
      </c>
      <c r="I51" s="1292" t="e">
        <v>#VALUE!</v>
      </c>
      <c r="J51" s="1290">
        <f ca="1">IF($B51="","",VLOOKUP($B51,'明細版-試算頁'!$B$17:$AD$141,J$17,FALSE))</f>
        <v>5566682</v>
      </c>
      <c r="K51" s="1293" t="e">
        <v>#VALUE!</v>
      </c>
      <c r="L51" s="284">
        <f t="shared" ca="1" si="3"/>
        <v>5566624</v>
      </c>
      <c r="M51" s="277">
        <f t="shared" ca="1" si="4"/>
        <v>5566682</v>
      </c>
      <c r="N51" s="189"/>
      <c r="O51" s="189"/>
      <c r="P51" s="189"/>
      <c r="Q51" s="189"/>
      <c r="R51" s="189"/>
      <c r="S51" s="189"/>
      <c r="T51" s="189"/>
      <c r="U51" s="189"/>
      <c r="V51" s="189"/>
      <c r="W51" s="189"/>
      <c r="X51" s="189"/>
      <c r="Y51" s="189"/>
      <c r="Z51" s="189"/>
      <c r="AA51" s="189"/>
      <c r="AB51" s="189"/>
      <c r="AC51" s="189"/>
      <c r="AD51" s="189"/>
      <c r="AE51" s="189"/>
      <c r="AF51" s="189"/>
    </row>
    <row r="52" spans="2:32" s="190" customFormat="1" ht="27.25" customHeight="1">
      <c r="B52" s="272">
        <f t="shared" ca="1" si="5"/>
        <v>29</v>
      </c>
      <c r="C52" s="273">
        <f ca="1">IF($B52="","",VLOOKUP($B52,'明細版-試算頁'!$B$17:$AD$141,C$17,FALSE))</f>
        <v>99</v>
      </c>
      <c r="D52" s="274">
        <f ca="1">IF($B52="","",VLOOKUP($B52,'明細版-試算頁'!$B$17:$AD$141,D$17,FALSE))</f>
        <v>2655727</v>
      </c>
      <c r="E52" s="1290">
        <f ca="1">IF($B52="","",VLOOKUP($B52,'明細版-試算頁'!$B$17:$AD$141,E$17,FALSE))</f>
        <v>5859044</v>
      </c>
      <c r="F52" s="1290" t="e">
        <v>#VALUE!</v>
      </c>
      <c r="G52" s="275">
        <f ca="1">IF($B52="","",VLOOKUP($B52,'明細版-試算頁'!$B$17:$AD$141,G$17,FALSE))</f>
        <v>0</v>
      </c>
      <c r="H52" s="1291">
        <f ca="1">IF($B52="","",VLOOKUP($B52,'明細版-試算頁'!$B$17:$AD$141,H$17,FALSE))</f>
        <v>5733177</v>
      </c>
      <c r="I52" s="1292" t="e">
        <v>#VALUE!</v>
      </c>
      <c r="J52" s="1290">
        <f ca="1">IF($B52="","",VLOOKUP($B52,'明細版-試算頁'!$B$17:$AD$141,J$17,FALSE))</f>
        <v>5733234</v>
      </c>
      <c r="K52" s="1293" t="e">
        <v>#VALUE!</v>
      </c>
      <c r="L52" s="284">
        <f t="shared" ca="1" si="3"/>
        <v>5733177</v>
      </c>
      <c r="M52" s="277">
        <f t="shared" ca="1" si="4"/>
        <v>5733234</v>
      </c>
      <c r="N52" s="189"/>
      <c r="O52" s="189"/>
      <c r="P52" s="189"/>
      <c r="Q52" s="189"/>
      <c r="R52" s="189"/>
      <c r="S52" s="189"/>
      <c r="T52" s="189"/>
      <c r="U52" s="189"/>
      <c r="V52" s="189"/>
      <c r="W52" s="189"/>
      <c r="X52" s="189"/>
      <c r="Y52" s="189"/>
      <c r="Z52" s="189"/>
      <c r="AA52" s="189"/>
      <c r="AB52" s="189"/>
      <c r="AC52" s="189"/>
      <c r="AD52" s="189"/>
      <c r="AE52" s="189"/>
      <c r="AF52" s="189"/>
    </row>
    <row r="53" spans="2:32" s="190" customFormat="1" ht="27.25" customHeight="1">
      <c r="B53" s="272">
        <f t="shared" ca="1" si="5"/>
        <v>30</v>
      </c>
      <c r="C53" s="273">
        <f ca="1">IF($B53="","",VLOOKUP($B53,'明細版-試算頁'!$B$17:$AD$141,C$17,FALSE))</f>
        <v>100</v>
      </c>
      <c r="D53" s="274">
        <f ca="1">IF($B53="","",VLOOKUP($B53,'明細版-試算頁'!$B$17:$AD$141,D$17,FALSE))</f>
        <v>2655727</v>
      </c>
      <c r="E53" s="1290">
        <f ca="1">IF($B53="","",VLOOKUP($B53,'明細版-試算頁'!$B$17:$AD$141,E$17,FALSE))</f>
        <v>6011380</v>
      </c>
      <c r="F53" s="1290" t="e">
        <v>#VALUE!</v>
      </c>
      <c r="G53" s="275">
        <f ca="1">IF($B53="","",VLOOKUP($B53,'明細版-試算頁'!$B$17:$AD$141,G$17,FALSE))</f>
        <v>0</v>
      </c>
      <c r="H53" s="1291">
        <f ca="1">IF($B53="","",VLOOKUP($B53,'明細版-試算頁'!$B$17:$AD$141,H$17,FALSE))</f>
        <v>5903827</v>
      </c>
      <c r="I53" s="1292" t="e">
        <v>#VALUE!</v>
      </c>
      <c r="J53" s="1290">
        <f ca="1">IF($B53="","",VLOOKUP($B53,'明細版-試算頁'!$B$17:$AD$141,J$17,FALSE))</f>
        <v>5903882</v>
      </c>
      <c r="K53" s="1293" t="e">
        <v>#VALUE!</v>
      </c>
      <c r="L53" s="284">
        <f t="shared" ca="1" si="3"/>
        <v>5903827</v>
      </c>
      <c r="M53" s="277">
        <f t="shared" ca="1" si="4"/>
        <v>5903882</v>
      </c>
      <c r="N53" s="189"/>
      <c r="O53" s="189"/>
      <c r="P53" s="189"/>
      <c r="Q53" s="189"/>
      <c r="R53" s="189"/>
      <c r="S53" s="189"/>
      <c r="T53" s="189"/>
      <c r="U53" s="189"/>
      <c r="V53" s="189"/>
      <c r="W53" s="189"/>
      <c r="X53" s="189"/>
      <c r="Y53" s="189"/>
      <c r="Z53" s="189"/>
      <c r="AA53" s="189"/>
      <c r="AB53" s="189"/>
      <c r="AC53" s="189"/>
      <c r="AD53" s="189"/>
      <c r="AE53" s="189"/>
      <c r="AF53" s="189"/>
    </row>
    <row r="54" spans="2:32" s="190" customFormat="1" ht="27.25" customHeight="1">
      <c r="B54" s="272">
        <f t="shared" ca="1" si="5"/>
        <v>31</v>
      </c>
      <c r="C54" s="273">
        <f ca="1">IF($B54="","",VLOOKUP($B54,'明細版-試算頁'!$B$17:$AD$141,C$17,FALSE))</f>
        <v>101</v>
      </c>
      <c r="D54" s="274">
        <f ca="1">IF($B54="","",VLOOKUP($B54,'明細版-試算頁'!$B$17:$AD$141,D$17,FALSE))</f>
        <v>2655727</v>
      </c>
      <c r="E54" s="1290">
        <f ca="1">IF($B54="","",VLOOKUP($B54,'明細版-試算頁'!$B$17:$AD$141,E$17,FALSE))</f>
        <v>6167676</v>
      </c>
      <c r="F54" s="1290" t="e">
        <v>#VALUE!</v>
      </c>
      <c r="G54" s="275">
        <f ca="1">IF($B54="","",VLOOKUP($B54,'明細版-試算頁'!$B$17:$AD$141,G$17,FALSE))</f>
        <v>0</v>
      </c>
      <c r="H54" s="1291">
        <f ca="1">IF($B54="","",VLOOKUP($B54,'明細版-試算頁'!$B$17:$AD$141,H$17,FALSE))</f>
        <v>6077834</v>
      </c>
      <c r="I54" s="1292" t="e">
        <v>#VALUE!</v>
      </c>
      <c r="J54" s="1290">
        <f ca="1">IF($B54="","",VLOOKUP($B54,'明細版-試算頁'!$B$17:$AD$141,J$17,FALSE))</f>
        <v>6077889</v>
      </c>
      <c r="K54" s="1293" t="e">
        <v>#VALUE!</v>
      </c>
      <c r="L54" s="284">
        <f t="shared" ca="1" si="3"/>
        <v>6077834</v>
      </c>
      <c r="M54" s="277">
        <f t="shared" ca="1" si="4"/>
        <v>6077889</v>
      </c>
      <c r="N54" s="189"/>
      <c r="O54" s="189"/>
      <c r="P54" s="189"/>
      <c r="Q54" s="189"/>
      <c r="R54" s="189"/>
      <c r="S54" s="189"/>
      <c r="T54" s="189"/>
      <c r="U54" s="189"/>
      <c r="V54" s="189"/>
      <c r="W54" s="189"/>
      <c r="X54" s="189"/>
      <c r="Y54" s="189"/>
      <c r="Z54" s="189"/>
      <c r="AA54" s="189"/>
      <c r="AB54" s="189"/>
      <c r="AC54" s="189"/>
      <c r="AD54" s="189"/>
      <c r="AE54" s="189"/>
      <c r="AF54" s="189"/>
    </row>
    <row r="55" spans="2:32" s="190" customFormat="1" ht="27.25" customHeight="1">
      <c r="B55" s="272">
        <f t="shared" ca="1" si="5"/>
        <v>32</v>
      </c>
      <c r="C55" s="273">
        <f ca="1">IF($B55="","",VLOOKUP($B55,'明細版-試算頁'!$B$17:$AD$141,C$17,FALSE))</f>
        <v>102</v>
      </c>
      <c r="D55" s="274">
        <f ca="1">IF($B55="","",VLOOKUP($B55,'明細版-試算頁'!$B$17:$AD$141,D$17,FALSE))</f>
        <v>2655727</v>
      </c>
      <c r="E55" s="1290">
        <f ca="1">IF($B55="","",VLOOKUP($B55,'明細版-試算頁'!$B$17:$AD$141,E$17,FALSE))</f>
        <v>6328035</v>
      </c>
      <c r="F55" s="1290" t="e">
        <v>#VALUE!</v>
      </c>
      <c r="G55" s="275">
        <f ca="1">IF($B55="","",VLOOKUP($B55,'明細版-試算頁'!$B$17:$AD$141,G$17,FALSE))</f>
        <v>0</v>
      </c>
      <c r="H55" s="1291">
        <f ca="1">IF($B55="","",VLOOKUP($B55,'明細版-試算頁'!$B$17:$AD$141,H$17,FALSE))</f>
        <v>6256059</v>
      </c>
      <c r="I55" s="1292" t="e">
        <v>#VALUE!</v>
      </c>
      <c r="J55" s="1290">
        <f ca="1">IF($B55="","",VLOOKUP($B55,'明細版-試算頁'!$B$17:$AD$141,J$17,FALSE))</f>
        <v>6256114</v>
      </c>
      <c r="K55" s="1293" t="e">
        <v>#VALUE!</v>
      </c>
      <c r="L55" s="284">
        <f t="shared" ca="1" si="3"/>
        <v>6256059</v>
      </c>
      <c r="M55" s="277">
        <f t="shared" ca="1" si="4"/>
        <v>6256114</v>
      </c>
      <c r="N55" s="189"/>
      <c r="O55" s="189"/>
      <c r="P55" s="189"/>
      <c r="Q55" s="189"/>
      <c r="R55" s="189"/>
      <c r="S55" s="189"/>
      <c r="T55" s="189"/>
      <c r="U55" s="189"/>
      <c r="V55" s="189"/>
      <c r="W55" s="189"/>
      <c r="X55" s="189"/>
      <c r="Y55" s="189"/>
      <c r="Z55" s="189"/>
      <c r="AA55" s="189"/>
      <c r="AB55" s="189"/>
      <c r="AC55" s="189"/>
      <c r="AD55" s="189"/>
      <c r="AE55" s="189"/>
      <c r="AF55" s="189"/>
    </row>
    <row r="56" spans="2:32" s="190" customFormat="1" ht="27.25" customHeight="1">
      <c r="B56" s="272">
        <f t="shared" ca="1" si="5"/>
        <v>33</v>
      </c>
      <c r="C56" s="273">
        <f ca="1">IF($B56="","",VLOOKUP($B56,'明細版-試算頁'!$B$17:$AD$141,C$17,FALSE))</f>
        <v>103</v>
      </c>
      <c r="D56" s="274">
        <f ca="1">IF($B56="","",VLOOKUP($B56,'明細版-試算頁'!$B$17:$AD$141,D$17,FALSE))</f>
        <v>2655727</v>
      </c>
      <c r="E56" s="1290">
        <f ca="1">IF($B56="","",VLOOKUP($B56,'明細版-試算頁'!$B$17:$AD$141,E$17,FALSE))</f>
        <v>6492565</v>
      </c>
      <c r="F56" s="1290" t="e">
        <v>#VALUE!</v>
      </c>
      <c r="G56" s="275">
        <f ca="1">IF($B56="","",VLOOKUP($B56,'明細版-試算頁'!$B$17:$AD$141,G$17,FALSE))</f>
        <v>0</v>
      </c>
      <c r="H56" s="1291">
        <f ca="1">IF($B56="","",VLOOKUP($B56,'明細版-試算頁'!$B$17:$AD$141,H$17,FALSE))</f>
        <v>6439441</v>
      </c>
      <c r="I56" s="1292" t="e">
        <v>#VALUE!</v>
      </c>
      <c r="J56" s="1290">
        <f ca="1">IF($B56="","",VLOOKUP($B56,'明細版-試算頁'!$B$17:$AD$141,J$17,FALSE))</f>
        <v>6439501</v>
      </c>
      <c r="K56" s="1293" t="e">
        <v>#VALUE!</v>
      </c>
      <c r="L56" s="284">
        <f t="shared" ca="1" si="3"/>
        <v>6439441</v>
      </c>
      <c r="M56" s="277">
        <f t="shared" ca="1" si="4"/>
        <v>6439501</v>
      </c>
      <c r="N56" s="189"/>
      <c r="O56" s="189"/>
      <c r="P56" s="189"/>
      <c r="Q56" s="189"/>
      <c r="R56" s="189"/>
      <c r="S56" s="189"/>
      <c r="T56" s="189"/>
      <c r="U56" s="189"/>
      <c r="V56" s="189"/>
      <c r="W56" s="189"/>
      <c r="X56" s="189"/>
      <c r="Y56" s="189"/>
      <c r="Z56" s="189"/>
      <c r="AA56" s="189"/>
      <c r="AB56" s="189"/>
      <c r="AC56" s="189"/>
      <c r="AD56" s="189"/>
      <c r="AE56" s="189"/>
      <c r="AF56" s="189"/>
    </row>
    <row r="57" spans="2:32" s="190" customFormat="1" ht="27.25" customHeight="1">
      <c r="B57" s="272">
        <f t="shared" ca="1" si="5"/>
        <v>34</v>
      </c>
      <c r="C57" s="273">
        <f ca="1">IF($B57="","",VLOOKUP($B57,'明細版-試算頁'!$B$17:$AD$141,C$17,FALSE))</f>
        <v>104</v>
      </c>
      <c r="D57" s="274">
        <f ca="1">IF($B57="","",VLOOKUP($B57,'明細版-試算頁'!$B$17:$AD$141,D$17,FALSE))</f>
        <v>2655727</v>
      </c>
      <c r="E57" s="1290">
        <f ca="1">IF($B57="","",VLOOKUP($B57,'明細版-試算頁'!$B$17:$AD$141,E$17,FALSE))</f>
        <v>6661372</v>
      </c>
      <c r="F57" s="1290" t="e">
        <v>#VALUE!</v>
      </c>
      <c r="G57" s="275">
        <f ca="1">IF($B57="","",VLOOKUP($B57,'明細版-試算頁'!$B$17:$AD$141,G$17,FALSE))</f>
        <v>0</v>
      </c>
      <c r="H57" s="1291">
        <f ca="1">IF($B57="","",VLOOKUP($B57,'明細版-試算頁'!$B$17:$AD$141,H$17,FALSE))</f>
        <v>6629018</v>
      </c>
      <c r="I57" s="1292" t="e">
        <v>#VALUE!</v>
      </c>
      <c r="J57" s="1290">
        <f ca="1">IF($B57="","",VLOOKUP($B57,'明細版-試算頁'!$B$17:$AD$141,J$17,FALSE))</f>
        <v>6629083</v>
      </c>
      <c r="K57" s="1293" t="e">
        <v>#VALUE!</v>
      </c>
      <c r="L57" s="284">
        <f t="shared" ca="1" si="3"/>
        <v>6629018</v>
      </c>
      <c r="M57" s="277">
        <f t="shared" ca="1" si="4"/>
        <v>6629083</v>
      </c>
      <c r="N57" s="189"/>
      <c r="O57" s="189"/>
      <c r="P57" s="189"/>
      <c r="Q57" s="189"/>
      <c r="R57" s="189"/>
      <c r="S57" s="189"/>
      <c r="T57" s="189"/>
      <c r="U57" s="189"/>
      <c r="V57" s="189"/>
      <c r="W57" s="189"/>
      <c r="X57" s="189"/>
      <c r="Y57" s="189"/>
      <c r="Z57" s="189"/>
      <c r="AA57" s="189"/>
      <c r="AB57" s="189"/>
      <c r="AC57" s="189"/>
      <c r="AD57" s="189"/>
      <c r="AE57" s="189"/>
      <c r="AF57" s="189"/>
    </row>
    <row r="58" spans="2:32" s="190" customFormat="1" ht="27.25" customHeight="1">
      <c r="B58" s="272">
        <f t="shared" ca="1" si="5"/>
        <v>35</v>
      </c>
      <c r="C58" s="273">
        <f ca="1">IF($B58="","",VLOOKUP($B58,'明細版-試算頁'!$B$17:$AD$141,C$17,FALSE))</f>
        <v>105</v>
      </c>
      <c r="D58" s="274">
        <f ca="1">IF($B58="","",VLOOKUP($B58,'明細版-試算頁'!$B$17:$AD$141,D$17,FALSE))</f>
        <v>2655727</v>
      </c>
      <c r="E58" s="1290">
        <f ca="1">IF($B58="","",VLOOKUP($B58,'明細版-試算頁'!$B$17:$AD$141,E$17,FALSE))</f>
        <v>6834568</v>
      </c>
      <c r="F58" s="1290" t="e">
        <v>#VALUE!</v>
      </c>
      <c r="G58" s="275">
        <f ca="1">IF($B58="","",VLOOKUP($B58,'明細版-試算頁'!$B$17:$AD$141,G$17,FALSE))</f>
        <v>0</v>
      </c>
      <c r="H58" s="1291">
        <f ca="1">IF($B58="","",VLOOKUP($B58,'明細版-試算頁'!$B$17:$AD$141,H$17,FALSE))</f>
        <v>6825915</v>
      </c>
      <c r="I58" s="1292" t="e">
        <v>#VALUE!</v>
      </c>
      <c r="J58" s="1290">
        <f ca="1">IF($B58="","",VLOOKUP($B58,'明細版-試算頁'!$B$17:$AD$141,J$17,FALSE))</f>
        <v>6825985</v>
      </c>
      <c r="K58" s="1293" t="e">
        <v>#VALUE!</v>
      </c>
      <c r="L58" s="284">
        <f t="shared" ca="1" si="3"/>
        <v>6825915</v>
      </c>
      <c r="M58" s="277">
        <f t="shared" ca="1" si="4"/>
        <v>6825985</v>
      </c>
      <c r="N58" s="189"/>
      <c r="O58" s="189"/>
      <c r="P58" s="189"/>
      <c r="Q58" s="189"/>
      <c r="R58" s="189"/>
      <c r="S58" s="189"/>
      <c r="T58" s="189"/>
      <c r="U58" s="189"/>
      <c r="V58" s="189"/>
      <c r="W58" s="189"/>
      <c r="X58" s="189"/>
      <c r="Y58" s="189"/>
      <c r="Z58" s="189"/>
      <c r="AA58" s="189"/>
      <c r="AB58" s="189"/>
      <c r="AC58" s="189"/>
      <c r="AD58" s="189"/>
      <c r="AE58" s="189"/>
      <c r="AF58" s="189"/>
    </row>
    <row r="59" spans="2:32" s="190" customFormat="1" ht="27.25" customHeight="1">
      <c r="B59" s="272">
        <f t="shared" ca="1" si="5"/>
        <v>36</v>
      </c>
      <c r="C59" s="273">
        <f ca="1">IF($B59="","",VLOOKUP($B59,'明細版-試算頁'!$B$17:$AD$141,C$17,FALSE))</f>
        <v>106</v>
      </c>
      <c r="D59" s="274">
        <f ca="1">IF($B59="","",VLOOKUP($B59,'明細版-試算頁'!$B$17:$AD$141,D$17,FALSE))</f>
        <v>2655727</v>
      </c>
      <c r="E59" s="1290">
        <f ca="1">IF($B59="","",VLOOKUP($B59,'明細版-試算頁'!$B$17:$AD$141,E$17,FALSE))</f>
        <v>7012266</v>
      </c>
      <c r="F59" s="1290" t="e">
        <v>#VALUE!</v>
      </c>
      <c r="G59" s="275">
        <f ca="1">IF($B59="","",VLOOKUP($B59,'明細版-試算頁'!$B$17:$AD$141,G$17,FALSE))</f>
        <v>0</v>
      </c>
      <c r="H59" s="1291">
        <f ca="1">IF($B59="","",VLOOKUP($B59,'明細版-試算頁'!$B$17:$AD$141,H$17,FALSE))</f>
        <v>7029504</v>
      </c>
      <c r="I59" s="1292" t="e">
        <v>#VALUE!</v>
      </c>
      <c r="J59" s="1290">
        <f ca="1">IF($B59="","",VLOOKUP($B59,'明細版-試算頁'!$B$17:$AD$141,J$17,FALSE))</f>
        <v>7029587</v>
      </c>
      <c r="K59" s="1293" t="e">
        <v>#VALUE!</v>
      </c>
      <c r="L59" s="284">
        <f t="shared" ca="1" si="3"/>
        <v>7029504</v>
      </c>
      <c r="M59" s="277">
        <f t="shared" ca="1" si="4"/>
        <v>7029587</v>
      </c>
      <c r="N59" s="189"/>
      <c r="O59" s="189"/>
      <c r="P59" s="189"/>
      <c r="Q59" s="189"/>
      <c r="R59" s="189"/>
      <c r="S59" s="189"/>
      <c r="T59" s="189"/>
      <c r="U59" s="189"/>
      <c r="V59" s="189"/>
      <c r="W59" s="189"/>
      <c r="X59" s="189"/>
      <c r="Y59" s="189"/>
      <c r="Z59" s="189"/>
      <c r="AA59" s="189"/>
      <c r="AB59" s="189"/>
      <c r="AC59" s="189"/>
      <c r="AD59" s="189"/>
      <c r="AE59" s="189"/>
      <c r="AF59" s="189"/>
    </row>
    <row r="60" spans="2:32" s="190" customFormat="1" ht="27.25" customHeight="1">
      <c r="B60" s="272">
        <f t="shared" ca="1" si="5"/>
        <v>37</v>
      </c>
      <c r="C60" s="273">
        <f ca="1">IF($B60="","",VLOOKUP($B60,'明細版-試算頁'!$B$17:$AD$141,C$17,FALSE))</f>
        <v>107</v>
      </c>
      <c r="D60" s="274">
        <f ca="1">IF($B60="","",VLOOKUP($B60,'明細版-試算頁'!$B$17:$AD$141,D$17,FALSE))</f>
        <v>2655727</v>
      </c>
      <c r="E60" s="1290">
        <f ca="1">IF($B60="","",VLOOKUP($B60,'明細版-試算頁'!$B$17:$AD$141,E$17,FALSE))</f>
        <v>7194586</v>
      </c>
      <c r="F60" s="1290" t="e">
        <v>#VALUE!</v>
      </c>
      <c r="G60" s="275">
        <f ca="1">IF($B60="","",VLOOKUP($B60,'明細版-試算頁'!$B$17:$AD$141,G$17,FALSE))</f>
        <v>0</v>
      </c>
      <c r="H60" s="1291">
        <f ca="1">IF($B60="","",VLOOKUP($B60,'明細版-試算頁'!$B$17:$AD$141,H$17,FALSE))</f>
        <v>7242893</v>
      </c>
      <c r="I60" s="1292" t="e">
        <v>#VALUE!</v>
      </c>
      <c r="J60" s="1290">
        <f ca="1">IF($B60="","",VLOOKUP($B60,'明細版-試算頁'!$B$17:$AD$141,J$17,FALSE))</f>
        <v>7243021</v>
      </c>
      <c r="K60" s="1293" t="e">
        <v>#VALUE!</v>
      </c>
      <c r="L60" s="284">
        <f t="shared" ca="1" si="3"/>
        <v>7242893</v>
      </c>
      <c r="M60" s="277">
        <f t="shared" ca="1" si="4"/>
        <v>7243021</v>
      </c>
      <c r="N60" s="189"/>
      <c r="O60" s="189"/>
      <c r="P60" s="189"/>
      <c r="Q60" s="189"/>
      <c r="R60" s="189"/>
      <c r="S60" s="189"/>
      <c r="T60" s="189"/>
      <c r="U60" s="189"/>
      <c r="V60" s="189"/>
      <c r="W60" s="189"/>
      <c r="X60" s="189"/>
      <c r="Y60" s="189"/>
      <c r="Z60" s="189"/>
      <c r="AA60" s="189"/>
      <c r="AB60" s="189"/>
      <c r="AC60" s="189"/>
      <c r="AD60" s="189"/>
      <c r="AE60" s="189"/>
      <c r="AF60" s="189"/>
    </row>
    <row r="61" spans="2:32" s="190" customFormat="1" ht="27.25" customHeight="1">
      <c r="B61" s="272">
        <f t="shared" ca="1" si="5"/>
        <v>38</v>
      </c>
      <c r="C61" s="273">
        <f ca="1">IF($B61="","",VLOOKUP($B61,'明細版-試算頁'!$B$17:$AD$141,C$17,FALSE))</f>
        <v>108</v>
      </c>
      <c r="D61" s="274">
        <f ca="1">IF($B61="","",VLOOKUP($B61,'明細版-試算頁'!$B$17:$AD$141,D$17,FALSE))</f>
        <v>2655727</v>
      </c>
      <c r="E61" s="1290">
        <f ca="1">IF($B61="","",VLOOKUP($B61,'明細版-試算頁'!$B$17:$AD$141,E$17,FALSE))</f>
        <v>7381645</v>
      </c>
      <c r="F61" s="1290" t="e">
        <v>#VALUE!</v>
      </c>
      <c r="G61" s="275">
        <f ca="1">IF($B61="","",VLOOKUP($B61,'明細版-試算頁'!$B$17:$AD$141,G$17,FALSE))</f>
        <v>0</v>
      </c>
      <c r="H61" s="1291">
        <f ca="1">IF($B61="","",VLOOKUP($B61,'明細版-試算頁'!$B$17:$AD$141,H$17,FALSE))</f>
        <v>7479316</v>
      </c>
      <c r="I61" s="1292" t="e">
        <v>#VALUE!</v>
      </c>
      <c r="J61" s="1290">
        <f ca="1">IF($B61="","",VLOOKUP($B61,'明細版-試算頁'!$B$17:$AD$141,J$17,FALSE))</f>
        <v>7479574</v>
      </c>
      <c r="K61" s="1293" t="e">
        <v>#VALUE!</v>
      </c>
      <c r="L61" s="284">
        <f t="shared" ca="1" si="3"/>
        <v>7479316</v>
      </c>
      <c r="M61" s="277">
        <f t="shared" ca="1" si="4"/>
        <v>7479574</v>
      </c>
      <c r="N61" s="189"/>
      <c r="O61" s="189"/>
      <c r="P61" s="189"/>
      <c r="Q61" s="189"/>
      <c r="R61" s="189"/>
      <c r="S61" s="189"/>
      <c r="T61" s="189"/>
      <c r="U61" s="189"/>
      <c r="V61" s="189"/>
      <c r="W61" s="189"/>
      <c r="X61" s="189"/>
      <c r="Y61" s="189"/>
      <c r="Z61" s="189"/>
      <c r="AA61" s="189"/>
      <c r="AB61" s="189"/>
      <c r="AC61" s="189"/>
      <c r="AD61" s="189"/>
      <c r="AE61" s="189"/>
      <c r="AF61" s="189"/>
    </row>
    <row r="62" spans="2:32" s="190" customFormat="1" ht="27.25" customHeight="1">
      <c r="B62" s="272">
        <f t="shared" ca="1" si="5"/>
        <v>39</v>
      </c>
      <c r="C62" s="273">
        <f ca="1">IF($B62="","",VLOOKUP($B62,'明細版-試算頁'!$B$17:$AD$141,C$17,FALSE))</f>
        <v>109</v>
      </c>
      <c r="D62" s="274">
        <f ca="1">IF($B62="","",VLOOKUP($B62,'明細版-試算頁'!$B$17:$AD$141,D$17,FALSE))</f>
        <v>2655727</v>
      </c>
      <c r="E62" s="1290">
        <f ca="1">IF($B62="","",VLOOKUP($B62,'明細版-試算頁'!$B$17:$AD$141,E$17,FALSE))</f>
        <v>7573568</v>
      </c>
      <c r="F62" s="1290" t="e">
        <v>#VALUE!</v>
      </c>
      <c r="G62" s="275">
        <f ca="1">IF($B62="","",VLOOKUP($B62,'明細版-試算頁'!$B$17:$AD$141,G$17,FALSE))</f>
        <v>0</v>
      </c>
      <c r="H62" s="1291">
        <f ca="1">IF($B62="","",VLOOKUP($B62,'明細版-試算頁'!$B$17:$AD$141,H$17,FALSE))</f>
        <v>7573568</v>
      </c>
      <c r="I62" s="1292" t="e">
        <v>#VALUE!</v>
      </c>
      <c r="J62" s="1290">
        <f ca="1">IF($B62="","",VLOOKUP($B62,'明細版-試算頁'!$B$17:$AD$141,J$17,FALSE))</f>
        <v>0</v>
      </c>
      <c r="K62" s="1293" t="e">
        <v>#VALUE!</v>
      </c>
      <c r="L62" s="284">
        <f t="shared" ca="1" si="3"/>
        <v>7573568</v>
      </c>
      <c r="M62" s="277">
        <f t="shared" ca="1" si="4"/>
        <v>0</v>
      </c>
      <c r="N62" s="189"/>
      <c r="O62" s="189"/>
      <c r="P62" s="189"/>
      <c r="Q62" s="189"/>
      <c r="R62" s="189"/>
      <c r="S62" s="189"/>
      <c r="T62" s="189"/>
      <c r="U62" s="189"/>
      <c r="V62" s="189"/>
      <c r="W62" s="189"/>
      <c r="X62" s="189"/>
      <c r="Y62" s="189"/>
      <c r="Z62" s="189"/>
      <c r="AA62" s="189"/>
      <c r="AB62" s="189"/>
      <c r="AC62" s="189"/>
      <c r="AD62" s="189"/>
      <c r="AE62" s="189"/>
      <c r="AF62" s="189"/>
    </row>
    <row r="63" spans="2:32" s="190" customFormat="1" ht="27.25" customHeight="1" thickBot="1">
      <c r="B63" s="278" t="str">
        <f t="shared" ca="1" si="5"/>
        <v/>
      </c>
      <c r="C63" s="279" t="str">
        <f ca="1">IF($B63="","",VLOOKUP($B63,'明細版-試算頁'!$B$17:$AD$141,C$17,FALSE))</f>
        <v/>
      </c>
      <c r="D63" s="280" t="str">
        <f ca="1">IF($B63="","",VLOOKUP($B63,'明細版-試算頁'!$B$17:$AD$141,D$17,FALSE))</f>
        <v/>
      </c>
      <c r="E63" s="1294" t="str">
        <f ca="1">IF($B63="","",VLOOKUP($B63,'明細版-試算頁'!$B$17:$AD$141,E$17,FALSE))</f>
        <v/>
      </c>
      <c r="F63" s="1294" t="e">
        <v>#VALUE!</v>
      </c>
      <c r="G63" s="281" t="str">
        <f ca="1">IF($B63="","",VLOOKUP($B63,'明細版-試算頁'!$B$17:$AD$141,G$17,FALSE))</f>
        <v/>
      </c>
      <c r="H63" s="1295" t="str">
        <f ca="1">IF($B63="","",VLOOKUP($B63,'明細版-試算頁'!$B$17:$AD$141,H$17,FALSE))</f>
        <v/>
      </c>
      <c r="I63" s="1296" t="e">
        <v>#VALUE!</v>
      </c>
      <c r="J63" s="1294" t="str">
        <f ca="1">IF($B63="","",VLOOKUP($B63,'明細版-試算頁'!$B$17:$AD$141,J$17,FALSE))</f>
        <v/>
      </c>
      <c r="K63" s="1297" t="e">
        <v>#VALUE!</v>
      </c>
      <c r="L63" s="284" t="str">
        <f t="shared" ca="1" si="3"/>
        <v/>
      </c>
      <c r="M63" s="277" t="str">
        <f t="shared" ca="1" si="4"/>
        <v/>
      </c>
      <c r="N63" s="189"/>
      <c r="O63" s="189"/>
      <c r="P63" s="189"/>
      <c r="Q63" s="189"/>
      <c r="R63" s="189"/>
      <c r="S63" s="189"/>
      <c r="T63" s="189"/>
      <c r="U63" s="189"/>
      <c r="V63" s="189"/>
      <c r="W63" s="189"/>
      <c r="X63" s="189"/>
      <c r="Y63" s="189"/>
      <c r="Z63" s="189"/>
      <c r="AA63" s="189"/>
      <c r="AB63" s="189"/>
      <c r="AC63" s="189"/>
      <c r="AD63" s="189"/>
      <c r="AE63" s="189"/>
      <c r="AF63" s="189"/>
    </row>
    <row r="64" spans="2:32" s="137" customFormat="1" ht="31" customHeight="1">
      <c r="B64" s="1305" t="str">
        <f>$B$18</f>
        <v>保單
年度
(末)</v>
      </c>
      <c r="C64" s="1308" t="str">
        <f ca="1">$C$18</f>
        <v>保險
年齡</v>
      </c>
      <c r="D64" s="1308" t="str">
        <f ca="1">$D$18</f>
        <v>累積所繳保險費
(A)</v>
      </c>
      <c r="E64" s="1313" t="str">
        <f>$E$18</f>
        <v>假設投保後未來各保單年度宣告利率為4.35% (下表為預估假設值)</v>
      </c>
      <c r="F64" s="1313"/>
      <c r="G64" s="1314"/>
      <c r="H64" s="1314"/>
      <c r="I64" s="1314"/>
      <c r="J64" s="1314"/>
      <c r="K64" s="1315"/>
      <c r="L64" s="282"/>
      <c r="M64" s="285"/>
      <c r="N64" s="186"/>
      <c r="O64" s="186"/>
      <c r="P64" s="186"/>
      <c r="Q64" s="186"/>
      <c r="R64" s="186"/>
      <c r="S64" s="148"/>
      <c r="T64" s="148"/>
      <c r="U64" s="148"/>
      <c r="V64" s="246"/>
      <c r="W64" s="136"/>
      <c r="X64" s="136"/>
      <c r="Y64" s="136"/>
      <c r="Z64" s="136"/>
      <c r="AA64" s="136"/>
      <c r="AB64" s="136"/>
      <c r="AC64" s="136"/>
      <c r="AD64" s="136"/>
      <c r="AE64" s="136"/>
      <c r="AF64" s="136"/>
    </row>
    <row r="65" spans="2:32" s="188" customFormat="1" ht="29.95" customHeight="1">
      <c r="B65" s="1306"/>
      <c r="C65" s="1309"/>
      <c r="D65" s="1311"/>
      <c r="E65" s="1316" t="str">
        <f>$E$19</f>
        <v>含「基本保險金額、累計增加保險金額」</v>
      </c>
      <c r="F65" s="1317"/>
      <c r="G65" s="264" t="str">
        <f>$G$19</f>
        <v>選擇現金給付</v>
      </c>
      <c r="H65" s="1316" t="str">
        <f>$H$19</f>
        <v>含「基本保險金額、累計增加保險金額」</v>
      </c>
      <c r="I65" s="1318"/>
      <c r="J65" s="1318"/>
      <c r="K65" s="1319"/>
      <c r="L65" s="1353" t="str">
        <f>$L$19</f>
        <v>(F)=(B)+(D)</v>
      </c>
      <c r="M65" s="1300" t="str">
        <f>$M$19</f>
        <v>(G)=(B)+(E)</v>
      </c>
      <c r="N65" s="187"/>
      <c r="O65" s="187"/>
      <c r="P65" s="187"/>
      <c r="Q65" s="187"/>
      <c r="R65" s="187"/>
      <c r="S65" s="187"/>
      <c r="T65" s="187"/>
      <c r="U65" s="187"/>
      <c r="V65" s="187"/>
      <c r="W65" s="187"/>
      <c r="X65" s="187"/>
      <c r="Y65" s="187"/>
      <c r="Z65" s="187"/>
      <c r="AA65" s="187"/>
      <c r="AB65" s="187"/>
      <c r="AC65" s="187"/>
      <c r="AD65" s="187"/>
      <c r="AE65" s="187"/>
      <c r="AF65" s="187"/>
    </row>
    <row r="66" spans="2:32" s="188" customFormat="1" ht="68.400000000000006" customHeight="1" thickBot="1">
      <c r="B66" s="1307"/>
      <c r="C66" s="1310"/>
      <c r="D66" s="1312"/>
      <c r="E66" s="1302" t="str">
        <f>$E$20</f>
        <v>壽險保障
(身故保險金)</v>
      </c>
      <c r="F66" s="1303"/>
      <c r="G66" s="265" t="str">
        <f ca="1">$G$20</f>
        <v>增值回饋
分享金
(B)</v>
      </c>
      <c r="H66" s="1302" t="str">
        <f ca="1">$H$20</f>
        <v>年度末現金價值
【含祝壽保險金】
(D)</v>
      </c>
      <c r="I66" s="1303"/>
      <c r="J66" s="1351" t="str">
        <f ca="1">$J$20</f>
        <v>次年度期初
現金價值
(E)</v>
      </c>
      <c r="K66" s="1352"/>
      <c r="L66" s="1354"/>
      <c r="M66" s="1301"/>
      <c r="N66" s="187"/>
      <c r="O66" s="187"/>
      <c r="P66" s="187"/>
      <c r="Q66" s="187"/>
      <c r="R66" s="187"/>
      <c r="S66" s="187"/>
      <c r="T66" s="187"/>
      <c r="U66" s="187"/>
      <c r="V66" s="187"/>
      <c r="W66" s="187"/>
      <c r="X66" s="187"/>
      <c r="Y66" s="187"/>
      <c r="Z66" s="187"/>
      <c r="AA66" s="187"/>
      <c r="AB66" s="187"/>
      <c r="AC66" s="187"/>
      <c r="AD66" s="187"/>
      <c r="AE66" s="187"/>
      <c r="AF66" s="187"/>
    </row>
    <row r="67" spans="2:32" s="190" customFormat="1" ht="27.65" customHeight="1">
      <c r="B67" s="266" t="str">
        <f ca="1">IF(B63="","",IF(C63=109,"",B63+1))</f>
        <v/>
      </c>
      <c r="C67" s="267" t="str">
        <f ca="1">IF($B67="","",VLOOKUP($B67,'明細版-試算頁'!$B$17:$AD$141,C$17,FALSE))</f>
        <v/>
      </c>
      <c r="D67" s="268" t="str">
        <f ca="1">IF($B67="","",VLOOKUP($B67,'明細版-試算頁'!$B$17:$AD$141,D$17,FALSE))</f>
        <v/>
      </c>
      <c r="E67" s="1321" t="str">
        <f ca="1">IF($B67="","",VLOOKUP($B67,'明細版-試算頁'!$B$17:$AD$141,E$17,FALSE))</f>
        <v/>
      </c>
      <c r="F67" s="1321" t="e">
        <v>#VALUE!</v>
      </c>
      <c r="G67" s="269" t="str">
        <f ca="1">IF($B67="","",VLOOKUP($B67,'明細版-試算頁'!$B$17:$AD$141,G$17,FALSE))</f>
        <v/>
      </c>
      <c r="H67" s="1322" t="str">
        <f ca="1">IF($B67="","",VLOOKUP($B67,'明細版-試算頁'!$B$17:$AD$141,H$17,FALSE))</f>
        <v/>
      </c>
      <c r="I67" s="1323" t="e">
        <v>#VALUE!</v>
      </c>
      <c r="J67" s="1321" t="str">
        <f ca="1">IF($B67="","",VLOOKUP($B67,'明細版-試算頁'!$B$17:$AD$141,J$17,FALSE))</f>
        <v/>
      </c>
      <c r="K67" s="1324" t="e">
        <v>#VALUE!</v>
      </c>
      <c r="L67" s="284" t="str">
        <f t="shared" ref="L67:L91" ca="1" si="6">IF(B67="","",G67+H67)</f>
        <v/>
      </c>
      <c r="M67" s="277" t="str">
        <f t="shared" ref="M67:M91" ca="1" si="7">IF(J67="","",IF(J67=0,0,G67+J67))</f>
        <v/>
      </c>
      <c r="N67" s="189"/>
      <c r="O67" s="189"/>
      <c r="P67" s="189"/>
      <c r="Q67" s="189"/>
      <c r="R67" s="189"/>
      <c r="S67" s="189"/>
      <c r="T67" s="189"/>
      <c r="U67" s="189"/>
      <c r="V67" s="189"/>
      <c r="W67" s="189"/>
      <c r="X67" s="189"/>
      <c r="Y67" s="189"/>
      <c r="Z67" s="189"/>
      <c r="AA67" s="189"/>
      <c r="AB67" s="189"/>
      <c r="AC67" s="189"/>
      <c r="AD67" s="189"/>
      <c r="AE67" s="189"/>
      <c r="AF67" s="189"/>
    </row>
    <row r="68" spans="2:32" s="190" customFormat="1" ht="27.65" customHeight="1">
      <c r="B68" s="272" t="str">
        <f t="shared" ref="B68:B91" ca="1" si="8">IF(B67="","",IF(C67=109,"",B67+1))</f>
        <v/>
      </c>
      <c r="C68" s="273" t="str">
        <f ca="1">IF($B68="","",VLOOKUP($B68,'明細版-試算頁'!$B$17:$AD$141,C$17,FALSE))</f>
        <v/>
      </c>
      <c r="D68" s="274" t="str">
        <f ca="1">IF($B68="","",VLOOKUP($B68,'明細版-試算頁'!$B$17:$AD$141,D$17,FALSE))</f>
        <v/>
      </c>
      <c r="E68" s="1290" t="str">
        <f ca="1">IF($B68="","",VLOOKUP($B68,'明細版-試算頁'!$B$17:$AD$141,E$17,FALSE))</f>
        <v/>
      </c>
      <c r="F68" s="1290" t="e">
        <v>#VALUE!</v>
      </c>
      <c r="G68" s="275" t="str">
        <f ca="1">IF($B68="","",VLOOKUP($B68,'明細版-試算頁'!$B$17:$AD$141,G$17,FALSE))</f>
        <v/>
      </c>
      <c r="H68" s="1291" t="str">
        <f ca="1">IF($B68="","",VLOOKUP($B68,'明細版-試算頁'!$B$17:$AD$141,H$17,FALSE))</f>
        <v/>
      </c>
      <c r="I68" s="1292" t="e">
        <v>#VALUE!</v>
      </c>
      <c r="J68" s="1290" t="str">
        <f ca="1">IF($B68="","",VLOOKUP($B68,'明細版-試算頁'!$B$17:$AD$141,J$17,FALSE))</f>
        <v/>
      </c>
      <c r="K68" s="1293" t="e">
        <v>#VALUE!</v>
      </c>
      <c r="L68" s="284" t="str">
        <f t="shared" ca="1" si="6"/>
        <v/>
      </c>
      <c r="M68" s="277" t="str">
        <f t="shared" ca="1" si="7"/>
        <v/>
      </c>
      <c r="N68" s="189"/>
      <c r="O68" s="189"/>
      <c r="P68" s="189"/>
      <c r="Q68" s="189"/>
      <c r="R68" s="189"/>
      <c r="S68" s="189"/>
      <c r="T68" s="189"/>
      <c r="U68" s="189"/>
      <c r="V68" s="189"/>
      <c r="W68" s="189"/>
      <c r="X68" s="189"/>
      <c r="Y68" s="189"/>
      <c r="Z68" s="189"/>
      <c r="AA68" s="189"/>
      <c r="AB68" s="189"/>
      <c r="AC68" s="189"/>
      <c r="AD68" s="189"/>
      <c r="AE68" s="189"/>
      <c r="AF68" s="189"/>
    </row>
    <row r="69" spans="2:32" s="190" customFormat="1" ht="27.65" customHeight="1">
      <c r="B69" s="272" t="str">
        <f t="shared" ca="1" si="8"/>
        <v/>
      </c>
      <c r="C69" s="273" t="str">
        <f ca="1">IF($B69="","",VLOOKUP($B69,'明細版-試算頁'!$B$17:$AD$141,C$17,FALSE))</f>
        <v/>
      </c>
      <c r="D69" s="274" t="str">
        <f ca="1">IF($B69="","",VLOOKUP($B69,'明細版-試算頁'!$B$17:$AD$141,D$17,FALSE))</f>
        <v/>
      </c>
      <c r="E69" s="1290" t="str">
        <f ca="1">IF($B69="","",VLOOKUP($B69,'明細版-試算頁'!$B$17:$AD$141,E$17,FALSE))</f>
        <v/>
      </c>
      <c r="F69" s="1290" t="e">
        <v>#VALUE!</v>
      </c>
      <c r="G69" s="275" t="str">
        <f ca="1">IF($B69="","",VLOOKUP($B69,'明細版-試算頁'!$B$17:$AD$141,G$17,FALSE))</f>
        <v/>
      </c>
      <c r="H69" s="1291" t="str">
        <f ca="1">IF($B69="","",VLOOKUP($B69,'明細版-試算頁'!$B$17:$AD$141,H$17,FALSE))</f>
        <v/>
      </c>
      <c r="I69" s="1292" t="e">
        <v>#VALUE!</v>
      </c>
      <c r="J69" s="1290" t="str">
        <f ca="1">IF($B69="","",VLOOKUP($B69,'明細版-試算頁'!$B$17:$AD$141,J$17,FALSE))</f>
        <v/>
      </c>
      <c r="K69" s="1293" t="e">
        <v>#VALUE!</v>
      </c>
      <c r="L69" s="284" t="str">
        <f t="shared" ca="1" si="6"/>
        <v/>
      </c>
      <c r="M69" s="277" t="str">
        <f t="shared" ca="1" si="7"/>
        <v/>
      </c>
      <c r="N69" s="189"/>
      <c r="O69" s="189"/>
      <c r="P69" s="189"/>
      <c r="Q69" s="189"/>
      <c r="R69" s="189"/>
      <c r="S69" s="189"/>
      <c r="T69" s="189"/>
      <c r="U69" s="189"/>
      <c r="V69" s="189"/>
      <c r="W69" s="189"/>
      <c r="X69" s="189"/>
      <c r="Y69" s="189"/>
      <c r="Z69" s="189"/>
      <c r="AA69" s="189"/>
      <c r="AB69" s="189"/>
      <c r="AC69" s="189"/>
      <c r="AD69" s="189"/>
      <c r="AE69" s="189"/>
      <c r="AF69" s="189"/>
    </row>
    <row r="70" spans="2:32" s="190" customFormat="1" ht="27.65" customHeight="1">
      <c r="B70" s="272" t="str">
        <f t="shared" ca="1" si="8"/>
        <v/>
      </c>
      <c r="C70" s="273" t="str">
        <f ca="1">IF($B70="","",VLOOKUP($B70,'明細版-試算頁'!$B$17:$AD$141,C$17,FALSE))</f>
        <v/>
      </c>
      <c r="D70" s="274" t="str">
        <f ca="1">IF($B70="","",VLOOKUP($B70,'明細版-試算頁'!$B$17:$AD$141,D$17,FALSE))</f>
        <v/>
      </c>
      <c r="E70" s="1290" t="str">
        <f ca="1">IF($B70="","",VLOOKUP($B70,'明細版-試算頁'!$B$17:$AD$141,E$17,FALSE))</f>
        <v/>
      </c>
      <c r="F70" s="1290" t="e">
        <v>#VALUE!</v>
      </c>
      <c r="G70" s="275" t="str">
        <f ca="1">IF($B70="","",VLOOKUP($B70,'明細版-試算頁'!$B$17:$AD$141,G$17,FALSE))</f>
        <v/>
      </c>
      <c r="H70" s="1291" t="str">
        <f ca="1">IF($B70="","",VLOOKUP($B70,'明細版-試算頁'!$B$17:$AD$141,H$17,FALSE))</f>
        <v/>
      </c>
      <c r="I70" s="1292" t="e">
        <v>#VALUE!</v>
      </c>
      <c r="J70" s="1290" t="str">
        <f ca="1">IF($B70="","",VLOOKUP($B70,'明細版-試算頁'!$B$17:$AD$141,J$17,FALSE))</f>
        <v/>
      </c>
      <c r="K70" s="1293" t="e">
        <v>#VALUE!</v>
      </c>
      <c r="L70" s="284" t="str">
        <f t="shared" ca="1" si="6"/>
        <v/>
      </c>
      <c r="M70" s="277" t="str">
        <f t="shared" ca="1" si="7"/>
        <v/>
      </c>
      <c r="N70" s="189"/>
      <c r="O70" s="189"/>
      <c r="P70" s="189"/>
      <c r="Q70" s="189"/>
      <c r="R70" s="189"/>
      <c r="S70" s="189"/>
      <c r="T70" s="189"/>
      <c r="U70" s="189"/>
      <c r="V70" s="189"/>
      <c r="W70" s="189"/>
      <c r="X70" s="189"/>
      <c r="Y70" s="189"/>
      <c r="Z70" s="189"/>
      <c r="AA70" s="189"/>
      <c r="AB70" s="189"/>
      <c r="AC70" s="189"/>
      <c r="AD70" s="189"/>
      <c r="AE70" s="189"/>
      <c r="AF70" s="189"/>
    </row>
    <row r="71" spans="2:32" s="190" customFormat="1" ht="27.65" customHeight="1">
      <c r="B71" s="272" t="str">
        <f t="shared" ca="1" si="8"/>
        <v/>
      </c>
      <c r="C71" s="273" t="str">
        <f ca="1">IF($B71="","",VLOOKUP($B71,'明細版-試算頁'!$B$17:$AD$141,C$17,FALSE))</f>
        <v/>
      </c>
      <c r="D71" s="274" t="str">
        <f ca="1">IF($B71="","",VLOOKUP($B71,'明細版-試算頁'!$B$17:$AD$141,D$17,FALSE))</f>
        <v/>
      </c>
      <c r="E71" s="1290" t="str">
        <f ca="1">IF($B71="","",VLOOKUP($B71,'明細版-試算頁'!$B$17:$AD$141,E$17,FALSE))</f>
        <v/>
      </c>
      <c r="F71" s="1290" t="e">
        <v>#VALUE!</v>
      </c>
      <c r="G71" s="275" t="str">
        <f ca="1">IF($B71="","",VLOOKUP($B71,'明細版-試算頁'!$B$17:$AD$141,G$17,FALSE))</f>
        <v/>
      </c>
      <c r="H71" s="1291" t="str">
        <f ca="1">IF($B71="","",VLOOKUP($B71,'明細版-試算頁'!$B$17:$AD$141,H$17,FALSE))</f>
        <v/>
      </c>
      <c r="I71" s="1292" t="e">
        <v>#VALUE!</v>
      </c>
      <c r="J71" s="1290" t="str">
        <f ca="1">IF($B71="","",VLOOKUP($B71,'明細版-試算頁'!$B$17:$AD$141,J$17,FALSE))</f>
        <v/>
      </c>
      <c r="K71" s="1293" t="e">
        <v>#VALUE!</v>
      </c>
      <c r="L71" s="284" t="str">
        <f t="shared" ca="1" si="6"/>
        <v/>
      </c>
      <c r="M71" s="277" t="str">
        <f t="shared" ca="1" si="7"/>
        <v/>
      </c>
      <c r="N71" s="189"/>
      <c r="O71" s="189"/>
      <c r="P71" s="189"/>
      <c r="Q71" s="189"/>
      <c r="R71" s="189"/>
      <c r="S71" s="189"/>
      <c r="T71" s="189"/>
      <c r="U71" s="189"/>
      <c r="V71" s="189"/>
      <c r="W71" s="189"/>
      <c r="X71" s="189"/>
      <c r="Y71" s="189"/>
      <c r="Z71" s="189"/>
      <c r="AA71" s="189"/>
      <c r="AB71" s="189"/>
      <c r="AC71" s="189"/>
      <c r="AD71" s="189"/>
      <c r="AE71" s="189"/>
      <c r="AF71" s="189"/>
    </row>
    <row r="72" spans="2:32" s="190" customFormat="1" ht="27.65" customHeight="1">
      <c r="B72" s="272" t="str">
        <f t="shared" ca="1" si="8"/>
        <v/>
      </c>
      <c r="C72" s="273" t="str">
        <f ca="1">IF($B72="","",VLOOKUP($B72,'明細版-試算頁'!$B$17:$AD$141,C$17,FALSE))</f>
        <v/>
      </c>
      <c r="D72" s="274" t="str">
        <f ca="1">IF($B72="","",VLOOKUP($B72,'明細版-試算頁'!$B$17:$AD$141,D$17,FALSE))</f>
        <v/>
      </c>
      <c r="E72" s="1290" t="str">
        <f ca="1">IF($B72="","",VLOOKUP($B72,'明細版-試算頁'!$B$17:$AD$141,E$17,FALSE))</f>
        <v/>
      </c>
      <c r="F72" s="1290" t="e">
        <v>#VALUE!</v>
      </c>
      <c r="G72" s="275" t="str">
        <f ca="1">IF($B72="","",VLOOKUP($B72,'明細版-試算頁'!$B$17:$AD$141,G$17,FALSE))</f>
        <v/>
      </c>
      <c r="H72" s="1291" t="str">
        <f ca="1">IF($B72="","",VLOOKUP($B72,'明細版-試算頁'!$B$17:$AD$141,H$17,FALSE))</f>
        <v/>
      </c>
      <c r="I72" s="1292" t="e">
        <v>#VALUE!</v>
      </c>
      <c r="J72" s="1290" t="str">
        <f ca="1">IF($B72="","",VLOOKUP($B72,'明細版-試算頁'!$B$17:$AD$141,J$17,FALSE))</f>
        <v/>
      </c>
      <c r="K72" s="1293" t="e">
        <v>#VALUE!</v>
      </c>
      <c r="L72" s="284" t="str">
        <f t="shared" ca="1" si="6"/>
        <v/>
      </c>
      <c r="M72" s="277" t="str">
        <f t="shared" ca="1" si="7"/>
        <v/>
      </c>
      <c r="N72" s="189"/>
      <c r="O72" s="189"/>
      <c r="P72" s="189"/>
      <c r="Q72" s="189"/>
      <c r="R72" s="189"/>
      <c r="S72" s="189"/>
      <c r="T72" s="189"/>
      <c r="U72" s="189"/>
      <c r="V72" s="189"/>
      <c r="W72" s="189"/>
      <c r="X72" s="189"/>
      <c r="Y72" s="189"/>
      <c r="Z72" s="189"/>
      <c r="AA72" s="189"/>
      <c r="AB72" s="189"/>
      <c r="AC72" s="189"/>
      <c r="AD72" s="189"/>
      <c r="AE72" s="189"/>
      <c r="AF72" s="189"/>
    </row>
    <row r="73" spans="2:32" s="190" customFormat="1" ht="27.65" customHeight="1">
      <c r="B73" s="272" t="str">
        <f t="shared" ca="1" si="8"/>
        <v/>
      </c>
      <c r="C73" s="273" t="str">
        <f ca="1">IF($B73="","",VLOOKUP($B73,'明細版-試算頁'!$B$17:$AD$141,C$17,FALSE))</f>
        <v/>
      </c>
      <c r="D73" s="274" t="str">
        <f ca="1">IF($B73="","",VLOOKUP($B73,'明細版-試算頁'!$B$17:$AD$141,D$17,FALSE))</f>
        <v/>
      </c>
      <c r="E73" s="1290" t="str">
        <f ca="1">IF($B73="","",VLOOKUP($B73,'明細版-試算頁'!$B$17:$AD$141,E$17,FALSE))</f>
        <v/>
      </c>
      <c r="F73" s="1290" t="e">
        <v>#VALUE!</v>
      </c>
      <c r="G73" s="275" t="str">
        <f ca="1">IF($B73="","",VLOOKUP($B73,'明細版-試算頁'!$B$17:$AD$141,G$17,FALSE))</f>
        <v/>
      </c>
      <c r="H73" s="1291" t="str">
        <f ca="1">IF($B73="","",VLOOKUP($B73,'明細版-試算頁'!$B$17:$AD$141,H$17,FALSE))</f>
        <v/>
      </c>
      <c r="I73" s="1292" t="e">
        <v>#VALUE!</v>
      </c>
      <c r="J73" s="1290" t="str">
        <f ca="1">IF($B73="","",VLOOKUP($B73,'明細版-試算頁'!$B$17:$AD$141,J$17,FALSE))</f>
        <v/>
      </c>
      <c r="K73" s="1293" t="e">
        <v>#VALUE!</v>
      </c>
      <c r="L73" s="284" t="str">
        <f t="shared" ca="1" si="6"/>
        <v/>
      </c>
      <c r="M73" s="277" t="str">
        <f t="shared" ca="1" si="7"/>
        <v/>
      </c>
      <c r="N73" s="189"/>
      <c r="O73" s="189"/>
      <c r="P73" s="189"/>
      <c r="Q73" s="189"/>
      <c r="R73" s="189"/>
      <c r="S73" s="189"/>
      <c r="T73" s="189"/>
      <c r="U73" s="189"/>
      <c r="V73" s="189"/>
      <c r="W73" s="189"/>
      <c r="X73" s="189"/>
      <c r="Y73" s="189"/>
      <c r="Z73" s="189"/>
      <c r="AA73" s="189"/>
      <c r="AB73" s="189"/>
      <c r="AC73" s="189"/>
      <c r="AD73" s="189"/>
      <c r="AE73" s="189"/>
      <c r="AF73" s="189"/>
    </row>
    <row r="74" spans="2:32" s="190" customFormat="1" ht="27.65" customHeight="1">
      <c r="B74" s="272" t="str">
        <f t="shared" ca="1" si="8"/>
        <v/>
      </c>
      <c r="C74" s="273" t="str">
        <f ca="1">IF($B74="","",VLOOKUP($B74,'明細版-試算頁'!$B$17:$AD$141,C$17,FALSE))</f>
        <v/>
      </c>
      <c r="D74" s="274" t="str">
        <f ca="1">IF($B74="","",VLOOKUP($B74,'明細版-試算頁'!$B$17:$AD$141,D$17,FALSE))</f>
        <v/>
      </c>
      <c r="E74" s="1290" t="str">
        <f ca="1">IF($B74="","",VLOOKUP($B74,'明細版-試算頁'!$B$17:$AD$141,E$17,FALSE))</f>
        <v/>
      </c>
      <c r="F74" s="1290" t="e">
        <v>#VALUE!</v>
      </c>
      <c r="G74" s="275" t="str">
        <f ca="1">IF($B74="","",VLOOKUP($B74,'明細版-試算頁'!$B$17:$AD$141,G$17,FALSE))</f>
        <v/>
      </c>
      <c r="H74" s="1291" t="str">
        <f ca="1">IF($B74="","",VLOOKUP($B74,'明細版-試算頁'!$B$17:$AD$141,H$17,FALSE))</f>
        <v/>
      </c>
      <c r="I74" s="1292" t="e">
        <v>#VALUE!</v>
      </c>
      <c r="J74" s="1290" t="str">
        <f ca="1">IF($B74="","",VLOOKUP($B74,'明細版-試算頁'!$B$17:$AD$141,J$17,FALSE))</f>
        <v/>
      </c>
      <c r="K74" s="1293" t="e">
        <v>#VALUE!</v>
      </c>
      <c r="L74" s="284" t="str">
        <f t="shared" ca="1" si="6"/>
        <v/>
      </c>
      <c r="M74" s="277" t="str">
        <f t="shared" ca="1" si="7"/>
        <v/>
      </c>
      <c r="N74" s="189"/>
      <c r="O74" s="189"/>
      <c r="P74" s="189"/>
      <c r="Q74" s="189"/>
      <c r="R74" s="189"/>
      <c r="S74" s="189"/>
      <c r="T74" s="189"/>
      <c r="U74" s="189"/>
      <c r="V74" s="189"/>
      <c r="W74" s="189"/>
      <c r="X74" s="189"/>
      <c r="Y74" s="189"/>
      <c r="Z74" s="189"/>
      <c r="AA74" s="189"/>
      <c r="AB74" s="189"/>
      <c r="AC74" s="189"/>
      <c r="AD74" s="189"/>
      <c r="AE74" s="189"/>
      <c r="AF74" s="189"/>
    </row>
    <row r="75" spans="2:32" s="190" customFormat="1" ht="27.65" customHeight="1">
      <c r="B75" s="272" t="str">
        <f t="shared" ca="1" si="8"/>
        <v/>
      </c>
      <c r="C75" s="273" t="str">
        <f ca="1">IF($B75="","",VLOOKUP($B75,'明細版-試算頁'!$B$17:$AD$141,C$17,FALSE))</f>
        <v/>
      </c>
      <c r="D75" s="274" t="str">
        <f ca="1">IF($B75="","",VLOOKUP($B75,'明細版-試算頁'!$B$17:$AD$141,D$17,FALSE))</f>
        <v/>
      </c>
      <c r="E75" s="1290" t="str">
        <f ca="1">IF($B75="","",VLOOKUP($B75,'明細版-試算頁'!$B$17:$AD$141,E$17,FALSE))</f>
        <v/>
      </c>
      <c r="F75" s="1290" t="e">
        <v>#VALUE!</v>
      </c>
      <c r="G75" s="275" t="str">
        <f ca="1">IF($B75="","",VLOOKUP($B75,'明細版-試算頁'!$B$17:$AD$141,G$17,FALSE))</f>
        <v/>
      </c>
      <c r="H75" s="1291" t="str">
        <f ca="1">IF($B75="","",VLOOKUP($B75,'明細版-試算頁'!$B$17:$AD$141,H$17,FALSE))</f>
        <v/>
      </c>
      <c r="I75" s="1292" t="e">
        <v>#VALUE!</v>
      </c>
      <c r="J75" s="1290" t="str">
        <f ca="1">IF($B75="","",VLOOKUP($B75,'明細版-試算頁'!$B$17:$AD$141,J$17,FALSE))</f>
        <v/>
      </c>
      <c r="K75" s="1293" t="e">
        <v>#VALUE!</v>
      </c>
      <c r="L75" s="284" t="str">
        <f t="shared" ca="1" si="6"/>
        <v/>
      </c>
      <c r="M75" s="277" t="str">
        <f t="shared" ca="1" si="7"/>
        <v/>
      </c>
      <c r="N75" s="189"/>
      <c r="O75" s="189"/>
      <c r="P75" s="189"/>
      <c r="Q75" s="189"/>
      <c r="R75" s="189"/>
      <c r="S75" s="189"/>
      <c r="T75" s="189"/>
      <c r="U75" s="189"/>
      <c r="V75" s="189"/>
      <c r="W75" s="189"/>
      <c r="X75" s="189"/>
      <c r="Y75" s="189"/>
      <c r="Z75" s="189"/>
      <c r="AA75" s="189"/>
      <c r="AB75" s="189"/>
      <c r="AC75" s="189"/>
      <c r="AD75" s="189"/>
      <c r="AE75" s="189"/>
      <c r="AF75" s="189"/>
    </row>
    <row r="76" spans="2:32" s="190" customFormat="1" ht="27.65" customHeight="1">
      <c r="B76" s="272" t="str">
        <f t="shared" ca="1" si="8"/>
        <v/>
      </c>
      <c r="C76" s="273" t="str">
        <f ca="1">IF($B76="","",VLOOKUP($B76,'明細版-試算頁'!$B$17:$AD$141,C$17,FALSE))</f>
        <v/>
      </c>
      <c r="D76" s="274" t="str">
        <f ca="1">IF($B76="","",VLOOKUP($B76,'明細版-試算頁'!$B$17:$AD$141,D$17,FALSE))</f>
        <v/>
      </c>
      <c r="E76" s="1290" t="str">
        <f ca="1">IF($B76="","",VLOOKUP($B76,'明細版-試算頁'!$B$17:$AD$141,E$17,FALSE))</f>
        <v/>
      </c>
      <c r="F76" s="1290" t="e">
        <v>#VALUE!</v>
      </c>
      <c r="G76" s="275" t="str">
        <f ca="1">IF($B76="","",VLOOKUP($B76,'明細版-試算頁'!$B$17:$AD$141,G$17,FALSE))</f>
        <v/>
      </c>
      <c r="H76" s="1291" t="str">
        <f ca="1">IF($B76="","",VLOOKUP($B76,'明細版-試算頁'!$B$17:$AD$141,H$17,FALSE))</f>
        <v/>
      </c>
      <c r="I76" s="1292" t="e">
        <v>#VALUE!</v>
      </c>
      <c r="J76" s="1290" t="str">
        <f ca="1">IF($B76="","",VLOOKUP($B76,'明細版-試算頁'!$B$17:$AD$141,J$17,FALSE))</f>
        <v/>
      </c>
      <c r="K76" s="1293" t="e">
        <v>#VALUE!</v>
      </c>
      <c r="L76" s="284" t="str">
        <f t="shared" ca="1" si="6"/>
        <v/>
      </c>
      <c r="M76" s="277" t="str">
        <f t="shared" ca="1" si="7"/>
        <v/>
      </c>
      <c r="N76" s="189"/>
      <c r="O76" s="189"/>
      <c r="P76" s="189"/>
      <c r="Q76" s="189"/>
      <c r="R76" s="189"/>
      <c r="S76" s="189"/>
      <c r="T76" s="189"/>
      <c r="U76" s="189"/>
      <c r="V76" s="189"/>
      <c r="W76" s="189"/>
      <c r="X76" s="189"/>
      <c r="Y76" s="189"/>
      <c r="Z76" s="189"/>
      <c r="AA76" s="189"/>
      <c r="AB76" s="189"/>
      <c r="AC76" s="189"/>
      <c r="AD76" s="189"/>
      <c r="AE76" s="189"/>
      <c r="AF76" s="189"/>
    </row>
    <row r="77" spans="2:32" s="190" customFormat="1" ht="27.65" customHeight="1">
      <c r="B77" s="272" t="str">
        <f t="shared" ca="1" si="8"/>
        <v/>
      </c>
      <c r="C77" s="273" t="str">
        <f ca="1">IF($B77="","",VLOOKUP($B77,'明細版-試算頁'!$B$17:$AD$141,C$17,FALSE))</f>
        <v/>
      </c>
      <c r="D77" s="274" t="str">
        <f ca="1">IF($B77="","",VLOOKUP($B77,'明細版-試算頁'!$B$17:$AD$141,D$17,FALSE))</f>
        <v/>
      </c>
      <c r="E77" s="1290" t="str">
        <f ca="1">IF($B77="","",VLOOKUP($B77,'明細版-試算頁'!$B$17:$AD$141,E$17,FALSE))</f>
        <v/>
      </c>
      <c r="F77" s="1290" t="e">
        <v>#VALUE!</v>
      </c>
      <c r="G77" s="275" t="str">
        <f ca="1">IF($B77="","",VLOOKUP($B77,'明細版-試算頁'!$B$17:$AD$141,G$17,FALSE))</f>
        <v/>
      </c>
      <c r="H77" s="1291" t="str">
        <f ca="1">IF($B77="","",VLOOKUP($B77,'明細版-試算頁'!$B$17:$AD$141,H$17,FALSE))</f>
        <v/>
      </c>
      <c r="I77" s="1292" t="e">
        <v>#VALUE!</v>
      </c>
      <c r="J77" s="1290" t="str">
        <f ca="1">IF($B77="","",VLOOKUP($B77,'明細版-試算頁'!$B$17:$AD$141,J$17,FALSE))</f>
        <v/>
      </c>
      <c r="K77" s="1293" t="e">
        <v>#VALUE!</v>
      </c>
      <c r="L77" s="284" t="str">
        <f t="shared" ca="1" si="6"/>
        <v/>
      </c>
      <c r="M77" s="277" t="str">
        <f t="shared" ca="1" si="7"/>
        <v/>
      </c>
      <c r="N77" s="189"/>
      <c r="O77" s="189"/>
      <c r="P77" s="189"/>
      <c r="Q77" s="189"/>
      <c r="R77" s="189"/>
      <c r="S77" s="189"/>
      <c r="T77" s="189"/>
      <c r="U77" s="189"/>
      <c r="V77" s="189"/>
      <c r="W77" s="189"/>
      <c r="X77" s="189"/>
      <c r="Y77" s="189"/>
      <c r="Z77" s="189"/>
      <c r="AA77" s="189"/>
      <c r="AB77" s="189"/>
      <c r="AC77" s="189"/>
      <c r="AD77" s="189"/>
      <c r="AE77" s="189"/>
      <c r="AF77" s="189"/>
    </row>
    <row r="78" spans="2:32" s="190" customFormat="1" ht="27.65" customHeight="1">
      <c r="B78" s="272" t="str">
        <f t="shared" ca="1" si="8"/>
        <v/>
      </c>
      <c r="C78" s="273" t="str">
        <f ca="1">IF($B78="","",VLOOKUP($B78,'明細版-試算頁'!$B$17:$AD$141,C$17,FALSE))</f>
        <v/>
      </c>
      <c r="D78" s="274" t="str">
        <f ca="1">IF($B78="","",VLOOKUP($B78,'明細版-試算頁'!$B$17:$AD$141,D$17,FALSE))</f>
        <v/>
      </c>
      <c r="E78" s="1290" t="str">
        <f ca="1">IF($B78="","",VLOOKUP($B78,'明細版-試算頁'!$B$17:$AD$141,E$17,FALSE))</f>
        <v/>
      </c>
      <c r="F78" s="1290" t="e">
        <v>#VALUE!</v>
      </c>
      <c r="G78" s="275" t="str">
        <f ca="1">IF($B78="","",VLOOKUP($B78,'明細版-試算頁'!$B$17:$AD$141,G$17,FALSE))</f>
        <v/>
      </c>
      <c r="H78" s="1291" t="str">
        <f ca="1">IF($B78="","",VLOOKUP($B78,'明細版-試算頁'!$B$17:$AD$141,H$17,FALSE))</f>
        <v/>
      </c>
      <c r="I78" s="1292" t="e">
        <v>#VALUE!</v>
      </c>
      <c r="J78" s="1290" t="str">
        <f ca="1">IF($B78="","",VLOOKUP($B78,'明細版-試算頁'!$B$17:$AD$141,J$17,FALSE))</f>
        <v/>
      </c>
      <c r="K78" s="1293" t="e">
        <v>#VALUE!</v>
      </c>
      <c r="L78" s="284" t="str">
        <f t="shared" ca="1" si="6"/>
        <v/>
      </c>
      <c r="M78" s="277" t="str">
        <f t="shared" ca="1" si="7"/>
        <v/>
      </c>
      <c r="N78" s="189"/>
      <c r="O78" s="189"/>
      <c r="P78" s="189"/>
      <c r="Q78" s="189"/>
      <c r="R78" s="189"/>
      <c r="S78" s="189"/>
      <c r="T78" s="189"/>
      <c r="U78" s="189"/>
      <c r="V78" s="189"/>
      <c r="W78" s="189"/>
      <c r="X78" s="189"/>
      <c r="Y78" s="189"/>
      <c r="Z78" s="189"/>
      <c r="AA78" s="189"/>
      <c r="AB78" s="189"/>
      <c r="AC78" s="189"/>
      <c r="AD78" s="189"/>
      <c r="AE78" s="189"/>
      <c r="AF78" s="189"/>
    </row>
    <row r="79" spans="2:32" s="190" customFormat="1" ht="27.65" customHeight="1">
      <c r="B79" s="272" t="str">
        <f t="shared" ca="1" si="8"/>
        <v/>
      </c>
      <c r="C79" s="273" t="str">
        <f ca="1">IF($B79="","",VLOOKUP($B79,'明細版-試算頁'!$B$17:$AD$141,C$17,FALSE))</f>
        <v/>
      </c>
      <c r="D79" s="274" t="str">
        <f ca="1">IF($B79="","",VLOOKUP($B79,'明細版-試算頁'!$B$17:$AD$141,D$17,FALSE))</f>
        <v/>
      </c>
      <c r="E79" s="1290" t="str">
        <f ca="1">IF($B79="","",VLOOKUP($B79,'明細版-試算頁'!$B$17:$AD$141,E$17,FALSE))</f>
        <v/>
      </c>
      <c r="F79" s="1290" t="e">
        <v>#VALUE!</v>
      </c>
      <c r="G79" s="275" t="str">
        <f ca="1">IF($B79="","",VLOOKUP($B79,'明細版-試算頁'!$B$17:$AD$141,G$17,FALSE))</f>
        <v/>
      </c>
      <c r="H79" s="1291" t="str">
        <f ca="1">IF($B79="","",VLOOKUP($B79,'明細版-試算頁'!$B$17:$AD$141,H$17,FALSE))</f>
        <v/>
      </c>
      <c r="I79" s="1292" t="e">
        <v>#VALUE!</v>
      </c>
      <c r="J79" s="1290" t="str">
        <f ca="1">IF($B79="","",VLOOKUP($B79,'明細版-試算頁'!$B$17:$AD$141,J$17,FALSE))</f>
        <v/>
      </c>
      <c r="K79" s="1293" t="e">
        <v>#VALUE!</v>
      </c>
      <c r="L79" s="284" t="str">
        <f t="shared" ca="1" si="6"/>
        <v/>
      </c>
      <c r="M79" s="277" t="str">
        <f t="shared" ca="1" si="7"/>
        <v/>
      </c>
      <c r="N79" s="189"/>
      <c r="O79" s="189"/>
      <c r="P79" s="189"/>
      <c r="Q79" s="189"/>
      <c r="R79" s="189"/>
      <c r="S79" s="189"/>
      <c r="T79" s="189"/>
      <c r="U79" s="189"/>
      <c r="V79" s="189"/>
      <c r="W79" s="189"/>
      <c r="X79" s="189"/>
      <c r="Y79" s="189"/>
      <c r="Z79" s="189"/>
      <c r="AA79" s="189"/>
      <c r="AB79" s="189"/>
      <c r="AC79" s="189"/>
      <c r="AD79" s="189"/>
      <c r="AE79" s="189"/>
      <c r="AF79" s="189"/>
    </row>
    <row r="80" spans="2:32" s="190" customFormat="1" ht="27.65" customHeight="1">
      <c r="B80" s="272" t="str">
        <f t="shared" ca="1" si="8"/>
        <v/>
      </c>
      <c r="C80" s="273" t="str">
        <f ca="1">IF($B80="","",VLOOKUP($B80,'明細版-試算頁'!$B$17:$AD$141,C$17,FALSE))</f>
        <v/>
      </c>
      <c r="D80" s="274" t="str">
        <f ca="1">IF($B80="","",VLOOKUP($B80,'明細版-試算頁'!$B$17:$AD$141,D$17,FALSE))</f>
        <v/>
      </c>
      <c r="E80" s="1290" t="str">
        <f ca="1">IF($B80="","",VLOOKUP($B80,'明細版-試算頁'!$B$17:$AD$141,E$17,FALSE))</f>
        <v/>
      </c>
      <c r="F80" s="1290" t="e">
        <v>#VALUE!</v>
      </c>
      <c r="G80" s="275" t="str">
        <f ca="1">IF($B80="","",VLOOKUP($B80,'明細版-試算頁'!$B$17:$AD$141,G$17,FALSE))</f>
        <v/>
      </c>
      <c r="H80" s="1291" t="str">
        <f ca="1">IF($B80="","",VLOOKUP($B80,'明細版-試算頁'!$B$17:$AD$141,H$17,FALSE))</f>
        <v/>
      </c>
      <c r="I80" s="1292" t="e">
        <v>#VALUE!</v>
      </c>
      <c r="J80" s="1290" t="str">
        <f ca="1">IF($B80="","",VLOOKUP($B80,'明細版-試算頁'!$B$17:$AD$141,J$17,FALSE))</f>
        <v/>
      </c>
      <c r="K80" s="1293" t="e">
        <v>#VALUE!</v>
      </c>
      <c r="L80" s="284" t="str">
        <f t="shared" ca="1" si="6"/>
        <v/>
      </c>
      <c r="M80" s="277" t="str">
        <f t="shared" ca="1" si="7"/>
        <v/>
      </c>
      <c r="N80" s="189"/>
      <c r="O80" s="189"/>
      <c r="P80" s="189"/>
      <c r="Q80" s="189"/>
      <c r="R80" s="189"/>
      <c r="S80" s="189"/>
      <c r="T80" s="189"/>
      <c r="U80" s="189"/>
      <c r="V80" s="189"/>
      <c r="W80" s="189"/>
      <c r="X80" s="189"/>
      <c r="Y80" s="189"/>
      <c r="Z80" s="189"/>
      <c r="AA80" s="189"/>
      <c r="AB80" s="189"/>
      <c r="AC80" s="189"/>
      <c r="AD80" s="189"/>
      <c r="AE80" s="189"/>
      <c r="AF80" s="189"/>
    </row>
    <row r="81" spans="2:32" s="190" customFormat="1" ht="27.65" customHeight="1">
      <c r="B81" s="272" t="str">
        <f t="shared" ca="1" si="8"/>
        <v/>
      </c>
      <c r="C81" s="273" t="str">
        <f ca="1">IF($B81="","",VLOOKUP($B81,'明細版-試算頁'!$B$17:$AD$141,C$17,FALSE))</f>
        <v/>
      </c>
      <c r="D81" s="274" t="str">
        <f ca="1">IF($B81="","",VLOOKUP($B81,'明細版-試算頁'!$B$17:$AD$141,D$17,FALSE))</f>
        <v/>
      </c>
      <c r="E81" s="1290" t="str">
        <f ca="1">IF($B81="","",VLOOKUP($B81,'明細版-試算頁'!$B$17:$AD$141,E$17,FALSE))</f>
        <v/>
      </c>
      <c r="F81" s="1290" t="e">
        <v>#VALUE!</v>
      </c>
      <c r="G81" s="275" t="str">
        <f ca="1">IF($B81="","",VLOOKUP($B81,'明細版-試算頁'!$B$17:$AD$141,G$17,FALSE))</f>
        <v/>
      </c>
      <c r="H81" s="1291" t="str">
        <f ca="1">IF($B81="","",VLOOKUP($B81,'明細版-試算頁'!$B$17:$AD$141,H$17,FALSE))</f>
        <v/>
      </c>
      <c r="I81" s="1292" t="e">
        <v>#VALUE!</v>
      </c>
      <c r="J81" s="1290" t="str">
        <f ca="1">IF($B81="","",VLOOKUP($B81,'明細版-試算頁'!$B$17:$AD$141,J$17,FALSE))</f>
        <v/>
      </c>
      <c r="K81" s="1293" t="e">
        <v>#VALUE!</v>
      </c>
      <c r="L81" s="284" t="str">
        <f t="shared" ca="1" si="6"/>
        <v/>
      </c>
      <c r="M81" s="277" t="str">
        <f t="shared" ca="1" si="7"/>
        <v/>
      </c>
      <c r="N81" s="189"/>
      <c r="O81" s="189"/>
      <c r="P81" s="189"/>
      <c r="Q81" s="189"/>
      <c r="R81" s="189"/>
      <c r="S81" s="189"/>
      <c r="T81" s="189"/>
      <c r="U81" s="189"/>
      <c r="V81" s="189"/>
      <c r="W81" s="189"/>
      <c r="X81" s="189"/>
      <c r="Y81" s="189"/>
      <c r="Z81" s="189"/>
      <c r="AA81" s="189"/>
      <c r="AB81" s="189"/>
      <c r="AC81" s="189"/>
      <c r="AD81" s="189"/>
      <c r="AE81" s="189"/>
      <c r="AF81" s="189"/>
    </row>
    <row r="82" spans="2:32" s="190" customFormat="1" ht="27.65" customHeight="1">
      <c r="B82" s="272" t="str">
        <f t="shared" ca="1" si="8"/>
        <v/>
      </c>
      <c r="C82" s="273" t="str">
        <f ca="1">IF($B82="","",VLOOKUP($B82,'明細版-試算頁'!$B$17:$AD$141,C$17,FALSE))</f>
        <v/>
      </c>
      <c r="D82" s="274" t="str">
        <f ca="1">IF($B82="","",VLOOKUP($B82,'明細版-試算頁'!$B$17:$AD$141,D$17,FALSE))</f>
        <v/>
      </c>
      <c r="E82" s="1290" t="str">
        <f ca="1">IF($B82="","",VLOOKUP($B82,'明細版-試算頁'!$B$17:$AD$141,E$17,FALSE))</f>
        <v/>
      </c>
      <c r="F82" s="1290" t="e">
        <v>#VALUE!</v>
      </c>
      <c r="G82" s="275" t="str">
        <f ca="1">IF($B82="","",VLOOKUP($B82,'明細版-試算頁'!$B$17:$AD$141,G$17,FALSE))</f>
        <v/>
      </c>
      <c r="H82" s="1291" t="str">
        <f ca="1">IF($B82="","",VLOOKUP($B82,'明細版-試算頁'!$B$17:$AD$141,H$17,FALSE))</f>
        <v/>
      </c>
      <c r="I82" s="1292" t="e">
        <v>#VALUE!</v>
      </c>
      <c r="J82" s="1290" t="str">
        <f ca="1">IF($B82="","",VLOOKUP($B82,'明細版-試算頁'!$B$17:$AD$141,J$17,FALSE))</f>
        <v/>
      </c>
      <c r="K82" s="1293" t="e">
        <v>#VALUE!</v>
      </c>
      <c r="L82" s="284" t="str">
        <f t="shared" ca="1" si="6"/>
        <v/>
      </c>
      <c r="M82" s="277" t="str">
        <f t="shared" ca="1" si="7"/>
        <v/>
      </c>
      <c r="N82" s="189"/>
      <c r="O82" s="189"/>
      <c r="P82" s="189"/>
      <c r="Q82" s="189"/>
      <c r="R82" s="189"/>
      <c r="S82" s="189"/>
      <c r="T82" s="189"/>
      <c r="U82" s="189"/>
      <c r="V82" s="189"/>
      <c r="W82" s="189"/>
      <c r="X82" s="189"/>
      <c r="Y82" s="189"/>
      <c r="Z82" s="189"/>
      <c r="AA82" s="189"/>
      <c r="AB82" s="189"/>
      <c r="AC82" s="189"/>
      <c r="AD82" s="189"/>
      <c r="AE82" s="189"/>
      <c r="AF82" s="189"/>
    </row>
    <row r="83" spans="2:32" s="190" customFormat="1" ht="27.65" customHeight="1">
      <c r="B83" s="272" t="str">
        <f t="shared" ca="1" si="8"/>
        <v/>
      </c>
      <c r="C83" s="273" t="str">
        <f ca="1">IF($B83="","",VLOOKUP($B83,'明細版-試算頁'!$B$17:$AD$141,C$17,FALSE))</f>
        <v/>
      </c>
      <c r="D83" s="274" t="str">
        <f ca="1">IF($B83="","",VLOOKUP($B83,'明細版-試算頁'!$B$17:$AD$141,D$17,FALSE))</f>
        <v/>
      </c>
      <c r="E83" s="1290" t="str">
        <f ca="1">IF($B83="","",VLOOKUP($B83,'明細版-試算頁'!$B$17:$AD$141,E$17,FALSE))</f>
        <v/>
      </c>
      <c r="F83" s="1290" t="e">
        <v>#VALUE!</v>
      </c>
      <c r="G83" s="275" t="str">
        <f ca="1">IF($B83="","",VLOOKUP($B83,'明細版-試算頁'!$B$17:$AD$141,G$17,FALSE))</f>
        <v/>
      </c>
      <c r="H83" s="1291" t="str">
        <f ca="1">IF($B83="","",VLOOKUP($B83,'明細版-試算頁'!$B$17:$AD$141,H$17,FALSE))</f>
        <v/>
      </c>
      <c r="I83" s="1292" t="e">
        <v>#VALUE!</v>
      </c>
      <c r="J83" s="1290" t="str">
        <f ca="1">IF($B83="","",VLOOKUP($B83,'明細版-試算頁'!$B$17:$AD$141,J$17,FALSE))</f>
        <v/>
      </c>
      <c r="K83" s="1293" t="e">
        <v>#VALUE!</v>
      </c>
      <c r="L83" s="284" t="str">
        <f t="shared" ca="1" si="6"/>
        <v/>
      </c>
      <c r="M83" s="277" t="str">
        <f t="shared" ca="1" si="7"/>
        <v/>
      </c>
      <c r="N83" s="189"/>
      <c r="O83" s="189"/>
      <c r="P83" s="189"/>
      <c r="Q83" s="189"/>
      <c r="R83" s="189"/>
      <c r="S83" s="189"/>
      <c r="T83" s="189"/>
      <c r="U83" s="189"/>
      <c r="V83" s="189"/>
      <c r="W83" s="189"/>
      <c r="X83" s="189"/>
      <c r="Y83" s="189"/>
      <c r="Z83" s="189"/>
      <c r="AA83" s="189"/>
      <c r="AB83" s="189"/>
      <c r="AC83" s="189"/>
      <c r="AD83" s="189"/>
      <c r="AE83" s="189"/>
      <c r="AF83" s="189"/>
    </row>
    <row r="84" spans="2:32" s="190" customFormat="1" ht="27.65" customHeight="1">
      <c r="B84" s="272" t="str">
        <f t="shared" ca="1" si="8"/>
        <v/>
      </c>
      <c r="C84" s="273" t="str">
        <f ca="1">IF($B84="","",VLOOKUP($B84,'明細版-試算頁'!$B$17:$AD$141,C$17,FALSE))</f>
        <v/>
      </c>
      <c r="D84" s="274" t="str">
        <f ca="1">IF($B84="","",VLOOKUP($B84,'明細版-試算頁'!$B$17:$AD$141,D$17,FALSE))</f>
        <v/>
      </c>
      <c r="E84" s="1290" t="str">
        <f ca="1">IF($B84="","",VLOOKUP($B84,'明細版-試算頁'!$B$17:$AD$141,E$17,FALSE))</f>
        <v/>
      </c>
      <c r="F84" s="1290" t="e">
        <v>#VALUE!</v>
      </c>
      <c r="G84" s="275" t="str">
        <f ca="1">IF($B84="","",VLOOKUP($B84,'明細版-試算頁'!$B$17:$AD$141,G$17,FALSE))</f>
        <v/>
      </c>
      <c r="H84" s="1291" t="str">
        <f ca="1">IF($B84="","",VLOOKUP($B84,'明細版-試算頁'!$B$17:$AD$141,H$17,FALSE))</f>
        <v/>
      </c>
      <c r="I84" s="1292" t="e">
        <v>#VALUE!</v>
      </c>
      <c r="J84" s="1290" t="str">
        <f ca="1">IF($B84="","",VLOOKUP($B84,'明細版-試算頁'!$B$17:$AD$141,J$17,FALSE))</f>
        <v/>
      </c>
      <c r="K84" s="1293" t="e">
        <v>#VALUE!</v>
      </c>
      <c r="L84" s="284" t="str">
        <f t="shared" ca="1" si="6"/>
        <v/>
      </c>
      <c r="M84" s="277" t="str">
        <f t="shared" ca="1" si="7"/>
        <v/>
      </c>
      <c r="N84" s="189"/>
      <c r="O84" s="189"/>
      <c r="P84" s="189"/>
      <c r="Q84" s="189"/>
      <c r="R84" s="189"/>
      <c r="S84" s="189"/>
      <c r="T84" s="189"/>
      <c r="U84" s="189"/>
      <c r="V84" s="189"/>
      <c r="W84" s="189"/>
      <c r="X84" s="189"/>
      <c r="Y84" s="189"/>
      <c r="Z84" s="189"/>
      <c r="AA84" s="189"/>
      <c r="AB84" s="189"/>
      <c r="AC84" s="189"/>
      <c r="AD84" s="189"/>
      <c r="AE84" s="189"/>
      <c r="AF84" s="189"/>
    </row>
    <row r="85" spans="2:32" s="190" customFormat="1" ht="27.65" customHeight="1">
      <c r="B85" s="272" t="str">
        <f t="shared" ca="1" si="8"/>
        <v/>
      </c>
      <c r="C85" s="273" t="str">
        <f ca="1">IF($B85="","",VLOOKUP($B85,'明細版-試算頁'!$B$17:$AD$141,C$17,FALSE))</f>
        <v/>
      </c>
      <c r="D85" s="274" t="str">
        <f ca="1">IF($B85="","",VLOOKUP($B85,'明細版-試算頁'!$B$17:$AD$141,D$17,FALSE))</f>
        <v/>
      </c>
      <c r="E85" s="1290" t="str">
        <f ca="1">IF($B85="","",VLOOKUP($B85,'明細版-試算頁'!$B$17:$AD$141,E$17,FALSE))</f>
        <v/>
      </c>
      <c r="F85" s="1290" t="e">
        <v>#VALUE!</v>
      </c>
      <c r="G85" s="275" t="str">
        <f ca="1">IF($B85="","",VLOOKUP($B85,'明細版-試算頁'!$B$17:$AD$141,G$17,FALSE))</f>
        <v/>
      </c>
      <c r="H85" s="1291" t="str">
        <f ca="1">IF($B85="","",VLOOKUP($B85,'明細版-試算頁'!$B$17:$AD$141,H$17,FALSE))</f>
        <v/>
      </c>
      <c r="I85" s="1292" t="e">
        <v>#VALUE!</v>
      </c>
      <c r="J85" s="1290" t="str">
        <f ca="1">IF($B85="","",VLOOKUP($B85,'明細版-試算頁'!$B$17:$AD$141,J$17,FALSE))</f>
        <v/>
      </c>
      <c r="K85" s="1293" t="e">
        <v>#VALUE!</v>
      </c>
      <c r="L85" s="284" t="str">
        <f t="shared" ca="1" si="6"/>
        <v/>
      </c>
      <c r="M85" s="277" t="str">
        <f t="shared" ca="1" si="7"/>
        <v/>
      </c>
      <c r="N85" s="189"/>
      <c r="O85" s="189"/>
      <c r="P85" s="189"/>
      <c r="Q85" s="189"/>
      <c r="R85" s="189"/>
      <c r="S85" s="189"/>
      <c r="T85" s="189"/>
      <c r="U85" s="189"/>
      <c r="V85" s="189"/>
      <c r="W85" s="189"/>
      <c r="X85" s="189"/>
      <c r="Y85" s="189"/>
      <c r="Z85" s="189"/>
      <c r="AA85" s="189"/>
      <c r="AB85" s="189"/>
      <c r="AC85" s="189"/>
      <c r="AD85" s="189"/>
      <c r="AE85" s="189"/>
      <c r="AF85" s="189"/>
    </row>
    <row r="86" spans="2:32" s="190" customFormat="1" ht="27.65" customHeight="1">
      <c r="B86" s="272" t="str">
        <f t="shared" ca="1" si="8"/>
        <v/>
      </c>
      <c r="C86" s="273" t="str">
        <f ca="1">IF($B86="","",VLOOKUP($B86,'明細版-試算頁'!$B$17:$AD$141,C$17,FALSE))</f>
        <v/>
      </c>
      <c r="D86" s="274" t="str">
        <f ca="1">IF($B86="","",VLOOKUP($B86,'明細版-試算頁'!$B$17:$AD$141,D$17,FALSE))</f>
        <v/>
      </c>
      <c r="E86" s="1290" t="str">
        <f ca="1">IF($B86="","",VLOOKUP($B86,'明細版-試算頁'!$B$17:$AD$141,E$17,FALSE))</f>
        <v/>
      </c>
      <c r="F86" s="1290" t="e">
        <v>#VALUE!</v>
      </c>
      <c r="G86" s="275" t="str">
        <f ca="1">IF($B86="","",VLOOKUP($B86,'明細版-試算頁'!$B$17:$AD$141,G$17,FALSE))</f>
        <v/>
      </c>
      <c r="H86" s="1291" t="str">
        <f ca="1">IF($B86="","",VLOOKUP($B86,'明細版-試算頁'!$B$17:$AD$141,H$17,FALSE))</f>
        <v/>
      </c>
      <c r="I86" s="1292" t="e">
        <v>#VALUE!</v>
      </c>
      <c r="J86" s="1290" t="str">
        <f ca="1">IF($B86="","",VLOOKUP($B86,'明細版-試算頁'!$B$17:$AD$141,J$17,FALSE))</f>
        <v/>
      </c>
      <c r="K86" s="1293" t="e">
        <v>#VALUE!</v>
      </c>
      <c r="L86" s="284" t="str">
        <f t="shared" ca="1" si="6"/>
        <v/>
      </c>
      <c r="M86" s="277" t="str">
        <f t="shared" ca="1" si="7"/>
        <v/>
      </c>
      <c r="N86" s="189"/>
      <c r="O86" s="189"/>
      <c r="P86" s="189"/>
      <c r="Q86" s="189"/>
      <c r="R86" s="189"/>
      <c r="S86" s="189"/>
      <c r="T86" s="189"/>
      <c r="U86" s="189"/>
      <c r="V86" s="189"/>
      <c r="W86" s="189"/>
      <c r="X86" s="189"/>
      <c r="Y86" s="189"/>
      <c r="Z86" s="189"/>
      <c r="AA86" s="189"/>
      <c r="AB86" s="189"/>
      <c r="AC86" s="189"/>
      <c r="AD86" s="189"/>
      <c r="AE86" s="189"/>
      <c r="AF86" s="189"/>
    </row>
    <row r="87" spans="2:32" s="190" customFormat="1" ht="27.65" customHeight="1">
      <c r="B87" s="272" t="str">
        <f t="shared" ca="1" si="8"/>
        <v/>
      </c>
      <c r="C87" s="273" t="str">
        <f ca="1">IF($B87="","",VLOOKUP($B87,'明細版-試算頁'!$B$17:$AD$141,C$17,FALSE))</f>
        <v/>
      </c>
      <c r="D87" s="274" t="str">
        <f ca="1">IF($B87="","",VLOOKUP($B87,'明細版-試算頁'!$B$17:$AD$141,D$17,FALSE))</f>
        <v/>
      </c>
      <c r="E87" s="1290" t="str">
        <f ca="1">IF($B87="","",VLOOKUP($B87,'明細版-試算頁'!$B$17:$AD$141,E$17,FALSE))</f>
        <v/>
      </c>
      <c r="F87" s="1290" t="e">
        <v>#VALUE!</v>
      </c>
      <c r="G87" s="275" t="str">
        <f ca="1">IF($B87="","",VLOOKUP($B87,'明細版-試算頁'!$B$17:$AD$141,G$17,FALSE))</f>
        <v/>
      </c>
      <c r="H87" s="1291" t="str">
        <f ca="1">IF($B87="","",VLOOKUP($B87,'明細版-試算頁'!$B$17:$AD$141,H$17,FALSE))</f>
        <v/>
      </c>
      <c r="I87" s="1292" t="e">
        <v>#VALUE!</v>
      </c>
      <c r="J87" s="1290" t="str">
        <f ca="1">IF($B87="","",VLOOKUP($B87,'明細版-試算頁'!$B$17:$AD$141,J$17,FALSE))</f>
        <v/>
      </c>
      <c r="K87" s="1293" t="e">
        <v>#VALUE!</v>
      </c>
      <c r="L87" s="284" t="str">
        <f t="shared" ca="1" si="6"/>
        <v/>
      </c>
      <c r="M87" s="277" t="str">
        <f t="shared" ca="1" si="7"/>
        <v/>
      </c>
      <c r="N87" s="189"/>
      <c r="O87" s="189"/>
      <c r="P87" s="189"/>
      <c r="Q87" s="189"/>
      <c r="R87" s="189"/>
      <c r="S87" s="189"/>
      <c r="T87" s="189"/>
      <c r="U87" s="189"/>
      <c r="V87" s="189"/>
      <c r="W87" s="189"/>
      <c r="X87" s="189"/>
      <c r="Y87" s="189"/>
      <c r="Z87" s="189"/>
      <c r="AA87" s="189"/>
      <c r="AB87" s="189"/>
      <c r="AC87" s="189"/>
      <c r="AD87" s="189"/>
      <c r="AE87" s="189"/>
      <c r="AF87" s="189"/>
    </row>
    <row r="88" spans="2:32" s="190" customFormat="1" ht="27.65" customHeight="1">
      <c r="B88" s="272" t="str">
        <f t="shared" ca="1" si="8"/>
        <v/>
      </c>
      <c r="C88" s="273" t="str">
        <f ca="1">IF($B88="","",VLOOKUP($B88,'明細版-試算頁'!$B$17:$AD$141,C$17,FALSE))</f>
        <v/>
      </c>
      <c r="D88" s="274" t="str">
        <f ca="1">IF($B88="","",VLOOKUP($B88,'明細版-試算頁'!$B$17:$AD$141,D$17,FALSE))</f>
        <v/>
      </c>
      <c r="E88" s="1290" t="str">
        <f ca="1">IF($B88="","",VLOOKUP($B88,'明細版-試算頁'!$B$17:$AD$141,E$17,FALSE))</f>
        <v/>
      </c>
      <c r="F88" s="1290" t="e">
        <v>#VALUE!</v>
      </c>
      <c r="G88" s="275" t="str">
        <f ca="1">IF($B88="","",VLOOKUP($B88,'明細版-試算頁'!$B$17:$AD$141,G$17,FALSE))</f>
        <v/>
      </c>
      <c r="H88" s="1291" t="str">
        <f ca="1">IF($B88="","",VLOOKUP($B88,'明細版-試算頁'!$B$17:$AD$141,H$17,FALSE))</f>
        <v/>
      </c>
      <c r="I88" s="1292" t="e">
        <v>#VALUE!</v>
      </c>
      <c r="J88" s="1290" t="str">
        <f ca="1">IF($B88="","",VLOOKUP($B88,'明細版-試算頁'!$B$17:$AD$141,J$17,FALSE))</f>
        <v/>
      </c>
      <c r="K88" s="1293" t="e">
        <v>#VALUE!</v>
      </c>
      <c r="L88" s="284" t="str">
        <f t="shared" ca="1" si="6"/>
        <v/>
      </c>
      <c r="M88" s="277" t="str">
        <f t="shared" ca="1" si="7"/>
        <v/>
      </c>
      <c r="N88" s="189"/>
      <c r="O88" s="189"/>
      <c r="P88" s="189"/>
      <c r="Q88" s="189"/>
      <c r="R88" s="189"/>
      <c r="S88" s="189"/>
      <c r="T88" s="189"/>
      <c r="U88" s="189"/>
      <c r="V88" s="189"/>
      <c r="W88" s="189"/>
      <c r="X88" s="189"/>
      <c r="Y88" s="189"/>
      <c r="Z88" s="189"/>
      <c r="AA88" s="189"/>
      <c r="AB88" s="189"/>
      <c r="AC88" s="189"/>
      <c r="AD88" s="189"/>
      <c r="AE88" s="189"/>
      <c r="AF88" s="189"/>
    </row>
    <row r="89" spans="2:32" s="190" customFormat="1" ht="27.65" customHeight="1">
      <c r="B89" s="272" t="str">
        <f t="shared" ca="1" si="8"/>
        <v/>
      </c>
      <c r="C89" s="273" t="str">
        <f ca="1">IF($B89="","",VLOOKUP($B89,'明細版-試算頁'!$B$17:$AD$141,C$17,FALSE))</f>
        <v/>
      </c>
      <c r="D89" s="274" t="str">
        <f ca="1">IF($B89="","",VLOOKUP($B89,'明細版-試算頁'!$B$17:$AD$141,D$17,FALSE))</f>
        <v/>
      </c>
      <c r="E89" s="1290" t="str">
        <f ca="1">IF($B89="","",VLOOKUP($B89,'明細版-試算頁'!$B$17:$AD$141,E$17,FALSE))</f>
        <v/>
      </c>
      <c r="F89" s="1290" t="e">
        <v>#VALUE!</v>
      </c>
      <c r="G89" s="275" t="str">
        <f ca="1">IF($B89="","",VLOOKUP($B89,'明細版-試算頁'!$B$17:$AD$141,G$17,FALSE))</f>
        <v/>
      </c>
      <c r="H89" s="1291" t="str">
        <f ca="1">IF($B89="","",VLOOKUP($B89,'明細版-試算頁'!$B$17:$AD$141,H$17,FALSE))</f>
        <v/>
      </c>
      <c r="I89" s="1292" t="e">
        <v>#VALUE!</v>
      </c>
      <c r="J89" s="1290" t="str">
        <f ca="1">IF($B89="","",VLOOKUP($B89,'明細版-試算頁'!$B$17:$AD$141,J$17,FALSE))</f>
        <v/>
      </c>
      <c r="K89" s="1293" t="e">
        <v>#VALUE!</v>
      </c>
      <c r="L89" s="284" t="str">
        <f t="shared" ca="1" si="6"/>
        <v/>
      </c>
      <c r="M89" s="277" t="str">
        <f t="shared" ca="1" si="7"/>
        <v/>
      </c>
      <c r="N89" s="189"/>
      <c r="O89" s="189"/>
      <c r="P89" s="189"/>
      <c r="Q89" s="189"/>
      <c r="R89" s="189"/>
      <c r="S89" s="189"/>
      <c r="T89" s="189"/>
      <c r="U89" s="189"/>
      <c r="V89" s="189"/>
      <c r="W89" s="189"/>
      <c r="X89" s="189"/>
      <c r="Y89" s="189"/>
      <c r="Z89" s="189"/>
      <c r="AA89" s="189"/>
      <c r="AB89" s="189"/>
      <c r="AC89" s="189"/>
      <c r="AD89" s="189"/>
      <c r="AE89" s="189"/>
      <c r="AF89" s="189"/>
    </row>
    <row r="90" spans="2:32" s="190" customFormat="1" ht="27.65" customHeight="1">
      <c r="B90" s="272" t="str">
        <f t="shared" ca="1" si="8"/>
        <v/>
      </c>
      <c r="C90" s="273" t="str">
        <f ca="1">IF($B90="","",VLOOKUP($B90,'明細版-試算頁'!$B$17:$AD$141,C$17,FALSE))</f>
        <v/>
      </c>
      <c r="D90" s="274" t="str">
        <f ca="1">IF($B90="","",VLOOKUP($B90,'明細版-試算頁'!$B$17:$AD$141,D$17,FALSE))</f>
        <v/>
      </c>
      <c r="E90" s="1290" t="str">
        <f ca="1">IF($B90="","",VLOOKUP($B90,'明細版-試算頁'!$B$17:$AD$141,E$17,FALSE))</f>
        <v/>
      </c>
      <c r="F90" s="1290" t="e">
        <v>#VALUE!</v>
      </c>
      <c r="G90" s="275" t="str">
        <f ca="1">IF($B90="","",VLOOKUP($B90,'明細版-試算頁'!$B$17:$AD$141,G$17,FALSE))</f>
        <v/>
      </c>
      <c r="H90" s="1291" t="str">
        <f ca="1">IF($B90="","",VLOOKUP($B90,'明細版-試算頁'!$B$17:$AD$141,H$17,FALSE))</f>
        <v/>
      </c>
      <c r="I90" s="1292" t="e">
        <v>#VALUE!</v>
      </c>
      <c r="J90" s="1290" t="str">
        <f ca="1">IF($B90="","",VLOOKUP($B90,'明細版-試算頁'!$B$17:$AD$141,J$17,FALSE))</f>
        <v/>
      </c>
      <c r="K90" s="1293" t="e">
        <v>#VALUE!</v>
      </c>
      <c r="L90" s="284" t="str">
        <f t="shared" ca="1" si="6"/>
        <v/>
      </c>
      <c r="M90" s="277" t="str">
        <f t="shared" ca="1" si="7"/>
        <v/>
      </c>
      <c r="N90" s="189"/>
      <c r="O90" s="189"/>
      <c r="P90" s="189"/>
      <c r="Q90" s="189"/>
      <c r="R90" s="189"/>
      <c r="S90" s="189"/>
      <c r="T90" s="189"/>
      <c r="U90" s="189"/>
      <c r="V90" s="189"/>
      <c r="W90" s="189"/>
      <c r="X90" s="189"/>
      <c r="Y90" s="189"/>
      <c r="Z90" s="189"/>
      <c r="AA90" s="189"/>
      <c r="AB90" s="189"/>
      <c r="AC90" s="189"/>
      <c r="AD90" s="189"/>
      <c r="AE90" s="189"/>
      <c r="AF90" s="189"/>
    </row>
    <row r="91" spans="2:32" s="190" customFormat="1" ht="27.65" customHeight="1" thickBot="1">
      <c r="B91" s="278" t="str">
        <f t="shared" ca="1" si="8"/>
        <v/>
      </c>
      <c r="C91" s="279" t="str">
        <f ca="1">IF($B91="","",VLOOKUP($B91,'明細版-試算頁'!$B$17:$AD$141,C$17,FALSE))</f>
        <v/>
      </c>
      <c r="D91" s="280" t="str">
        <f ca="1">IF($B91="","",VLOOKUP($B91,'明細版-試算頁'!$B$17:$AD$141,D$17,FALSE))</f>
        <v/>
      </c>
      <c r="E91" s="1294" t="str">
        <f ca="1">IF($B91="","",VLOOKUP($B91,'明細版-試算頁'!$B$17:$AD$141,E$17,FALSE))</f>
        <v/>
      </c>
      <c r="F91" s="1294" t="e">
        <v>#VALUE!</v>
      </c>
      <c r="G91" s="281" t="str">
        <f ca="1">IF($B91="","",VLOOKUP($B91,'明細版-試算頁'!$B$17:$AD$141,G$17,FALSE))</f>
        <v/>
      </c>
      <c r="H91" s="1295" t="str">
        <f ca="1">IF($B91="","",VLOOKUP($B91,'明細版-試算頁'!$B$17:$AD$141,H$17,FALSE))</f>
        <v/>
      </c>
      <c r="I91" s="1296" t="e">
        <v>#VALUE!</v>
      </c>
      <c r="J91" s="1294" t="str">
        <f ca="1">IF($B91="","",VLOOKUP($B91,'明細版-試算頁'!$B$17:$AD$141,J$17,FALSE))</f>
        <v/>
      </c>
      <c r="K91" s="1297" t="e">
        <v>#VALUE!</v>
      </c>
      <c r="L91" s="284" t="str">
        <f t="shared" ca="1" si="6"/>
        <v/>
      </c>
      <c r="M91" s="277" t="str">
        <f t="shared" ca="1" si="7"/>
        <v/>
      </c>
      <c r="N91" s="189"/>
      <c r="O91" s="189"/>
      <c r="P91" s="189"/>
      <c r="Q91" s="189"/>
      <c r="R91" s="189"/>
      <c r="S91" s="189"/>
      <c r="T91" s="189"/>
      <c r="U91" s="189"/>
      <c r="V91" s="189"/>
      <c r="W91" s="189"/>
      <c r="X91" s="189"/>
      <c r="Y91" s="189"/>
      <c r="Z91" s="189"/>
      <c r="AA91" s="189"/>
      <c r="AB91" s="189"/>
      <c r="AC91" s="189"/>
      <c r="AD91" s="189"/>
      <c r="AE91" s="189"/>
      <c r="AF91" s="189"/>
    </row>
    <row r="92" spans="2:32" s="137" customFormat="1" ht="29.95" customHeight="1">
      <c r="B92" s="1305" t="str">
        <f>$B$18</f>
        <v>保單
年度
(末)</v>
      </c>
      <c r="C92" s="1308" t="str">
        <f ca="1">$C$18</f>
        <v>保險
年齡</v>
      </c>
      <c r="D92" s="1308" t="str">
        <f ca="1">$D$18</f>
        <v>累積所繳保險費
(A)</v>
      </c>
      <c r="E92" s="1313" t="str">
        <f>$E$18</f>
        <v>假設投保後未來各保單年度宣告利率為4.35% (下表為預估假設值)</v>
      </c>
      <c r="F92" s="1313"/>
      <c r="G92" s="1314"/>
      <c r="H92" s="1314"/>
      <c r="I92" s="1314"/>
      <c r="J92" s="1314"/>
      <c r="K92" s="1315"/>
      <c r="L92" s="282"/>
      <c r="M92" s="285"/>
      <c r="N92" s="186"/>
      <c r="O92" s="186"/>
      <c r="P92" s="186"/>
      <c r="Q92" s="186"/>
      <c r="R92" s="186"/>
      <c r="S92" s="148"/>
      <c r="T92" s="148"/>
      <c r="U92" s="148"/>
      <c r="V92" s="246"/>
      <c r="W92" s="136"/>
      <c r="X92" s="136"/>
      <c r="Y92" s="136"/>
      <c r="Z92" s="136"/>
      <c r="AA92" s="136"/>
      <c r="AB92" s="136"/>
      <c r="AC92" s="136"/>
      <c r="AD92" s="136"/>
      <c r="AE92" s="136"/>
      <c r="AF92" s="136"/>
    </row>
    <row r="93" spans="2:32" s="188" customFormat="1" ht="29.95" customHeight="1">
      <c r="B93" s="1306"/>
      <c r="C93" s="1309"/>
      <c r="D93" s="1311"/>
      <c r="E93" s="1316" t="str">
        <f>$E$19</f>
        <v>含「基本保險金額、累計增加保險金額」</v>
      </c>
      <c r="F93" s="1317"/>
      <c r="G93" s="264" t="str">
        <f>$G$19</f>
        <v>選擇現金給付</v>
      </c>
      <c r="H93" s="1316" t="str">
        <f>$H$19</f>
        <v>含「基本保險金額、累計增加保險金額」</v>
      </c>
      <c r="I93" s="1318"/>
      <c r="J93" s="1318"/>
      <c r="K93" s="1319"/>
      <c r="L93" s="1353" t="str">
        <f>$L$19</f>
        <v>(F)=(B)+(D)</v>
      </c>
      <c r="M93" s="1300" t="str">
        <f>$M$19</f>
        <v>(G)=(B)+(E)</v>
      </c>
      <c r="N93" s="187"/>
      <c r="O93" s="187"/>
      <c r="P93" s="187"/>
      <c r="Q93" s="187"/>
      <c r="R93" s="187"/>
      <c r="S93" s="187"/>
      <c r="T93" s="187"/>
      <c r="U93" s="187"/>
      <c r="V93" s="187"/>
      <c r="W93" s="187"/>
      <c r="X93" s="187"/>
      <c r="Y93" s="187"/>
      <c r="Z93" s="187"/>
      <c r="AA93" s="187"/>
      <c r="AB93" s="187"/>
      <c r="AC93" s="187"/>
      <c r="AD93" s="187"/>
      <c r="AE93" s="187"/>
      <c r="AF93" s="187"/>
    </row>
    <row r="94" spans="2:32" s="188" customFormat="1" ht="69" customHeight="1" thickBot="1">
      <c r="B94" s="1307"/>
      <c r="C94" s="1310"/>
      <c r="D94" s="1312"/>
      <c r="E94" s="1302" t="str">
        <f>$E$20</f>
        <v>壽險保障
(身故保險金)</v>
      </c>
      <c r="F94" s="1303"/>
      <c r="G94" s="265" t="str">
        <f ca="1">$G$20</f>
        <v>增值回饋
分享金
(B)</v>
      </c>
      <c r="H94" s="1302" t="str">
        <f ca="1">$H$20</f>
        <v>年度末現金價值
【含祝壽保險金】
(D)</v>
      </c>
      <c r="I94" s="1303"/>
      <c r="J94" s="1351" t="str">
        <f ca="1">$J$20</f>
        <v>次年度期初
現金價值
(E)</v>
      </c>
      <c r="K94" s="1352"/>
      <c r="L94" s="1354"/>
      <c r="M94" s="1301"/>
      <c r="N94" s="187"/>
      <c r="O94" s="187"/>
      <c r="P94" s="187"/>
      <c r="Q94" s="187"/>
      <c r="R94" s="187"/>
      <c r="S94" s="187"/>
      <c r="T94" s="187"/>
      <c r="U94" s="187"/>
      <c r="V94" s="187"/>
      <c r="W94" s="187"/>
      <c r="X94" s="187"/>
      <c r="Y94" s="187"/>
      <c r="Z94" s="187"/>
      <c r="AA94" s="187"/>
      <c r="AB94" s="187"/>
      <c r="AC94" s="187"/>
      <c r="AD94" s="187"/>
      <c r="AE94" s="187"/>
      <c r="AF94" s="187"/>
    </row>
    <row r="95" spans="2:32" s="190" customFormat="1" ht="27.4" customHeight="1">
      <c r="B95" s="266" t="str">
        <f ca="1">IF(B91="","",IF(C91=109,"",B91+1))</f>
        <v/>
      </c>
      <c r="C95" s="267" t="str">
        <f ca="1">IF($B95="","",VLOOKUP($B95,'明細版-試算頁'!$B$17:$AD$141,C$17,FALSE))</f>
        <v/>
      </c>
      <c r="D95" s="268" t="str">
        <f ca="1">IF($B95="","",VLOOKUP($B95,'明細版-試算頁'!$B$17:$AD$141,D$17,FALSE))</f>
        <v/>
      </c>
      <c r="E95" s="1321" t="str">
        <f ca="1">IF($B95="","",VLOOKUP($B95,'明細版-試算頁'!$B$17:$AD$141,E$17,FALSE))</f>
        <v/>
      </c>
      <c r="F95" s="1321" t="e">
        <v>#VALUE!</v>
      </c>
      <c r="G95" s="269" t="str">
        <f ca="1">IF($B95="","",VLOOKUP($B95,'明細版-試算頁'!$B$17:$AD$141,G$17,FALSE))</f>
        <v/>
      </c>
      <c r="H95" s="1322" t="str">
        <f ca="1">IF($B95="","",VLOOKUP($B95,'明細版-試算頁'!$B$17:$AD$141,H$17,FALSE))</f>
        <v/>
      </c>
      <c r="I95" s="1323" t="e">
        <v>#VALUE!</v>
      </c>
      <c r="J95" s="1321" t="str">
        <f ca="1">IF($B95="","",VLOOKUP($B95,'明細版-試算頁'!$B$17:$AD$141,J$17,FALSE))</f>
        <v/>
      </c>
      <c r="K95" s="1324" t="e">
        <v>#VALUE!</v>
      </c>
      <c r="L95" s="284" t="str">
        <f t="shared" ref="L95:L119" ca="1" si="9">IF(B95="","",G95+H95)</f>
        <v/>
      </c>
      <c r="M95" s="277" t="str">
        <f t="shared" ref="M95:M119" ca="1" si="10">IF(J95="","",IF(J95=0,0,G95+J95))</f>
        <v/>
      </c>
      <c r="N95" s="189"/>
      <c r="O95" s="189"/>
      <c r="P95" s="189"/>
      <c r="Q95" s="189"/>
      <c r="R95" s="189"/>
      <c r="S95" s="189"/>
      <c r="T95" s="189"/>
      <c r="U95" s="189"/>
      <c r="V95" s="189"/>
      <c r="W95" s="189"/>
      <c r="X95" s="189"/>
      <c r="Y95" s="189"/>
      <c r="Z95" s="189"/>
      <c r="AA95" s="189"/>
      <c r="AB95" s="189"/>
      <c r="AC95" s="189"/>
      <c r="AD95" s="189"/>
      <c r="AE95" s="189"/>
      <c r="AF95" s="189"/>
    </row>
    <row r="96" spans="2:32" s="190" customFormat="1" ht="27.4" customHeight="1">
      <c r="B96" s="272" t="str">
        <f t="shared" ref="B96:B119" ca="1" si="11">IF(B95="","",IF(C95=109,"",B95+1))</f>
        <v/>
      </c>
      <c r="C96" s="273" t="str">
        <f ca="1">IF($B96="","",VLOOKUP($B96,'明細版-試算頁'!$B$17:$AD$141,C$17,FALSE))</f>
        <v/>
      </c>
      <c r="D96" s="274" t="str">
        <f ca="1">IF($B96="","",VLOOKUP($B96,'明細版-試算頁'!$B$17:$AD$141,D$17,FALSE))</f>
        <v/>
      </c>
      <c r="E96" s="1290" t="str">
        <f ca="1">IF($B96="","",VLOOKUP($B96,'明細版-試算頁'!$B$17:$AD$141,E$17,FALSE))</f>
        <v/>
      </c>
      <c r="F96" s="1290" t="s">
        <v>347</v>
      </c>
      <c r="G96" s="275" t="str">
        <f ca="1">IF($B96="","",VLOOKUP($B96,'明細版-試算頁'!$B$17:$AD$141,G$17,FALSE))</f>
        <v/>
      </c>
      <c r="H96" s="1291" t="str">
        <f ca="1">IF($B96="","",VLOOKUP($B96,'明細版-試算頁'!$B$17:$AD$141,H$17,FALSE))</f>
        <v/>
      </c>
      <c r="I96" s="1292" t="s">
        <v>347</v>
      </c>
      <c r="J96" s="1290" t="str">
        <f ca="1">IF($B96="","",VLOOKUP($B96,'明細版-試算頁'!$B$17:$AD$141,J$17,FALSE))</f>
        <v/>
      </c>
      <c r="K96" s="1293" t="s">
        <v>347</v>
      </c>
      <c r="L96" s="284" t="str">
        <f t="shared" ca="1" si="9"/>
        <v/>
      </c>
      <c r="M96" s="277" t="str">
        <f t="shared" ca="1" si="10"/>
        <v/>
      </c>
      <c r="N96" s="189"/>
      <c r="O96" s="189"/>
      <c r="P96" s="189"/>
      <c r="Q96" s="189"/>
      <c r="R96" s="189"/>
      <c r="S96" s="189"/>
      <c r="T96" s="189"/>
      <c r="U96" s="189"/>
      <c r="V96" s="189"/>
      <c r="W96" s="189"/>
      <c r="X96" s="189"/>
      <c r="Y96" s="189"/>
      <c r="Z96" s="189"/>
      <c r="AA96" s="189"/>
      <c r="AB96" s="189"/>
      <c r="AC96" s="189"/>
      <c r="AD96" s="189"/>
      <c r="AE96" s="189"/>
      <c r="AF96" s="189"/>
    </row>
    <row r="97" spans="2:32" s="190" customFormat="1" ht="27.4" customHeight="1">
      <c r="B97" s="272" t="str">
        <f t="shared" ca="1" si="11"/>
        <v/>
      </c>
      <c r="C97" s="273" t="str">
        <f ca="1">IF($B97="","",VLOOKUP($B97,'明細版-試算頁'!$B$17:$AD$141,C$17,FALSE))</f>
        <v/>
      </c>
      <c r="D97" s="274" t="str">
        <f ca="1">IF($B97="","",VLOOKUP($B97,'明細版-試算頁'!$B$17:$AD$141,D$17,FALSE))</f>
        <v/>
      </c>
      <c r="E97" s="1290" t="str">
        <f ca="1">IF($B97="","",VLOOKUP($B97,'明細版-試算頁'!$B$17:$AD$141,E$17,FALSE))</f>
        <v/>
      </c>
      <c r="F97" s="1290" t="s">
        <v>347</v>
      </c>
      <c r="G97" s="275" t="str">
        <f ca="1">IF($B97="","",VLOOKUP($B97,'明細版-試算頁'!$B$17:$AD$141,G$17,FALSE))</f>
        <v/>
      </c>
      <c r="H97" s="1291" t="str">
        <f ca="1">IF($B97="","",VLOOKUP($B97,'明細版-試算頁'!$B$17:$AD$141,H$17,FALSE))</f>
        <v/>
      </c>
      <c r="I97" s="1292" t="s">
        <v>347</v>
      </c>
      <c r="J97" s="1290" t="str">
        <f ca="1">IF($B97="","",VLOOKUP($B97,'明細版-試算頁'!$B$17:$AD$141,J$17,FALSE))</f>
        <v/>
      </c>
      <c r="K97" s="1293" t="s">
        <v>347</v>
      </c>
      <c r="L97" s="284" t="str">
        <f t="shared" ca="1" si="9"/>
        <v/>
      </c>
      <c r="M97" s="277" t="str">
        <f t="shared" ca="1" si="10"/>
        <v/>
      </c>
      <c r="N97" s="189"/>
      <c r="O97" s="189"/>
      <c r="P97" s="189"/>
      <c r="Q97" s="189"/>
      <c r="R97" s="189"/>
      <c r="S97" s="189"/>
      <c r="T97" s="189"/>
      <c r="U97" s="189"/>
      <c r="V97" s="189"/>
      <c r="W97" s="189"/>
      <c r="X97" s="189"/>
      <c r="Y97" s="189"/>
      <c r="Z97" s="189"/>
      <c r="AA97" s="189"/>
      <c r="AB97" s="189"/>
      <c r="AC97" s="189"/>
      <c r="AD97" s="189"/>
      <c r="AE97" s="189"/>
      <c r="AF97" s="189"/>
    </row>
    <row r="98" spans="2:32" s="190" customFormat="1" ht="27.4" customHeight="1">
      <c r="B98" s="272" t="str">
        <f t="shared" ca="1" si="11"/>
        <v/>
      </c>
      <c r="C98" s="273" t="str">
        <f ca="1">IF($B98="","",VLOOKUP($B98,'明細版-試算頁'!$B$17:$AD$141,C$17,FALSE))</f>
        <v/>
      </c>
      <c r="D98" s="274" t="str">
        <f ca="1">IF($B98="","",VLOOKUP($B98,'明細版-試算頁'!$B$17:$AD$141,D$17,FALSE))</f>
        <v/>
      </c>
      <c r="E98" s="1290" t="str">
        <f ca="1">IF($B98="","",VLOOKUP($B98,'明細版-試算頁'!$B$17:$AD$141,E$17,FALSE))</f>
        <v/>
      </c>
      <c r="F98" s="1290" t="s">
        <v>347</v>
      </c>
      <c r="G98" s="275" t="str">
        <f ca="1">IF($B98="","",VLOOKUP($B98,'明細版-試算頁'!$B$17:$AD$141,G$17,FALSE))</f>
        <v/>
      </c>
      <c r="H98" s="1291" t="str">
        <f ca="1">IF($B98="","",VLOOKUP($B98,'明細版-試算頁'!$B$17:$AD$141,H$17,FALSE))</f>
        <v/>
      </c>
      <c r="I98" s="1292" t="s">
        <v>347</v>
      </c>
      <c r="J98" s="1290" t="str">
        <f ca="1">IF($B98="","",VLOOKUP($B98,'明細版-試算頁'!$B$17:$AD$141,J$17,FALSE))</f>
        <v/>
      </c>
      <c r="K98" s="1293" t="s">
        <v>347</v>
      </c>
      <c r="L98" s="284" t="str">
        <f t="shared" ca="1" si="9"/>
        <v/>
      </c>
      <c r="M98" s="277" t="str">
        <f t="shared" ca="1" si="10"/>
        <v/>
      </c>
      <c r="N98" s="189"/>
      <c r="O98" s="189"/>
      <c r="P98" s="189"/>
      <c r="Q98" s="189"/>
      <c r="R98" s="189"/>
      <c r="S98" s="189"/>
      <c r="T98" s="189"/>
      <c r="U98" s="189"/>
      <c r="V98" s="189"/>
      <c r="W98" s="189"/>
      <c r="X98" s="189"/>
      <c r="Y98" s="189"/>
      <c r="Z98" s="189"/>
      <c r="AA98" s="189"/>
      <c r="AB98" s="189"/>
      <c r="AC98" s="189"/>
      <c r="AD98" s="189"/>
      <c r="AE98" s="189"/>
      <c r="AF98" s="189"/>
    </row>
    <row r="99" spans="2:32" s="190" customFormat="1" ht="27.4" customHeight="1">
      <c r="B99" s="272" t="str">
        <f t="shared" ca="1" si="11"/>
        <v/>
      </c>
      <c r="C99" s="273" t="str">
        <f ca="1">IF($B99="","",VLOOKUP($B99,'明細版-試算頁'!$B$17:$AD$141,C$17,FALSE))</f>
        <v/>
      </c>
      <c r="D99" s="274" t="str">
        <f ca="1">IF($B99="","",VLOOKUP($B99,'明細版-試算頁'!$B$17:$AD$141,D$17,FALSE))</f>
        <v/>
      </c>
      <c r="E99" s="1290" t="str">
        <f ca="1">IF($B99="","",VLOOKUP($B99,'明細版-試算頁'!$B$17:$AD$141,E$17,FALSE))</f>
        <v/>
      </c>
      <c r="F99" s="1290" t="s">
        <v>347</v>
      </c>
      <c r="G99" s="275" t="str">
        <f ca="1">IF($B99="","",VLOOKUP($B99,'明細版-試算頁'!$B$17:$AD$141,G$17,FALSE))</f>
        <v/>
      </c>
      <c r="H99" s="1291" t="str">
        <f ca="1">IF($B99="","",VLOOKUP($B99,'明細版-試算頁'!$B$17:$AD$141,H$17,FALSE))</f>
        <v/>
      </c>
      <c r="I99" s="1292" t="s">
        <v>347</v>
      </c>
      <c r="J99" s="1290" t="str">
        <f ca="1">IF($B99="","",VLOOKUP($B99,'明細版-試算頁'!$B$17:$AD$141,J$17,FALSE))</f>
        <v/>
      </c>
      <c r="K99" s="1293" t="s">
        <v>347</v>
      </c>
      <c r="L99" s="284" t="str">
        <f t="shared" ca="1" si="9"/>
        <v/>
      </c>
      <c r="M99" s="277" t="str">
        <f t="shared" ca="1" si="10"/>
        <v/>
      </c>
      <c r="N99" s="189"/>
      <c r="O99" s="189"/>
      <c r="P99" s="189"/>
      <c r="Q99" s="189"/>
      <c r="R99" s="189"/>
      <c r="S99" s="189"/>
      <c r="T99" s="189"/>
      <c r="U99" s="189"/>
      <c r="V99" s="189"/>
      <c r="W99" s="189"/>
      <c r="X99" s="189"/>
      <c r="Y99" s="189"/>
      <c r="Z99" s="189"/>
      <c r="AA99" s="189"/>
      <c r="AB99" s="189"/>
      <c r="AC99" s="189"/>
      <c r="AD99" s="189"/>
      <c r="AE99" s="189"/>
      <c r="AF99" s="189"/>
    </row>
    <row r="100" spans="2:32" s="190" customFormat="1" ht="27.4" customHeight="1">
      <c r="B100" s="272" t="str">
        <f t="shared" ca="1" si="11"/>
        <v/>
      </c>
      <c r="C100" s="273" t="str">
        <f ca="1">IF($B100="","",VLOOKUP($B100,'明細版-試算頁'!$B$17:$AD$141,C$17,FALSE))</f>
        <v/>
      </c>
      <c r="D100" s="274" t="str">
        <f ca="1">IF($B100="","",VLOOKUP($B100,'明細版-試算頁'!$B$17:$AD$141,D$17,FALSE))</f>
        <v/>
      </c>
      <c r="E100" s="1290" t="str">
        <f ca="1">IF($B100="","",VLOOKUP($B100,'明細版-試算頁'!$B$17:$AD$141,E$17,FALSE))</f>
        <v/>
      </c>
      <c r="F100" s="1290" t="s">
        <v>347</v>
      </c>
      <c r="G100" s="275" t="str">
        <f ca="1">IF($B100="","",VLOOKUP($B100,'明細版-試算頁'!$B$17:$AD$141,G$17,FALSE))</f>
        <v/>
      </c>
      <c r="H100" s="1291" t="str">
        <f ca="1">IF($B100="","",VLOOKUP($B100,'明細版-試算頁'!$B$17:$AD$141,H$17,FALSE))</f>
        <v/>
      </c>
      <c r="I100" s="1292" t="s">
        <v>347</v>
      </c>
      <c r="J100" s="1290" t="str">
        <f ca="1">IF($B100="","",VLOOKUP($B100,'明細版-試算頁'!$B$17:$AD$141,J$17,FALSE))</f>
        <v/>
      </c>
      <c r="K100" s="1293" t="s">
        <v>347</v>
      </c>
      <c r="L100" s="284" t="str">
        <f t="shared" ca="1" si="9"/>
        <v/>
      </c>
      <c r="M100" s="277" t="str">
        <f t="shared" ca="1" si="10"/>
        <v/>
      </c>
      <c r="N100" s="189"/>
      <c r="O100" s="189"/>
      <c r="P100" s="189"/>
      <c r="Q100" s="189"/>
      <c r="R100" s="189"/>
      <c r="S100" s="189"/>
      <c r="T100" s="189"/>
      <c r="U100" s="189"/>
      <c r="V100" s="189"/>
      <c r="W100" s="189"/>
      <c r="X100" s="189"/>
      <c r="Y100" s="189"/>
      <c r="Z100" s="189"/>
      <c r="AA100" s="189"/>
      <c r="AB100" s="189"/>
      <c r="AC100" s="189"/>
      <c r="AD100" s="189"/>
      <c r="AE100" s="189"/>
      <c r="AF100" s="189"/>
    </row>
    <row r="101" spans="2:32" s="190" customFormat="1" ht="27.4" customHeight="1">
      <c r="B101" s="272" t="str">
        <f t="shared" ca="1" si="11"/>
        <v/>
      </c>
      <c r="C101" s="273" t="str">
        <f ca="1">IF($B101="","",VLOOKUP($B101,'明細版-試算頁'!$B$17:$AD$141,C$17,FALSE))</f>
        <v/>
      </c>
      <c r="D101" s="274" t="str">
        <f ca="1">IF($B101="","",VLOOKUP($B101,'明細版-試算頁'!$B$17:$AD$141,D$17,FALSE))</f>
        <v/>
      </c>
      <c r="E101" s="1290" t="str">
        <f ca="1">IF($B101="","",VLOOKUP($B101,'明細版-試算頁'!$B$17:$AD$141,E$17,FALSE))</f>
        <v/>
      </c>
      <c r="F101" s="1290" t="s">
        <v>347</v>
      </c>
      <c r="G101" s="275" t="str">
        <f ca="1">IF($B101="","",VLOOKUP($B101,'明細版-試算頁'!$B$17:$AD$141,G$17,FALSE))</f>
        <v/>
      </c>
      <c r="H101" s="1291" t="str">
        <f ca="1">IF($B101="","",VLOOKUP($B101,'明細版-試算頁'!$B$17:$AD$141,H$17,FALSE))</f>
        <v/>
      </c>
      <c r="I101" s="1292" t="s">
        <v>347</v>
      </c>
      <c r="J101" s="1290" t="str">
        <f ca="1">IF($B101="","",VLOOKUP($B101,'明細版-試算頁'!$B$17:$AD$141,J$17,FALSE))</f>
        <v/>
      </c>
      <c r="K101" s="1293" t="s">
        <v>347</v>
      </c>
      <c r="L101" s="284" t="str">
        <f t="shared" ca="1" si="9"/>
        <v/>
      </c>
      <c r="M101" s="277" t="str">
        <f t="shared" ca="1" si="10"/>
        <v/>
      </c>
      <c r="N101" s="189"/>
      <c r="O101" s="189"/>
      <c r="P101" s="189"/>
      <c r="Q101" s="189"/>
      <c r="R101" s="189"/>
      <c r="S101" s="189"/>
      <c r="T101" s="189"/>
      <c r="U101" s="189"/>
      <c r="V101" s="189"/>
      <c r="W101" s="189"/>
      <c r="X101" s="189"/>
      <c r="Y101" s="189"/>
      <c r="Z101" s="189"/>
      <c r="AA101" s="189"/>
      <c r="AB101" s="189"/>
      <c r="AC101" s="189"/>
      <c r="AD101" s="189"/>
      <c r="AE101" s="189"/>
      <c r="AF101" s="189"/>
    </row>
    <row r="102" spans="2:32" s="190" customFormat="1" ht="27.4" customHeight="1">
      <c r="B102" s="272" t="str">
        <f t="shared" ca="1" si="11"/>
        <v/>
      </c>
      <c r="C102" s="273" t="str">
        <f ca="1">IF($B102="","",VLOOKUP($B102,'明細版-試算頁'!$B$17:$AD$141,C$17,FALSE))</f>
        <v/>
      </c>
      <c r="D102" s="274" t="str">
        <f ca="1">IF($B102="","",VLOOKUP($B102,'明細版-試算頁'!$B$17:$AD$141,D$17,FALSE))</f>
        <v/>
      </c>
      <c r="E102" s="1290" t="str">
        <f ca="1">IF($B102="","",VLOOKUP($B102,'明細版-試算頁'!$B$17:$AD$141,E$17,FALSE))</f>
        <v/>
      </c>
      <c r="F102" s="1290" t="s">
        <v>347</v>
      </c>
      <c r="G102" s="275" t="str">
        <f ca="1">IF($B102="","",VLOOKUP($B102,'明細版-試算頁'!$B$17:$AD$141,G$17,FALSE))</f>
        <v/>
      </c>
      <c r="H102" s="1291" t="str">
        <f ca="1">IF($B102="","",VLOOKUP($B102,'明細版-試算頁'!$B$17:$AD$141,H$17,FALSE))</f>
        <v/>
      </c>
      <c r="I102" s="1292" t="s">
        <v>347</v>
      </c>
      <c r="J102" s="1290" t="str">
        <f ca="1">IF($B102="","",VLOOKUP($B102,'明細版-試算頁'!$B$17:$AD$141,J$17,FALSE))</f>
        <v/>
      </c>
      <c r="K102" s="1293" t="s">
        <v>347</v>
      </c>
      <c r="L102" s="284" t="str">
        <f t="shared" ca="1" si="9"/>
        <v/>
      </c>
      <c r="M102" s="277" t="str">
        <f t="shared" ca="1" si="10"/>
        <v/>
      </c>
      <c r="N102" s="189"/>
      <c r="O102" s="189"/>
      <c r="P102" s="189"/>
      <c r="Q102" s="189"/>
      <c r="R102" s="189"/>
      <c r="S102" s="189"/>
      <c r="T102" s="189"/>
      <c r="U102" s="189"/>
      <c r="V102" s="189"/>
      <c r="W102" s="189"/>
      <c r="X102" s="189"/>
      <c r="Y102" s="189"/>
      <c r="Z102" s="189"/>
      <c r="AA102" s="189"/>
      <c r="AB102" s="189"/>
      <c r="AC102" s="189"/>
      <c r="AD102" s="189"/>
      <c r="AE102" s="189"/>
      <c r="AF102" s="189"/>
    </row>
    <row r="103" spans="2:32" s="190" customFormat="1" ht="27.4" customHeight="1">
      <c r="B103" s="272" t="str">
        <f t="shared" ca="1" si="11"/>
        <v/>
      </c>
      <c r="C103" s="273" t="str">
        <f ca="1">IF($B103="","",VLOOKUP($B103,'明細版-試算頁'!$B$17:$AD$141,C$17,FALSE))</f>
        <v/>
      </c>
      <c r="D103" s="274" t="str">
        <f ca="1">IF($B103="","",VLOOKUP($B103,'明細版-試算頁'!$B$17:$AD$141,D$17,FALSE))</f>
        <v/>
      </c>
      <c r="E103" s="1290" t="str">
        <f ca="1">IF($B103="","",VLOOKUP($B103,'明細版-試算頁'!$B$17:$AD$141,E$17,FALSE))</f>
        <v/>
      </c>
      <c r="F103" s="1290" t="s">
        <v>347</v>
      </c>
      <c r="G103" s="275" t="str">
        <f ca="1">IF($B103="","",VLOOKUP($B103,'明細版-試算頁'!$B$17:$AD$141,G$17,FALSE))</f>
        <v/>
      </c>
      <c r="H103" s="1291" t="str">
        <f ca="1">IF($B103="","",VLOOKUP($B103,'明細版-試算頁'!$B$17:$AD$141,H$17,FALSE))</f>
        <v/>
      </c>
      <c r="I103" s="1292" t="s">
        <v>347</v>
      </c>
      <c r="J103" s="1290" t="str">
        <f ca="1">IF($B103="","",VLOOKUP($B103,'明細版-試算頁'!$B$17:$AD$141,J$17,FALSE))</f>
        <v/>
      </c>
      <c r="K103" s="1293" t="s">
        <v>347</v>
      </c>
      <c r="L103" s="284" t="str">
        <f t="shared" ca="1" si="9"/>
        <v/>
      </c>
      <c r="M103" s="277" t="str">
        <f t="shared" ca="1" si="10"/>
        <v/>
      </c>
      <c r="N103" s="189"/>
      <c r="O103" s="189"/>
      <c r="P103" s="189"/>
      <c r="Q103" s="189"/>
      <c r="R103" s="189"/>
      <c r="S103" s="189"/>
      <c r="T103" s="189"/>
      <c r="U103" s="189"/>
      <c r="V103" s="189"/>
      <c r="W103" s="189"/>
      <c r="X103" s="189"/>
      <c r="Y103" s="189"/>
      <c r="Z103" s="189"/>
      <c r="AA103" s="189"/>
      <c r="AB103" s="189"/>
      <c r="AC103" s="189"/>
      <c r="AD103" s="189"/>
      <c r="AE103" s="189"/>
      <c r="AF103" s="189"/>
    </row>
    <row r="104" spans="2:32" s="190" customFormat="1" ht="27.4" customHeight="1">
      <c r="B104" s="272" t="str">
        <f t="shared" ca="1" si="11"/>
        <v/>
      </c>
      <c r="C104" s="273" t="str">
        <f ca="1">IF($B104="","",VLOOKUP($B104,'明細版-試算頁'!$B$17:$AD$141,C$17,FALSE))</f>
        <v/>
      </c>
      <c r="D104" s="274" t="str">
        <f ca="1">IF($B104="","",VLOOKUP($B104,'明細版-試算頁'!$B$17:$AD$141,D$17,FALSE))</f>
        <v/>
      </c>
      <c r="E104" s="1290" t="str">
        <f ca="1">IF($B104="","",VLOOKUP($B104,'明細版-試算頁'!$B$17:$AD$141,E$17,FALSE))</f>
        <v/>
      </c>
      <c r="F104" s="1290" t="s">
        <v>347</v>
      </c>
      <c r="G104" s="275" t="str">
        <f ca="1">IF($B104="","",VLOOKUP($B104,'明細版-試算頁'!$B$17:$AD$141,G$17,FALSE))</f>
        <v/>
      </c>
      <c r="H104" s="1291" t="str">
        <f ca="1">IF($B104="","",VLOOKUP($B104,'明細版-試算頁'!$B$17:$AD$141,H$17,FALSE))</f>
        <v/>
      </c>
      <c r="I104" s="1292" t="s">
        <v>347</v>
      </c>
      <c r="J104" s="1290" t="str">
        <f ca="1">IF($B104="","",VLOOKUP($B104,'明細版-試算頁'!$B$17:$AD$141,J$17,FALSE))</f>
        <v/>
      </c>
      <c r="K104" s="1293" t="s">
        <v>347</v>
      </c>
      <c r="L104" s="284" t="str">
        <f t="shared" ca="1" si="9"/>
        <v/>
      </c>
      <c r="M104" s="277" t="str">
        <f t="shared" ca="1" si="10"/>
        <v/>
      </c>
      <c r="N104" s="189"/>
      <c r="O104" s="189"/>
      <c r="P104" s="189"/>
      <c r="Q104" s="189"/>
      <c r="R104" s="189"/>
      <c r="S104" s="189"/>
      <c r="T104" s="189"/>
      <c r="U104" s="189"/>
      <c r="V104" s="189"/>
      <c r="W104" s="189"/>
      <c r="X104" s="189"/>
      <c r="Y104" s="189"/>
      <c r="Z104" s="189"/>
      <c r="AA104" s="189"/>
      <c r="AB104" s="189"/>
      <c r="AC104" s="189"/>
      <c r="AD104" s="189"/>
      <c r="AE104" s="189"/>
      <c r="AF104" s="189"/>
    </row>
    <row r="105" spans="2:32" s="190" customFormat="1" ht="27.4" customHeight="1">
      <c r="B105" s="272" t="str">
        <f t="shared" ca="1" si="11"/>
        <v/>
      </c>
      <c r="C105" s="273" t="str">
        <f ca="1">IF($B105="","",VLOOKUP($B105,'明細版-試算頁'!$B$17:$AD$141,C$17,FALSE))</f>
        <v/>
      </c>
      <c r="D105" s="274" t="str">
        <f ca="1">IF($B105="","",VLOOKUP($B105,'明細版-試算頁'!$B$17:$AD$141,D$17,FALSE))</f>
        <v/>
      </c>
      <c r="E105" s="1290" t="str">
        <f ca="1">IF($B105="","",VLOOKUP($B105,'明細版-試算頁'!$B$17:$AD$141,E$17,FALSE))</f>
        <v/>
      </c>
      <c r="F105" s="1290" t="s">
        <v>347</v>
      </c>
      <c r="G105" s="275" t="str">
        <f ca="1">IF($B105="","",VLOOKUP($B105,'明細版-試算頁'!$B$17:$AD$141,G$17,FALSE))</f>
        <v/>
      </c>
      <c r="H105" s="1291" t="str">
        <f ca="1">IF($B105="","",VLOOKUP($B105,'明細版-試算頁'!$B$17:$AD$141,H$17,FALSE))</f>
        <v/>
      </c>
      <c r="I105" s="1292" t="s">
        <v>347</v>
      </c>
      <c r="J105" s="1290" t="str">
        <f ca="1">IF($B105="","",VLOOKUP($B105,'明細版-試算頁'!$B$17:$AD$141,J$17,FALSE))</f>
        <v/>
      </c>
      <c r="K105" s="1293" t="s">
        <v>347</v>
      </c>
      <c r="L105" s="284" t="str">
        <f t="shared" ca="1" si="9"/>
        <v/>
      </c>
      <c r="M105" s="277" t="str">
        <f t="shared" ca="1" si="10"/>
        <v/>
      </c>
      <c r="N105" s="189"/>
      <c r="O105" s="189"/>
      <c r="P105" s="189"/>
      <c r="Q105" s="189"/>
      <c r="R105" s="189"/>
      <c r="S105" s="189"/>
      <c r="T105" s="189"/>
      <c r="U105" s="189"/>
      <c r="V105" s="189"/>
      <c r="W105" s="189"/>
      <c r="X105" s="189"/>
      <c r="Y105" s="189"/>
      <c r="Z105" s="189"/>
      <c r="AA105" s="189"/>
      <c r="AB105" s="189"/>
      <c r="AC105" s="189"/>
      <c r="AD105" s="189"/>
      <c r="AE105" s="189"/>
      <c r="AF105" s="189"/>
    </row>
    <row r="106" spans="2:32" s="190" customFormat="1" ht="27.4" customHeight="1">
      <c r="B106" s="272" t="str">
        <f t="shared" ca="1" si="11"/>
        <v/>
      </c>
      <c r="C106" s="273" t="str">
        <f ca="1">IF($B106="","",VLOOKUP($B106,'明細版-試算頁'!$B$17:$AD$141,C$17,FALSE))</f>
        <v/>
      </c>
      <c r="D106" s="274" t="str">
        <f ca="1">IF($B106="","",VLOOKUP($B106,'明細版-試算頁'!$B$17:$AD$141,D$17,FALSE))</f>
        <v/>
      </c>
      <c r="E106" s="1290" t="str">
        <f ca="1">IF($B106="","",VLOOKUP($B106,'明細版-試算頁'!$B$17:$AD$141,E$17,FALSE))</f>
        <v/>
      </c>
      <c r="F106" s="1290" t="s">
        <v>347</v>
      </c>
      <c r="G106" s="275" t="str">
        <f ca="1">IF($B106="","",VLOOKUP($B106,'明細版-試算頁'!$B$17:$AD$141,G$17,FALSE))</f>
        <v/>
      </c>
      <c r="H106" s="1291" t="str">
        <f ca="1">IF($B106="","",VLOOKUP($B106,'明細版-試算頁'!$B$17:$AD$141,H$17,FALSE))</f>
        <v/>
      </c>
      <c r="I106" s="1292" t="s">
        <v>347</v>
      </c>
      <c r="J106" s="1290" t="str">
        <f ca="1">IF($B106="","",VLOOKUP($B106,'明細版-試算頁'!$B$17:$AD$141,J$17,FALSE))</f>
        <v/>
      </c>
      <c r="K106" s="1293" t="s">
        <v>347</v>
      </c>
      <c r="L106" s="284" t="str">
        <f t="shared" ca="1" si="9"/>
        <v/>
      </c>
      <c r="M106" s="277" t="str">
        <f t="shared" ca="1" si="10"/>
        <v/>
      </c>
      <c r="N106" s="189"/>
      <c r="O106" s="189"/>
      <c r="P106" s="189"/>
      <c r="Q106" s="189"/>
      <c r="R106" s="189"/>
      <c r="S106" s="189"/>
      <c r="T106" s="189"/>
      <c r="U106" s="189"/>
      <c r="V106" s="189"/>
      <c r="W106" s="189"/>
      <c r="X106" s="189"/>
      <c r="Y106" s="189"/>
      <c r="Z106" s="189"/>
      <c r="AA106" s="189"/>
      <c r="AB106" s="189"/>
      <c r="AC106" s="189"/>
      <c r="AD106" s="189"/>
      <c r="AE106" s="189"/>
      <c r="AF106" s="189"/>
    </row>
    <row r="107" spans="2:32" s="190" customFormat="1" ht="27.4" customHeight="1">
      <c r="B107" s="272" t="str">
        <f t="shared" ca="1" si="11"/>
        <v/>
      </c>
      <c r="C107" s="273" t="str">
        <f ca="1">IF($B107="","",VLOOKUP($B107,'明細版-試算頁'!$B$17:$AD$141,C$17,FALSE))</f>
        <v/>
      </c>
      <c r="D107" s="274" t="str">
        <f ca="1">IF($B107="","",VLOOKUP($B107,'明細版-試算頁'!$B$17:$AD$141,D$17,FALSE))</f>
        <v/>
      </c>
      <c r="E107" s="1290" t="str">
        <f ca="1">IF($B107="","",VLOOKUP($B107,'明細版-試算頁'!$B$17:$AD$141,E$17,FALSE))</f>
        <v/>
      </c>
      <c r="F107" s="1290" t="s">
        <v>347</v>
      </c>
      <c r="G107" s="275" t="str">
        <f ca="1">IF($B107="","",VLOOKUP($B107,'明細版-試算頁'!$B$17:$AD$141,G$17,FALSE))</f>
        <v/>
      </c>
      <c r="H107" s="1291" t="str">
        <f ca="1">IF($B107="","",VLOOKUP($B107,'明細版-試算頁'!$B$17:$AD$141,H$17,FALSE))</f>
        <v/>
      </c>
      <c r="I107" s="1292" t="s">
        <v>347</v>
      </c>
      <c r="J107" s="1290" t="str">
        <f ca="1">IF($B107="","",VLOOKUP($B107,'明細版-試算頁'!$B$17:$AD$141,J$17,FALSE))</f>
        <v/>
      </c>
      <c r="K107" s="1293" t="s">
        <v>347</v>
      </c>
      <c r="L107" s="284" t="str">
        <f t="shared" ca="1" si="9"/>
        <v/>
      </c>
      <c r="M107" s="277" t="str">
        <f t="shared" ca="1" si="10"/>
        <v/>
      </c>
      <c r="N107" s="189"/>
      <c r="O107" s="189"/>
      <c r="P107" s="189"/>
      <c r="Q107" s="189"/>
      <c r="R107" s="189"/>
      <c r="S107" s="189"/>
      <c r="T107" s="189"/>
      <c r="U107" s="189"/>
      <c r="V107" s="189"/>
      <c r="W107" s="189"/>
      <c r="X107" s="189"/>
      <c r="Y107" s="189"/>
      <c r="Z107" s="189"/>
      <c r="AA107" s="189"/>
      <c r="AB107" s="189"/>
      <c r="AC107" s="189"/>
      <c r="AD107" s="189"/>
      <c r="AE107" s="189"/>
      <c r="AF107" s="189"/>
    </row>
    <row r="108" spans="2:32" s="190" customFormat="1" ht="27.4" customHeight="1">
      <c r="B108" s="272" t="str">
        <f t="shared" ca="1" si="11"/>
        <v/>
      </c>
      <c r="C108" s="273" t="str">
        <f ca="1">IF($B108="","",VLOOKUP($B108,'明細版-試算頁'!$B$17:$AD$141,C$17,FALSE))</f>
        <v/>
      </c>
      <c r="D108" s="274" t="str">
        <f ca="1">IF($B108="","",VLOOKUP($B108,'明細版-試算頁'!$B$17:$AD$141,D$17,FALSE))</f>
        <v/>
      </c>
      <c r="E108" s="1290" t="str">
        <f ca="1">IF($B108="","",VLOOKUP($B108,'明細版-試算頁'!$B$17:$AD$141,E$17,FALSE))</f>
        <v/>
      </c>
      <c r="F108" s="1290" t="s">
        <v>347</v>
      </c>
      <c r="G108" s="275" t="str">
        <f ca="1">IF($B108="","",VLOOKUP($B108,'明細版-試算頁'!$B$17:$AD$141,G$17,FALSE))</f>
        <v/>
      </c>
      <c r="H108" s="1291" t="str">
        <f ca="1">IF($B108="","",VLOOKUP($B108,'明細版-試算頁'!$B$17:$AD$141,H$17,FALSE))</f>
        <v/>
      </c>
      <c r="I108" s="1292" t="s">
        <v>347</v>
      </c>
      <c r="J108" s="1290" t="str">
        <f ca="1">IF($B108="","",VLOOKUP($B108,'明細版-試算頁'!$B$17:$AD$141,J$17,FALSE))</f>
        <v/>
      </c>
      <c r="K108" s="1293" t="s">
        <v>347</v>
      </c>
      <c r="L108" s="284" t="str">
        <f t="shared" ca="1" si="9"/>
        <v/>
      </c>
      <c r="M108" s="277" t="str">
        <f t="shared" ca="1" si="10"/>
        <v/>
      </c>
      <c r="N108" s="189"/>
      <c r="O108" s="189"/>
      <c r="P108" s="189"/>
      <c r="Q108" s="189"/>
      <c r="R108" s="189"/>
      <c r="S108" s="189"/>
      <c r="T108" s="189"/>
      <c r="U108" s="189"/>
      <c r="V108" s="189"/>
      <c r="W108" s="189"/>
      <c r="X108" s="189"/>
      <c r="Y108" s="189"/>
      <c r="Z108" s="189"/>
      <c r="AA108" s="189"/>
      <c r="AB108" s="189"/>
      <c r="AC108" s="189"/>
      <c r="AD108" s="189"/>
      <c r="AE108" s="189"/>
      <c r="AF108" s="189"/>
    </row>
    <row r="109" spans="2:32" s="190" customFormat="1" ht="27.4" customHeight="1">
      <c r="B109" s="272" t="str">
        <f t="shared" ca="1" si="11"/>
        <v/>
      </c>
      <c r="C109" s="273" t="str">
        <f ca="1">IF($B109="","",VLOOKUP($B109,'明細版-試算頁'!$B$17:$AD$141,C$17,FALSE))</f>
        <v/>
      </c>
      <c r="D109" s="274" t="str">
        <f ca="1">IF($B109="","",VLOOKUP($B109,'明細版-試算頁'!$B$17:$AD$141,D$17,FALSE))</f>
        <v/>
      </c>
      <c r="E109" s="1290" t="str">
        <f ca="1">IF($B109="","",VLOOKUP($B109,'明細版-試算頁'!$B$17:$AD$141,E$17,FALSE))</f>
        <v/>
      </c>
      <c r="F109" s="1290" t="s">
        <v>347</v>
      </c>
      <c r="G109" s="275" t="str">
        <f ca="1">IF($B109="","",VLOOKUP($B109,'明細版-試算頁'!$B$17:$AD$141,G$17,FALSE))</f>
        <v/>
      </c>
      <c r="H109" s="1291" t="str">
        <f ca="1">IF($B109="","",VLOOKUP($B109,'明細版-試算頁'!$B$17:$AD$141,H$17,FALSE))</f>
        <v/>
      </c>
      <c r="I109" s="1292" t="s">
        <v>347</v>
      </c>
      <c r="J109" s="1290" t="str">
        <f ca="1">IF($B109="","",VLOOKUP($B109,'明細版-試算頁'!$B$17:$AD$141,J$17,FALSE))</f>
        <v/>
      </c>
      <c r="K109" s="1293" t="s">
        <v>347</v>
      </c>
      <c r="L109" s="284" t="str">
        <f t="shared" ca="1" si="9"/>
        <v/>
      </c>
      <c r="M109" s="277" t="str">
        <f t="shared" ca="1" si="10"/>
        <v/>
      </c>
      <c r="N109" s="189"/>
      <c r="O109" s="189"/>
      <c r="P109" s="189"/>
      <c r="Q109" s="189"/>
      <c r="R109" s="189"/>
      <c r="S109" s="189"/>
      <c r="T109" s="189"/>
      <c r="U109" s="189"/>
      <c r="V109" s="189"/>
      <c r="W109" s="189"/>
      <c r="X109" s="189"/>
      <c r="Y109" s="189"/>
      <c r="Z109" s="189"/>
      <c r="AA109" s="189"/>
      <c r="AB109" s="189"/>
      <c r="AC109" s="189"/>
      <c r="AD109" s="189"/>
      <c r="AE109" s="189"/>
      <c r="AF109" s="189"/>
    </row>
    <row r="110" spans="2:32" s="190" customFormat="1" ht="27.4" customHeight="1">
      <c r="B110" s="272" t="str">
        <f t="shared" ca="1" si="11"/>
        <v/>
      </c>
      <c r="C110" s="273" t="str">
        <f ca="1">IF($B110="","",VLOOKUP($B110,'明細版-試算頁'!$B$17:$AD$141,C$17,FALSE))</f>
        <v/>
      </c>
      <c r="D110" s="274" t="str">
        <f ca="1">IF($B110="","",VLOOKUP($B110,'明細版-試算頁'!$B$17:$AD$141,D$17,FALSE))</f>
        <v/>
      </c>
      <c r="E110" s="1290" t="str">
        <f ca="1">IF($B110="","",VLOOKUP($B110,'明細版-試算頁'!$B$17:$AD$141,E$17,FALSE))</f>
        <v/>
      </c>
      <c r="F110" s="1290" t="s">
        <v>347</v>
      </c>
      <c r="G110" s="275" t="str">
        <f ca="1">IF($B110="","",VLOOKUP($B110,'明細版-試算頁'!$B$17:$AD$141,G$17,FALSE))</f>
        <v/>
      </c>
      <c r="H110" s="1291" t="str">
        <f ca="1">IF($B110="","",VLOOKUP($B110,'明細版-試算頁'!$B$17:$AD$141,H$17,FALSE))</f>
        <v/>
      </c>
      <c r="I110" s="1292" t="s">
        <v>347</v>
      </c>
      <c r="J110" s="1290" t="str">
        <f ca="1">IF($B110="","",VLOOKUP($B110,'明細版-試算頁'!$B$17:$AD$141,J$17,FALSE))</f>
        <v/>
      </c>
      <c r="K110" s="1293" t="s">
        <v>347</v>
      </c>
      <c r="L110" s="284" t="str">
        <f t="shared" ca="1" si="9"/>
        <v/>
      </c>
      <c r="M110" s="277" t="str">
        <f t="shared" ca="1" si="10"/>
        <v/>
      </c>
      <c r="N110" s="189"/>
      <c r="O110" s="189"/>
      <c r="P110" s="189"/>
      <c r="Q110" s="189"/>
      <c r="R110" s="189"/>
      <c r="S110" s="189"/>
      <c r="T110" s="189"/>
      <c r="U110" s="189"/>
      <c r="V110" s="189"/>
      <c r="W110" s="189"/>
      <c r="X110" s="189"/>
      <c r="Y110" s="189"/>
      <c r="Z110" s="189"/>
      <c r="AA110" s="189"/>
      <c r="AB110" s="189"/>
      <c r="AC110" s="189"/>
      <c r="AD110" s="189"/>
      <c r="AE110" s="189"/>
      <c r="AF110" s="189"/>
    </row>
    <row r="111" spans="2:32" s="190" customFormat="1" ht="27.4" customHeight="1">
      <c r="B111" s="272" t="str">
        <f t="shared" ca="1" si="11"/>
        <v/>
      </c>
      <c r="C111" s="273" t="str">
        <f ca="1">IF($B111="","",VLOOKUP($B111,'明細版-試算頁'!$B$17:$AD$141,C$17,FALSE))</f>
        <v/>
      </c>
      <c r="D111" s="274" t="str">
        <f ca="1">IF($B111="","",VLOOKUP($B111,'明細版-試算頁'!$B$17:$AD$141,D$17,FALSE))</f>
        <v/>
      </c>
      <c r="E111" s="1290" t="str">
        <f ca="1">IF($B111="","",VLOOKUP($B111,'明細版-試算頁'!$B$17:$AD$141,E$17,FALSE))</f>
        <v/>
      </c>
      <c r="F111" s="1290" t="s">
        <v>347</v>
      </c>
      <c r="G111" s="275" t="str">
        <f ca="1">IF($B111="","",VLOOKUP($B111,'明細版-試算頁'!$B$17:$AD$141,G$17,FALSE))</f>
        <v/>
      </c>
      <c r="H111" s="1291" t="str">
        <f ca="1">IF($B111="","",VLOOKUP($B111,'明細版-試算頁'!$B$17:$AD$141,H$17,FALSE))</f>
        <v/>
      </c>
      <c r="I111" s="1292" t="s">
        <v>347</v>
      </c>
      <c r="J111" s="1290" t="str">
        <f ca="1">IF($B111="","",VLOOKUP($B111,'明細版-試算頁'!$B$17:$AD$141,J$17,FALSE))</f>
        <v/>
      </c>
      <c r="K111" s="1293" t="s">
        <v>347</v>
      </c>
      <c r="L111" s="284" t="str">
        <f t="shared" ca="1" si="9"/>
        <v/>
      </c>
      <c r="M111" s="277" t="str">
        <f t="shared" ca="1" si="10"/>
        <v/>
      </c>
      <c r="N111" s="189"/>
      <c r="O111" s="189"/>
      <c r="P111" s="189"/>
      <c r="Q111" s="189"/>
      <c r="R111" s="189"/>
      <c r="S111" s="189"/>
      <c r="T111" s="189"/>
      <c r="U111" s="189"/>
      <c r="V111" s="189"/>
      <c r="W111" s="189"/>
      <c r="X111" s="189"/>
      <c r="Y111" s="189"/>
      <c r="Z111" s="189"/>
      <c r="AA111" s="189"/>
      <c r="AB111" s="189"/>
      <c r="AC111" s="189"/>
      <c r="AD111" s="189"/>
      <c r="AE111" s="189"/>
      <c r="AF111" s="189"/>
    </row>
    <row r="112" spans="2:32" s="190" customFormat="1" ht="27.4" customHeight="1">
      <c r="B112" s="272" t="str">
        <f t="shared" ca="1" si="11"/>
        <v/>
      </c>
      <c r="C112" s="273" t="str">
        <f ca="1">IF($B112="","",VLOOKUP($B112,'明細版-試算頁'!$B$17:$AD$141,C$17,FALSE))</f>
        <v/>
      </c>
      <c r="D112" s="274" t="str">
        <f ca="1">IF($B112="","",VLOOKUP($B112,'明細版-試算頁'!$B$17:$AD$141,D$17,FALSE))</f>
        <v/>
      </c>
      <c r="E112" s="1290" t="str">
        <f ca="1">IF($B112="","",VLOOKUP($B112,'明細版-試算頁'!$B$17:$AD$141,E$17,FALSE))</f>
        <v/>
      </c>
      <c r="F112" s="1290" t="s">
        <v>347</v>
      </c>
      <c r="G112" s="275" t="str">
        <f ca="1">IF($B112="","",VLOOKUP($B112,'明細版-試算頁'!$B$17:$AD$141,G$17,FALSE))</f>
        <v/>
      </c>
      <c r="H112" s="1291" t="str">
        <f ca="1">IF($B112="","",VLOOKUP($B112,'明細版-試算頁'!$B$17:$AD$141,H$17,FALSE))</f>
        <v/>
      </c>
      <c r="I112" s="1292" t="s">
        <v>347</v>
      </c>
      <c r="J112" s="1290" t="str">
        <f ca="1">IF($B112="","",VLOOKUP($B112,'明細版-試算頁'!$B$17:$AD$141,J$17,FALSE))</f>
        <v/>
      </c>
      <c r="K112" s="1293" t="s">
        <v>347</v>
      </c>
      <c r="L112" s="284" t="str">
        <f t="shared" ca="1" si="9"/>
        <v/>
      </c>
      <c r="M112" s="277" t="str">
        <f t="shared" ca="1" si="10"/>
        <v/>
      </c>
      <c r="N112" s="189"/>
      <c r="O112" s="189"/>
      <c r="P112" s="189"/>
      <c r="Q112" s="189"/>
      <c r="R112" s="189"/>
      <c r="S112" s="189"/>
      <c r="T112" s="189"/>
      <c r="U112" s="189"/>
      <c r="V112" s="189"/>
      <c r="W112" s="189"/>
      <c r="X112" s="189"/>
      <c r="Y112" s="189"/>
      <c r="Z112" s="189"/>
      <c r="AA112" s="189"/>
      <c r="AB112" s="189"/>
      <c r="AC112" s="189"/>
      <c r="AD112" s="189"/>
      <c r="AE112" s="189"/>
      <c r="AF112" s="189"/>
    </row>
    <row r="113" spans="2:32" s="190" customFormat="1" ht="27.4" customHeight="1">
      <c r="B113" s="272" t="str">
        <f t="shared" ca="1" si="11"/>
        <v/>
      </c>
      <c r="C113" s="273" t="str">
        <f ca="1">IF($B113="","",VLOOKUP($B113,'明細版-試算頁'!$B$17:$AD$141,C$17,FALSE))</f>
        <v/>
      </c>
      <c r="D113" s="274" t="str">
        <f ca="1">IF($B113="","",VLOOKUP($B113,'明細版-試算頁'!$B$17:$AD$141,D$17,FALSE))</f>
        <v/>
      </c>
      <c r="E113" s="1290" t="str">
        <f ca="1">IF($B113="","",VLOOKUP($B113,'明細版-試算頁'!$B$17:$AD$141,E$17,FALSE))</f>
        <v/>
      </c>
      <c r="F113" s="1290" t="s">
        <v>347</v>
      </c>
      <c r="G113" s="275" t="str">
        <f ca="1">IF($B113="","",VLOOKUP($B113,'明細版-試算頁'!$B$17:$AD$141,G$17,FALSE))</f>
        <v/>
      </c>
      <c r="H113" s="1291" t="str">
        <f ca="1">IF($B113="","",VLOOKUP($B113,'明細版-試算頁'!$B$17:$AD$141,H$17,FALSE))</f>
        <v/>
      </c>
      <c r="I113" s="1292" t="s">
        <v>347</v>
      </c>
      <c r="J113" s="1290" t="str">
        <f ca="1">IF($B113="","",VLOOKUP($B113,'明細版-試算頁'!$B$17:$AD$141,J$17,FALSE))</f>
        <v/>
      </c>
      <c r="K113" s="1293" t="s">
        <v>347</v>
      </c>
      <c r="L113" s="284" t="str">
        <f t="shared" ca="1" si="9"/>
        <v/>
      </c>
      <c r="M113" s="277" t="str">
        <f t="shared" ca="1" si="10"/>
        <v/>
      </c>
      <c r="N113" s="189"/>
      <c r="O113" s="189"/>
      <c r="P113" s="189"/>
      <c r="Q113" s="189"/>
      <c r="R113" s="189"/>
      <c r="S113" s="189"/>
      <c r="T113" s="189"/>
      <c r="U113" s="189"/>
      <c r="V113" s="189"/>
      <c r="W113" s="189"/>
      <c r="X113" s="189"/>
      <c r="Y113" s="189"/>
      <c r="Z113" s="189"/>
      <c r="AA113" s="189"/>
      <c r="AB113" s="189"/>
      <c r="AC113" s="189"/>
      <c r="AD113" s="189"/>
      <c r="AE113" s="189"/>
      <c r="AF113" s="189"/>
    </row>
    <row r="114" spans="2:32" s="190" customFormat="1" ht="27.4" customHeight="1">
      <c r="B114" s="272" t="str">
        <f t="shared" ca="1" si="11"/>
        <v/>
      </c>
      <c r="C114" s="273" t="str">
        <f ca="1">IF($B114="","",VLOOKUP($B114,'明細版-試算頁'!$B$17:$AD$141,C$17,FALSE))</f>
        <v/>
      </c>
      <c r="D114" s="274" t="str">
        <f ca="1">IF($B114="","",VLOOKUP($B114,'明細版-試算頁'!$B$17:$AD$141,D$17,FALSE))</f>
        <v/>
      </c>
      <c r="E114" s="1290" t="str">
        <f ca="1">IF($B114="","",VLOOKUP($B114,'明細版-試算頁'!$B$17:$AD$141,E$17,FALSE))</f>
        <v/>
      </c>
      <c r="F114" s="1290" t="s">
        <v>347</v>
      </c>
      <c r="G114" s="275" t="str">
        <f ca="1">IF($B114="","",VLOOKUP($B114,'明細版-試算頁'!$B$17:$AD$141,G$17,FALSE))</f>
        <v/>
      </c>
      <c r="H114" s="1291" t="str">
        <f ca="1">IF($B114="","",VLOOKUP($B114,'明細版-試算頁'!$B$17:$AD$141,H$17,FALSE))</f>
        <v/>
      </c>
      <c r="I114" s="1292" t="s">
        <v>347</v>
      </c>
      <c r="J114" s="1290" t="str">
        <f ca="1">IF($B114="","",VLOOKUP($B114,'明細版-試算頁'!$B$17:$AD$141,J$17,FALSE))</f>
        <v/>
      </c>
      <c r="K114" s="1293" t="s">
        <v>347</v>
      </c>
      <c r="L114" s="284" t="str">
        <f t="shared" ca="1" si="9"/>
        <v/>
      </c>
      <c r="M114" s="277" t="str">
        <f t="shared" ca="1" si="10"/>
        <v/>
      </c>
      <c r="N114" s="189"/>
      <c r="O114" s="189"/>
      <c r="P114" s="189"/>
      <c r="Q114" s="189"/>
      <c r="R114" s="189"/>
      <c r="S114" s="189"/>
      <c r="T114" s="189"/>
      <c r="U114" s="189"/>
      <c r="V114" s="189"/>
      <c r="W114" s="189"/>
      <c r="X114" s="189"/>
      <c r="Y114" s="189"/>
      <c r="Z114" s="189"/>
      <c r="AA114" s="189"/>
      <c r="AB114" s="189"/>
      <c r="AC114" s="189"/>
      <c r="AD114" s="189"/>
      <c r="AE114" s="189"/>
      <c r="AF114" s="189"/>
    </row>
    <row r="115" spans="2:32" s="190" customFormat="1" ht="27.4" customHeight="1">
      <c r="B115" s="272" t="str">
        <f t="shared" ca="1" si="11"/>
        <v/>
      </c>
      <c r="C115" s="273" t="str">
        <f ca="1">IF($B115="","",VLOOKUP($B115,'明細版-試算頁'!$B$17:$AD$141,C$17,FALSE))</f>
        <v/>
      </c>
      <c r="D115" s="274" t="str">
        <f ca="1">IF($B115="","",VLOOKUP($B115,'明細版-試算頁'!$B$17:$AD$141,D$17,FALSE))</f>
        <v/>
      </c>
      <c r="E115" s="1290" t="str">
        <f ca="1">IF($B115="","",VLOOKUP($B115,'明細版-試算頁'!$B$17:$AD$141,E$17,FALSE))</f>
        <v/>
      </c>
      <c r="F115" s="1290" t="s">
        <v>347</v>
      </c>
      <c r="G115" s="275" t="str">
        <f ca="1">IF($B115="","",VLOOKUP($B115,'明細版-試算頁'!$B$17:$AD$141,G$17,FALSE))</f>
        <v/>
      </c>
      <c r="H115" s="1291" t="str">
        <f ca="1">IF($B115="","",VLOOKUP($B115,'明細版-試算頁'!$B$17:$AD$141,H$17,FALSE))</f>
        <v/>
      </c>
      <c r="I115" s="1292" t="s">
        <v>347</v>
      </c>
      <c r="J115" s="1290" t="str">
        <f ca="1">IF($B115="","",VLOOKUP($B115,'明細版-試算頁'!$B$17:$AD$141,J$17,FALSE))</f>
        <v/>
      </c>
      <c r="K115" s="1293" t="s">
        <v>347</v>
      </c>
      <c r="L115" s="284" t="str">
        <f t="shared" ca="1" si="9"/>
        <v/>
      </c>
      <c r="M115" s="277" t="str">
        <f t="shared" ca="1" si="10"/>
        <v/>
      </c>
      <c r="N115" s="189"/>
      <c r="O115" s="189"/>
      <c r="P115" s="189"/>
      <c r="Q115" s="189"/>
      <c r="R115" s="189"/>
      <c r="S115" s="189"/>
      <c r="T115" s="189"/>
      <c r="U115" s="189"/>
      <c r="V115" s="189"/>
      <c r="W115" s="189"/>
      <c r="X115" s="189"/>
      <c r="Y115" s="189"/>
      <c r="Z115" s="189"/>
      <c r="AA115" s="189"/>
      <c r="AB115" s="189"/>
      <c r="AC115" s="189"/>
      <c r="AD115" s="189"/>
      <c r="AE115" s="189"/>
      <c r="AF115" s="189"/>
    </row>
    <row r="116" spans="2:32" s="190" customFormat="1" ht="27.4" customHeight="1">
      <c r="B116" s="272" t="str">
        <f t="shared" ca="1" si="11"/>
        <v/>
      </c>
      <c r="C116" s="273" t="str">
        <f ca="1">IF($B116="","",VLOOKUP($B116,'明細版-試算頁'!$B$17:$AD$141,C$17,FALSE))</f>
        <v/>
      </c>
      <c r="D116" s="274" t="str">
        <f ca="1">IF($B116="","",VLOOKUP($B116,'明細版-試算頁'!$B$17:$AD$141,D$17,FALSE))</f>
        <v/>
      </c>
      <c r="E116" s="1290" t="str">
        <f ca="1">IF($B116="","",VLOOKUP($B116,'明細版-試算頁'!$B$17:$AD$141,E$17,FALSE))</f>
        <v/>
      </c>
      <c r="F116" s="1290" t="s">
        <v>347</v>
      </c>
      <c r="G116" s="275" t="str">
        <f ca="1">IF($B116="","",VLOOKUP($B116,'明細版-試算頁'!$B$17:$AD$141,G$17,FALSE))</f>
        <v/>
      </c>
      <c r="H116" s="1291" t="str">
        <f ca="1">IF($B116="","",VLOOKUP($B116,'明細版-試算頁'!$B$17:$AD$141,H$17,FALSE))</f>
        <v/>
      </c>
      <c r="I116" s="1292" t="s">
        <v>347</v>
      </c>
      <c r="J116" s="1290" t="str">
        <f ca="1">IF($B116="","",VLOOKUP($B116,'明細版-試算頁'!$B$17:$AD$141,J$17,FALSE))</f>
        <v/>
      </c>
      <c r="K116" s="1293" t="s">
        <v>347</v>
      </c>
      <c r="L116" s="284" t="str">
        <f t="shared" ca="1" si="9"/>
        <v/>
      </c>
      <c r="M116" s="277" t="str">
        <f t="shared" ca="1" si="10"/>
        <v/>
      </c>
      <c r="N116" s="189"/>
      <c r="O116" s="189"/>
      <c r="P116" s="189"/>
      <c r="Q116" s="189"/>
      <c r="R116" s="189"/>
      <c r="S116" s="189"/>
      <c r="T116" s="189"/>
      <c r="U116" s="189"/>
      <c r="V116" s="189"/>
      <c r="W116" s="189"/>
      <c r="X116" s="189"/>
      <c r="Y116" s="189"/>
      <c r="Z116" s="189"/>
      <c r="AA116" s="189"/>
      <c r="AB116" s="189"/>
      <c r="AC116" s="189"/>
      <c r="AD116" s="189"/>
      <c r="AE116" s="189"/>
      <c r="AF116" s="189"/>
    </row>
    <row r="117" spans="2:32" s="190" customFormat="1" ht="27.4" customHeight="1">
      <c r="B117" s="272" t="str">
        <f t="shared" ca="1" si="11"/>
        <v/>
      </c>
      <c r="C117" s="273" t="str">
        <f ca="1">IF($B117="","",VLOOKUP($B117,'明細版-試算頁'!$B$17:$AD$141,C$17,FALSE))</f>
        <v/>
      </c>
      <c r="D117" s="274" t="str">
        <f ca="1">IF($B117="","",VLOOKUP($B117,'明細版-試算頁'!$B$17:$AD$141,D$17,FALSE))</f>
        <v/>
      </c>
      <c r="E117" s="1290" t="str">
        <f ca="1">IF($B117="","",VLOOKUP($B117,'明細版-試算頁'!$B$17:$AD$141,E$17,FALSE))</f>
        <v/>
      </c>
      <c r="F117" s="1290" t="s">
        <v>347</v>
      </c>
      <c r="G117" s="275" t="str">
        <f ca="1">IF($B117="","",VLOOKUP($B117,'明細版-試算頁'!$B$17:$AD$141,G$17,FALSE))</f>
        <v/>
      </c>
      <c r="H117" s="1291" t="str">
        <f ca="1">IF($B117="","",VLOOKUP($B117,'明細版-試算頁'!$B$17:$AD$141,H$17,FALSE))</f>
        <v/>
      </c>
      <c r="I117" s="1292" t="s">
        <v>347</v>
      </c>
      <c r="J117" s="1290" t="str">
        <f ca="1">IF($B117="","",VLOOKUP($B117,'明細版-試算頁'!$B$17:$AD$141,J$17,FALSE))</f>
        <v/>
      </c>
      <c r="K117" s="1293" t="s">
        <v>347</v>
      </c>
      <c r="L117" s="284" t="str">
        <f t="shared" ca="1" si="9"/>
        <v/>
      </c>
      <c r="M117" s="277" t="str">
        <f t="shared" ca="1" si="10"/>
        <v/>
      </c>
      <c r="N117" s="189"/>
      <c r="O117" s="189"/>
      <c r="P117" s="189"/>
      <c r="Q117" s="189"/>
      <c r="R117" s="189"/>
      <c r="S117" s="189"/>
      <c r="T117" s="189"/>
      <c r="U117" s="189"/>
      <c r="V117" s="189"/>
      <c r="W117" s="189"/>
      <c r="X117" s="189"/>
      <c r="Y117" s="189"/>
      <c r="Z117" s="189"/>
      <c r="AA117" s="189"/>
      <c r="AB117" s="189"/>
      <c r="AC117" s="189"/>
      <c r="AD117" s="189"/>
      <c r="AE117" s="189"/>
      <c r="AF117" s="189"/>
    </row>
    <row r="118" spans="2:32" s="190" customFormat="1" ht="27.4" customHeight="1">
      <c r="B118" s="272" t="str">
        <f t="shared" ca="1" si="11"/>
        <v/>
      </c>
      <c r="C118" s="273" t="str">
        <f ca="1">IF($B118="","",VLOOKUP($B118,'明細版-試算頁'!$B$17:$AD$141,C$17,FALSE))</f>
        <v/>
      </c>
      <c r="D118" s="274" t="str">
        <f ca="1">IF($B118="","",VLOOKUP($B118,'明細版-試算頁'!$B$17:$AD$141,D$17,FALSE))</f>
        <v/>
      </c>
      <c r="E118" s="1290" t="str">
        <f ca="1">IF($B118="","",VLOOKUP($B118,'明細版-試算頁'!$B$17:$AD$141,E$17,FALSE))</f>
        <v/>
      </c>
      <c r="F118" s="1290" t="s">
        <v>347</v>
      </c>
      <c r="G118" s="275" t="str">
        <f ca="1">IF($B118="","",VLOOKUP($B118,'明細版-試算頁'!$B$17:$AD$141,G$17,FALSE))</f>
        <v/>
      </c>
      <c r="H118" s="1291" t="str">
        <f ca="1">IF($B118="","",VLOOKUP($B118,'明細版-試算頁'!$B$17:$AD$141,H$17,FALSE))</f>
        <v/>
      </c>
      <c r="I118" s="1292" t="s">
        <v>347</v>
      </c>
      <c r="J118" s="1290" t="str">
        <f ca="1">IF($B118="","",VLOOKUP($B118,'明細版-試算頁'!$B$17:$AD$141,J$17,FALSE))</f>
        <v/>
      </c>
      <c r="K118" s="1293" t="s">
        <v>347</v>
      </c>
      <c r="L118" s="284" t="str">
        <f t="shared" ca="1" si="9"/>
        <v/>
      </c>
      <c r="M118" s="277" t="str">
        <f t="shared" ca="1" si="10"/>
        <v/>
      </c>
      <c r="N118" s="189"/>
      <c r="O118" s="189"/>
      <c r="P118" s="189"/>
      <c r="Q118" s="189"/>
      <c r="R118" s="189"/>
      <c r="S118" s="189"/>
      <c r="T118" s="189"/>
      <c r="U118" s="189"/>
      <c r="V118" s="189"/>
      <c r="W118" s="189"/>
      <c r="X118" s="189"/>
      <c r="Y118" s="189"/>
      <c r="Z118" s="189"/>
      <c r="AA118" s="189"/>
      <c r="AB118" s="189"/>
      <c r="AC118" s="189"/>
      <c r="AD118" s="189"/>
      <c r="AE118" s="189"/>
      <c r="AF118" s="189"/>
    </row>
    <row r="119" spans="2:32" s="190" customFormat="1" ht="27.4" customHeight="1" thickBot="1">
      <c r="B119" s="278" t="str">
        <f t="shared" ca="1" si="11"/>
        <v/>
      </c>
      <c r="C119" s="279" t="str">
        <f ca="1">IF($B119="","",VLOOKUP($B119,'明細版-試算頁'!$B$17:$AD$141,C$17,FALSE))</f>
        <v/>
      </c>
      <c r="D119" s="280" t="str">
        <f ca="1">IF($B119="","",VLOOKUP($B119,'明細版-試算頁'!$B$17:$AD$141,D$17,FALSE))</f>
        <v/>
      </c>
      <c r="E119" s="1294" t="str">
        <f ca="1">IF($B119="","",VLOOKUP($B119,'明細版-試算頁'!$B$17:$AD$141,E$17,FALSE))</f>
        <v/>
      </c>
      <c r="F119" s="1294" t="s">
        <v>347</v>
      </c>
      <c r="G119" s="281" t="str">
        <f ca="1">IF($B119="","",VLOOKUP($B119,'明細版-試算頁'!$B$17:$AD$141,G$17,FALSE))</f>
        <v/>
      </c>
      <c r="H119" s="1295" t="str">
        <f ca="1">IF($B119="","",VLOOKUP($B119,'明細版-試算頁'!$B$17:$AD$141,H$17,FALSE))</f>
        <v/>
      </c>
      <c r="I119" s="1296" t="s">
        <v>347</v>
      </c>
      <c r="J119" s="1294" t="str">
        <f ca="1">IF($B119="","",VLOOKUP($B119,'明細版-試算頁'!$B$17:$AD$141,J$17,FALSE))</f>
        <v/>
      </c>
      <c r="K119" s="1297" t="s">
        <v>347</v>
      </c>
      <c r="L119" s="284" t="str">
        <f t="shared" ca="1" si="9"/>
        <v/>
      </c>
      <c r="M119" s="286" t="str">
        <f t="shared" ca="1" si="10"/>
        <v/>
      </c>
      <c r="N119" s="189"/>
      <c r="O119" s="189"/>
      <c r="P119" s="189"/>
      <c r="Q119" s="189"/>
      <c r="R119" s="189"/>
      <c r="S119" s="189"/>
      <c r="T119" s="189"/>
      <c r="U119" s="189"/>
      <c r="V119" s="189"/>
      <c r="W119" s="189"/>
      <c r="X119" s="189"/>
      <c r="Y119" s="189"/>
      <c r="Z119" s="189"/>
      <c r="AA119" s="189"/>
      <c r="AB119" s="189"/>
      <c r="AC119" s="189"/>
      <c r="AD119" s="189"/>
      <c r="AE119" s="189"/>
      <c r="AF119" s="189"/>
    </row>
    <row r="120" spans="2:32" s="137" customFormat="1" ht="29.95" customHeight="1">
      <c r="B120" s="1305" t="str">
        <f>$B$18</f>
        <v>保單
年度
(末)</v>
      </c>
      <c r="C120" s="1308" t="str">
        <f ca="1">$C$18</f>
        <v>保險
年齡</v>
      </c>
      <c r="D120" s="1308" t="str">
        <f ca="1">$D$18</f>
        <v>累積所繳保險費
(A)</v>
      </c>
      <c r="E120" s="1313" t="str">
        <f>$E$18</f>
        <v>假設投保後未來各保單年度宣告利率為4.35% (下表為預估假設值)</v>
      </c>
      <c r="F120" s="1313"/>
      <c r="G120" s="1314"/>
      <c r="H120" s="1314"/>
      <c r="I120" s="1314"/>
      <c r="J120" s="1314"/>
      <c r="K120" s="1315"/>
      <c r="L120" s="287"/>
      <c r="M120" s="288"/>
      <c r="N120" s="186"/>
      <c r="O120" s="186"/>
      <c r="P120" s="186"/>
      <c r="Q120" s="186"/>
      <c r="R120" s="186"/>
      <c r="S120" s="148"/>
      <c r="T120" s="148"/>
      <c r="U120" s="148"/>
      <c r="V120" s="246"/>
      <c r="W120" s="136"/>
      <c r="X120" s="136"/>
      <c r="Y120" s="136"/>
      <c r="Z120" s="136"/>
      <c r="AA120" s="136"/>
      <c r="AB120" s="136"/>
      <c r="AC120" s="136"/>
      <c r="AD120" s="136"/>
      <c r="AE120" s="136"/>
      <c r="AF120" s="136"/>
    </row>
    <row r="121" spans="2:32" s="188" customFormat="1" ht="29.95" customHeight="1">
      <c r="B121" s="1306"/>
      <c r="C121" s="1309"/>
      <c r="D121" s="1311"/>
      <c r="E121" s="1316" t="str">
        <f>$E$19</f>
        <v>含「基本保險金額、累計增加保險金額」</v>
      </c>
      <c r="F121" s="1317"/>
      <c r="G121" s="264" t="str">
        <f>$G$19</f>
        <v>選擇現金給付</v>
      </c>
      <c r="H121" s="1316" t="str">
        <f>$H$19</f>
        <v>含「基本保險金額、累計增加保險金額」</v>
      </c>
      <c r="I121" s="1318"/>
      <c r="J121" s="1318"/>
      <c r="K121" s="1319"/>
      <c r="L121" s="1353" t="str">
        <f>$L$19</f>
        <v>(F)=(B)+(D)</v>
      </c>
      <c r="M121" s="1300" t="str">
        <f>$M$19</f>
        <v>(G)=(B)+(E)</v>
      </c>
      <c r="N121" s="187"/>
      <c r="O121" s="187"/>
      <c r="P121" s="187"/>
      <c r="Q121" s="187"/>
      <c r="R121" s="187"/>
      <c r="S121" s="187"/>
      <c r="T121" s="187"/>
      <c r="U121" s="187"/>
      <c r="V121" s="187"/>
      <c r="W121" s="187"/>
      <c r="X121" s="187"/>
      <c r="Y121" s="187"/>
      <c r="Z121" s="187"/>
      <c r="AA121" s="187"/>
      <c r="AB121" s="187"/>
      <c r="AC121" s="187"/>
      <c r="AD121" s="187"/>
      <c r="AE121" s="187"/>
      <c r="AF121" s="187"/>
    </row>
    <row r="122" spans="2:32" s="188" customFormat="1" ht="69.55" customHeight="1" thickBot="1">
      <c r="B122" s="1307"/>
      <c r="C122" s="1310"/>
      <c r="D122" s="1312"/>
      <c r="E122" s="1302" t="str">
        <f>$E$20</f>
        <v>壽險保障
(身故保險金)</v>
      </c>
      <c r="F122" s="1303"/>
      <c r="G122" s="265" t="str">
        <f ca="1">$G$20</f>
        <v>增值回饋
分享金
(B)</v>
      </c>
      <c r="H122" s="1302" t="str">
        <f ca="1">$H$20</f>
        <v>年度末現金價值
【含祝壽保險金】
(D)</v>
      </c>
      <c r="I122" s="1303"/>
      <c r="J122" s="1351" t="str">
        <f ca="1">$J$20</f>
        <v>次年度期初
現金價值
(E)</v>
      </c>
      <c r="K122" s="1352"/>
      <c r="L122" s="1354"/>
      <c r="M122" s="1301"/>
      <c r="N122" s="187"/>
      <c r="O122" s="187"/>
      <c r="P122" s="187"/>
      <c r="Q122" s="187"/>
      <c r="R122" s="187"/>
      <c r="S122" s="187"/>
      <c r="T122" s="187"/>
      <c r="U122" s="187"/>
      <c r="V122" s="187"/>
      <c r="W122" s="187"/>
      <c r="X122" s="187"/>
      <c r="Y122" s="187"/>
      <c r="Z122" s="187"/>
      <c r="AA122" s="187"/>
      <c r="AB122" s="187"/>
      <c r="AC122" s="187"/>
      <c r="AD122" s="187"/>
      <c r="AE122" s="187"/>
      <c r="AF122" s="187"/>
    </row>
    <row r="123" spans="2:32" s="190" customFormat="1" ht="27.25" customHeight="1">
      <c r="B123" s="266" t="str">
        <f ca="1">IF(B119="","",IF(C119=109,"",B119+1))</f>
        <v/>
      </c>
      <c r="C123" s="267" t="str">
        <f ca="1">IF($B123="","",VLOOKUP($B123,'明細版-試算頁'!$B$17:$AD$141,C$17,FALSE))</f>
        <v/>
      </c>
      <c r="D123" s="268" t="str">
        <f ca="1">IF($B123="","",VLOOKUP($B123,'明細版-試算頁'!$B$17:$AD$141,D$17,FALSE))</f>
        <v/>
      </c>
      <c r="E123" s="1321" t="str">
        <f ca="1">IF($B123="","",VLOOKUP($B123,'明細版-試算頁'!$B$17:$AD$141,E$17,FALSE))</f>
        <v/>
      </c>
      <c r="F123" s="1321" t="s">
        <v>347</v>
      </c>
      <c r="G123" s="269" t="str">
        <f ca="1">IF($B123="","",VLOOKUP($B123,'明細版-試算頁'!$B$17:$AD$141,G$17,FALSE))</f>
        <v/>
      </c>
      <c r="H123" s="1322" t="str">
        <f ca="1">IF($B123="","",VLOOKUP($B123,'明細版-試算頁'!$B$17:$AD$141,H$17,FALSE))</f>
        <v/>
      </c>
      <c r="I123" s="1323" t="s">
        <v>347</v>
      </c>
      <c r="J123" s="1321" t="str">
        <f ca="1">IF($B123="","",VLOOKUP($B123,'明細版-試算頁'!$B$17:$AD$141,J$17,FALSE))</f>
        <v/>
      </c>
      <c r="K123" s="1324" t="s">
        <v>347</v>
      </c>
      <c r="L123" s="284" t="str">
        <f t="shared" ref="L123:L142" ca="1" si="12">IF(B123="","",G123+H123)</f>
        <v/>
      </c>
      <c r="M123" s="277" t="str">
        <f t="shared" ref="M123:M142" ca="1" si="13">IF(J123="","",IF(J123=0,0,G123+J123))</f>
        <v/>
      </c>
      <c r="N123" s="189"/>
      <c r="O123" s="189"/>
      <c r="P123" s="189"/>
      <c r="Q123" s="189"/>
      <c r="R123" s="189"/>
      <c r="S123" s="189"/>
      <c r="T123" s="189"/>
      <c r="U123" s="189"/>
      <c r="V123" s="189"/>
      <c r="W123" s="189"/>
      <c r="X123" s="189"/>
      <c r="Y123" s="189"/>
      <c r="Z123" s="189"/>
      <c r="AA123" s="189"/>
      <c r="AB123" s="189"/>
      <c r="AC123" s="189"/>
      <c r="AD123" s="189"/>
      <c r="AE123" s="189"/>
      <c r="AF123" s="189"/>
    </row>
    <row r="124" spans="2:32" s="190" customFormat="1" ht="27.25" customHeight="1">
      <c r="B124" s="272" t="str">
        <f t="shared" ref="B124:B142" ca="1" si="14">IF(B123="","",IF(C123=109,"",B123+1))</f>
        <v/>
      </c>
      <c r="C124" s="273" t="str">
        <f ca="1">IF($B124="","",VLOOKUP($B124,'明細版-試算頁'!$B$17:$AD$141,C$17,FALSE))</f>
        <v/>
      </c>
      <c r="D124" s="274" t="str">
        <f ca="1">IF($B124="","",VLOOKUP($B124,'明細版-試算頁'!$B$17:$AD$141,D$17,FALSE))</f>
        <v/>
      </c>
      <c r="E124" s="1290" t="str">
        <f ca="1">IF($B124="","",VLOOKUP($B124,'明細版-試算頁'!$B$17:$AD$141,E$17,FALSE))</f>
        <v/>
      </c>
      <c r="F124" s="1290" t="s">
        <v>347</v>
      </c>
      <c r="G124" s="275" t="str">
        <f ca="1">IF($B124="","",VLOOKUP($B124,'明細版-試算頁'!$B$17:$AD$141,G$17,FALSE))</f>
        <v/>
      </c>
      <c r="H124" s="1291" t="str">
        <f ca="1">IF($B124="","",VLOOKUP($B124,'明細版-試算頁'!$B$17:$AD$141,H$17,FALSE))</f>
        <v/>
      </c>
      <c r="I124" s="1292" t="s">
        <v>347</v>
      </c>
      <c r="J124" s="1290" t="str">
        <f ca="1">IF($B124="","",VLOOKUP($B124,'明細版-試算頁'!$B$17:$AD$141,J$17,FALSE))</f>
        <v/>
      </c>
      <c r="K124" s="1293" t="s">
        <v>347</v>
      </c>
      <c r="L124" s="284" t="str">
        <f t="shared" ca="1" si="12"/>
        <v/>
      </c>
      <c r="M124" s="277" t="str">
        <f t="shared" ca="1" si="13"/>
        <v/>
      </c>
      <c r="N124" s="189"/>
      <c r="O124" s="189"/>
      <c r="P124" s="189"/>
      <c r="Q124" s="189"/>
      <c r="R124" s="189"/>
      <c r="S124" s="189"/>
      <c r="T124" s="189"/>
      <c r="U124" s="189"/>
      <c r="V124" s="189"/>
      <c r="W124" s="189"/>
      <c r="X124" s="189"/>
      <c r="Y124" s="189"/>
      <c r="Z124" s="189"/>
      <c r="AA124" s="189"/>
      <c r="AB124" s="189"/>
      <c r="AC124" s="189"/>
      <c r="AD124" s="189"/>
      <c r="AE124" s="189"/>
      <c r="AF124" s="189"/>
    </row>
    <row r="125" spans="2:32" s="190" customFormat="1" ht="27.25" customHeight="1">
      <c r="B125" s="272" t="str">
        <f t="shared" ca="1" si="14"/>
        <v/>
      </c>
      <c r="C125" s="273" t="str">
        <f ca="1">IF($B125="","",VLOOKUP($B125,'明細版-試算頁'!$B$17:$AD$141,C$17,FALSE))</f>
        <v/>
      </c>
      <c r="D125" s="274" t="str">
        <f ca="1">IF($B125="","",VLOOKUP($B125,'明細版-試算頁'!$B$17:$AD$141,D$17,FALSE))</f>
        <v/>
      </c>
      <c r="E125" s="1290" t="str">
        <f ca="1">IF($B125="","",VLOOKUP($B125,'明細版-試算頁'!$B$17:$AD$141,E$17,FALSE))</f>
        <v/>
      </c>
      <c r="F125" s="1290" t="s">
        <v>347</v>
      </c>
      <c r="G125" s="275" t="str">
        <f ca="1">IF($B125="","",VLOOKUP($B125,'明細版-試算頁'!$B$17:$AD$141,G$17,FALSE))</f>
        <v/>
      </c>
      <c r="H125" s="1291" t="str">
        <f ca="1">IF($B125="","",VLOOKUP($B125,'明細版-試算頁'!$B$17:$AD$141,H$17,FALSE))</f>
        <v/>
      </c>
      <c r="I125" s="1292" t="s">
        <v>347</v>
      </c>
      <c r="J125" s="1290" t="str">
        <f ca="1">IF($B125="","",VLOOKUP($B125,'明細版-試算頁'!$B$17:$AD$141,J$17,FALSE))</f>
        <v/>
      </c>
      <c r="K125" s="1293" t="s">
        <v>347</v>
      </c>
      <c r="L125" s="284" t="str">
        <f t="shared" ca="1" si="12"/>
        <v/>
      </c>
      <c r="M125" s="277" t="str">
        <f t="shared" ca="1" si="13"/>
        <v/>
      </c>
      <c r="N125" s="189"/>
      <c r="O125" s="189"/>
      <c r="P125" s="189"/>
      <c r="Q125" s="189"/>
      <c r="R125" s="189"/>
      <c r="S125" s="189"/>
      <c r="T125" s="189"/>
      <c r="U125" s="189"/>
      <c r="V125" s="189"/>
      <c r="W125" s="189"/>
      <c r="X125" s="189"/>
      <c r="Y125" s="189"/>
      <c r="Z125" s="189"/>
      <c r="AA125" s="189"/>
      <c r="AB125" s="189"/>
      <c r="AC125" s="189"/>
      <c r="AD125" s="189"/>
      <c r="AE125" s="189"/>
      <c r="AF125" s="189"/>
    </row>
    <row r="126" spans="2:32" s="190" customFormat="1" ht="27.25" customHeight="1">
      <c r="B126" s="272" t="str">
        <f t="shared" ca="1" si="14"/>
        <v/>
      </c>
      <c r="C126" s="273" t="str">
        <f ca="1">IF($B126="","",VLOOKUP($B126,'明細版-試算頁'!$B$17:$AD$141,C$17,FALSE))</f>
        <v/>
      </c>
      <c r="D126" s="274" t="str">
        <f ca="1">IF($B126="","",VLOOKUP($B126,'明細版-試算頁'!$B$17:$AD$141,D$17,FALSE))</f>
        <v/>
      </c>
      <c r="E126" s="1290" t="str">
        <f ca="1">IF($B126="","",VLOOKUP($B126,'明細版-試算頁'!$B$17:$AD$141,E$17,FALSE))</f>
        <v/>
      </c>
      <c r="F126" s="1290" t="s">
        <v>347</v>
      </c>
      <c r="G126" s="275" t="str">
        <f ca="1">IF($B126="","",VLOOKUP($B126,'明細版-試算頁'!$B$17:$AD$141,G$17,FALSE))</f>
        <v/>
      </c>
      <c r="H126" s="1291" t="str">
        <f ca="1">IF($B126="","",VLOOKUP($B126,'明細版-試算頁'!$B$17:$AD$141,H$17,FALSE))</f>
        <v/>
      </c>
      <c r="I126" s="1292" t="s">
        <v>347</v>
      </c>
      <c r="J126" s="1290" t="str">
        <f ca="1">IF($B126="","",VLOOKUP($B126,'明細版-試算頁'!$B$17:$AD$141,J$17,FALSE))</f>
        <v/>
      </c>
      <c r="K126" s="1293" t="s">
        <v>347</v>
      </c>
      <c r="L126" s="284" t="str">
        <f t="shared" ca="1" si="12"/>
        <v/>
      </c>
      <c r="M126" s="277" t="str">
        <f t="shared" ca="1" si="13"/>
        <v/>
      </c>
      <c r="N126" s="189"/>
      <c r="O126" s="189"/>
      <c r="P126" s="189"/>
      <c r="Q126" s="189"/>
      <c r="R126" s="189"/>
      <c r="S126" s="189"/>
      <c r="T126" s="189"/>
      <c r="U126" s="189"/>
      <c r="V126" s="189"/>
      <c r="W126" s="189"/>
      <c r="X126" s="189"/>
      <c r="Y126" s="189"/>
      <c r="Z126" s="189"/>
      <c r="AA126" s="189"/>
      <c r="AB126" s="189"/>
      <c r="AC126" s="189"/>
      <c r="AD126" s="189"/>
      <c r="AE126" s="189"/>
      <c r="AF126" s="189"/>
    </row>
    <row r="127" spans="2:32" s="190" customFormat="1" ht="27.25" customHeight="1">
      <c r="B127" s="272" t="str">
        <f t="shared" ca="1" si="14"/>
        <v/>
      </c>
      <c r="C127" s="273" t="str">
        <f ca="1">IF($B127="","",VLOOKUP($B127,'明細版-試算頁'!$B$17:$AD$141,C$17,FALSE))</f>
        <v/>
      </c>
      <c r="D127" s="274" t="str">
        <f ca="1">IF($B127="","",VLOOKUP($B127,'明細版-試算頁'!$B$17:$AD$141,D$17,FALSE))</f>
        <v/>
      </c>
      <c r="E127" s="1290" t="str">
        <f ca="1">IF($B127="","",VLOOKUP($B127,'明細版-試算頁'!$B$17:$AD$141,E$17,FALSE))</f>
        <v/>
      </c>
      <c r="F127" s="1290" t="s">
        <v>347</v>
      </c>
      <c r="G127" s="275" t="str">
        <f ca="1">IF($B127="","",VLOOKUP($B127,'明細版-試算頁'!$B$17:$AD$141,G$17,FALSE))</f>
        <v/>
      </c>
      <c r="H127" s="1291" t="str">
        <f ca="1">IF($B127="","",VLOOKUP($B127,'明細版-試算頁'!$B$17:$AD$141,H$17,FALSE))</f>
        <v/>
      </c>
      <c r="I127" s="1292" t="s">
        <v>347</v>
      </c>
      <c r="J127" s="1290" t="str">
        <f ca="1">IF($B127="","",VLOOKUP($B127,'明細版-試算頁'!$B$17:$AD$141,J$17,FALSE))</f>
        <v/>
      </c>
      <c r="K127" s="1293" t="s">
        <v>347</v>
      </c>
      <c r="L127" s="284" t="str">
        <f t="shared" ca="1" si="12"/>
        <v/>
      </c>
      <c r="M127" s="277" t="str">
        <f t="shared" ca="1" si="13"/>
        <v/>
      </c>
      <c r="N127" s="189"/>
      <c r="O127" s="189"/>
      <c r="P127" s="189"/>
      <c r="Q127" s="189"/>
      <c r="R127" s="189"/>
      <c r="S127" s="189"/>
      <c r="T127" s="189"/>
      <c r="U127" s="189"/>
      <c r="V127" s="189"/>
      <c r="W127" s="189"/>
      <c r="X127" s="189"/>
      <c r="Y127" s="189"/>
      <c r="Z127" s="189"/>
      <c r="AA127" s="189"/>
      <c r="AB127" s="189"/>
      <c r="AC127" s="189"/>
      <c r="AD127" s="189"/>
      <c r="AE127" s="189"/>
      <c r="AF127" s="189"/>
    </row>
    <row r="128" spans="2:32" s="190" customFormat="1" ht="27.25" customHeight="1">
      <c r="B128" s="272" t="str">
        <f t="shared" ca="1" si="14"/>
        <v/>
      </c>
      <c r="C128" s="273" t="str">
        <f ca="1">IF($B128="","",VLOOKUP($B128,'明細版-試算頁'!$B$17:$AD$141,C$17,FALSE))</f>
        <v/>
      </c>
      <c r="D128" s="274" t="str">
        <f ca="1">IF($B128="","",VLOOKUP($B128,'明細版-試算頁'!$B$17:$AD$141,D$17,FALSE))</f>
        <v/>
      </c>
      <c r="E128" s="1290" t="str">
        <f ca="1">IF($B128="","",VLOOKUP($B128,'明細版-試算頁'!$B$17:$AD$141,E$17,FALSE))</f>
        <v/>
      </c>
      <c r="F128" s="1290" t="s">
        <v>347</v>
      </c>
      <c r="G128" s="275" t="str">
        <f ca="1">IF($B128="","",VLOOKUP($B128,'明細版-試算頁'!$B$17:$AD$141,G$17,FALSE))</f>
        <v/>
      </c>
      <c r="H128" s="1291" t="str">
        <f ca="1">IF($B128="","",VLOOKUP($B128,'明細版-試算頁'!$B$17:$AD$141,H$17,FALSE))</f>
        <v/>
      </c>
      <c r="I128" s="1292" t="s">
        <v>347</v>
      </c>
      <c r="J128" s="1290" t="str">
        <f ca="1">IF($B128="","",VLOOKUP($B128,'明細版-試算頁'!$B$17:$AD$141,J$17,FALSE))</f>
        <v/>
      </c>
      <c r="K128" s="1293" t="s">
        <v>347</v>
      </c>
      <c r="L128" s="284" t="str">
        <f t="shared" ca="1" si="12"/>
        <v/>
      </c>
      <c r="M128" s="277" t="str">
        <f t="shared" ca="1" si="13"/>
        <v/>
      </c>
      <c r="N128" s="189"/>
      <c r="O128" s="189"/>
      <c r="P128" s="189"/>
      <c r="Q128" s="189"/>
      <c r="R128" s="189"/>
      <c r="S128" s="189"/>
      <c r="T128" s="189"/>
      <c r="U128" s="189"/>
      <c r="V128" s="189"/>
      <c r="W128" s="189"/>
      <c r="X128" s="189"/>
      <c r="Y128" s="189"/>
      <c r="Z128" s="189"/>
      <c r="AA128" s="189"/>
      <c r="AB128" s="189"/>
      <c r="AC128" s="189"/>
      <c r="AD128" s="189"/>
      <c r="AE128" s="189"/>
      <c r="AF128" s="189"/>
    </row>
    <row r="129" spans="2:32" s="190" customFormat="1" ht="27.25" customHeight="1">
      <c r="B129" s="272" t="str">
        <f t="shared" ca="1" si="14"/>
        <v/>
      </c>
      <c r="C129" s="273" t="str">
        <f ca="1">IF($B129="","",VLOOKUP($B129,'明細版-試算頁'!$B$17:$AD$141,C$17,FALSE))</f>
        <v/>
      </c>
      <c r="D129" s="274" t="str">
        <f ca="1">IF($B129="","",VLOOKUP($B129,'明細版-試算頁'!$B$17:$AD$141,D$17,FALSE))</f>
        <v/>
      </c>
      <c r="E129" s="1290" t="str">
        <f ca="1">IF($B129="","",VLOOKUP($B129,'明細版-試算頁'!$B$17:$AD$141,E$17,FALSE))</f>
        <v/>
      </c>
      <c r="F129" s="1290" t="s">
        <v>347</v>
      </c>
      <c r="G129" s="275" t="str">
        <f ca="1">IF($B129="","",VLOOKUP($B129,'明細版-試算頁'!$B$17:$AD$141,G$17,FALSE))</f>
        <v/>
      </c>
      <c r="H129" s="1291" t="str">
        <f ca="1">IF($B129="","",VLOOKUP($B129,'明細版-試算頁'!$B$17:$AD$141,H$17,FALSE))</f>
        <v/>
      </c>
      <c r="I129" s="1292" t="s">
        <v>347</v>
      </c>
      <c r="J129" s="1290" t="str">
        <f ca="1">IF($B129="","",VLOOKUP($B129,'明細版-試算頁'!$B$17:$AD$141,J$17,FALSE))</f>
        <v/>
      </c>
      <c r="K129" s="1293" t="s">
        <v>347</v>
      </c>
      <c r="L129" s="284" t="str">
        <f t="shared" ca="1" si="12"/>
        <v/>
      </c>
      <c r="M129" s="277" t="str">
        <f t="shared" ca="1" si="13"/>
        <v/>
      </c>
      <c r="N129" s="189"/>
      <c r="O129" s="189"/>
      <c r="P129" s="189"/>
      <c r="Q129" s="189"/>
      <c r="R129" s="189"/>
      <c r="S129" s="189"/>
      <c r="T129" s="189"/>
      <c r="U129" s="189"/>
      <c r="V129" s="189"/>
      <c r="W129" s="189"/>
      <c r="X129" s="189"/>
      <c r="Y129" s="189"/>
      <c r="Z129" s="189"/>
      <c r="AA129" s="189"/>
      <c r="AB129" s="189"/>
      <c r="AC129" s="189"/>
      <c r="AD129" s="189"/>
      <c r="AE129" s="189"/>
      <c r="AF129" s="189"/>
    </row>
    <row r="130" spans="2:32" s="190" customFormat="1" ht="27.25" customHeight="1">
      <c r="B130" s="272" t="str">
        <f t="shared" ca="1" si="14"/>
        <v/>
      </c>
      <c r="C130" s="273" t="str">
        <f ca="1">IF($B130="","",VLOOKUP($B130,'明細版-試算頁'!$B$17:$AD$141,C$17,FALSE))</f>
        <v/>
      </c>
      <c r="D130" s="274" t="str">
        <f ca="1">IF($B130="","",VLOOKUP($B130,'明細版-試算頁'!$B$17:$AD$141,D$17,FALSE))</f>
        <v/>
      </c>
      <c r="E130" s="1290" t="str">
        <f ca="1">IF($B130="","",VLOOKUP($B130,'明細版-試算頁'!$B$17:$AD$141,E$17,FALSE))</f>
        <v/>
      </c>
      <c r="F130" s="1290" t="s">
        <v>347</v>
      </c>
      <c r="G130" s="275" t="str">
        <f ca="1">IF($B130="","",VLOOKUP($B130,'明細版-試算頁'!$B$17:$AD$141,G$17,FALSE))</f>
        <v/>
      </c>
      <c r="H130" s="1291" t="str">
        <f ca="1">IF($B130="","",VLOOKUP($B130,'明細版-試算頁'!$B$17:$AD$141,H$17,FALSE))</f>
        <v/>
      </c>
      <c r="I130" s="1292" t="s">
        <v>347</v>
      </c>
      <c r="J130" s="1290" t="str">
        <f ca="1">IF($B130="","",VLOOKUP($B130,'明細版-試算頁'!$B$17:$AD$141,J$17,FALSE))</f>
        <v/>
      </c>
      <c r="K130" s="1293" t="s">
        <v>347</v>
      </c>
      <c r="L130" s="284" t="str">
        <f t="shared" ca="1" si="12"/>
        <v/>
      </c>
      <c r="M130" s="277" t="str">
        <f t="shared" ca="1" si="13"/>
        <v/>
      </c>
      <c r="N130" s="189"/>
      <c r="O130" s="189"/>
      <c r="P130" s="189"/>
      <c r="Q130" s="189"/>
      <c r="R130" s="189"/>
      <c r="S130" s="189"/>
      <c r="T130" s="189"/>
      <c r="U130" s="189"/>
      <c r="V130" s="189"/>
      <c r="W130" s="189"/>
      <c r="X130" s="189"/>
      <c r="Y130" s="189"/>
      <c r="Z130" s="189"/>
      <c r="AA130" s="189"/>
      <c r="AB130" s="189"/>
      <c r="AC130" s="189"/>
      <c r="AD130" s="189"/>
      <c r="AE130" s="189"/>
      <c r="AF130" s="189"/>
    </row>
    <row r="131" spans="2:32" s="190" customFormat="1" ht="27.25" customHeight="1">
      <c r="B131" s="272" t="str">
        <f t="shared" ca="1" si="14"/>
        <v/>
      </c>
      <c r="C131" s="273" t="str">
        <f ca="1">IF($B131="","",VLOOKUP($B131,'明細版-試算頁'!$B$17:$AD$141,C$17,FALSE))</f>
        <v/>
      </c>
      <c r="D131" s="274" t="str">
        <f ca="1">IF($B131="","",VLOOKUP($B131,'明細版-試算頁'!$B$17:$AD$141,D$17,FALSE))</f>
        <v/>
      </c>
      <c r="E131" s="1290" t="str">
        <f ca="1">IF($B131="","",VLOOKUP($B131,'明細版-試算頁'!$B$17:$AD$141,E$17,FALSE))</f>
        <v/>
      </c>
      <c r="F131" s="1290" t="s">
        <v>347</v>
      </c>
      <c r="G131" s="275" t="str">
        <f ca="1">IF($B131="","",VLOOKUP($B131,'明細版-試算頁'!$B$17:$AD$141,G$17,FALSE))</f>
        <v/>
      </c>
      <c r="H131" s="1291" t="str">
        <f ca="1">IF($B131="","",VLOOKUP($B131,'明細版-試算頁'!$B$17:$AD$141,H$17,FALSE))</f>
        <v/>
      </c>
      <c r="I131" s="1292" t="s">
        <v>347</v>
      </c>
      <c r="J131" s="1290" t="str">
        <f ca="1">IF($B131="","",VLOOKUP($B131,'明細版-試算頁'!$B$17:$AD$141,J$17,FALSE))</f>
        <v/>
      </c>
      <c r="K131" s="1293" t="s">
        <v>347</v>
      </c>
      <c r="L131" s="284" t="str">
        <f t="shared" ca="1" si="12"/>
        <v/>
      </c>
      <c r="M131" s="277" t="str">
        <f t="shared" ca="1" si="13"/>
        <v/>
      </c>
      <c r="N131" s="189"/>
      <c r="O131" s="189"/>
      <c r="P131" s="189"/>
      <c r="Q131" s="189"/>
      <c r="R131" s="189"/>
      <c r="S131" s="189"/>
      <c r="T131" s="189"/>
      <c r="U131" s="189"/>
      <c r="V131" s="189"/>
      <c r="W131" s="189"/>
      <c r="X131" s="189"/>
      <c r="Y131" s="189"/>
      <c r="Z131" s="189"/>
      <c r="AA131" s="189"/>
      <c r="AB131" s="189"/>
      <c r="AC131" s="189"/>
      <c r="AD131" s="189"/>
      <c r="AE131" s="189"/>
      <c r="AF131" s="189"/>
    </row>
    <row r="132" spans="2:32" s="190" customFormat="1" ht="27.25" customHeight="1">
      <c r="B132" s="272" t="str">
        <f t="shared" ca="1" si="14"/>
        <v/>
      </c>
      <c r="C132" s="273" t="str">
        <f ca="1">IF($B132="","",VLOOKUP($B132,'明細版-試算頁'!$B$17:$AD$141,C$17,FALSE))</f>
        <v/>
      </c>
      <c r="D132" s="274" t="str">
        <f ca="1">IF($B132="","",VLOOKUP($B132,'明細版-試算頁'!$B$17:$AD$141,D$17,FALSE))</f>
        <v/>
      </c>
      <c r="E132" s="1290" t="str">
        <f ca="1">IF($B132="","",VLOOKUP($B132,'明細版-試算頁'!$B$17:$AD$141,E$17,FALSE))</f>
        <v/>
      </c>
      <c r="F132" s="1290" t="s">
        <v>347</v>
      </c>
      <c r="G132" s="275" t="str">
        <f ca="1">IF($B132="","",VLOOKUP($B132,'明細版-試算頁'!$B$17:$AD$141,G$17,FALSE))</f>
        <v/>
      </c>
      <c r="H132" s="1291" t="str">
        <f ca="1">IF($B132="","",VLOOKUP($B132,'明細版-試算頁'!$B$17:$AD$141,H$17,FALSE))</f>
        <v/>
      </c>
      <c r="I132" s="1292" t="s">
        <v>347</v>
      </c>
      <c r="J132" s="1290" t="str">
        <f ca="1">IF($B132="","",VLOOKUP($B132,'明細版-試算頁'!$B$17:$AD$141,J$17,FALSE))</f>
        <v/>
      </c>
      <c r="K132" s="1293" t="s">
        <v>347</v>
      </c>
      <c r="L132" s="284" t="str">
        <f t="shared" ca="1" si="12"/>
        <v/>
      </c>
      <c r="M132" s="277" t="str">
        <f t="shared" ca="1" si="13"/>
        <v/>
      </c>
      <c r="N132" s="189"/>
      <c r="O132" s="189"/>
      <c r="P132" s="189"/>
      <c r="Q132" s="189"/>
      <c r="R132" s="189"/>
      <c r="S132" s="189"/>
      <c r="T132" s="189"/>
      <c r="U132" s="189"/>
      <c r="V132" s="189"/>
      <c r="W132" s="189"/>
      <c r="X132" s="189"/>
      <c r="Y132" s="189"/>
      <c r="Z132" s="189"/>
      <c r="AA132" s="189"/>
      <c r="AB132" s="189"/>
      <c r="AC132" s="189"/>
      <c r="AD132" s="189"/>
      <c r="AE132" s="189"/>
      <c r="AF132" s="189"/>
    </row>
    <row r="133" spans="2:32" s="190" customFormat="1" ht="27.25" customHeight="1">
      <c r="B133" s="272" t="str">
        <f t="shared" ca="1" si="14"/>
        <v/>
      </c>
      <c r="C133" s="273" t="str">
        <f ca="1">IF($B133="","",VLOOKUP($B133,'明細版-試算頁'!$B$17:$AD$141,C$17,FALSE))</f>
        <v/>
      </c>
      <c r="D133" s="274" t="str">
        <f ca="1">IF($B133="","",VLOOKUP($B133,'明細版-試算頁'!$B$17:$AD$141,D$17,FALSE))</f>
        <v/>
      </c>
      <c r="E133" s="1290" t="str">
        <f ca="1">IF($B133="","",VLOOKUP($B133,'明細版-試算頁'!$B$17:$AD$141,E$17,FALSE))</f>
        <v/>
      </c>
      <c r="F133" s="1290" t="s">
        <v>347</v>
      </c>
      <c r="G133" s="275" t="str">
        <f ca="1">IF($B133="","",VLOOKUP($B133,'明細版-試算頁'!$B$17:$AD$141,G$17,FALSE))</f>
        <v/>
      </c>
      <c r="H133" s="1291" t="str">
        <f ca="1">IF($B133="","",VLOOKUP($B133,'明細版-試算頁'!$B$17:$AD$141,H$17,FALSE))</f>
        <v/>
      </c>
      <c r="I133" s="1292" t="s">
        <v>347</v>
      </c>
      <c r="J133" s="1290" t="str">
        <f ca="1">IF($B133="","",VLOOKUP($B133,'明細版-試算頁'!$B$17:$AD$141,J$17,FALSE))</f>
        <v/>
      </c>
      <c r="K133" s="1293" t="s">
        <v>347</v>
      </c>
      <c r="L133" s="284" t="str">
        <f t="shared" ca="1" si="12"/>
        <v/>
      </c>
      <c r="M133" s="277" t="str">
        <f t="shared" ca="1" si="13"/>
        <v/>
      </c>
      <c r="N133" s="189"/>
      <c r="O133" s="189"/>
      <c r="P133" s="189"/>
      <c r="Q133" s="189"/>
      <c r="R133" s="189"/>
      <c r="S133" s="189"/>
      <c r="T133" s="189"/>
      <c r="U133" s="189"/>
      <c r="V133" s="189"/>
      <c r="W133" s="189"/>
      <c r="X133" s="189"/>
      <c r="Y133" s="189"/>
      <c r="Z133" s="189"/>
      <c r="AA133" s="189"/>
      <c r="AB133" s="189"/>
      <c r="AC133" s="189"/>
      <c r="AD133" s="189"/>
      <c r="AE133" s="189"/>
      <c r="AF133" s="189"/>
    </row>
    <row r="134" spans="2:32" s="190" customFormat="1" ht="27.25" customHeight="1">
      <c r="B134" s="272" t="str">
        <f t="shared" ca="1" si="14"/>
        <v/>
      </c>
      <c r="C134" s="273" t="str">
        <f ca="1">IF($B134="","",VLOOKUP($B134,'明細版-試算頁'!$B$17:$AD$141,C$17,FALSE))</f>
        <v/>
      </c>
      <c r="D134" s="274" t="str">
        <f ca="1">IF($B134="","",VLOOKUP($B134,'明細版-試算頁'!$B$17:$AD$141,D$17,FALSE))</f>
        <v/>
      </c>
      <c r="E134" s="1290" t="str">
        <f ca="1">IF($B134="","",VLOOKUP($B134,'明細版-試算頁'!$B$17:$AD$141,E$17,FALSE))</f>
        <v/>
      </c>
      <c r="F134" s="1290" t="s">
        <v>347</v>
      </c>
      <c r="G134" s="275" t="str">
        <f ca="1">IF($B134="","",VLOOKUP($B134,'明細版-試算頁'!$B$17:$AD$141,G$17,FALSE))</f>
        <v/>
      </c>
      <c r="H134" s="1291" t="str">
        <f ca="1">IF($B134="","",VLOOKUP($B134,'明細版-試算頁'!$B$17:$AD$141,H$17,FALSE))</f>
        <v/>
      </c>
      <c r="I134" s="1292" t="s">
        <v>347</v>
      </c>
      <c r="J134" s="1290" t="str">
        <f ca="1">IF($B134="","",VLOOKUP($B134,'明細版-試算頁'!$B$17:$AD$141,J$17,FALSE))</f>
        <v/>
      </c>
      <c r="K134" s="1293" t="s">
        <v>347</v>
      </c>
      <c r="L134" s="284" t="str">
        <f t="shared" ca="1" si="12"/>
        <v/>
      </c>
      <c r="M134" s="277" t="str">
        <f t="shared" ca="1" si="13"/>
        <v/>
      </c>
      <c r="N134" s="189"/>
      <c r="O134" s="189"/>
      <c r="P134" s="189"/>
      <c r="Q134" s="189"/>
      <c r="R134" s="189"/>
      <c r="S134" s="189"/>
      <c r="T134" s="189"/>
      <c r="U134" s="189"/>
      <c r="V134" s="189"/>
      <c r="W134" s="189"/>
      <c r="X134" s="189"/>
      <c r="Y134" s="189"/>
      <c r="Z134" s="189"/>
      <c r="AA134" s="189"/>
      <c r="AB134" s="189"/>
      <c r="AC134" s="189"/>
      <c r="AD134" s="189"/>
      <c r="AE134" s="189"/>
      <c r="AF134" s="189"/>
    </row>
    <row r="135" spans="2:32" s="190" customFormat="1" ht="27.25" customHeight="1">
      <c r="B135" s="272" t="str">
        <f t="shared" ca="1" si="14"/>
        <v/>
      </c>
      <c r="C135" s="273" t="str">
        <f ca="1">IF($B135="","",VLOOKUP($B135,'明細版-試算頁'!$B$17:$AD$141,C$17,FALSE))</f>
        <v/>
      </c>
      <c r="D135" s="274" t="str">
        <f ca="1">IF($B135="","",VLOOKUP($B135,'明細版-試算頁'!$B$17:$AD$141,D$17,FALSE))</f>
        <v/>
      </c>
      <c r="E135" s="1290" t="str">
        <f ca="1">IF($B135="","",VLOOKUP($B135,'明細版-試算頁'!$B$17:$AD$141,E$17,FALSE))</f>
        <v/>
      </c>
      <c r="F135" s="1290" t="s">
        <v>347</v>
      </c>
      <c r="G135" s="275" t="str">
        <f ca="1">IF($B135="","",VLOOKUP($B135,'明細版-試算頁'!$B$17:$AD$141,G$17,FALSE))</f>
        <v/>
      </c>
      <c r="H135" s="1291" t="str">
        <f ca="1">IF($B135="","",VLOOKUP($B135,'明細版-試算頁'!$B$17:$AD$141,H$17,FALSE))</f>
        <v/>
      </c>
      <c r="I135" s="1292" t="s">
        <v>347</v>
      </c>
      <c r="J135" s="1290" t="str">
        <f ca="1">IF($B135="","",VLOOKUP($B135,'明細版-試算頁'!$B$17:$AD$141,J$17,FALSE))</f>
        <v/>
      </c>
      <c r="K135" s="1293" t="s">
        <v>347</v>
      </c>
      <c r="L135" s="284" t="str">
        <f t="shared" ca="1" si="12"/>
        <v/>
      </c>
      <c r="M135" s="277" t="str">
        <f t="shared" ca="1" si="13"/>
        <v/>
      </c>
      <c r="N135" s="189"/>
      <c r="O135" s="189"/>
      <c r="P135" s="189"/>
      <c r="Q135" s="189"/>
      <c r="R135" s="189"/>
      <c r="S135" s="189"/>
      <c r="T135" s="189"/>
      <c r="U135" s="189"/>
      <c r="V135" s="189"/>
      <c r="W135" s="189"/>
      <c r="X135" s="189"/>
      <c r="Y135" s="189"/>
      <c r="Z135" s="189"/>
      <c r="AA135" s="189"/>
      <c r="AB135" s="189"/>
      <c r="AC135" s="189"/>
      <c r="AD135" s="189"/>
      <c r="AE135" s="189"/>
      <c r="AF135" s="189"/>
    </row>
    <row r="136" spans="2:32" s="190" customFormat="1" ht="27.25" customHeight="1">
      <c r="B136" s="272" t="str">
        <f t="shared" ca="1" si="14"/>
        <v/>
      </c>
      <c r="C136" s="273" t="str">
        <f ca="1">IF($B136="","",VLOOKUP($B136,'明細版-試算頁'!$B$17:$AD$141,C$17,FALSE))</f>
        <v/>
      </c>
      <c r="D136" s="274" t="str">
        <f ca="1">IF($B136="","",VLOOKUP($B136,'明細版-試算頁'!$B$17:$AD$141,D$17,FALSE))</f>
        <v/>
      </c>
      <c r="E136" s="1290" t="str">
        <f ca="1">IF($B136="","",VLOOKUP($B136,'明細版-試算頁'!$B$17:$AD$141,E$17,FALSE))</f>
        <v/>
      </c>
      <c r="F136" s="1290" t="s">
        <v>347</v>
      </c>
      <c r="G136" s="275" t="str">
        <f ca="1">IF($B136="","",VLOOKUP($B136,'明細版-試算頁'!$B$17:$AD$141,G$17,FALSE))</f>
        <v/>
      </c>
      <c r="H136" s="1291" t="str">
        <f ca="1">IF($B136="","",VLOOKUP($B136,'明細版-試算頁'!$B$17:$AD$141,H$17,FALSE))</f>
        <v/>
      </c>
      <c r="I136" s="1292" t="s">
        <v>347</v>
      </c>
      <c r="J136" s="1290" t="str">
        <f ca="1">IF($B136="","",VLOOKUP($B136,'明細版-試算頁'!$B$17:$AD$141,J$17,FALSE))</f>
        <v/>
      </c>
      <c r="K136" s="1293" t="s">
        <v>347</v>
      </c>
      <c r="L136" s="284" t="str">
        <f t="shared" ca="1" si="12"/>
        <v/>
      </c>
      <c r="M136" s="277" t="str">
        <f t="shared" ca="1" si="13"/>
        <v/>
      </c>
      <c r="N136" s="189"/>
      <c r="O136" s="189"/>
      <c r="P136" s="189"/>
      <c r="Q136" s="189"/>
      <c r="R136" s="189"/>
      <c r="S136" s="189"/>
      <c r="T136" s="189"/>
      <c r="U136" s="189"/>
      <c r="V136" s="189"/>
      <c r="W136" s="189"/>
      <c r="X136" s="189"/>
      <c r="Y136" s="189"/>
      <c r="Z136" s="189"/>
      <c r="AA136" s="189"/>
      <c r="AB136" s="189"/>
      <c r="AC136" s="189"/>
      <c r="AD136" s="189"/>
      <c r="AE136" s="189"/>
      <c r="AF136" s="189"/>
    </row>
    <row r="137" spans="2:32" s="190" customFormat="1" ht="27.25" customHeight="1">
      <c r="B137" s="272" t="str">
        <f t="shared" ca="1" si="14"/>
        <v/>
      </c>
      <c r="C137" s="273" t="str">
        <f ca="1">IF($B137="","",VLOOKUP($B137,'明細版-試算頁'!$B$17:$AD$141,C$17,FALSE))</f>
        <v/>
      </c>
      <c r="D137" s="274" t="str">
        <f ca="1">IF($B137="","",VLOOKUP($B137,'明細版-試算頁'!$B$17:$AD$141,D$17,FALSE))</f>
        <v/>
      </c>
      <c r="E137" s="1290" t="str">
        <f ca="1">IF($B137="","",VLOOKUP($B137,'明細版-試算頁'!$B$17:$AD$141,E$17,FALSE))</f>
        <v/>
      </c>
      <c r="F137" s="1290" t="s">
        <v>347</v>
      </c>
      <c r="G137" s="275" t="str">
        <f ca="1">IF($B137="","",VLOOKUP($B137,'明細版-試算頁'!$B$17:$AD$141,G$17,FALSE))</f>
        <v/>
      </c>
      <c r="H137" s="1291" t="str">
        <f ca="1">IF($B137="","",VLOOKUP($B137,'明細版-試算頁'!$B$17:$AD$141,H$17,FALSE))</f>
        <v/>
      </c>
      <c r="I137" s="1292" t="s">
        <v>347</v>
      </c>
      <c r="J137" s="1290" t="str">
        <f ca="1">IF($B137="","",VLOOKUP($B137,'明細版-試算頁'!$B$17:$AD$141,J$17,FALSE))</f>
        <v/>
      </c>
      <c r="K137" s="1293" t="s">
        <v>347</v>
      </c>
      <c r="L137" s="284" t="str">
        <f t="shared" ca="1" si="12"/>
        <v/>
      </c>
      <c r="M137" s="277" t="str">
        <f t="shared" ca="1" si="13"/>
        <v/>
      </c>
      <c r="N137" s="189"/>
      <c r="O137" s="189"/>
      <c r="P137" s="189"/>
      <c r="Q137" s="189"/>
      <c r="R137" s="189"/>
      <c r="S137" s="189"/>
      <c r="T137" s="189"/>
      <c r="U137" s="189"/>
      <c r="V137" s="189"/>
      <c r="W137" s="189"/>
      <c r="X137" s="189"/>
      <c r="Y137" s="189"/>
      <c r="Z137" s="189"/>
      <c r="AA137" s="189"/>
      <c r="AB137" s="189"/>
      <c r="AC137" s="189"/>
      <c r="AD137" s="189"/>
      <c r="AE137" s="189"/>
      <c r="AF137" s="189"/>
    </row>
    <row r="138" spans="2:32" s="190" customFormat="1" ht="27.25" customHeight="1">
      <c r="B138" s="272" t="str">
        <f t="shared" ca="1" si="14"/>
        <v/>
      </c>
      <c r="C138" s="273" t="str">
        <f ca="1">IF($B138="","",VLOOKUP($B138,'明細版-試算頁'!$B$17:$AD$141,C$17,FALSE))</f>
        <v/>
      </c>
      <c r="D138" s="274" t="str">
        <f ca="1">IF($B138="","",VLOOKUP($B138,'明細版-試算頁'!$B$17:$AD$141,D$17,FALSE))</f>
        <v/>
      </c>
      <c r="E138" s="1290" t="str">
        <f ca="1">IF($B138="","",VLOOKUP($B138,'明細版-試算頁'!$B$17:$AD$141,E$17,FALSE))</f>
        <v/>
      </c>
      <c r="F138" s="1290" t="s">
        <v>347</v>
      </c>
      <c r="G138" s="275" t="str">
        <f ca="1">IF($B138="","",VLOOKUP($B138,'明細版-試算頁'!$B$17:$AD$141,G$17,FALSE))</f>
        <v/>
      </c>
      <c r="H138" s="1291" t="str">
        <f ca="1">IF($B138="","",VLOOKUP($B138,'明細版-試算頁'!$B$17:$AD$141,H$17,FALSE))</f>
        <v/>
      </c>
      <c r="I138" s="1292" t="s">
        <v>347</v>
      </c>
      <c r="J138" s="1290" t="str">
        <f ca="1">IF($B138="","",VLOOKUP($B138,'明細版-試算頁'!$B$17:$AD$141,J$17,FALSE))</f>
        <v/>
      </c>
      <c r="K138" s="1293" t="s">
        <v>347</v>
      </c>
      <c r="L138" s="284" t="str">
        <f t="shared" ca="1" si="12"/>
        <v/>
      </c>
      <c r="M138" s="277" t="str">
        <f t="shared" ca="1" si="13"/>
        <v/>
      </c>
      <c r="N138" s="189"/>
      <c r="O138" s="189"/>
      <c r="P138" s="189"/>
      <c r="Q138" s="189"/>
      <c r="R138" s="189"/>
      <c r="S138" s="189"/>
      <c r="T138" s="189"/>
      <c r="U138" s="189"/>
      <c r="V138" s="189"/>
      <c r="W138" s="189"/>
      <c r="X138" s="189"/>
      <c r="Y138" s="189"/>
      <c r="Z138" s="189"/>
      <c r="AA138" s="189"/>
      <c r="AB138" s="189"/>
      <c r="AC138" s="189"/>
      <c r="AD138" s="189"/>
      <c r="AE138" s="189"/>
      <c r="AF138" s="189"/>
    </row>
    <row r="139" spans="2:32" s="190" customFormat="1" ht="27.25" customHeight="1">
      <c r="B139" s="272" t="str">
        <f t="shared" ca="1" si="14"/>
        <v/>
      </c>
      <c r="C139" s="273" t="str">
        <f ca="1">IF($B139="","",VLOOKUP($B139,'明細版-試算頁'!$B$17:$AD$141,C$17,FALSE))</f>
        <v/>
      </c>
      <c r="D139" s="274" t="str">
        <f ca="1">IF($B139="","",VLOOKUP($B139,'明細版-試算頁'!$B$17:$AD$141,D$17,FALSE))</f>
        <v/>
      </c>
      <c r="E139" s="1290" t="str">
        <f ca="1">IF($B139="","",VLOOKUP($B139,'明細版-試算頁'!$B$17:$AD$141,E$17,FALSE))</f>
        <v/>
      </c>
      <c r="F139" s="1290" t="s">
        <v>347</v>
      </c>
      <c r="G139" s="275" t="str">
        <f ca="1">IF($B139="","",VLOOKUP($B139,'明細版-試算頁'!$B$17:$AD$141,G$17,FALSE))</f>
        <v/>
      </c>
      <c r="H139" s="1291" t="str">
        <f ca="1">IF($B139="","",VLOOKUP($B139,'明細版-試算頁'!$B$17:$AD$141,H$17,FALSE))</f>
        <v/>
      </c>
      <c r="I139" s="1292" t="s">
        <v>347</v>
      </c>
      <c r="J139" s="1290" t="str">
        <f ca="1">IF($B139="","",VLOOKUP($B139,'明細版-試算頁'!$B$17:$AD$141,J$17,FALSE))</f>
        <v/>
      </c>
      <c r="K139" s="1293" t="s">
        <v>347</v>
      </c>
      <c r="L139" s="284" t="str">
        <f t="shared" ca="1" si="12"/>
        <v/>
      </c>
      <c r="M139" s="277" t="str">
        <f t="shared" ca="1" si="13"/>
        <v/>
      </c>
      <c r="N139" s="189"/>
      <c r="O139" s="189"/>
      <c r="P139" s="189"/>
      <c r="Q139" s="189"/>
      <c r="R139" s="189"/>
      <c r="S139" s="189"/>
      <c r="T139" s="189"/>
      <c r="U139" s="189"/>
      <c r="V139" s="189"/>
      <c r="W139" s="189"/>
      <c r="X139" s="189"/>
      <c r="Y139" s="189"/>
      <c r="Z139" s="189"/>
      <c r="AA139" s="189"/>
      <c r="AB139" s="189"/>
      <c r="AC139" s="189"/>
      <c r="AD139" s="189"/>
      <c r="AE139" s="189"/>
      <c r="AF139" s="189"/>
    </row>
    <row r="140" spans="2:32" s="190" customFormat="1" ht="27.25" customHeight="1">
      <c r="B140" s="272" t="str">
        <f t="shared" ca="1" si="14"/>
        <v/>
      </c>
      <c r="C140" s="273" t="str">
        <f ca="1">IF($B140="","",VLOOKUP($B140,'明細版-試算頁'!$B$17:$AD$141,C$17,FALSE))</f>
        <v/>
      </c>
      <c r="D140" s="274" t="str">
        <f ca="1">IF($B140="","",VLOOKUP($B140,'明細版-試算頁'!$B$17:$AD$141,D$17,FALSE))</f>
        <v/>
      </c>
      <c r="E140" s="1290" t="str">
        <f ca="1">IF($B140="","",VLOOKUP($B140,'明細版-試算頁'!$B$17:$AD$141,E$17,FALSE))</f>
        <v/>
      </c>
      <c r="F140" s="1290" t="s">
        <v>347</v>
      </c>
      <c r="G140" s="275" t="str">
        <f ca="1">IF($B140="","",VLOOKUP($B140,'明細版-試算頁'!$B$17:$AD$141,G$17,FALSE))</f>
        <v/>
      </c>
      <c r="H140" s="1291" t="str">
        <f ca="1">IF($B140="","",VLOOKUP($B140,'明細版-試算頁'!$B$17:$AD$141,H$17,FALSE))</f>
        <v/>
      </c>
      <c r="I140" s="1292" t="s">
        <v>347</v>
      </c>
      <c r="J140" s="1290" t="str">
        <f ca="1">IF($B140="","",VLOOKUP($B140,'明細版-試算頁'!$B$17:$AD$141,J$17,FALSE))</f>
        <v/>
      </c>
      <c r="K140" s="1293" t="s">
        <v>347</v>
      </c>
      <c r="L140" s="284" t="str">
        <f t="shared" ca="1" si="12"/>
        <v/>
      </c>
      <c r="M140" s="277" t="str">
        <f t="shared" ca="1" si="13"/>
        <v/>
      </c>
      <c r="N140" s="189"/>
      <c r="O140" s="189"/>
      <c r="P140" s="189"/>
      <c r="Q140" s="189"/>
      <c r="R140" s="189"/>
      <c r="S140" s="189"/>
      <c r="T140" s="189"/>
      <c r="U140" s="189"/>
      <c r="V140" s="189"/>
      <c r="W140" s="189"/>
      <c r="X140" s="189"/>
      <c r="Y140" s="189"/>
      <c r="Z140" s="189"/>
      <c r="AA140" s="189"/>
      <c r="AB140" s="189"/>
      <c r="AC140" s="189"/>
      <c r="AD140" s="189"/>
      <c r="AE140" s="189"/>
      <c r="AF140" s="189"/>
    </row>
    <row r="141" spans="2:32" s="190" customFormat="1" ht="27.25" customHeight="1">
      <c r="B141" s="272" t="str">
        <f t="shared" ca="1" si="14"/>
        <v/>
      </c>
      <c r="C141" s="273" t="str">
        <f ca="1">IF($B141="","",VLOOKUP($B141,'明細版-試算頁'!$B$17:$AD$141,C$17,FALSE))</f>
        <v/>
      </c>
      <c r="D141" s="274" t="str">
        <f ca="1">IF($B141="","",VLOOKUP($B141,'明細版-試算頁'!$B$17:$AD$141,D$17,FALSE))</f>
        <v/>
      </c>
      <c r="E141" s="1290" t="str">
        <f ca="1">IF($B141="","",VLOOKUP($B141,'明細版-試算頁'!$B$17:$AD$141,E$17,FALSE))</f>
        <v/>
      </c>
      <c r="F141" s="1290" t="s">
        <v>347</v>
      </c>
      <c r="G141" s="275" t="str">
        <f ca="1">IF($B141="","",VLOOKUP($B141,'明細版-試算頁'!$B$17:$AD$141,G$17,FALSE))</f>
        <v/>
      </c>
      <c r="H141" s="1291" t="str">
        <f ca="1">IF($B141="","",VLOOKUP($B141,'明細版-試算頁'!$B$17:$AD$141,H$17,FALSE))</f>
        <v/>
      </c>
      <c r="I141" s="1292" t="s">
        <v>347</v>
      </c>
      <c r="J141" s="1290" t="str">
        <f ca="1">IF($B141="","",VLOOKUP($B141,'明細版-試算頁'!$B$17:$AD$141,J$17,FALSE))</f>
        <v/>
      </c>
      <c r="K141" s="1293" t="s">
        <v>347</v>
      </c>
      <c r="L141" s="284" t="str">
        <f t="shared" ca="1" si="12"/>
        <v/>
      </c>
      <c r="M141" s="277" t="str">
        <f t="shared" ca="1" si="13"/>
        <v/>
      </c>
      <c r="N141" s="189"/>
      <c r="O141" s="189"/>
      <c r="P141" s="189"/>
      <c r="Q141" s="189"/>
      <c r="R141" s="189"/>
      <c r="S141" s="189"/>
      <c r="T141" s="189"/>
      <c r="U141" s="189"/>
      <c r="V141" s="189"/>
      <c r="W141" s="189"/>
      <c r="X141" s="189"/>
      <c r="Y141" s="189"/>
      <c r="Z141" s="189"/>
      <c r="AA141" s="189"/>
      <c r="AB141" s="189"/>
      <c r="AC141" s="189"/>
      <c r="AD141" s="189"/>
      <c r="AE141" s="189"/>
      <c r="AF141" s="189"/>
    </row>
    <row r="142" spans="2:32" s="190" customFormat="1" ht="27.25" customHeight="1" thickBot="1">
      <c r="B142" s="278" t="str">
        <f t="shared" ca="1" si="14"/>
        <v/>
      </c>
      <c r="C142" s="279" t="str">
        <f ca="1">IF($B142="","",VLOOKUP($B142,'明細版-試算頁'!$B$17:$AD$141,C$17,FALSE))</f>
        <v/>
      </c>
      <c r="D142" s="280" t="str">
        <f ca="1">IF($B142="","",VLOOKUP($B142,'明細版-試算頁'!$B$17:$AD$141,D$17,FALSE))</f>
        <v/>
      </c>
      <c r="E142" s="1294" t="str">
        <f ca="1">IF($B142="","",VLOOKUP($B142,'明細版-試算頁'!$B$17:$AD$141,E$17,FALSE))</f>
        <v/>
      </c>
      <c r="F142" s="1294" t="s">
        <v>347</v>
      </c>
      <c r="G142" s="281" t="str">
        <f ca="1">IF($B142="","",VLOOKUP($B142,'明細版-試算頁'!$B$17:$AD$141,G$17,FALSE))</f>
        <v/>
      </c>
      <c r="H142" s="1295" t="str">
        <f ca="1">IF($B142="","",VLOOKUP($B142,'明細版-試算頁'!$B$17:$AD$141,H$17,FALSE))</f>
        <v/>
      </c>
      <c r="I142" s="1296" t="s">
        <v>347</v>
      </c>
      <c r="J142" s="1294" t="str">
        <f ca="1">IF($B142="","",VLOOKUP($B142,'明細版-試算頁'!$B$17:$AD$141,J$17,FALSE))</f>
        <v/>
      </c>
      <c r="K142" s="1297" t="s">
        <v>347</v>
      </c>
      <c r="L142" s="289" t="str">
        <f t="shared" ca="1" si="12"/>
        <v/>
      </c>
      <c r="M142" s="286" t="str">
        <f t="shared" ca="1" si="13"/>
        <v/>
      </c>
      <c r="N142" s="189"/>
      <c r="O142" s="189"/>
      <c r="P142" s="189"/>
      <c r="Q142" s="189"/>
      <c r="R142" s="189"/>
      <c r="S142" s="189"/>
      <c r="T142" s="189"/>
      <c r="U142" s="189"/>
      <c r="V142" s="189"/>
      <c r="W142" s="189"/>
      <c r="X142" s="189"/>
      <c r="Y142" s="189"/>
      <c r="Z142" s="189"/>
      <c r="AA142" s="189"/>
      <c r="AB142" s="189"/>
      <c r="AC142" s="189"/>
      <c r="AD142" s="189"/>
      <c r="AE142" s="189"/>
      <c r="AF142" s="189"/>
    </row>
    <row r="143" spans="2:32" s="185" customFormat="1" ht="18.75" customHeight="1">
      <c r="B143" s="290"/>
      <c r="C143" s="290"/>
      <c r="D143" s="291"/>
      <c r="E143" s="292"/>
      <c r="F143" s="292"/>
      <c r="G143" s="293"/>
      <c r="H143" s="294"/>
      <c r="I143" s="295"/>
      <c r="J143" s="292"/>
      <c r="K143" s="296"/>
      <c r="L143" s="291"/>
      <c r="M143" s="291"/>
      <c r="N143" s="184"/>
      <c r="O143" s="184"/>
      <c r="P143" s="184"/>
      <c r="Q143" s="184"/>
      <c r="R143" s="184"/>
      <c r="S143" s="184"/>
      <c r="T143" s="184"/>
      <c r="U143" s="184"/>
      <c r="V143" s="184"/>
      <c r="W143" s="184"/>
      <c r="X143" s="184"/>
      <c r="Y143" s="184"/>
      <c r="Z143" s="184"/>
      <c r="AA143" s="184"/>
      <c r="AB143" s="184"/>
      <c r="AC143" s="184"/>
      <c r="AD143" s="184"/>
      <c r="AE143" s="184"/>
      <c r="AF143" s="184"/>
    </row>
    <row r="144" spans="2:32" s="190" customFormat="1" ht="25.2" hidden="1" customHeight="1" thickBot="1">
      <c r="B144" s="1335" t="s">
        <v>355</v>
      </c>
      <c r="C144" s="1335"/>
      <c r="D144" s="297"/>
      <c r="E144" s="297"/>
      <c r="F144" s="297"/>
      <c r="G144" s="298"/>
      <c r="H144" s="299"/>
      <c r="I144" s="299"/>
      <c r="J144" s="137"/>
      <c r="K144" s="300" t="s">
        <v>194</v>
      </c>
      <c r="L144" s="146"/>
      <c r="M144" s="301"/>
      <c r="N144" s="189"/>
      <c r="O144" s="189"/>
      <c r="P144" s="189"/>
      <c r="Q144" s="189"/>
      <c r="R144" s="189"/>
      <c r="S144" s="189"/>
      <c r="T144" s="189"/>
      <c r="U144" s="189"/>
      <c r="V144" s="189"/>
      <c r="W144" s="189"/>
      <c r="X144" s="189"/>
      <c r="Y144" s="189"/>
      <c r="Z144" s="189"/>
      <c r="AA144" s="189"/>
      <c r="AB144" s="189"/>
      <c r="AC144" s="189"/>
      <c r="AD144" s="189"/>
      <c r="AE144" s="189"/>
      <c r="AF144" s="189"/>
    </row>
    <row r="145" spans="1:32" s="190" customFormat="1" ht="28.1" hidden="1" customHeight="1">
      <c r="B145" s="1336" t="str">
        <f>$B$18</f>
        <v>保單
年度
(末)</v>
      </c>
      <c r="C145" s="1339" t="str">
        <f ca="1">$C$18</f>
        <v>保險
年齡</v>
      </c>
      <c r="D145" s="1339" t="str">
        <f ca="1">$D$18</f>
        <v>累積所繳保險費
(A)</v>
      </c>
      <c r="E145" s="1344" t="str">
        <f>'明細版-試算頁'!J143</f>
        <v>假設投保後未來各保單年度宣告利率為1.75% (下表為預估假設值)</v>
      </c>
      <c r="F145" s="1344"/>
      <c r="G145" s="1345"/>
      <c r="H145" s="1345"/>
      <c r="I145" s="1345"/>
      <c r="J145" s="1345"/>
      <c r="K145" s="1346"/>
      <c r="L145" s="302"/>
      <c r="M145" s="303"/>
      <c r="N145" s="189"/>
      <c r="O145" s="189"/>
      <c r="P145" s="189"/>
      <c r="Q145" s="189"/>
      <c r="R145" s="189"/>
      <c r="S145" s="189"/>
      <c r="T145" s="189"/>
      <c r="U145" s="189"/>
      <c r="V145" s="189"/>
      <c r="W145" s="189"/>
      <c r="X145" s="189"/>
      <c r="Y145" s="189"/>
      <c r="Z145" s="189"/>
      <c r="AA145" s="189"/>
      <c r="AB145" s="189"/>
      <c r="AC145" s="189"/>
      <c r="AD145" s="189"/>
      <c r="AE145" s="189"/>
      <c r="AF145" s="189"/>
    </row>
    <row r="146" spans="1:32" s="190" customFormat="1" ht="29.95" hidden="1" customHeight="1">
      <c r="B146" s="1337"/>
      <c r="C146" s="1340"/>
      <c r="D146" s="1342"/>
      <c r="E146" s="1316" t="str">
        <f>$E$19</f>
        <v>含「基本保險金額、累計增加保險金額」</v>
      </c>
      <c r="F146" s="1317"/>
      <c r="G146" s="304" t="str">
        <f>$G$19</f>
        <v>選擇現金給付</v>
      </c>
      <c r="H146" s="1316" t="str">
        <f>$H$19</f>
        <v>含「基本保險金額、累計增加保險金額」</v>
      </c>
      <c r="I146" s="1318"/>
      <c r="J146" s="1318"/>
      <c r="K146" s="1319"/>
      <c r="L146" s="1347" t="str">
        <f>$L$19</f>
        <v>(F)=(B)+(D)</v>
      </c>
      <c r="M146" s="1349" t="str">
        <f>$M$19</f>
        <v>(G)=(B)+(E)</v>
      </c>
      <c r="N146" s="189"/>
      <c r="O146" s="189"/>
      <c r="P146" s="189"/>
      <c r="Q146" s="189"/>
      <c r="R146" s="189"/>
      <c r="S146" s="189"/>
      <c r="T146" s="189"/>
      <c r="U146" s="189"/>
      <c r="V146" s="189"/>
      <c r="W146" s="189"/>
      <c r="X146" s="189"/>
      <c r="Y146" s="189"/>
      <c r="Z146" s="189"/>
      <c r="AA146" s="189"/>
      <c r="AB146" s="189"/>
      <c r="AC146" s="189"/>
      <c r="AD146" s="189"/>
      <c r="AE146" s="189"/>
      <c r="AF146" s="189"/>
    </row>
    <row r="147" spans="1:32" s="190" customFormat="1" ht="75.599999999999994" hidden="1" customHeight="1" thickBot="1">
      <c r="B147" s="1338"/>
      <c r="C147" s="1341"/>
      <c r="D147" s="1343"/>
      <c r="E147" s="1302" t="str">
        <f>$E$20</f>
        <v>壽險保障
(身故保險金)</v>
      </c>
      <c r="F147" s="1303"/>
      <c r="G147" s="305" t="str">
        <f ca="1">$G$20</f>
        <v>增值回饋
分享金
(B)</v>
      </c>
      <c r="H147" s="1302" t="str">
        <f ca="1">$H$20</f>
        <v>年度末現金價值
【含祝壽保險金】
(D)</v>
      </c>
      <c r="I147" s="1303"/>
      <c r="J147" s="1351" t="str">
        <f ca="1">$J$20</f>
        <v>次年度期初
現金價值
(E)</v>
      </c>
      <c r="K147" s="1352"/>
      <c r="L147" s="1348"/>
      <c r="M147" s="1350"/>
      <c r="N147" s="189"/>
      <c r="O147" s="189"/>
      <c r="P147" s="189"/>
      <c r="Q147" s="189"/>
      <c r="R147" s="189"/>
      <c r="S147" s="189"/>
      <c r="T147" s="189"/>
      <c r="U147" s="189"/>
      <c r="V147" s="189"/>
      <c r="W147" s="189"/>
      <c r="X147" s="189"/>
      <c r="Y147" s="189"/>
      <c r="Z147" s="189"/>
      <c r="AA147" s="189"/>
      <c r="AB147" s="189"/>
      <c r="AC147" s="189"/>
      <c r="AD147" s="189"/>
      <c r="AE147" s="189"/>
      <c r="AF147" s="189"/>
    </row>
    <row r="148" spans="1:32" s="190" customFormat="1" ht="32.15" hidden="1" customHeight="1">
      <c r="B148" s="306">
        <v>1</v>
      </c>
      <c r="C148" s="307">
        <f ca="1">IF($B148="","",VLOOKUP($B148,'明細版-試算頁'!$B$146:$AD$267,C$17,FALSE))</f>
        <v>71</v>
      </c>
      <c r="D148" s="308">
        <f ca="1">IF($B148="","",VLOOKUP($B148,'明細版-試算頁'!$B$146:$AD$267,D$17,FALSE))</f>
        <v>2655727</v>
      </c>
      <c r="E148" s="1325">
        <f ca="1">IF($B148="","",VLOOKUP($B148,'明細版-試算頁'!$B$146:$AD$267,E$17,FALSE))</f>
        <v>2855620</v>
      </c>
      <c r="F148" s="1325" t="e">
        <v>#VALUE!</v>
      </c>
      <c r="G148" s="309">
        <f ca="1">IF($B148="","",VLOOKUP($B148,'明細版-試算頁'!$B$146:$AD$267,G$17,FALSE))</f>
        <v>0</v>
      </c>
      <c r="H148" s="1332">
        <f ca="1">IF($B148="","",VLOOKUP($B148,'明細版-試算頁'!$B$146:$AD$267,H$17,FALSE))</f>
        <v>2305153</v>
      </c>
      <c r="I148" s="1333" t="e">
        <v>#VALUE!</v>
      </c>
      <c r="J148" s="1325">
        <f ca="1">IF($B148="","",VLOOKUP($B148,'明細版-試算頁'!$B$146:$AD$267,J$17,FALSE))</f>
        <v>2305246</v>
      </c>
      <c r="K148" s="1334" t="e">
        <v>#VALUE!</v>
      </c>
      <c r="L148" s="276">
        <f t="shared" ref="L148:L167" ca="1" si="15">IF(B148="","",G148+H148)</f>
        <v>2305153</v>
      </c>
      <c r="M148" s="277">
        <f t="shared" ref="M148:M167" ca="1" si="16">IF(J148="","",IF(J148=0,0,G148+J148))</f>
        <v>2305246</v>
      </c>
      <c r="N148" s="189"/>
      <c r="O148" s="189"/>
      <c r="P148" s="189"/>
      <c r="Q148" s="189"/>
      <c r="R148" s="189"/>
      <c r="S148" s="189"/>
      <c r="T148" s="189"/>
      <c r="U148" s="189"/>
      <c r="V148" s="189"/>
      <c r="W148" s="189"/>
      <c r="X148" s="189"/>
      <c r="Y148" s="189"/>
      <c r="Z148" s="189"/>
      <c r="AA148" s="189"/>
      <c r="AB148" s="189"/>
      <c r="AC148" s="189"/>
      <c r="AD148" s="189"/>
      <c r="AE148" s="189"/>
      <c r="AF148" s="189"/>
    </row>
    <row r="149" spans="1:32" s="190" customFormat="1" ht="32.15" hidden="1" customHeight="1">
      <c r="B149" s="272">
        <f ca="1">IF(B148="","",IF(C148=109,"",B148+1))</f>
        <v>2</v>
      </c>
      <c r="C149" s="273">
        <f ca="1">IF($B149="","",VLOOKUP($B149,'明細版-試算頁'!$B$146:$AD$267,C$17,FALSE))</f>
        <v>72</v>
      </c>
      <c r="D149" s="274">
        <f ca="1">IF($B149="","",VLOOKUP($B149,'明細版-試算頁'!$B$146:$AD$267,D$17,FALSE))</f>
        <v>2655727</v>
      </c>
      <c r="E149" s="1290">
        <f ca="1">IF($B149="","",VLOOKUP($B149,'明細版-試算頁'!$B$146:$AD$267,E$17,FALSE))</f>
        <v>2855620</v>
      </c>
      <c r="F149" s="1290" t="e">
        <v>#VALUE!</v>
      </c>
      <c r="G149" s="275">
        <f ca="1">IF($B149="","",VLOOKUP($B149,'明細版-試算頁'!$B$146:$AD$267,G$17,FALSE))</f>
        <v>0</v>
      </c>
      <c r="H149" s="1329">
        <f ca="1">IF($B149="","",VLOOKUP($B149,'明細版-試算頁'!$B$146:$AD$267,H$17,FALSE))</f>
        <v>2339210</v>
      </c>
      <c r="I149" s="1330" t="e">
        <v>#VALUE!</v>
      </c>
      <c r="J149" s="1290">
        <f ca="1">IF($B149="","",VLOOKUP($B149,'明細版-試算頁'!$B$146:$AD$267,J$17,FALSE))</f>
        <v>2517001</v>
      </c>
      <c r="K149" s="1331" t="e">
        <v>#VALUE!</v>
      </c>
      <c r="L149" s="276">
        <f t="shared" ca="1" si="15"/>
        <v>2339210</v>
      </c>
      <c r="M149" s="277">
        <f t="shared" ca="1" si="16"/>
        <v>2517001</v>
      </c>
      <c r="N149" s="189"/>
      <c r="O149" s="189"/>
      <c r="P149" s="189"/>
      <c r="Q149" s="189"/>
      <c r="R149" s="189"/>
      <c r="S149" s="189"/>
      <c r="T149" s="189"/>
      <c r="U149" s="189"/>
      <c r="V149" s="189"/>
      <c r="W149" s="189"/>
      <c r="X149" s="189"/>
      <c r="Y149" s="189"/>
      <c r="Z149" s="189"/>
      <c r="AA149" s="189"/>
      <c r="AB149" s="189"/>
      <c r="AC149" s="189"/>
      <c r="AD149" s="189"/>
      <c r="AE149" s="189"/>
      <c r="AF149" s="189"/>
    </row>
    <row r="150" spans="1:32" s="190" customFormat="1" ht="32.15" hidden="1" customHeight="1">
      <c r="B150" s="272">
        <f t="shared" ref="B150:B162" ca="1" si="17">IF(B149="","",IF(C149=109,"",B149+1))</f>
        <v>3</v>
      </c>
      <c r="C150" s="273">
        <f ca="1">IF($B150="","",VLOOKUP($B150,'明細版-試算頁'!$B$146:$AD$267,C$17,FALSE))</f>
        <v>73</v>
      </c>
      <c r="D150" s="274">
        <f ca="1">IF($B150="","",VLOOKUP($B150,'明細版-試算頁'!$B$146:$AD$267,D$17,FALSE))</f>
        <v>2655727</v>
      </c>
      <c r="E150" s="1290">
        <f ca="1">IF($B150="","",VLOOKUP($B150,'明細版-試算頁'!$B$146:$AD$267,E$17,FALSE))</f>
        <v>2855620</v>
      </c>
      <c r="F150" s="1290" t="e">
        <v>#VALUE!</v>
      </c>
      <c r="G150" s="275">
        <f ca="1">IF($B150="","",VLOOKUP($B150,'明細版-試算頁'!$B$146:$AD$267,G$17,FALSE))</f>
        <v>0</v>
      </c>
      <c r="H150" s="1329">
        <f ca="1">IF($B150="","",VLOOKUP($B150,'明細版-試算頁'!$B$146:$AD$267,H$17,FALSE))</f>
        <v>2553918</v>
      </c>
      <c r="I150" s="1330" t="e">
        <v>#VALUE!</v>
      </c>
      <c r="J150" s="1290">
        <f ca="1">IF($B150="","",VLOOKUP($B150,'明細版-試算頁'!$B$146:$AD$267,J$17,FALSE))</f>
        <v>2554021</v>
      </c>
      <c r="K150" s="1331" t="e">
        <v>#VALUE!</v>
      </c>
      <c r="L150" s="276">
        <f t="shared" ca="1" si="15"/>
        <v>2553918</v>
      </c>
      <c r="M150" s="277">
        <f t="shared" ca="1" si="16"/>
        <v>2554021</v>
      </c>
      <c r="N150" s="189"/>
      <c r="O150" s="189"/>
      <c r="P150" s="189"/>
      <c r="Q150" s="189"/>
      <c r="R150" s="189"/>
      <c r="S150" s="189"/>
      <c r="T150" s="189"/>
      <c r="U150" s="189"/>
      <c r="V150" s="189"/>
      <c r="W150" s="189"/>
      <c r="X150" s="189"/>
      <c r="Y150" s="189"/>
      <c r="Z150" s="189"/>
      <c r="AA150" s="189"/>
      <c r="AB150" s="189"/>
      <c r="AC150" s="189"/>
      <c r="AD150" s="189"/>
      <c r="AE150" s="189"/>
      <c r="AF150" s="189"/>
    </row>
    <row r="151" spans="1:32" s="190" customFormat="1" ht="32.15" hidden="1" customHeight="1">
      <c r="B151" s="272">
        <f t="shared" ca="1" si="17"/>
        <v>4</v>
      </c>
      <c r="C151" s="273">
        <f ca="1">IF($B151="","",VLOOKUP($B151,'明細版-試算頁'!$B$146:$AD$267,C$17,FALSE))</f>
        <v>74</v>
      </c>
      <c r="D151" s="274">
        <f ca="1">IF($B151="","",VLOOKUP($B151,'明細版-試算頁'!$B$146:$AD$267,D$17,FALSE))</f>
        <v>2655727</v>
      </c>
      <c r="E151" s="1290">
        <f ca="1">IF($B151="","",VLOOKUP($B151,'明細版-試算頁'!$B$146:$AD$267,E$17,FALSE))</f>
        <v>2855620</v>
      </c>
      <c r="F151" s="1290" t="e">
        <v>#VALUE!</v>
      </c>
      <c r="G151" s="275">
        <f ca="1">IF($B151="","",VLOOKUP($B151,'明細版-試算頁'!$B$146:$AD$267,G$17,FALSE))</f>
        <v>0</v>
      </c>
      <c r="H151" s="1329">
        <f ca="1">IF($B151="","",VLOOKUP($B151,'明細版-試算頁'!$B$146:$AD$267,H$17,FALSE))</f>
        <v>2591677</v>
      </c>
      <c r="I151" s="1330" t="e">
        <v>#VALUE!</v>
      </c>
      <c r="J151" s="1290">
        <f ca="1">IF($B151="","",VLOOKUP($B151,'明細版-試算頁'!$B$146:$AD$267,J$17,FALSE))</f>
        <v>2591717</v>
      </c>
      <c r="K151" s="1331" t="e">
        <v>#VALUE!</v>
      </c>
      <c r="L151" s="276">
        <f t="shared" ca="1" si="15"/>
        <v>2591677</v>
      </c>
      <c r="M151" s="277">
        <f t="shared" ca="1" si="16"/>
        <v>2591717</v>
      </c>
      <c r="N151" s="189"/>
      <c r="O151" s="189"/>
      <c r="P151" s="189"/>
      <c r="Q151" s="189"/>
      <c r="R151" s="189"/>
      <c r="S151" s="189"/>
      <c r="T151" s="189"/>
      <c r="U151" s="189"/>
      <c r="V151" s="189"/>
      <c r="W151" s="189"/>
      <c r="X151" s="189"/>
      <c r="Y151" s="189"/>
      <c r="Z151" s="189"/>
      <c r="AA151" s="189"/>
      <c r="AB151" s="189"/>
      <c r="AC151" s="189"/>
      <c r="AD151" s="189"/>
      <c r="AE151" s="189"/>
      <c r="AF151" s="189"/>
    </row>
    <row r="152" spans="1:32" s="190" customFormat="1" ht="32.15" hidden="1" customHeight="1">
      <c r="B152" s="272">
        <f t="shared" ca="1" si="17"/>
        <v>5</v>
      </c>
      <c r="C152" s="273">
        <f ca="1">IF($B152="","",VLOOKUP($B152,'明細版-試算頁'!$B$146:$AD$267,C$17,FALSE))</f>
        <v>75</v>
      </c>
      <c r="D152" s="274">
        <f ca="1">IF($B152="","",VLOOKUP($B152,'明細版-試算頁'!$B$146:$AD$267,D$17,FALSE))</f>
        <v>2655727</v>
      </c>
      <c r="E152" s="1290">
        <f ca="1">IF($B152="","",VLOOKUP($B152,'明細版-試算頁'!$B$146:$AD$267,E$17,FALSE))</f>
        <v>3701867</v>
      </c>
      <c r="F152" s="1290" t="e">
        <v>#VALUE!</v>
      </c>
      <c r="G152" s="275">
        <f ca="1">IF($B152="","",VLOOKUP($B152,'明細版-試算頁'!$B$146:$AD$267,G$17,FALSE))</f>
        <v>0</v>
      </c>
      <c r="H152" s="1329">
        <f ca="1">IF($B152="","",VLOOKUP($B152,'明細版-試算頁'!$B$146:$AD$267,H$17,FALSE))</f>
        <v>2606114</v>
      </c>
      <c r="I152" s="1330" t="e">
        <v>#VALUE!</v>
      </c>
      <c r="J152" s="1290">
        <f ca="1">IF($B152="","",VLOOKUP($B152,'明細版-試算頁'!$B$146:$AD$267,J$17,FALSE))</f>
        <v>2606148</v>
      </c>
      <c r="K152" s="1331" t="e">
        <v>#VALUE!</v>
      </c>
      <c r="L152" s="276">
        <f t="shared" ca="1" si="15"/>
        <v>2606114</v>
      </c>
      <c r="M152" s="277">
        <f t="shared" ca="1" si="16"/>
        <v>2606148</v>
      </c>
      <c r="N152" s="189"/>
      <c r="O152" s="189"/>
      <c r="P152" s="189"/>
      <c r="Q152" s="189"/>
      <c r="R152" s="189"/>
      <c r="S152" s="189"/>
      <c r="T152" s="189"/>
      <c r="U152" s="189"/>
      <c r="V152" s="189"/>
      <c r="W152" s="189"/>
      <c r="X152" s="189"/>
      <c r="Y152" s="189"/>
      <c r="Z152" s="189"/>
      <c r="AA152" s="189"/>
      <c r="AB152" s="189"/>
      <c r="AC152" s="189"/>
      <c r="AD152" s="189"/>
      <c r="AE152" s="189"/>
      <c r="AF152" s="189"/>
    </row>
    <row r="153" spans="1:32" s="190" customFormat="1" ht="32.15" hidden="1" customHeight="1">
      <c r="B153" s="272">
        <f t="shared" ca="1" si="17"/>
        <v>6</v>
      </c>
      <c r="C153" s="273">
        <f ca="1">IF($B153="","",VLOOKUP($B153,'明細版-試算頁'!$B$146:$AD$267,C$17,FALSE))</f>
        <v>76</v>
      </c>
      <c r="D153" s="274">
        <f ca="1">IF($B153="","",VLOOKUP($B153,'明細版-試算頁'!$B$146:$AD$267,D$17,FALSE))</f>
        <v>2655727</v>
      </c>
      <c r="E153" s="1290">
        <f ca="1">IF($B153="","",VLOOKUP($B153,'明細版-試算頁'!$B$146:$AD$267,E$17,FALSE))</f>
        <v>3701867</v>
      </c>
      <c r="F153" s="1290" t="e">
        <v>#VALUE!</v>
      </c>
      <c r="G153" s="275">
        <f ca="1">IF($B153="","",VLOOKUP($B153,'明細版-試算頁'!$B$146:$AD$267,G$17,FALSE))</f>
        <v>0</v>
      </c>
      <c r="H153" s="1329">
        <f ca="1">IF($B153="","",VLOOKUP($B153,'明細版-試算頁'!$B$146:$AD$267,H$17,FALSE))</f>
        <v>2618331</v>
      </c>
      <c r="I153" s="1330" t="e">
        <v>#VALUE!</v>
      </c>
      <c r="J153" s="1290">
        <f ca="1">IF($B153="","",VLOOKUP($B153,'明細版-試算頁'!$B$146:$AD$267,J$17,FALSE))</f>
        <v>2644640</v>
      </c>
      <c r="K153" s="1331" t="e">
        <v>#VALUE!</v>
      </c>
      <c r="L153" s="276">
        <f t="shared" ca="1" si="15"/>
        <v>2618331</v>
      </c>
      <c r="M153" s="277">
        <f t="shared" ca="1" si="16"/>
        <v>2644640</v>
      </c>
      <c r="N153" s="189"/>
      <c r="O153" s="189"/>
      <c r="P153" s="189"/>
      <c r="Q153" s="189"/>
      <c r="R153" s="189"/>
      <c r="S153" s="189"/>
      <c r="T153" s="189"/>
      <c r="U153" s="189"/>
      <c r="V153" s="189"/>
      <c r="W153" s="189"/>
      <c r="X153" s="189"/>
      <c r="Y153" s="189"/>
      <c r="Z153" s="189"/>
      <c r="AA153" s="189"/>
      <c r="AB153" s="189"/>
      <c r="AC153" s="189"/>
      <c r="AD153" s="189"/>
      <c r="AE153" s="189"/>
      <c r="AF153" s="189"/>
    </row>
    <row r="154" spans="1:32" s="190" customFormat="1" ht="32.15" hidden="1" customHeight="1">
      <c r="B154" s="272">
        <f t="shared" ca="1" si="17"/>
        <v>7</v>
      </c>
      <c r="C154" s="273">
        <f ca="1">IF($B154="","",VLOOKUP($B154,'明細版-試算頁'!$B$146:$AD$267,C$17,FALSE))</f>
        <v>77</v>
      </c>
      <c r="D154" s="274">
        <f ca="1">IF($B154="","",VLOOKUP($B154,'明細版-試算頁'!$B$146:$AD$267,D$17,FALSE))</f>
        <v>2655727</v>
      </c>
      <c r="E154" s="1290">
        <f ca="1">IF($B154="","",VLOOKUP($B154,'明細版-試算頁'!$B$146:$AD$267,E$17,FALSE))</f>
        <v>3701867</v>
      </c>
      <c r="F154" s="1290" t="e">
        <v>#VALUE!</v>
      </c>
      <c r="G154" s="275">
        <f ca="1">IF($B154="","",VLOOKUP($B154,'明細版-試算頁'!$B$146:$AD$267,G$17,FALSE))</f>
        <v>0</v>
      </c>
      <c r="H154" s="1329">
        <f ca="1">IF($B154="","",VLOOKUP($B154,'明細版-試算頁'!$B$146:$AD$267,H$17,FALSE))</f>
        <v>2654239</v>
      </c>
      <c r="I154" s="1330" t="e">
        <v>#VALUE!</v>
      </c>
      <c r="J154" s="1290">
        <f ca="1">IF($B154="","",VLOOKUP($B154,'明細版-試算頁'!$B$146:$AD$267,J$17,FALSE))</f>
        <v>2654256</v>
      </c>
      <c r="K154" s="1331" t="e">
        <v>#VALUE!</v>
      </c>
      <c r="L154" s="276">
        <f t="shared" ca="1" si="15"/>
        <v>2654239</v>
      </c>
      <c r="M154" s="277">
        <f t="shared" ca="1" si="16"/>
        <v>2654256</v>
      </c>
      <c r="N154" s="189"/>
      <c r="O154" s="189"/>
      <c r="P154" s="189"/>
      <c r="Q154" s="189"/>
      <c r="R154" s="189"/>
      <c r="S154" s="189"/>
      <c r="T154" s="189"/>
      <c r="U154" s="189"/>
      <c r="V154" s="189"/>
      <c r="W154" s="189"/>
      <c r="X154" s="189"/>
      <c r="Y154" s="189"/>
      <c r="Z154" s="189"/>
      <c r="AA154" s="189"/>
      <c r="AB154" s="189"/>
      <c r="AC154" s="189"/>
      <c r="AD154" s="189"/>
      <c r="AE154" s="189"/>
      <c r="AF154" s="189"/>
    </row>
    <row r="155" spans="1:32" s="190" customFormat="1" ht="32.15" hidden="1" customHeight="1">
      <c r="A155" s="310"/>
      <c r="B155" s="272">
        <f t="shared" ca="1" si="17"/>
        <v>8</v>
      </c>
      <c r="C155" s="273">
        <f ca="1">IF($B155="","",VLOOKUP($B155,'明細版-試算頁'!$B$146:$AD$267,C$17,FALSE))</f>
        <v>78</v>
      </c>
      <c r="D155" s="274">
        <f ca="1">IF($B155="","",VLOOKUP($B155,'明細版-試算頁'!$B$146:$AD$267,D$17,FALSE))</f>
        <v>2655727</v>
      </c>
      <c r="E155" s="1290">
        <f ca="1">IF($B155="","",VLOOKUP($B155,'明細版-試算頁'!$B$146:$AD$267,E$17,FALSE))</f>
        <v>3701867</v>
      </c>
      <c r="F155" s="1290" t="e">
        <v>#VALUE!</v>
      </c>
      <c r="G155" s="275">
        <f ca="1">IF($B155="","",VLOOKUP($B155,'明細版-試算頁'!$B$146:$AD$267,G$17,FALSE))</f>
        <v>0</v>
      </c>
      <c r="H155" s="1329">
        <f ca="1">IF($B155="","",VLOOKUP($B155,'明細版-試算頁'!$B$146:$AD$267,H$17,FALSE))</f>
        <v>2660532</v>
      </c>
      <c r="I155" s="1330" t="e">
        <v>#VALUE!</v>
      </c>
      <c r="J155" s="1290">
        <f ca="1">IF($B155="","",VLOOKUP($B155,'明細版-試算頁'!$B$146:$AD$267,J$17,FALSE))</f>
        <v>2660539</v>
      </c>
      <c r="K155" s="1331" t="e">
        <v>#VALUE!</v>
      </c>
      <c r="L155" s="276">
        <f t="shared" ca="1" si="15"/>
        <v>2660532</v>
      </c>
      <c r="M155" s="277">
        <f t="shared" ca="1" si="16"/>
        <v>2660539</v>
      </c>
      <c r="N155" s="189"/>
      <c r="O155" s="189"/>
      <c r="P155" s="189"/>
      <c r="Q155" s="189"/>
      <c r="R155" s="189"/>
      <c r="S155" s="189"/>
      <c r="T155" s="189"/>
      <c r="U155" s="189"/>
      <c r="V155" s="189"/>
      <c r="W155" s="189"/>
      <c r="X155" s="189"/>
      <c r="Y155" s="189"/>
      <c r="Z155" s="189"/>
      <c r="AA155" s="189"/>
      <c r="AB155" s="189"/>
      <c r="AC155" s="189"/>
      <c r="AD155" s="189"/>
      <c r="AE155" s="189"/>
      <c r="AF155" s="189"/>
    </row>
    <row r="156" spans="1:32" s="190" customFormat="1" ht="32.15" hidden="1" customHeight="1">
      <c r="B156" s="272">
        <f t="shared" ca="1" si="17"/>
        <v>9</v>
      </c>
      <c r="C156" s="273">
        <f ca="1">IF($B156="","",VLOOKUP($B156,'明細版-試算頁'!$B$146:$AD$267,C$17,FALSE))</f>
        <v>79</v>
      </c>
      <c r="D156" s="274">
        <f ca="1">IF($B156="","",VLOOKUP($B156,'明細版-試算頁'!$B$146:$AD$267,D$17,FALSE))</f>
        <v>2655727</v>
      </c>
      <c r="E156" s="1290">
        <f ca="1">IF($B156="","",VLOOKUP($B156,'明細版-試算頁'!$B$146:$AD$267,E$17,FALSE))</f>
        <v>3701867</v>
      </c>
      <c r="F156" s="1290" t="e">
        <v>#VALUE!</v>
      </c>
      <c r="G156" s="275">
        <f ca="1">IF($B156="","",VLOOKUP($B156,'明細版-試算頁'!$B$146:$AD$267,G$17,FALSE))</f>
        <v>0</v>
      </c>
      <c r="H156" s="1329">
        <f ca="1">IF($B156="","",VLOOKUP($B156,'明細版-試算頁'!$B$146:$AD$267,H$17,FALSE))</f>
        <v>2663123</v>
      </c>
      <c r="I156" s="1330" t="e">
        <v>#VALUE!</v>
      </c>
      <c r="J156" s="1290">
        <f ca="1">IF($B156="","",VLOOKUP($B156,'明細版-試算頁'!$B$146:$AD$267,J$17,FALSE))</f>
        <v>2663119</v>
      </c>
      <c r="K156" s="1331" t="e">
        <v>#VALUE!</v>
      </c>
      <c r="L156" s="276">
        <f t="shared" ca="1" si="15"/>
        <v>2663123</v>
      </c>
      <c r="M156" s="277">
        <f t="shared" ca="1" si="16"/>
        <v>2663119</v>
      </c>
      <c r="N156" s="189"/>
      <c r="O156" s="189"/>
      <c r="P156" s="189"/>
      <c r="Q156" s="189"/>
      <c r="R156" s="189"/>
      <c r="S156" s="189"/>
      <c r="T156" s="189"/>
      <c r="U156" s="189"/>
      <c r="V156" s="189"/>
      <c r="W156" s="189"/>
      <c r="X156" s="189"/>
      <c r="Y156" s="189"/>
      <c r="Z156" s="189"/>
      <c r="AA156" s="189"/>
      <c r="AB156" s="189"/>
      <c r="AC156" s="189"/>
      <c r="AD156" s="189"/>
      <c r="AE156" s="189"/>
      <c r="AF156" s="189"/>
    </row>
    <row r="157" spans="1:32" s="190" customFormat="1" ht="32.15" hidden="1" customHeight="1">
      <c r="B157" s="272">
        <f t="shared" ca="1" si="17"/>
        <v>10</v>
      </c>
      <c r="C157" s="273">
        <f ca="1">IF($B157="","",VLOOKUP($B157,'明細版-試算頁'!$B$146:$AD$267,C$17,FALSE))</f>
        <v>80</v>
      </c>
      <c r="D157" s="274">
        <f ca="1">IF($B157="","",VLOOKUP($B157,'明細版-試算頁'!$B$146:$AD$267,D$17,FALSE))</f>
        <v>2655727</v>
      </c>
      <c r="E157" s="1290">
        <f ca="1">IF($B157="","",VLOOKUP($B157,'明細版-試算頁'!$B$146:$AD$267,E$17,FALSE))</f>
        <v>3701867</v>
      </c>
      <c r="F157" s="1290" t="e">
        <v>#VALUE!</v>
      </c>
      <c r="G157" s="275">
        <f ca="1">IF($B157="","",VLOOKUP($B157,'明細版-試算頁'!$B$146:$AD$267,G$17,FALSE))</f>
        <v>0</v>
      </c>
      <c r="H157" s="1329">
        <f ca="1">IF($B157="","",VLOOKUP($B157,'明細版-試算頁'!$B$146:$AD$267,H$17,FALSE))</f>
        <v>2661642</v>
      </c>
      <c r="I157" s="1330" t="e">
        <v>#VALUE!</v>
      </c>
      <c r="J157" s="1290">
        <f ca="1">IF($B157="","",VLOOKUP($B157,'明細版-試算頁'!$B$146:$AD$267,J$17,FALSE))</f>
        <v>2661636</v>
      </c>
      <c r="K157" s="1331" t="e">
        <v>#VALUE!</v>
      </c>
      <c r="L157" s="276">
        <f t="shared" ca="1" si="15"/>
        <v>2661642</v>
      </c>
      <c r="M157" s="277">
        <f t="shared" ca="1" si="16"/>
        <v>2661636</v>
      </c>
      <c r="N157" s="189"/>
      <c r="O157" s="189"/>
      <c r="P157" s="189"/>
      <c r="Q157" s="189"/>
      <c r="R157" s="189"/>
      <c r="S157" s="189"/>
      <c r="T157" s="189"/>
      <c r="U157" s="189"/>
      <c r="V157" s="189"/>
      <c r="W157" s="189"/>
      <c r="X157" s="189"/>
      <c r="Y157" s="189"/>
      <c r="Z157" s="189"/>
      <c r="AA157" s="189"/>
      <c r="AB157" s="189"/>
      <c r="AC157" s="189"/>
      <c r="AD157" s="189"/>
      <c r="AE157" s="189"/>
      <c r="AF157" s="189"/>
    </row>
    <row r="158" spans="1:32" s="190" customFormat="1" ht="32.15" hidden="1" customHeight="1">
      <c r="B158" s="272">
        <f t="shared" ca="1" si="17"/>
        <v>11</v>
      </c>
      <c r="C158" s="273">
        <f ca="1">IF($B158="","",VLOOKUP($B158,'明細版-試算頁'!$B$146:$AD$267,C$17,FALSE))</f>
        <v>81</v>
      </c>
      <c r="D158" s="274">
        <f ca="1">IF($B158="","",VLOOKUP($B158,'明細版-試算頁'!$B$146:$AD$267,D$17,FALSE))</f>
        <v>2655727</v>
      </c>
      <c r="E158" s="1290">
        <f ca="1">IF($B158="","",VLOOKUP($B158,'明細版-試算頁'!$B$146:$AD$267,E$17,FALSE))</f>
        <v>3627830</v>
      </c>
      <c r="F158" s="1290" t="e">
        <v>#VALUE!</v>
      </c>
      <c r="G158" s="275">
        <f ca="1">IF($B158="","",VLOOKUP($B158,'明細版-試算頁'!$B$146:$AD$267,G$17,FALSE))</f>
        <v>0</v>
      </c>
      <c r="H158" s="1329">
        <f ca="1">IF($B158="","",VLOOKUP($B158,'明細版-試算頁'!$B$146:$AD$267,H$17,FALSE))</f>
        <v>2659421</v>
      </c>
      <c r="I158" s="1330" t="e">
        <v>#VALUE!</v>
      </c>
      <c r="J158" s="1290">
        <f ca="1">IF($B158="","",VLOOKUP($B158,'明細版-試算頁'!$B$146:$AD$267,J$17,FALSE))</f>
        <v>2659412</v>
      </c>
      <c r="K158" s="1331" t="e">
        <v>#VALUE!</v>
      </c>
      <c r="L158" s="276">
        <f t="shared" ca="1" si="15"/>
        <v>2659421</v>
      </c>
      <c r="M158" s="277">
        <f t="shared" ca="1" si="16"/>
        <v>2659412</v>
      </c>
      <c r="N158" s="189"/>
      <c r="O158" s="189"/>
      <c r="P158" s="189"/>
      <c r="Q158" s="189"/>
      <c r="R158" s="189"/>
      <c r="S158" s="189"/>
      <c r="T158" s="189"/>
      <c r="U158" s="189"/>
      <c r="V158" s="189"/>
      <c r="W158" s="189"/>
      <c r="X158" s="189"/>
      <c r="Y158" s="189"/>
      <c r="Z158" s="189"/>
      <c r="AA158" s="189"/>
      <c r="AB158" s="189"/>
      <c r="AC158" s="189"/>
      <c r="AD158" s="189"/>
      <c r="AE158" s="189"/>
      <c r="AF158" s="189"/>
    </row>
    <row r="159" spans="1:32" s="190" customFormat="1" ht="32.15" hidden="1" customHeight="1">
      <c r="B159" s="272">
        <f t="shared" ca="1" si="17"/>
        <v>12</v>
      </c>
      <c r="C159" s="273">
        <f ca="1">IF($B159="","",VLOOKUP($B159,'明細版-試算頁'!$B$146:$AD$267,C$17,FALSE))</f>
        <v>82</v>
      </c>
      <c r="D159" s="274">
        <f ca="1">IF($B159="","",VLOOKUP($B159,'明細版-試算頁'!$B$146:$AD$267,D$17,FALSE))</f>
        <v>2655727</v>
      </c>
      <c r="E159" s="1290">
        <f ca="1">IF($B159="","",VLOOKUP($B159,'明細版-試算頁'!$B$146:$AD$267,E$17,FALSE))</f>
        <v>3555273</v>
      </c>
      <c r="F159" s="1290" t="e">
        <v>#VALUE!</v>
      </c>
      <c r="G159" s="275">
        <f ca="1">IF($B159="","",VLOOKUP($B159,'明細版-試算頁'!$B$146:$AD$267,G$17,FALSE))</f>
        <v>0</v>
      </c>
      <c r="H159" s="1329">
        <f ca="1">IF($B159="","",VLOOKUP($B159,'明細版-試算頁'!$B$146:$AD$267,H$17,FALSE))</f>
        <v>2656090</v>
      </c>
      <c r="I159" s="1330" t="e">
        <v>#VALUE!</v>
      </c>
      <c r="J159" s="1290">
        <f ca="1">IF($B159="","",VLOOKUP($B159,'明細版-試算頁'!$B$146:$AD$267,J$17,FALSE))</f>
        <v>2656078</v>
      </c>
      <c r="K159" s="1331" t="e">
        <v>#VALUE!</v>
      </c>
      <c r="L159" s="276">
        <f t="shared" ca="1" si="15"/>
        <v>2656090</v>
      </c>
      <c r="M159" s="277">
        <f t="shared" ca="1" si="16"/>
        <v>2656078</v>
      </c>
      <c r="N159" s="189"/>
      <c r="O159" s="189"/>
      <c r="P159" s="189"/>
      <c r="Q159" s="189"/>
      <c r="R159" s="189"/>
      <c r="S159" s="189"/>
      <c r="T159" s="189"/>
      <c r="U159" s="189"/>
      <c r="V159" s="189"/>
      <c r="W159" s="189"/>
      <c r="X159" s="189"/>
      <c r="Y159" s="189"/>
      <c r="Z159" s="189"/>
      <c r="AA159" s="189"/>
      <c r="AB159" s="189"/>
      <c r="AC159" s="189"/>
      <c r="AD159" s="189"/>
      <c r="AE159" s="189"/>
      <c r="AF159" s="189"/>
    </row>
    <row r="160" spans="1:32" s="190" customFormat="1" ht="32.15" hidden="1" customHeight="1">
      <c r="B160" s="272">
        <f t="shared" ca="1" si="17"/>
        <v>13</v>
      </c>
      <c r="C160" s="273">
        <f ca="1">IF($B160="","",VLOOKUP($B160,'明細版-試算頁'!$B$146:$AD$267,C$17,FALSE))</f>
        <v>83</v>
      </c>
      <c r="D160" s="274">
        <f ca="1">IF($B160="","",VLOOKUP($B160,'明細版-試算頁'!$B$146:$AD$267,D$17,FALSE))</f>
        <v>2655727</v>
      </c>
      <c r="E160" s="1290">
        <f ca="1">IF($B160="","",VLOOKUP($B160,'明細版-試算頁'!$B$146:$AD$267,E$17,FALSE))</f>
        <v>3484197</v>
      </c>
      <c r="F160" s="1290" t="e">
        <v>#VALUE!</v>
      </c>
      <c r="G160" s="275">
        <f ca="1">IF($B160="","",VLOOKUP($B160,'明細版-試算頁'!$B$146:$AD$267,G$17,FALSE))</f>
        <v>0</v>
      </c>
      <c r="H160" s="1329">
        <f ca="1">IF($B160="","",VLOOKUP($B160,'明細版-試算頁'!$B$146:$AD$267,H$17,FALSE))</f>
        <v>2652018</v>
      </c>
      <c r="I160" s="1330" t="e">
        <v>#VALUE!</v>
      </c>
      <c r="J160" s="1290">
        <f ca="1">IF($B160="","",VLOOKUP($B160,'明細版-試算頁'!$B$146:$AD$267,J$17,FALSE))</f>
        <v>2652005</v>
      </c>
      <c r="K160" s="1293" t="e">
        <v>#VALUE!</v>
      </c>
      <c r="L160" s="276">
        <f t="shared" ca="1" si="15"/>
        <v>2652018</v>
      </c>
      <c r="M160" s="277">
        <f t="shared" ca="1" si="16"/>
        <v>2652005</v>
      </c>
      <c r="N160" s="189"/>
      <c r="O160" s="189"/>
      <c r="P160" s="189"/>
      <c r="Q160" s="189"/>
      <c r="R160" s="189"/>
      <c r="S160" s="189"/>
      <c r="T160" s="189"/>
      <c r="U160" s="189"/>
      <c r="V160" s="189"/>
      <c r="W160" s="189"/>
      <c r="X160" s="189"/>
      <c r="Y160" s="189"/>
      <c r="Z160" s="189"/>
      <c r="AA160" s="189"/>
      <c r="AB160" s="189"/>
      <c r="AC160" s="189"/>
      <c r="AD160" s="189"/>
      <c r="AE160" s="189"/>
      <c r="AF160" s="189"/>
    </row>
    <row r="161" spans="2:32" s="190" customFormat="1" ht="32.15" hidden="1" customHeight="1">
      <c r="B161" s="272">
        <f t="shared" ca="1" si="17"/>
        <v>14</v>
      </c>
      <c r="C161" s="273">
        <f ca="1">IF($B161="","",VLOOKUP($B161,'明細版-試算頁'!$B$146:$AD$267,C$17,FALSE))</f>
        <v>84</v>
      </c>
      <c r="D161" s="274">
        <f ca="1">IF($B161="","",VLOOKUP($B161,'明細版-試算頁'!$B$146:$AD$267,D$17,FALSE))</f>
        <v>2655727</v>
      </c>
      <c r="E161" s="1290">
        <f ca="1">IF($B161="","",VLOOKUP($B161,'明細版-試算頁'!$B$146:$AD$267,E$17,FALSE))</f>
        <v>3414602</v>
      </c>
      <c r="F161" s="1290" t="e">
        <v>#VALUE!</v>
      </c>
      <c r="G161" s="275">
        <f ca="1">IF($B161="","",VLOOKUP($B161,'明細版-試算頁'!$B$146:$AD$267,G$17,FALSE))</f>
        <v>0</v>
      </c>
      <c r="H161" s="1329">
        <f ca="1">IF($B161="","",VLOOKUP($B161,'明細版-試算頁'!$B$146:$AD$267,H$17,FALSE))</f>
        <v>2647575</v>
      </c>
      <c r="I161" s="1330" t="e">
        <v>#VALUE!</v>
      </c>
      <c r="J161" s="1290">
        <f ca="1">IF($B161="","",VLOOKUP($B161,'明細版-試算頁'!$B$146:$AD$267,J$17,FALSE))</f>
        <v>2647562</v>
      </c>
      <c r="K161" s="1293" t="e">
        <v>#VALUE!</v>
      </c>
      <c r="L161" s="276">
        <f t="shared" ca="1" si="15"/>
        <v>2647575</v>
      </c>
      <c r="M161" s="277">
        <f t="shared" ca="1" si="16"/>
        <v>2647562</v>
      </c>
      <c r="N161" s="189"/>
      <c r="O161" s="189"/>
      <c r="P161" s="189"/>
      <c r="Q161" s="189"/>
      <c r="R161" s="189"/>
      <c r="S161" s="189"/>
      <c r="T161" s="189"/>
      <c r="U161" s="189"/>
      <c r="V161" s="189"/>
      <c r="W161" s="189"/>
      <c r="X161" s="189"/>
      <c r="Y161" s="189"/>
      <c r="Z161" s="189"/>
      <c r="AA161" s="189"/>
      <c r="AB161" s="189"/>
      <c r="AC161" s="189"/>
      <c r="AD161" s="189"/>
      <c r="AE161" s="189"/>
      <c r="AF161" s="189"/>
    </row>
    <row r="162" spans="2:32" s="190" customFormat="1" ht="32.15" hidden="1" customHeight="1">
      <c r="B162" s="272">
        <f t="shared" ca="1" si="17"/>
        <v>15</v>
      </c>
      <c r="C162" s="273">
        <f ca="1">IF($B162="","",VLOOKUP($B162,'明細版-試算頁'!$B$146:$AD$267,C$17,FALSE))</f>
        <v>85</v>
      </c>
      <c r="D162" s="274">
        <f ca="1">IF($B162="","",VLOOKUP($B162,'明細版-試算頁'!$B$146:$AD$267,D$17,FALSE))</f>
        <v>2655727</v>
      </c>
      <c r="E162" s="1290">
        <f ca="1">IF($B162="","",VLOOKUP($B162,'明細版-試算頁'!$B$146:$AD$267,E$17,FALSE))</f>
        <v>3346488</v>
      </c>
      <c r="F162" s="1290" t="e">
        <v>#VALUE!</v>
      </c>
      <c r="G162" s="275">
        <f ca="1">IF($B162="","",VLOOKUP($B162,'明細版-試算頁'!$B$146:$AD$267,G$17,FALSE))</f>
        <v>0</v>
      </c>
      <c r="H162" s="1329">
        <f ca="1">IF($B162="","",VLOOKUP($B162,'明細版-試算頁'!$B$146:$AD$267,H$17,FALSE))</f>
        <v>2642763</v>
      </c>
      <c r="I162" s="1330" t="e">
        <v>#VALUE!</v>
      </c>
      <c r="J162" s="1290">
        <f ca="1">IF($B162="","",VLOOKUP($B162,'明細版-試算頁'!$B$146:$AD$267,J$17,FALSE))</f>
        <v>2642750</v>
      </c>
      <c r="K162" s="1293" t="e">
        <v>#VALUE!</v>
      </c>
      <c r="L162" s="276">
        <f t="shared" ca="1" si="15"/>
        <v>2642763</v>
      </c>
      <c r="M162" s="277">
        <f t="shared" ca="1" si="16"/>
        <v>2642750</v>
      </c>
      <c r="N162" s="189"/>
      <c r="O162" s="189"/>
      <c r="P162" s="189"/>
      <c r="Q162" s="189"/>
      <c r="R162" s="189"/>
      <c r="S162" s="189"/>
      <c r="T162" s="189"/>
      <c r="U162" s="189"/>
      <c r="V162" s="189"/>
      <c r="W162" s="189"/>
      <c r="X162" s="189"/>
      <c r="Y162" s="189"/>
      <c r="Z162" s="189"/>
      <c r="AA162" s="189"/>
      <c r="AB162" s="189"/>
      <c r="AC162" s="189"/>
      <c r="AD162" s="189"/>
      <c r="AE162" s="189"/>
      <c r="AF162" s="189"/>
    </row>
    <row r="163" spans="2:32" s="190" customFormat="1" ht="32.15" hidden="1" customHeight="1">
      <c r="B163" s="272">
        <f ca="1">IF(B162="","",IF(C162=109,"",B162+1))</f>
        <v>16</v>
      </c>
      <c r="C163" s="273">
        <f ca="1">IF($B163="","",VLOOKUP($B163,'明細版-試算頁'!$B$146:$AD$267,C$17,FALSE))</f>
        <v>86</v>
      </c>
      <c r="D163" s="274">
        <f ca="1">IF($B163="","",VLOOKUP($B163,'明細版-試算頁'!$B$146:$AD$267,D$17,FALSE))</f>
        <v>2655727</v>
      </c>
      <c r="E163" s="1290">
        <f ca="1">IF($B163="","",VLOOKUP($B163,'明細版-試算頁'!$B$146:$AD$267,E$17,FALSE))</f>
        <v>3279484</v>
      </c>
      <c r="F163" s="1290" t="e">
        <v>#VALUE!</v>
      </c>
      <c r="G163" s="275">
        <f ca="1">IF($B163="","",VLOOKUP($B163,'明細版-試算頁'!$B$146:$AD$267,G$17,FALSE))</f>
        <v>0</v>
      </c>
      <c r="H163" s="1291">
        <f ca="1">IF($B163="","",VLOOKUP($B163,'明細版-試算頁'!$B$146:$AD$267,H$17,FALSE))</f>
        <v>2637950</v>
      </c>
      <c r="I163" s="1292" t="e">
        <v>#VALUE!</v>
      </c>
      <c r="J163" s="1290">
        <f ca="1">IF($B163="","",VLOOKUP($B163,'明細版-試算頁'!$B$146:$AD$267,J$17,FALSE))</f>
        <v>2637937</v>
      </c>
      <c r="K163" s="1293" t="e">
        <v>#VALUE!</v>
      </c>
      <c r="L163" s="311">
        <f t="shared" ca="1" si="15"/>
        <v>2637950</v>
      </c>
      <c r="M163" s="312">
        <f t="shared" ca="1" si="16"/>
        <v>2637937</v>
      </c>
      <c r="N163" s="189"/>
      <c r="O163" s="189"/>
      <c r="P163" s="189"/>
      <c r="Q163" s="189"/>
      <c r="R163" s="189"/>
      <c r="S163" s="189"/>
      <c r="T163" s="189"/>
      <c r="U163" s="189"/>
      <c r="V163" s="189"/>
      <c r="W163" s="189"/>
      <c r="X163" s="189"/>
      <c r="Y163" s="189"/>
      <c r="Z163" s="189"/>
      <c r="AA163" s="189"/>
      <c r="AB163" s="189"/>
      <c r="AC163" s="189"/>
      <c r="AD163" s="189"/>
      <c r="AE163" s="189"/>
      <c r="AF163" s="189"/>
    </row>
    <row r="164" spans="2:32" s="190" customFormat="1" ht="32.15" hidden="1" customHeight="1">
      <c r="B164" s="272">
        <f t="shared" ref="B164:B190" ca="1" si="18">IF(B163="","",IF(C163=109,"",B163+1))</f>
        <v>17</v>
      </c>
      <c r="C164" s="273">
        <f ca="1">IF($B164="","",VLOOKUP($B164,'明細版-試算頁'!$B$146:$AD$267,C$17,FALSE))</f>
        <v>87</v>
      </c>
      <c r="D164" s="274">
        <f ca="1">IF($B164="","",VLOOKUP($B164,'明細版-試算頁'!$B$146:$AD$267,D$17,FALSE))</f>
        <v>2655727</v>
      </c>
      <c r="E164" s="1290">
        <f ca="1">IF($B164="","",VLOOKUP($B164,'明細版-試算頁'!$B$146:$AD$267,E$17,FALSE))</f>
        <v>3213961</v>
      </c>
      <c r="F164" s="1290" t="e">
        <v>#VALUE!</v>
      </c>
      <c r="G164" s="275">
        <f ca="1">IF($B164="","",VLOOKUP($B164,'明細版-試算頁'!$B$146:$AD$267,G$17,FALSE))</f>
        <v>0</v>
      </c>
      <c r="H164" s="1291">
        <f ca="1">IF($B164="","",VLOOKUP($B164,'明細版-試算頁'!$B$146:$AD$267,H$17,FALSE))</f>
        <v>2633138</v>
      </c>
      <c r="I164" s="1292" t="e">
        <v>#VALUE!</v>
      </c>
      <c r="J164" s="1290">
        <f ca="1">IF($B164="","",VLOOKUP($B164,'明細版-試算頁'!$B$146:$AD$267,J$17,FALSE))</f>
        <v>2633128</v>
      </c>
      <c r="K164" s="1293" t="e">
        <v>#VALUE!</v>
      </c>
      <c r="L164" s="311">
        <f t="shared" ca="1" si="15"/>
        <v>2633138</v>
      </c>
      <c r="M164" s="313">
        <f t="shared" ca="1" si="16"/>
        <v>2633128</v>
      </c>
      <c r="N164" s="189"/>
      <c r="O164" s="189"/>
      <c r="P164" s="189"/>
      <c r="Q164" s="189"/>
      <c r="R164" s="189"/>
      <c r="S164" s="189"/>
      <c r="T164" s="189"/>
      <c r="U164" s="189"/>
      <c r="V164" s="189"/>
      <c r="W164" s="189"/>
      <c r="X164" s="189"/>
      <c r="Y164" s="189"/>
      <c r="Z164" s="189"/>
      <c r="AA164" s="189"/>
      <c r="AB164" s="189"/>
      <c r="AC164" s="189"/>
      <c r="AD164" s="189"/>
      <c r="AE164" s="189"/>
      <c r="AF164" s="189"/>
    </row>
    <row r="165" spans="2:32" s="190" customFormat="1" ht="32.15" hidden="1" customHeight="1">
      <c r="B165" s="272">
        <f t="shared" ca="1" si="18"/>
        <v>18</v>
      </c>
      <c r="C165" s="273">
        <f ca="1">IF($B165="","",VLOOKUP($B165,'明細版-試算頁'!$B$146:$AD$267,C$17,FALSE))</f>
        <v>88</v>
      </c>
      <c r="D165" s="274">
        <f ca="1">IF($B165="","",VLOOKUP($B165,'明細版-試算頁'!$B$146:$AD$267,D$17,FALSE))</f>
        <v>2655727</v>
      </c>
      <c r="E165" s="1290">
        <f ca="1">IF($B165="","",VLOOKUP($B165,'明細版-試算頁'!$B$146:$AD$267,E$17,FALSE))</f>
        <v>3149548</v>
      </c>
      <c r="F165" s="1290" t="e">
        <v>#VALUE!</v>
      </c>
      <c r="G165" s="275">
        <f ca="1">IF($B165="","",VLOOKUP($B165,'明細版-試算頁'!$B$146:$AD$267,G$17,FALSE))</f>
        <v>0</v>
      </c>
      <c r="H165" s="1291">
        <f ca="1">IF($B165="","",VLOOKUP($B165,'明細版-試算頁'!$B$146:$AD$267,H$17,FALSE))</f>
        <v>2629436</v>
      </c>
      <c r="I165" s="1292" t="e">
        <v>#VALUE!</v>
      </c>
      <c r="J165" s="1290">
        <f ca="1">IF($B165="","",VLOOKUP($B165,'明細版-試算頁'!$B$146:$AD$267,J$17,FALSE))</f>
        <v>2629430</v>
      </c>
      <c r="K165" s="1293" t="e">
        <v>#VALUE!</v>
      </c>
      <c r="L165" s="311">
        <f t="shared" ca="1" si="15"/>
        <v>2629436</v>
      </c>
      <c r="M165" s="313">
        <f t="shared" ca="1" si="16"/>
        <v>2629430</v>
      </c>
      <c r="N165" s="189"/>
      <c r="O165" s="189"/>
      <c r="P165" s="189"/>
      <c r="Q165" s="189"/>
      <c r="R165" s="189"/>
      <c r="S165" s="189"/>
      <c r="T165" s="189"/>
      <c r="U165" s="189"/>
      <c r="V165" s="189"/>
      <c r="W165" s="189"/>
      <c r="X165" s="189"/>
      <c r="Y165" s="189"/>
      <c r="Z165" s="189"/>
      <c r="AA165" s="189"/>
      <c r="AB165" s="189"/>
      <c r="AC165" s="189"/>
      <c r="AD165" s="189"/>
      <c r="AE165" s="189"/>
      <c r="AF165" s="189"/>
    </row>
    <row r="166" spans="2:32" s="190" customFormat="1" ht="32.15" hidden="1" customHeight="1">
      <c r="B166" s="272">
        <f t="shared" ca="1" si="18"/>
        <v>19</v>
      </c>
      <c r="C166" s="273">
        <f ca="1">IF($B166="","",VLOOKUP($B166,'明細版-試算頁'!$B$146:$AD$267,C$17,FALSE))</f>
        <v>89</v>
      </c>
      <c r="D166" s="274">
        <f ca="1">IF($B166="","",VLOOKUP($B166,'明細版-試算頁'!$B$146:$AD$267,D$17,FALSE))</f>
        <v>2655727</v>
      </c>
      <c r="E166" s="1290">
        <f ca="1">IF($B166="","",VLOOKUP($B166,'明細版-試算頁'!$B$146:$AD$267,E$17,FALSE))</f>
        <v>3086617</v>
      </c>
      <c r="F166" s="1290" t="e">
        <v>#VALUE!</v>
      </c>
      <c r="G166" s="275">
        <f ca="1">IF($B166="","",VLOOKUP($B166,'明細版-試算頁'!$B$146:$AD$267,G$17,FALSE))</f>
        <v>0</v>
      </c>
      <c r="H166" s="1291">
        <f ca="1">IF($B166="","",VLOOKUP($B166,'明細版-試算頁'!$B$146:$AD$267,H$17,FALSE))</f>
        <v>2627215</v>
      </c>
      <c r="I166" s="1292" t="e">
        <v>#VALUE!</v>
      </c>
      <c r="J166" s="1290">
        <f ca="1">IF($B166="","",VLOOKUP($B166,'明細版-試算頁'!$B$146:$AD$267,J$17,FALSE))</f>
        <v>2627215</v>
      </c>
      <c r="K166" s="1293" t="e">
        <v>#VALUE!</v>
      </c>
      <c r="L166" s="311">
        <f t="shared" ca="1" si="15"/>
        <v>2627215</v>
      </c>
      <c r="M166" s="313">
        <f t="shared" ca="1" si="16"/>
        <v>2627215</v>
      </c>
      <c r="N166" s="189"/>
      <c r="O166" s="189"/>
      <c r="P166" s="189"/>
      <c r="Q166" s="189"/>
      <c r="R166" s="189"/>
      <c r="S166" s="189"/>
      <c r="T166" s="189"/>
      <c r="U166" s="189"/>
      <c r="V166" s="189"/>
      <c r="W166" s="189"/>
      <c r="X166" s="189"/>
      <c r="Y166" s="189"/>
      <c r="Z166" s="189"/>
      <c r="AA166" s="189"/>
      <c r="AB166" s="189"/>
      <c r="AC166" s="189"/>
      <c r="AD166" s="189"/>
      <c r="AE166" s="189"/>
      <c r="AF166" s="189"/>
    </row>
    <row r="167" spans="2:32" s="190" customFormat="1" ht="32.15" hidden="1" customHeight="1" thickBot="1">
      <c r="B167" s="278">
        <f t="shared" ca="1" si="18"/>
        <v>20</v>
      </c>
      <c r="C167" s="279">
        <f ca="1">IF($B167="","",VLOOKUP($B167,'明細版-試算頁'!$B$146:$AD$267,C$17,FALSE))</f>
        <v>90</v>
      </c>
      <c r="D167" s="280">
        <f ca="1">IF($B167="","",VLOOKUP($B167,'明細版-試算頁'!$B$146:$AD$267,D$17,FALSE))</f>
        <v>2655727</v>
      </c>
      <c r="E167" s="1294">
        <f ca="1">IF($B167="","",VLOOKUP($B167,'明細版-試算頁'!$B$146:$AD$267,E$17,FALSE))</f>
        <v>3024796</v>
      </c>
      <c r="F167" s="1294" t="e">
        <v>#VALUE!</v>
      </c>
      <c r="G167" s="281">
        <f ca="1">IF($B167="","",VLOOKUP($B167,'明細版-試算頁'!$B$146:$AD$267,G$17,FALSE))</f>
        <v>0</v>
      </c>
      <c r="H167" s="1295">
        <f ca="1">IF($B167="","",VLOOKUP($B167,'明細版-試算頁'!$B$146:$AD$267,H$17,FALSE))</f>
        <v>2627215</v>
      </c>
      <c r="I167" s="1296" t="e">
        <v>#VALUE!</v>
      </c>
      <c r="J167" s="1294">
        <f ca="1">IF($B167="","",VLOOKUP($B167,'明細版-試算頁'!$B$146:$AD$267,J$17,FALSE))</f>
        <v>2627223</v>
      </c>
      <c r="K167" s="1297" t="e">
        <v>#VALUE!</v>
      </c>
      <c r="L167" s="311">
        <f t="shared" ca="1" si="15"/>
        <v>2627215</v>
      </c>
      <c r="M167" s="313">
        <f t="shared" ca="1" si="16"/>
        <v>2627223</v>
      </c>
      <c r="N167" s="189"/>
      <c r="O167" s="189"/>
      <c r="P167" s="189"/>
      <c r="Q167" s="189"/>
      <c r="R167" s="189"/>
      <c r="S167" s="189"/>
      <c r="T167" s="189"/>
      <c r="U167" s="189"/>
      <c r="V167" s="189"/>
      <c r="W167" s="189"/>
      <c r="X167" s="189"/>
      <c r="Y167" s="189"/>
      <c r="Z167" s="189"/>
      <c r="AA167" s="189"/>
      <c r="AB167" s="189"/>
      <c r="AC167" s="189"/>
      <c r="AD167" s="189"/>
      <c r="AE167" s="189"/>
      <c r="AF167" s="189"/>
    </row>
    <row r="168" spans="2:32" s="190" customFormat="1" ht="25.95" hidden="1" customHeight="1">
      <c r="B168" s="1305" t="str">
        <f>$B$18</f>
        <v>保單
年度
(末)</v>
      </c>
      <c r="C168" s="1308" t="str">
        <f ca="1">$C$18</f>
        <v>保險
年齡</v>
      </c>
      <c r="D168" s="1308" t="str">
        <f ca="1">$D$18</f>
        <v>累積所繳保險費
(A)</v>
      </c>
      <c r="E168" s="1313" t="str">
        <f>$E$145</f>
        <v>假設投保後未來各保單年度宣告利率為1.75% (下表為預估假設值)</v>
      </c>
      <c r="F168" s="1313"/>
      <c r="G168" s="1314"/>
      <c r="H168" s="1314"/>
      <c r="I168" s="1314"/>
      <c r="J168" s="1314"/>
      <c r="K168" s="1315"/>
      <c r="L168" s="287"/>
      <c r="M168" s="314"/>
      <c r="N168" s="189"/>
      <c r="O168" s="189"/>
      <c r="P168" s="189"/>
      <c r="Q168" s="189"/>
      <c r="R168" s="189"/>
      <c r="S168" s="189"/>
      <c r="T168" s="189"/>
      <c r="U168" s="189"/>
      <c r="V168" s="189"/>
      <c r="W168" s="189"/>
      <c r="X168" s="189"/>
      <c r="Y168" s="189"/>
      <c r="Z168" s="189"/>
      <c r="AA168" s="189"/>
      <c r="AB168" s="189"/>
      <c r="AC168" s="189"/>
      <c r="AD168" s="189"/>
      <c r="AE168" s="189"/>
      <c r="AF168" s="189"/>
    </row>
    <row r="169" spans="2:32" s="190" customFormat="1" ht="29.95" hidden="1" customHeight="1">
      <c r="B169" s="1306"/>
      <c r="C169" s="1309"/>
      <c r="D169" s="1311"/>
      <c r="E169" s="1316" t="str">
        <f>$E$19</f>
        <v>含「基本保險金額、累計增加保險金額」</v>
      </c>
      <c r="F169" s="1317"/>
      <c r="G169" s="304" t="str">
        <f>$G$19</f>
        <v>選擇現金給付</v>
      </c>
      <c r="H169" s="1316" t="str">
        <f>$H$19</f>
        <v>含「基本保險金額、累計增加保險金額」</v>
      </c>
      <c r="I169" s="1318"/>
      <c r="J169" s="1318"/>
      <c r="K169" s="1319"/>
      <c r="L169" s="1298" t="str">
        <f>$L$146</f>
        <v>(F)=(B)+(D)</v>
      </c>
      <c r="M169" s="1300" t="str">
        <f>$M$146</f>
        <v>(G)=(B)+(E)</v>
      </c>
      <c r="N169" s="189"/>
      <c r="O169" s="189"/>
      <c r="P169" s="189"/>
      <c r="Q169" s="189"/>
      <c r="R169" s="189"/>
      <c r="S169" s="189"/>
      <c r="T169" s="189"/>
      <c r="U169" s="189"/>
      <c r="V169" s="189"/>
      <c r="W169" s="189"/>
      <c r="X169" s="189"/>
      <c r="Y169" s="189"/>
      <c r="Z169" s="189"/>
      <c r="AA169" s="189"/>
      <c r="AB169" s="189"/>
      <c r="AC169" s="189"/>
      <c r="AD169" s="189"/>
      <c r="AE169" s="189"/>
      <c r="AF169" s="189"/>
    </row>
    <row r="170" spans="2:32" s="190" customFormat="1" ht="67.099999999999994" hidden="1" customHeight="1" thickBot="1">
      <c r="B170" s="1307"/>
      <c r="C170" s="1310"/>
      <c r="D170" s="1312"/>
      <c r="E170" s="1302" t="str">
        <f>$E$20</f>
        <v>壽險保障
(身故保險金)</v>
      </c>
      <c r="F170" s="1303"/>
      <c r="G170" s="315" t="str">
        <f ca="1">$G$20</f>
        <v>增值回饋
分享金
(B)</v>
      </c>
      <c r="H170" s="1302" t="str">
        <f ca="1">$H$20</f>
        <v>年度末現金價值
【含祝壽保險金】
(D)</v>
      </c>
      <c r="I170" s="1303"/>
      <c r="J170" s="1302" t="str">
        <f ca="1">$J$20</f>
        <v>次年度期初
現金價值
(E)</v>
      </c>
      <c r="K170" s="1304"/>
      <c r="L170" s="1299"/>
      <c r="M170" s="1301"/>
      <c r="N170" s="189"/>
      <c r="O170" s="189"/>
      <c r="P170" s="189"/>
      <c r="Q170" s="189"/>
      <c r="R170" s="189"/>
      <c r="S170" s="189"/>
      <c r="T170" s="189"/>
      <c r="U170" s="189"/>
      <c r="V170" s="189"/>
      <c r="W170" s="189"/>
      <c r="X170" s="189"/>
      <c r="Y170" s="189"/>
      <c r="Z170" s="189"/>
      <c r="AA170" s="189"/>
      <c r="AB170" s="189"/>
      <c r="AC170" s="189"/>
      <c r="AD170" s="189"/>
      <c r="AE170" s="189"/>
      <c r="AF170" s="189"/>
    </row>
    <row r="171" spans="2:32" s="190" customFormat="1" ht="33" hidden="1" customHeight="1">
      <c r="B171" s="306">
        <f ca="1">IF(B167="","",IF(C167=109,"",B167+1))</f>
        <v>21</v>
      </c>
      <c r="C171" s="307">
        <f ca="1">IF($B171="","",VLOOKUP($B171,'明細版-試算頁'!$B$146:$AD$267,C$17,FALSE))</f>
        <v>91</v>
      </c>
      <c r="D171" s="308">
        <f ca="1">IF($B171="","",VLOOKUP($B171,'明細版-試算頁'!$B$146:$AD$267,D$17,FALSE))</f>
        <v>2655727</v>
      </c>
      <c r="E171" s="1325">
        <f ca="1">IF($B171="","",VLOOKUP($B171,'明細版-試算頁'!$B$146:$AD$267,E$17,FALSE))</f>
        <v>2964455</v>
      </c>
      <c r="F171" s="1325" t="e">
        <v>#VALUE!</v>
      </c>
      <c r="G171" s="309">
        <f ca="1">IF($B171="","",VLOOKUP($B171,'明細版-試算頁'!$B$146:$AD$267,G$17,FALSE))</f>
        <v>0</v>
      </c>
      <c r="H171" s="1326">
        <f ca="1">IF($B171="","",VLOOKUP($B171,'明細版-試算頁'!$B$146:$AD$267,H$17,FALSE))</f>
        <v>2630177</v>
      </c>
      <c r="I171" s="1327" t="e">
        <v>#VALUE!</v>
      </c>
      <c r="J171" s="1325">
        <f ca="1">IF($B171="","",VLOOKUP($B171,'明細版-試算頁'!$B$146:$AD$267,J$17,FALSE))</f>
        <v>2630199</v>
      </c>
      <c r="K171" s="1328" t="e">
        <v>#VALUE!</v>
      </c>
      <c r="L171" s="311">
        <f t="shared" ref="L171:L190" ca="1" si="19">IF(B171="","",G171+H171)</f>
        <v>2630177</v>
      </c>
      <c r="M171" s="313">
        <f t="shared" ref="M171:M190" ca="1" si="20">IF(J171="","",IF(J171=0,0,G171+J171))</f>
        <v>2630199</v>
      </c>
      <c r="N171" s="189"/>
      <c r="O171" s="189"/>
      <c r="P171" s="189"/>
      <c r="Q171" s="189"/>
      <c r="R171" s="189"/>
      <c r="S171" s="189"/>
      <c r="T171" s="189"/>
      <c r="U171" s="189"/>
      <c r="V171" s="189"/>
      <c r="W171" s="189"/>
      <c r="X171" s="189"/>
      <c r="Y171" s="189"/>
      <c r="Z171" s="189"/>
      <c r="AA171" s="189"/>
      <c r="AB171" s="189"/>
      <c r="AC171" s="189"/>
      <c r="AD171" s="189"/>
      <c r="AE171" s="189"/>
      <c r="AF171" s="189"/>
    </row>
    <row r="172" spans="2:32" s="190" customFormat="1" ht="33" hidden="1" customHeight="1">
      <c r="B172" s="272">
        <f t="shared" ca="1" si="18"/>
        <v>22</v>
      </c>
      <c r="C172" s="273">
        <f ca="1">IF($B172="","",VLOOKUP($B172,'明細版-試算頁'!$B$146:$AD$267,C$17,FALSE))</f>
        <v>92</v>
      </c>
      <c r="D172" s="274">
        <f ca="1">IF($B172="","",VLOOKUP($B172,'明細版-試算頁'!$B$146:$AD$267,D$17,FALSE))</f>
        <v>2655727</v>
      </c>
      <c r="E172" s="1290">
        <f ca="1">IF($B172="","",VLOOKUP($B172,'明細版-試算頁'!$B$146:$AD$267,E$17,FALSE))</f>
        <v>2905225</v>
      </c>
      <c r="F172" s="1290" t="e">
        <v>#VALUE!</v>
      </c>
      <c r="G172" s="275">
        <f ca="1">IF($B172="","",VLOOKUP($B172,'明細版-試算頁'!$B$146:$AD$267,G$17,FALSE))</f>
        <v>0</v>
      </c>
      <c r="H172" s="1291">
        <f ca="1">IF($B172="","",VLOOKUP($B172,'明細版-試算頁'!$B$146:$AD$267,H$17,FALSE))</f>
        <v>2638321</v>
      </c>
      <c r="I172" s="1292" t="e">
        <v>#VALUE!</v>
      </c>
      <c r="J172" s="1290">
        <f ca="1">IF($B172="","",VLOOKUP($B172,'明細版-試算頁'!$B$146:$AD$267,J$17,FALSE))</f>
        <v>2638359</v>
      </c>
      <c r="K172" s="1293" t="e">
        <v>#VALUE!</v>
      </c>
      <c r="L172" s="311">
        <f t="shared" ca="1" si="19"/>
        <v>2638321</v>
      </c>
      <c r="M172" s="313">
        <f t="shared" ca="1" si="20"/>
        <v>2638359</v>
      </c>
      <c r="N172" s="189"/>
      <c r="O172" s="189"/>
      <c r="P172" s="189"/>
      <c r="Q172" s="189"/>
      <c r="R172" s="189"/>
      <c r="S172" s="189"/>
      <c r="T172" s="189"/>
      <c r="U172" s="189"/>
      <c r="V172" s="189"/>
      <c r="W172" s="189"/>
      <c r="X172" s="189"/>
      <c r="Y172" s="189"/>
      <c r="Z172" s="189"/>
      <c r="AA172" s="189"/>
      <c r="AB172" s="189"/>
      <c r="AC172" s="189"/>
      <c r="AD172" s="189"/>
      <c r="AE172" s="189"/>
      <c r="AF172" s="189"/>
    </row>
    <row r="173" spans="2:32" s="190" customFormat="1" ht="33" hidden="1" customHeight="1">
      <c r="B173" s="272">
        <f t="shared" ca="1" si="18"/>
        <v>23</v>
      </c>
      <c r="C173" s="273">
        <f ca="1">IF($B173="","",VLOOKUP($B173,'明細版-試算頁'!$B$146:$AD$267,C$17,FALSE))</f>
        <v>93</v>
      </c>
      <c r="D173" s="274">
        <f ca="1">IF($B173="","",VLOOKUP($B173,'明細版-試算頁'!$B$146:$AD$267,D$17,FALSE))</f>
        <v>2655727</v>
      </c>
      <c r="E173" s="1290">
        <f ca="1">IF($B173="","",VLOOKUP($B173,'明細版-試算頁'!$B$146:$AD$267,E$17,FALSE))</f>
        <v>2855620</v>
      </c>
      <c r="F173" s="1290" t="e">
        <v>#VALUE!</v>
      </c>
      <c r="G173" s="275">
        <f ca="1">IF($B173="","",VLOOKUP($B173,'明細版-試算頁'!$B$146:$AD$267,G$17,FALSE))</f>
        <v>0</v>
      </c>
      <c r="H173" s="1291">
        <f ca="1">IF($B173="","",VLOOKUP($B173,'明細版-試算頁'!$B$146:$AD$267,H$17,FALSE))</f>
        <v>2652388</v>
      </c>
      <c r="I173" s="1292" t="e">
        <v>#VALUE!</v>
      </c>
      <c r="J173" s="1290">
        <f ca="1">IF($B173="","",VLOOKUP($B173,'明細版-試算頁'!$B$146:$AD$267,J$17,FALSE))</f>
        <v>2652424</v>
      </c>
      <c r="K173" s="1293" t="e">
        <v>#VALUE!</v>
      </c>
      <c r="L173" s="311">
        <f t="shared" ca="1" si="19"/>
        <v>2652388</v>
      </c>
      <c r="M173" s="313">
        <f t="shared" ca="1" si="20"/>
        <v>2652424</v>
      </c>
      <c r="N173" s="189"/>
      <c r="O173" s="189"/>
      <c r="P173" s="189"/>
      <c r="Q173" s="189"/>
      <c r="R173" s="189"/>
      <c r="S173" s="189"/>
      <c r="T173" s="189"/>
      <c r="U173" s="189"/>
      <c r="V173" s="189"/>
      <c r="W173" s="189"/>
      <c r="X173" s="189"/>
      <c r="Y173" s="189"/>
      <c r="Z173" s="189"/>
      <c r="AA173" s="189"/>
      <c r="AB173" s="189"/>
      <c r="AC173" s="189"/>
      <c r="AD173" s="189"/>
      <c r="AE173" s="189"/>
      <c r="AF173" s="189"/>
    </row>
    <row r="174" spans="2:32" s="190" customFormat="1" ht="33" hidden="1" customHeight="1">
      <c r="B174" s="272">
        <f t="shared" ca="1" si="18"/>
        <v>24</v>
      </c>
      <c r="C174" s="273">
        <f ca="1">IF($B174="","",VLOOKUP($B174,'明細版-試算頁'!$B$146:$AD$267,C$17,FALSE))</f>
        <v>94</v>
      </c>
      <c r="D174" s="274">
        <f ca="1">IF($B174="","",VLOOKUP($B174,'明細版-試算頁'!$B$146:$AD$267,D$17,FALSE))</f>
        <v>2655727</v>
      </c>
      <c r="E174" s="1290">
        <f ca="1">IF($B174="","",VLOOKUP($B174,'明細版-試算頁'!$B$146:$AD$267,E$17,FALSE))</f>
        <v>2855620</v>
      </c>
      <c r="F174" s="1290" t="e">
        <v>#VALUE!</v>
      </c>
      <c r="G174" s="275">
        <f ca="1">IF($B174="","",VLOOKUP($B174,'明細版-試算頁'!$B$146:$AD$267,G$17,FALSE))</f>
        <v>0</v>
      </c>
      <c r="H174" s="1291">
        <f ca="1">IF($B174="","",VLOOKUP($B174,'明細版-試算頁'!$B$146:$AD$267,H$17,FALSE))</f>
        <v>2665714</v>
      </c>
      <c r="I174" s="1292" t="e">
        <v>#VALUE!</v>
      </c>
      <c r="J174" s="1290">
        <f ca="1">IF($B174="","",VLOOKUP($B174,'明細版-試算頁'!$B$146:$AD$267,J$17,FALSE))</f>
        <v>2665749</v>
      </c>
      <c r="K174" s="1293" t="e">
        <v>#VALUE!</v>
      </c>
      <c r="L174" s="311">
        <f t="shared" ca="1" si="19"/>
        <v>2665714</v>
      </c>
      <c r="M174" s="313">
        <f t="shared" ca="1" si="20"/>
        <v>2665749</v>
      </c>
      <c r="N174" s="189"/>
      <c r="O174" s="189"/>
      <c r="P174" s="189"/>
      <c r="Q174" s="189"/>
      <c r="R174" s="189"/>
      <c r="S174" s="189"/>
      <c r="T174" s="189"/>
      <c r="U174" s="189"/>
      <c r="V174" s="189"/>
      <c r="W174" s="189"/>
      <c r="X174" s="189"/>
      <c r="Y174" s="189"/>
      <c r="Z174" s="189"/>
      <c r="AA174" s="189"/>
      <c r="AB174" s="189"/>
      <c r="AC174" s="189"/>
      <c r="AD174" s="189"/>
      <c r="AE174" s="189"/>
      <c r="AF174" s="189"/>
    </row>
    <row r="175" spans="2:32" s="190" customFormat="1" ht="33" hidden="1" customHeight="1" thickBot="1">
      <c r="B175" s="272">
        <f t="shared" ca="1" si="18"/>
        <v>25</v>
      </c>
      <c r="C175" s="273">
        <f ca="1">IF($B175="","",VLOOKUP($B175,'明細版-試算頁'!$B$146:$AD$267,C$17,FALSE))</f>
        <v>95</v>
      </c>
      <c r="D175" s="274">
        <f ca="1">IF($B175="","",VLOOKUP($B175,'明細版-試算頁'!$B$146:$AD$267,D$17,FALSE))</f>
        <v>2655727</v>
      </c>
      <c r="E175" s="1290">
        <f ca="1">IF($B175="","",VLOOKUP($B175,'明細版-試算頁'!$B$146:$AD$267,E$17,FALSE))</f>
        <v>2855620</v>
      </c>
      <c r="F175" s="1290" t="e">
        <v>#VALUE!</v>
      </c>
      <c r="G175" s="275">
        <f ca="1">IF($B175="","",VLOOKUP($B175,'明細版-試算頁'!$B$146:$AD$267,G$17,FALSE))</f>
        <v>0</v>
      </c>
      <c r="H175" s="1291">
        <f ca="1">IF($B175="","",VLOOKUP($B175,'明細版-試算頁'!$B$146:$AD$267,H$17,FALSE))</f>
        <v>2678301</v>
      </c>
      <c r="I175" s="1292" t="e">
        <v>#VALUE!</v>
      </c>
      <c r="J175" s="1290">
        <f ca="1">IF($B175="","",VLOOKUP($B175,'明細版-試算頁'!$B$146:$AD$267,J$17,FALSE))</f>
        <v>2678334</v>
      </c>
      <c r="K175" s="1293" t="e">
        <v>#VALUE!</v>
      </c>
      <c r="L175" s="311">
        <f t="shared" ca="1" si="19"/>
        <v>2678301</v>
      </c>
      <c r="M175" s="313">
        <f t="shared" ca="1" si="20"/>
        <v>2678334</v>
      </c>
      <c r="N175" s="189"/>
      <c r="O175" s="189"/>
      <c r="P175" s="189"/>
      <c r="Q175" s="189"/>
      <c r="R175" s="189"/>
      <c r="S175" s="189"/>
      <c r="T175" s="189"/>
      <c r="U175" s="189"/>
      <c r="V175" s="189"/>
      <c r="W175" s="189"/>
      <c r="X175" s="189"/>
      <c r="Y175" s="189"/>
      <c r="Z175" s="189"/>
      <c r="AA175" s="189"/>
      <c r="AB175" s="189"/>
      <c r="AC175" s="189"/>
      <c r="AD175" s="189"/>
      <c r="AE175" s="189"/>
      <c r="AF175" s="189"/>
    </row>
    <row r="176" spans="2:32" s="190" customFormat="1" ht="33" hidden="1" customHeight="1">
      <c r="B176" s="272">
        <f ca="1">IF(B175="","",IF(C175=109,"",B175+1))</f>
        <v>26</v>
      </c>
      <c r="C176" s="273">
        <f ca="1">IF($B176="","",VLOOKUP($B176,'明細版-試算頁'!$B$146:$AD$267,C$17,FALSE))</f>
        <v>96</v>
      </c>
      <c r="D176" s="274">
        <f ca="1">IF($B176="","",VLOOKUP($B176,'明細版-試算頁'!$B$146:$AD$267,D$17,FALSE))</f>
        <v>2655727</v>
      </c>
      <c r="E176" s="1290">
        <f ca="1">IF($B176="","",VLOOKUP($B176,'明細版-試算頁'!$B$146:$AD$267,E$17,FALSE))</f>
        <v>2855620</v>
      </c>
      <c r="F176" s="1290" t="e">
        <v>#VALUE!</v>
      </c>
      <c r="G176" s="275">
        <f ca="1">IF($B176="","",VLOOKUP($B176,'明細版-試算頁'!$B$146:$AD$267,G$17,FALSE))</f>
        <v>0</v>
      </c>
      <c r="H176" s="1291">
        <f ca="1">IF($B176="","",VLOOKUP($B176,'明細版-試算頁'!$B$146:$AD$267,H$17,FALSE))</f>
        <v>2690517</v>
      </c>
      <c r="I176" s="1292" t="e">
        <v>#VALUE!</v>
      </c>
      <c r="J176" s="1290">
        <f ca="1">IF($B176="","",VLOOKUP($B176,'明細版-試算頁'!$B$146:$AD$267,J$17,FALSE))</f>
        <v>2690549</v>
      </c>
      <c r="K176" s="1293" t="e">
        <v>#VALUE!</v>
      </c>
      <c r="L176" s="316">
        <f t="shared" ca="1" si="19"/>
        <v>2690517</v>
      </c>
      <c r="M176" s="313">
        <f t="shared" ca="1" si="20"/>
        <v>2690549</v>
      </c>
      <c r="N176" s="189"/>
      <c r="O176" s="189"/>
      <c r="P176" s="189"/>
      <c r="Q176" s="189"/>
      <c r="R176" s="189"/>
      <c r="S176" s="189"/>
      <c r="T176" s="189"/>
      <c r="U176" s="189"/>
      <c r="V176" s="189"/>
      <c r="W176" s="189"/>
      <c r="X176" s="189"/>
      <c r="Y176" s="189"/>
      <c r="Z176" s="189"/>
      <c r="AA176" s="189"/>
      <c r="AB176" s="189"/>
      <c r="AC176" s="189"/>
      <c r="AD176" s="189"/>
      <c r="AE176" s="189"/>
      <c r="AF176" s="189"/>
    </row>
    <row r="177" spans="2:32" s="190" customFormat="1" ht="33" hidden="1" customHeight="1">
      <c r="B177" s="272">
        <f t="shared" ca="1" si="18"/>
        <v>27</v>
      </c>
      <c r="C177" s="273">
        <f ca="1">IF($B177="","",VLOOKUP($B177,'明細版-試算頁'!$B$146:$AD$267,C$17,FALSE))</f>
        <v>97</v>
      </c>
      <c r="D177" s="274">
        <f ca="1">IF($B177="","",VLOOKUP($B177,'明細版-試算頁'!$B$146:$AD$267,D$17,FALSE))</f>
        <v>2655727</v>
      </c>
      <c r="E177" s="1290">
        <f ca="1">IF($B177="","",VLOOKUP($B177,'明細版-試算頁'!$B$146:$AD$267,E$17,FALSE))</f>
        <v>2855620</v>
      </c>
      <c r="F177" s="1290" t="e">
        <v>#VALUE!</v>
      </c>
      <c r="G177" s="275">
        <f ca="1">IF($B177="","",VLOOKUP($B177,'明細版-試算頁'!$B$146:$AD$267,G$17,FALSE))</f>
        <v>0</v>
      </c>
      <c r="H177" s="1291">
        <f ca="1">IF($B177="","",VLOOKUP($B177,'明細版-試算頁'!$B$146:$AD$267,H$17,FALSE))</f>
        <v>2702363</v>
      </c>
      <c r="I177" s="1292" t="e">
        <v>#VALUE!</v>
      </c>
      <c r="J177" s="1290">
        <f ca="1">IF($B177="","",VLOOKUP($B177,'明細版-試算頁'!$B$146:$AD$267,J$17,FALSE))</f>
        <v>2702392</v>
      </c>
      <c r="K177" s="1293" t="e">
        <v>#VALUE!</v>
      </c>
      <c r="L177" s="311">
        <f t="shared" ca="1" si="19"/>
        <v>2702363</v>
      </c>
      <c r="M177" s="313">
        <f t="shared" ca="1" si="20"/>
        <v>2702392</v>
      </c>
      <c r="N177" s="189"/>
      <c r="O177" s="189"/>
      <c r="P177" s="189"/>
      <c r="Q177" s="189"/>
      <c r="R177" s="189"/>
      <c r="S177" s="189"/>
      <c r="T177" s="189"/>
      <c r="U177" s="189"/>
      <c r="V177" s="189"/>
      <c r="W177" s="189"/>
      <c r="X177" s="189"/>
      <c r="Y177" s="189"/>
      <c r="Z177" s="189"/>
      <c r="AA177" s="189"/>
      <c r="AB177" s="189"/>
      <c r="AC177" s="189"/>
      <c r="AD177" s="189"/>
      <c r="AE177" s="189"/>
      <c r="AF177" s="189"/>
    </row>
    <row r="178" spans="2:32" s="190" customFormat="1" ht="33" hidden="1" customHeight="1">
      <c r="B178" s="272">
        <f t="shared" ca="1" si="18"/>
        <v>28</v>
      </c>
      <c r="C178" s="273">
        <f ca="1">IF($B178="","",VLOOKUP($B178,'明細版-試算頁'!$B$146:$AD$267,C$17,FALSE))</f>
        <v>98</v>
      </c>
      <c r="D178" s="274">
        <f ca="1">IF($B178="","",VLOOKUP($B178,'明細版-試算頁'!$B$146:$AD$267,D$17,FALSE))</f>
        <v>2655727</v>
      </c>
      <c r="E178" s="1290">
        <f ca="1">IF($B178="","",VLOOKUP($B178,'明細版-試算頁'!$B$146:$AD$267,E$17,FALSE))</f>
        <v>2855620</v>
      </c>
      <c r="F178" s="1290" t="e">
        <v>#VALUE!</v>
      </c>
      <c r="G178" s="275">
        <f ca="1">IF($B178="","",VLOOKUP($B178,'明細版-試算頁'!$B$146:$AD$267,G$17,FALSE))</f>
        <v>0</v>
      </c>
      <c r="H178" s="1291">
        <f ca="1">IF($B178="","",VLOOKUP($B178,'明細版-試算頁'!$B$146:$AD$267,H$17,FALSE))</f>
        <v>2713098</v>
      </c>
      <c r="I178" s="1292" t="e">
        <v>#VALUE!</v>
      </c>
      <c r="J178" s="1290">
        <f ca="1">IF($B178="","",VLOOKUP($B178,'明細版-試算頁'!$B$146:$AD$267,J$17,FALSE))</f>
        <v>2713127</v>
      </c>
      <c r="K178" s="1293" t="e">
        <v>#VALUE!</v>
      </c>
      <c r="L178" s="311">
        <f t="shared" ca="1" si="19"/>
        <v>2713098</v>
      </c>
      <c r="M178" s="313">
        <f t="shared" ca="1" si="20"/>
        <v>2713127</v>
      </c>
      <c r="N178" s="189"/>
      <c r="O178" s="189"/>
      <c r="P178" s="189"/>
      <c r="Q178" s="189"/>
      <c r="R178" s="189"/>
      <c r="S178" s="189"/>
      <c r="T178" s="189"/>
      <c r="U178" s="189"/>
      <c r="V178" s="189"/>
      <c r="W178" s="189"/>
      <c r="X178" s="189"/>
      <c r="Y178" s="189"/>
      <c r="Z178" s="189"/>
      <c r="AA178" s="189"/>
      <c r="AB178" s="189"/>
      <c r="AC178" s="189"/>
      <c r="AD178" s="189"/>
      <c r="AE178" s="189"/>
      <c r="AF178" s="189"/>
    </row>
    <row r="179" spans="2:32" s="190" customFormat="1" ht="33" hidden="1" customHeight="1">
      <c r="B179" s="272">
        <f t="shared" ca="1" si="18"/>
        <v>29</v>
      </c>
      <c r="C179" s="273">
        <f ca="1">IF($B179="","",VLOOKUP($B179,'明細版-試算頁'!$B$146:$AD$267,C$17,FALSE))</f>
        <v>99</v>
      </c>
      <c r="D179" s="274">
        <f ca="1">IF($B179="","",VLOOKUP($B179,'明細版-試算頁'!$B$146:$AD$267,D$17,FALSE))</f>
        <v>2655727</v>
      </c>
      <c r="E179" s="1290">
        <f ca="1">IF($B179="","",VLOOKUP($B179,'明細版-試算頁'!$B$146:$AD$267,E$17,FALSE))</f>
        <v>2855620</v>
      </c>
      <c r="F179" s="1290" t="e">
        <v>#VALUE!</v>
      </c>
      <c r="G179" s="275">
        <f ca="1">IF($B179="","",VLOOKUP($B179,'明細版-試算頁'!$B$146:$AD$267,G$17,FALSE))</f>
        <v>0</v>
      </c>
      <c r="H179" s="1291">
        <f ca="1">IF($B179="","",VLOOKUP($B179,'明細版-試算頁'!$B$146:$AD$267,H$17,FALSE))</f>
        <v>2723464</v>
      </c>
      <c r="I179" s="1292" t="e">
        <v>#VALUE!</v>
      </c>
      <c r="J179" s="1290">
        <f ca="1">IF($B179="","",VLOOKUP($B179,'明細版-試算頁'!$B$146:$AD$267,J$17,FALSE))</f>
        <v>2723491</v>
      </c>
      <c r="K179" s="1293" t="e">
        <v>#VALUE!</v>
      </c>
      <c r="L179" s="311">
        <f t="shared" ca="1" si="19"/>
        <v>2723464</v>
      </c>
      <c r="M179" s="313">
        <f t="shared" ca="1" si="20"/>
        <v>2723491</v>
      </c>
      <c r="N179" s="189"/>
      <c r="O179" s="189"/>
      <c r="P179" s="189"/>
      <c r="Q179" s="189"/>
      <c r="R179" s="189"/>
      <c r="S179" s="189"/>
      <c r="T179" s="189"/>
      <c r="U179" s="189"/>
      <c r="V179" s="189"/>
      <c r="W179" s="189"/>
      <c r="X179" s="189"/>
      <c r="Y179" s="189"/>
      <c r="Z179" s="189"/>
      <c r="AA179" s="189"/>
      <c r="AB179" s="189"/>
      <c r="AC179" s="189"/>
      <c r="AD179" s="189"/>
      <c r="AE179" s="189"/>
      <c r="AF179" s="189"/>
    </row>
    <row r="180" spans="2:32" s="190" customFormat="1" ht="33" hidden="1" customHeight="1">
      <c r="B180" s="272">
        <f t="shared" ca="1" si="18"/>
        <v>30</v>
      </c>
      <c r="C180" s="273">
        <f ca="1">IF($B180="","",VLOOKUP($B180,'明細版-試算頁'!$B$146:$AD$267,C$17,FALSE))</f>
        <v>100</v>
      </c>
      <c r="D180" s="274">
        <f ca="1">IF($B180="","",VLOOKUP($B180,'明細版-試算頁'!$B$146:$AD$267,D$17,FALSE))</f>
        <v>2655727</v>
      </c>
      <c r="E180" s="1290">
        <f ca="1">IF($B180="","",VLOOKUP($B180,'明細版-試算頁'!$B$146:$AD$267,E$17,FALSE))</f>
        <v>2855620</v>
      </c>
      <c r="F180" s="1290" t="e">
        <v>#VALUE!</v>
      </c>
      <c r="G180" s="275">
        <f ca="1">IF($B180="","",VLOOKUP($B180,'明細版-試算頁'!$B$146:$AD$267,G$17,FALSE))</f>
        <v>0</v>
      </c>
      <c r="H180" s="1291">
        <f ca="1">IF($B180="","",VLOOKUP($B180,'明細版-試算頁'!$B$146:$AD$267,H$17,FALSE))</f>
        <v>2733459</v>
      </c>
      <c r="I180" s="1292" t="e">
        <v>#VALUE!</v>
      </c>
      <c r="J180" s="1290">
        <f ca="1">IF($B180="","",VLOOKUP($B180,'明細版-試算頁'!$B$146:$AD$267,J$17,FALSE))</f>
        <v>2733484</v>
      </c>
      <c r="K180" s="1293" t="e">
        <v>#VALUE!</v>
      </c>
      <c r="L180" s="311">
        <f t="shared" ca="1" si="19"/>
        <v>2733459</v>
      </c>
      <c r="M180" s="313">
        <f t="shared" ca="1" si="20"/>
        <v>2733484</v>
      </c>
      <c r="N180" s="189"/>
      <c r="O180" s="189"/>
      <c r="P180" s="189"/>
      <c r="Q180" s="189"/>
      <c r="R180" s="189"/>
      <c r="S180" s="189"/>
      <c r="T180" s="189"/>
      <c r="U180" s="189"/>
      <c r="V180" s="189"/>
      <c r="W180" s="189"/>
      <c r="X180" s="189"/>
      <c r="Y180" s="189"/>
      <c r="Z180" s="189"/>
      <c r="AA180" s="189"/>
      <c r="AB180" s="189"/>
      <c r="AC180" s="189"/>
      <c r="AD180" s="189"/>
      <c r="AE180" s="189"/>
      <c r="AF180" s="189"/>
    </row>
    <row r="181" spans="2:32" s="190" customFormat="1" ht="33" hidden="1" customHeight="1">
      <c r="B181" s="272">
        <f t="shared" ca="1" si="18"/>
        <v>31</v>
      </c>
      <c r="C181" s="273">
        <f ca="1">IF($B181="","",VLOOKUP($B181,'明細版-試算頁'!$B$146:$AD$267,C$17,FALSE))</f>
        <v>101</v>
      </c>
      <c r="D181" s="274">
        <f ca="1">IF($B181="","",VLOOKUP($B181,'明細版-試算頁'!$B$146:$AD$267,D$17,FALSE))</f>
        <v>2655727</v>
      </c>
      <c r="E181" s="1290">
        <f ca="1">IF($B181="","",VLOOKUP($B181,'明細版-試算頁'!$B$146:$AD$267,E$17,FALSE))</f>
        <v>2855620</v>
      </c>
      <c r="F181" s="1290" t="e">
        <v>#VALUE!</v>
      </c>
      <c r="G181" s="275">
        <f ca="1">IF($B181="","",VLOOKUP($B181,'明細版-試算頁'!$B$146:$AD$267,G$17,FALSE))</f>
        <v>0</v>
      </c>
      <c r="H181" s="1291">
        <f ca="1">IF($B181="","",VLOOKUP($B181,'明細版-試算頁'!$B$146:$AD$267,H$17,FALSE))</f>
        <v>2742713</v>
      </c>
      <c r="I181" s="1292" t="e">
        <v>#VALUE!</v>
      </c>
      <c r="J181" s="1290">
        <f ca="1">IF($B181="","",VLOOKUP($B181,'明細版-試算頁'!$B$146:$AD$267,J$17,FALSE))</f>
        <v>2742738</v>
      </c>
      <c r="K181" s="1293" t="e">
        <v>#VALUE!</v>
      </c>
      <c r="L181" s="311">
        <f t="shared" ca="1" si="19"/>
        <v>2742713</v>
      </c>
      <c r="M181" s="313">
        <f t="shared" ca="1" si="20"/>
        <v>2742738</v>
      </c>
      <c r="N181" s="189"/>
      <c r="O181" s="189"/>
      <c r="P181" s="189"/>
      <c r="Q181" s="189"/>
      <c r="R181" s="189"/>
      <c r="S181" s="189"/>
      <c r="T181" s="189"/>
      <c r="U181" s="189"/>
      <c r="V181" s="189"/>
      <c r="W181" s="189"/>
      <c r="X181" s="189"/>
      <c r="Y181" s="189"/>
      <c r="Z181" s="189"/>
      <c r="AA181" s="189"/>
      <c r="AB181" s="189"/>
      <c r="AC181" s="189"/>
      <c r="AD181" s="189"/>
      <c r="AE181" s="189"/>
      <c r="AF181" s="189"/>
    </row>
    <row r="182" spans="2:32" s="190" customFormat="1" ht="33" hidden="1" customHeight="1">
      <c r="B182" s="272">
        <f t="shared" ca="1" si="18"/>
        <v>32</v>
      </c>
      <c r="C182" s="273">
        <f ca="1">IF($B182="","",VLOOKUP($B182,'明細版-試算頁'!$B$146:$AD$267,C$17,FALSE))</f>
        <v>102</v>
      </c>
      <c r="D182" s="274">
        <f ca="1">IF($B182="","",VLOOKUP($B182,'明細版-試算頁'!$B$146:$AD$267,D$17,FALSE))</f>
        <v>2655727</v>
      </c>
      <c r="E182" s="1290">
        <f ca="1">IF($B182="","",VLOOKUP($B182,'明細版-試算頁'!$B$146:$AD$267,E$17,FALSE))</f>
        <v>2855620</v>
      </c>
      <c r="F182" s="1290" t="e">
        <v>#VALUE!</v>
      </c>
      <c r="G182" s="275">
        <f ca="1">IF($B182="","",VLOOKUP($B182,'明細版-試算頁'!$B$146:$AD$267,G$17,FALSE))</f>
        <v>0</v>
      </c>
      <c r="H182" s="1291">
        <f ca="1">IF($B182="","",VLOOKUP($B182,'明細版-試算頁'!$B$146:$AD$267,H$17,FALSE))</f>
        <v>2751598</v>
      </c>
      <c r="I182" s="1292" t="e">
        <v>#VALUE!</v>
      </c>
      <c r="J182" s="1290">
        <f ca="1">IF($B182="","",VLOOKUP($B182,'明細版-試算頁'!$B$146:$AD$267,J$17,FALSE))</f>
        <v>2751622</v>
      </c>
      <c r="K182" s="1293" t="e">
        <v>#VALUE!</v>
      </c>
      <c r="L182" s="311">
        <f t="shared" ca="1" si="19"/>
        <v>2751598</v>
      </c>
      <c r="M182" s="313">
        <f t="shared" ca="1" si="20"/>
        <v>2751622</v>
      </c>
      <c r="N182" s="189"/>
      <c r="O182" s="189"/>
      <c r="P182" s="189"/>
      <c r="Q182" s="189"/>
      <c r="R182" s="189"/>
      <c r="S182" s="189"/>
      <c r="T182" s="189"/>
      <c r="U182" s="189"/>
      <c r="V182" s="189"/>
      <c r="W182" s="189"/>
      <c r="X182" s="189"/>
      <c r="Y182" s="189"/>
      <c r="Z182" s="189"/>
      <c r="AA182" s="189"/>
      <c r="AB182" s="189"/>
      <c r="AC182" s="189"/>
      <c r="AD182" s="189"/>
      <c r="AE182" s="189"/>
      <c r="AF182" s="189"/>
    </row>
    <row r="183" spans="2:32" s="190" customFormat="1" ht="33" hidden="1" customHeight="1">
      <c r="B183" s="272">
        <f t="shared" ca="1" si="18"/>
        <v>33</v>
      </c>
      <c r="C183" s="273">
        <f ca="1">IF($B183="","",VLOOKUP($B183,'明細版-試算頁'!$B$146:$AD$267,C$17,FALSE))</f>
        <v>103</v>
      </c>
      <c r="D183" s="274">
        <f ca="1">IF($B183="","",VLOOKUP($B183,'明細版-試算頁'!$B$146:$AD$267,D$17,FALSE))</f>
        <v>2655727</v>
      </c>
      <c r="E183" s="1290">
        <f ca="1">IF($B183="","",VLOOKUP($B183,'明細版-試算頁'!$B$146:$AD$267,E$17,FALSE))</f>
        <v>2855620</v>
      </c>
      <c r="F183" s="1290" t="e">
        <v>#VALUE!</v>
      </c>
      <c r="G183" s="275">
        <f ca="1">IF($B183="","",VLOOKUP($B183,'明細版-試算頁'!$B$146:$AD$267,G$17,FALSE))</f>
        <v>0</v>
      </c>
      <c r="H183" s="1291">
        <f ca="1">IF($B183="","",VLOOKUP($B183,'明細版-試算頁'!$B$146:$AD$267,H$17,FALSE))</f>
        <v>2760482</v>
      </c>
      <c r="I183" s="1292" t="e">
        <v>#VALUE!</v>
      </c>
      <c r="J183" s="1290">
        <f ca="1">IF($B183="","",VLOOKUP($B183,'明細版-試算頁'!$B$146:$AD$267,J$17,FALSE))</f>
        <v>2760508</v>
      </c>
      <c r="K183" s="1293" t="e">
        <v>#VALUE!</v>
      </c>
      <c r="L183" s="311">
        <f t="shared" ca="1" si="19"/>
        <v>2760482</v>
      </c>
      <c r="M183" s="313">
        <f t="shared" ca="1" si="20"/>
        <v>2760508</v>
      </c>
      <c r="N183" s="189"/>
      <c r="O183" s="189"/>
      <c r="P183" s="189"/>
      <c r="Q183" s="189"/>
      <c r="R183" s="189"/>
      <c r="S183" s="189"/>
      <c r="T183" s="189"/>
      <c r="U183" s="189"/>
      <c r="V183" s="189"/>
      <c r="W183" s="189"/>
      <c r="X183" s="189"/>
      <c r="Y183" s="189"/>
      <c r="Z183" s="189"/>
      <c r="AA183" s="189"/>
      <c r="AB183" s="189"/>
      <c r="AC183" s="189"/>
      <c r="AD183" s="189"/>
      <c r="AE183" s="189"/>
      <c r="AF183" s="189"/>
    </row>
    <row r="184" spans="2:32" s="190" customFormat="1" ht="33" hidden="1" customHeight="1">
      <c r="B184" s="272">
        <f t="shared" ca="1" si="18"/>
        <v>34</v>
      </c>
      <c r="C184" s="273">
        <f ca="1">IF($B184="","",VLOOKUP($B184,'明細版-試算頁'!$B$146:$AD$267,C$17,FALSE))</f>
        <v>104</v>
      </c>
      <c r="D184" s="274">
        <f ca="1">IF($B184="","",VLOOKUP($B184,'明細版-試算頁'!$B$146:$AD$267,D$17,FALSE))</f>
        <v>2655727</v>
      </c>
      <c r="E184" s="1290">
        <f ca="1">IF($B184="","",VLOOKUP($B184,'明細版-試算頁'!$B$146:$AD$267,E$17,FALSE))</f>
        <v>2855620</v>
      </c>
      <c r="F184" s="1290" t="e">
        <v>#VALUE!</v>
      </c>
      <c r="G184" s="275">
        <f ca="1">IF($B184="","",VLOOKUP($B184,'明細版-試算頁'!$B$146:$AD$267,G$17,FALSE))</f>
        <v>0</v>
      </c>
      <c r="H184" s="1291">
        <f ca="1">IF($B184="","",VLOOKUP($B184,'明細版-試算頁'!$B$146:$AD$267,H$17,FALSE))</f>
        <v>2769737</v>
      </c>
      <c r="I184" s="1292" t="e">
        <v>#VALUE!</v>
      </c>
      <c r="J184" s="1290">
        <f ca="1">IF($B184="","",VLOOKUP($B184,'明細版-試算頁'!$B$146:$AD$267,J$17,FALSE))</f>
        <v>2769764</v>
      </c>
      <c r="K184" s="1293" t="e">
        <v>#VALUE!</v>
      </c>
      <c r="L184" s="311">
        <f t="shared" ca="1" si="19"/>
        <v>2769737</v>
      </c>
      <c r="M184" s="313">
        <f t="shared" ca="1" si="20"/>
        <v>2769764</v>
      </c>
      <c r="N184" s="189"/>
      <c r="O184" s="189"/>
      <c r="P184" s="189"/>
      <c r="Q184" s="189"/>
      <c r="R184" s="189"/>
      <c r="S184" s="189"/>
      <c r="T184" s="189"/>
      <c r="U184" s="189"/>
      <c r="V184" s="189"/>
      <c r="W184" s="189"/>
      <c r="X184" s="189"/>
      <c r="Y184" s="189"/>
      <c r="Z184" s="189"/>
      <c r="AA184" s="189"/>
      <c r="AB184" s="189"/>
      <c r="AC184" s="189"/>
      <c r="AD184" s="189"/>
      <c r="AE184" s="189"/>
      <c r="AF184" s="189"/>
    </row>
    <row r="185" spans="2:32" s="190" customFormat="1" ht="33" hidden="1" customHeight="1">
      <c r="B185" s="272">
        <f t="shared" ca="1" si="18"/>
        <v>35</v>
      </c>
      <c r="C185" s="273">
        <f ca="1">IF($B185="","",VLOOKUP($B185,'明細版-試算頁'!$B$146:$AD$267,C$17,FALSE))</f>
        <v>105</v>
      </c>
      <c r="D185" s="274">
        <f ca="1">IF($B185="","",VLOOKUP($B185,'明細版-試算頁'!$B$146:$AD$267,D$17,FALSE))</f>
        <v>2655727</v>
      </c>
      <c r="E185" s="1290">
        <f ca="1">IF($B185="","",VLOOKUP($B185,'明細版-試算頁'!$B$146:$AD$267,E$17,FALSE))</f>
        <v>2855620</v>
      </c>
      <c r="F185" s="1290" t="e">
        <v>#VALUE!</v>
      </c>
      <c r="G185" s="275">
        <f ca="1">IF($B185="","",VLOOKUP($B185,'明細版-試算頁'!$B$146:$AD$267,G$17,FALSE))</f>
        <v>0</v>
      </c>
      <c r="H185" s="1291">
        <f ca="1">IF($B185="","",VLOOKUP($B185,'明細版-試算頁'!$B$146:$AD$267,H$17,FALSE))</f>
        <v>2779732</v>
      </c>
      <c r="I185" s="1292" t="e">
        <v>#VALUE!</v>
      </c>
      <c r="J185" s="1290">
        <f ca="1">IF($B185="","",VLOOKUP($B185,'明細版-試算頁'!$B$146:$AD$267,J$17,FALSE))</f>
        <v>2779760</v>
      </c>
      <c r="K185" s="1293" t="e">
        <v>#VALUE!</v>
      </c>
      <c r="L185" s="311">
        <f t="shared" ca="1" si="19"/>
        <v>2779732</v>
      </c>
      <c r="M185" s="313">
        <f t="shared" ca="1" si="20"/>
        <v>2779760</v>
      </c>
      <c r="N185" s="189"/>
      <c r="O185" s="189"/>
      <c r="P185" s="189"/>
      <c r="Q185" s="189"/>
      <c r="R185" s="189"/>
      <c r="S185" s="189"/>
      <c r="T185" s="189"/>
      <c r="U185" s="189"/>
      <c r="V185" s="189"/>
      <c r="W185" s="189"/>
      <c r="X185" s="189"/>
      <c r="Y185" s="189"/>
      <c r="Z185" s="189"/>
      <c r="AA185" s="189"/>
      <c r="AB185" s="189"/>
      <c r="AC185" s="189"/>
      <c r="AD185" s="189"/>
      <c r="AE185" s="189"/>
      <c r="AF185" s="189"/>
    </row>
    <row r="186" spans="2:32" s="190" customFormat="1" ht="33" hidden="1" customHeight="1">
      <c r="B186" s="272">
        <f t="shared" ca="1" si="18"/>
        <v>36</v>
      </c>
      <c r="C186" s="273">
        <f ca="1">IF($B186="","",VLOOKUP($B186,'明細版-試算頁'!$B$146:$AD$267,C$17,FALSE))</f>
        <v>106</v>
      </c>
      <c r="D186" s="274">
        <f ca="1">IF($B186="","",VLOOKUP($B186,'明細版-試算頁'!$B$146:$AD$267,D$17,FALSE))</f>
        <v>2655727</v>
      </c>
      <c r="E186" s="1290">
        <f ca="1">IF($B186="","",VLOOKUP($B186,'明細版-試算頁'!$B$146:$AD$267,E$17,FALSE))</f>
        <v>2855620</v>
      </c>
      <c r="F186" s="1290" t="e">
        <v>#VALUE!</v>
      </c>
      <c r="G186" s="275">
        <f ca="1">IF($B186="","",VLOOKUP($B186,'明細版-試算頁'!$B$146:$AD$267,G$17,FALSE))</f>
        <v>0</v>
      </c>
      <c r="H186" s="1291">
        <f ca="1">IF($B186="","",VLOOKUP($B186,'明細版-試算頁'!$B$146:$AD$267,H$17,FALSE))</f>
        <v>2790097</v>
      </c>
      <c r="I186" s="1292" t="e">
        <v>#VALUE!</v>
      </c>
      <c r="J186" s="1290">
        <f ca="1">IF($B186="","",VLOOKUP($B186,'明細版-試算頁'!$B$146:$AD$267,J$17,FALSE))</f>
        <v>2790130</v>
      </c>
      <c r="K186" s="1293" t="e">
        <v>#VALUE!</v>
      </c>
      <c r="L186" s="311">
        <f t="shared" ca="1" si="19"/>
        <v>2790097</v>
      </c>
      <c r="M186" s="313">
        <f t="shared" ca="1" si="20"/>
        <v>2790130</v>
      </c>
      <c r="N186" s="189"/>
      <c r="O186" s="189"/>
      <c r="P186" s="189"/>
      <c r="Q186" s="189"/>
      <c r="R186" s="189"/>
      <c r="S186" s="189"/>
      <c r="T186" s="189"/>
      <c r="U186" s="189"/>
      <c r="V186" s="189"/>
      <c r="W186" s="189"/>
      <c r="X186" s="189"/>
      <c r="Y186" s="189"/>
      <c r="Z186" s="189"/>
      <c r="AA186" s="189"/>
      <c r="AB186" s="189"/>
      <c r="AC186" s="189"/>
      <c r="AD186" s="189"/>
      <c r="AE186" s="189"/>
      <c r="AF186" s="189"/>
    </row>
    <row r="187" spans="2:32" s="190" customFormat="1" ht="33" hidden="1" customHeight="1">
      <c r="B187" s="272">
        <f t="shared" ca="1" si="18"/>
        <v>37</v>
      </c>
      <c r="C187" s="273">
        <f ca="1">IF($B187="","",VLOOKUP($B187,'明細版-試算頁'!$B$146:$AD$267,C$17,FALSE))</f>
        <v>107</v>
      </c>
      <c r="D187" s="274">
        <f ca="1">IF($B187="","",VLOOKUP($B187,'明細版-試算頁'!$B$146:$AD$267,D$17,FALSE))</f>
        <v>2655727</v>
      </c>
      <c r="E187" s="1290">
        <f ca="1">IF($B187="","",VLOOKUP($B187,'明細版-試算頁'!$B$146:$AD$267,E$17,FALSE))</f>
        <v>2855620</v>
      </c>
      <c r="F187" s="1290" t="e">
        <v>#VALUE!</v>
      </c>
      <c r="G187" s="275">
        <f ca="1">IF($B187="","",VLOOKUP($B187,'明細版-試算頁'!$B$146:$AD$267,G$17,FALSE))</f>
        <v>0</v>
      </c>
      <c r="H187" s="1291">
        <f ca="1">IF($B187="","",VLOOKUP($B187,'明細版-試算頁'!$B$146:$AD$267,H$17,FALSE))</f>
        <v>2801943</v>
      </c>
      <c r="I187" s="1292" t="e">
        <v>#VALUE!</v>
      </c>
      <c r="J187" s="1290">
        <f ca="1">IF($B187="","",VLOOKUP($B187,'明細版-試算頁'!$B$146:$AD$267,J$17,FALSE))</f>
        <v>2801993</v>
      </c>
      <c r="K187" s="1293" t="e">
        <v>#VALUE!</v>
      </c>
      <c r="L187" s="311">
        <f t="shared" ca="1" si="19"/>
        <v>2801943</v>
      </c>
      <c r="M187" s="313">
        <f t="shared" ca="1" si="20"/>
        <v>2801993</v>
      </c>
      <c r="N187" s="189"/>
      <c r="O187" s="189"/>
      <c r="P187" s="189"/>
      <c r="Q187" s="189"/>
      <c r="R187" s="189"/>
      <c r="S187" s="189"/>
      <c r="T187" s="189"/>
      <c r="U187" s="189"/>
      <c r="V187" s="189"/>
      <c r="W187" s="189"/>
      <c r="X187" s="189"/>
      <c r="Y187" s="189"/>
      <c r="Z187" s="189"/>
      <c r="AA187" s="189"/>
      <c r="AB187" s="189"/>
      <c r="AC187" s="189"/>
      <c r="AD187" s="189"/>
      <c r="AE187" s="189"/>
      <c r="AF187" s="189"/>
    </row>
    <row r="188" spans="2:32" s="190" customFormat="1" ht="33" hidden="1" customHeight="1">
      <c r="B188" s="272">
        <f t="shared" ca="1" si="18"/>
        <v>38</v>
      </c>
      <c r="C188" s="273">
        <f ca="1">IF($B188="","",VLOOKUP($B188,'明細版-試算頁'!$B$146:$AD$267,C$17,FALSE))</f>
        <v>108</v>
      </c>
      <c r="D188" s="274">
        <f ca="1">IF($B188="","",VLOOKUP($B188,'明細版-試算頁'!$B$146:$AD$267,D$17,FALSE))</f>
        <v>2655727</v>
      </c>
      <c r="E188" s="1290">
        <f ca="1">IF($B188="","",VLOOKUP($B188,'明細版-試算頁'!$B$146:$AD$267,E$17,FALSE))</f>
        <v>2855620</v>
      </c>
      <c r="F188" s="1290" t="e">
        <v>#VALUE!</v>
      </c>
      <c r="G188" s="275">
        <f ca="1">IF($B188="","",VLOOKUP($B188,'明細版-試算頁'!$B$146:$AD$267,G$17,FALSE))</f>
        <v>0</v>
      </c>
      <c r="H188" s="1291">
        <f ca="1">IF($B188="","",VLOOKUP($B188,'明細版-試算頁'!$B$146:$AD$267,H$17,FALSE))</f>
        <v>2820082</v>
      </c>
      <c r="I188" s="1292" t="e">
        <v>#VALUE!</v>
      </c>
      <c r="J188" s="1290">
        <f ca="1">IF($B188="","",VLOOKUP($B188,'明細版-試算頁'!$B$146:$AD$267,J$17,FALSE))</f>
        <v>2820180</v>
      </c>
      <c r="K188" s="1293" t="e">
        <v>#VALUE!</v>
      </c>
      <c r="L188" s="311">
        <f t="shared" ca="1" si="19"/>
        <v>2820082</v>
      </c>
      <c r="M188" s="313">
        <f t="shared" ca="1" si="20"/>
        <v>2820180</v>
      </c>
      <c r="N188" s="189"/>
      <c r="O188" s="189"/>
      <c r="P188" s="189"/>
      <c r="Q188" s="189"/>
      <c r="R188" s="189"/>
      <c r="S188" s="189"/>
      <c r="T188" s="189"/>
      <c r="U188" s="189"/>
      <c r="V188" s="189"/>
      <c r="W188" s="189"/>
      <c r="X188" s="189"/>
      <c r="Y188" s="189"/>
      <c r="Z188" s="189"/>
      <c r="AA188" s="189"/>
      <c r="AB188" s="189"/>
      <c r="AC188" s="189"/>
      <c r="AD188" s="189"/>
      <c r="AE188" s="189"/>
      <c r="AF188" s="189"/>
    </row>
    <row r="189" spans="2:32" s="190" customFormat="1" ht="33" hidden="1" customHeight="1">
      <c r="B189" s="272">
        <f t="shared" ca="1" si="18"/>
        <v>39</v>
      </c>
      <c r="C189" s="273">
        <f ca="1">IF($B189="","",VLOOKUP($B189,'明細版-試算頁'!$B$146:$AD$267,C$17,FALSE))</f>
        <v>109</v>
      </c>
      <c r="D189" s="274">
        <f ca="1">IF($B189="","",VLOOKUP($B189,'明細版-試算頁'!$B$146:$AD$267,D$17,FALSE))</f>
        <v>2655727</v>
      </c>
      <c r="E189" s="1290">
        <f ca="1">IF($B189="","",VLOOKUP($B189,'明細版-試算頁'!$B$146:$AD$267,E$17,FALSE))</f>
        <v>2855620</v>
      </c>
      <c r="F189" s="1290" t="e">
        <v>#VALUE!</v>
      </c>
      <c r="G189" s="275">
        <f ca="1">IF($B189="","",VLOOKUP($B189,'明細版-試算頁'!$B$146:$AD$267,G$17,FALSE))</f>
        <v>0</v>
      </c>
      <c r="H189" s="1291">
        <f ca="1">IF($B189="","",VLOOKUP($B189,'明細版-試算頁'!$B$146:$AD$267,H$17,FALSE))</f>
        <v>2855620</v>
      </c>
      <c r="I189" s="1292" t="e">
        <v>#VALUE!</v>
      </c>
      <c r="J189" s="1290">
        <f ca="1">IF($B189="","",VLOOKUP($B189,'明細版-試算頁'!$B$146:$AD$267,J$17,FALSE))</f>
        <v>0</v>
      </c>
      <c r="K189" s="1293" t="e">
        <v>#VALUE!</v>
      </c>
      <c r="L189" s="311">
        <f t="shared" ca="1" si="19"/>
        <v>2855620</v>
      </c>
      <c r="M189" s="313">
        <f t="shared" ca="1" si="20"/>
        <v>0</v>
      </c>
      <c r="N189" s="189"/>
      <c r="O189" s="189"/>
      <c r="P189" s="189"/>
      <c r="Q189" s="189"/>
      <c r="R189" s="189"/>
      <c r="S189" s="189"/>
      <c r="T189" s="189"/>
      <c r="U189" s="189"/>
      <c r="V189" s="189"/>
      <c r="W189" s="189"/>
      <c r="X189" s="189"/>
      <c r="Y189" s="189"/>
      <c r="Z189" s="189"/>
      <c r="AA189" s="189"/>
      <c r="AB189" s="189"/>
      <c r="AC189" s="189"/>
      <c r="AD189" s="189"/>
      <c r="AE189" s="189"/>
      <c r="AF189" s="189"/>
    </row>
    <row r="190" spans="2:32" s="190" customFormat="1" ht="33" hidden="1" customHeight="1" thickBot="1">
      <c r="B190" s="278" t="str">
        <f t="shared" ca="1" si="18"/>
        <v/>
      </c>
      <c r="C190" s="279" t="str">
        <f ca="1">IF($B190="","",VLOOKUP($B190,'明細版-試算頁'!$B$146:$AD$267,C$17,FALSE))</f>
        <v/>
      </c>
      <c r="D190" s="280" t="str">
        <f ca="1">IF($B190="","",VLOOKUP($B190,'明細版-試算頁'!$B$146:$AD$267,D$17,FALSE))</f>
        <v/>
      </c>
      <c r="E190" s="1294" t="str">
        <f ca="1">IF($B190="","",VLOOKUP($B190,'明細版-試算頁'!$B$146:$AD$267,E$17,FALSE))</f>
        <v/>
      </c>
      <c r="F190" s="1294" t="e">
        <v>#VALUE!</v>
      </c>
      <c r="G190" s="281" t="str">
        <f ca="1">IF($B190="","",VLOOKUP($B190,'明細版-試算頁'!$B$146:$AD$267,G$17,FALSE))</f>
        <v/>
      </c>
      <c r="H190" s="1295" t="str">
        <f ca="1">IF($B190="","",VLOOKUP($B190,'明細版-試算頁'!$B$146:$AD$267,H$17,FALSE))</f>
        <v/>
      </c>
      <c r="I190" s="1296" t="e">
        <v>#VALUE!</v>
      </c>
      <c r="J190" s="1294" t="str">
        <f ca="1">IF($B190="","",VLOOKUP($B190,'明細版-試算頁'!$B$146:$AD$267,J$17,FALSE))</f>
        <v/>
      </c>
      <c r="K190" s="1297" t="e">
        <v>#VALUE!</v>
      </c>
      <c r="L190" s="311" t="str">
        <f t="shared" ca="1" si="19"/>
        <v/>
      </c>
      <c r="M190" s="277" t="str">
        <f t="shared" ca="1" si="20"/>
        <v/>
      </c>
      <c r="N190" s="189"/>
      <c r="O190" s="189"/>
      <c r="P190" s="189"/>
      <c r="Q190" s="189"/>
      <c r="R190" s="189"/>
      <c r="S190" s="189"/>
      <c r="T190" s="189"/>
      <c r="U190" s="189"/>
      <c r="V190" s="189"/>
      <c r="W190" s="189"/>
      <c r="X190" s="189"/>
      <c r="Y190" s="189"/>
      <c r="Z190" s="189"/>
      <c r="AA190" s="189"/>
      <c r="AB190" s="189"/>
      <c r="AC190" s="189"/>
      <c r="AD190" s="189"/>
      <c r="AE190" s="189"/>
      <c r="AF190" s="189"/>
    </row>
    <row r="191" spans="2:32" s="190" customFormat="1" ht="25.95" hidden="1" customHeight="1">
      <c r="B191" s="1305" t="str">
        <f>$B$18</f>
        <v>保單
年度
(末)</v>
      </c>
      <c r="C191" s="1308" t="str">
        <f ca="1">$C$18</f>
        <v>保險
年齡</v>
      </c>
      <c r="D191" s="1308" t="str">
        <f ca="1">$D$18</f>
        <v>累積所繳保險費
(A)</v>
      </c>
      <c r="E191" s="1313" t="str">
        <f>$E$145</f>
        <v>假設投保後未來各保單年度宣告利率為1.75% (下表為預估假設值)</v>
      </c>
      <c r="F191" s="1313"/>
      <c r="G191" s="1314"/>
      <c r="H191" s="1314"/>
      <c r="I191" s="1314"/>
      <c r="J191" s="1314"/>
      <c r="K191" s="1315"/>
      <c r="L191" s="287"/>
      <c r="M191" s="314"/>
      <c r="N191" s="189"/>
      <c r="O191" s="189"/>
      <c r="P191" s="189"/>
      <c r="Q191" s="189"/>
      <c r="R191" s="189"/>
      <c r="S191" s="189"/>
      <c r="T191" s="189"/>
      <c r="U191" s="189"/>
      <c r="V191" s="189"/>
      <c r="W191" s="189"/>
      <c r="X191" s="189"/>
      <c r="Y191" s="189"/>
      <c r="Z191" s="189"/>
      <c r="AA191" s="189"/>
      <c r="AB191" s="189"/>
      <c r="AC191" s="189"/>
      <c r="AD191" s="189"/>
      <c r="AE191" s="189"/>
      <c r="AF191" s="189"/>
    </row>
    <row r="192" spans="2:32" s="190" customFormat="1" ht="29.95" hidden="1" customHeight="1">
      <c r="B192" s="1306"/>
      <c r="C192" s="1309"/>
      <c r="D192" s="1311"/>
      <c r="E192" s="1316" t="str">
        <f>$E$19</f>
        <v>含「基本保險金額、累計增加保險金額」</v>
      </c>
      <c r="F192" s="1317"/>
      <c r="G192" s="304" t="str">
        <f>$G$19</f>
        <v>選擇現金給付</v>
      </c>
      <c r="H192" s="1316" t="str">
        <f>$H$19</f>
        <v>含「基本保險金額、累計增加保險金額」</v>
      </c>
      <c r="I192" s="1318"/>
      <c r="J192" s="1318"/>
      <c r="K192" s="1319"/>
      <c r="L192" s="1298" t="str">
        <f>$L$146</f>
        <v>(F)=(B)+(D)</v>
      </c>
      <c r="M192" s="1300" t="str">
        <f>$M$146</f>
        <v>(G)=(B)+(E)</v>
      </c>
      <c r="N192" s="189"/>
      <c r="O192" s="189"/>
      <c r="P192" s="189"/>
      <c r="Q192" s="189"/>
      <c r="R192" s="189"/>
      <c r="S192" s="189"/>
      <c r="T192" s="189"/>
      <c r="U192" s="189"/>
      <c r="V192" s="189"/>
      <c r="W192" s="189"/>
      <c r="X192" s="189"/>
      <c r="Y192" s="189"/>
      <c r="Z192" s="189"/>
      <c r="AA192" s="189"/>
      <c r="AB192" s="189"/>
      <c r="AC192" s="189"/>
      <c r="AD192" s="189"/>
      <c r="AE192" s="189"/>
      <c r="AF192" s="189"/>
    </row>
    <row r="193" spans="2:32" s="190" customFormat="1" ht="69" hidden="1" customHeight="1" thickBot="1">
      <c r="B193" s="1307"/>
      <c r="C193" s="1310"/>
      <c r="D193" s="1312"/>
      <c r="E193" s="1302" t="str">
        <f>$E$20</f>
        <v>壽險保障
(身故保險金)</v>
      </c>
      <c r="F193" s="1303"/>
      <c r="G193" s="315" t="str">
        <f ca="1">$G$20</f>
        <v>增值回饋
分享金
(B)</v>
      </c>
      <c r="H193" s="1302" t="str">
        <f ca="1">$H$20</f>
        <v>年度末現金價值
【含祝壽保險金】
(D)</v>
      </c>
      <c r="I193" s="1303"/>
      <c r="J193" s="1302" t="str">
        <f ca="1">$J$20</f>
        <v>次年度期初
現金價值
(E)</v>
      </c>
      <c r="K193" s="1304"/>
      <c r="L193" s="1299"/>
      <c r="M193" s="1301"/>
      <c r="N193" s="189"/>
      <c r="O193" s="189"/>
      <c r="P193" s="189"/>
      <c r="Q193" s="189"/>
      <c r="R193" s="189"/>
      <c r="S193" s="189"/>
      <c r="T193" s="189"/>
      <c r="U193" s="189"/>
      <c r="V193" s="189"/>
      <c r="W193" s="189"/>
      <c r="X193" s="189"/>
      <c r="Y193" s="189"/>
      <c r="Z193" s="189"/>
      <c r="AA193" s="189"/>
      <c r="AB193" s="189"/>
      <c r="AC193" s="189"/>
      <c r="AD193" s="189"/>
      <c r="AE193" s="189"/>
      <c r="AF193" s="189"/>
    </row>
    <row r="194" spans="2:32" s="190" customFormat="1" ht="33" hidden="1" customHeight="1">
      <c r="B194" s="266" t="str">
        <f ca="1">IF(B190="","",IF(C190=109,"",B190+1))</f>
        <v/>
      </c>
      <c r="C194" s="267" t="str">
        <f ca="1">IF($B194="","",VLOOKUP($B194,'明細版-試算頁'!$B$146:$AD$267,C$17,FALSE))</f>
        <v/>
      </c>
      <c r="D194" s="268" t="str">
        <f ca="1">IF($B194="","",VLOOKUP($B194,'明細版-試算頁'!$B$146:$AD$267,D$17,FALSE))</f>
        <v/>
      </c>
      <c r="E194" s="1321" t="str">
        <f ca="1">IF($B194="","",VLOOKUP($B194,'明細版-試算頁'!$B$146:$AD$267,E$17,FALSE))</f>
        <v/>
      </c>
      <c r="F194" s="1321" t="e">
        <v>#VALUE!</v>
      </c>
      <c r="G194" s="269" t="str">
        <f ca="1">IF($B194="","",VLOOKUP($B194,'明細版-試算頁'!$B$146:$AD$267,G$17,FALSE))</f>
        <v/>
      </c>
      <c r="H194" s="1322" t="str">
        <f ca="1">IF($B194="","",VLOOKUP($B194,'明細版-試算頁'!$B$146:$AD$267,H$17,FALSE))</f>
        <v/>
      </c>
      <c r="I194" s="1323" t="e">
        <v>#VALUE!</v>
      </c>
      <c r="J194" s="1321" t="str">
        <f ca="1">IF($B194="","",VLOOKUP($B194,'明細版-試算頁'!$B$146:$AD$267,J$17,FALSE))</f>
        <v/>
      </c>
      <c r="K194" s="1324" t="e">
        <v>#VALUE!</v>
      </c>
      <c r="L194" s="311" t="str">
        <f t="shared" ref="L194:L213" ca="1" si="21">IF(B194="","",G194+H194)</f>
        <v/>
      </c>
      <c r="M194" s="312" t="str">
        <f t="shared" ref="M194:M213" ca="1" si="22">IF(J194="","",IF(J194=0,0,G194+J194))</f>
        <v/>
      </c>
      <c r="N194" s="189"/>
      <c r="O194" s="189"/>
      <c r="P194" s="189"/>
      <c r="Q194" s="189"/>
      <c r="R194" s="189"/>
      <c r="S194" s="189"/>
      <c r="T194" s="189"/>
      <c r="U194" s="189"/>
      <c r="V194" s="189"/>
      <c r="W194" s="189"/>
      <c r="X194" s="189"/>
      <c r="Y194" s="189"/>
      <c r="Z194" s="189"/>
      <c r="AA194" s="189"/>
      <c r="AB194" s="189"/>
      <c r="AC194" s="189"/>
      <c r="AD194" s="189"/>
      <c r="AE194" s="189"/>
      <c r="AF194" s="189"/>
    </row>
    <row r="195" spans="2:32" s="190" customFormat="1" ht="33" hidden="1" customHeight="1">
      <c r="B195" s="272" t="str">
        <f t="shared" ref="B195:B221" ca="1" si="23">IF(B194="","",IF(C194=109,"",B194+1))</f>
        <v/>
      </c>
      <c r="C195" s="273" t="str">
        <f ca="1">IF($B195="","",VLOOKUP($B195,'明細版-試算頁'!$B$146:$AD$267,C$17,FALSE))</f>
        <v/>
      </c>
      <c r="D195" s="274" t="str">
        <f ca="1">IF($B195="","",VLOOKUP($B195,'明細版-試算頁'!$B$146:$AD$267,D$17,FALSE))</f>
        <v/>
      </c>
      <c r="E195" s="1290" t="str">
        <f ca="1">IF($B195="","",VLOOKUP($B195,'明細版-試算頁'!$B$146:$AD$267,E$17,FALSE))</f>
        <v/>
      </c>
      <c r="F195" s="1290" t="e">
        <v>#VALUE!</v>
      </c>
      <c r="G195" s="275" t="str">
        <f ca="1">IF($B195="","",VLOOKUP($B195,'明細版-試算頁'!$B$146:$AD$267,G$17,FALSE))</f>
        <v/>
      </c>
      <c r="H195" s="1291" t="str">
        <f ca="1">IF($B195="","",VLOOKUP($B195,'明細版-試算頁'!$B$146:$AD$267,H$17,FALSE))</f>
        <v/>
      </c>
      <c r="I195" s="1292" t="e">
        <v>#VALUE!</v>
      </c>
      <c r="J195" s="1290" t="str">
        <f ca="1">IF($B195="","",VLOOKUP($B195,'明細版-試算頁'!$B$146:$AD$267,J$17,FALSE))</f>
        <v/>
      </c>
      <c r="K195" s="1293" t="e">
        <v>#VALUE!</v>
      </c>
      <c r="L195" s="311" t="str">
        <f t="shared" ca="1" si="21"/>
        <v/>
      </c>
      <c r="M195" s="313" t="str">
        <f t="shared" ca="1" si="22"/>
        <v/>
      </c>
      <c r="N195" s="189"/>
      <c r="O195" s="189"/>
      <c r="P195" s="189"/>
      <c r="Q195" s="189"/>
      <c r="R195" s="189"/>
      <c r="S195" s="189"/>
      <c r="T195" s="189"/>
      <c r="U195" s="189"/>
      <c r="V195" s="189"/>
      <c r="W195" s="189"/>
      <c r="X195" s="189"/>
      <c r="Y195" s="189"/>
      <c r="Z195" s="189"/>
      <c r="AA195" s="189"/>
      <c r="AB195" s="189"/>
      <c r="AC195" s="189"/>
      <c r="AD195" s="189"/>
      <c r="AE195" s="189"/>
      <c r="AF195" s="189"/>
    </row>
    <row r="196" spans="2:32" s="190" customFormat="1" ht="33" hidden="1" customHeight="1">
      <c r="B196" s="272" t="str">
        <f t="shared" ca="1" si="23"/>
        <v/>
      </c>
      <c r="C196" s="273" t="str">
        <f ca="1">IF($B196="","",VLOOKUP($B196,'明細版-試算頁'!$B$146:$AD$267,C$17,FALSE))</f>
        <v/>
      </c>
      <c r="D196" s="274" t="str">
        <f ca="1">IF($B196="","",VLOOKUP($B196,'明細版-試算頁'!$B$146:$AD$267,D$17,FALSE))</f>
        <v/>
      </c>
      <c r="E196" s="1290" t="str">
        <f ca="1">IF($B196="","",VLOOKUP($B196,'明細版-試算頁'!$B$146:$AD$267,E$17,FALSE))</f>
        <v/>
      </c>
      <c r="F196" s="1290" t="e">
        <v>#VALUE!</v>
      </c>
      <c r="G196" s="275" t="str">
        <f ca="1">IF($B196="","",VLOOKUP($B196,'明細版-試算頁'!$B$146:$AD$267,G$17,FALSE))</f>
        <v/>
      </c>
      <c r="H196" s="1291" t="str">
        <f ca="1">IF($B196="","",VLOOKUP($B196,'明細版-試算頁'!$B$146:$AD$267,H$17,FALSE))</f>
        <v/>
      </c>
      <c r="I196" s="1292" t="e">
        <v>#VALUE!</v>
      </c>
      <c r="J196" s="1290" t="str">
        <f ca="1">IF($B196="","",VLOOKUP($B196,'明細版-試算頁'!$B$146:$AD$267,J$17,FALSE))</f>
        <v/>
      </c>
      <c r="K196" s="1293" t="e">
        <v>#VALUE!</v>
      </c>
      <c r="L196" s="311" t="str">
        <f t="shared" ca="1" si="21"/>
        <v/>
      </c>
      <c r="M196" s="313" t="str">
        <f t="shared" ca="1" si="22"/>
        <v/>
      </c>
      <c r="N196" s="189"/>
      <c r="O196" s="189"/>
      <c r="P196" s="189"/>
      <c r="Q196" s="189"/>
      <c r="R196" s="189"/>
      <c r="S196" s="189"/>
      <c r="T196" s="189"/>
      <c r="U196" s="189"/>
      <c r="V196" s="189"/>
      <c r="W196" s="189"/>
      <c r="X196" s="189"/>
      <c r="Y196" s="189"/>
      <c r="Z196" s="189"/>
      <c r="AA196" s="189"/>
      <c r="AB196" s="189"/>
      <c r="AC196" s="189"/>
      <c r="AD196" s="189"/>
      <c r="AE196" s="189"/>
      <c r="AF196" s="189"/>
    </row>
    <row r="197" spans="2:32" s="190" customFormat="1" ht="33" hidden="1" customHeight="1">
      <c r="B197" s="272" t="str">
        <f t="shared" ca="1" si="23"/>
        <v/>
      </c>
      <c r="C197" s="273" t="str">
        <f ca="1">IF($B197="","",VLOOKUP($B197,'明細版-試算頁'!$B$146:$AD$267,C$17,FALSE))</f>
        <v/>
      </c>
      <c r="D197" s="274" t="str">
        <f ca="1">IF($B197="","",VLOOKUP($B197,'明細版-試算頁'!$B$146:$AD$267,D$17,FALSE))</f>
        <v/>
      </c>
      <c r="E197" s="1290" t="str">
        <f ca="1">IF($B197="","",VLOOKUP($B197,'明細版-試算頁'!$B$146:$AD$267,E$17,FALSE))</f>
        <v/>
      </c>
      <c r="F197" s="1290" t="e">
        <v>#VALUE!</v>
      </c>
      <c r="G197" s="275" t="str">
        <f ca="1">IF($B197="","",VLOOKUP($B197,'明細版-試算頁'!$B$146:$AD$267,G$17,FALSE))</f>
        <v/>
      </c>
      <c r="H197" s="1291" t="str">
        <f ca="1">IF($B197="","",VLOOKUP($B197,'明細版-試算頁'!$B$146:$AD$267,H$17,FALSE))</f>
        <v/>
      </c>
      <c r="I197" s="1292" t="e">
        <v>#VALUE!</v>
      </c>
      <c r="J197" s="1290" t="str">
        <f ca="1">IF($B197="","",VLOOKUP($B197,'明細版-試算頁'!$B$146:$AD$267,J$17,FALSE))</f>
        <v/>
      </c>
      <c r="K197" s="1293" t="e">
        <v>#VALUE!</v>
      </c>
      <c r="L197" s="311" t="str">
        <f t="shared" ca="1" si="21"/>
        <v/>
      </c>
      <c r="M197" s="313" t="str">
        <f t="shared" ca="1" si="22"/>
        <v/>
      </c>
      <c r="N197" s="189"/>
      <c r="O197" s="189"/>
      <c r="P197" s="189"/>
      <c r="Q197" s="189"/>
      <c r="R197" s="189"/>
      <c r="S197" s="189"/>
      <c r="T197" s="189"/>
      <c r="U197" s="189"/>
      <c r="V197" s="189"/>
      <c r="W197" s="189"/>
      <c r="X197" s="189"/>
      <c r="Y197" s="189"/>
      <c r="Z197" s="189"/>
      <c r="AA197" s="189"/>
      <c r="AB197" s="189"/>
      <c r="AC197" s="189"/>
      <c r="AD197" s="189"/>
      <c r="AE197" s="189"/>
      <c r="AF197" s="189"/>
    </row>
    <row r="198" spans="2:32" s="190" customFormat="1" ht="33" hidden="1" customHeight="1">
      <c r="B198" s="272" t="str">
        <f t="shared" ca="1" si="23"/>
        <v/>
      </c>
      <c r="C198" s="273" t="str">
        <f ca="1">IF($B198="","",VLOOKUP($B198,'明細版-試算頁'!$B$146:$AD$267,C$17,FALSE))</f>
        <v/>
      </c>
      <c r="D198" s="274" t="str">
        <f ca="1">IF($B198="","",VLOOKUP($B198,'明細版-試算頁'!$B$146:$AD$267,D$17,FALSE))</f>
        <v/>
      </c>
      <c r="E198" s="1290" t="str">
        <f ca="1">IF($B198="","",VLOOKUP($B198,'明細版-試算頁'!$B$146:$AD$267,E$17,FALSE))</f>
        <v/>
      </c>
      <c r="F198" s="1290" t="e">
        <v>#VALUE!</v>
      </c>
      <c r="G198" s="275" t="str">
        <f ca="1">IF($B198="","",VLOOKUP($B198,'明細版-試算頁'!$B$146:$AD$267,G$17,FALSE))</f>
        <v/>
      </c>
      <c r="H198" s="1291" t="str">
        <f ca="1">IF($B198="","",VLOOKUP($B198,'明細版-試算頁'!$B$146:$AD$267,H$17,FALSE))</f>
        <v/>
      </c>
      <c r="I198" s="1292" t="e">
        <v>#VALUE!</v>
      </c>
      <c r="J198" s="1290" t="str">
        <f ca="1">IF($B198="","",VLOOKUP($B198,'明細版-試算頁'!$B$146:$AD$267,J$17,FALSE))</f>
        <v/>
      </c>
      <c r="K198" s="1293" t="e">
        <v>#VALUE!</v>
      </c>
      <c r="L198" s="311" t="str">
        <f t="shared" ca="1" si="21"/>
        <v/>
      </c>
      <c r="M198" s="313" t="str">
        <f t="shared" ca="1" si="22"/>
        <v/>
      </c>
      <c r="N198" s="189"/>
      <c r="O198" s="189"/>
      <c r="P198" s="189"/>
      <c r="Q198" s="189"/>
      <c r="R198" s="189"/>
      <c r="S198" s="189"/>
      <c r="T198" s="189"/>
      <c r="U198" s="189"/>
      <c r="V198" s="189"/>
      <c r="W198" s="189"/>
      <c r="X198" s="189"/>
      <c r="Y198" s="189"/>
      <c r="Z198" s="189"/>
      <c r="AA198" s="189"/>
      <c r="AB198" s="189"/>
      <c r="AC198" s="189"/>
      <c r="AD198" s="189"/>
      <c r="AE198" s="189"/>
      <c r="AF198" s="189"/>
    </row>
    <row r="199" spans="2:32" s="190" customFormat="1" ht="33" hidden="1" customHeight="1">
      <c r="B199" s="272" t="str">
        <f t="shared" ca="1" si="23"/>
        <v/>
      </c>
      <c r="C199" s="273" t="str">
        <f ca="1">IF($B199="","",VLOOKUP($B199,'明細版-試算頁'!$B$146:$AD$267,C$17,FALSE))</f>
        <v/>
      </c>
      <c r="D199" s="274" t="str">
        <f ca="1">IF($B199="","",VLOOKUP($B199,'明細版-試算頁'!$B$146:$AD$267,D$17,FALSE))</f>
        <v/>
      </c>
      <c r="E199" s="1290" t="str">
        <f ca="1">IF($B199="","",VLOOKUP($B199,'明細版-試算頁'!$B$146:$AD$267,E$17,FALSE))</f>
        <v/>
      </c>
      <c r="F199" s="1290" t="e">
        <v>#VALUE!</v>
      </c>
      <c r="G199" s="275" t="str">
        <f ca="1">IF($B199="","",VLOOKUP($B199,'明細版-試算頁'!$B$146:$AD$267,G$17,FALSE))</f>
        <v/>
      </c>
      <c r="H199" s="1291" t="str">
        <f ca="1">IF($B199="","",VLOOKUP($B199,'明細版-試算頁'!$B$146:$AD$267,H$17,FALSE))</f>
        <v/>
      </c>
      <c r="I199" s="1292" t="e">
        <v>#VALUE!</v>
      </c>
      <c r="J199" s="1290" t="str">
        <f ca="1">IF($B199="","",VLOOKUP($B199,'明細版-試算頁'!$B$146:$AD$267,J$17,FALSE))</f>
        <v/>
      </c>
      <c r="K199" s="1293" t="e">
        <v>#VALUE!</v>
      </c>
      <c r="L199" s="311" t="str">
        <f t="shared" ca="1" si="21"/>
        <v/>
      </c>
      <c r="M199" s="313" t="str">
        <f t="shared" ca="1" si="22"/>
        <v/>
      </c>
      <c r="N199" s="189"/>
      <c r="O199" s="189"/>
      <c r="P199" s="189"/>
      <c r="Q199" s="189"/>
      <c r="R199" s="189"/>
      <c r="S199" s="189"/>
      <c r="T199" s="189"/>
      <c r="U199" s="189"/>
      <c r="V199" s="189"/>
      <c r="W199" s="189"/>
      <c r="X199" s="189"/>
      <c r="Y199" s="189"/>
      <c r="Z199" s="189"/>
      <c r="AA199" s="189"/>
      <c r="AB199" s="189"/>
      <c r="AC199" s="189"/>
      <c r="AD199" s="189"/>
      <c r="AE199" s="189"/>
      <c r="AF199" s="189"/>
    </row>
    <row r="200" spans="2:32" s="190" customFormat="1" ht="33" hidden="1" customHeight="1">
      <c r="B200" s="272" t="str">
        <f t="shared" ca="1" si="23"/>
        <v/>
      </c>
      <c r="C200" s="273" t="str">
        <f ca="1">IF($B200="","",VLOOKUP($B200,'明細版-試算頁'!$B$146:$AD$267,C$17,FALSE))</f>
        <v/>
      </c>
      <c r="D200" s="274" t="str">
        <f ca="1">IF($B200="","",VLOOKUP($B200,'明細版-試算頁'!$B$146:$AD$267,D$17,FALSE))</f>
        <v/>
      </c>
      <c r="E200" s="1290" t="str">
        <f ca="1">IF($B200="","",VLOOKUP($B200,'明細版-試算頁'!$B$146:$AD$267,E$17,FALSE))</f>
        <v/>
      </c>
      <c r="F200" s="1290" t="e">
        <v>#VALUE!</v>
      </c>
      <c r="G200" s="275" t="str">
        <f ca="1">IF($B200="","",VLOOKUP($B200,'明細版-試算頁'!$B$146:$AD$267,G$17,FALSE))</f>
        <v/>
      </c>
      <c r="H200" s="1291" t="str">
        <f ca="1">IF($B200="","",VLOOKUP($B200,'明細版-試算頁'!$B$146:$AD$267,H$17,FALSE))</f>
        <v/>
      </c>
      <c r="I200" s="1292" t="e">
        <v>#VALUE!</v>
      </c>
      <c r="J200" s="1290" t="str">
        <f ca="1">IF($B200="","",VLOOKUP($B200,'明細版-試算頁'!$B$146:$AD$267,J$17,FALSE))</f>
        <v/>
      </c>
      <c r="K200" s="1293" t="e">
        <v>#VALUE!</v>
      </c>
      <c r="L200" s="311" t="str">
        <f t="shared" ca="1" si="21"/>
        <v/>
      </c>
      <c r="M200" s="313" t="str">
        <f t="shared" ca="1" si="22"/>
        <v/>
      </c>
      <c r="N200" s="189"/>
      <c r="O200" s="189"/>
      <c r="P200" s="189"/>
      <c r="Q200" s="189"/>
      <c r="R200" s="189"/>
      <c r="S200" s="189"/>
      <c r="T200" s="189"/>
      <c r="U200" s="189"/>
      <c r="V200" s="189"/>
      <c r="W200" s="189"/>
      <c r="X200" s="189"/>
      <c r="Y200" s="189"/>
      <c r="Z200" s="189"/>
      <c r="AA200" s="189"/>
      <c r="AB200" s="189"/>
      <c r="AC200" s="189"/>
      <c r="AD200" s="189"/>
      <c r="AE200" s="189"/>
      <c r="AF200" s="189"/>
    </row>
    <row r="201" spans="2:32" s="190" customFormat="1" ht="33" hidden="1" customHeight="1">
      <c r="B201" s="272" t="str">
        <f t="shared" ca="1" si="23"/>
        <v/>
      </c>
      <c r="C201" s="273" t="str">
        <f ca="1">IF($B201="","",VLOOKUP($B201,'明細版-試算頁'!$B$146:$AD$267,C$17,FALSE))</f>
        <v/>
      </c>
      <c r="D201" s="274" t="str">
        <f ca="1">IF($B201="","",VLOOKUP($B201,'明細版-試算頁'!$B$146:$AD$267,D$17,FALSE))</f>
        <v/>
      </c>
      <c r="E201" s="1290" t="str">
        <f ca="1">IF($B201="","",VLOOKUP($B201,'明細版-試算頁'!$B$146:$AD$267,E$17,FALSE))</f>
        <v/>
      </c>
      <c r="F201" s="1290" t="e">
        <v>#VALUE!</v>
      </c>
      <c r="G201" s="275" t="str">
        <f ca="1">IF($B201="","",VLOOKUP($B201,'明細版-試算頁'!$B$146:$AD$267,G$17,FALSE))</f>
        <v/>
      </c>
      <c r="H201" s="1291" t="str">
        <f ca="1">IF($B201="","",VLOOKUP($B201,'明細版-試算頁'!$B$146:$AD$267,H$17,FALSE))</f>
        <v/>
      </c>
      <c r="I201" s="1292" t="e">
        <v>#VALUE!</v>
      </c>
      <c r="J201" s="1290" t="str">
        <f ca="1">IF($B201="","",VLOOKUP($B201,'明細版-試算頁'!$B$146:$AD$267,J$17,FALSE))</f>
        <v/>
      </c>
      <c r="K201" s="1293" t="e">
        <v>#VALUE!</v>
      </c>
      <c r="L201" s="311" t="str">
        <f t="shared" ca="1" si="21"/>
        <v/>
      </c>
      <c r="M201" s="313" t="str">
        <f t="shared" ca="1" si="22"/>
        <v/>
      </c>
      <c r="N201" s="189"/>
      <c r="O201" s="189"/>
      <c r="P201" s="189"/>
      <c r="Q201" s="189"/>
      <c r="R201" s="189"/>
      <c r="S201" s="189"/>
      <c r="T201" s="189"/>
      <c r="U201" s="189"/>
      <c r="V201" s="189"/>
      <c r="W201" s="189"/>
      <c r="X201" s="189"/>
      <c r="Y201" s="189"/>
      <c r="Z201" s="189"/>
      <c r="AA201" s="189"/>
      <c r="AB201" s="189"/>
      <c r="AC201" s="189"/>
      <c r="AD201" s="189"/>
      <c r="AE201" s="189"/>
      <c r="AF201" s="189"/>
    </row>
    <row r="202" spans="2:32" s="190" customFormat="1" ht="33" hidden="1" customHeight="1">
      <c r="B202" s="272" t="str">
        <f t="shared" ca="1" si="23"/>
        <v/>
      </c>
      <c r="C202" s="273" t="str">
        <f ca="1">IF($B202="","",VLOOKUP($B202,'明細版-試算頁'!$B$146:$AD$267,C$17,FALSE))</f>
        <v/>
      </c>
      <c r="D202" s="274" t="str">
        <f ca="1">IF($B202="","",VLOOKUP($B202,'明細版-試算頁'!$B$146:$AD$267,D$17,FALSE))</f>
        <v/>
      </c>
      <c r="E202" s="1290" t="str">
        <f ca="1">IF($B202="","",VLOOKUP($B202,'明細版-試算頁'!$B$146:$AD$267,E$17,FALSE))</f>
        <v/>
      </c>
      <c r="F202" s="1290" t="e">
        <v>#VALUE!</v>
      </c>
      <c r="G202" s="275" t="str">
        <f ca="1">IF($B202="","",VLOOKUP($B202,'明細版-試算頁'!$B$146:$AD$267,G$17,FALSE))</f>
        <v/>
      </c>
      <c r="H202" s="1291" t="str">
        <f ca="1">IF($B202="","",VLOOKUP($B202,'明細版-試算頁'!$B$146:$AD$267,H$17,FALSE))</f>
        <v/>
      </c>
      <c r="I202" s="1292" t="e">
        <v>#VALUE!</v>
      </c>
      <c r="J202" s="1290" t="str">
        <f ca="1">IF($B202="","",VLOOKUP($B202,'明細版-試算頁'!$B$146:$AD$267,J$17,FALSE))</f>
        <v/>
      </c>
      <c r="K202" s="1293" t="e">
        <v>#VALUE!</v>
      </c>
      <c r="L202" s="311" t="str">
        <f t="shared" ca="1" si="21"/>
        <v/>
      </c>
      <c r="M202" s="313" t="str">
        <f t="shared" ca="1" si="22"/>
        <v/>
      </c>
      <c r="N202" s="189"/>
      <c r="O202" s="189"/>
      <c r="P202" s="189"/>
      <c r="Q202" s="189"/>
      <c r="R202" s="189"/>
      <c r="S202" s="189"/>
      <c r="T202" s="189"/>
      <c r="U202" s="189"/>
      <c r="V202" s="189"/>
      <c r="W202" s="189"/>
      <c r="X202" s="189"/>
      <c r="Y202" s="189"/>
      <c r="Z202" s="189"/>
      <c r="AA202" s="189"/>
      <c r="AB202" s="189"/>
      <c r="AC202" s="189"/>
      <c r="AD202" s="189"/>
      <c r="AE202" s="189"/>
      <c r="AF202" s="189"/>
    </row>
    <row r="203" spans="2:32" s="190" customFormat="1" ht="33" hidden="1" customHeight="1">
      <c r="B203" s="272" t="str">
        <f t="shared" ca="1" si="23"/>
        <v/>
      </c>
      <c r="C203" s="273" t="str">
        <f ca="1">IF($B203="","",VLOOKUP($B203,'明細版-試算頁'!$B$146:$AD$267,C$17,FALSE))</f>
        <v/>
      </c>
      <c r="D203" s="274" t="str">
        <f ca="1">IF($B203="","",VLOOKUP($B203,'明細版-試算頁'!$B$146:$AD$267,D$17,FALSE))</f>
        <v/>
      </c>
      <c r="E203" s="1290" t="str">
        <f ca="1">IF($B203="","",VLOOKUP($B203,'明細版-試算頁'!$B$146:$AD$267,E$17,FALSE))</f>
        <v/>
      </c>
      <c r="F203" s="1290" t="e">
        <v>#VALUE!</v>
      </c>
      <c r="G203" s="275" t="str">
        <f ca="1">IF($B203="","",VLOOKUP($B203,'明細版-試算頁'!$B$146:$AD$267,G$17,FALSE))</f>
        <v/>
      </c>
      <c r="H203" s="1291" t="str">
        <f ca="1">IF($B203="","",VLOOKUP($B203,'明細版-試算頁'!$B$146:$AD$267,H$17,FALSE))</f>
        <v/>
      </c>
      <c r="I203" s="1292" t="e">
        <v>#VALUE!</v>
      </c>
      <c r="J203" s="1290" t="str">
        <f ca="1">IF($B203="","",VLOOKUP($B203,'明細版-試算頁'!$B$146:$AD$267,J$17,FALSE))</f>
        <v/>
      </c>
      <c r="K203" s="1293" t="e">
        <v>#VALUE!</v>
      </c>
      <c r="L203" s="311" t="str">
        <f t="shared" ca="1" si="21"/>
        <v/>
      </c>
      <c r="M203" s="313" t="str">
        <f t="shared" ca="1" si="22"/>
        <v/>
      </c>
      <c r="N203" s="189"/>
      <c r="O203" s="189"/>
      <c r="P203" s="189"/>
      <c r="Q203" s="189"/>
      <c r="R203" s="189"/>
      <c r="S203" s="189"/>
      <c r="T203" s="189"/>
      <c r="U203" s="189"/>
      <c r="V203" s="189"/>
      <c r="W203" s="189"/>
      <c r="X203" s="189"/>
      <c r="Y203" s="189"/>
      <c r="Z203" s="189"/>
      <c r="AA203" s="189"/>
      <c r="AB203" s="189"/>
      <c r="AC203" s="189"/>
      <c r="AD203" s="189"/>
      <c r="AE203" s="189"/>
      <c r="AF203" s="189"/>
    </row>
    <row r="204" spans="2:32" s="190" customFormat="1" ht="33" hidden="1" customHeight="1">
      <c r="B204" s="266" t="str">
        <f ca="1">IF(B203="","",IF(C203=109,"",B203+1))</f>
        <v/>
      </c>
      <c r="C204" s="267" t="str">
        <f ca="1">IF($B204="","",VLOOKUP($B204,'明細版-試算頁'!$B$146:$AD$267,C$17,FALSE))</f>
        <v/>
      </c>
      <c r="D204" s="268" t="str">
        <f ca="1">IF($B204="","",VLOOKUP($B204,'明細版-試算頁'!$B$146:$AD$267,D$17,FALSE))</f>
        <v/>
      </c>
      <c r="E204" s="1321" t="str">
        <f ca="1">IF($B204="","",VLOOKUP($B204,'明細版-試算頁'!$B$146:$AD$267,E$17,FALSE))</f>
        <v/>
      </c>
      <c r="F204" s="1321" t="e">
        <v>#VALUE!</v>
      </c>
      <c r="G204" s="269" t="str">
        <f ca="1">IF($B204="","",VLOOKUP($B204,'明細版-試算頁'!$B$146:$AD$267,G$17,FALSE))</f>
        <v/>
      </c>
      <c r="H204" s="1322" t="str">
        <f ca="1">IF($B204="","",VLOOKUP($B204,'明細版-試算頁'!$B$146:$AD$267,H$17,FALSE))</f>
        <v/>
      </c>
      <c r="I204" s="1323" t="e">
        <v>#VALUE!</v>
      </c>
      <c r="J204" s="1321" t="str">
        <f ca="1">IF($B204="","",VLOOKUP($B204,'明細版-試算頁'!$B$146:$AD$267,J$17,FALSE))</f>
        <v/>
      </c>
      <c r="K204" s="1324" t="e">
        <v>#VALUE!</v>
      </c>
      <c r="L204" s="317" t="str">
        <f t="shared" ca="1" si="21"/>
        <v/>
      </c>
      <c r="M204" s="277" t="str">
        <f t="shared" ca="1" si="22"/>
        <v/>
      </c>
      <c r="N204" s="189"/>
      <c r="O204" s="189"/>
      <c r="P204" s="189"/>
      <c r="Q204" s="189"/>
      <c r="R204" s="189"/>
      <c r="S204" s="189"/>
      <c r="T204" s="189"/>
      <c r="U204" s="189"/>
      <c r="V204" s="189"/>
      <c r="W204" s="189"/>
      <c r="X204" s="189"/>
      <c r="Y204" s="189"/>
      <c r="Z204" s="189"/>
      <c r="AA204" s="189"/>
      <c r="AB204" s="189"/>
      <c r="AC204" s="189"/>
      <c r="AD204" s="189"/>
      <c r="AE204" s="189"/>
      <c r="AF204" s="189"/>
    </row>
    <row r="205" spans="2:32" s="190" customFormat="1" ht="33" hidden="1" customHeight="1">
      <c r="B205" s="272" t="str">
        <f t="shared" ca="1" si="23"/>
        <v/>
      </c>
      <c r="C205" s="273" t="str">
        <f ca="1">IF($B205="","",VLOOKUP($B205,'明細版-試算頁'!$B$146:$AD$267,C$17,FALSE))</f>
        <v/>
      </c>
      <c r="D205" s="274" t="str">
        <f ca="1">IF($B205="","",VLOOKUP($B205,'明細版-試算頁'!$B$146:$AD$267,D$17,FALSE))</f>
        <v/>
      </c>
      <c r="E205" s="1290" t="str">
        <f ca="1">IF($B205="","",VLOOKUP($B205,'明細版-試算頁'!$B$146:$AD$267,E$17,FALSE))</f>
        <v/>
      </c>
      <c r="F205" s="1290" t="e">
        <v>#VALUE!</v>
      </c>
      <c r="G205" s="275" t="str">
        <f ca="1">IF($B205="","",VLOOKUP($B205,'明細版-試算頁'!$B$146:$AD$267,G$17,FALSE))</f>
        <v/>
      </c>
      <c r="H205" s="1291" t="str">
        <f ca="1">IF($B205="","",VLOOKUP($B205,'明細版-試算頁'!$B$146:$AD$267,H$17,FALSE))</f>
        <v/>
      </c>
      <c r="I205" s="1292" t="e">
        <v>#VALUE!</v>
      </c>
      <c r="J205" s="1290" t="str">
        <f ca="1">IF($B205="","",VLOOKUP($B205,'明細版-試算頁'!$B$146:$AD$267,J$17,FALSE))</f>
        <v/>
      </c>
      <c r="K205" s="1293" t="e">
        <v>#VALUE!</v>
      </c>
      <c r="L205" s="284" t="str">
        <f t="shared" ca="1" si="21"/>
        <v/>
      </c>
      <c r="M205" s="277" t="str">
        <f t="shared" ca="1" si="22"/>
        <v/>
      </c>
      <c r="N205" s="189"/>
      <c r="O205" s="189"/>
      <c r="P205" s="189"/>
      <c r="Q205" s="189"/>
      <c r="R205" s="189"/>
      <c r="S205" s="189"/>
      <c r="T205" s="189"/>
      <c r="U205" s="189"/>
      <c r="V205" s="189"/>
      <c r="W205" s="189"/>
      <c r="X205" s="189"/>
      <c r="Y205" s="189"/>
      <c r="Z205" s="189"/>
      <c r="AA205" s="189"/>
      <c r="AB205" s="189"/>
      <c r="AC205" s="189"/>
      <c r="AD205" s="189"/>
      <c r="AE205" s="189"/>
      <c r="AF205" s="189"/>
    </row>
    <row r="206" spans="2:32" s="190" customFormat="1" ht="33" hidden="1" customHeight="1">
      <c r="B206" s="272" t="str">
        <f t="shared" ca="1" si="23"/>
        <v/>
      </c>
      <c r="C206" s="273" t="str">
        <f ca="1">IF($B206="","",VLOOKUP($B206,'明細版-試算頁'!$B$146:$AD$267,C$17,FALSE))</f>
        <v/>
      </c>
      <c r="D206" s="274" t="str">
        <f ca="1">IF($B206="","",VLOOKUP($B206,'明細版-試算頁'!$B$146:$AD$267,D$17,FALSE))</f>
        <v/>
      </c>
      <c r="E206" s="1290" t="str">
        <f ca="1">IF($B206="","",VLOOKUP($B206,'明細版-試算頁'!$B$146:$AD$267,E$17,FALSE))</f>
        <v/>
      </c>
      <c r="F206" s="1290" t="e">
        <v>#VALUE!</v>
      </c>
      <c r="G206" s="275" t="str">
        <f ca="1">IF($B206="","",VLOOKUP($B206,'明細版-試算頁'!$B$146:$AD$267,G$17,FALSE))</f>
        <v/>
      </c>
      <c r="H206" s="1291" t="str">
        <f ca="1">IF($B206="","",VLOOKUP($B206,'明細版-試算頁'!$B$146:$AD$267,H$17,FALSE))</f>
        <v/>
      </c>
      <c r="I206" s="1292" t="e">
        <v>#VALUE!</v>
      </c>
      <c r="J206" s="1290" t="str">
        <f ca="1">IF($B206="","",VLOOKUP($B206,'明細版-試算頁'!$B$146:$AD$267,J$17,FALSE))</f>
        <v/>
      </c>
      <c r="K206" s="1293" t="e">
        <v>#VALUE!</v>
      </c>
      <c r="L206" s="284" t="str">
        <f t="shared" ca="1" si="21"/>
        <v/>
      </c>
      <c r="M206" s="277" t="str">
        <f t="shared" ca="1" si="22"/>
        <v/>
      </c>
      <c r="N206" s="189"/>
      <c r="O206" s="189"/>
      <c r="P206" s="189"/>
      <c r="Q206" s="189"/>
      <c r="R206" s="189"/>
      <c r="S206" s="189"/>
      <c r="T206" s="189"/>
      <c r="U206" s="189"/>
      <c r="V206" s="189"/>
      <c r="W206" s="189"/>
      <c r="X206" s="189"/>
      <c r="Y206" s="189"/>
      <c r="Z206" s="189"/>
      <c r="AA206" s="189"/>
      <c r="AB206" s="189"/>
      <c r="AC206" s="189"/>
      <c r="AD206" s="189"/>
      <c r="AE206" s="189"/>
      <c r="AF206" s="189"/>
    </row>
    <row r="207" spans="2:32" s="190" customFormat="1" ht="33" hidden="1" customHeight="1">
      <c r="B207" s="272" t="str">
        <f t="shared" ca="1" si="23"/>
        <v/>
      </c>
      <c r="C207" s="273" t="str">
        <f ca="1">IF($B207="","",VLOOKUP($B207,'明細版-試算頁'!$B$146:$AD$267,C$17,FALSE))</f>
        <v/>
      </c>
      <c r="D207" s="274" t="str">
        <f ca="1">IF($B207="","",VLOOKUP($B207,'明細版-試算頁'!$B$146:$AD$267,D$17,FALSE))</f>
        <v/>
      </c>
      <c r="E207" s="1290" t="str">
        <f ca="1">IF($B207="","",VLOOKUP($B207,'明細版-試算頁'!$B$146:$AD$267,E$17,FALSE))</f>
        <v/>
      </c>
      <c r="F207" s="1290" t="e">
        <v>#VALUE!</v>
      </c>
      <c r="G207" s="275" t="str">
        <f ca="1">IF($B207="","",VLOOKUP($B207,'明細版-試算頁'!$B$146:$AD$267,G$17,FALSE))</f>
        <v/>
      </c>
      <c r="H207" s="1291" t="str">
        <f ca="1">IF($B207="","",VLOOKUP($B207,'明細版-試算頁'!$B$146:$AD$267,H$17,FALSE))</f>
        <v/>
      </c>
      <c r="I207" s="1292" t="e">
        <v>#VALUE!</v>
      </c>
      <c r="J207" s="1290" t="str">
        <f ca="1">IF($B207="","",VLOOKUP($B207,'明細版-試算頁'!$B$146:$AD$267,J$17,FALSE))</f>
        <v/>
      </c>
      <c r="K207" s="1293" t="e">
        <v>#VALUE!</v>
      </c>
      <c r="L207" s="284" t="str">
        <f t="shared" ca="1" si="21"/>
        <v/>
      </c>
      <c r="M207" s="277" t="str">
        <f t="shared" ca="1" si="22"/>
        <v/>
      </c>
      <c r="N207" s="189"/>
      <c r="O207" s="189"/>
      <c r="P207" s="189"/>
      <c r="Q207" s="189"/>
      <c r="R207" s="189"/>
      <c r="S207" s="189"/>
      <c r="T207" s="189"/>
      <c r="U207" s="189"/>
      <c r="V207" s="189"/>
      <c r="W207" s="189"/>
      <c r="X207" s="189"/>
      <c r="Y207" s="189"/>
      <c r="Z207" s="189"/>
      <c r="AA207" s="189"/>
      <c r="AB207" s="189"/>
      <c r="AC207" s="189"/>
      <c r="AD207" s="189"/>
      <c r="AE207" s="189"/>
      <c r="AF207" s="189"/>
    </row>
    <row r="208" spans="2:32" s="190" customFormat="1" ht="33" hidden="1" customHeight="1">
      <c r="B208" s="272" t="str">
        <f t="shared" ca="1" si="23"/>
        <v/>
      </c>
      <c r="C208" s="273" t="str">
        <f ca="1">IF($B208="","",VLOOKUP($B208,'明細版-試算頁'!$B$146:$AD$267,C$17,FALSE))</f>
        <v/>
      </c>
      <c r="D208" s="274" t="str">
        <f ca="1">IF($B208="","",VLOOKUP($B208,'明細版-試算頁'!$B$146:$AD$267,D$17,FALSE))</f>
        <v/>
      </c>
      <c r="E208" s="1290" t="str">
        <f ca="1">IF($B208="","",VLOOKUP($B208,'明細版-試算頁'!$B$146:$AD$267,E$17,FALSE))</f>
        <v/>
      </c>
      <c r="F208" s="1290" t="e">
        <v>#VALUE!</v>
      </c>
      <c r="G208" s="275" t="str">
        <f ca="1">IF($B208="","",VLOOKUP($B208,'明細版-試算頁'!$B$146:$AD$267,G$17,FALSE))</f>
        <v/>
      </c>
      <c r="H208" s="1291" t="str">
        <f ca="1">IF($B208="","",VLOOKUP($B208,'明細版-試算頁'!$B$146:$AD$267,H$17,FALSE))</f>
        <v/>
      </c>
      <c r="I208" s="1292" t="e">
        <v>#VALUE!</v>
      </c>
      <c r="J208" s="1290" t="str">
        <f ca="1">IF($B208="","",VLOOKUP($B208,'明細版-試算頁'!$B$146:$AD$267,J$17,FALSE))</f>
        <v/>
      </c>
      <c r="K208" s="1293" t="e">
        <v>#VALUE!</v>
      </c>
      <c r="L208" s="284" t="str">
        <f t="shared" ca="1" si="21"/>
        <v/>
      </c>
      <c r="M208" s="277" t="str">
        <f t="shared" ca="1" si="22"/>
        <v/>
      </c>
      <c r="N208" s="189"/>
      <c r="O208" s="189"/>
      <c r="P208" s="189"/>
      <c r="Q208" s="189"/>
      <c r="R208" s="189"/>
      <c r="S208" s="189"/>
      <c r="T208" s="189"/>
      <c r="U208" s="189"/>
      <c r="V208" s="189"/>
      <c r="W208" s="189"/>
      <c r="X208" s="189"/>
      <c r="Y208" s="189"/>
      <c r="Z208" s="189"/>
      <c r="AA208" s="189"/>
      <c r="AB208" s="189"/>
      <c r="AC208" s="189"/>
      <c r="AD208" s="189"/>
      <c r="AE208" s="189"/>
      <c r="AF208" s="189"/>
    </row>
    <row r="209" spans="2:32" s="190" customFormat="1" ht="33" hidden="1" customHeight="1">
      <c r="B209" s="272" t="str">
        <f t="shared" ca="1" si="23"/>
        <v/>
      </c>
      <c r="C209" s="273" t="str">
        <f ca="1">IF($B209="","",VLOOKUP($B209,'明細版-試算頁'!$B$146:$AD$267,C$17,FALSE))</f>
        <v/>
      </c>
      <c r="D209" s="274" t="str">
        <f ca="1">IF($B209="","",VLOOKUP($B209,'明細版-試算頁'!$B$146:$AD$267,D$17,FALSE))</f>
        <v/>
      </c>
      <c r="E209" s="1290" t="str">
        <f ca="1">IF($B209="","",VLOOKUP($B209,'明細版-試算頁'!$B$146:$AD$267,E$17,FALSE))</f>
        <v/>
      </c>
      <c r="F209" s="1290" t="e">
        <v>#VALUE!</v>
      </c>
      <c r="G209" s="275" t="str">
        <f ca="1">IF($B209="","",VLOOKUP($B209,'明細版-試算頁'!$B$146:$AD$267,G$17,FALSE))</f>
        <v/>
      </c>
      <c r="H209" s="1291" t="str">
        <f ca="1">IF($B209="","",VLOOKUP($B209,'明細版-試算頁'!$B$146:$AD$267,H$17,FALSE))</f>
        <v/>
      </c>
      <c r="I209" s="1292" t="e">
        <v>#VALUE!</v>
      </c>
      <c r="J209" s="1290" t="str">
        <f ca="1">IF($B209="","",VLOOKUP($B209,'明細版-試算頁'!$B$146:$AD$267,J$17,FALSE))</f>
        <v/>
      </c>
      <c r="K209" s="1293" t="e">
        <v>#VALUE!</v>
      </c>
      <c r="L209" s="284" t="str">
        <f t="shared" ca="1" si="21"/>
        <v/>
      </c>
      <c r="M209" s="277" t="str">
        <f t="shared" ca="1" si="22"/>
        <v/>
      </c>
      <c r="N209" s="189"/>
      <c r="O209" s="189"/>
      <c r="P209" s="189"/>
      <c r="Q209" s="189"/>
      <c r="R209" s="189"/>
      <c r="S209" s="189"/>
      <c r="T209" s="189"/>
      <c r="U209" s="189"/>
      <c r="V209" s="189"/>
      <c r="W209" s="189"/>
      <c r="X209" s="189"/>
      <c r="Y209" s="189"/>
      <c r="Z209" s="189"/>
      <c r="AA209" s="189"/>
      <c r="AB209" s="189"/>
      <c r="AC209" s="189"/>
      <c r="AD209" s="189"/>
      <c r="AE209" s="189"/>
      <c r="AF209" s="189"/>
    </row>
    <row r="210" spans="2:32" s="190" customFormat="1" ht="33" hidden="1" customHeight="1">
      <c r="B210" s="272" t="str">
        <f t="shared" ca="1" si="23"/>
        <v/>
      </c>
      <c r="C210" s="273" t="str">
        <f ca="1">IF($B210="","",VLOOKUP($B210,'明細版-試算頁'!$B$146:$AD$267,C$17,FALSE))</f>
        <v/>
      </c>
      <c r="D210" s="274" t="str">
        <f ca="1">IF($B210="","",VLOOKUP($B210,'明細版-試算頁'!$B$146:$AD$267,D$17,FALSE))</f>
        <v/>
      </c>
      <c r="E210" s="1290" t="str">
        <f ca="1">IF($B210="","",VLOOKUP($B210,'明細版-試算頁'!$B$146:$AD$267,E$17,FALSE))</f>
        <v/>
      </c>
      <c r="F210" s="1290" t="e">
        <v>#VALUE!</v>
      </c>
      <c r="G210" s="275" t="str">
        <f ca="1">IF($B210="","",VLOOKUP($B210,'明細版-試算頁'!$B$146:$AD$267,G$17,FALSE))</f>
        <v/>
      </c>
      <c r="H210" s="1291" t="str">
        <f ca="1">IF($B210="","",VLOOKUP($B210,'明細版-試算頁'!$B$146:$AD$267,H$17,FALSE))</f>
        <v/>
      </c>
      <c r="I210" s="1292" t="e">
        <v>#VALUE!</v>
      </c>
      <c r="J210" s="1290" t="str">
        <f ca="1">IF($B210="","",VLOOKUP($B210,'明細版-試算頁'!$B$146:$AD$267,J$17,FALSE))</f>
        <v/>
      </c>
      <c r="K210" s="1293" t="e">
        <v>#VALUE!</v>
      </c>
      <c r="L210" s="284" t="str">
        <f t="shared" ca="1" si="21"/>
        <v/>
      </c>
      <c r="M210" s="277" t="str">
        <f t="shared" ca="1" si="22"/>
        <v/>
      </c>
      <c r="N210" s="189"/>
      <c r="O210" s="189"/>
      <c r="P210" s="189"/>
      <c r="Q210" s="189"/>
      <c r="R210" s="189"/>
      <c r="S210" s="189"/>
      <c r="T210" s="189"/>
      <c r="U210" s="189"/>
      <c r="V210" s="189"/>
      <c r="W210" s="189"/>
      <c r="X210" s="189"/>
      <c r="Y210" s="189"/>
      <c r="Z210" s="189"/>
      <c r="AA210" s="189"/>
      <c r="AB210" s="189"/>
      <c r="AC210" s="189"/>
      <c r="AD210" s="189"/>
      <c r="AE210" s="189"/>
      <c r="AF210" s="189"/>
    </row>
    <row r="211" spans="2:32" s="190" customFormat="1" ht="33" hidden="1" customHeight="1">
      <c r="B211" s="272" t="str">
        <f t="shared" ca="1" si="23"/>
        <v/>
      </c>
      <c r="C211" s="273" t="str">
        <f ca="1">IF($B211="","",VLOOKUP($B211,'明細版-試算頁'!$B$146:$AD$267,C$17,FALSE))</f>
        <v/>
      </c>
      <c r="D211" s="274" t="str">
        <f ca="1">IF($B211="","",VLOOKUP($B211,'明細版-試算頁'!$B$146:$AD$267,D$17,FALSE))</f>
        <v/>
      </c>
      <c r="E211" s="1290" t="str">
        <f ca="1">IF($B211="","",VLOOKUP($B211,'明細版-試算頁'!$B$146:$AD$267,E$17,FALSE))</f>
        <v/>
      </c>
      <c r="F211" s="1290" t="e">
        <v>#VALUE!</v>
      </c>
      <c r="G211" s="275" t="str">
        <f ca="1">IF($B211="","",VLOOKUP($B211,'明細版-試算頁'!$B$146:$AD$267,G$17,FALSE))</f>
        <v/>
      </c>
      <c r="H211" s="1291" t="str">
        <f ca="1">IF($B211="","",VLOOKUP($B211,'明細版-試算頁'!$B$146:$AD$267,H$17,FALSE))</f>
        <v/>
      </c>
      <c r="I211" s="1292" t="e">
        <v>#VALUE!</v>
      </c>
      <c r="J211" s="1290" t="str">
        <f ca="1">IF($B211="","",VLOOKUP($B211,'明細版-試算頁'!$B$146:$AD$267,J$17,FALSE))</f>
        <v/>
      </c>
      <c r="K211" s="1293" t="e">
        <v>#VALUE!</v>
      </c>
      <c r="L211" s="284" t="str">
        <f t="shared" ca="1" si="21"/>
        <v/>
      </c>
      <c r="M211" s="277" t="str">
        <f t="shared" ca="1" si="22"/>
        <v/>
      </c>
      <c r="N211" s="189"/>
      <c r="O211" s="189"/>
      <c r="P211" s="189"/>
      <c r="Q211" s="189"/>
      <c r="R211" s="189"/>
      <c r="S211" s="189"/>
      <c r="T211" s="189"/>
      <c r="U211" s="189"/>
      <c r="V211" s="189"/>
      <c r="W211" s="189"/>
      <c r="X211" s="189"/>
      <c r="Y211" s="189"/>
      <c r="Z211" s="189"/>
      <c r="AA211" s="189"/>
      <c r="AB211" s="189"/>
      <c r="AC211" s="189"/>
      <c r="AD211" s="189"/>
      <c r="AE211" s="189"/>
      <c r="AF211" s="189"/>
    </row>
    <row r="212" spans="2:32" s="190" customFormat="1" ht="33" hidden="1" customHeight="1">
      <c r="B212" s="272" t="str">
        <f t="shared" ca="1" si="23"/>
        <v/>
      </c>
      <c r="C212" s="273" t="str">
        <f ca="1">IF($B212="","",VLOOKUP($B212,'明細版-試算頁'!$B$146:$AD$267,C$17,FALSE))</f>
        <v/>
      </c>
      <c r="D212" s="274" t="str">
        <f ca="1">IF($B212="","",VLOOKUP($B212,'明細版-試算頁'!$B$146:$AD$267,D$17,FALSE))</f>
        <v/>
      </c>
      <c r="E212" s="1290" t="str">
        <f ca="1">IF($B212="","",VLOOKUP($B212,'明細版-試算頁'!$B$146:$AD$267,E$17,FALSE))</f>
        <v/>
      </c>
      <c r="F212" s="1290" t="e">
        <v>#VALUE!</v>
      </c>
      <c r="G212" s="275" t="str">
        <f ca="1">IF($B212="","",VLOOKUP($B212,'明細版-試算頁'!$B$146:$AD$267,G$17,FALSE))</f>
        <v/>
      </c>
      <c r="H212" s="1291" t="str">
        <f ca="1">IF($B212="","",VLOOKUP($B212,'明細版-試算頁'!$B$146:$AD$267,H$17,FALSE))</f>
        <v/>
      </c>
      <c r="I212" s="1292" t="e">
        <v>#VALUE!</v>
      </c>
      <c r="J212" s="1290" t="str">
        <f ca="1">IF($B212="","",VLOOKUP($B212,'明細版-試算頁'!$B$146:$AD$267,J$17,FALSE))</f>
        <v/>
      </c>
      <c r="K212" s="1293" t="e">
        <v>#VALUE!</v>
      </c>
      <c r="L212" s="284" t="str">
        <f t="shared" ca="1" si="21"/>
        <v/>
      </c>
      <c r="M212" s="277" t="str">
        <f t="shared" ca="1" si="22"/>
        <v/>
      </c>
      <c r="N212" s="189"/>
      <c r="O212" s="189"/>
      <c r="P212" s="189"/>
      <c r="Q212" s="189"/>
      <c r="R212" s="189"/>
      <c r="S212" s="189"/>
      <c r="T212" s="189"/>
      <c r="U212" s="189"/>
      <c r="V212" s="189"/>
      <c r="W212" s="189"/>
      <c r="X212" s="189"/>
      <c r="Y212" s="189"/>
      <c r="Z212" s="189"/>
      <c r="AA212" s="189"/>
      <c r="AB212" s="189"/>
      <c r="AC212" s="189"/>
      <c r="AD212" s="189"/>
      <c r="AE212" s="189"/>
      <c r="AF212" s="189"/>
    </row>
    <row r="213" spans="2:32" s="190" customFormat="1" ht="33" hidden="1" customHeight="1" thickBot="1">
      <c r="B213" s="272" t="str">
        <f t="shared" ca="1" si="23"/>
        <v/>
      </c>
      <c r="C213" s="273" t="str">
        <f ca="1">IF($B213="","",VLOOKUP($B213,'明細版-試算頁'!$B$146:$AD$267,C$17,FALSE))</f>
        <v/>
      </c>
      <c r="D213" s="274" t="str">
        <f ca="1">IF($B213="","",VLOOKUP($B213,'明細版-試算頁'!$B$146:$AD$267,D$17,FALSE))</f>
        <v/>
      </c>
      <c r="E213" s="1290" t="str">
        <f ca="1">IF($B213="","",VLOOKUP($B213,'明細版-試算頁'!$B$146:$AD$267,E$17,FALSE))</f>
        <v/>
      </c>
      <c r="F213" s="1290" t="e">
        <v>#VALUE!</v>
      </c>
      <c r="G213" s="275" t="str">
        <f ca="1">IF($B213="","",VLOOKUP($B213,'明細版-試算頁'!$B$146:$AD$267,G$17,FALSE))</f>
        <v/>
      </c>
      <c r="H213" s="1291" t="str">
        <f ca="1">IF($B213="","",VLOOKUP($B213,'明細版-試算頁'!$B$146:$AD$267,H$17,FALSE))</f>
        <v/>
      </c>
      <c r="I213" s="1292" t="e">
        <v>#VALUE!</v>
      </c>
      <c r="J213" s="1290" t="str">
        <f ca="1">IF($B213="","",VLOOKUP($B213,'明細版-試算頁'!$B$146:$AD$267,J$17,FALSE))</f>
        <v/>
      </c>
      <c r="K213" s="1293" t="e">
        <v>#VALUE!</v>
      </c>
      <c r="L213" s="284" t="str">
        <f t="shared" ca="1" si="21"/>
        <v/>
      </c>
      <c r="M213" s="286" t="str">
        <f t="shared" ca="1" si="22"/>
        <v/>
      </c>
      <c r="N213" s="189"/>
      <c r="O213" s="189"/>
      <c r="P213" s="189"/>
      <c r="Q213" s="189"/>
      <c r="R213" s="189"/>
      <c r="S213" s="189"/>
      <c r="T213" s="189"/>
      <c r="U213" s="189"/>
      <c r="V213" s="189"/>
      <c r="W213" s="189"/>
      <c r="X213" s="189"/>
      <c r="Y213" s="189"/>
      <c r="Z213" s="189"/>
      <c r="AA213" s="189"/>
      <c r="AB213" s="189"/>
      <c r="AC213" s="189"/>
      <c r="AD213" s="189"/>
      <c r="AE213" s="189"/>
      <c r="AF213" s="189"/>
    </row>
    <row r="214" spans="2:32" s="190" customFormat="1" ht="26.5" hidden="1" customHeight="1">
      <c r="B214" s="1305" t="str">
        <f>$B$18</f>
        <v>保單
年度
(末)</v>
      </c>
      <c r="C214" s="1308" t="str">
        <f ca="1">$C$18</f>
        <v>保險
年齡</v>
      </c>
      <c r="D214" s="1308" t="str">
        <f ca="1">$D$18</f>
        <v>累積所繳保險費
(A)</v>
      </c>
      <c r="E214" s="1313" t="str">
        <f>$E$145</f>
        <v>假設投保後未來各保單年度宣告利率為1.75% (下表為預估假設值)</v>
      </c>
      <c r="F214" s="1313"/>
      <c r="G214" s="1314"/>
      <c r="H214" s="1314"/>
      <c r="I214" s="1314"/>
      <c r="J214" s="1314"/>
      <c r="K214" s="1315"/>
      <c r="L214" s="287"/>
      <c r="M214" s="314"/>
      <c r="N214" s="189"/>
      <c r="O214" s="189"/>
      <c r="P214" s="189"/>
      <c r="Q214" s="189"/>
      <c r="R214" s="189"/>
      <c r="S214" s="189"/>
      <c r="T214" s="189"/>
      <c r="U214" s="189"/>
      <c r="V214" s="189"/>
      <c r="W214" s="189"/>
      <c r="X214" s="189"/>
      <c r="Y214" s="189"/>
      <c r="Z214" s="189"/>
      <c r="AA214" s="189"/>
      <c r="AB214" s="189"/>
      <c r="AC214" s="189"/>
      <c r="AD214" s="189"/>
      <c r="AE214" s="189"/>
      <c r="AF214" s="189"/>
    </row>
    <row r="215" spans="2:32" s="190" customFormat="1" ht="29.95" hidden="1" customHeight="1">
      <c r="B215" s="1306"/>
      <c r="C215" s="1309"/>
      <c r="D215" s="1311"/>
      <c r="E215" s="1316" t="str">
        <f>$E$19</f>
        <v>含「基本保險金額、累計增加保險金額」</v>
      </c>
      <c r="F215" s="1317"/>
      <c r="G215" s="304" t="str">
        <f>$G$19</f>
        <v>選擇現金給付</v>
      </c>
      <c r="H215" s="1316" t="str">
        <f>$H$19</f>
        <v>含「基本保險金額、累計增加保險金額」</v>
      </c>
      <c r="I215" s="1318"/>
      <c r="J215" s="1318"/>
      <c r="K215" s="1319"/>
      <c r="L215" s="1298" t="str">
        <f>$L$146</f>
        <v>(F)=(B)+(D)</v>
      </c>
      <c r="M215" s="1300" t="str">
        <f>$M$146</f>
        <v>(G)=(B)+(E)</v>
      </c>
      <c r="N215" s="189"/>
      <c r="O215" s="189"/>
      <c r="P215" s="189"/>
      <c r="Q215" s="189"/>
      <c r="R215" s="189"/>
      <c r="S215" s="189"/>
      <c r="T215" s="189"/>
      <c r="U215" s="189"/>
      <c r="V215" s="189"/>
      <c r="W215" s="189"/>
      <c r="X215" s="189"/>
      <c r="Y215" s="189"/>
      <c r="Z215" s="189"/>
      <c r="AA215" s="189"/>
      <c r="AB215" s="189"/>
      <c r="AC215" s="189"/>
      <c r="AD215" s="189"/>
      <c r="AE215" s="189"/>
      <c r="AF215" s="189"/>
    </row>
    <row r="216" spans="2:32" s="190" customFormat="1" ht="68.150000000000006" hidden="1" customHeight="1" thickBot="1">
      <c r="B216" s="1307"/>
      <c r="C216" s="1310"/>
      <c r="D216" s="1312"/>
      <c r="E216" s="1302" t="str">
        <f>$E$20</f>
        <v>壽險保障
(身故保險金)</v>
      </c>
      <c r="F216" s="1303"/>
      <c r="G216" s="315" t="str">
        <f ca="1">$G$20</f>
        <v>增值回饋
分享金
(B)</v>
      </c>
      <c r="H216" s="1302" t="str">
        <f ca="1">$H$20</f>
        <v>年度末現金價值
【含祝壽保險金】
(D)</v>
      </c>
      <c r="I216" s="1303"/>
      <c r="J216" s="1302" t="str">
        <f ca="1">$J$20</f>
        <v>次年度期初
現金價值
(E)</v>
      </c>
      <c r="K216" s="1304"/>
      <c r="L216" s="1299"/>
      <c r="M216" s="1301"/>
      <c r="N216" s="189"/>
      <c r="O216" s="189"/>
      <c r="P216" s="189"/>
      <c r="Q216" s="189"/>
      <c r="R216" s="189"/>
      <c r="S216" s="189"/>
      <c r="T216" s="189"/>
      <c r="U216" s="189"/>
      <c r="V216" s="189"/>
      <c r="W216" s="189"/>
      <c r="X216" s="189"/>
      <c r="Y216" s="189"/>
      <c r="Z216" s="189"/>
      <c r="AA216" s="189"/>
      <c r="AB216" s="189"/>
      <c r="AC216" s="189"/>
      <c r="AD216" s="189"/>
      <c r="AE216" s="189"/>
      <c r="AF216" s="189"/>
    </row>
    <row r="217" spans="2:32" s="190" customFormat="1" ht="33" hidden="1" customHeight="1">
      <c r="B217" s="272" t="str">
        <f ca="1">IF(B213="","",IF(C213=109,"",B213+1))</f>
        <v/>
      </c>
      <c r="C217" s="273" t="str">
        <f ca="1">IF($B217="","",VLOOKUP($B217,'明細版-試算頁'!$B$146:$AD$267,C$17,FALSE))</f>
        <v/>
      </c>
      <c r="D217" s="274" t="str">
        <f ca="1">IF($B217="","",VLOOKUP($B217,'明細版-試算頁'!$B$146:$AD$267,D$17,FALSE))</f>
        <v/>
      </c>
      <c r="E217" s="1290" t="str">
        <f ca="1">IF($B217="","",VLOOKUP($B217,'明細版-試算頁'!$B$146:$AD$267,E$17,FALSE))</f>
        <v/>
      </c>
      <c r="F217" s="1290" t="e">
        <v>#VALUE!</v>
      </c>
      <c r="G217" s="275" t="str">
        <f ca="1">IF($B217="","",VLOOKUP($B217,'明細版-試算頁'!$B$146:$AD$267,G$17,FALSE))</f>
        <v/>
      </c>
      <c r="H217" s="1291" t="str">
        <f ca="1">IF($B217="","",VLOOKUP($B217,'明細版-試算頁'!$B$146:$AD$267,H$17,FALSE))</f>
        <v/>
      </c>
      <c r="I217" s="1292" t="e">
        <v>#VALUE!</v>
      </c>
      <c r="J217" s="1290" t="str">
        <f ca="1">IF($B217="","",VLOOKUP($B217,'明細版-試算頁'!$B$146:$AD$267,J$17,FALSE))</f>
        <v/>
      </c>
      <c r="K217" s="1293" t="e">
        <v>#VALUE!</v>
      </c>
      <c r="L217" s="284" t="str">
        <f t="shared" ref="L217:L236" ca="1" si="24">IF(B217="","",G217+H217)</f>
        <v/>
      </c>
      <c r="M217" s="318" t="str">
        <f t="shared" ref="M217:M236" ca="1" si="25">IF(J217="","",IF(J217=0,0,G217+J217))</f>
        <v/>
      </c>
      <c r="N217" s="189"/>
      <c r="O217" s="189"/>
      <c r="P217" s="189"/>
      <c r="Q217" s="189"/>
      <c r="R217" s="189"/>
      <c r="S217" s="189"/>
      <c r="T217" s="189"/>
      <c r="U217" s="189"/>
      <c r="V217" s="189"/>
      <c r="W217" s="189"/>
      <c r="X217" s="189"/>
      <c r="Y217" s="189"/>
      <c r="Z217" s="189"/>
      <c r="AA217" s="189"/>
      <c r="AB217" s="189"/>
      <c r="AC217" s="189"/>
      <c r="AD217" s="189"/>
      <c r="AE217" s="189"/>
      <c r="AF217" s="189"/>
    </row>
    <row r="218" spans="2:32" s="190" customFormat="1" ht="33" hidden="1" customHeight="1">
      <c r="B218" s="272" t="str">
        <f t="shared" ca="1" si="23"/>
        <v/>
      </c>
      <c r="C218" s="273" t="str">
        <f ca="1">IF($B218="","",VLOOKUP($B218,'明細版-試算頁'!$B$146:$AD$267,C$17,FALSE))</f>
        <v/>
      </c>
      <c r="D218" s="274" t="str">
        <f ca="1">IF($B218="","",VLOOKUP($B218,'明細版-試算頁'!$B$146:$AD$267,D$17,FALSE))</f>
        <v/>
      </c>
      <c r="E218" s="1290" t="str">
        <f ca="1">IF($B218="","",VLOOKUP($B218,'明細版-試算頁'!$B$146:$AD$267,E$17,FALSE))</f>
        <v/>
      </c>
      <c r="F218" s="1290" t="e">
        <v>#VALUE!</v>
      </c>
      <c r="G218" s="275" t="str">
        <f ca="1">IF($B218="","",VLOOKUP($B218,'明細版-試算頁'!$B$146:$AD$267,G$17,FALSE))</f>
        <v/>
      </c>
      <c r="H218" s="1291" t="str">
        <f ca="1">IF($B218="","",VLOOKUP($B218,'明細版-試算頁'!$B$146:$AD$267,H$17,FALSE))</f>
        <v/>
      </c>
      <c r="I218" s="1292" t="e">
        <v>#VALUE!</v>
      </c>
      <c r="J218" s="1290" t="str">
        <f ca="1">IF($B218="","",VLOOKUP($B218,'明細版-試算頁'!$B$146:$AD$267,J$17,FALSE))</f>
        <v/>
      </c>
      <c r="K218" s="1293" t="e">
        <v>#VALUE!</v>
      </c>
      <c r="L218" s="284" t="str">
        <f t="shared" ca="1" si="24"/>
        <v/>
      </c>
      <c r="M218" s="277" t="str">
        <f t="shared" ca="1" si="25"/>
        <v/>
      </c>
      <c r="N218" s="189"/>
      <c r="O218" s="189"/>
      <c r="P218" s="189"/>
      <c r="Q218" s="189"/>
      <c r="R218" s="189"/>
      <c r="S218" s="189"/>
      <c r="T218" s="189"/>
      <c r="U218" s="189"/>
      <c r="V218" s="189"/>
      <c r="W218" s="189"/>
      <c r="X218" s="189"/>
      <c r="Y218" s="189"/>
      <c r="Z218" s="189"/>
      <c r="AA218" s="189"/>
      <c r="AB218" s="189"/>
      <c r="AC218" s="189"/>
      <c r="AD218" s="189"/>
      <c r="AE218" s="189"/>
      <c r="AF218" s="189"/>
    </row>
    <row r="219" spans="2:32" s="190" customFormat="1" ht="33" hidden="1" customHeight="1">
      <c r="B219" s="272" t="str">
        <f t="shared" ca="1" si="23"/>
        <v/>
      </c>
      <c r="C219" s="273" t="str">
        <f ca="1">IF($B219="","",VLOOKUP($B219,'明細版-試算頁'!$B$146:$AD$267,C$17,FALSE))</f>
        <v/>
      </c>
      <c r="D219" s="274" t="str">
        <f ca="1">IF($B219="","",VLOOKUP($B219,'明細版-試算頁'!$B$146:$AD$267,D$17,FALSE))</f>
        <v/>
      </c>
      <c r="E219" s="1290" t="str">
        <f ca="1">IF($B219="","",VLOOKUP($B219,'明細版-試算頁'!$B$146:$AD$267,E$17,FALSE))</f>
        <v/>
      </c>
      <c r="F219" s="1290" t="e">
        <v>#VALUE!</v>
      </c>
      <c r="G219" s="275" t="str">
        <f ca="1">IF($B219="","",VLOOKUP($B219,'明細版-試算頁'!$B$146:$AD$267,G$17,FALSE))</f>
        <v/>
      </c>
      <c r="H219" s="1291" t="str">
        <f ca="1">IF($B219="","",VLOOKUP($B219,'明細版-試算頁'!$B$146:$AD$267,H$17,FALSE))</f>
        <v/>
      </c>
      <c r="I219" s="1292" t="e">
        <v>#VALUE!</v>
      </c>
      <c r="J219" s="1290" t="str">
        <f ca="1">IF($B219="","",VLOOKUP($B219,'明細版-試算頁'!$B$146:$AD$267,J$17,FALSE))</f>
        <v/>
      </c>
      <c r="K219" s="1293" t="e">
        <v>#VALUE!</v>
      </c>
      <c r="L219" s="284" t="str">
        <f t="shared" ca="1" si="24"/>
        <v/>
      </c>
      <c r="M219" s="277" t="str">
        <f t="shared" ca="1" si="25"/>
        <v/>
      </c>
      <c r="N219" s="189"/>
      <c r="O219" s="189"/>
      <c r="P219" s="189"/>
      <c r="Q219" s="189"/>
      <c r="R219" s="189"/>
      <c r="S219" s="189"/>
      <c r="T219" s="189"/>
      <c r="U219" s="189"/>
      <c r="V219" s="189"/>
      <c r="W219" s="189"/>
      <c r="X219" s="189"/>
      <c r="Y219" s="189"/>
      <c r="Z219" s="189"/>
      <c r="AA219" s="189"/>
      <c r="AB219" s="189"/>
      <c r="AC219" s="189"/>
      <c r="AD219" s="189"/>
      <c r="AE219" s="189"/>
      <c r="AF219" s="189"/>
    </row>
    <row r="220" spans="2:32" s="190" customFormat="1" ht="33" hidden="1" customHeight="1">
      <c r="B220" s="272" t="str">
        <f t="shared" ca="1" si="23"/>
        <v/>
      </c>
      <c r="C220" s="273" t="str">
        <f ca="1">IF($B220="","",VLOOKUP($B220,'明細版-試算頁'!$B$146:$AD$267,C$17,FALSE))</f>
        <v/>
      </c>
      <c r="D220" s="274" t="str">
        <f ca="1">IF($B220="","",VLOOKUP($B220,'明細版-試算頁'!$B$146:$AD$267,D$17,FALSE))</f>
        <v/>
      </c>
      <c r="E220" s="1290" t="str">
        <f ca="1">IF($B220="","",VLOOKUP($B220,'明細版-試算頁'!$B$146:$AD$267,E$17,FALSE))</f>
        <v/>
      </c>
      <c r="F220" s="1290" t="e">
        <v>#VALUE!</v>
      </c>
      <c r="G220" s="275" t="str">
        <f ca="1">IF($B220="","",VLOOKUP($B220,'明細版-試算頁'!$B$146:$AD$267,G$17,FALSE))</f>
        <v/>
      </c>
      <c r="H220" s="1291" t="str">
        <f ca="1">IF($B220="","",VLOOKUP($B220,'明細版-試算頁'!$B$146:$AD$267,H$17,FALSE))</f>
        <v/>
      </c>
      <c r="I220" s="1292" t="e">
        <v>#VALUE!</v>
      </c>
      <c r="J220" s="1290" t="str">
        <f ca="1">IF($B220="","",VLOOKUP($B220,'明細版-試算頁'!$B$146:$AD$267,J$17,FALSE))</f>
        <v/>
      </c>
      <c r="K220" s="1293" t="e">
        <v>#VALUE!</v>
      </c>
      <c r="L220" s="284" t="str">
        <f t="shared" ca="1" si="24"/>
        <v/>
      </c>
      <c r="M220" s="277" t="str">
        <f t="shared" ca="1" si="25"/>
        <v/>
      </c>
      <c r="N220" s="189"/>
      <c r="O220" s="189"/>
      <c r="P220" s="189"/>
      <c r="Q220" s="189"/>
      <c r="R220" s="189"/>
      <c r="S220" s="189"/>
      <c r="T220" s="189"/>
      <c r="U220" s="189"/>
      <c r="V220" s="189"/>
      <c r="W220" s="189"/>
      <c r="X220" s="189"/>
      <c r="Y220" s="189"/>
      <c r="Z220" s="189"/>
      <c r="AA220" s="189"/>
      <c r="AB220" s="189"/>
      <c r="AC220" s="189"/>
      <c r="AD220" s="189"/>
      <c r="AE220" s="189"/>
      <c r="AF220" s="189"/>
    </row>
    <row r="221" spans="2:32" s="190" customFormat="1" ht="33" hidden="1" customHeight="1">
      <c r="B221" s="272" t="str">
        <f t="shared" ca="1" si="23"/>
        <v/>
      </c>
      <c r="C221" s="273" t="str">
        <f ca="1">IF($B221="","",VLOOKUP($B221,'明細版-試算頁'!$B$146:$AD$267,C$17,FALSE))</f>
        <v/>
      </c>
      <c r="D221" s="274" t="str">
        <f ca="1">IF($B221="","",VLOOKUP($B221,'明細版-試算頁'!$B$146:$AD$267,D$17,FALSE))</f>
        <v/>
      </c>
      <c r="E221" s="1290" t="str">
        <f ca="1">IF($B221="","",VLOOKUP($B221,'明細版-試算頁'!$B$146:$AD$267,E$17,FALSE))</f>
        <v/>
      </c>
      <c r="F221" s="1290" t="e">
        <v>#VALUE!</v>
      </c>
      <c r="G221" s="275" t="str">
        <f ca="1">IF($B221="","",VLOOKUP($B221,'明細版-試算頁'!$B$146:$AD$267,G$17,FALSE))</f>
        <v/>
      </c>
      <c r="H221" s="1291" t="str">
        <f ca="1">IF($B221="","",VLOOKUP($B221,'明細版-試算頁'!$B$146:$AD$267,H$17,FALSE))</f>
        <v/>
      </c>
      <c r="I221" s="1292" t="e">
        <v>#VALUE!</v>
      </c>
      <c r="J221" s="1290" t="str">
        <f ca="1">IF($B221="","",VLOOKUP($B221,'明細版-試算頁'!$B$146:$AD$267,J$17,FALSE))</f>
        <v/>
      </c>
      <c r="K221" s="1293" t="e">
        <v>#VALUE!</v>
      </c>
      <c r="L221" s="284" t="str">
        <f t="shared" ca="1" si="24"/>
        <v/>
      </c>
      <c r="M221" s="277" t="str">
        <f t="shared" ca="1" si="25"/>
        <v/>
      </c>
      <c r="N221" s="189"/>
      <c r="O221" s="189"/>
      <c r="P221" s="189"/>
      <c r="Q221" s="189"/>
      <c r="R221" s="189"/>
      <c r="S221" s="189"/>
      <c r="T221" s="189"/>
      <c r="U221" s="189"/>
      <c r="V221" s="189"/>
      <c r="W221" s="189"/>
      <c r="X221" s="189"/>
      <c r="Y221" s="189"/>
      <c r="Z221" s="189"/>
      <c r="AA221" s="189"/>
      <c r="AB221" s="189"/>
      <c r="AC221" s="189"/>
      <c r="AD221" s="189"/>
      <c r="AE221" s="189"/>
      <c r="AF221" s="189"/>
    </row>
    <row r="222" spans="2:32" s="190" customFormat="1" ht="33" hidden="1" customHeight="1">
      <c r="B222" s="266" t="str">
        <f ca="1">IF(B221="","",IF(C221=109,"",B221+1))</f>
        <v/>
      </c>
      <c r="C222" s="267" t="str">
        <f ca="1">IF($B222="","",VLOOKUP($B222,'明細版-試算頁'!$B$146:$AD$267,C$17,FALSE))</f>
        <v/>
      </c>
      <c r="D222" s="268" t="str">
        <f ca="1">IF($B222="","",VLOOKUP($B222,'明細版-試算頁'!$B$146:$AD$267,D$17,FALSE))</f>
        <v/>
      </c>
      <c r="E222" s="1321" t="str">
        <f ca="1">IF($B222="","",VLOOKUP($B222,'明細版-試算頁'!$B$146:$AD$267,E$17,FALSE))</f>
        <v/>
      </c>
      <c r="F222" s="1321" t="e">
        <v>#VALUE!</v>
      </c>
      <c r="G222" s="269" t="str">
        <f ca="1">IF($B222="","",VLOOKUP($B222,'明細版-試算頁'!$B$146:$AD$267,G$17,FALSE))</f>
        <v/>
      </c>
      <c r="H222" s="1322" t="str">
        <f ca="1">IF($B222="","",VLOOKUP($B222,'明細版-試算頁'!$B$146:$AD$267,H$17,FALSE))</f>
        <v/>
      </c>
      <c r="I222" s="1323" t="e">
        <v>#VALUE!</v>
      </c>
      <c r="J222" s="1321" t="str">
        <f ca="1">IF($B222="","",VLOOKUP($B222,'明細版-試算頁'!$B$146:$AD$267,J$17,FALSE))</f>
        <v/>
      </c>
      <c r="K222" s="1324" t="e">
        <v>#VALUE!</v>
      </c>
      <c r="L222" s="317" t="str">
        <f t="shared" ca="1" si="24"/>
        <v/>
      </c>
      <c r="M222" s="271" t="str">
        <f t="shared" ca="1" si="25"/>
        <v/>
      </c>
      <c r="N222" s="189"/>
      <c r="O222" s="189"/>
      <c r="P222" s="189"/>
      <c r="Q222" s="189"/>
      <c r="R222" s="189"/>
      <c r="S222" s="189"/>
      <c r="T222" s="189"/>
      <c r="U222" s="189"/>
      <c r="V222" s="189"/>
      <c r="W222" s="189"/>
      <c r="X222" s="189"/>
      <c r="Y222" s="189"/>
      <c r="Z222" s="189"/>
      <c r="AA222" s="189"/>
      <c r="AB222" s="189"/>
      <c r="AC222" s="189"/>
      <c r="AD222" s="189"/>
      <c r="AE222" s="189"/>
      <c r="AF222" s="189"/>
    </row>
    <row r="223" spans="2:32" s="190" customFormat="1" ht="33" hidden="1" customHeight="1">
      <c r="B223" s="272" t="str">
        <f t="shared" ref="B223:B249" ca="1" si="26">IF(B222="","",IF(C222=109,"",B222+1))</f>
        <v/>
      </c>
      <c r="C223" s="273" t="str">
        <f ca="1">IF($B223="","",VLOOKUP($B223,'明細版-試算頁'!$B$146:$AD$267,C$17,FALSE))</f>
        <v/>
      </c>
      <c r="D223" s="274" t="str">
        <f ca="1">IF($B223="","",VLOOKUP($B223,'明細版-試算頁'!$B$146:$AD$267,D$17,FALSE))</f>
        <v/>
      </c>
      <c r="E223" s="1290" t="str">
        <f ca="1">IF($B223="","",VLOOKUP($B223,'明細版-試算頁'!$B$146:$AD$267,E$17,FALSE))</f>
        <v/>
      </c>
      <c r="F223" s="1290" t="s">
        <v>347</v>
      </c>
      <c r="G223" s="275" t="str">
        <f ca="1">IF($B223="","",VLOOKUP($B223,'明細版-試算頁'!$B$146:$AD$267,G$17,FALSE))</f>
        <v/>
      </c>
      <c r="H223" s="1291" t="str">
        <f ca="1">IF($B223="","",VLOOKUP($B223,'明細版-試算頁'!$B$146:$AD$267,H$17,FALSE))</f>
        <v/>
      </c>
      <c r="I223" s="1292" t="s">
        <v>347</v>
      </c>
      <c r="J223" s="1290" t="str">
        <f ca="1">IF($B223="","",VLOOKUP($B223,'明細版-試算頁'!$B$146:$AD$267,J$17,FALSE))</f>
        <v/>
      </c>
      <c r="K223" s="1293" t="s">
        <v>347</v>
      </c>
      <c r="L223" s="284" t="str">
        <f t="shared" ca="1" si="24"/>
        <v/>
      </c>
      <c r="M223" s="277" t="str">
        <f t="shared" ca="1" si="25"/>
        <v/>
      </c>
      <c r="N223" s="189"/>
      <c r="O223" s="189"/>
      <c r="P223" s="189"/>
      <c r="Q223" s="189"/>
      <c r="R223" s="189"/>
      <c r="S223" s="189"/>
      <c r="T223" s="189"/>
      <c r="U223" s="189"/>
      <c r="V223" s="189"/>
      <c r="W223" s="189"/>
      <c r="X223" s="189"/>
      <c r="Y223" s="189"/>
      <c r="Z223" s="189"/>
      <c r="AA223" s="189"/>
      <c r="AB223" s="189"/>
      <c r="AC223" s="189"/>
      <c r="AD223" s="189"/>
      <c r="AE223" s="189"/>
      <c r="AF223" s="189"/>
    </row>
    <row r="224" spans="2:32" s="190" customFormat="1" ht="33" hidden="1" customHeight="1">
      <c r="B224" s="272" t="str">
        <f t="shared" ca="1" si="26"/>
        <v/>
      </c>
      <c r="C224" s="273" t="str">
        <f ca="1">IF($B224="","",VLOOKUP($B224,'明細版-試算頁'!$B$146:$AD$267,C$17,FALSE))</f>
        <v/>
      </c>
      <c r="D224" s="274" t="str">
        <f ca="1">IF($B224="","",VLOOKUP($B224,'明細版-試算頁'!$B$146:$AD$267,D$17,FALSE))</f>
        <v/>
      </c>
      <c r="E224" s="1290" t="str">
        <f ca="1">IF($B224="","",VLOOKUP($B224,'明細版-試算頁'!$B$146:$AD$267,E$17,FALSE))</f>
        <v/>
      </c>
      <c r="F224" s="1290" t="s">
        <v>347</v>
      </c>
      <c r="G224" s="275" t="str">
        <f ca="1">IF($B224="","",VLOOKUP($B224,'明細版-試算頁'!$B$146:$AD$267,G$17,FALSE))</f>
        <v/>
      </c>
      <c r="H224" s="1291" t="str">
        <f ca="1">IF($B224="","",VLOOKUP($B224,'明細版-試算頁'!$B$146:$AD$267,H$17,FALSE))</f>
        <v/>
      </c>
      <c r="I224" s="1292" t="s">
        <v>347</v>
      </c>
      <c r="J224" s="1290" t="str">
        <f ca="1">IF($B224="","",VLOOKUP($B224,'明細版-試算頁'!$B$146:$AD$267,J$17,FALSE))</f>
        <v/>
      </c>
      <c r="K224" s="1293" t="s">
        <v>347</v>
      </c>
      <c r="L224" s="284" t="str">
        <f t="shared" ca="1" si="24"/>
        <v/>
      </c>
      <c r="M224" s="277" t="str">
        <f t="shared" ca="1" si="25"/>
        <v/>
      </c>
      <c r="N224" s="189"/>
      <c r="O224" s="189"/>
      <c r="P224" s="189"/>
      <c r="Q224" s="189"/>
      <c r="R224" s="189"/>
      <c r="S224" s="189"/>
      <c r="T224" s="189"/>
      <c r="U224" s="189"/>
      <c r="V224" s="189"/>
      <c r="W224" s="189"/>
      <c r="X224" s="189"/>
      <c r="Y224" s="189"/>
      <c r="Z224" s="189"/>
      <c r="AA224" s="189"/>
      <c r="AB224" s="189"/>
      <c r="AC224" s="189"/>
      <c r="AD224" s="189"/>
      <c r="AE224" s="189"/>
      <c r="AF224" s="189"/>
    </row>
    <row r="225" spans="2:32" s="190" customFormat="1" ht="33" hidden="1" customHeight="1">
      <c r="B225" s="272" t="str">
        <f t="shared" ca="1" si="26"/>
        <v/>
      </c>
      <c r="C225" s="273" t="str">
        <f ca="1">IF($B225="","",VLOOKUP($B225,'明細版-試算頁'!$B$146:$AD$267,C$17,FALSE))</f>
        <v/>
      </c>
      <c r="D225" s="274" t="str">
        <f ca="1">IF($B225="","",VLOOKUP($B225,'明細版-試算頁'!$B$146:$AD$267,D$17,FALSE))</f>
        <v/>
      </c>
      <c r="E225" s="1290" t="str">
        <f ca="1">IF($B225="","",VLOOKUP($B225,'明細版-試算頁'!$B$146:$AD$267,E$17,FALSE))</f>
        <v/>
      </c>
      <c r="F225" s="1290" t="s">
        <v>347</v>
      </c>
      <c r="G225" s="275" t="str">
        <f ca="1">IF($B225="","",VLOOKUP($B225,'明細版-試算頁'!$B$146:$AD$267,G$17,FALSE))</f>
        <v/>
      </c>
      <c r="H225" s="1291" t="str">
        <f ca="1">IF($B225="","",VLOOKUP($B225,'明細版-試算頁'!$B$146:$AD$267,H$17,FALSE))</f>
        <v/>
      </c>
      <c r="I225" s="1292" t="s">
        <v>347</v>
      </c>
      <c r="J225" s="1290" t="str">
        <f ca="1">IF($B225="","",VLOOKUP($B225,'明細版-試算頁'!$B$146:$AD$267,J$17,FALSE))</f>
        <v/>
      </c>
      <c r="K225" s="1293" t="s">
        <v>347</v>
      </c>
      <c r="L225" s="284" t="str">
        <f t="shared" ca="1" si="24"/>
        <v/>
      </c>
      <c r="M225" s="277" t="str">
        <f t="shared" ca="1" si="25"/>
        <v/>
      </c>
      <c r="N225" s="189"/>
      <c r="O225" s="189"/>
      <c r="P225" s="189"/>
      <c r="Q225" s="189"/>
      <c r="R225" s="189"/>
      <c r="S225" s="189"/>
      <c r="T225" s="189"/>
      <c r="U225" s="189"/>
      <c r="V225" s="189"/>
      <c r="W225" s="189"/>
      <c r="X225" s="189"/>
      <c r="Y225" s="189"/>
      <c r="Z225" s="189"/>
      <c r="AA225" s="189"/>
      <c r="AB225" s="189"/>
      <c r="AC225" s="189"/>
      <c r="AD225" s="189"/>
      <c r="AE225" s="189"/>
      <c r="AF225" s="189"/>
    </row>
    <row r="226" spans="2:32" s="190" customFormat="1" ht="33" hidden="1" customHeight="1">
      <c r="B226" s="272" t="str">
        <f t="shared" ca="1" si="26"/>
        <v/>
      </c>
      <c r="C226" s="273" t="str">
        <f ca="1">IF($B226="","",VLOOKUP($B226,'明細版-試算頁'!$B$146:$AD$267,C$17,FALSE))</f>
        <v/>
      </c>
      <c r="D226" s="274" t="str">
        <f ca="1">IF($B226="","",VLOOKUP($B226,'明細版-試算頁'!$B$146:$AD$267,D$17,FALSE))</f>
        <v/>
      </c>
      <c r="E226" s="1290" t="str">
        <f ca="1">IF($B226="","",VLOOKUP($B226,'明細版-試算頁'!$B$146:$AD$267,E$17,FALSE))</f>
        <v/>
      </c>
      <c r="F226" s="1290" t="s">
        <v>347</v>
      </c>
      <c r="G226" s="275" t="str">
        <f ca="1">IF($B226="","",VLOOKUP($B226,'明細版-試算頁'!$B$146:$AD$267,G$17,FALSE))</f>
        <v/>
      </c>
      <c r="H226" s="1291" t="str">
        <f ca="1">IF($B226="","",VLOOKUP($B226,'明細版-試算頁'!$B$146:$AD$267,H$17,FALSE))</f>
        <v/>
      </c>
      <c r="I226" s="1292" t="s">
        <v>347</v>
      </c>
      <c r="J226" s="1290" t="str">
        <f ca="1">IF($B226="","",VLOOKUP($B226,'明細版-試算頁'!$B$146:$AD$267,J$17,FALSE))</f>
        <v/>
      </c>
      <c r="K226" s="1293" t="s">
        <v>347</v>
      </c>
      <c r="L226" s="284" t="str">
        <f t="shared" ca="1" si="24"/>
        <v/>
      </c>
      <c r="M226" s="277" t="str">
        <f t="shared" ca="1" si="25"/>
        <v/>
      </c>
      <c r="N226" s="189"/>
      <c r="O226" s="189"/>
      <c r="P226" s="189"/>
      <c r="Q226" s="189"/>
      <c r="R226" s="189"/>
      <c r="S226" s="189"/>
      <c r="T226" s="189"/>
      <c r="U226" s="189"/>
      <c r="V226" s="189"/>
      <c r="W226" s="189"/>
      <c r="X226" s="189"/>
      <c r="Y226" s="189"/>
      <c r="Z226" s="189"/>
      <c r="AA226" s="189"/>
      <c r="AB226" s="189"/>
      <c r="AC226" s="189"/>
      <c r="AD226" s="189"/>
      <c r="AE226" s="189"/>
      <c r="AF226" s="189"/>
    </row>
    <row r="227" spans="2:32" s="190" customFormat="1" ht="33" hidden="1" customHeight="1">
      <c r="B227" s="272" t="str">
        <f t="shared" ca="1" si="26"/>
        <v/>
      </c>
      <c r="C227" s="273" t="str">
        <f ca="1">IF($B227="","",VLOOKUP($B227,'明細版-試算頁'!$B$146:$AD$267,C$17,FALSE))</f>
        <v/>
      </c>
      <c r="D227" s="274" t="str">
        <f ca="1">IF($B227="","",VLOOKUP($B227,'明細版-試算頁'!$B$146:$AD$267,D$17,FALSE))</f>
        <v/>
      </c>
      <c r="E227" s="1290" t="str">
        <f ca="1">IF($B227="","",VLOOKUP($B227,'明細版-試算頁'!$B$146:$AD$267,E$17,FALSE))</f>
        <v/>
      </c>
      <c r="F227" s="1290" t="s">
        <v>347</v>
      </c>
      <c r="G227" s="275" t="str">
        <f ca="1">IF($B227="","",VLOOKUP($B227,'明細版-試算頁'!$B$146:$AD$267,G$17,FALSE))</f>
        <v/>
      </c>
      <c r="H227" s="1291" t="str">
        <f ca="1">IF($B227="","",VLOOKUP($B227,'明細版-試算頁'!$B$146:$AD$267,H$17,FALSE))</f>
        <v/>
      </c>
      <c r="I227" s="1292" t="s">
        <v>347</v>
      </c>
      <c r="J227" s="1290" t="str">
        <f ca="1">IF($B227="","",VLOOKUP($B227,'明細版-試算頁'!$B$146:$AD$267,J$17,FALSE))</f>
        <v/>
      </c>
      <c r="K227" s="1293" t="s">
        <v>347</v>
      </c>
      <c r="L227" s="284" t="str">
        <f t="shared" ca="1" si="24"/>
        <v/>
      </c>
      <c r="M227" s="277" t="str">
        <f t="shared" ca="1" si="25"/>
        <v/>
      </c>
      <c r="N227" s="189"/>
      <c r="O227" s="189"/>
      <c r="P227" s="189"/>
      <c r="Q227" s="189"/>
      <c r="R227" s="189"/>
      <c r="S227" s="189"/>
      <c r="T227" s="189"/>
      <c r="U227" s="189"/>
      <c r="V227" s="189"/>
      <c r="W227" s="189"/>
      <c r="X227" s="189"/>
      <c r="Y227" s="189"/>
      <c r="Z227" s="189"/>
      <c r="AA227" s="189"/>
      <c r="AB227" s="189"/>
      <c r="AC227" s="189"/>
      <c r="AD227" s="189"/>
      <c r="AE227" s="189"/>
      <c r="AF227" s="189"/>
    </row>
    <row r="228" spans="2:32" s="190" customFormat="1" ht="33" hidden="1" customHeight="1">
      <c r="B228" s="272" t="str">
        <f t="shared" ca="1" si="26"/>
        <v/>
      </c>
      <c r="C228" s="273" t="str">
        <f ca="1">IF($B228="","",VLOOKUP($B228,'明細版-試算頁'!$B$146:$AD$267,C$17,FALSE))</f>
        <v/>
      </c>
      <c r="D228" s="274" t="str">
        <f ca="1">IF($B228="","",VLOOKUP($B228,'明細版-試算頁'!$B$146:$AD$267,D$17,FALSE))</f>
        <v/>
      </c>
      <c r="E228" s="1290" t="str">
        <f ca="1">IF($B228="","",VLOOKUP($B228,'明細版-試算頁'!$B$146:$AD$267,E$17,FALSE))</f>
        <v/>
      </c>
      <c r="F228" s="1290" t="s">
        <v>347</v>
      </c>
      <c r="G228" s="275" t="str">
        <f ca="1">IF($B228="","",VLOOKUP($B228,'明細版-試算頁'!$B$146:$AD$267,G$17,FALSE))</f>
        <v/>
      </c>
      <c r="H228" s="1291" t="str">
        <f ca="1">IF($B228="","",VLOOKUP($B228,'明細版-試算頁'!$B$146:$AD$267,H$17,FALSE))</f>
        <v/>
      </c>
      <c r="I228" s="1292" t="s">
        <v>347</v>
      </c>
      <c r="J228" s="1290" t="str">
        <f ca="1">IF($B228="","",VLOOKUP($B228,'明細版-試算頁'!$B$146:$AD$267,J$17,FALSE))</f>
        <v/>
      </c>
      <c r="K228" s="1293" t="s">
        <v>347</v>
      </c>
      <c r="L228" s="284" t="str">
        <f t="shared" ca="1" si="24"/>
        <v/>
      </c>
      <c r="M228" s="277" t="str">
        <f t="shared" ca="1" si="25"/>
        <v/>
      </c>
      <c r="N228" s="189"/>
      <c r="O228" s="189"/>
      <c r="P228" s="189"/>
      <c r="Q228" s="189"/>
      <c r="R228" s="189"/>
      <c r="S228" s="189"/>
      <c r="T228" s="189"/>
      <c r="U228" s="189"/>
      <c r="V228" s="189"/>
      <c r="W228" s="189"/>
      <c r="X228" s="189"/>
      <c r="Y228" s="189"/>
      <c r="Z228" s="189"/>
      <c r="AA228" s="189"/>
      <c r="AB228" s="189"/>
      <c r="AC228" s="189"/>
      <c r="AD228" s="189"/>
      <c r="AE228" s="189"/>
      <c r="AF228" s="189"/>
    </row>
    <row r="229" spans="2:32" s="190" customFormat="1" ht="33" hidden="1" customHeight="1">
      <c r="B229" s="272" t="str">
        <f t="shared" ca="1" si="26"/>
        <v/>
      </c>
      <c r="C229" s="273" t="str">
        <f ca="1">IF($B229="","",VLOOKUP($B229,'明細版-試算頁'!$B$146:$AD$267,C$17,FALSE))</f>
        <v/>
      </c>
      <c r="D229" s="274" t="str">
        <f ca="1">IF($B229="","",VLOOKUP($B229,'明細版-試算頁'!$B$146:$AD$267,D$17,FALSE))</f>
        <v/>
      </c>
      <c r="E229" s="1290" t="str">
        <f ca="1">IF($B229="","",VLOOKUP($B229,'明細版-試算頁'!$B$146:$AD$267,E$17,FALSE))</f>
        <v/>
      </c>
      <c r="F229" s="1290" t="s">
        <v>347</v>
      </c>
      <c r="G229" s="275" t="str">
        <f ca="1">IF($B229="","",VLOOKUP($B229,'明細版-試算頁'!$B$146:$AD$267,G$17,FALSE))</f>
        <v/>
      </c>
      <c r="H229" s="1291" t="str">
        <f ca="1">IF($B229="","",VLOOKUP($B229,'明細版-試算頁'!$B$146:$AD$267,H$17,FALSE))</f>
        <v/>
      </c>
      <c r="I229" s="1292" t="s">
        <v>347</v>
      </c>
      <c r="J229" s="1290" t="str">
        <f ca="1">IF($B229="","",VLOOKUP($B229,'明細版-試算頁'!$B$146:$AD$267,J$17,FALSE))</f>
        <v/>
      </c>
      <c r="K229" s="1293" t="s">
        <v>347</v>
      </c>
      <c r="L229" s="284" t="str">
        <f t="shared" ca="1" si="24"/>
        <v/>
      </c>
      <c r="M229" s="277" t="str">
        <f t="shared" ca="1" si="25"/>
        <v/>
      </c>
      <c r="N229" s="189"/>
      <c r="O229" s="189"/>
      <c r="P229" s="189"/>
      <c r="Q229" s="189"/>
      <c r="R229" s="189"/>
      <c r="S229" s="189"/>
      <c r="T229" s="189"/>
      <c r="U229" s="189"/>
      <c r="V229" s="189"/>
      <c r="W229" s="189"/>
      <c r="X229" s="189"/>
      <c r="Y229" s="189"/>
      <c r="Z229" s="189"/>
      <c r="AA229" s="189"/>
      <c r="AB229" s="189"/>
      <c r="AC229" s="189"/>
      <c r="AD229" s="189"/>
      <c r="AE229" s="189"/>
      <c r="AF229" s="189"/>
    </row>
    <row r="230" spans="2:32" s="190" customFormat="1" ht="33" hidden="1" customHeight="1">
      <c r="B230" s="272" t="str">
        <f t="shared" ca="1" si="26"/>
        <v/>
      </c>
      <c r="C230" s="273" t="str">
        <f ca="1">IF($B230="","",VLOOKUP($B230,'明細版-試算頁'!$B$146:$AD$267,C$17,FALSE))</f>
        <v/>
      </c>
      <c r="D230" s="274" t="str">
        <f ca="1">IF($B230="","",VLOOKUP($B230,'明細版-試算頁'!$B$146:$AD$267,D$17,FALSE))</f>
        <v/>
      </c>
      <c r="E230" s="1290" t="str">
        <f ca="1">IF($B230="","",VLOOKUP($B230,'明細版-試算頁'!$B$146:$AD$267,E$17,FALSE))</f>
        <v/>
      </c>
      <c r="F230" s="1290" t="s">
        <v>347</v>
      </c>
      <c r="G230" s="275" t="str">
        <f ca="1">IF($B230="","",VLOOKUP($B230,'明細版-試算頁'!$B$146:$AD$267,G$17,FALSE))</f>
        <v/>
      </c>
      <c r="H230" s="1291" t="str">
        <f ca="1">IF($B230="","",VLOOKUP($B230,'明細版-試算頁'!$B$146:$AD$267,H$17,FALSE))</f>
        <v/>
      </c>
      <c r="I230" s="1292" t="s">
        <v>347</v>
      </c>
      <c r="J230" s="1290" t="str">
        <f ca="1">IF($B230="","",VLOOKUP($B230,'明細版-試算頁'!$B$146:$AD$267,J$17,FALSE))</f>
        <v/>
      </c>
      <c r="K230" s="1293" t="s">
        <v>347</v>
      </c>
      <c r="L230" s="284" t="str">
        <f t="shared" ca="1" si="24"/>
        <v/>
      </c>
      <c r="M230" s="277" t="str">
        <f t="shared" ca="1" si="25"/>
        <v/>
      </c>
      <c r="N230" s="189"/>
      <c r="O230" s="189"/>
      <c r="P230" s="189"/>
      <c r="Q230" s="189"/>
      <c r="R230" s="189"/>
      <c r="S230" s="189"/>
      <c r="T230" s="189"/>
      <c r="U230" s="189"/>
      <c r="V230" s="189"/>
      <c r="W230" s="189"/>
      <c r="X230" s="189"/>
      <c r="Y230" s="189"/>
      <c r="Z230" s="189"/>
      <c r="AA230" s="189"/>
      <c r="AB230" s="189"/>
      <c r="AC230" s="189"/>
      <c r="AD230" s="189"/>
      <c r="AE230" s="189"/>
      <c r="AF230" s="189"/>
    </row>
    <row r="231" spans="2:32" s="190" customFormat="1" ht="33" hidden="1" customHeight="1">
      <c r="B231" s="272" t="str">
        <f t="shared" ca="1" si="26"/>
        <v/>
      </c>
      <c r="C231" s="273" t="str">
        <f ca="1">IF($B231="","",VLOOKUP($B231,'明細版-試算頁'!$B$146:$AD$267,C$17,FALSE))</f>
        <v/>
      </c>
      <c r="D231" s="274" t="str">
        <f ca="1">IF($B231="","",VLOOKUP($B231,'明細版-試算頁'!$B$146:$AD$267,D$17,FALSE))</f>
        <v/>
      </c>
      <c r="E231" s="1290" t="str">
        <f ca="1">IF($B231="","",VLOOKUP($B231,'明細版-試算頁'!$B$146:$AD$267,E$17,FALSE))</f>
        <v/>
      </c>
      <c r="F231" s="1290" t="s">
        <v>347</v>
      </c>
      <c r="G231" s="275" t="str">
        <f ca="1">IF($B231="","",VLOOKUP($B231,'明細版-試算頁'!$B$146:$AD$267,G$17,FALSE))</f>
        <v/>
      </c>
      <c r="H231" s="1291" t="str">
        <f ca="1">IF($B231="","",VLOOKUP($B231,'明細版-試算頁'!$B$146:$AD$267,H$17,FALSE))</f>
        <v/>
      </c>
      <c r="I231" s="1292" t="s">
        <v>347</v>
      </c>
      <c r="J231" s="1290" t="str">
        <f ca="1">IF($B231="","",VLOOKUP($B231,'明細版-試算頁'!$B$146:$AD$267,J$17,FALSE))</f>
        <v/>
      </c>
      <c r="K231" s="1293" t="s">
        <v>347</v>
      </c>
      <c r="L231" s="284" t="str">
        <f t="shared" ca="1" si="24"/>
        <v/>
      </c>
      <c r="M231" s="277" t="str">
        <f t="shared" ca="1" si="25"/>
        <v/>
      </c>
      <c r="N231" s="189"/>
      <c r="O231" s="189"/>
      <c r="P231" s="189"/>
      <c r="Q231" s="189"/>
      <c r="R231" s="189"/>
      <c r="S231" s="189"/>
      <c r="T231" s="189"/>
      <c r="U231" s="189"/>
      <c r="V231" s="189"/>
      <c r="W231" s="189"/>
      <c r="X231" s="189"/>
      <c r="Y231" s="189"/>
      <c r="Z231" s="189"/>
      <c r="AA231" s="189"/>
      <c r="AB231" s="189"/>
      <c r="AC231" s="189"/>
      <c r="AD231" s="189"/>
      <c r="AE231" s="189"/>
      <c r="AF231" s="189"/>
    </row>
    <row r="232" spans="2:32" s="190" customFormat="1" ht="33" hidden="1" customHeight="1">
      <c r="B232" s="266" t="str">
        <f ca="1">IF(B231="","",IF(C231=109,"",B231+1))</f>
        <v/>
      </c>
      <c r="C232" s="267" t="str">
        <f ca="1">IF($B232="","",VLOOKUP($B232,'明細版-試算頁'!$B$146:$AD$267,C$17,FALSE))</f>
        <v/>
      </c>
      <c r="D232" s="268" t="str">
        <f ca="1">IF($B232="","",VLOOKUP($B232,'明細版-試算頁'!$B$146:$AD$267,D$17,FALSE))</f>
        <v/>
      </c>
      <c r="E232" s="1321" t="str">
        <f ca="1">IF($B232="","",VLOOKUP($B232,'明細版-試算頁'!$B$146:$AD$267,E$17,FALSE))</f>
        <v/>
      </c>
      <c r="F232" s="1321" t="s">
        <v>347</v>
      </c>
      <c r="G232" s="269" t="str">
        <f ca="1">IF($B232="","",VLOOKUP($B232,'明細版-試算頁'!$B$146:$AD$267,G$17,FALSE))</f>
        <v/>
      </c>
      <c r="H232" s="1322" t="str">
        <f ca="1">IF($B232="","",VLOOKUP($B232,'明細版-試算頁'!$B$146:$AD$267,H$17,FALSE))</f>
        <v/>
      </c>
      <c r="I232" s="1323" t="s">
        <v>347</v>
      </c>
      <c r="J232" s="1321" t="str">
        <f ca="1">IF($B232="","",VLOOKUP($B232,'明細版-試算頁'!$B$146:$AD$267,J$17,FALSE))</f>
        <v/>
      </c>
      <c r="K232" s="1324" t="s">
        <v>347</v>
      </c>
      <c r="L232" s="284" t="str">
        <f t="shared" ca="1" si="24"/>
        <v/>
      </c>
      <c r="M232" s="277" t="str">
        <f t="shared" ca="1" si="25"/>
        <v/>
      </c>
      <c r="N232" s="189"/>
      <c r="O232" s="189"/>
      <c r="P232" s="189"/>
      <c r="Q232" s="189"/>
      <c r="R232" s="189"/>
      <c r="S232" s="189"/>
      <c r="T232" s="189"/>
      <c r="U232" s="189"/>
      <c r="V232" s="189"/>
      <c r="W232" s="189"/>
      <c r="X232" s="189"/>
      <c r="Y232" s="189"/>
      <c r="Z232" s="189"/>
      <c r="AA232" s="189"/>
      <c r="AB232" s="189"/>
      <c r="AC232" s="189"/>
      <c r="AD232" s="189"/>
      <c r="AE232" s="189"/>
      <c r="AF232" s="189"/>
    </row>
    <row r="233" spans="2:32" s="190" customFormat="1" ht="33" hidden="1" customHeight="1">
      <c r="B233" s="272" t="str">
        <f t="shared" ca="1" si="26"/>
        <v/>
      </c>
      <c r="C233" s="273" t="str">
        <f ca="1">IF($B233="","",VLOOKUP($B233,'明細版-試算頁'!$B$146:$AD$267,C$17,FALSE))</f>
        <v/>
      </c>
      <c r="D233" s="274" t="str">
        <f ca="1">IF($B233="","",VLOOKUP($B233,'明細版-試算頁'!$B$146:$AD$267,D$17,FALSE))</f>
        <v/>
      </c>
      <c r="E233" s="1290" t="str">
        <f ca="1">IF($B233="","",VLOOKUP($B233,'明細版-試算頁'!$B$146:$AD$267,E$17,FALSE))</f>
        <v/>
      </c>
      <c r="F233" s="1290" t="s">
        <v>347</v>
      </c>
      <c r="G233" s="275" t="str">
        <f ca="1">IF($B233="","",VLOOKUP($B233,'明細版-試算頁'!$B$146:$AD$267,G$17,FALSE))</f>
        <v/>
      </c>
      <c r="H233" s="1291" t="str">
        <f ca="1">IF($B233="","",VLOOKUP($B233,'明細版-試算頁'!$B$146:$AD$267,H$17,FALSE))</f>
        <v/>
      </c>
      <c r="I233" s="1292" t="s">
        <v>347</v>
      </c>
      <c r="J233" s="1290" t="str">
        <f ca="1">IF($B233="","",VLOOKUP($B233,'明細版-試算頁'!$B$146:$AD$267,J$17,FALSE))</f>
        <v/>
      </c>
      <c r="K233" s="1293" t="s">
        <v>347</v>
      </c>
      <c r="L233" s="284" t="str">
        <f t="shared" ca="1" si="24"/>
        <v/>
      </c>
      <c r="M233" s="277" t="str">
        <f t="shared" ca="1" si="25"/>
        <v/>
      </c>
      <c r="N233" s="189"/>
      <c r="O233" s="189"/>
      <c r="P233" s="189"/>
      <c r="Q233" s="189"/>
      <c r="R233" s="189"/>
      <c r="S233" s="189"/>
      <c r="T233" s="189"/>
      <c r="U233" s="189"/>
      <c r="V233" s="189"/>
      <c r="W233" s="189"/>
      <c r="X233" s="189"/>
      <c r="Y233" s="189"/>
      <c r="Z233" s="189"/>
      <c r="AA233" s="189"/>
      <c r="AB233" s="189"/>
      <c r="AC233" s="189"/>
      <c r="AD233" s="189"/>
      <c r="AE233" s="189"/>
      <c r="AF233" s="189"/>
    </row>
    <row r="234" spans="2:32" s="190" customFormat="1" ht="33" hidden="1" customHeight="1">
      <c r="B234" s="272" t="str">
        <f t="shared" ca="1" si="26"/>
        <v/>
      </c>
      <c r="C234" s="273" t="str">
        <f ca="1">IF($B234="","",VLOOKUP($B234,'明細版-試算頁'!$B$146:$AD$267,C$17,FALSE))</f>
        <v/>
      </c>
      <c r="D234" s="274" t="str">
        <f ca="1">IF($B234="","",VLOOKUP($B234,'明細版-試算頁'!$B$146:$AD$267,D$17,FALSE))</f>
        <v/>
      </c>
      <c r="E234" s="1290" t="str">
        <f ca="1">IF($B234="","",VLOOKUP($B234,'明細版-試算頁'!$B$146:$AD$267,E$17,FALSE))</f>
        <v/>
      </c>
      <c r="F234" s="1290" t="s">
        <v>347</v>
      </c>
      <c r="G234" s="275" t="str">
        <f ca="1">IF($B234="","",VLOOKUP($B234,'明細版-試算頁'!$B$146:$AD$267,G$17,FALSE))</f>
        <v/>
      </c>
      <c r="H234" s="1291" t="str">
        <f ca="1">IF($B234="","",VLOOKUP($B234,'明細版-試算頁'!$B$146:$AD$267,H$17,FALSE))</f>
        <v/>
      </c>
      <c r="I234" s="1292" t="s">
        <v>347</v>
      </c>
      <c r="J234" s="1290" t="str">
        <f ca="1">IF($B234="","",VLOOKUP($B234,'明細版-試算頁'!$B$146:$AD$267,J$17,FALSE))</f>
        <v/>
      </c>
      <c r="K234" s="1293" t="s">
        <v>347</v>
      </c>
      <c r="L234" s="284" t="str">
        <f t="shared" ca="1" si="24"/>
        <v/>
      </c>
      <c r="M234" s="277" t="str">
        <f t="shared" ca="1" si="25"/>
        <v/>
      </c>
      <c r="N234" s="189"/>
      <c r="O234" s="189"/>
      <c r="P234" s="189"/>
      <c r="Q234" s="189"/>
      <c r="R234" s="189"/>
      <c r="S234" s="189"/>
      <c r="T234" s="189"/>
      <c r="U234" s="189"/>
      <c r="V234" s="189"/>
      <c r="W234" s="189"/>
      <c r="X234" s="189"/>
      <c r="Y234" s="189"/>
      <c r="Z234" s="189"/>
      <c r="AA234" s="189"/>
      <c r="AB234" s="189"/>
      <c r="AC234" s="189"/>
      <c r="AD234" s="189"/>
      <c r="AE234" s="189"/>
      <c r="AF234" s="189"/>
    </row>
    <row r="235" spans="2:32" s="190" customFormat="1" ht="33" hidden="1" customHeight="1">
      <c r="B235" s="272" t="str">
        <f t="shared" ca="1" si="26"/>
        <v/>
      </c>
      <c r="C235" s="273" t="str">
        <f ca="1">IF($B235="","",VLOOKUP($B235,'明細版-試算頁'!$B$146:$AD$267,C$17,FALSE))</f>
        <v/>
      </c>
      <c r="D235" s="274" t="str">
        <f ca="1">IF($B235="","",VLOOKUP($B235,'明細版-試算頁'!$B$146:$AD$267,D$17,FALSE))</f>
        <v/>
      </c>
      <c r="E235" s="1290" t="str">
        <f ca="1">IF($B235="","",VLOOKUP($B235,'明細版-試算頁'!$B$146:$AD$267,E$17,FALSE))</f>
        <v/>
      </c>
      <c r="F235" s="1290" t="s">
        <v>347</v>
      </c>
      <c r="G235" s="275" t="str">
        <f ca="1">IF($B235="","",VLOOKUP($B235,'明細版-試算頁'!$B$146:$AD$267,G$17,FALSE))</f>
        <v/>
      </c>
      <c r="H235" s="1291" t="str">
        <f ca="1">IF($B235="","",VLOOKUP($B235,'明細版-試算頁'!$B$146:$AD$267,H$17,FALSE))</f>
        <v/>
      </c>
      <c r="I235" s="1292" t="s">
        <v>347</v>
      </c>
      <c r="J235" s="1290" t="str">
        <f ca="1">IF($B235="","",VLOOKUP($B235,'明細版-試算頁'!$B$146:$AD$267,J$17,FALSE))</f>
        <v/>
      </c>
      <c r="K235" s="1293" t="s">
        <v>347</v>
      </c>
      <c r="L235" s="284" t="str">
        <f t="shared" ca="1" si="24"/>
        <v/>
      </c>
      <c r="M235" s="277" t="str">
        <f t="shared" ca="1" si="25"/>
        <v/>
      </c>
      <c r="N235" s="189"/>
      <c r="O235" s="189"/>
      <c r="P235" s="189"/>
      <c r="Q235" s="189"/>
      <c r="R235" s="189"/>
      <c r="S235" s="189"/>
      <c r="T235" s="189"/>
      <c r="U235" s="189"/>
      <c r="V235" s="189"/>
      <c r="W235" s="189"/>
      <c r="X235" s="189"/>
      <c r="Y235" s="189"/>
      <c r="Z235" s="189"/>
      <c r="AA235" s="189"/>
      <c r="AB235" s="189"/>
      <c r="AC235" s="189"/>
      <c r="AD235" s="189"/>
      <c r="AE235" s="189"/>
      <c r="AF235" s="189"/>
    </row>
    <row r="236" spans="2:32" s="190" customFormat="1" ht="33" hidden="1" customHeight="1" thickBot="1">
      <c r="B236" s="272" t="str">
        <f t="shared" ca="1" si="26"/>
        <v/>
      </c>
      <c r="C236" s="273" t="str">
        <f ca="1">IF($B236="","",VLOOKUP($B236,'明細版-試算頁'!$B$146:$AD$267,C$17,FALSE))</f>
        <v/>
      </c>
      <c r="D236" s="274" t="str">
        <f ca="1">IF($B236="","",VLOOKUP($B236,'明細版-試算頁'!$B$146:$AD$267,D$17,FALSE))</f>
        <v/>
      </c>
      <c r="E236" s="1290" t="str">
        <f ca="1">IF($B236="","",VLOOKUP($B236,'明細版-試算頁'!$B$146:$AD$267,E$17,FALSE))</f>
        <v/>
      </c>
      <c r="F236" s="1290" t="s">
        <v>347</v>
      </c>
      <c r="G236" s="275" t="str">
        <f ca="1">IF($B236="","",VLOOKUP($B236,'明細版-試算頁'!$B$146:$AD$267,G$17,FALSE))</f>
        <v/>
      </c>
      <c r="H236" s="1291" t="str">
        <f ca="1">IF($B236="","",VLOOKUP($B236,'明細版-試算頁'!$B$146:$AD$267,H$17,FALSE))</f>
        <v/>
      </c>
      <c r="I236" s="1292" t="s">
        <v>347</v>
      </c>
      <c r="J236" s="1290" t="str">
        <f ca="1">IF($B236="","",VLOOKUP($B236,'明細版-試算頁'!$B$146:$AD$267,J$17,FALSE))</f>
        <v/>
      </c>
      <c r="K236" s="1293" t="s">
        <v>347</v>
      </c>
      <c r="L236" s="284" t="str">
        <f t="shared" ca="1" si="24"/>
        <v/>
      </c>
      <c r="M236" s="286" t="str">
        <f t="shared" ca="1" si="25"/>
        <v/>
      </c>
      <c r="N236" s="189"/>
      <c r="O236" s="189"/>
      <c r="P236" s="189"/>
      <c r="Q236" s="189"/>
      <c r="R236" s="189"/>
      <c r="S236" s="189"/>
      <c r="T236" s="189"/>
      <c r="U236" s="189"/>
      <c r="V236" s="189"/>
      <c r="W236" s="189"/>
      <c r="X236" s="189"/>
      <c r="Y236" s="189"/>
      <c r="Z236" s="189"/>
      <c r="AA236" s="189"/>
      <c r="AB236" s="189"/>
      <c r="AC236" s="189"/>
      <c r="AD236" s="189"/>
      <c r="AE236" s="189"/>
      <c r="AF236" s="189"/>
    </row>
    <row r="237" spans="2:32" s="190" customFormat="1" ht="22.9" hidden="1" customHeight="1">
      <c r="B237" s="1305" t="str">
        <f>$B$18</f>
        <v>保單
年度
(末)</v>
      </c>
      <c r="C237" s="1308" t="str">
        <f ca="1">$C$18</f>
        <v>保險
年齡</v>
      </c>
      <c r="D237" s="1308" t="str">
        <f ca="1">$D$18</f>
        <v>累積所繳保險費
(A)</v>
      </c>
      <c r="E237" s="1313" t="str">
        <f>$E$145</f>
        <v>假設投保後未來各保單年度宣告利率為1.75% (下表為預估假設值)</v>
      </c>
      <c r="F237" s="1313"/>
      <c r="G237" s="1314"/>
      <c r="H237" s="1314"/>
      <c r="I237" s="1314"/>
      <c r="J237" s="1314"/>
      <c r="K237" s="1315"/>
      <c r="L237" s="287"/>
      <c r="M237" s="314"/>
      <c r="N237" s="189"/>
      <c r="O237" s="189"/>
      <c r="P237" s="189"/>
      <c r="Q237" s="189"/>
      <c r="R237" s="189"/>
      <c r="S237" s="189"/>
      <c r="T237" s="189"/>
      <c r="U237" s="189"/>
      <c r="V237" s="189"/>
      <c r="W237" s="189"/>
      <c r="X237" s="189"/>
      <c r="Y237" s="189"/>
      <c r="Z237" s="189"/>
      <c r="AA237" s="189"/>
      <c r="AB237" s="189"/>
      <c r="AC237" s="189"/>
      <c r="AD237" s="189"/>
      <c r="AE237" s="189"/>
      <c r="AF237" s="189"/>
    </row>
    <row r="238" spans="2:32" s="190" customFormat="1" ht="25.2" hidden="1" customHeight="1">
      <c r="B238" s="1306"/>
      <c r="C238" s="1309"/>
      <c r="D238" s="1311"/>
      <c r="E238" s="1316" t="str">
        <f>$E$19</f>
        <v>含「基本保險金額、累計增加保險金額」</v>
      </c>
      <c r="F238" s="1317"/>
      <c r="G238" s="304" t="str">
        <f>$G$19</f>
        <v>選擇現金給付</v>
      </c>
      <c r="H238" s="1316" t="str">
        <f>$H$19</f>
        <v>含「基本保險金額、累計增加保險金額」</v>
      </c>
      <c r="I238" s="1318"/>
      <c r="J238" s="1318"/>
      <c r="K238" s="1319"/>
      <c r="L238" s="1298" t="str">
        <f>$L$146</f>
        <v>(F)=(B)+(D)</v>
      </c>
      <c r="M238" s="1300" t="str">
        <f>$M$146</f>
        <v>(G)=(B)+(E)</v>
      </c>
      <c r="N238" s="189"/>
      <c r="O238" s="189"/>
      <c r="P238" s="189"/>
      <c r="Q238" s="189"/>
      <c r="R238" s="189"/>
      <c r="S238" s="189"/>
      <c r="T238" s="189"/>
      <c r="U238" s="189"/>
      <c r="V238" s="189"/>
      <c r="W238" s="189"/>
      <c r="X238" s="189"/>
      <c r="Y238" s="189"/>
      <c r="Z238" s="189"/>
      <c r="AA238" s="189"/>
      <c r="AB238" s="189"/>
      <c r="AC238" s="189"/>
      <c r="AD238" s="189"/>
      <c r="AE238" s="189"/>
      <c r="AF238" s="189"/>
    </row>
    <row r="239" spans="2:32" s="190" customFormat="1" ht="71.45" hidden="1" customHeight="1" thickBot="1">
      <c r="B239" s="1307"/>
      <c r="C239" s="1310"/>
      <c r="D239" s="1312"/>
      <c r="E239" s="1302" t="str">
        <f>$E$20</f>
        <v>壽險保障
(身故保險金)</v>
      </c>
      <c r="F239" s="1303"/>
      <c r="G239" s="315" t="str">
        <f ca="1">$G$20</f>
        <v>增值回饋
分享金
(B)</v>
      </c>
      <c r="H239" s="1302" t="str">
        <f ca="1">$H$20</f>
        <v>年度末現金價值
【含祝壽保險金】
(D)</v>
      </c>
      <c r="I239" s="1303"/>
      <c r="J239" s="1302" t="str">
        <f ca="1">$J$20</f>
        <v>次年度期初
現金價值
(E)</v>
      </c>
      <c r="K239" s="1304"/>
      <c r="L239" s="1299"/>
      <c r="M239" s="1301"/>
      <c r="N239" s="189"/>
      <c r="O239" s="189"/>
      <c r="P239" s="189"/>
      <c r="Q239" s="189"/>
      <c r="R239" s="189"/>
      <c r="S239" s="189"/>
      <c r="T239" s="189"/>
      <c r="U239" s="189"/>
      <c r="V239" s="189"/>
      <c r="W239" s="189"/>
      <c r="X239" s="189"/>
      <c r="Y239" s="189"/>
      <c r="Z239" s="189"/>
      <c r="AA239" s="189"/>
      <c r="AB239" s="189"/>
      <c r="AC239" s="189"/>
      <c r="AD239" s="189"/>
      <c r="AE239" s="189"/>
      <c r="AF239" s="189"/>
    </row>
    <row r="240" spans="2:32" s="190" customFormat="1" ht="33" hidden="1" customHeight="1">
      <c r="B240" s="272" t="str">
        <f ca="1">IF(B236="","",IF(C236=109,"",B236+1))</f>
        <v/>
      </c>
      <c r="C240" s="273" t="str">
        <f ca="1">IF($B240="","",VLOOKUP($B240,'明細版-試算頁'!$B$146:$AD$267,C$17,FALSE))</f>
        <v/>
      </c>
      <c r="D240" s="274" t="str">
        <f ca="1">IF($B240="","",VLOOKUP($B240,'明細版-試算頁'!$B$146:$AD$267,D$17,FALSE))</f>
        <v/>
      </c>
      <c r="E240" s="1290" t="str">
        <f ca="1">IF($B240="","",VLOOKUP($B240,'明細版-試算頁'!$B$146:$AD$267,E$17,FALSE))</f>
        <v/>
      </c>
      <c r="F240" s="1290" t="s">
        <v>347</v>
      </c>
      <c r="G240" s="275" t="str">
        <f ca="1">IF($B240="","",VLOOKUP($B240,'明細版-試算頁'!$B$146:$AD$267,G$17,FALSE))</f>
        <v/>
      </c>
      <c r="H240" s="1291" t="str">
        <f ca="1">IF($B240="","",VLOOKUP($B240,'明細版-試算頁'!$B$146:$AD$267,H$17,FALSE))</f>
        <v/>
      </c>
      <c r="I240" s="1292" t="s">
        <v>347</v>
      </c>
      <c r="J240" s="1290" t="str">
        <f ca="1">IF($B240="","",VLOOKUP($B240,'明細版-試算頁'!$B$146:$AD$267,J$17,FALSE))</f>
        <v/>
      </c>
      <c r="K240" s="1293" t="s">
        <v>347</v>
      </c>
      <c r="L240" s="284" t="str">
        <f t="shared" ref="L240:L259" ca="1" si="27">IF(B240="","",G240+H240)</f>
        <v/>
      </c>
      <c r="M240" s="318" t="str">
        <f t="shared" ref="M240:M259" ca="1" si="28">IF(J240="","",IF(J240=0,0,G240+J240))</f>
        <v/>
      </c>
      <c r="N240" s="189"/>
      <c r="O240" s="189"/>
      <c r="P240" s="189"/>
      <c r="Q240" s="189"/>
      <c r="R240" s="189"/>
      <c r="S240" s="189"/>
      <c r="T240" s="189"/>
      <c r="U240" s="189"/>
      <c r="V240" s="189"/>
      <c r="W240" s="189"/>
      <c r="X240" s="189"/>
      <c r="Y240" s="189"/>
      <c r="Z240" s="189"/>
      <c r="AA240" s="189"/>
      <c r="AB240" s="189"/>
      <c r="AC240" s="189"/>
      <c r="AD240" s="189"/>
      <c r="AE240" s="189"/>
      <c r="AF240" s="189"/>
    </row>
    <row r="241" spans="2:32" s="190" customFormat="1" ht="33" hidden="1" customHeight="1">
      <c r="B241" s="272" t="str">
        <f t="shared" ca="1" si="26"/>
        <v/>
      </c>
      <c r="C241" s="273" t="str">
        <f ca="1">IF($B241="","",VLOOKUP($B241,'明細版-試算頁'!$B$146:$AD$267,C$17,FALSE))</f>
        <v/>
      </c>
      <c r="D241" s="274" t="str">
        <f ca="1">IF($B241="","",VLOOKUP($B241,'明細版-試算頁'!$B$146:$AD$267,D$17,FALSE))</f>
        <v/>
      </c>
      <c r="E241" s="1290" t="str">
        <f ca="1">IF($B241="","",VLOOKUP($B241,'明細版-試算頁'!$B$146:$AD$267,E$17,FALSE))</f>
        <v/>
      </c>
      <c r="F241" s="1290" t="s">
        <v>347</v>
      </c>
      <c r="G241" s="275" t="str">
        <f ca="1">IF($B241="","",VLOOKUP($B241,'明細版-試算頁'!$B$146:$AD$267,G$17,FALSE))</f>
        <v/>
      </c>
      <c r="H241" s="1291" t="str">
        <f ca="1">IF($B241="","",VLOOKUP($B241,'明細版-試算頁'!$B$146:$AD$267,H$17,FALSE))</f>
        <v/>
      </c>
      <c r="I241" s="1292" t="s">
        <v>347</v>
      </c>
      <c r="J241" s="1290" t="str">
        <f ca="1">IF($B241="","",VLOOKUP($B241,'明細版-試算頁'!$B$146:$AD$267,J$17,FALSE))</f>
        <v/>
      </c>
      <c r="K241" s="1293" t="s">
        <v>347</v>
      </c>
      <c r="L241" s="284" t="str">
        <f t="shared" ca="1" si="27"/>
        <v/>
      </c>
      <c r="M241" s="277" t="str">
        <f t="shared" ca="1" si="28"/>
        <v/>
      </c>
      <c r="N241" s="189"/>
      <c r="O241" s="189"/>
      <c r="P241" s="189"/>
      <c r="Q241" s="189"/>
      <c r="R241" s="189"/>
      <c r="S241" s="189"/>
      <c r="T241" s="189"/>
      <c r="U241" s="189"/>
      <c r="V241" s="189"/>
      <c r="W241" s="189"/>
      <c r="X241" s="189"/>
      <c r="Y241" s="189"/>
      <c r="Z241" s="189"/>
      <c r="AA241" s="189"/>
      <c r="AB241" s="189"/>
      <c r="AC241" s="189"/>
      <c r="AD241" s="189"/>
      <c r="AE241" s="189"/>
      <c r="AF241" s="189"/>
    </row>
    <row r="242" spans="2:32" s="190" customFormat="1" ht="33" hidden="1" customHeight="1">
      <c r="B242" s="272" t="str">
        <f t="shared" ca="1" si="26"/>
        <v/>
      </c>
      <c r="C242" s="273" t="str">
        <f ca="1">IF($B242="","",VLOOKUP($B242,'明細版-試算頁'!$B$146:$AD$267,C$17,FALSE))</f>
        <v/>
      </c>
      <c r="D242" s="274" t="str">
        <f ca="1">IF($B242="","",VLOOKUP($B242,'明細版-試算頁'!$B$146:$AD$267,D$17,FALSE))</f>
        <v/>
      </c>
      <c r="E242" s="1290" t="str">
        <f ca="1">IF($B242="","",VLOOKUP($B242,'明細版-試算頁'!$B$146:$AD$267,E$17,FALSE))</f>
        <v/>
      </c>
      <c r="F242" s="1290" t="s">
        <v>347</v>
      </c>
      <c r="G242" s="275" t="str">
        <f ca="1">IF($B242="","",VLOOKUP($B242,'明細版-試算頁'!$B$146:$AD$267,G$17,FALSE))</f>
        <v/>
      </c>
      <c r="H242" s="1291" t="str">
        <f ca="1">IF($B242="","",VLOOKUP($B242,'明細版-試算頁'!$B$146:$AD$267,H$17,FALSE))</f>
        <v/>
      </c>
      <c r="I242" s="1292" t="s">
        <v>347</v>
      </c>
      <c r="J242" s="1290" t="str">
        <f ca="1">IF($B242="","",VLOOKUP($B242,'明細版-試算頁'!$B$146:$AD$267,J$17,FALSE))</f>
        <v/>
      </c>
      <c r="K242" s="1293" t="s">
        <v>347</v>
      </c>
      <c r="L242" s="284" t="str">
        <f t="shared" ca="1" si="27"/>
        <v/>
      </c>
      <c r="M242" s="277" t="str">
        <f t="shared" ca="1" si="28"/>
        <v/>
      </c>
      <c r="N242" s="189"/>
      <c r="O242" s="189"/>
      <c r="P242" s="189"/>
      <c r="Q242" s="189"/>
      <c r="R242" s="189"/>
      <c r="S242" s="189"/>
      <c r="T242" s="189"/>
      <c r="U242" s="189"/>
      <c r="V242" s="189"/>
      <c r="W242" s="189"/>
      <c r="X242" s="189"/>
      <c r="Y242" s="189"/>
      <c r="Z242" s="189"/>
      <c r="AA242" s="189"/>
      <c r="AB242" s="189"/>
      <c r="AC242" s="189"/>
      <c r="AD242" s="189"/>
      <c r="AE242" s="189"/>
      <c r="AF242" s="189"/>
    </row>
    <row r="243" spans="2:32" s="190" customFormat="1" ht="33" hidden="1" customHeight="1">
      <c r="B243" s="272" t="str">
        <f t="shared" ca="1" si="26"/>
        <v/>
      </c>
      <c r="C243" s="273" t="str">
        <f ca="1">IF($B243="","",VLOOKUP($B243,'明細版-試算頁'!$B$146:$AD$267,C$17,FALSE))</f>
        <v/>
      </c>
      <c r="D243" s="274" t="str">
        <f ca="1">IF($B243="","",VLOOKUP($B243,'明細版-試算頁'!$B$146:$AD$267,D$17,FALSE))</f>
        <v/>
      </c>
      <c r="E243" s="1290" t="str">
        <f ca="1">IF($B243="","",VLOOKUP($B243,'明細版-試算頁'!$B$146:$AD$267,E$17,FALSE))</f>
        <v/>
      </c>
      <c r="F243" s="1290" t="s">
        <v>347</v>
      </c>
      <c r="G243" s="275" t="str">
        <f ca="1">IF($B243="","",VLOOKUP($B243,'明細版-試算頁'!$B$146:$AD$267,G$17,FALSE))</f>
        <v/>
      </c>
      <c r="H243" s="1291" t="str">
        <f ca="1">IF($B243="","",VLOOKUP($B243,'明細版-試算頁'!$B$146:$AD$267,H$17,FALSE))</f>
        <v/>
      </c>
      <c r="I243" s="1292" t="s">
        <v>347</v>
      </c>
      <c r="J243" s="1290" t="str">
        <f ca="1">IF($B243="","",VLOOKUP($B243,'明細版-試算頁'!$B$146:$AD$267,J$17,FALSE))</f>
        <v/>
      </c>
      <c r="K243" s="1293" t="s">
        <v>347</v>
      </c>
      <c r="L243" s="284" t="str">
        <f t="shared" ca="1" si="27"/>
        <v/>
      </c>
      <c r="M243" s="277" t="str">
        <f t="shared" ca="1" si="28"/>
        <v/>
      </c>
      <c r="N243" s="189"/>
      <c r="O243" s="189"/>
      <c r="P243" s="189"/>
      <c r="Q243" s="189"/>
      <c r="R243" s="189"/>
      <c r="S243" s="189"/>
      <c r="T243" s="189"/>
      <c r="U243" s="189"/>
      <c r="V243" s="189"/>
      <c r="W243" s="189"/>
      <c r="X243" s="189"/>
      <c r="Y243" s="189"/>
      <c r="Z243" s="189"/>
      <c r="AA243" s="189"/>
      <c r="AB243" s="189"/>
      <c r="AC243" s="189"/>
      <c r="AD243" s="189"/>
      <c r="AE243" s="189"/>
      <c r="AF243" s="189"/>
    </row>
    <row r="244" spans="2:32" s="190" customFormat="1" ht="33" hidden="1" customHeight="1">
      <c r="B244" s="272" t="str">
        <f t="shared" ca="1" si="26"/>
        <v/>
      </c>
      <c r="C244" s="273" t="str">
        <f ca="1">IF($B244="","",VLOOKUP($B244,'明細版-試算頁'!$B$146:$AD$267,C$17,FALSE))</f>
        <v/>
      </c>
      <c r="D244" s="274" t="str">
        <f ca="1">IF($B244="","",VLOOKUP($B244,'明細版-試算頁'!$B$146:$AD$267,D$17,FALSE))</f>
        <v/>
      </c>
      <c r="E244" s="1290" t="str">
        <f ca="1">IF($B244="","",VLOOKUP($B244,'明細版-試算頁'!$B$146:$AD$267,E$17,FALSE))</f>
        <v/>
      </c>
      <c r="F244" s="1290" t="s">
        <v>347</v>
      </c>
      <c r="G244" s="275" t="str">
        <f ca="1">IF($B244="","",VLOOKUP($B244,'明細版-試算頁'!$B$146:$AD$267,G$17,FALSE))</f>
        <v/>
      </c>
      <c r="H244" s="1291" t="str">
        <f ca="1">IF($B244="","",VLOOKUP($B244,'明細版-試算頁'!$B$146:$AD$267,H$17,FALSE))</f>
        <v/>
      </c>
      <c r="I244" s="1292" t="s">
        <v>347</v>
      </c>
      <c r="J244" s="1290" t="str">
        <f ca="1">IF($B244="","",VLOOKUP($B244,'明細版-試算頁'!$B$146:$AD$267,J$17,FALSE))</f>
        <v/>
      </c>
      <c r="K244" s="1293" t="s">
        <v>347</v>
      </c>
      <c r="L244" s="284" t="str">
        <f t="shared" ca="1" si="27"/>
        <v/>
      </c>
      <c r="M244" s="277" t="str">
        <f t="shared" ca="1" si="28"/>
        <v/>
      </c>
      <c r="N244" s="189"/>
      <c r="O244" s="189"/>
      <c r="P244" s="189"/>
      <c r="Q244" s="189"/>
      <c r="R244" s="189"/>
      <c r="S244" s="189"/>
      <c r="T244" s="189"/>
      <c r="U244" s="189"/>
      <c r="V244" s="189"/>
      <c r="W244" s="189"/>
      <c r="X244" s="189"/>
      <c r="Y244" s="189"/>
      <c r="Z244" s="189"/>
      <c r="AA244" s="189"/>
      <c r="AB244" s="189"/>
      <c r="AC244" s="189"/>
      <c r="AD244" s="189"/>
      <c r="AE244" s="189"/>
      <c r="AF244" s="189"/>
    </row>
    <row r="245" spans="2:32" s="190" customFormat="1" ht="33" hidden="1" customHeight="1">
      <c r="B245" s="272" t="str">
        <f t="shared" ca="1" si="26"/>
        <v/>
      </c>
      <c r="C245" s="273" t="str">
        <f ca="1">IF($B245="","",VLOOKUP($B245,'明細版-試算頁'!$B$146:$AD$267,C$17,FALSE))</f>
        <v/>
      </c>
      <c r="D245" s="274" t="str">
        <f ca="1">IF($B245="","",VLOOKUP($B245,'明細版-試算頁'!$B$146:$AD$267,D$17,FALSE))</f>
        <v/>
      </c>
      <c r="E245" s="1290" t="str">
        <f ca="1">IF($B245="","",VLOOKUP($B245,'明細版-試算頁'!$B$146:$AD$267,E$17,FALSE))</f>
        <v/>
      </c>
      <c r="F245" s="1290" t="s">
        <v>347</v>
      </c>
      <c r="G245" s="275" t="str">
        <f ca="1">IF($B245="","",VLOOKUP($B245,'明細版-試算頁'!$B$146:$AD$267,G$17,FALSE))</f>
        <v/>
      </c>
      <c r="H245" s="1291" t="str">
        <f ca="1">IF($B245="","",VLOOKUP($B245,'明細版-試算頁'!$B$146:$AD$267,H$17,FALSE))</f>
        <v/>
      </c>
      <c r="I245" s="1292" t="s">
        <v>347</v>
      </c>
      <c r="J245" s="1290" t="str">
        <f ca="1">IF($B245="","",VLOOKUP($B245,'明細版-試算頁'!$B$146:$AD$267,J$17,FALSE))</f>
        <v/>
      </c>
      <c r="K245" s="1293" t="s">
        <v>347</v>
      </c>
      <c r="L245" s="284" t="str">
        <f t="shared" ca="1" si="27"/>
        <v/>
      </c>
      <c r="M245" s="277" t="str">
        <f t="shared" ca="1" si="28"/>
        <v/>
      </c>
      <c r="N245" s="189"/>
      <c r="O245" s="189"/>
      <c r="P245" s="189"/>
      <c r="Q245" s="189"/>
      <c r="R245" s="189"/>
      <c r="S245" s="189"/>
      <c r="T245" s="189"/>
      <c r="U245" s="189"/>
      <c r="V245" s="189"/>
      <c r="W245" s="189"/>
      <c r="X245" s="189"/>
      <c r="Y245" s="189"/>
      <c r="Z245" s="189"/>
      <c r="AA245" s="189"/>
      <c r="AB245" s="189"/>
      <c r="AC245" s="189"/>
      <c r="AD245" s="189"/>
      <c r="AE245" s="189"/>
      <c r="AF245" s="189"/>
    </row>
    <row r="246" spans="2:32" s="190" customFormat="1" ht="33" hidden="1" customHeight="1">
      <c r="B246" s="272" t="str">
        <f t="shared" ca="1" si="26"/>
        <v/>
      </c>
      <c r="C246" s="273" t="str">
        <f ca="1">IF($B246="","",VLOOKUP($B246,'明細版-試算頁'!$B$146:$AD$267,C$17,FALSE))</f>
        <v/>
      </c>
      <c r="D246" s="274" t="str">
        <f ca="1">IF($B246="","",VLOOKUP($B246,'明細版-試算頁'!$B$146:$AD$267,D$17,FALSE))</f>
        <v/>
      </c>
      <c r="E246" s="1290" t="str">
        <f ca="1">IF($B246="","",VLOOKUP($B246,'明細版-試算頁'!$B$146:$AD$267,E$17,FALSE))</f>
        <v/>
      </c>
      <c r="F246" s="1290" t="s">
        <v>347</v>
      </c>
      <c r="G246" s="275" t="str">
        <f ca="1">IF($B246="","",VLOOKUP($B246,'明細版-試算頁'!$B$146:$AD$267,G$17,FALSE))</f>
        <v/>
      </c>
      <c r="H246" s="1291" t="str">
        <f ca="1">IF($B246="","",VLOOKUP($B246,'明細版-試算頁'!$B$146:$AD$267,H$17,FALSE))</f>
        <v/>
      </c>
      <c r="I246" s="1292" t="s">
        <v>347</v>
      </c>
      <c r="J246" s="1290" t="str">
        <f ca="1">IF($B246="","",VLOOKUP($B246,'明細版-試算頁'!$B$146:$AD$267,J$17,FALSE))</f>
        <v/>
      </c>
      <c r="K246" s="1293" t="s">
        <v>347</v>
      </c>
      <c r="L246" s="284" t="str">
        <f t="shared" ca="1" si="27"/>
        <v/>
      </c>
      <c r="M246" s="277" t="str">
        <f t="shared" ca="1" si="28"/>
        <v/>
      </c>
      <c r="N246" s="189"/>
      <c r="O246" s="189"/>
      <c r="P246" s="189"/>
      <c r="Q246" s="189"/>
      <c r="R246" s="189"/>
      <c r="S246" s="189"/>
      <c r="T246" s="189"/>
      <c r="U246" s="189"/>
      <c r="V246" s="189"/>
      <c r="W246" s="189"/>
      <c r="X246" s="189"/>
      <c r="Y246" s="189"/>
      <c r="Z246" s="189"/>
      <c r="AA246" s="189"/>
      <c r="AB246" s="189"/>
      <c r="AC246" s="189"/>
      <c r="AD246" s="189"/>
      <c r="AE246" s="189"/>
      <c r="AF246" s="189"/>
    </row>
    <row r="247" spans="2:32" s="190" customFormat="1" ht="33" hidden="1" customHeight="1">
      <c r="B247" s="272" t="str">
        <f t="shared" ca="1" si="26"/>
        <v/>
      </c>
      <c r="C247" s="273" t="str">
        <f ca="1">IF($B247="","",VLOOKUP($B247,'明細版-試算頁'!$B$146:$AD$267,C$17,FALSE))</f>
        <v/>
      </c>
      <c r="D247" s="274" t="str">
        <f ca="1">IF($B247="","",VLOOKUP($B247,'明細版-試算頁'!$B$146:$AD$267,D$17,FALSE))</f>
        <v/>
      </c>
      <c r="E247" s="1290" t="str">
        <f ca="1">IF($B247="","",VLOOKUP($B247,'明細版-試算頁'!$B$146:$AD$267,E$17,FALSE))</f>
        <v/>
      </c>
      <c r="F247" s="1290" t="s">
        <v>347</v>
      </c>
      <c r="G247" s="275" t="str">
        <f ca="1">IF($B247="","",VLOOKUP($B247,'明細版-試算頁'!$B$146:$AD$267,G$17,FALSE))</f>
        <v/>
      </c>
      <c r="H247" s="1291" t="str">
        <f ca="1">IF($B247="","",VLOOKUP($B247,'明細版-試算頁'!$B$146:$AD$267,H$17,FALSE))</f>
        <v/>
      </c>
      <c r="I247" s="1292" t="s">
        <v>347</v>
      </c>
      <c r="J247" s="1290" t="str">
        <f ca="1">IF($B247="","",VLOOKUP($B247,'明細版-試算頁'!$B$146:$AD$267,J$17,FALSE))</f>
        <v/>
      </c>
      <c r="K247" s="1293" t="s">
        <v>347</v>
      </c>
      <c r="L247" s="284" t="str">
        <f t="shared" ca="1" si="27"/>
        <v/>
      </c>
      <c r="M247" s="277" t="str">
        <f t="shared" ca="1" si="28"/>
        <v/>
      </c>
      <c r="N247" s="189"/>
      <c r="O247" s="189"/>
      <c r="P247" s="189"/>
      <c r="Q247" s="189"/>
      <c r="R247" s="189"/>
      <c r="S247" s="189"/>
      <c r="T247" s="189"/>
      <c r="U247" s="189"/>
      <c r="V247" s="189"/>
      <c r="W247" s="189"/>
      <c r="X247" s="189"/>
      <c r="Y247" s="189"/>
      <c r="Z247" s="189"/>
      <c r="AA247" s="189"/>
      <c r="AB247" s="189"/>
      <c r="AC247" s="189"/>
      <c r="AD247" s="189"/>
      <c r="AE247" s="189"/>
      <c r="AF247" s="189"/>
    </row>
    <row r="248" spans="2:32" s="190" customFormat="1" ht="33" hidden="1" customHeight="1">
      <c r="B248" s="272" t="str">
        <f t="shared" ca="1" si="26"/>
        <v/>
      </c>
      <c r="C248" s="273" t="str">
        <f ca="1">IF($B248="","",VLOOKUP($B248,'明細版-試算頁'!$B$146:$AD$267,C$17,FALSE))</f>
        <v/>
      </c>
      <c r="D248" s="274" t="str">
        <f ca="1">IF($B248="","",VLOOKUP($B248,'明細版-試算頁'!$B$146:$AD$267,D$17,FALSE))</f>
        <v/>
      </c>
      <c r="E248" s="1290" t="str">
        <f ca="1">IF($B248="","",VLOOKUP($B248,'明細版-試算頁'!$B$146:$AD$267,E$17,FALSE))</f>
        <v/>
      </c>
      <c r="F248" s="1290" t="s">
        <v>347</v>
      </c>
      <c r="G248" s="275" t="str">
        <f ca="1">IF($B248="","",VLOOKUP($B248,'明細版-試算頁'!$B$146:$AD$267,G$17,FALSE))</f>
        <v/>
      </c>
      <c r="H248" s="1291" t="str">
        <f ca="1">IF($B248="","",VLOOKUP($B248,'明細版-試算頁'!$B$146:$AD$267,H$17,FALSE))</f>
        <v/>
      </c>
      <c r="I248" s="1292" t="s">
        <v>347</v>
      </c>
      <c r="J248" s="1290" t="str">
        <f ca="1">IF($B248="","",VLOOKUP($B248,'明細版-試算頁'!$B$146:$AD$267,J$17,FALSE))</f>
        <v/>
      </c>
      <c r="K248" s="1293" t="s">
        <v>347</v>
      </c>
      <c r="L248" s="284" t="str">
        <f t="shared" ca="1" si="27"/>
        <v/>
      </c>
      <c r="M248" s="277" t="str">
        <f t="shared" ca="1" si="28"/>
        <v/>
      </c>
      <c r="N248" s="189"/>
      <c r="O248" s="189"/>
      <c r="P248" s="189"/>
      <c r="Q248" s="189"/>
      <c r="R248" s="189"/>
      <c r="S248" s="189"/>
      <c r="T248" s="189"/>
      <c r="U248" s="189"/>
      <c r="V248" s="189"/>
      <c r="W248" s="189"/>
      <c r="X248" s="189"/>
      <c r="Y248" s="189"/>
      <c r="Z248" s="189"/>
      <c r="AA248" s="189"/>
      <c r="AB248" s="189"/>
      <c r="AC248" s="189"/>
      <c r="AD248" s="189"/>
      <c r="AE248" s="189"/>
      <c r="AF248" s="189"/>
    </row>
    <row r="249" spans="2:32" s="190" customFormat="1" ht="33" hidden="1" customHeight="1">
      <c r="B249" s="272" t="str">
        <f t="shared" ca="1" si="26"/>
        <v/>
      </c>
      <c r="C249" s="273" t="str">
        <f ca="1">IF($B249="","",VLOOKUP($B249,'明細版-試算頁'!$B$146:$AD$267,C$17,FALSE))</f>
        <v/>
      </c>
      <c r="D249" s="274" t="str">
        <f ca="1">IF($B249="","",VLOOKUP($B249,'明細版-試算頁'!$B$146:$AD$267,D$17,FALSE))</f>
        <v/>
      </c>
      <c r="E249" s="1290" t="str">
        <f ca="1">IF($B249="","",VLOOKUP($B249,'明細版-試算頁'!$B$146:$AD$267,E$17,FALSE))</f>
        <v/>
      </c>
      <c r="F249" s="1290" t="s">
        <v>347</v>
      </c>
      <c r="G249" s="275" t="str">
        <f ca="1">IF($B249="","",VLOOKUP($B249,'明細版-試算頁'!$B$146:$AD$267,G$17,FALSE))</f>
        <v/>
      </c>
      <c r="H249" s="1291" t="str">
        <f ca="1">IF($B249="","",VLOOKUP($B249,'明細版-試算頁'!$B$146:$AD$267,H$17,FALSE))</f>
        <v/>
      </c>
      <c r="I249" s="1320" t="s">
        <v>347</v>
      </c>
      <c r="J249" s="1290" t="str">
        <f ca="1">IF($B249="","",VLOOKUP($B249,'明細版-試算頁'!$B$146:$AD$267,J$17,FALSE))</f>
        <v/>
      </c>
      <c r="K249" s="1293" t="s">
        <v>347</v>
      </c>
      <c r="L249" s="284" t="str">
        <f t="shared" ca="1" si="27"/>
        <v/>
      </c>
      <c r="M249" s="274" t="str">
        <f t="shared" ca="1" si="28"/>
        <v/>
      </c>
      <c r="N249" s="189"/>
      <c r="O249" s="189"/>
      <c r="P249" s="189"/>
      <c r="Q249" s="189"/>
      <c r="R249" s="189"/>
      <c r="S249" s="189"/>
      <c r="T249" s="189"/>
      <c r="U249" s="189"/>
      <c r="V249" s="189"/>
      <c r="W249" s="189"/>
      <c r="X249" s="189"/>
      <c r="Y249" s="189"/>
      <c r="Z249" s="189"/>
      <c r="AA249" s="189"/>
      <c r="AB249" s="189"/>
      <c r="AC249" s="189"/>
      <c r="AD249" s="189"/>
      <c r="AE249" s="189"/>
      <c r="AF249" s="189"/>
    </row>
    <row r="250" spans="2:32" s="190" customFormat="1" ht="33" hidden="1" customHeight="1">
      <c r="B250" s="266" t="str">
        <f ca="1">IF(B249="","",IF(C249=109,"",B249+1))</f>
        <v/>
      </c>
      <c r="C250" s="267" t="str">
        <f ca="1">IF($B250="","",VLOOKUP($B250,'明細版-試算頁'!$B$146:$AD$267,C$17,FALSE))</f>
        <v/>
      </c>
      <c r="D250" s="268" t="str">
        <f ca="1">IF($B250="","",VLOOKUP($B250,'明細版-試算頁'!$B$146:$AD$267,D$17,FALSE))</f>
        <v/>
      </c>
      <c r="E250" s="1321" t="str">
        <f ca="1">IF($B250="","",VLOOKUP($B250,'明細版-試算頁'!$B$146:$AD$267,E$17,FALSE))</f>
        <v/>
      </c>
      <c r="F250" s="1321" t="s">
        <v>347</v>
      </c>
      <c r="G250" s="269" t="str">
        <f ca="1">IF($B250="","",VLOOKUP($B250,'明細版-試算頁'!$B$146:$AD$267,G$17,FALSE))</f>
        <v/>
      </c>
      <c r="H250" s="1322" t="str">
        <f ca="1">IF($B250="","",VLOOKUP($B250,'明細版-試算頁'!$B$146:$AD$267,H$17,FALSE))</f>
        <v/>
      </c>
      <c r="I250" s="1323" t="s">
        <v>347</v>
      </c>
      <c r="J250" s="1321" t="str">
        <f ca="1">IF($B250="","",VLOOKUP($B250,'明細版-試算頁'!$B$146:$AD$267,J$17,FALSE))</f>
        <v/>
      </c>
      <c r="K250" s="1324" t="s">
        <v>347</v>
      </c>
      <c r="L250" s="317" t="str">
        <f t="shared" ca="1" si="27"/>
        <v/>
      </c>
      <c r="M250" s="271" t="str">
        <f t="shared" ca="1" si="28"/>
        <v/>
      </c>
      <c r="N250" s="189"/>
      <c r="O250" s="189"/>
      <c r="P250" s="189"/>
      <c r="Q250" s="189"/>
      <c r="R250" s="189"/>
      <c r="S250" s="189"/>
      <c r="T250" s="189"/>
      <c r="U250" s="189"/>
      <c r="V250" s="189"/>
      <c r="W250" s="189"/>
      <c r="X250" s="189"/>
      <c r="Y250" s="189"/>
      <c r="Z250" s="189"/>
      <c r="AA250" s="189"/>
      <c r="AB250" s="189"/>
      <c r="AC250" s="189"/>
      <c r="AD250" s="189"/>
      <c r="AE250" s="189"/>
      <c r="AF250" s="189"/>
    </row>
    <row r="251" spans="2:32" s="190" customFormat="1" ht="33" hidden="1" customHeight="1">
      <c r="B251" s="272" t="str">
        <f t="shared" ref="B251:B272" ca="1" si="29">IF(B250="","",IF(C250=109,"",B250+1))</f>
        <v/>
      </c>
      <c r="C251" s="273" t="str">
        <f ca="1">IF($B251="","",VLOOKUP($B251,'明細版-試算頁'!$B$146:$AD$267,C$17,FALSE))</f>
        <v/>
      </c>
      <c r="D251" s="274" t="str">
        <f ca="1">IF($B251="","",VLOOKUP($B251,'明細版-試算頁'!$B$146:$AD$267,D$17,FALSE))</f>
        <v/>
      </c>
      <c r="E251" s="1290" t="str">
        <f ca="1">IF($B251="","",VLOOKUP($B251,'明細版-試算頁'!$B$146:$AD$267,E$17,FALSE))</f>
        <v/>
      </c>
      <c r="F251" s="1290" t="s">
        <v>347</v>
      </c>
      <c r="G251" s="275" t="str">
        <f ca="1">IF($B251="","",VLOOKUP($B251,'明細版-試算頁'!$B$146:$AD$267,G$17,FALSE))</f>
        <v/>
      </c>
      <c r="H251" s="1291" t="str">
        <f ca="1">IF($B251="","",VLOOKUP($B251,'明細版-試算頁'!$B$146:$AD$267,H$17,FALSE))</f>
        <v/>
      </c>
      <c r="I251" s="1292" t="s">
        <v>347</v>
      </c>
      <c r="J251" s="1290" t="str">
        <f ca="1">IF($B251="","",VLOOKUP($B251,'明細版-試算頁'!$B$146:$AD$267,J$17,FALSE))</f>
        <v/>
      </c>
      <c r="K251" s="1293" t="s">
        <v>347</v>
      </c>
      <c r="L251" s="284" t="str">
        <f t="shared" ca="1" si="27"/>
        <v/>
      </c>
      <c r="M251" s="277" t="str">
        <f t="shared" ca="1" si="28"/>
        <v/>
      </c>
      <c r="N251" s="189"/>
      <c r="O251" s="189"/>
      <c r="P251" s="189"/>
      <c r="Q251" s="189"/>
      <c r="R251" s="189"/>
      <c r="S251" s="189"/>
      <c r="T251" s="189"/>
      <c r="U251" s="189"/>
      <c r="V251" s="189"/>
      <c r="W251" s="189"/>
      <c r="X251" s="189"/>
      <c r="Y251" s="189"/>
      <c r="Z251" s="189"/>
      <c r="AA251" s="189"/>
      <c r="AB251" s="189"/>
      <c r="AC251" s="189"/>
      <c r="AD251" s="189"/>
      <c r="AE251" s="189"/>
      <c r="AF251" s="189"/>
    </row>
    <row r="252" spans="2:32" s="190" customFormat="1" ht="33" hidden="1" customHeight="1">
      <c r="B252" s="272" t="str">
        <f t="shared" ca="1" si="29"/>
        <v/>
      </c>
      <c r="C252" s="273" t="str">
        <f ca="1">IF($B252="","",VLOOKUP($B252,'明細版-試算頁'!$B$146:$AD$267,C$17,FALSE))</f>
        <v/>
      </c>
      <c r="D252" s="274" t="str">
        <f ca="1">IF($B252="","",VLOOKUP($B252,'明細版-試算頁'!$B$146:$AD$267,D$17,FALSE))</f>
        <v/>
      </c>
      <c r="E252" s="1290" t="str">
        <f ca="1">IF($B252="","",VLOOKUP($B252,'明細版-試算頁'!$B$146:$AD$267,E$17,FALSE))</f>
        <v/>
      </c>
      <c r="F252" s="1290" t="s">
        <v>347</v>
      </c>
      <c r="G252" s="275" t="str">
        <f ca="1">IF($B252="","",VLOOKUP($B252,'明細版-試算頁'!$B$146:$AD$267,G$17,FALSE))</f>
        <v/>
      </c>
      <c r="H252" s="1291" t="str">
        <f ca="1">IF($B252="","",VLOOKUP($B252,'明細版-試算頁'!$B$146:$AD$267,H$17,FALSE))</f>
        <v/>
      </c>
      <c r="I252" s="1292" t="s">
        <v>347</v>
      </c>
      <c r="J252" s="1290" t="str">
        <f ca="1">IF($B252="","",VLOOKUP($B252,'明細版-試算頁'!$B$146:$AD$267,J$17,FALSE))</f>
        <v/>
      </c>
      <c r="K252" s="1293" t="s">
        <v>347</v>
      </c>
      <c r="L252" s="284" t="str">
        <f t="shared" ca="1" si="27"/>
        <v/>
      </c>
      <c r="M252" s="277" t="str">
        <f t="shared" ca="1" si="28"/>
        <v/>
      </c>
      <c r="N252" s="189"/>
      <c r="O252" s="189"/>
      <c r="P252" s="189"/>
      <c r="Q252" s="189"/>
      <c r="R252" s="189"/>
      <c r="S252" s="189"/>
      <c r="T252" s="189"/>
      <c r="U252" s="189"/>
      <c r="V252" s="189"/>
      <c r="W252" s="189"/>
      <c r="X252" s="189"/>
      <c r="Y252" s="189"/>
      <c r="Z252" s="189"/>
      <c r="AA252" s="189"/>
      <c r="AB252" s="189"/>
      <c r="AC252" s="189"/>
      <c r="AD252" s="189"/>
      <c r="AE252" s="189"/>
      <c r="AF252" s="189"/>
    </row>
    <row r="253" spans="2:32" s="190" customFormat="1" ht="33" hidden="1" customHeight="1">
      <c r="B253" s="272" t="str">
        <f t="shared" ca="1" si="29"/>
        <v/>
      </c>
      <c r="C253" s="273" t="str">
        <f ca="1">IF($B253="","",VLOOKUP($B253,'明細版-試算頁'!$B$146:$AD$267,C$17,FALSE))</f>
        <v/>
      </c>
      <c r="D253" s="274" t="str">
        <f ca="1">IF($B253="","",VLOOKUP($B253,'明細版-試算頁'!$B$146:$AD$267,D$17,FALSE))</f>
        <v/>
      </c>
      <c r="E253" s="1290" t="str">
        <f ca="1">IF($B253="","",VLOOKUP($B253,'明細版-試算頁'!$B$146:$AD$267,E$17,FALSE))</f>
        <v/>
      </c>
      <c r="F253" s="1290" t="s">
        <v>347</v>
      </c>
      <c r="G253" s="275" t="str">
        <f ca="1">IF($B253="","",VLOOKUP($B253,'明細版-試算頁'!$B$146:$AD$267,G$17,FALSE))</f>
        <v/>
      </c>
      <c r="H253" s="1291" t="str">
        <f ca="1">IF($B253="","",VLOOKUP($B253,'明細版-試算頁'!$B$146:$AD$267,H$17,FALSE))</f>
        <v/>
      </c>
      <c r="I253" s="1292" t="s">
        <v>347</v>
      </c>
      <c r="J253" s="1290" t="str">
        <f ca="1">IF($B253="","",VLOOKUP($B253,'明細版-試算頁'!$B$146:$AD$267,J$17,FALSE))</f>
        <v/>
      </c>
      <c r="K253" s="1293" t="s">
        <v>347</v>
      </c>
      <c r="L253" s="284" t="str">
        <f t="shared" ca="1" si="27"/>
        <v/>
      </c>
      <c r="M253" s="277" t="str">
        <f t="shared" ca="1" si="28"/>
        <v/>
      </c>
      <c r="N253" s="189"/>
      <c r="O253" s="189"/>
      <c r="P253" s="189"/>
      <c r="Q253" s="189"/>
      <c r="R253" s="189"/>
      <c r="S253" s="189"/>
      <c r="T253" s="189"/>
      <c r="U253" s="189"/>
      <c r="V253" s="189"/>
      <c r="W253" s="189"/>
      <c r="X253" s="189"/>
      <c r="Y253" s="189"/>
      <c r="Z253" s="189"/>
      <c r="AA253" s="189"/>
      <c r="AB253" s="189"/>
      <c r="AC253" s="189"/>
      <c r="AD253" s="189"/>
      <c r="AE253" s="189"/>
      <c r="AF253" s="189"/>
    </row>
    <row r="254" spans="2:32" s="190" customFormat="1" ht="33" hidden="1" customHeight="1">
      <c r="B254" s="272" t="str">
        <f t="shared" ca="1" si="29"/>
        <v/>
      </c>
      <c r="C254" s="273" t="str">
        <f ca="1">IF($B254="","",VLOOKUP($B254,'明細版-試算頁'!$B$146:$AD$267,C$17,FALSE))</f>
        <v/>
      </c>
      <c r="D254" s="274" t="str">
        <f ca="1">IF($B254="","",VLOOKUP($B254,'明細版-試算頁'!$B$146:$AD$267,D$17,FALSE))</f>
        <v/>
      </c>
      <c r="E254" s="1290" t="str">
        <f ca="1">IF($B254="","",VLOOKUP($B254,'明細版-試算頁'!$B$146:$AD$267,E$17,FALSE))</f>
        <v/>
      </c>
      <c r="F254" s="1290" t="s">
        <v>347</v>
      </c>
      <c r="G254" s="275" t="str">
        <f ca="1">IF($B254="","",VLOOKUP($B254,'明細版-試算頁'!$B$146:$AD$267,G$17,FALSE))</f>
        <v/>
      </c>
      <c r="H254" s="1291" t="str">
        <f ca="1">IF($B254="","",VLOOKUP($B254,'明細版-試算頁'!$B$146:$AD$267,H$17,FALSE))</f>
        <v/>
      </c>
      <c r="I254" s="1292" t="s">
        <v>347</v>
      </c>
      <c r="J254" s="1290" t="str">
        <f ca="1">IF($B254="","",VLOOKUP($B254,'明細版-試算頁'!$B$146:$AD$267,J$17,FALSE))</f>
        <v/>
      </c>
      <c r="K254" s="1293" t="s">
        <v>347</v>
      </c>
      <c r="L254" s="284" t="str">
        <f t="shared" ca="1" si="27"/>
        <v/>
      </c>
      <c r="M254" s="277" t="str">
        <f t="shared" ca="1" si="28"/>
        <v/>
      </c>
      <c r="N254" s="189"/>
      <c r="O254" s="189"/>
      <c r="P254" s="189"/>
      <c r="Q254" s="189"/>
      <c r="R254" s="189"/>
      <c r="S254" s="189"/>
      <c r="T254" s="189"/>
      <c r="U254" s="189"/>
      <c r="V254" s="189"/>
      <c r="W254" s="189"/>
      <c r="X254" s="189"/>
      <c r="Y254" s="189"/>
      <c r="Z254" s="189"/>
      <c r="AA254" s="189"/>
      <c r="AB254" s="189"/>
      <c r="AC254" s="189"/>
      <c r="AD254" s="189"/>
      <c r="AE254" s="189"/>
      <c r="AF254" s="189"/>
    </row>
    <row r="255" spans="2:32" s="190" customFormat="1" ht="33" hidden="1" customHeight="1">
      <c r="B255" s="272" t="str">
        <f t="shared" ca="1" si="29"/>
        <v/>
      </c>
      <c r="C255" s="273" t="str">
        <f ca="1">IF($B255="","",VLOOKUP($B255,'明細版-試算頁'!$B$146:$AD$267,C$17,FALSE))</f>
        <v/>
      </c>
      <c r="D255" s="274" t="str">
        <f ca="1">IF($B255="","",VLOOKUP($B255,'明細版-試算頁'!$B$146:$AD$267,D$17,FALSE))</f>
        <v/>
      </c>
      <c r="E255" s="1290" t="str">
        <f ca="1">IF($B255="","",VLOOKUP($B255,'明細版-試算頁'!$B$146:$AD$267,E$17,FALSE))</f>
        <v/>
      </c>
      <c r="F255" s="1290" t="s">
        <v>347</v>
      </c>
      <c r="G255" s="275" t="str">
        <f ca="1">IF($B255="","",VLOOKUP($B255,'明細版-試算頁'!$B$146:$AD$267,G$17,FALSE))</f>
        <v/>
      </c>
      <c r="H255" s="1291" t="str">
        <f ca="1">IF($B255="","",VLOOKUP($B255,'明細版-試算頁'!$B$146:$AD$267,H$17,FALSE))</f>
        <v/>
      </c>
      <c r="I255" s="1292" t="s">
        <v>347</v>
      </c>
      <c r="J255" s="1290" t="str">
        <f ca="1">IF($B255="","",VLOOKUP($B255,'明細版-試算頁'!$B$146:$AD$267,J$17,FALSE))</f>
        <v/>
      </c>
      <c r="K255" s="1293" t="s">
        <v>347</v>
      </c>
      <c r="L255" s="284" t="str">
        <f t="shared" ca="1" si="27"/>
        <v/>
      </c>
      <c r="M255" s="277" t="str">
        <f t="shared" ca="1" si="28"/>
        <v/>
      </c>
      <c r="N255" s="189"/>
      <c r="O255" s="189"/>
      <c r="P255" s="189"/>
      <c r="Q255" s="189"/>
      <c r="R255" s="189"/>
      <c r="S255" s="189"/>
      <c r="T255" s="189"/>
      <c r="U255" s="189"/>
      <c r="V255" s="189"/>
      <c r="W255" s="189"/>
      <c r="X255" s="189"/>
      <c r="Y255" s="189"/>
      <c r="Z255" s="189"/>
      <c r="AA255" s="189"/>
      <c r="AB255" s="189"/>
      <c r="AC255" s="189"/>
      <c r="AD255" s="189"/>
      <c r="AE255" s="189"/>
      <c r="AF255" s="189"/>
    </row>
    <row r="256" spans="2:32" s="190" customFormat="1" ht="33" hidden="1" customHeight="1">
      <c r="B256" s="272" t="str">
        <f t="shared" ca="1" si="29"/>
        <v/>
      </c>
      <c r="C256" s="273" t="str">
        <f ca="1">IF($B256="","",VLOOKUP($B256,'明細版-試算頁'!$B$146:$AD$267,C$17,FALSE))</f>
        <v/>
      </c>
      <c r="D256" s="274" t="str">
        <f ca="1">IF($B256="","",VLOOKUP($B256,'明細版-試算頁'!$B$146:$AD$267,D$17,FALSE))</f>
        <v/>
      </c>
      <c r="E256" s="1290" t="str">
        <f ca="1">IF($B256="","",VLOOKUP($B256,'明細版-試算頁'!$B$146:$AD$267,E$17,FALSE))</f>
        <v/>
      </c>
      <c r="F256" s="1290" t="s">
        <v>347</v>
      </c>
      <c r="G256" s="275" t="str">
        <f ca="1">IF($B256="","",VLOOKUP($B256,'明細版-試算頁'!$B$146:$AD$267,G$17,FALSE))</f>
        <v/>
      </c>
      <c r="H256" s="1291" t="str">
        <f ca="1">IF($B256="","",VLOOKUP($B256,'明細版-試算頁'!$B$146:$AD$267,H$17,FALSE))</f>
        <v/>
      </c>
      <c r="I256" s="1292" t="s">
        <v>347</v>
      </c>
      <c r="J256" s="1290" t="str">
        <f ca="1">IF($B256="","",VLOOKUP($B256,'明細版-試算頁'!$B$146:$AD$267,J$17,FALSE))</f>
        <v/>
      </c>
      <c r="K256" s="1293" t="s">
        <v>347</v>
      </c>
      <c r="L256" s="284" t="str">
        <f t="shared" ca="1" si="27"/>
        <v/>
      </c>
      <c r="M256" s="277" t="str">
        <f t="shared" ca="1" si="28"/>
        <v/>
      </c>
      <c r="N256" s="189"/>
      <c r="O256" s="189"/>
      <c r="P256" s="189"/>
      <c r="Q256" s="189"/>
      <c r="R256" s="189"/>
      <c r="S256" s="189"/>
      <c r="T256" s="189"/>
      <c r="U256" s="189"/>
      <c r="V256" s="189"/>
      <c r="W256" s="189"/>
      <c r="X256" s="189"/>
      <c r="Y256" s="189"/>
      <c r="Z256" s="189"/>
      <c r="AA256" s="189"/>
      <c r="AB256" s="189"/>
      <c r="AC256" s="189"/>
      <c r="AD256" s="189"/>
      <c r="AE256" s="189"/>
      <c r="AF256" s="189"/>
    </row>
    <row r="257" spans="2:32" s="190" customFormat="1" ht="33" hidden="1" customHeight="1">
      <c r="B257" s="272" t="str">
        <f t="shared" ca="1" si="29"/>
        <v/>
      </c>
      <c r="C257" s="273" t="str">
        <f ca="1">IF($B257="","",VLOOKUP($B257,'明細版-試算頁'!$B$146:$AD$267,C$17,FALSE))</f>
        <v/>
      </c>
      <c r="D257" s="274" t="str">
        <f ca="1">IF($B257="","",VLOOKUP($B257,'明細版-試算頁'!$B$146:$AD$267,D$17,FALSE))</f>
        <v/>
      </c>
      <c r="E257" s="1290" t="str">
        <f ca="1">IF($B257="","",VLOOKUP($B257,'明細版-試算頁'!$B$146:$AD$267,E$17,FALSE))</f>
        <v/>
      </c>
      <c r="F257" s="1290" t="s">
        <v>347</v>
      </c>
      <c r="G257" s="275" t="str">
        <f ca="1">IF($B257="","",VLOOKUP($B257,'明細版-試算頁'!$B$146:$AD$267,G$17,FALSE))</f>
        <v/>
      </c>
      <c r="H257" s="1291" t="str">
        <f ca="1">IF($B257="","",VLOOKUP($B257,'明細版-試算頁'!$B$146:$AD$267,H$17,FALSE))</f>
        <v/>
      </c>
      <c r="I257" s="1292" t="s">
        <v>347</v>
      </c>
      <c r="J257" s="1290" t="str">
        <f ca="1">IF($B257="","",VLOOKUP($B257,'明細版-試算頁'!$B$146:$AD$267,J$17,FALSE))</f>
        <v/>
      </c>
      <c r="K257" s="1293" t="s">
        <v>347</v>
      </c>
      <c r="L257" s="284" t="str">
        <f t="shared" ca="1" si="27"/>
        <v/>
      </c>
      <c r="M257" s="277" t="str">
        <f t="shared" ca="1" si="28"/>
        <v/>
      </c>
      <c r="N257" s="189"/>
      <c r="O257" s="189"/>
      <c r="P257" s="189"/>
      <c r="Q257" s="189"/>
      <c r="R257" s="189"/>
      <c r="S257" s="189"/>
      <c r="T257" s="189"/>
      <c r="U257" s="189"/>
      <c r="V257" s="189"/>
      <c r="W257" s="189"/>
      <c r="X257" s="189"/>
      <c r="Y257" s="189"/>
      <c r="Z257" s="189"/>
      <c r="AA257" s="189"/>
      <c r="AB257" s="189"/>
      <c r="AC257" s="189"/>
      <c r="AD257" s="189"/>
      <c r="AE257" s="189"/>
      <c r="AF257" s="189"/>
    </row>
    <row r="258" spans="2:32" s="190" customFormat="1" ht="33" hidden="1" customHeight="1">
      <c r="B258" s="272" t="str">
        <f t="shared" ca="1" si="29"/>
        <v/>
      </c>
      <c r="C258" s="273" t="str">
        <f ca="1">IF($B258="","",VLOOKUP($B258,'明細版-試算頁'!$B$146:$AD$267,C$17,FALSE))</f>
        <v/>
      </c>
      <c r="D258" s="274" t="str">
        <f ca="1">IF($B258="","",VLOOKUP($B258,'明細版-試算頁'!$B$146:$AD$267,D$17,FALSE))</f>
        <v/>
      </c>
      <c r="E258" s="1290" t="str">
        <f ca="1">IF($B258="","",VLOOKUP($B258,'明細版-試算頁'!$B$146:$AD$267,E$17,FALSE))</f>
        <v/>
      </c>
      <c r="F258" s="1290" t="s">
        <v>347</v>
      </c>
      <c r="G258" s="275" t="str">
        <f ca="1">IF($B258="","",VLOOKUP($B258,'明細版-試算頁'!$B$146:$AD$267,G$17,FALSE))</f>
        <v/>
      </c>
      <c r="H258" s="1291" t="str">
        <f ca="1">IF($B258="","",VLOOKUP($B258,'明細版-試算頁'!$B$146:$AD$267,H$17,FALSE))</f>
        <v/>
      </c>
      <c r="I258" s="1292" t="s">
        <v>347</v>
      </c>
      <c r="J258" s="1290" t="str">
        <f ca="1">IF($B258="","",VLOOKUP($B258,'明細版-試算頁'!$B$146:$AD$267,J$17,FALSE))</f>
        <v/>
      </c>
      <c r="K258" s="1293" t="s">
        <v>347</v>
      </c>
      <c r="L258" s="284" t="str">
        <f t="shared" ca="1" si="27"/>
        <v/>
      </c>
      <c r="M258" s="277" t="str">
        <f t="shared" ca="1" si="28"/>
        <v/>
      </c>
      <c r="N258" s="189"/>
      <c r="O258" s="189"/>
      <c r="P258" s="189"/>
      <c r="Q258" s="189"/>
      <c r="R258" s="189"/>
      <c r="S258" s="189"/>
      <c r="T258" s="189"/>
      <c r="U258" s="189"/>
      <c r="V258" s="189"/>
      <c r="W258" s="189"/>
      <c r="X258" s="189"/>
      <c r="Y258" s="189"/>
      <c r="Z258" s="189"/>
      <c r="AA258" s="189"/>
      <c r="AB258" s="189"/>
      <c r="AC258" s="189"/>
      <c r="AD258" s="189"/>
      <c r="AE258" s="189"/>
      <c r="AF258" s="189"/>
    </row>
    <row r="259" spans="2:32" s="190" customFormat="1" ht="33" hidden="1" customHeight="1" thickBot="1">
      <c r="B259" s="278" t="str">
        <f t="shared" ca="1" si="29"/>
        <v/>
      </c>
      <c r="C259" s="279" t="str">
        <f ca="1">IF($B259="","",VLOOKUP($B259,'明細版-試算頁'!$B$146:$AD$267,C$17,FALSE))</f>
        <v/>
      </c>
      <c r="D259" s="280" t="str">
        <f ca="1">IF($B259="","",VLOOKUP($B259,'明細版-試算頁'!$B$146:$AD$267,D$17,FALSE))</f>
        <v/>
      </c>
      <c r="E259" s="1294" t="str">
        <f ca="1">IF($B259="","",VLOOKUP($B259,'明細版-試算頁'!$B$146:$AD$267,E$17,FALSE))</f>
        <v/>
      </c>
      <c r="F259" s="1294" t="s">
        <v>347</v>
      </c>
      <c r="G259" s="281" t="str">
        <f ca="1">IF($B259="","",VLOOKUP($B259,'明細版-試算頁'!$B$146:$AD$267,G$17,FALSE))</f>
        <v/>
      </c>
      <c r="H259" s="1295" t="str">
        <f ca="1">IF($B259="","",VLOOKUP($B259,'明細版-試算頁'!$B$146:$AD$267,H$17,FALSE))</f>
        <v/>
      </c>
      <c r="I259" s="1296" t="s">
        <v>347</v>
      </c>
      <c r="J259" s="1294" t="str">
        <f ca="1">IF($B259="","",VLOOKUP($B259,'明細版-試算頁'!$B$146:$AD$267,J$17,FALSE))</f>
        <v/>
      </c>
      <c r="K259" s="1297" t="s">
        <v>347</v>
      </c>
      <c r="L259" s="284" t="str">
        <f t="shared" ca="1" si="27"/>
        <v/>
      </c>
      <c r="M259" s="286" t="str">
        <f t="shared" ca="1" si="28"/>
        <v/>
      </c>
      <c r="N259" s="189"/>
      <c r="O259" s="189"/>
      <c r="P259" s="189"/>
      <c r="Q259" s="189"/>
      <c r="R259" s="189"/>
      <c r="S259" s="189"/>
      <c r="T259" s="189"/>
      <c r="U259" s="189"/>
      <c r="V259" s="189"/>
      <c r="W259" s="189"/>
      <c r="X259" s="189"/>
      <c r="Y259" s="189"/>
      <c r="Z259" s="189"/>
      <c r="AA259" s="189"/>
      <c r="AB259" s="189"/>
      <c r="AC259" s="189"/>
      <c r="AD259" s="189"/>
      <c r="AE259" s="189"/>
      <c r="AF259" s="189"/>
    </row>
    <row r="260" spans="2:32" s="190" customFormat="1" ht="19.45" hidden="1" customHeight="1">
      <c r="B260" s="1305" t="str">
        <f>$B$18</f>
        <v>保單
年度
(末)</v>
      </c>
      <c r="C260" s="1308" t="str">
        <f ca="1">$C$18</f>
        <v>保險
年齡</v>
      </c>
      <c r="D260" s="1308" t="str">
        <f ca="1">$D$18</f>
        <v>累積所繳保險費
(A)</v>
      </c>
      <c r="E260" s="1313" t="str">
        <f>$E$145</f>
        <v>假設投保後未來各保單年度宣告利率為1.75% (下表為預估假設值)</v>
      </c>
      <c r="F260" s="1313"/>
      <c r="G260" s="1314"/>
      <c r="H260" s="1314"/>
      <c r="I260" s="1314"/>
      <c r="J260" s="1314"/>
      <c r="K260" s="1315"/>
      <c r="L260" s="287"/>
      <c r="M260" s="314"/>
      <c r="N260" s="189"/>
      <c r="O260" s="189"/>
      <c r="P260" s="189"/>
      <c r="Q260" s="189"/>
      <c r="R260" s="189"/>
      <c r="S260" s="189"/>
      <c r="T260" s="189"/>
      <c r="U260" s="189"/>
      <c r="V260" s="189"/>
      <c r="W260" s="189"/>
      <c r="X260" s="189"/>
      <c r="Y260" s="189"/>
      <c r="Z260" s="189"/>
      <c r="AA260" s="189"/>
      <c r="AB260" s="189"/>
      <c r="AC260" s="189"/>
      <c r="AD260" s="189"/>
      <c r="AE260" s="189"/>
      <c r="AF260" s="189"/>
    </row>
    <row r="261" spans="2:32" s="190" customFormat="1" ht="29.95" hidden="1" customHeight="1">
      <c r="B261" s="1306"/>
      <c r="C261" s="1309"/>
      <c r="D261" s="1311"/>
      <c r="E261" s="1316" t="str">
        <f>$E$19</f>
        <v>含「基本保險金額、累計增加保險金額」</v>
      </c>
      <c r="F261" s="1317"/>
      <c r="G261" s="304" t="str">
        <f>$G$19</f>
        <v>選擇現金給付</v>
      </c>
      <c r="H261" s="1316" t="str">
        <f>$H$19</f>
        <v>含「基本保險金額、累計增加保險金額」</v>
      </c>
      <c r="I261" s="1318"/>
      <c r="J261" s="1318"/>
      <c r="K261" s="1319"/>
      <c r="L261" s="1298" t="str">
        <f>$L$146</f>
        <v>(F)=(B)+(D)</v>
      </c>
      <c r="M261" s="1300" t="str">
        <f>$M$146</f>
        <v>(G)=(B)+(E)</v>
      </c>
      <c r="N261" s="189"/>
      <c r="O261" s="189"/>
      <c r="P261" s="189"/>
      <c r="Q261" s="189"/>
      <c r="R261" s="189"/>
      <c r="S261" s="189"/>
      <c r="T261" s="189"/>
      <c r="U261" s="189"/>
      <c r="V261" s="189"/>
      <c r="W261" s="189"/>
      <c r="X261" s="189"/>
      <c r="Y261" s="189"/>
      <c r="Z261" s="189"/>
      <c r="AA261" s="189"/>
      <c r="AB261" s="189"/>
      <c r="AC261" s="189"/>
      <c r="AD261" s="189"/>
      <c r="AE261" s="189"/>
      <c r="AF261" s="189"/>
    </row>
    <row r="262" spans="2:32" s="190" customFormat="1" ht="73.900000000000006" hidden="1" customHeight="1" thickBot="1">
      <c r="B262" s="1307"/>
      <c r="C262" s="1310"/>
      <c r="D262" s="1312"/>
      <c r="E262" s="1302" t="str">
        <f>$E$20</f>
        <v>壽險保障
(身故保險金)</v>
      </c>
      <c r="F262" s="1303"/>
      <c r="G262" s="315" t="str">
        <f ca="1">$G$20</f>
        <v>增值回饋
分享金
(B)</v>
      </c>
      <c r="H262" s="1302" t="str">
        <f ca="1">$H$20</f>
        <v>年度末現金價值
【含祝壽保險金】
(D)</v>
      </c>
      <c r="I262" s="1303"/>
      <c r="J262" s="1302" t="str">
        <f ca="1">$J$20</f>
        <v>次年度期初
現金價值
(E)</v>
      </c>
      <c r="K262" s="1304"/>
      <c r="L262" s="1299"/>
      <c r="M262" s="1301"/>
      <c r="N262" s="189"/>
      <c r="O262" s="189"/>
      <c r="P262" s="189"/>
      <c r="Q262" s="189"/>
      <c r="R262" s="189"/>
      <c r="S262" s="189"/>
      <c r="T262" s="189"/>
      <c r="U262" s="189"/>
      <c r="V262" s="189"/>
      <c r="W262" s="189"/>
      <c r="X262" s="189"/>
      <c r="Y262" s="189"/>
      <c r="Z262" s="189"/>
      <c r="AA262" s="189"/>
      <c r="AB262" s="189"/>
      <c r="AC262" s="189"/>
      <c r="AD262" s="189"/>
      <c r="AE262" s="189"/>
      <c r="AF262" s="189"/>
    </row>
    <row r="263" spans="2:32" s="190" customFormat="1" ht="33" hidden="1" customHeight="1">
      <c r="B263" s="272" t="str">
        <f ca="1">IF(B259="","",IF(C259=109,"",B259+1))</f>
        <v/>
      </c>
      <c r="C263" s="273" t="str">
        <f ca="1">IF($B263="","",VLOOKUP($B263,'明細版-試算頁'!$B$146:$AD$267,C$17,FALSE))</f>
        <v/>
      </c>
      <c r="D263" s="274" t="str">
        <f ca="1">IF($B263="","",VLOOKUP($B263,'明細版-試算頁'!$B$146:$AD$267,D$17,FALSE))</f>
        <v/>
      </c>
      <c r="E263" s="1290" t="str">
        <f ca="1">IF($B263="","",VLOOKUP($B263,'明細版-試算頁'!$B$146:$AD$267,E$17,FALSE))</f>
        <v/>
      </c>
      <c r="F263" s="1290" t="s">
        <v>347</v>
      </c>
      <c r="G263" s="275" t="str">
        <f ca="1">IF($B263="","",VLOOKUP($B263,'明細版-試算頁'!$B$146:$AD$267,G$17,FALSE))</f>
        <v/>
      </c>
      <c r="H263" s="1291" t="str">
        <f ca="1">IF($B263="","",VLOOKUP($B263,'明細版-試算頁'!$B$146:$AD$267,H$17,FALSE))</f>
        <v/>
      </c>
      <c r="I263" s="1292" t="s">
        <v>347</v>
      </c>
      <c r="J263" s="1290" t="str">
        <f ca="1">IF($B263="","",VLOOKUP($B263,'明細版-試算頁'!$B$146:$AD$267,J$17,FALSE))</f>
        <v/>
      </c>
      <c r="K263" s="1293" t="s">
        <v>347</v>
      </c>
      <c r="L263" s="284" t="str">
        <f t="shared" ref="L263:L272" ca="1" si="30">IF(B263="","",G263+H263)</f>
        <v/>
      </c>
      <c r="M263" s="318" t="str">
        <f t="shared" ref="M263:M272" ca="1" si="31">IF(J263="","",IF(J263=0,0,G263+J263))</f>
        <v/>
      </c>
      <c r="N263" s="189"/>
      <c r="O263" s="189"/>
      <c r="P263" s="189"/>
      <c r="Q263" s="189"/>
      <c r="R263" s="189"/>
      <c r="S263" s="189"/>
      <c r="T263" s="189"/>
      <c r="U263" s="189"/>
      <c r="V263" s="189"/>
      <c r="W263" s="189"/>
      <c r="X263" s="189"/>
      <c r="Y263" s="189"/>
      <c r="Z263" s="189"/>
      <c r="AA263" s="189"/>
      <c r="AB263" s="189"/>
      <c r="AC263" s="189"/>
      <c r="AD263" s="189"/>
      <c r="AE263" s="189"/>
      <c r="AF263" s="189"/>
    </row>
    <row r="264" spans="2:32" s="190" customFormat="1" ht="33" hidden="1" customHeight="1">
      <c r="B264" s="272" t="str">
        <f t="shared" ca="1" si="29"/>
        <v/>
      </c>
      <c r="C264" s="273" t="str">
        <f ca="1">IF($B264="","",VLOOKUP($B264,'明細版-試算頁'!$B$146:$AD$267,C$17,FALSE))</f>
        <v/>
      </c>
      <c r="D264" s="274" t="str">
        <f ca="1">IF($B264="","",VLOOKUP($B264,'明細版-試算頁'!$B$146:$AD$267,D$17,FALSE))</f>
        <v/>
      </c>
      <c r="E264" s="1290" t="str">
        <f ca="1">IF($B264="","",VLOOKUP($B264,'明細版-試算頁'!$B$146:$AD$267,E$17,FALSE))</f>
        <v/>
      </c>
      <c r="F264" s="1290" t="s">
        <v>347</v>
      </c>
      <c r="G264" s="275" t="str">
        <f ca="1">IF($B264="","",VLOOKUP($B264,'明細版-試算頁'!$B$146:$AD$267,G$17,FALSE))</f>
        <v/>
      </c>
      <c r="H264" s="1291" t="str">
        <f ca="1">IF($B264="","",VLOOKUP($B264,'明細版-試算頁'!$B$146:$AD$267,H$17,FALSE))</f>
        <v/>
      </c>
      <c r="I264" s="1292" t="s">
        <v>347</v>
      </c>
      <c r="J264" s="1290" t="str">
        <f ca="1">IF($B264="","",VLOOKUP($B264,'明細版-試算頁'!$B$146:$AD$267,J$17,FALSE))</f>
        <v/>
      </c>
      <c r="K264" s="1293" t="s">
        <v>347</v>
      </c>
      <c r="L264" s="284" t="str">
        <f t="shared" ca="1" si="30"/>
        <v/>
      </c>
      <c r="M264" s="277" t="str">
        <f t="shared" ca="1" si="31"/>
        <v/>
      </c>
      <c r="N264" s="189"/>
      <c r="O264" s="189"/>
      <c r="P264" s="189"/>
      <c r="Q264" s="189"/>
      <c r="R264" s="189"/>
      <c r="S264" s="189"/>
      <c r="T264" s="189"/>
      <c r="U264" s="189"/>
      <c r="V264" s="189"/>
      <c r="W264" s="189"/>
      <c r="X264" s="189"/>
      <c r="Y264" s="189"/>
      <c r="Z264" s="189"/>
      <c r="AA264" s="189"/>
      <c r="AB264" s="189"/>
      <c r="AC264" s="189"/>
      <c r="AD264" s="189"/>
      <c r="AE264" s="189"/>
      <c r="AF264" s="189"/>
    </row>
    <row r="265" spans="2:32" s="190" customFormat="1" ht="33" hidden="1" customHeight="1">
      <c r="B265" s="272" t="str">
        <f t="shared" ca="1" si="29"/>
        <v/>
      </c>
      <c r="C265" s="273" t="str">
        <f ca="1">IF($B265="","",VLOOKUP($B265,'明細版-試算頁'!$B$146:$AD$267,C$17,FALSE))</f>
        <v/>
      </c>
      <c r="D265" s="274" t="str">
        <f ca="1">IF($B265="","",VLOOKUP($B265,'明細版-試算頁'!$B$146:$AD$267,D$17,FALSE))</f>
        <v/>
      </c>
      <c r="E265" s="1290" t="str">
        <f ca="1">IF($B265="","",VLOOKUP($B265,'明細版-試算頁'!$B$146:$AD$267,E$17,FALSE))</f>
        <v/>
      </c>
      <c r="F265" s="1290" t="s">
        <v>347</v>
      </c>
      <c r="G265" s="275" t="str">
        <f ca="1">IF($B265="","",VLOOKUP($B265,'明細版-試算頁'!$B$146:$AD$267,G$17,FALSE))</f>
        <v/>
      </c>
      <c r="H265" s="1291" t="str">
        <f ca="1">IF($B265="","",VLOOKUP($B265,'明細版-試算頁'!$B$146:$AD$267,H$17,FALSE))</f>
        <v/>
      </c>
      <c r="I265" s="1292" t="s">
        <v>347</v>
      </c>
      <c r="J265" s="1290" t="str">
        <f ca="1">IF($B265="","",VLOOKUP($B265,'明細版-試算頁'!$B$146:$AD$267,J$17,FALSE))</f>
        <v/>
      </c>
      <c r="K265" s="1293" t="s">
        <v>347</v>
      </c>
      <c r="L265" s="284" t="str">
        <f t="shared" ca="1" si="30"/>
        <v/>
      </c>
      <c r="M265" s="277" t="str">
        <f t="shared" ca="1" si="31"/>
        <v/>
      </c>
      <c r="N265" s="189"/>
      <c r="O265" s="189"/>
      <c r="P265" s="189"/>
      <c r="Q265" s="189"/>
      <c r="R265" s="189"/>
      <c r="S265" s="189"/>
      <c r="T265" s="189"/>
      <c r="U265" s="189"/>
      <c r="V265" s="189"/>
      <c r="W265" s="189"/>
      <c r="X265" s="189"/>
      <c r="Y265" s="189"/>
      <c r="Z265" s="189"/>
      <c r="AA265" s="189"/>
      <c r="AB265" s="189"/>
      <c r="AC265" s="189"/>
      <c r="AD265" s="189"/>
      <c r="AE265" s="189"/>
      <c r="AF265" s="189"/>
    </row>
    <row r="266" spans="2:32" s="190" customFormat="1" ht="33" hidden="1" customHeight="1">
      <c r="B266" s="272" t="str">
        <f t="shared" ca="1" si="29"/>
        <v/>
      </c>
      <c r="C266" s="273" t="str">
        <f ca="1">IF($B266="","",VLOOKUP($B266,'明細版-試算頁'!$B$146:$AD$267,C$17,FALSE))</f>
        <v/>
      </c>
      <c r="D266" s="274" t="str">
        <f ca="1">IF($B266="","",VLOOKUP($B266,'明細版-試算頁'!$B$146:$AD$267,D$17,FALSE))</f>
        <v/>
      </c>
      <c r="E266" s="1290" t="str">
        <f ca="1">IF($B266="","",VLOOKUP($B266,'明細版-試算頁'!$B$146:$AD$267,E$17,FALSE))</f>
        <v/>
      </c>
      <c r="F266" s="1290" t="s">
        <v>347</v>
      </c>
      <c r="G266" s="275" t="str">
        <f ca="1">IF($B266="","",VLOOKUP($B266,'明細版-試算頁'!$B$146:$AD$267,G$17,FALSE))</f>
        <v/>
      </c>
      <c r="H266" s="1291" t="str">
        <f ca="1">IF($B266="","",VLOOKUP($B266,'明細版-試算頁'!$B$146:$AD$267,H$17,FALSE))</f>
        <v/>
      </c>
      <c r="I266" s="1292" t="s">
        <v>347</v>
      </c>
      <c r="J266" s="1290" t="str">
        <f ca="1">IF($B266="","",VLOOKUP($B266,'明細版-試算頁'!$B$146:$AD$267,J$17,FALSE))</f>
        <v/>
      </c>
      <c r="K266" s="1293" t="s">
        <v>347</v>
      </c>
      <c r="L266" s="284" t="str">
        <f t="shared" ca="1" si="30"/>
        <v/>
      </c>
      <c r="M266" s="277" t="str">
        <f t="shared" ca="1" si="31"/>
        <v/>
      </c>
      <c r="N266" s="189"/>
      <c r="O266" s="189"/>
      <c r="P266" s="189"/>
      <c r="Q266" s="189"/>
      <c r="R266" s="189"/>
      <c r="S266" s="189"/>
      <c r="T266" s="189"/>
      <c r="U266" s="189"/>
      <c r="V266" s="189"/>
      <c r="W266" s="189"/>
      <c r="X266" s="189"/>
      <c r="Y266" s="189"/>
      <c r="Z266" s="189"/>
      <c r="AA266" s="189"/>
      <c r="AB266" s="189"/>
      <c r="AC266" s="189"/>
      <c r="AD266" s="189"/>
      <c r="AE266" s="189"/>
      <c r="AF266" s="189"/>
    </row>
    <row r="267" spans="2:32" s="190" customFormat="1" ht="33" hidden="1" customHeight="1">
      <c r="B267" s="272" t="str">
        <f t="shared" ca="1" si="29"/>
        <v/>
      </c>
      <c r="C267" s="273" t="str">
        <f ca="1">IF($B267="","",VLOOKUP($B267,'明細版-試算頁'!$B$146:$AD$267,C$17,FALSE))</f>
        <v/>
      </c>
      <c r="D267" s="274" t="str">
        <f ca="1">IF($B267="","",VLOOKUP($B267,'明細版-試算頁'!$B$146:$AD$267,D$17,FALSE))</f>
        <v/>
      </c>
      <c r="E267" s="1290" t="str">
        <f ca="1">IF($B267="","",VLOOKUP($B267,'明細版-試算頁'!$B$146:$AD$267,E$17,FALSE))</f>
        <v/>
      </c>
      <c r="F267" s="1290" t="s">
        <v>347</v>
      </c>
      <c r="G267" s="275" t="str">
        <f ca="1">IF($B267="","",VLOOKUP($B267,'明細版-試算頁'!$B$146:$AD$267,G$17,FALSE))</f>
        <v/>
      </c>
      <c r="H267" s="1291" t="str">
        <f ca="1">IF($B267="","",VLOOKUP($B267,'明細版-試算頁'!$B$146:$AD$267,H$17,FALSE))</f>
        <v/>
      </c>
      <c r="I267" s="1292" t="s">
        <v>347</v>
      </c>
      <c r="J267" s="1290" t="str">
        <f ca="1">IF($B267="","",VLOOKUP($B267,'明細版-試算頁'!$B$146:$AD$267,J$17,FALSE))</f>
        <v/>
      </c>
      <c r="K267" s="1293" t="s">
        <v>347</v>
      </c>
      <c r="L267" s="284" t="str">
        <f t="shared" ca="1" si="30"/>
        <v/>
      </c>
      <c r="M267" s="277" t="str">
        <f t="shared" ca="1" si="31"/>
        <v/>
      </c>
      <c r="N267" s="189"/>
      <c r="O267" s="189"/>
      <c r="P267" s="189"/>
      <c r="Q267" s="189"/>
      <c r="R267" s="189"/>
      <c r="S267" s="189"/>
      <c r="T267" s="189"/>
      <c r="U267" s="189"/>
      <c r="V267" s="189"/>
      <c r="W267" s="189"/>
      <c r="X267" s="189"/>
      <c r="Y267" s="189"/>
      <c r="Z267" s="189"/>
      <c r="AA267" s="189"/>
      <c r="AB267" s="189"/>
      <c r="AC267" s="189"/>
      <c r="AD267" s="189"/>
      <c r="AE267" s="189"/>
      <c r="AF267" s="189"/>
    </row>
    <row r="268" spans="2:32" s="190" customFormat="1" ht="33" hidden="1" customHeight="1">
      <c r="B268" s="272" t="str">
        <f t="shared" ca="1" si="29"/>
        <v/>
      </c>
      <c r="C268" s="273" t="str">
        <f ca="1">IF($B268="","",VLOOKUP($B268,'明細版-試算頁'!$B$146:$AD$267,C$17,FALSE))</f>
        <v/>
      </c>
      <c r="D268" s="274" t="str">
        <f ca="1">IF($B268="","",VLOOKUP($B268,'明細版-試算頁'!$B$146:$AD$267,D$17,FALSE))</f>
        <v/>
      </c>
      <c r="E268" s="1290" t="str">
        <f ca="1">IF($B268="","",VLOOKUP($B268,'明細版-試算頁'!$B$146:$AD$267,E$17,FALSE))</f>
        <v/>
      </c>
      <c r="F268" s="1290" t="s">
        <v>347</v>
      </c>
      <c r="G268" s="275" t="str">
        <f ca="1">IF($B268="","",VLOOKUP($B268,'明細版-試算頁'!$B$146:$AD$267,G$17,FALSE))</f>
        <v/>
      </c>
      <c r="H268" s="1291" t="str">
        <f ca="1">IF($B268="","",VLOOKUP($B268,'明細版-試算頁'!$B$146:$AD$267,H$17,FALSE))</f>
        <v/>
      </c>
      <c r="I268" s="1292" t="s">
        <v>347</v>
      </c>
      <c r="J268" s="1290" t="str">
        <f ca="1">IF($B268="","",VLOOKUP($B268,'明細版-試算頁'!$B$146:$AD$267,J$17,FALSE))</f>
        <v/>
      </c>
      <c r="K268" s="1293" t="s">
        <v>347</v>
      </c>
      <c r="L268" s="284" t="str">
        <f t="shared" ca="1" si="30"/>
        <v/>
      </c>
      <c r="M268" s="277" t="str">
        <f t="shared" ca="1" si="31"/>
        <v/>
      </c>
      <c r="N268" s="189"/>
      <c r="O268" s="189"/>
      <c r="P268" s="189"/>
      <c r="Q268" s="189"/>
      <c r="R268" s="189"/>
      <c r="S268" s="189"/>
      <c r="T268" s="189"/>
      <c r="U268" s="189"/>
      <c r="V268" s="189"/>
      <c r="W268" s="189"/>
      <c r="X268" s="189"/>
      <c r="Y268" s="189"/>
      <c r="Z268" s="189"/>
      <c r="AA268" s="189"/>
      <c r="AB268" s="189"/>
      <c r="AC268" s="189"/>
      <c r="AD268" s="189"/>
      <c r="AE268" s="189"/>
      <c r="AF268" s="189"/>
    </row>
    <row r="269" spans="2:32" s="190" customFormat="1" ht="33" hidden="1" customHeight="1">
      <c r="B269" s="272" t="str">
        <f t="shared" ca="1" si="29"/>
        <v/>
      </c>
      <c r="C269" s="273" t="str">
        <f ca="1">IF($B269="","",VLOOKUP($B269,'明細版-試算頁'!$B$146:$AD$267,C$17,FALSE))</f>
        <v/>
      </c>
      <c r="D269" s="274" t="str">
        <f ca="1">IF($B269="","",VLOOKUP($B269,'明細版-試算頁'!$B$146:$AD$267,D$17,FALSE))</f>
        <v/>
      </c>
      <c r="E269" s="1290" t="str">
        <f ca="1">IF($B269="","",VLOOKUP($B269,'明細版-試算頁'!$B$146:$AD$267,E$17,FALSE))</f>
        <v/>
      </c>
      <c r="F269" s="1290" t="s">
        <v>347</v>
      </c>
      <c r="G269" s="275" t="str">
        <f ca="1">IF($B269="","",VLOOKUP($B269,'明細版-試算頁'!$B$146:$AD$267,G$17,FALSE))</f>
        <v/>
      </c>
      <c r="H269" s="1291" t="str">
        <f ca="1">IF($B269="","",VLOOKUP($B269,'明細版-試算頁'!$B$146:$AD$267,H$17,FALSE))</f>
        <v/>
      </c>
      <c r="I269" s="1292" t="s">
        <v>347</v>
      </c>
      <c r="J269" s="1290" t="str">
        <f ca="1">IF($B269="","",VLOOKUP($B269,'明細版-試算頁'!$B$146:$AD$267,J$17,FALSE))</f>
        <v/>
      </c>
      <c r="K269" s="1293" t="s">
        <v>347</v>
      </c>
      <c r="L269" s="284" t="str">
        <f t="shared" ca="1" si="30"/>
        <v/>
      </c>
      <c r="M269" s="277" t="str">
        <f t="shared" ca="1" si="31"/>
        <v/>
      </c>
      <c r="N269" s="189"/>
      <c r="O269" s="189"/>
      <c r="P269" s="189"/>
      <c r="Q269" s="189"/>
      <c r="R269" s="189"/>
      <c r="S269" s="189"/>
      <c r="T269" s="189"/>
      <c r="U269" s="189"/>
      <c r="V269" s="189"/>
      <c r="W269" s="189"/>
      <c r="X269" s="189"/>
      <c r="Y269" s="189"/>
      <c r="Z269" s="189"/>
      <c r="AA269" s="189"/>
      <c r="AB269" s="189"/>
      <c r="AC269" s="189"/>
      <c r="AD269" s="189"/>
      <c r="AE269" s="189"/>
      <c r="AF269" s="189"/>
    </row>
    <row r="270" spans="2:32" s="190" customFormat="1" ht="33" hidden="1" customHeight="1">
      <c r="B270" s="272" t="str">
        <f t="shared" ca="1" si="29"/>
        <v/>
      </c>
      <c r="C270" s="273" t="str">
        <f ca="1">IF($B270="","",VLOOKUP($B270,'明細版-試算頁'!$B$146:$AD$267,C$17,FALSE))</f>
        <v/>
      </c>
      <c r="D270" s="274" t="str">
        <f ca="1">IF($B270="","",VLOOKUP($B270,'明細版-試算頁'!$B$146:$AD$267,D$17,FALSE))</f>
        <v/>
      </c>
      <c r="E270" s="1290" t="str">
        <f ca="1">IF($B270="","",VLOOKUP($B270,'明細版-試算頁'!$B$146:$AD$267,E$17,FALSE))</f>
        <v/>
      </c>
      <c r="F270" s="1290" t="s">
        <v>347</v>
      </c>
      <c r="G270" s="275" t="str">
        <f ca="1">IF($B270="","",VLOOKUP($B270,'明細版-試算頁'!$B$146:$AD$267,G$17,FALSE))</f>
        <v/>
      </c>
      <c r="H270" s="1291" t="str">
        <f ca="1">IF($B270="","",VLOOKUP($B270,'明細版-試算頁'!$B$146:$AD$267,H$17,FALSE))</f>
        <v/>
      </c>
      <c r="I270" s="1292" t="s">
        <v>347</v>
      </c>
      <c r="J270" s="1290" t="str">
        <f ca="1">IF($B270="","",VLOOKUP($B270,'明細版-試算頁'!$B$146:$AD$267,J$17,FALSE))</f>
        <v/>
      </c>
      <c r="K270" s="1293" t="s">
        <v>347</v>
      </c>
      <c r="L270" s="284" t="str">
        <f t="shared" ca="1" si="30"/>
        <v/>
      </c>
      <c r="M270" s="277" t="str">
        <f t="shared" ca="1" si="31"/>
        <v/>
      </c>
      <c r="N270" s="189"/>
      <c r="O270" s="189"/>
      <c r="P270" s="189"/>
      <c r="Q270" s="189"/>
      <c r="R270" s="189"/>
      <c r="S270" s="189"/>
      <c r="T270" s="189"/>
      <c r="U270" s="189"/>
      <c r="V270" s="189"/>
      <c r="W270" s="189"/>
      <c r="X270" s="189"/>
      <c r="Y270" s="189"/>
      <c r="Z270" s="189"/>
      <c r="AA270" s="189"/>
      <c r="AB270" s="189"/>
      <c r="AC270" s="189"/>
      <c r="AD270" s="189"/>
      <c r="AE270" s="189"/>
      <c r="AF270" s="189"/>
    </row>
    <row r="271" spans="2:32" s="190" customFormat="1" ht="33" hidden="1" customHeight="1">
      <c r="B271" s="272" t="str">
        <f t="shared" ca="1" si="29"/>
        <v/>
      </c>
      <c r="C271" s="273" t="str">
        <f ca="1">IF($B271="","",VLOOKUP($B271,'明細版-試算頁'!$B$146:$AD$267,C$17,FALSE))</f>
        <v/>
      </c>
      <c r="D271" s="274" t="str">
        <f ca="1">IF($B271="","",VLOOKUP($B271,'明細版-試算頁'!$B$146:$AD$267,D$17,FALSE))</f>
        <v/>
      </c>
      <c r="E271" s="1290" t="str">
        <f ca="1">IF($B271="","",VLOOKUP($B271,'明細版-試算頁'!$B$146:$AD$267,E$17,FALSE))</f>
        <v/>
      </c>
      <c r="F271" s="1290" t="s">
        <v>347</v>
      </c>
      <c r="G271" s="275" t="str">
        <f ca="1">IF($B271="","",VLOOKUP($B271,'明細版-試算頁'!$B$146:$AD$267,G$17,FALSE))</f>
        <v/>
      </c>
      <c r="H271" s="1291" t="str">
        <f ca="1">IF($B271="","",VLOOKUP($B271,'明細版-試算頁'!$B$146:$AD$267,H$17,FALSE))</f>
        <v/>
      </c>
      <c r="I271" s="1292" t="s">
        <v>347</v>
      </c>
      <c r="J271" s="1290" t="str">
        <f ca="1">IF($B271="","",VLOOKUP($B271,'明細版-試算頁'!$B$146:$AD$267,J$17,FALSE))</f>
        <v/>
      </c>
      <c r="K271" s="1293" t="s">
        <v>347</v>
      </c>
      <c r="L271" s="284" t="str">
        <f t="shared" ca="1" si="30"/>
        <v/>
      </c>
      <c r="M271" s="277" t="str">
        <f t="shared" ca="1" si="31"/>
        <v/>
      </c>
      <c r="N271" s="189"/>
      <c r="O271" s="189"/>
      <c r="P271" s="189"/>
      <c r="Q271" s="189"/>
      <c r="R271" s="189"/>
      <c r="S271" s="189"/>
      <c r="T271" s="189"/>
      <c r="U271" s="189"/>
      <c r="V271" s="189"/>
      <c r="W271" s="189"/>
      <c r="X271" s="189"/>
      <c r="Y271" s="189"/>
      <c r="Z271" s="189"/>
      <c r="AA271" s="189"/>
      <c r="AB271" s="189"/>
      <c r="AC271" s="189"/>
      <c r="AD271" s="189"/>
      <c r="AE271" s="189"/>
      <c r="AF271" s="189"/>
    </row>
    <row r="272" spans="2:32" s="190" customFormat="1" ht="33" hidden="1" customHeight="1" thickBot="1">
      <c r="B272" s="278" t="str">
        <f t="shared" ca="1" si="29"/>
        <v/>
      </c>
      <c r="C272" s="279" t="str">
        <f ca="1">IF($B272="","",VLOOKUP($B272,'明細版-試算頁'!$B$146:$AD$267,C$17,FALSE))</f>
        <v/>
      </c>
      <c r="D272" s="280" t="str">
        <f ca="1">IF($B272="","",VLOOKUP($B272,'明細版-試算頁'!$B$146:$AD$267,D$17,FALSE))</f>
        <v/>
      </c>
      <c r="E272" s="1294" t="str">
        <f ca="1">IF($B272="","",VLOOKUP($B272,'明細版-試算頁'!$B$146:$AD$267,E$17,FALSE))</f>
        <v/>
      </c>
      <c r="F272" s="1294" t="s">
        <v>347</v>
      </c>
      <c r="G272" s="281" t="str">
        <f ca="1">IF($B272="","",VLOOKUP($B272,'明細版-試算頁'!$B$146:$AD$267,G$17,FALSE))</f>
        <v/>
      </c>
      <c r="H272" s="1295" t="str">
        <f ca="1">IF($B272="","",VLOOKUP($B272,'明細版-試算頁'!$B$146:$AD$267,H$17,FALSE))</f>
        <v/>
      </c>
      <c r="I272" s="1296" t="s">
        <v>347</v>
      </c>
      <c r="J272" s="1294" t="str">
        <f ca="1">IF($B272="","",VLOOKUP($B272,'明細版-試算頁'!$B$146:$AD$267,J$17,FALSE))</f>
        <v/>
      </c>
      <c r="K272" s="1297" t="s">
        <v>347</v>
      </c>
      <c r="L272" s="289" t="str">
        <f t="shared" ca="1" si="30"/>
        <v/>
      </c>
      <c r="M272" s="286" t="str">
        <f t="shared" ca="1" si="31"/>
        <v/>
      </c>
      <c r="N272" s="189"/>
      <c r="O272" s="189"/>
      <c r="P272" s="189"/>
      <c r="Q272" s="189"/>
      <c r="R272" s="189"/>
      <c r="S272" s="189"/>
      <c r="T272" s="189"/>
      <c r="U272" s="189"/>
      <c r="V272" s="189"/>
      <c r="W272" s="189"/>
      <c r="X272" s="189"/>
      <c r="Y272" s="189"/>
      <c r="Z272" s="189"/>
      <c r="AA272" s="189"/>
      <c r="AB272" s="189"/>
      <c r="AC272" s="189"/>
      <c r="AD272" s="189"/>
      <c r="AE272" s="189"/>
      <c r="AF272" s="189"/>
    </row>
    <row r="273" spans="1:32" s="183" customFormat="1" ht="24.05" customHeight="1">
      <c r="B273" s="191" t="s">
        <v>334</v>
      </c>
      <c r="C273" s="192"/>
      <c r="D273" s="192"/>
      <c r="E273" s="192"/>
      <c r="F273" s="192"/>
      <c r="G273" s="192"/>
      <c r="H273" s="192"/>
      <c r="I273" s="192"/>
      <c r="L273" s="193"/>
      <c r="N273" s="182"/>
      <c r="O273" s="182"/>
      <c r="P273" s="182"/>
      <c r="Q273" s="182"/>
      <c r="R273" s="182"/>
      <c r="S273" s="182"/>
      <c r="T273" s="182"/>
      <c r="U273" s="182"/>
      <c r="V273" s="182"/>
      <c r="W273" s="182"/>
      <c r="X273" s="182"/>
      <c r="Y273" s="182"/>
      <c r="Z273" s="182"/>
      <c r="AA273" s="182"/>
      <c r="AB273" s="182"/>
      <c r="AC273" s="182"/>
      <c r="AD273" s="182"/>
      <c r="AE273" s="182"/>
      <c r="AF273" s="182"/>
    </row>
    <row r="274" spans="1:32" s="804" customFormat="1" ht="22.5" customHeight="1">
      <c r="B274" s="805" t="s">
        <v>758</v>
      </c>
      <c r="C274" s="805"/>
      <c r="D274" s="805"/>
      <c r="E274" s="805"/>
      <c r="F274" s="805"/>
      <c r="G274" s="805"/>
      <c r="H274" s="805"/>
      <c r="I274" s="805"/>
      <c r="J274" s="805"/>
      <c r="K274" s="805"/>
      <c r="L274" s="805"/>
      <c r="M274" s="805"/>
      <c r="N274" s="805"/>
      <c r="O274" s="805"/>
      <c r="P274" s="803"/>
      <c r="Q274" s="803"/>
    </row>
    <row r="275" spans="1:32" s="804" customFormat="1" ht="22.5" customHeight="1">
      <c r="B275" s="806" t="s">
        <v>779</v>
      </c>
      <c r="C275" s="805"/>
      <c r="D275" s="805"/>
      <c r="E275" s="805"/>
      <c r="F275" s="805"/>
      <c r="G275" s="805"/>
      <c r="H275" s="805"/>
      <c r="I275" s="805"/>
      <c r="J275" s="805"/>
      <c r="K275" s="805"/>
      <c r="L275" s="805"/>
      <c r="M275" s="805"/>
      <c r="N275" s="805"/>
      <c r="O275" s="805"/>
      <c r="P275" s="803"/>
      <c r="Q275" s="803"/>
      <c r="R275" s="803"/>
      <c r="S275" s="803"/>
    </row>
    <row r="276" spans="1:32" s="804" customFormat="1" ht="22.5" customHeight="1">
      <c r="B276" s="803" t="s">
        <v>629</v>
      </c>
      <c r="C276" s="803"/>
      <c r="D276" s="803"/>
      <c r="E276" s="803"/>
      <c r="F276" s="803"/>
      <c r="G276" s="803"/>
      <c r="H276" s="803"/>
      <c r="I276" s="803"/>
      <c r="J276" s="803"/>
      <c r="K276" s="803"/>
      <c r="L276" s="803"/>
      <c r="M276" s="803"/>
      <c r="N276" s="803"/>
      <c r="O276" s="803"/>
      <c r="P276" s="803"/>
      <c r="Q276" s="803"/>
      <c r="R276" s="803"/>
      <c r="S276" s="803"/>
    </row>
    <row r="277" spans="1:32" s="800" customFormat="1" ht="22.5" customHeight="1">
      <c r="B277" s="807" t="s">
        <v>543</v>
      </c>
      <c r="C277" s="802"/>
      <c r="D277" s="802"/>
      <c r="E277" s="802"/>
      <c r="F277" s="802"/>
      <c r="G277" s="802"/>
      <c r="H277" s="802"/>
      <c r="I277" s="802"/>
      <c r="J277" s="802"/>
      <c r="K277" s="802"/>
      <c r="L277" s="802"/>
      <c r="M277" s="802"/>
      <c r="N277" s="802"/>
      <c r="O277" s="802"/>
      <c r="P277" s="803"/>
      <c r="Q277" s="803"/>
      <c r="R277" s="803"/>
      <c r="S277" s="803"/>
    </row>
    <row r="278" spans="1:32" s="188" customFormat="1" ht="7.5" customHeight="1">
      <c r="B278" s="198"/>
      <c r="C278" s="199"/>
      <c r="D278" s="199"/>
      <c r="E278" s="199"/>
      <c r="F278" s="199"/>
      <c r="G278" s="199"/>
      <c r="H278" s="199"/>
      <c r="I278" s="199"/>
      <c r="J278" s="199"/>
      <c r="K278" s="199"/>
      <c r="L278" s="199"/>
      <c r="M278" s="199"/>
      <c r="N278" s="199"/>
      <c r="O278" s="199"/>
      <c r="P278" s="194"/>
      <c r="Q278" s="194"/>
      <c r="R278" s="194"/>
      <c r="S278" s="194"/>
    </row>
    <row r="279" spans="1:32" s="188" customFormat="1" ht="23.05" customHeight="1">
      <c r="B279" s="198" t="s">
        <v>552</v>
      </c>
      <c r="C279" s="199"/>
      <c r="D279" s="199"/>
      <c r="E279" s="199"/>
      <c r="F279" s="199"/>
      <c r="G279" s="199"/>
      <c r="H279" s="199"/>
      <c r="I279" s="199"/>
      <c r="J279" s="199"/>
      <c r="K279" s="199"/>
      <c r="L279" s="199"/>
      <c r="M279" s="199"/>
      <c r="N279" s="199"/>
      <c r="O279" s="199"/>
      <c r="P279" s="194"/>
      <c r="Q279" s="194"/>
      <c r="R279" s="194"/>
      <c r="S279" s="194"/>
    </row>
    <row r="280" spans="1:32" s="188" customFormat="1" ht="23.05" customHeight="1">
      <c r="B280" s="200" t="str">
        <f>"註2：本範例係假設於投保後未來各保單年度，凱基人壽各年之宣告利率係以本月宣告利率為例及所有條件假設如上所示之試算結果。"</f>
        <v>註2：本範例係假設於投保後未來各保單年度，凱基人壽各年之宣告利率係以本月宣告利率為例及所有條件假設如上所示之試算結果。</v>
      </c>
      <c r="C280" s="199"/>
      <c r="D280" s="199"/>
      <c r="E280" s="199"/>
      <c r="F280" s="199"/>
      <c r="G280" s="199"/>
      <c r="H280" s="199"/>
      <c r="I280" s="199"/>
      <c r="J280" s="199"/>
      <c r="K280" s="199"/>
      <c r="L280" s="199"/>
      <c r="M280" s="199"/>
      <c r="N280" s="199"/>
      <c r="O280" s="199"/>
      <c r="P280" s="194"/>
      <c r="Q280" s="194"/>
      <c r="R280" s="194"/>
      <c r="S280" s="194"/>
    </row>
    <row r="281" spans="1:32" s="188" customFormat="1" ht="23.05" customHeight="1">
      <c r="B281" s="194" t="s">
        <v>553</v>
      </c>
      <c r="C281" s="199"/>
      <c r="D281" s="199"/>
      <c r="E281" s="199"/>
      <c r="F281" s="199"/>
      <c r="G281" s="199"/>
      <c r="H281" s="199"/>
      <c r="I281" s="199"/>
      <c r="J281" s="199"/>
      <c r="K281" s="199"/>
      <c r="L281" s="199"/>
      <c r="M281" s="199"/>
      <c r="N281" s="199"/>
      <c r="O281" s="199"/>
      <c r="P281" s="194"/>
      <c r="Q281" s="194"/>
      <c r="R281" s="194"/>
      <c r="S281" s="194"/>
    </row>
    <row r="282" spans="1:32" s="202" customFormat="1" ht="22.9" customHeight="1">
      <c r="B282" s="194" t="s">
        <v>554</v>
      </c>
      <c r="C282" s="196"/>
      <c r="D282" s="196"/>
      <c r="E282" s="196"/>
      <c r="F282" s="196"/>
      <c r="G282" s="196"/>
      <c r="H282" s="196"/>
      <c r="I282" s="196"/>
      <c r="J282" s="196"/>
      <c r="K282" s="196"/>
      <c r="L282" s="196"/>
    </row>
    <row r="283" spans="1:32" s="203" customFormat="1" ht="22.9" hidden="1" customHeight="1">
      <c r="B283" s="200" t="s">
        <v>582</v>
      </c>
      <c r="C283" s="196"/>
      <c r="D283" s="196"/>
      <c r="E283" s="196"/>
      <c r="F283" s="196"/>
      <c r="G283" s="196"/>
      <c r="H283" s="196"/>
      <c r="I283" s="196"/>
      <c r="J283" s="196"/>
      <c r="K283" s="196"/>
      <c r="L283" s="196"/>
      <c r="M283" s="196"/>
      <c r="N283" s="196"/>
      <c r="O283" s="201"/>
      <c r="P283" s="201"/>
      <c r="Q283" s="201"/>
      <c r="R283" s="201"/>
      <c r="S283" s="201"/>
      <c r="T283" s="201"/>
    </row>
    <row r="284" spans="1:32" s="203" customFormat="1" ht="25.95" hidden="1" customHeight="1">
      <c r="B284" s="194" t="s">
        <v>555</v>
      </c>
      <c r="C284" s="196"/>
      <c r="D284" s="196"/>
      <c r="E284" s="196"/>
      <c r="F284" s="196"/>
      <c r="G284" s="196"/>
      <c r="H284" s="196"/>
      <c r="I284" s="196"/>
      <c r="J284" s="196"/>
      <c r="K284" s="196"/>
      <c r="L284" s="196"/>
      <c r="M284" s="196"/>
      <c r="N284" s="196"/>
      <c r="O284" s="201"/>
      <c r="P284" s="201"/>
      <c r="Q284" s="201"/>
      <c r="R284" s="201"/>
      <c r="S284" s="201"/>
      <c r="T284" s="201"/>
    </row>
    <row r="285" spans="1:32" s="203" customFormat="1" ht="22.9" hidden="1" customHeight="1">
      <c r="B285" s="319" t="s">
        <v>556</v>
      </c>
      <c r="C285" s="196"/>
      <c r="D285" s="196"/>
      <c r="E285" s="196"/>
      <c r="F285" s="196"/>
      <c r="G285" s="196"/>
      <c r="H285" s="196"/>
      <c r="I285" s="196"/>
      <c r="J285" s="196"/>
      <c r="K285" s="196"/>
      <c r="L285" s="196"/>
      <c r="M285" s="196"/>
      <c r="N285" s="196"/>
      <c r="O285" s="201"/>
      <c r="P285" s="201"/>
      <c r="Q285" s="201"/>
      <c r="R285" s="201"/>
      <c r="S285" s="201"/>
      <c r="T285" s="201"/>
    </row>
    <row r="286" spans="1:32" s="203" customFormat="1" ht="22.9" hidden="1" customHeight="1">
      <c r="B286" s="200" t="s">
        <v>557</v>
      </c>
      <c r="C286" s="196"/>
      <c r="D286" s="196"/>
      <c r="E286" s="196"/>
      <c r="F286" s="196"/>
      <c r="G286" s="196"/>
      <c r="H286" s="196"/>
      <c r="I286" s="196"/>
      <c r="J286" s="196"/>
      <c r="K286" s="196"/>
      <c r="L286" s="196"/>
      <c r="M286" s="196"/>
      <c r="N286" s="196"/>
      <c r="O286" s="201"/>
      <c r="P286" s="201"/>
      <c r="Q286" s="201"/>
      <c r="R286" s="201"/>
      <c r="S286" s="201"/>
      <c r="T286" s="201"/>
    </row>
    <row r="287" spans="1:32" s="203" customFormat="1" ht="27.65" hidden="1" customHeight="1">
      <c r="A287" s="196"/>
      <c r="B287" s="194" t="s">
        <v>555</v>
      </c>
      <c r="C287" s="196"/>
      <c r="D287" s="196"/>
      <c r="E287" s="196"/>
      <c r="F287" s="196"/>
      <c r="G287" s="196"/>
      <c r="H287" s="196"/>
      <c r="I287" s="196"/>
      <c r="J287" s="196"/>
      <c r="K287" s="196"/>
      <c r="L287" s="196"/>
      <c r="M287" s="196"/>
      <c r="N287" s="196"/>
      <c r="O287" s="201"/>
      <c r="P287" s="201"/>
      <c r="Q287" s="201"/>
      <c r="R287" s="201"/>
      <c r="S287" s="201"/>
      <c r="T287" s="201"/>
    </row>
    <row r="288" spans="1:32" s="203" customFormat="1" ht="22.9" hidden="1" customHeight="1">
      <c r="B288" s="319" t="s">
        <v>556</v>
      </c>
      <c r="C288" s="196"/>
      <c r="D288" s="196"/>
      <c r="E288" s="196"/>
      <c r="F288" s="196"/>
      <c r="G288" s="196"/>
      <c r="H288" s="196"/>
      <c r="I288" s="196"/>
      <c r="J288" s="196"/>
      <c r="K288" s="196"/>
      <c r="L288" s="196"/>
      <c r="M288" s="196"/>
      <c r="N288" s="196"/>
      <c r="O288" s="201"/>
      <c r="P288" s="201"/>
      <c r="Q288" s="201"/>
      <c r="R288" s="201"/>
      <c r="S288" s="201"/>
      <c r="T288" s="201"/>
    </row>
    <row r="289" spans="2:20" s="201" customFormat="1" ht="23.05" customHeight="1">
      <c r="B289" s="200" t="s">
        <v>734</v>
      </c>
      <c r="C289" s="204"/>
      <c r="D289" s="204"/>
      <c r="E289" s="204"/>
      <c r="F289" s="204"/>
      <c r="G289" s="204"/>
      <c r="H289" s="204"/>
      <c r="I289" s="204"/>
      <c r="J289" s="204"/>
      <c r="K289" s="204"/>
      <c r="L289" s="204"/>
      <c r="M289" s="204"/>
      <c r="N289" s="204"/>
      <c r="O289" s="204"/>
      <c r="P289" s="204"/>
      <c r="Q289" s="204"/>
      <c r="R289" s="204"/>
      <c r="S289" s="204"/>
    </row>
    <row r="290" spans="2:20" s="203" customFormat="1" ht="23.05" customHeight="1">
      <c r="B290" s="200" t="s">
        <v>583</v>
      </c>
      <c r="C290" s="196"/>
      <c r="D290" s="196"/>
      <c r="E290" s="196"/>
      <c r="F290" s="196"/>
      <c r="G290" s="196"/>
      <c r="H290" s="196"/>
      <c r="I290" s="196"/>
      <c r="J290" s="196"/>
      <c r="K290" s="196"/>
      <c r="L290" s="196"/>
      <c r="M290" s="196"/>
      <c r="N290" s="196"/>
      <c r="O290" s="201"/>
      <c r="P290" s="201"/>
      <c r="Q290" s="201"/>
      <c r="R290" s="201"/>
      <c r="S290" s="201"/>
      <c r="T290" s="201"/>
    </row>
    <row r="291" spans="2:20" s="203" customFormat="1" ht="23.05" customHeight="1">
      <c r="B291" s="194" t="s">
        <v>595</v>
      </c>
      <c r="C291" s="196"/>
      <c r="D291" s="196"/>
      <c r="E291" s="196"/>
      <c r="F291" s="196"/>
      <c r="G291" s="196"/>
      <c r="H291" s="196"/>
      <c r="I291" s="196"/>
      <c r="J291" s="196"/>
      <c r="K291" s="196"/>
      <c r="L291" s="196"/>
      <c r="M291" s="196"/>
      <c r="N291" s="196"/>
      <c r="O291" s="201"/>
      <c r="P291" s="201"/>
      <c r="Q291" s="201"/>
      <c r="R291" s="201"/>
      <c r="S291" s="201"/>
      <c r="T291" s="201"/>
    </row>
    <row r="292" spans="2:20" s="201" customFormat="1" ht="23.05" customHeight="1">
      <c r="B292" s="194" t="s">
        <v>596</v>
      </c>
      <c r="C292" s="204"/>
      <c r="D292" s="204"/>
      <c r="E292" s="204"/>
      <c r="F292" s="204"/>
      <c r="G292" s="204"/>
      <c r="H292" s="204"/>
      <c r="I292" s="204"/>
      <c r="J292" s="204"/>
      <c r="K292" s="204"/>
      <c r="L292" s="204"/>
      <c r="M292" s="204"/>
      <c r="N292" s="204"/>
      <c r="O292" s="204"/>
      <c r="P292" s="204"/>
      <c r="Q292" s="204"/>
      <c r="R292" s="204"/>
      <c r="S292" s="204"/>
    </row>
    <row r="293" spans="2:20" s="201" customFormat="1" ht="23.05" customHeight="1">
      <c r="B293" s="194" t="s">
        <v>597</v>
      </c>
      <c r="C293" s="204"/>
      <c r="D293" s="204"/>
      <c r="E293" s="204"/>
      <c r="F293" s="204"/>
      <c r="G293" s="204"/>
      <c r="H293" s="204"/>
      <c r="I293" s="204"/>
      <c r="J293" s="204"/>
      <c r="K293" s="204"/>
      <c r="L293" s="204"/>
      <c r="M293" s="204"/>
      <c r="N293" s="204"/>
      <c r="O293" s="204"/>
      <c r="P293" s="204"/>
      <c r="Q293" s="204"/>
      <c r="R293" s="204"/>
      <c r="S293" s="204"/>
    </row>
    <row r="294" spans="2:20" s="203" customFormat="1" ht="23.05" customHeight="1">
      <c r="B294" s="194" t="s">
        <v>558</v>
      </c>
      <c r="C294" s="196"/>
      <c r="D294" s="196"/>
      <c r="E294" s="196"/>
      <c r="F294" s="196"/>
      <c r="G294" s="196"/>
      <c r="H294" s="196"/>
      <c r="I294" s="196"/>
      <c r="J294" s="196"/>
      <c r="K294" s="196"/>
      <c r="L294" s="196"/>
      <c r="M294" s="196"/>
      <c r="N294" s="196"/>
      <c r="O294" s="201"/>
      <c r="P294" s="201"/>
      <c r="Q294" s="201"/>
      <c r="R294" s="201"/>
      <c r="S294" s="201"/>
      <c r="T294" s="201"/>
    </row>
    <row r="295" spans="2:20" s="201" customFormat="1" ht="23.05" customHeight="1">
      <c r="B295" s="194" t="s">
        <v>559</v>
      </c>
      <c r="C295" s="204"/>
      <c r="D295" s="204"/>
      <c r="E295" s="204"/>
      <c r="F295" s="204"/>
      <c r="G295" s="204"/>
      <c r="H295" s="204"/>
      <c r="I295" s="204"/>
      <c r="J295" s="204"/>
      <c r="K295" s="204"/>
      <c r="L295" s="204"/>
      <c r="M295" s="204"/>
      <c r="N295" s="204"/>
      <c r="O295" s="204"/>
      <c r="P295" s="204"/>
      <c r="Q295" s="204"/>
      <c r="R295" s="204"/>
      <c r="S295" s="204"/>
    </row>
    <row r="296" spans="2:20" s="201" customFormat="1" ht="23.05" customHeight="1">
      <c r="B296" s="205" t="s">
        <v>335</v>
      </c>
      <c r="C296" s="204"/>
      <c r="D296" s="204"/>
      <c r="E296" s="204"/>
      <c r="F296" s="204"/>
      <c r="G296" s="204"/>
      <c r="H296" s="204"/>
      <c r="I296" s="204"/>
      <c r="J296" s="204"/>
      <c r="K296" s="204"/>
      <c r="L296" s="204"/>
      <c r="M296" s="204"/>
      <c r="N296" s="204"/>
      <c r="O296" s="204"/>
      <c r="P296" s="204"/>
      <c r="Q296" s="204"/>
      <c r="R296" s="204"/>
      <c r="S296" s="204"/>
    </row>
    <row r="297" spans="2:20" s="808" customFormat="1" ht="22.5" customHeight="1">
      <c r="B297" s="814" t="s">
        <v>598</v>
      </c>
      <c r="C297" s="810"/>
      <c r="D297" s="810"/>
      <c r="E297" s="810"/>
      <c r="F297" s="810"/>
      <c r="G297" s="810"/>
      <c r="H297" s="810"/>
      <c r="I297" s="810"/>
      <c r="J297" s="810"/>
      <c r="K297" s="810"/>
      <c r="L297" s="810"/>
      <c r="M297" s="810"/>
      <c r="N297" s="810"/>
      <c r="O297" s="810"/>
      <c r="P297" s="810"/>
      <c r="Q297" s="810"/>
      <c r="R297" s="810"/>
      <c r="S297" s="810"/>
    </row>
    <row r="298" spans="2:20" s="808" customFormat="1" ht="22.5" customHeight="1">
      <c r="B298" s="803" t="s">
        <v>642</v>
      </c>
      <c r="C298" s="810"/>
      <c r="D298" s="810"/>
      <c r="E298" s="810"/>
      <c r="F298" s="810"/>
      <c r="G298" s="810"/>
      <c r="H298" s="810"/>
      <c r="I298" s="810"/>
      <c r="J298" s="810"/>
      <c r="K298" s="810"/>
      <c r="L298" s="810"/>
      <c r="M298" s="810"/>
      <c r="N298" s="810"/>
      <c r="O298" s="810"/>
      <c r="P298" s="810"/>
      <c r="Q298" s="810"/>
      <c r="R298" s="810"/>
      <c r="S298" s="810"/>
    </row>
    <row r="299" spans="2:20" s="808" customFormat="1" ht="22.5" customHeight="1">
      <c r="B299" s="803" t="s">
        <v>643</v>
      </c>
      <c r="C299" s="810"/>
      <c r="D299" s="810"/>
      <c r="E299" s="810"/>
      <c r="F299" s="810"/>
      <c r="G299" s="810"/>
      <c r="H299" s="810"/>
      <c r="I299" s="810"/>
      <c r="J299" s="810"/>
      <c r="K299" s="810"/>
      <c r="L299" s="810"/>
      <c r="M299" s="810"/>
      <c r="N299" s="810"/>
      <c r="O299" s="810"/>
      <c r="P299" s="810"/>
      <c r="Q299" s="810"/>
      <c r="R299" s="810"/>
      <c r="S299" s="810"/>
    </row>
    <row r="300" spans="2:20" s="808" customFormat="1" ht="22.5" customHeight="1">
      <c r="B300" s="803" t="s">
        <v>644</v>
      </c>
      <c r="C300" s="810"/>
      <c r="D300" s="810"/>
      <c r="E300" s="810"/>
      <c r="F300" s="810"/>
      <c r="G300" s="810"/>
      <c r="H300" s="810"/>
      <c r="I300" s="810"/>
      <c r="J300" s="810"/>
      <c r="K300" s="810"/>
      <c r="L300" s="810"/>
      <c r="M300" s="810"/>
      <c r="N300" s="810"/>
      <c r="O300" s="810"/>
      <c r="P300" s="810"/>
      <c r="Q300" s="810"/>
      <c r="R300" s="810"/>
      <c r="S300" s="810"/>
    </row>
    <row r="301" spans="2:20" s="808" customFormat="1" ht="22.5" customHeight="1">
      <c r="B301" s="803" t="s">
        <v>645</v>
      </c>
      <c r="C301" s="810"/>
      <c r="D301" s="810"/>
      <c r="E301" s="810"/>
      <c r="F301" s="810"/>
      <c r="G301" s="810"/>
      <c r="H301" s="810"/>
      <c r="I301" s="810"/>
      <c r="J301" s="810"/>
      <c r="K301" s="810"/>
      <c r="L301" s="810"/>
      <c r="M301" s="810"/>
      <c r="N301" s="810"/>
      <c r="O301" s="810"/>
      <c r="P301" s="810"/>
      <c r="Q301" s="810"/>
      <c r="R301" s="810"/>
      <c r="S301" s="810"/>
    </row>
    <row r="302" spans="2:20" s="815" customFormat="1" ht="22.5" customHeight="1">
      <c r="B302" s="803" t="s">
        <v>646</v>
      </c>
      <c r="C302" s="810"/>
      <c r="D302" s="810"/>
      <c r="E302" s="810"/>
      <c r="F302" s="810"/>
      <c r="G302" s="810"/>
      <c r="H302" s="810"/>
      <c r="I302" s="810"/>
      <c r="J302" s="810"/>
      <c r="K302" s="810"/>
      <c r="L302" s="810"/>
    </row>
    <row r="303" spans="2:20" s="815" customFormat="1" ht="22.5" customHeight="1">
      <c r="B303" s="803" t="s">
        <v>647</v>
      </c>
      <c r="C303" s="810"/>
      <c r="D303" s="810"/>
      <c r="E303" s="810"/>
      <c r="F303" s="810"/>
      <c r="G303" s="810"/>
      <c r="H303" s="810"/>
      <c r="I303" s="810"/>
      <c r="J303" s="810"/>
      <c r="K303" s="810"/>
      <c r="L303" s="810"/>
    </row>
    <row r="304" spans="2:20" s="815" customFormat="1" ht="22.5" customHeight="1">
      <c r="B304" s="803" t="s">
        <v>648</v>
      </c>
      <c r="C304" s="810"/>
      <c r="D304" s="810"/>
      <c r="E304" s="810"/>
      <c r="F304" s="810"/>
      <c r="G304" s="810"/>
      <c r="H304" s="810"/>
      <c r="I304" s="810"/>
      <c r="J304" s="810"/>
      <c r="K304" s="810"/>
      <c r="L304" s="810"/>
    </row>
    <row r="305" spans="2:19" s="815" customFormat="1" ht="22.5" customHeight="1">
      <c r="B305" s="816" t="s">
        <v>560</v>
      </c>
      <c r="C305" s="810"/>
      <c r="D305" s="810"/>
      <c r="E305" s="810"/>
      <c r="F305" s="810"/>
      <c r="G305" s="810"/>
      <c r="H305" s="810"/>
      <c r="I305" s="810"/>
      <c r="J305" s="810"/>
      <c r="K305" s="810"/>
      <c r="L305" s="810"/>
    </row>
    <row r="306" spans="2:19" s="815" customFormat="1" ht="22.5" customHeight="1">
      <c r="B306" s="811" t="s">
        <v>649</v>
      </c>
      <c r="C306" s="810"/>
      <c r="D306" s="810"/>
      <c r="E306" s="810"/>
      <c r="F306" s="810"/>
      <c r="G306" s="810"/>
      <c r="H306" s="810"/>
      <c r="I306" s="810"/>
      <c r="J306" s="810"/>
      <c r="K306" s="810"/>
      <c r="L306" s="810"/>
    </row>
    <row r="307" spans="2:19" s="815" customFormat="1" ht="22.5" customHeight="1">
      <c r="B307" s="811" t="s">
        <v>650</v>
      </c>
      <c r="C307" s="810"/>
      <c r="D307" s="810"/>
      <c r="E307" s="810"/>
      <c r="F307" s="810"/>
      <c r="G307" s="810"/>
      <c r="H307" s="810"/>
      <c r="I307" s="810"/>
      <c r="J307" s="810"/>
      <c r="K307" s="810"/>
      <c r="L307" s="810"/>
    </row>
    <row r="308" spans="2:19" s="815" customFormat="1" ht="22.5" customHeight="1">
      <c r="B308" s="811" t="s">
        <v>651</v>
      </c>
      <c r="C308" s="810"/>
      <c r="D308" s="810"/>
      <c r="E308" s="810"/>
      <c r="F308" s="810"/>
      <c r="G308" s="810"/>
      <c r="H308" s="810"/>
      <c r="I308" s="810"/>
      <c r="J308" s="810"/>
      <c r="K308" s="810"/>
      <c r="L308" s="810"/>
    </row>
    <row r="309" spans="2:19" s="815" customFormat="1" ht="22.5" customHeight="1">
      <c r="B309" s="811" t="s">
        <v>643</v>
      </c>
      <c r="C309" s="810"/>
      <c r="D309" s="810"/>
      <c r="E309" s="810"/>
      <c r="F309" s="810"/>
      <c r="G309" s="810"/>
      <c r="H309" s="810"/>
      <c r="I309" s="810"/>
      <c r="J309" s="810"/>
      <c r="K309" s="810"/>
      <c r="L309" s="810"/>
    </row>
    <row r="310" spans="2:19" s="815" customFormat="1" ht="22.5" customHeight="1">
      <c r="B310" s="811" t="s">
        <v>652</v>
      </c>
      <c r="C310" s="810"/>
      <c r="D310" s="810"/>
      <c r="E310" s="810"/>
      <c r="F310" s="810"/>
      <c r="G310" s="810"/>
      <c r="H310" s="810"/>
      <c r="I310" s="810"/>
      <c r="J310" s="810"/>
      <c r="K310" s="810"/>
      <c r="L310" s="810"/>
    </row>
    <row r="311" spans="2:19" s="815" customFormat="1" ht="22.5" customHeight="1">
      <c r="B311" s="811" t="s">
        <v>653</v>
      </c>
      <c r="C311" s="810"/>
      <c r="D311" s="810"/>
      <c r="E311" s="810"/>
      <c r="F311" s="810"/>
      <c r="G311" s="810"/>
      <c r="H311" s="810"/>
      <c r="I311" s="810"/>
      <c r="J311" s="810"/>
      <c r="K311" s="810"/>
      <c r="L311" s="810"/>
    </row>
    <row r="312" spans="2:19" s="201" customFormat="1" ht="23.05" customHeight="1">
      <c r="B312" s="205" t="s">
        <v>336</v>
      </c>
      <c r="C312" s="196"/>
      <c r="D312" s="196"/>
      <c r="E312" s="196"/>
      <c r="F312" s="196"/>
      <c r="G312" s="196"/>
      <c r="H312" s="196"/>
      <c r="I312" s="196"/>
      <c r="J312" s="196"/>
      <c r="K312" s="196"/>
      <c r="L312" s="196"/>
      <c r="M312" s="196"/>
      <c r="N312" s="196"/>
      <c r="O312" s="196"/>
      <c r="P312" s="196"/>
      <c r="Q312" s="196"/>
      <c r="R312" s="196"/>
      <c r="S312" s="196"/>
    </row>
    <row r="313" spans="2:19" s="808" customFormat="1" ht="22.5" customHeight="1">
      <c r="B313" s="803" t="s">
        <v>655</v>
      </c>
      <c r="C313" s="810"/>
      <c r="D313" s="810"/>
      <c r="E313" s="810"/>
      <c r="F313" s="810"/>
      <c r="G313" s="810"/>
      <c r="H313" s="810"/>
      <c r="I313" s="810"/>
      <c r="J313" s="810"/>
      <c r="K313" s="810"/>
      <c r="L313" s="810"/>
      <c r="M313" s="810"/>
      <c r="N313" s="810"/>
      <c r="O313" s="810"/>
      <c r="P313" s="810"/>
      <c r="Q313" s="810"/>
      <c r="R313" s="810"/>
      <c r="S313" s="810"/>
    </row>
    <row r="314" spans="2:19" s="808" customFormat="1" ht="22.5" customHeight="1">
      <c r="B314" s="803" t="s">
        <v>656</v>
      </c>
      <c r="C314" s="810"/>
      <c r="D314" s="810"/>
      <c r="E314" s="810"/>
      <c r="F314" s="810"/>
      <c r="G314" s="810"/>
      <c r="H314" s="810"/>
      <c r="I314" s="810"/>
      <c r="J314" s="810"/>
      <c r="K314" s="810"/>
      <c r="L314" s="810"/>
      <c r="M314" s="810"/>
      <c r="N314" s="810"/>
      <c r="O314" s="810"/>
      <c r="P314" s="810"/>
      <c r="Q314" s="810"/>
      <c r="R314" s="810"/>
      <c r="S314" s="810"/>
    </row>
    <row r="315" spans="2:19" s="808" customFormat="1" ht="22.5" customHeight="1">
      <c r="B315" s="803" t="s">
        <v>657</v>
      </c>
      <c r="C315" s="810"/>
      <c r="D315" s="810"/>
      <c r="E315" s="810"/>
      <c r="F315" s="810"/>
      <c r="G315" s="810"/>
      <c r="H315" s="810"/>
      <c r="I315" s="810"/>
      <c r="J315" s="810"/>
      <c r="K315" s="810"/>
      <c r="L315" s="810"/>
      <c r="M315" s="810"/>
      <c r="N315" s="810"/>
      <c r="O315" s="810"/>
      <c r="P315" s="810"/>
      <c r="Q315" s="810"/>
      <c r="R315" s="810"/>
      <c r="S315" s="810"/>
    </row>
    <row r="316" spans="2:19" s="808" customFormat="1" ht="22.5" customHeight="1">
      <c r="B316" s="803" t="s">
        <v>658</v>
      </c>
      <c r="C316" s="810"/>
      <c r="D316" s="810"/>
      <c r="E316" s="810"/>
      <c r="F316" s="810"/>
      <c r="G316" s="810"/>
      <c r="H316" s="810"/>
      <c r="I316" s="810"/>
      <c r="J316" s="810"/>
      <c r="K316" s="810"/>
      <c r="L316" s="810"/>
      <c r="M316" s="810"/>
      <c r="N316" s="810"/>
      <c r="O316" s="810"/>
      <c r="P316" s="810"/>
      <c r="Q316" s="810"/>
      <c r="R316" s="810"/>
      <c r="S316" s="810"/>
    </row>
    <row r="317" spans="2:19" s="808" customFormat="1" ht="22.5" customHeight="1">
      <c r="B317" s="803" t="s">
        <v>659</v>
      </c>
      <c r="C317" s="810"/>
      <c r="D317" s="810"/>
      <c r="E317" s="810"/>
      <c r="F317" s="810"/>
      <c r="G317" s="810"/>
      <c r="H317" s="810"/>
      <c r="I317" s="810"/>
      <c r="J317" s="810"/>
      <c r="K317" s="810"/>
      <c r="L317" s="810"/>
      <c r="M317" s="810"/>
      <c r="N317" s="810"/>
      <c r="O317" s="810"/>
      <c r="P317" s="810"/>
      <c r="Q317" s="810"/>
      <c r="R317" s="810"/>
      <c r="S317" s="810"/>
    </row>
    <row r="318" spans="2:19" s="808" customFormat="1" ht="22.5" customHeight="1">
      <c r="B318" s="803" t="s">
        <v>660</v>
      </c>
      <c r="C318" s="810"/>
      <c r="D318" s="810"/>
      <c r="E318" s="810"/>
      <c r="F318" s="810"/>
      <c r="G318" s="810"/>
      <c r="H318" s="810"/>
      <c r="I318" s="810"/>
      <c r="J318" s="810"/>
      <c r="K318" s="810"/>
      <c r="L318" s="810"/>
      <c r="M318" s="810"/>
      <c r="N318" s="810"/>
      <c r="O318" s="810"/>
      <c r="P318" s="810"/>
      <c r="Q318" s="810"/>
      <c r="R318" s="810"/>
      <c r="S318" s="810"/>
    </row>
    <row r="319" spans="2:19" s="808" customFormat="1" ht="22.5" customHeight="1">
      <c r="B319" s="803" t="s">
        <v>661</v>
      </c>
      <c r="C319" s="810"/>
      <c r="D319" s="810"/>
      <c r="E319" s="810"/>
      <c r="F319" s="810"/>
      <c r="G319" s="810"/>
      <c r="H319" s="810"/>
      <c r="I319" s="810"/>
      <c r="J319" s="810"/>
      <c r="K319" s="810"/>
      <c r="L319" s="810"/>
      <c r="M319" s="810"/>
      <c r="N319" s="810"/>
      <c r="O319" s="810"/>
      <c r="P319" s="810"/>
      <c r="Q319" s="810"/>
      <c r="R319" s="810"/>
      <c r="S319" s="810"/>
    </row>
    <row r="320" spans="2:19" s="808" customFormat="1" ht="22.5" customHeight="1">
      <c r="B320" s="803" t="s">
        <v>662</v>
      </c>
      <c r="C320" s="810"/>
      <c r="D320" s="810"/>
      <c r="E320" s="810"/>
      <c r="F320" s="810"/>
      <c r="G320" s="810"/>
      <c r="H320" s="810"/>
      <c r="I320" s="810"/>
      <c r="J320" s="810"/>
      <c r="K320" s="810"/>
      <c r="L320" s="810"/>
      <c r="M320" s="810"/>
      <c r="N320" s="810"/>
      <c r="O320" s="810"/>
      <c r="P320" s="810"/>
      <c r="Q320" s="810"/>
      <c r="R320" s="810"/>
      <c r="S320" s="810"/>
    </row>
    <row r="321" spans="2:19" s="808" customFormat="1" ht="22.5" customHeight="1">
      <c r="B321" s="803" t="s">
        <v>663</v>
      </c>
      <c r="C321" s="810"/>
      <c r="D321" s="810"/>
      <c r="E321" s="810"/>
      <c r="F321" s="810"/>
      <c r="G321" s="810"/>
      <c r="H321" s="810"/>
      <c r="I321" s="810"/>
      <c r="J321" s="810"/>
      <c r="K321" s="810"/>
      <c r="L321" s="810"/>
      <c r="M321" s="810"/>
      <c r="N321" s="810"/>
      <c r="O321" s="810"/>
      <c r="P321" s="810"/>
      <c r="Q321" s="810"/>
      <c r="R321" s="810"/>
      <c r="S321" s="810"/>
    </row>
    <row r="322" spans="2:19" s="808" customFormat="1" ht="22.5" customHeight="1">
      <c r="B322" s="803" t="s">
        <v>664</v>
      </c>
      <c r="C322" s="810"/>
      <c r="D322" s="810"/>
      <c r="E322" s="810"/>
      <c r="F322" s="810"/>
      <c r="G322" s="810"/>
      <c r="H322" s="810"/>
      <c r="I322" s="810"/>
      <c r="J322" s="810"/>
      <c r="K322" s="810"/>
      <c r="L322" s="810"/>
      <c r="M322" s="810"/>
      <c r="N322" s="810"/>
      <c r="O322" s="810"/>
      <c r="P322" s="810"/>
      <c r="Q322" s="810"/>
      <c r="R322" s="810"/>
      <c r="S322" s="810"/>
    </row>
    <row r="323" spans="2:19" s="808" customFormat="1" ht="22.5" customHeight="1">
      <c r="B323" s="803" t="s">
        <v>665</v>
      </c>
      <c r="C323" s="810"/>
      <c r="D323" s="810"/>
      <c r="E323" s="810"/>
      <c r="F323" s="810"/>
      <c r="G323" s="810"/>
      <c r="H323" s="810"/>
      <c r="I323" s="810"/>
      <c r="J323" s="810"/>
      <c r="K323" s="810"/>
      <c r="L323" s="810"/>
      <c r="M323" s="810"/>
      <c r="N323" s="810"/>
      <c r="O323" s="810"/>
      <c r="P323" s="810"/>
      <c r="Q323" s="810"/>
      <c r="R323" s="810"/>
      <c r="S323" s="810"/>
    </row>
    <row r="324" spans="2:19" s="808" customFormat="1" ht="22.5" customHeight="1">
      <c r="B324" s="803" t="s">
        <v>666</v>
      </c>
      <c r="C324" s="810"/>
      <c r="D324" s="810"/>
      <c r="E324" s="810"/>
      <c r="F324" s="810"/>
      <c r="G324" s="810"/>
      <c r="H324" s="810"/>
      <c r="I324" s="810"/>
      <c r="J324" s="810"/>
      <c r="K324" s="810"/>
      <c r="L324" s="810"/>
      <c r="M324" s="810"/>
      <c r="N324" s="810"/>
      <c r="O324" s="810"/>
      <c r="P324" s="810"/>
      <c r="Q324" s="810"/>
      <c r="R324" s="810"/>
      <c r="S324" s="810"/>
    </row>
    <row r="325" spans="2:19" s="808" customFormat="1" ht="22.5" customHeight="1">
      <c r="B325" s="803" t="s">
        <v>667</v>
      </c>
      <c r="C325" s="810"/>
      <c r="D325" s="810"/>
      <c r="E325" s="810"/>
      <c r="F325" s="810"/>
      <c r="G325" s="810"/>
      <c r="H325" s="810"/>
      <c r="I325" s="810"/>
      <c r="J325" s="810"/>
      <c r="K325" s="810"/>
      <c r="L325" s="810"/>
      <c r="M325" s="810"/>
      <c r="N325" s="810"/>
      <c r="O325" s="810"/>
      <c r="P325" s="810"/>
      <c r="Q325" s="810"/>
      <c r="R325" s="810"/>
      <c r="S325" s="810"/>
    </row>
    <row r="326" spans="2:19" s="201" customFormat="1" ht="23.05" customHeight="1">
      <c r="B326" s="209" t="s">
        <v>337</v>
      </c>
      <c r="C326" s="196"/>
      <c r="D326" s="196"/>
      <c r="E326" s="196"/>
      <c r="F326" s="196"/>
      <c r="G326" s="196"/>
      <c r="H326" s="196"/>
      <c r="I326" s="196"/>
      <c r="J326" s="196"/>
      <c r="K326" s="196"/>
      <c r="L326" s="196"/>
      <c r="M326" s="196"/>
      <c r="N326" s="196"/>
      <c r="O326" s="196"/>
      <c r="P326" s="196"/>
      <c r="Q326" s="196"/>
      <c r="R326" s="196"/>
      <c r="S326" s="196"/>
    </row>
    <row r="327" spans="2:19" s="808" customFormat="1" ht="22.5" customHeight="1">
      <c r="B327" s="818" t="s">
        <v>669</v>
      </c>
      <c r="C327" s="810"/>
      <c r="D327" s="810"/>
      <c r="E327" s="810"/>
      <c r="F327" s="810"/>
      <c r="G327" s="810"/>
      <c r="H327" s="810"/>
      <c r="I327" s="810"/>
      <c r="J327" s="810"/>
      <c r="K327" s="810"/>
      <c r="L327" s="810"/>
      <c r="M327" s="810"/>
      <c r="N327" s="810"/>
      <c r="O327" s="810"/>
      <c r="P327" s="810"/>
      <c r="Q327" s="810"/>
      <c r="R327" s="810"/>
      <c r="S327" s="810"/>
    </row>
    <row r="328" spans="2:19" s="808" customFormat="1" ht="22.5" customHeight="1">
      <c r="B328" s="818" t="s">
        <v>670</v>
      </c>
      <c r="C328" s="810"/>
      <c r="D328" s="810"/>
      <c r="E328" s="810"/>
      <c r="F328" s="810"/>
      <c r="G328" s="810"/>
      <c r="H328" s="810"/>
      <c r="I328" s="810"/>
      <c r="J328" s="810"/>
      <c r="K328" s="810"/>
      <c r="L328" s="810"/>
      <c r="M328" s="810"/>
      <c r="N328" s="810"/>
      <c r="O328" s="810"/>
      <c r="P328" s="810"/>
      <c r="Q328" s="810"/>
      <c r="R328" s="810"/>
      <c r="S328" s="810"/>
    </row>
    <row r="329" spans="2:19" s="808" customFormat="1" ht="22.5" customHeight="1">
      <c r="B329" s="818" t="s">
        <v>787</v>
      </c>
      <c r="C329" s="810"/>
      <c r="D329" s="810"/>
      <c r="E329" s="810"/>
      <c r="F329" s="810"/>
      <c r="G329" s="810"/>
      <c r="H329" s="810"/>
      <c r="I329" s="810"/>
      <c r="J329" s="810"/>
      <c r="K329" s="810"/>
      <c r="L329" s="810"/>
      <c r="M329" s="810"/>
      <c r="N329" s="810"/>
      <c r="O329" s="810"/>
      <c r="P329" s="810"/>
      <c r="Q329" s="810"/>
      <c r="R329" s="810"/>
      <c r="S329" s="810"/>
    </row>
    <row r="330" spans="2:19" s="808" customFormat="1" ht="22.5" customHeight="1">
      <c r="B330" s="818" t="s">
        <v>671</v>
      </c>
      <c r="C330" s="810"/>
      <c r="D330" s="810"/>
      <c r="E330" s="810"/>
      <c r="F330" s="810"/>
      <c r="G330" s="810"/>
      <c r="H330" s="810"/>
      <c r="I330" s="810"/>
      <c r="J330" s="810"/>
      <c r="K330" s="810"/>
      <c r="L330" s="810"/>
      <c r="M330" s="810"/>
      <c r="N330" s="810"/>
      <c r="O330" s="810"/>
      <c r="P330" s="810"/>
      <c r="Q330" s="810"/>
      <c r="R330" s="810"/>
      <c r="S330" s="810"/>
    </row>
    <row r="331" spans="2:19" s="808" customFormat="1" ht="22.5" customHeight="1">
      <c r="B331" s="812" t="s">
        <v>672</v>
      </c>
      <c r="C331" s="810"/>
      <c r="D331" s="810"/>
      <c r="E331" s="810"/>
      <c r="F331" s="810"/>
      <c r="G331" s="810"/>
      <c r="H331" s="810"/>
      <c r="I331" s="810"/>
      <c r="J331" s="810"/>
      <c r="K331" s="810"/>
      <c r="L331" s="810"/>
      <c r="M331" s="810"/>
      <c r="N331" s="810"/>
      <c r="O331" s="810"/>
      <c r="P331" s="810"/>
      <c r="Q331" s="810"/>
      <c r="R331" s="810"/>
      <c r="S331" s="810"/>
    </row>
    <row r="332" spans="2:19" s="808" customFormat="1" ht="22.5" customHeight="1">
      <c r="B332" s="812" t="s">
        <v>673</v>
      </c>
      <c r="C332" s="810"/>
      <c r="D332" s="810"/>
      <c r="E332" s="810"/>
      <c r="F332" s="810"/>
      <c r="G332" s="810"/>
      <c r="H332" s="810"/>
      <c r="I332" s="810"/>
      <c r="J332" s="810"/>
      <c r="K332" s="810"/>
      <c r="L332" s="810"/>
      <c r="M332" s="810"/>
      <c r="N332" s="810"/>
      <c r="O332" s="810"/>
      <c r="P332" s="810"/>
      <c r="Q332" s="810"/>
      <c r="R332" s="810"/>
      <c r="S332" s="810"/>
    </row>
    <row r="333" spans="2:19" s="808" customFormat="1" ht="22.5" customHeight="1">
      <c r="B333" s="812" t="s">
        <v>674</v>
      </c>
      <c r="C333" s="810"/>
      <c r="D333" s="810"/>
      <c r="E333" s="810"/>
      <c r="F333" s="810"/>
      <c r="G333" s="810"/>
      <c r="H333" s="810"/>
      <c r="I333" s="810"/>
      <c r="J333" s="810"/>
      <c r="K333" s="810"/>
      <c r="L333" s="810"/>
      <c r="M333" s="810"/>
      <c r="N333" s="810"/>
      <c r="O333" s="810"/>
      <c r="P333" s="810"/>
      <c r="Q333" s="810"/>
      <c r="R333" s="810"/>
      <c r="S333" s="810"/>
    </row>
    <row r="334" spans="2:19" s="808" customFormat="1" ht="22.5" customHeight="1">
      <c r="B334" s="818" t="s">
        <v>675</v>
      </c>
      <c r="C334" s="810"/>
      <c r="D334" s="810"/>
      <c r="E334" s="810"/>
      <c r="F334" s="810"/>
      <c r="G334" s="810"/>
      <c r="H334" s="810"/>
      <c r="I334" s="810"/>
      <c r="J334" s="810"/>
      <c r="K334" s="810"/>
      <c r="L334" s="810"/>
      <c r="M334" s="810"/>
      <c r="N334" s="810"/>
      <c r="O334" s="810"/>
      <c r="P334" s="810"/>
      <c r="Q334" s="810"/>
      <c r="R334" s="810"/>
      <c r="S334" s="810"/>
    </row>
    <row r="335" spans="2:19" s="808" customFormat="1" ht="22.5" customHeight="1">
      <c r="B335" s="818" t="s">
        <v>676</v>
      </c>
      <c r="C335" s="810"/>
      <c r="D335" s="810"/>
      <c r="E335" s="810"/>
      <c r="F335" s="810"/>
      <c r="G335" s="810"/>
      <c r="H335" s="810"/>
      <c r="I335" s="810"/>
      <c r="J335" s="810"/>
      <c r="K335" s="810"/>
      <c r="L335" s="810"/>
      <c r="M335" s="810"/>
      <c r="N335" s="810"/>
      <c r="O335" s="810"/>
      <c r="P335" s="810"/>
      <c r="Q335" s="810"/>
      <c r="R335" s="810"/>
      <c r="S335" s="810"/>
    </row>
    <row r="336" spans="2:19" s="808" customFormat="1" ht="22.5" customHeight="1">
      <c r="B336" s="812" t="s">
        <v>677</v>
      </c>
      <c r="C336" s="810"/>
      <c r="D336" s="810"/>
      <c r="E336" s="810"/>
      <c r="F336" s="810"/>
      <c r="G336" s="810"/>
      <c r="H336" s="810"/>
      <c r="I336" s="810"/>
      <c r="J336" s="810"/>
      <c r="K336" s="810"/>
      <c r="L336" s="810"/>
      <c r="M336" s="810"/>
      <c r="N336" s="810"/>
      <c r="O336" s="810"/>
      <c r="P336" s="810"/>
      <c r="Q336" s="810"/>
      <c r="R336" s="810"/>
      <c r="S336" s="810"/>
    </row>
    <row r="337" spans="2:19" s="808" customFormat="1" ht="22.5" customHeight="1">
      <c r="B337" s="812" t="s">
        <v>678</v>
      </c>
      <c r="C337" s="810"/>
      <c r="D337" s="810"/>
      <c r="E337" s="810"/>
      <c r="F337" s="810"/>
      <c r="G337" s="810"/>
      <c r="H337" s="810"/>
      <c r="I337" s="810"/>
      <c r="J337" s="810"/>
      <c r="K337" s="810"/>
      <c r="L337" s="810"/>
      <c r="M337" s="810"/>
      <c r="N337" s="810"/>
      <c r="O337" s="810"/>
      <c r="P337" s="810"/>
      <c r="Q337" s="810"/>
      <c r="R337" s="810"/>
      <c r="S337" s="810"/>
    </row>
    <row r="338" spans="2:19" s="201" customFormat="1" ht="23.05" customHeight="1">
      <c r="B338" s="208" t="s">
        <v>338</v>
      </c>
      <c r="C338" s="196"/>
      <c r="D338" s="196"/>
      <c r="E338" s="196"/>
      <c r="F338" s="196"/>
      <c r="G338" s="196"/>
      <c r="H338" s="196"/>
      <c r="I338" s="196"/>
      <c r="J338" s="196"/>
      <c r="K338" s="196"/>
      <c r="L338" s="196"/>
      <c r="M338" s="196"/>
      <c r="N338" s="196"/>
      <c r="O338" s="196"/>
      <c r="P338" s="196"/>
      <c r="Q338" s="196"/>
      <c r="R338" s="196"/>
      <c r="S338" s="196"/>
    </row>
    <row r="339" spans="2:19" s="201" customFormat="1" ht="23.05" customHeight="1">
      <c r="B339" s="206" t="s">
        <v>561</v>
      </c>
      <c r="C339" s="204"/>
      <c r="D339" s="196"/>
      <c r="E339" s="196"/>
      <c r="F339" s="196"/>
      <c r="G339" s="196"/>
      <c r="H339" s="196"/>
      <c r="I339" s="196"/>
      <c r="J339" s="196"/>
      <c r="K339" s="196"/>
      <c r="L339" s="196"/>
      <c r="M339" s="196"/>
      <c r="N339" s="196"/>
      <c r="O339" s="196"/>
      <c r="P339" s="196"/>
      <c r="Q339" s="196"/>
      <c r="R339" s="196"/>
      <c r="S339" s="196"/>
    </row>
    <row r="340" spans="2:19" s="201" customFormat="1" ht="23.05" customHeight="1">
      <c r="B340" s="453" t="s">
        <v>475</v>
      </c>
      <c r="C340" s="196"/>
      <c r="D340" s="196"/>
      <c r="E340" s="196"/>
      <c r="F340" s="196"/>
      <c r="G340" s="196"/>
      <c r="H340" s="196"/>
      <c r="I340" s="196"/>
      <c r="J340" s="196"/>
      <c r="K340" s="196"/>
      <c r="L340" s="196"/>
      <c r="M340" s="196"/>
      <c r="N340" s="196"/>
      <c r="O340" s="196"/>
      <c r="P340" s="196"/>
      <c r="Q340" s="196"/>
      <c r="R340" s="196"/>
      <c r="S340" s="196"/>
    </row>
    <row r="341" spans="2:19" s="206" customFormat="1" ht="23.05" customHeight="1">
      <c r="B341" s="207" t="s">
        <v>562</v>
      </c>
      <c r="C341" s="201"/>
      <c r="D341" s="196"/>
      <c r="E341" s="196"/>
      <c r="F341" s="196"/>
      <c r="G341" s="196"/>
      <c r="H341" s="194"/>
      <c r="I341" s="194"/>
      <c r="J341" s="194"/>
      <c r="K341" s="194"/>
      <c r="L341" s="194"/>
      <c r="M341" s="194"/>
      <c r="N341" s="194"/>
      <c r="O341" s="194"/>
      <c r="P341" s="194"/>
      <c r="Q341" s="194"/>
      <c r="R341" s="194"/>
      <c r="S341" s="194"/>
    </row>
    <row r="342" spans="2:19" s="206" customFormat="1" ht="23.05" customHeight="1">
      <c r="B342" s="206" t="s">
        <v>563</v>
      </c>
      <c r="C342" s="201"/>
      <c r="D342" s="196"/>
      <c r="E342" s="196"/>
      <c r="F342" s="196"/>
      <c r="G342" s="196"/>
      <c r="H342" s="194"/>
      <c r="I342" s="194"/>
      <c r="J342" s="194"/>
      <c r="K342" s="194"/>
      <c r="L342" s="194"/>
      <c r="M342" s="194"/>
      <c r="N342" s="194"/>
      <c r="O342" s="194"/>
      <c r="P342" s="194"/>
      <c r="Q342" s="194"/>
      <c r="R342" s="194"/>
      <c r="S342" s="194"/>
    </row>
    <row r="343" spans="2:19" s="206" customFormat="1" ht="23.05" customHeight="1">
      <c r="B343" s="450" t="s">
        <v>564</v>
      </c>
      <c r="C343" s="201"/>
      <c r="D343" s="196"/>
      <c r="E343" s="196"/>
      <c r="F343" s="196"/>
      <c r="G343" s="196"/>
      <c r="H343" s="194"/>
      <c r="I343" s="194"/>
      <c r="J343" s="194"/>
      <c r="K343" s="194"/>
      <c r="L343" s="194"/>
      <c r="M343" s="194"/>
      <c r="N343" s="194"/>
      <c r="O343" s="194"/>
      <c r="P343" s="194"/>
      <c r="Q343" s="194"/>
      <c r="R343" s="194"/>
      <c r="S343" s="194"/>
    </row>
    <row r="344" spans="2:19" s="206" customFormat="1" ht="23.05" customHeight="1">
      <c r="B344" s="450" t="s">
        <v>565</v>
      </c>
      <c r="C344" s="201"/>
      <c r="D344" s="196"/>
      <c r="E344" s="196"/>
      <c r="F344" s="196"/>
      <c r="G344" s="196"/>
      <c r="H344" s="194"/>
      <c r="I344" s="194"/>
      <c r="J344" s="194"/>
      <c r="K344" s="194"/>
      <c r="L344" s="194"/>
      <c r="M344" s="194"/>
      <c r="N344" s="194"/>
      <c r="O344" s="194"/>
      <c r="P344" s="194"/>
      <c r="Q344" s="194"/>
      <c r="R344" s="194"/>
      <c r="S344" s="194"/>
    </row>
    <row r="345" spans="2:19" s="206" customFormat="1" ht="23.05" customHeight="1">
      <c r="B345" s="207" t="s">
        <v>566</v>
      </c>
      <c r="C345" s="201"/>
      <c r="D345" s="196"/>
      <c r="E345" s="196"/>
      <c r="F345" s="196"/>
      <c r="G345" s="196"/>
      <c r="H345" s="194"/>
      <c r="I345" s="194"/>
      <c r="J345" s="194"/>
      <c r="K345" s="194"/>
      <c r="L345" s="194"/>
      <c r="M345" s="194"/>
      <c r="N345" s="194"/>
      <c r="O345" s="194"/>
      <c r="P345" s="194"/>
      <c r="Q345" s="194"/>
      <c r="R345" s="194"/>
      <c r="S345" s="194"/>
    </row>
    <row r="346" spans="2:19" s="210" customFormat="1" ht="21.6" customHeight="1">
      <c r="B346" s="207" t="s">
        <v>567</v>
      </c>
      <c r="C346" s="212"/>
      <c r="D346" s="212"/>
      <c r="E346" s="212"/>
      <c r="F346" s="212"/>
      <c r="G346" s="212"/>
      <c r="H346" s="211"/>
      <c r="I346" s="211"/>
      <c r="J346" s="211"/>
    </row>
    <row r="347" spans="2:19" s="210" customFormat="1" ht="21.6" customHeight="1">
      <c r="B347" s="207" t="s">
        <v>568</v>
      </c>
      <c r="C347" s="212"/>
      <c r="D347" s="212"/>
      <c r="E347" s="212"/>
      <c r="F347" s="212"/>
      <c r="G347" s="212"/>
      <c r="H347" s="211"/>
      <c r="I347" s="211"/>
      <c r="J347" s="211"/>
    </row>
    <row r="348" spans="2:19" s="210" customFormat="1" ht="21.6" customHeight="1">
      <c r="B348" s="207" t="s">
        <v>569</v>
      </c>
      <c r="C348" s="212"/>
      <c r="D348" s="212"/>
      <c r="E348" s="212"/>
      <c r="F348" s="212"/>
      <c r="G348" s="212"/>
      <c r="H348" s="211"/>
      <c r="I348" s="211"/>
      <c r="J348" s="211"/>
    </row>
    <row r="349" spans="2:19" s="210" customFormat="1" ht="21.6" customHeight="1">
      <c r="B349" s="205" t="s">
        <v>340</v>
      </c>
      <c r="C349" s="212"/>
      <c r="D349" s="212"/>
      <c r="E349" s="212"/>
      <c r="F349" s="212"/>
      <c r="G349" s="212"/>
      <c r="H349" s="211"/>
      <c r="I349" s="211"/>
      <c r="J349" s="211"/>
    </row>
    <row r="350" spans="2:19" s="808" customFormat="1" ht="22.5" customHeight="1">
      <c r="B350" s="818" t="s">
        <v>682</v>
      </c>
      <c r="C350" s="810"/>
      <c r="D350" s="810"/>
      <c r="E350" s="810"/>
      <c r="F350" s="810"/>
      <c r="G350" s="810"/>
      <c r="H350" s="810"/>
      <c r="I350" s="810"/>
      <c r="J350" s="810"/>
      <c r="K350" s="810"/>
      <c r="L350" s="810"/>
      <c r="M350" s="810"/>
      <c r="N350" s="810"/>
      <c r="O350" s="810"/>
      <c r="P350" s="810"/>
      <c r="Q350" s="810"/>
      <c r="R350" s="810"/>
      <c r="S350" s="810"/>
    </row>
    <row r="351" spans="2:19" s="808" customFormat="1" ht="22.5" customHeight="1">
      <c r="B351" s="818" t="s">
        <v>683</v>
      </c>
      <c r="C351" s="810"/>
      <c r="D351" s="810"/>
      <c r="E351" s="810"/>
      <c r="F351" s="810"/>
      <c r="G351" s="810"/>
      <c r="H351" s="810"/>
      <c r="I351" s="810"/>
      <c r="J351" s="810"/>
      <c r="K351" s="810"/>
      <c r="L351" s="810"/>
      <c r="M351" s="810"/>
      <c r="N351" s="810"/>
      <c r="O351" s="810"/>
      <c r="P351" s="810"/>
      <c r="Q351" s="810"/>
      <c r="R351" s="810"/>
      <c r="S351" s="810"/>
    </row>
    <row r="352" spans="2:19" s="808" customFormat="1" ht="22.5" customHeight="1">
      <c r="B352" s="818" t="s">
        <v>684</v>
      </c>
      <c r="C352" s="810"/>
      <c r="D352" s="810"/>
      <c r="E352" s="810"/>
      <c r="F352" s="810"/>
      <c r="G352" s="810"/>
      <c r="H352" s="810"/>
      <c r="I352" s="810"/>
      <c r="J352" s="810"/>
      <c r="K352" s="810"/>
      <c r="L352" s="810"/>
      <c r="M352" s="810"/>
      <c r="N352" s="810"/>
      <c r="O352" s="810"/>
      <c r="P352" s="810"/>
      <c r="Q352" s="810"/>
      <c r="R352" s="810"/>
      <c r="S352" s="810"/>
    </row>
    <row r="353" spans="2:25" s="808" customFormat="1" ht="22.5" customHeight="1">
      <c r="B353" s="818" t="s">
        <v>685</v>
      </c>
      <c r="C353" s="810"/>
      <c r="D353" s="810"/>
      <c r="E353" s="810"/>
      <c r="F353" s="810"/>
      <c r="G353" s="810"/>
      <c r="H353" s="810"/>
      <c r="I353" s="810"/>
      <c r="J353" s="810"/>
      <c r="K353" s="810"/>
      <c r="L353" s="810"/>
      <c r="M353" s="810"/>
      <c r="N353" s="810"/>
      <c r="O353" s="810"/>
      <c r="P353" s="810"/>
      <c r="Q353" s="810"/>
      <c r="R353" s="810"/>
      <c r="S353" s="810"/>
    </row>
    <row r="354" spans="2:25" s="808" customFormat="1" ht="22.5" customHeight="1">
      <c r="B354" s="818" t="s">
        <v>686</v>
      </c>
      <c r="C354" s="810"/>
      <c r="D354" s="810"/>
      <c r="E354" s="810"/>
      <c r="F354" s="810"/>
      <c r="G354" s="810"/>
      <c r="H354" s="810"/>
      <c r="I354" s="810"/>
      <c r="J354" s="810"/>
      <c r="K354" s="810"/>
      <c r="L354" s="810"/>
      <c r="M354" s="810"/>
      <c r="N354" s="810"/>
      <c r="O354" s="810"/>
      <c r="P354" s="810"/>
      <c r="Q354" s="810"/>
      <c r="R354" s="810"/>
      <c r="S354" s="810"/>
    </row>
    <row r="355" spans="2:25" s="808" customFormat="1" ht="22.5" customHeight="1">
      <c r="B355" s="812" t="s">
        <v>687</v>
      </c>
      <c r="C355" s="810"/>
      <c r="D355" s="810"/>
      <c r="E355" s="810"/>
      <c r="F355" s="810"/>
      <c r="G355" s="810"/>
      <c r="H355" s="810"/>
      <c r="I355" s="810"/>
      <c r="J355" s="810"/>
      <c r="K355" s="810"/>
      <c r="L355" s="810"/>
      <c r="M355" s="810"/>
      <c r="N355" s="810"/>
      <c r="O355" s="810"/>
      <c r="P355" s="810"/>
      <c r="Q355" s="810"/>
      <c r="R355" s="810"/>
      <c r="S355" s="810"/>
    </row>
    <row r="356" spans="2:25" s="808" customFormat="1" ht="22.5" customHeight="1">
      <c r="B356" s="803" t="s">
        <v>688</v>
      </c>
      <c r="C356" s="810"/>
      <c r="D356" s="810"/>
      <c r="E356" s="810"/>
      <c r="F356" s="810"/>
      <c r="G356" s="810"/>
      <c r="H356" s="810"/>
      <c r="I356" s="810"/>
      <c r="J356" s="810"/>
      <c r="K356" s="810"/>
      <c r="L356" s="810"/>
      <c r="M356" s="810"/>
      <c r="N356" s="810"/>
      <c r="O356" s="810"/>
      <c r="P356" s="810"/>
      <c r="Q356" s="810"/>
      <c r="R356" s="810"/>
      <c r="S356" s="810"/>
    </row>
    <row r="357" spans="2:25" s="808" customFormat="1" ht="22.5" customHeight="1">
      <c r="B357" s="803" t="s">
        <v>689</v>
      </c>
      <c r="C357" s="810"/>
      <c r="D357" s="810"/>
      <c r="E357" s="810"/>
      <c r="F357" s="810"/>
      <c r="G357" s="810"/>
      <c r="H357" s="810"/>
      <c r="I357" s="810"/>
      <c r="J357" s="810"/>
      <c r="K357" s="810"/>
      <c r="L357" s="810"/>
      <c r="M357" s="810"/>
      <c r="N357" s="810"/>
      <c r="O357" s="810"/>
      <c r="P357" s="810"/>
      <c r="Q357" s="810"/>
      <c r="R357" s="810"/>
      <c r="S357" s="810"/>
    </row>
    <row r="358" spans="2:25" s="808" customFormat="1" ht="22.5" customHeight="1">
      <c r="B358" s="803" t="s">
        <v>690</v>
      </c>
      <c r="C358" s="810"/>
      <c r="D358" s="810"/>
      <c r="E358" s="810"/>
      <c r="F358" s="810"/>
      <c r="G358" s="810"/>
      <c r="H358" s="810"/>
      <c r="I358" s="810"/>
      <c r="J358" s="810"/>
      <c r="K358" s="810"/>
      <c r="L358" s="810"/>
      <c r="M358" s="810"/>
      <c r="N358" s="810"/>
      <c r="O358" s="810"/>
      <c r="P358" s="810"/>
      <c r="Q358" s="810"/>
      <c r="R358" s="810"/>
      <c r="S358" s="810"/>
    </row>
    <row r="359" spans="2:25" s="808" customFormat="1" ht="22.5" customHeight="1">
      <c r="B359" s="803" t="s">
        <v>691</v>
      </c>
      <c r="C359" s="810"/>
      <c r="D359" s="810"/>
      <c r="E359" s="810"/>
      <c r="F359" s="810"/>
      <c r="G359" s="810"/>
      <c r="H359" s="810"/>
      <c r="I359" s="810"/>
      <c r="J359" s="810"/>
      <c r="K359" s="810"/>
      <c r="L359" s="810"/>
      <c r="M359" s="810"/>
      <c r="N359" s="810"/>
      <c r="O359" s="810"/>
      <c r="P359" s="810"/>
      <c r="Q359" s="810"/>
      <c r="R359" s="810"/>
      <c r="S359" s="810"/>
    </row>
    <row r="360" spans="2:25" s="808" customFormat="1" ht="22.5" customHeight="1">
      <c r="B360" s="803" t="s">
        <v>692</v>
      </c>
      <c r="C360" s="810"/>
      <c r="D360" s="810"/>
      <c r="E360" s="810"/>
      <c r="F360" s="810"/>
      <c r="G360" s="810"/>
      <c r="H360" s="810"/>
      <c r="I360" s="810"/>
      <c r="J360" s="810"/>
      <c r="K360" s="810"/>
      <c r="L360" s="810"/>
      <c r="M360" s="810"/>
      <c r="N360" s="810"/>
      <c r="O360" s="810"/>
      <c r="P360" s="810"/>
      <c r="Q360" s="810"/>
      <c r="R360" s="810"/>
      <c r="S360" s="810"/>
    </row>
    <row r="361" spans="2:25" s="808" customFormat="1" ht="22.5" customHeight="1">
      <c r="B361" s="826" t="s">
        <v>693</v>
      </c>
      <c r="C361" s="810"/>
      <c r="D361" s="810"/>
      <c r="E361" s="810"/>
      <c r="F361" s="810"/>
      <c r="G361" s="810"/>
      <c r="H361" s="810"/>
      <c r="I361" s="810"/>
      <c r="J361" s="810"/>
      <c r="K361" s="810"/>
      <c r="L361" s="810"/>
      <c r="M361" s="810"/>
      <c r="N361" s="810"/>
      <c r="O361" s="810"/>
      <c r="P361" s="810"/>
      <c r="Q361" s="810"/>
      <c r="R361" s="810"/>
      <c r="S361" s="810"/>
    </row>
    <row r="362" spans="2:25" s="216" customFormat="1" ht="21.9" customHeight="1">
      <c r="B362" s="1272" t="s">
        <v>341</v>
      </c>
      <c r="C362" s="1272"/>
      <c r="D362" s="1272"/>
      <c r="E362" s="1272"/>
      <c r="F362" s="1272"/>
      <c r="G362" s="1272"/>
      <c r="H362" s="1272"/>
      <c r="I362" s="1272"/>
      <c r="J362" s="1272"/>
      <c r="K362" s="1272"/>
      <c r="L362" s="320"/>
      <c r="M362" s="320"/>
      <c r="N362" s="320"/>
      <c r="O362" s="321"/>
      <c r="P362" s="321"/>
      <c r="Q362" s="213"/>
      <c r="R362" s="213"/>
      <c r="S362" s="213"/>
      <c r="T362" s="213"/>
      <c r="U362" s="213"/>
      <c r="V362" s="213"/>
      <c r="W362" s="213"/>
      <c r="X362" s="213"/>
      <c r="Y362" s="213"/>
    </row>
    <row r="363" spans="2:25" s="216" customFormat="1" ht="21.6" customHeight="1">
      <c r="B363" s="215" t="s">
        <v>342</v>
      </c>
      <c r="D363" s="217"/>
      <c r="E363" s="217"/>
      <c r="F363" s="217"/>
      <c r="G363" s="217"/>
      <c r="H363" s="217"/>
      <c r="I363" s="217"/>
      <c r="J363" s="217"/>
      <c r="K363" s="217"/>
      <c r="L363" s="217"/>
      <c r="M363" s="217"/>
      <c r="N363" s="217"/>
      <c r="O363" s="217"/>
      <c r="P363" s="196"/>
      <c r="Q363" s="196"/>
      <c r="R363" s="196"/>
      <c r="S363" s="196"/>
      <c r="T363" s="201"/>
      <c r="U363" s="201"/>
      <c r="V363" s="201"/>
      <c r="W363" s="201"/>
      <c r="X363" s="201"/>
      <c r="Y363" s="201"/>
    </row>
    <row r="364" spans="2:25" s="216" customFormat="1" ht="21.6" customHeight="1">
      <c r="B364" s="215" t="s">
        <v>481</v>
      </c>
      <c r="D364" s="217"/>
      <c r="E364" s="217"/>
      <c r="F364" s="217"/>
      <c r="G364" s="217"/>
      <c r="H364" s="217"/>
      <c r="I364" s="217"/>
      <c r="J364" s="217"/>
      <c r="K364" s="217"/>
      <c r="L364" s="217"/>
      <c r="M364" s="217"/>
      <c r="N364" s="217"/>
      <c r="O364" s="217"/>
      <c r="P364" s="196"/>
      <c r="Q364" s="196"/>
      <c r="R364" s="196"/>
      <c r="S364" s="196"/>
      <c r="T364" s="201"/>
      <c r="U364" s="201"/>
      <c r="V364" s="201"/>
      <c r="W364" s="201"/>
      <c r="X364" s="201"/>
      <c r="Y364" s="201"/>
    </row>
    <row r="365" spans="2:25" s="216" customFormat="1" ht="21.6" customHeight="1">
      <c r="B365" s="205" t="s">
        <v>482</v>
      </c>
      <c r="D365" s="217"/>
      <c r="E365" s="217"/>
      <c r="F365" s="217"/>
      <c r="G365" s="217"/>
      <c r="H365" s="217"/>
      <c r="I365" s="217"/>
      <c r="J365" s="217"/>
      <c r="K365" s="217"/>
      <c r="L365" s="217"/>
      <c r="M365" s="217"/>
      <c r="N365" s="217"/>
      <c r="O365" s="217"/>
      <c r="P365" s="196"/>
      <c r="Q365" s="196"/>
      <c r="R365" s="196"/>
      <c r="S365" s="196"/>
      <c r="T365" s="201"/>
      <c r="U365" s="201"/>
      <c r="V365" s="201"/>
      <c r="W365" s="201"/>
      <c r="X365" s="201"/>
      <c r="Y365" s="201"/>
    </row>
    <row r="366" spans="2:25" s="216" customFormat="1" ht="21.6" customHeight="1">
      <c r="B366" s="218" t="s">
        <v>570</v>
      </c>
      <c r="D366" s="217"/>
      <c r="E366" s="217"/>
      <c r="F366" s="217"/>
      <c r="G366" s="217"/>
      <c r="H366" s="217"/>
      <c r="I366" s="217"/>
      <c r="J366" s="217"/>
      <c r="K366" s="217"/>
      <c r="L366" s="217"/>
      <c r="M366" s="217"/>
      <c r="N366" s="217"/>
      <c r="O366" s="217"/>
      <c r="P366" s="197"/>
      <c r="Q366" s="197"/>
      <c r="R366" s="197"/>
      <c r="S366" s="197"/>
      <c r="T366" s="201"/>
      <c r="U366" s="201"/>
      <c r="V366" s="201"/>
      <c r="W366" s="201"/>
      <c r="X366" s="201"/>
      <c r="Y366" s="201"/>
    </row>
    <row r="367" spans="2:25" s="216" customFormat="1" ht="21.6" customHeight="1">
      <c r="B367" s="218" t="s">
        <v>540</v>
      </c>
      <c r="D367" s="217"/>
      <c r="E367" s="217"/>
      <c r="F367" s="217"/>
      <c r="G367" s="217"/>
      <c r="H367" s="217"/>
      <c r="I367" s="217"/>
      <c r="J367" s="217"/>
      <c r="K367" s="217"/>
      <c r="L367" s="217"/>
      <c r="M367" s="217"/>
      <c r="N367" s="217"/>
      <c r="O367" s="217"/>
      <c r="P367" s="197"/>
      <c r="Q367" s="197"/>
      <c r="R367" s="197"/>
      <c r="S367" s="197"/>
      <c r="T367" s="201"/>
      <c r="U367" s="201"/>
      <c r="V367" s="201"/>
      <c r="W367" s="201"/>
      <c r="X367" s="201"/>
      <c r="Y367" s="201"/>
    </row>
    <row r="368" spans="2:25" s="216" customFormat="1" ht="21.6" customHeight="1">
      <c r="B368" s="218" t="s">
        <v>541</v>
      </c>
      <c r="D368" s="217"/>
      <c r="E368" s="217"/>
      <c r="F368" s="217"/>
      <c r="G368" s="217"/>
      <c r="H368" s="217"/>
      <c r="I368" s="217"/>
      <c r="J368" s="217"/>
      <c r="K368" s="217"/>
      <c r="L368" s="217"/>
      <c r="M368" s="217"/>
      <c r="N368" s="217"/>
      <c r="O368" s="217"/>
      <c r="P368" s="196"/>
      <c r="Q368" s="196"/>
      <c r="R368" s="196"/>
      <c r="S368" s="196"/>
      <c r="T368" s="201"/>
      <c r="U368" s="201"/>
      <c r="V368" s="201"/>
      <c r="W368" s="201"/>
      <c r="X368" s="201"/>
      <c r="Y368" s="201"/>
    </row>
    <row r="369" spans="2:31" s="216" customFormat="1" ht="21.6" customHeight="1">
      <c r="B369" s="218" t="s">
        <v>542</v>
      </c>
      <c r="D369" s="217"/>
      <c r="E369" s="217"/>
      <c r="F369" s="217"/>
      <c r="G369" s="217"/>
      <c r="H369" s="217"/>
      <c r="I369" s="217"/>
      <c r="J369" s="217"/>
      <c r="K369" s="217"/>
      <c r="L369" s="217"/>
      <c r="M369" s="217"/>
      <c r="N369" s="217"/>
      <c r="O369" s="217"/>
      <c r="P369" s="196"/>
      <c r="Q369" s="196"/>
      <c r="R369" s="196"/>
      <c r="S369" s="196"/>
      <c r="T369" s="201"/>
      <c r="U369" s="201"/>
      <c r="V369" s="201"/>
      <c r="W369" s="201"/>
      <c r="X369" s="201"/>
      <c r="Y369" s="201"/>
    </row>
    <row r="370" spans="2:31" s="216" customFormat="1" ht="21.6" customHeight="1">
      <c r="B370" s="218" t="s">
        <v>571</v>
      </c>
      <c r="D370" s="217"/>
      <c r="E370" s="217"/>
      <c r="F370" s="217"/>
      <c r="G370" s="217"/>
      <c r="H370" s="217"/>
      <c r="I370" s="217"/>
      <c r="J370" s="217"/>
      <c r="K370" s="217"/>
      <c r="L370" s="217"/>
      <c r="M370" s="217"/>
      <c r="N370" s="217"/>
      <c r="O370" s="217"/>
      <c r="P370" s="196"/>
      <c r="Q370" s="196"/>
      <c r="R370" s="196"/>
      <c r="S370" s="196"/>
      <c r="T370" s="201"/>
      <c r="U370" s="201"/>
      <c r="V370" s="201"/>
      <c r="W370" s="201"/>
      <c r="X370" s="201"/>
      <c r="Y370" s="201"/>
    </row>
    <row r="371" spans="2:31" s="216" customFormat="1" ht="21.6" customHeight="1">
      <c r="B371" s="218" t="s">
        <v>572</v>
      </c>
      <c r="D371" s="217"/>
      <c r="E371" s="217"/>
      <c r="F371" s="217"/>
      <c r="G371" s="217"/>
      <c r="H371" s="217"/>
      <c r="I371" s="217"/>
      <c r="J371" s="217"/>
      <c r="K371" s="217"/>
      <c r="L371" s="217"/>
      <c r="M371" s="217"/>
      <c r="N371" s="217"/>
      <c r="O371" s="217"/>
      <c r="P371" s="196"/>
      <c r="Q371" s="196"/>
      <c r="R371" s="196"/>
      <c r="S371" s="196"/>
      <c r="T371" s="201"/>
      <c r="U371" s="201"/>
      <c r="V371" s="201"/>
      <c r="W371" s="201"/>
      <c r="X371" s="201"/>
      <c r="Y371" s="201"/>
    </row>
    <row r="372" spans="2:31" s="216" customFormat="1" ht="21.6" customHeight="1">
      <c r="B372" s="218" t="s">
        <v>573</v>
      </c>
      <c r="D372" s="217"/>
      <c r="E372" s="217"/>
      <c r="F372" s="217"/>
      <c r="G372" s="217"/>
      <c r="H372" s="217"/>
      <c r="I372" s="217"/>
      <c r="J372" s="217"/>
      <c r="K372" s="217"/>
      <c r="L372" s="217"/>
      <c r="M372" s="217"/>
      <c r="N372" s="217"/>
      <c r="O372" s="217"/>
      <c r="P372" s="196"/>
      <c r="Q372" s="196"/>
      <c r="R372" s="196"/>
      <c r="S372" s="196"/>
      <c r="T372" s="201"/>
      <c r="U372" s="201"/>
      <c r="V372" s="201"/>
      <c r="W372" s="201"/>
      <c r="X372" s="201"/>
      <c r="Y372" s="201"/>
    </row>
    <row r="373" spans="2:31" s="216" customFormat="1" ht="21.6" customHeight="1">
      <c r="B373" s="218" t="s">
        <v>777</v>
      </c>
      <c r="D373" s="217"/>
      <c r="E373" s="217"/>
      <c r="F373" s="217"/>
      <c r="G373" s="217"/>
      <c r="H373" s="217"/>
      <c r="I373" s="217"/>
      <c r="J373" s="217"/>
      <c r="K373" s="217"/>
      <c r="L373" s="217"/>
      <c r="M373" s="217"/>
      <c r="N373" s="217"/>
      <c r="O373" s="217"/>
      <c r="P373" s="196"/>
      <c r="Q373" s="196"/>
      <c r="R373" s="196"/>
      <c r="S373" s="196"/>
      <c r="T373" s="201"/>
      <c r="U373" s="201"/>
      <c r="V373" s="201"/>
      <c r="W373" s="201"/>
      <c r="X373" s="201"/>
      <c r="Y373" s="201"/>
    </row>
    <row r="374" spans="2:31" s="220" customFormat="1" ht="21.6" customHeight="1">
      <c r="B374" s="218" t="s">
        <v>574</v>
      </c>
      <c r="D374" s="221"/>
      <c r="E374" s="221"/>
      <c r="F374" s="221"/>
      <c r="G374" s="221"/>
      <c r="H374" s="221"/>
      <c r="I374" s="221"/>
      <c r="J374" s="221"/>
      <c r="K374" s="221"/>
      <c r="L374" s="221"/>
      <c r="M374" s="221"/>
      <c r="N374" s="221"/>
      <c r="O374" s="221"/>
      <c r="P374" s="195"/>
      <c r="Q374" s="195"/>
      <c r="R374" s="195"/>
      <c r="S374" s="195"/>
      <c r="T374" s="214"/>
      <c r="U374" s="214"/>
      <c r="V374" s="214"/>
      <c r="W374" s="214"/>
      <c r="X374" s="214"/>
      <c r="Y374" s="214"/>
    </row>
    <row r="375" spans="2:31" s="216" customFormat="1" ht="21.6" customHeight="1">
      <c r="B375" s="218" t="s">
        <v>575</v>
      </c>
      <c r="D375" s="217"/>
      <c r="E375" s="217"/>
      <c r="F375" s="217"/>
      <c r="G375" s="217"/>
      <c r="H375" s="217"/>
      <c r="I375" s="217"/>
      <c r="J375" s="217"/>
      <c r="K375" s="217"/>
      <c r="L375" s="217"/>
      <c r="M375" s="217"/>
      <c r="N375" s="217"/>
      <c r="O375" s="217"/>
      <c r="P375" s="197"/>
      <c r="Q375" s="197"/>
      <c r="R375" s="197"/>
      <c r="S375" s="197"/>
      <c r="T375" s="201"/>
      <c r="U375" s="201"/>
      <c r="V375" s="201"/>
      <c r="W375" s="201"/>
      <c r="X375" s="201"/>
      <c r="Y375" s="201"/>
    </row>
    <row r="376" spans="2:31" s="216" customFormat="1" ht="21.6" customHeight="1">
      <c r="B376" s="219" t="s">
        <v>576</v>
      </c>
      <c r="D376" s="217"/>
      <c r="E376" s="217"/>
      <c r="F376" s="217"/>
      <c r="G376" s="217"/>
      <c r="H376" s="217"/>
      <c r="I376" s="217"/>
      <c r="J376" s="217"/>
      <c r="K376" s="217"/>
      <c r="L376" s="217"/>
      <c r="M376" s="217"/>
      <c r="N376" s="217"/>
      <c r="O376" s="217"/>
      <c r="P376" s="197"/>
      <c r="Q376" s="197"/>
      <c r="R376" s="197"/>
      <c r="S376" s="197"/>
      <c r="T376" s="201"/>
      <c r="U376" s="201"/>
      <c r="V376" s="201"/>
      <c r="W376" s="201"/>
      <c r="X376" s="201"/>
      <c r="Y376" s="201"/>
    </row>
    <row r="377" spans="2:31" s="216" customFormat="1" ht="21.6" customHeight="1">
      <c r="B377" s="219" t="s">
        <v>577</v>
      </c>
      <c r="D377" s="217"/>
      <c r="E377" s="217"/>
      <c r="F377" s="217"/>
      <c r="G377" s="217"/>
      <c r="H377" s="217"/>
      <c r="I377" s="217"/>
      <c r="J377" s="217"/>
      <c r="K377" s="217"/>
      <c r="L377" s="217"/>
      <c r="M377" s="217"/>
      <c r="N377" s="217"/>
      <c r="O377" s="217"/>
      <c r="P377" s="197"/>
      <c r="Q377" s="197"/>
      <c r="R377" s="197"/>
      <c r="S377" s="197"/>
      <c r="T377" s="201"/>
      <c r="U377" s="201"/>
      <c r="V377" s="201"/>
      <c r="W377" s="201"/>
      <c r="X377" s="201"/>
      <c r="Y377" s="201"/>
    </row>
    <row r="378" spans="2:31" s="216" customFormat="1" ht="21.6" customHeight="1">
      <c r="B378" s="219" t="s">
        <v>578</v>
      </c>
      <c r="D378" s="217"/>
      <c r="E378" s="217"/>
      <c r="F378" s="217"/>
      <c r="G378" s="217"/>
      <c r="H378" s="217"/>
      <c r="I378" s="217"/>
      <c r="J378" s="217"/>
      <c r="K378" s="217"/>
      <c r="L378" s="217"/>
      <c r="M378" s="217"/>
      <c r="N378" s="217"/>
      <c r="O378" s="217"/>
      <c r="P378" s="197"/>
      <c r="Q378" s="197"/>
      <c r="R378" s="197"/>
      <c r="S378" s="197"/>
      <c r="T378" s="201"/>
      <c r="U378" s="201"/>
      <c r="V378" s="201"/>
      <c r="W378" s="201"/>
      <c r="X378" s="201"/>
      <c r="Y378" s="201"/>
    </row>
    <row r="379" spans="2:31" s="216" customFormat="1" ht="21.6" customHeight="1">
      <c r="B379" s="219" t="s">
        <v>579</v>
      </c>
      <c r="D379" s="217"/>
      <c r="E379" s="217"/>
      <c r="F379" s="217"/>
      <c r="G379" s="217"/>
      <c r="H379" s="217"/>
      <c r="I379" s="217"/>
      <c r="J379" s="217"/>
      <c r="K379" s="217"/>
      <c r="L379" s="217"/>
      <c r="M379" s="217"/>
      <c r="N379" s="217"/>
      <c r="O379" s="217"/>
      <c r="P379" s="197"/>
      <c r="Q379" s="197"/>
      <c r="R379" s="197"/>
      <c r="S379" s="197"/>
      <c r="T379" s="201"/>
      <c r="U379" s="201"/>
      <c r="V379" s="201"/>
      <c r="W379" s="201"/>
      <c r="X379" s="201"/>
      <c r="Y379" s="201"/>
    </row>
    <row r="380" spans="2:31" s="216" customFormat="1" ht="21.6" customHeight="1">
      <c r="B380" s="218" t="s">
        <v>580</v>
      </c>
      <c r="D380" s="217"/>
      <c r="E380" s="217"/>
      <c r="F380" s="217"/>
      <c r="G380" s="217"/>
      <c r="H380" s="217"/>
      <c r="I380" s="217"/>
      <c r="J380" s="217"/>
      <c r="K380" s="217"/>
      <c r="L380" s="217"/>
      <c r="M380" s="217"/>
      <c r="N380" s="217"/>
      <c r="O380" s="217"/>
      <c r="P380" s="197"/>
      <c r="Q380" s="197"/>
      <c r="R380" s="197"/>
      <c r="S380" s="197"/>
      <c r="T380" s="201"/>
      <c r="U380" s="201"/>
      <c r="V380" s="201"/>
      <c r="W380" s="201"/>
      <c r="X380" s="201"/>
      <c r="Y380" s="201"/>
    </row>
    <row r="381" spans="2:31" s="216" customFormat="1" ht="21.6" customHeight="1">
      <c r="B381" s="218" t="s">
        <v>581</v>
      </c>
      <c r="D381" s="217"/>
      <c r="E381" s="217"/>
      <c r="F381" s="217"/>
      <c r="G381" s="217"/>
      <c r="H381" s="217"/>
      <c r="I381" s="217"/>
      <c r="J381" s="217"/>
      <c r="K381" s="217"/>
      <c r="L381" s="217"/>
      <c r="M381" s="217"/>
      <c r="N381" s="217"/>
      <c r="O381" s="217"/>
      <c r="P381" s="197"/>
      <c r="Q381" s="197"/>
      <c r="R381" s="197"/>
      <c r="S381" s="197"/>
      <c r="T381" s="201"/>
      <c r="U381" s="201"/>
      <c r="V381" s="201"/>
      <c r="W381" s="201"/>
      <c r="X381" s="201"/>
      <c r="Y381" s="201"/>
    </row>
    <row r="382" spans="2:31" s="216" customFormat="1" ht="21.6" customHeight="1">
      <c r="B382" s="589" t="s">
        <v>780</v>
      </c>
      <c r="C382" s="217"/>
      <c r="D382" s="217"/>
      <c r="E382" s="217"/>
      <c r="F382" s="217"/>
      <c r="G382" s="217"/>
      <c r="H382" s="217"/>
      <c r="I382" s="217"/>
      <c r="J382" s="217"/>
      <c r="K382" s="217"/>
      <c r="L382" s="217"/>
      <c r="M382" s="217"/>
      <c r="N382" s="217"/>
      <c r="O382" s="217"/>
      <c r="P382" s="217"/>
      <c r="Q382" s="217"/>
      <c r="R382" s="217"/>
      <c r="S382" s="217"/>
      <c r="T382" s="217"/>
      <c r="U382" s="196"/>
      <c r="V382" s="196"/>
      <c r="W382" s="196"/>
      <c r="X382" s="196"/>
      <c r="Y382" s="201"/>
      <c r="Z382" s="201"/>
      <c r="AA382" s="201"/>
      <c r="AB382" s="201"/>
      <c r="AC382" s="201"/>
      <c r="AD382" s="201"/>
      <c r="AE382" s="201"/>
    </row>
    <row r="383" spans="2:31" s="216" customFormat="1" ht="21.6" customHeight="1">
      <c r="B383" s="218"/>
      <c r="C383" s="217"/>
      <c r="D383" s="217"/>
      <c r="E383" s="217"/>
      <c r="F383" s="217"/>
      <c r="G383" s="217"/>
      <c r="H383" s="217"/>
      <c r="I383" s="217"/>
      <c r="J383" s="217"/>
      <c r="K383" s="217"/>
      <c r="L383" s="217"/>
      <c r="M383" s="217"/>
      <c r="N383" s="217"/>
      <c r="O383" s="217"/>
      <c r="P383" s="217"/>
      <c r="Q383" s="217"/>
      <c r="R383" s="217"/>
      <c r="S383" s="217"/>
      <c r="T383" s="217"/>
      <c r="U383" s="196"/>
      <c r="V383" s="196"/>
      <c r="W383" s="196"/>
      <c r="X383" s="196"/>
      <c r="Y383" s="201"/>
      <c r="Z383" s="201"/>
      <c r="AA383" s="201"/>
      <c r="AB383" s="201"/>
      <c r="AC383" s="201"/>
      <c r="AD383" s="201"/>
      <c r="AE383" s="201"/>
    </row>
    <row r="384" spans="2:31" s="216" customFormat="1" ht="21.6" customHeight="1">
      <c r="B384" s="218"/>
      <c r="C384" s="217"/>
      <c r="D384" s="217"/>
      <c r="E384" s="217"/>
      <c r="F384" s="217"/>
      <c r="G384" s="217"/>
      <c r="H384" s="217"/>
      <c r="I384" s="217"/>
      <c r="J384" s="217"/>
      <c r="K384" s="217"/>
      <c r="L384" s="217"/>
      <c r="M384" s="217"/>
      <c r="N384" s="217"/>
      <c r="O384" s="217"/>
      <c r="P384" s="217"/>
      <c r="Q384" s="217"/>
      <c r="R384" s="217"/>
      <c r="S384" s="217"/>
      <c r="T384" s="217"/>
      <c r="U384" s="196"/>
      <c r="V384" s="196"/>
      <c r="W384" s="196"/>
      <c r="X384" s="196"/>
      <c r="Y384" s="201"/>
      <c r="Z384" s="201"/>
      <c r="AA384" s="201"/>
      <c r="AB384" s="201"/>
      <c r="AC384" s="201"/>
      <c r="AD384" s="201"/>
      <c r="AE384" s="201"/>
    </row>
    <row r="385" spans="2:32" s="216" customFormat="1" ht="18" customHeight="1">
      <c r="B385" s="218"/>
      <c r="C385" s="217"/>
      <c r="D385" s="217"/>
      <c r="E385" s="217"/>
      <c r="F385" s="217"/>
      <c r="G385" s="217"/>
      <c r="H385" s="217"/>
      <c r="I385" s="217"/>
      <c r="J385" s="217"/>
      <c r="K385" s="217"/>
      <c r="L385" s="217"/>
      <c r="M385" s="217"/>
      <c r="N385" s="217"/>
      <c r="O385" s="217"/>
      <c r="P385" s="217"/>
      <c r="Q385" s="217"/>
      <c r="R385" s="217"/>
      <c r="S385" s="217"/>
      <c r="T385" s="217"/>
      <c r="U385" s="196"/>
      <c r="V385" s="196"/>
      <c r="W385" s="196"/>
      <c r="X385" s="196"/>
      <c r="Y385" s="201"/>
      <c r="Z385" s="201"/>
      <c r="AA385" s="201"/>
      <c r="AB385" s="201"/>
      <c r="AC385" s="201"/>
      <c r="AD385" s="201"/>
      <c r="AE385" s="201"/>
    </row>
    <row r="386" spans="2:32" s="216" customFormat="1" ht="18.75" customHeight="1">
      <c r="B386" s="467" t="s">
        <v>490</v>
      </c>
      <c r="C386" s="217"/>
      <c r="D386" s="217"/>
      <c r="E386" s="217"/>
      <c r="F386" s="217"/>
      <c r="G386" s="217"/>
      <c r="H386" s="217"/>
      <c r="I386" s="217"/>
      <c r="J386" s="217"/>
      <c r="K386" s="217"/>
      <c r="L386" s="217"/>
      <c r="M386" s="217"/>
      <c r="N386" s="217"/>
      <c r="O386" s="217"/>
      <c r="P386" s="217"/>
      <c r="Q386" s="217"/>
      <c r="R386" s="217"/>
      <c r="S386" s="217"/>
      <c r="T386" s="217"/>
      <c r="U386" s="196"/>
      <c r="V386" s="196"/>
      <c r="W386" s="196"/>
      <c r="X386" s="196"/>
      <c r="Y386" s="201"/>
      <c r="Z386" s="201"/>
      <c r="AA386" s="201"/>
      <c r="AB386" s="201"/>
      <c r="AC386" s="201"/>
      <c r="AD386" s="201"/>
      <c r="AE386" s="201"/>
    </row>
    <row r="387" spans="2:32" s="216" customFormat="1" ht="18.75" customHeight="1">
      <c r="B387" s="467" t="s">
        <v>491</v>
      </c>
      <c r="C387" s="217"/>
      <c r="D387" s="217"/>
      <c r="E387" s="217"/>
      <c r="F387" s="217"/>
      <c r="G387" s="217"/>
      <c r="H387" s="217"/>
      <c r="I387" s="217"/>
      <c r="J387" s="217"/>
      <c r="K387" s="217"/>
      <c r="L387" s="217"/>
      <c r="M387" s="217"/>
      <c r="N387" s="217"/>
      <c r="O387" s="217"/>
      <c r="P387" s="217"/>
      <c r="Q387" s="217"/>
      <c r="R387" s="217"/>
      <c r="S387" s="217"/>
      <c r="T387" s="217"/>
      <c r="U387" s="196"/>
      <c r="V387" s="196"/>
      <c r="W387" s="196"/>
      <c r="X387" s="196"/>
      <c r="Y387" s="201"/>
      <c r="Z387" s="201"/>
      <c r="AA387" s="201"/>
      <c r="AB387" s="201"/>
      <c r="AC387" s="201"/>
      <c r="AD387" s="201"/>
      <c r="AE387" s="201"/>
    </row>
    <row r="388" spans="2:32" s="216" customFormat="1" ht="18.75" customHeight="1">
      <c r="B388" s="467" t="s">
        <v>594</v>
      </c>
      <c r="C388" s="217"/>
      <c r="D388" s="217"/>
      <c r="E388" s="217"/>
      <c r="F388" s="217"/>
      <c r="G388" s="217"/>
      <c r="H388" s="217"/>
      <c r="I388" s="217"/>
      <c r="J388" s="217"/>
      <c r="K388" s="217"/>
      <c r="L388" s="217"/>
      <c r="M388" s="217"/>
      <c r="N388" s="217"/>
      <c r="O388" s="217"/>
      <c r="P388" s="217"/>
      <c r="Q388" s="217"/>
      <c r="R388" s="217"/>
      <c r="S388" s="217"/>
      <c r="T388" s="217"/>
      <c r="U388" s="196"/>
      <c r="V388" s="196"/>
      <c r="W388" s="196"/>
      <c r="X388" s="196"/>
      <c r="Y388" s="201"/>
      <c r="Z388" s="201"/>
      <c r="AA388" s="201"/>
      <c r="AB388" s="201"/>
      <c r="AC388" s="201"/>
      <c r="AD388" s="201"/>
      <c r="AE388" s="201"/>
    </row>
    <row r="389" spans="2:32" s="216" customFormat="1" ht="18.75" customHeight="1">
      <c r="B389" s="467" t="s">
        <v>492</v>
      </c>
      <c r="C389" s="217"/>
      <c r="D389" s="217"/>
      <c r="E389" s="217"/>
      <c r="F389" s="217"/>
      <c r="G389" s="217"/>
      <c r="H389" s="217"/>
      <c r="I389" s="217"/>
      <c r="J389" s="217"/>
      <c r="K389" s="217"/>
      <c r="L389" s="217"/>
      <c r="M389" s="217"/>
      <c r="N389" s="217"/>
      <c r="O389" s="217"/>
      <c r="P389" s="217"/>
      <c r="Q389" s="217"/>
      <c r="R389" s="217"/>
      <c r="S389" s="217"/>
      <c r="T389" s="217"/>
      <c r="U389" s="196"/>
      <c r="V389" s="196"/>
      <c r="W389" s="196"/>
      <c r="X389" s="196"/>
      <c r="Y389" s="201"/>
      <c r="Z389" s="201"/>
      <c r="AA389" s="201"/>
      <c r="AB389" s="201"/>
      <c r="AC389" s="201"/>
      <c r="AD389" s="201"/>
      <c r="AE389" s="201"/>
    </row>
    <row r="390" spans="2:32" s="216" customFormat="1" ht="18.75" customHeight="1">
      <c r="B390" s="467" t="s">
        <v>493</v>
      </c>
      <c r="C390" s="217"/>
      <c r="D390" s="217"/>
      <c r="E390" s="217"/>
      <c r="F390" s="217"/>
      <c r="G390" s="217"/>
      <c r="H390" s="217"/>
      <c r="I390" s="217"/>
      <c r="J390" s="217"/>
      <c r="K390" s="217"/>
      <c r="L390" s="217"/>
      <c r="M390" s="217"/>
      <c r="N390" s="217"/>
      <c r="O390" s="217"/>
      <c r="P390" s="217"/>
      <c r="Q390" s="217"/>
      <c r="R390" s="217"/>
      <c r="S390" s="217"/>
      <c r="T390" s="217"/>
      <c r="U390" s="196"/>
      <c r="V390" s="196"/>
      <c r="W390" s="196"/>
      <c r="X390" s="196"/>
      <c r="Y390" s="201"/>
      <c r="Z390" s="201"/>
      <c r="AA390" s="201"/>
      <c r="AB390" s="201"/>
      <c r="AC390" s="201"/>
      <c r="AD390" s="201"/>
      <c r="AE390" s="201"/>
    </row>
    <row r="391" spans="2:32" s="216" customFormat="1" ht="18.75" customHeight="1">
      <c r="B391" s="467" t="s">
        <v>494</v>
      </c>
      <c r="C391" s="217"/>
      <c r="D391" s="217"/>
      <c r="E391" s="217"/>
      <c r="F391" s="217"/>
      <c r="G391" s="217"/>
      <c r="H391" s="217"/>
      <c r="I391" s="217"/>
      <c r="J391" s="217"/>
      <c r="K391" s="217"/>
      <c r="L391" s="217"/>
      <c r="M391" s="217"/>
      <c r="N391" s="217"/>
      <c r="O391" s="217"/>
      <c r="P391" s="217"/>
      <c r="Q391" s="217"/>
      <c r="R391" s="217"/>
      <c r="S391" s="217"/>
      <c r="T391" s="217"/>
      <c r="U391" s="196"/>
      <c r="V391" s="196"/>
      <c r="W391" s="196"/>
      <c r="X391" s="196"/>
      <c r="Y391" s="201"/>
      <c r="Z391" s="201"/>
      <c r="AA391" s="201"/>
      <c r="AB391" s="201"/>
      <c r="AC391" s="201"/>
      <c r="AD391" s="201"/>
      <c r="AE391" s="201"/>
    </row>
    <row r="392" spans="2:32" s="223" customFormat="1" ht="21.6" customHeight="1">
      <c r="B392" s="952" t="str">
        <f>資料輸入區!B2</f>
        <v>凱基人壽美利成臻美元利率變動型終身壽險－定期給付型</v>
      </c>
      <c r="C392" s="322"/>
      <c r="D392" s="322"/>
      <c r="E392" s="322"/>
      <c r="F392" s="322"/>
      <c r="G392" s="322"/>
      <c r="H392" s="322"/>
      <c r="I392" s="322"/>
      <c r="J392" s="322"/>
      <c r="K392" s="222"/>
      <c r="L392" s="222"/>
    </row>
    <row r="393" spans="2:32" s="227" customFormat="1" ht="21.6" customHeight="1">
      <c r="B393" s="1273" t="s">
        <v>204</v>
      </c>
      <c r="C393" s="1274"/>
      <c r="D393" s="1275"/>
      <c r="E393" s="1276" t="s">
        <v>196</v>
      </c>
      <c r="F393" s="1277"/>
      <c r="G393" s="1278"/>
      <c r="H393" s="1279" t="s">
        <v>222</v>
      </c>
      <c r="I393" s="1277"/>
      <c r="J393" s="1280"/>
      <c r="K393" s="225"/>
      <c r="L393" s="226"/>
      <c r="N393" s="223"/>
      <c r="O393" s="223"/>
      <c r="P393" s="223"/>
      <c r="Q393" s="223"/>
      <c r="R393" s="223"/>
      <c r="S393" s="223"/>
      <c r="T393" s="223"/>
      <c r="U393" s="223"/>
      <c r="V393" s="223"/>
      <c r="W393" s="223"/>
      <c r="X393" s="223"/>
      <c r="Y393" s="223"/>
      <c r="Z393" s="223"/>
      <c r="AA393" s="223"/>
      <c r="AB393" s="223"/>
      <c r="AC393" s="223"/>
      <c r="AD393" s="223"/>
      <c r="AE393" s="223"/>
      <c r="AF393" s="223"/>
    </row>
    <row r="394" spans="2:32" s="227" customFormat="1" ht="21.6" customHeight="1" thickBot="1">
      <c r="B394" s="1281" t="s">
        <v>343</v>
      </c>
      <c r="C394" s="1282"/>
      <c r="D394" s="1283"/>
      <c r="E394" s="228">
        <f ca="1">OFFSET(險種基本資料!Z3,險種基本資料!$H$28*12,0)</f>
        <v>18</v>
      </c>
      <c r="F394" s="229">
        <f ca="1">OFFSET(險種基本資料!AA3,險種基本資料!$H$28*12,0)</f>
        <v>35</v>
      </c>
      <c r="G394" s="229">
        <f ca="1">OFFSET(險種基本資料!AB3,險種基本資料!$H$28*12,0)</f>
        <v>65</v>
      </c>
      <c r="H394" s="228">
        <f ca="1">OFFSET(險種基本資料!AC3,險種基本資料!$H$28*12,0)</f>
        <v>18</v>
      </c>
      <c r="I394" s="229">
        <f ca="1">OFFSET(險種基本資料!AD3,險種基本資料!$H$28*12,0)</f>
        <v>35</v>
      </c>
      <c r="J394" s="230">
        <f ca="1">OFFSET(險種基本資料!AE3,險種基本資料!$H$28*12,0)</f>
        <v>65</v>
      </c>
      <c r="K394" s="231"/>
      <c r="L394" s="231"/>
      <c r="N394" s="223"/>
      <c r="O394" s="223"/>
      <c r="P394" s="223"/>
      <c r="Q394" s="223"/>
      <c r="R394" s="223"/>
      <c r="S394" s="223"/>
      <c r="T394" s="223"/>
      <c r="U394" s="223"/>
      <c r="V394" s="223"/>
      <c r="W394" s="223"/>
      <c r="X394" s="223"/>
      <c r="Y394" s="223"/>
      <c r="Z394" s="223"/>
      <c r="AA394" s="223"/>
      <c r="AB394" s="223"/>
      <c r="AC394" s="223"/>
      <c r="AD394" s="223"/>
      <c r="AE394" s="223"/>
      <c r="AF394" s="223"/>
    </row>
    <row r="395" spans="2:32" s="227" customFormat="1" ht="21.6" customHeight="1" thickTop="1">
      <c r="B395" s="1284" t="s">
        <v>829</v>
      </c>
      <c r="C395" s="1287" t="s">
        <v>344</v>
      </c>
      <c r="D395" s="323">
        <f ca="1">OFFSET(險種基本資料!Y4,險種基本資料!$H$28*12,0)</f>
        <v>1</v>
      </c>
      <c r="E395" s="324">
        <f ca="1">OFFSET(險種基本資料!Z4,險種基本資料!$H$28*12,0)</f>
        <v>0.79</v>
      </c>
      <c r="F395" s="324">
        <f ca="1">OFFSET(險種基本資料!AA4,險種基本資料!$H$28*12,0)</f>
        <v>0.8</v>
      </c>
      <c r="G395" s="324">
        <f ca="1">OFFSET(險種基本資料!AB4,險種基本資料!$H$28*12,0)</f>
        <v>0.8</v>
      </c>
      <c r="H395" s="324">
        <f ca="1">OFFSET(險種基本資料!AC4,險種基本資料!$H$28*12,0)</f>
        <v>0.79</v>
      </c>
      <c r="I395" s="324">
        <f ca="1">OFFSET(險種基本資料!AD4,險種基本資料!$H$28*12,0)</f>
        <v>0.79</v>
      </c>
      <c r="J395" s="325">
        <f ca="1">OFFSET(險種基本資料!AE4,險種基本資料!$H$28*12,0)</f>
        <v>0.8</v>
      </c>
      <c r="K395" s="234"/>
      <c r="L395" s="234"/>
      <c r="N395" s="223"/>
      <c r="O395" s="223"/>
      <c r="P395" s="223"/>
      <c r="Q395" s="223"/>
      <c r="R395" s="223"/>
      <c r="S395" s="223"/>
      <c r="T395" s="223"/>
      <c r="U395" s="223"/>
      <c r="V395" s="223"/>
      <c r="W395" s="223"/>
      <c r="X395" s="223"/>
      <c r="Y395" s="223"/>
      <c r="Z395" s="223"/>
      <c r="AA395" s="223"/>
      <c r="AB395" s="223"/>
      <c r="AC395" s="223"/>
      <c r="AD395" s="223"/>
      <c r="AE395" s="223"/>
      <c r="AF395" s="223"/>
    </row>
    <row r="396" spans="2:32" s="227" customFormat="1" ht="21.6" customHeight="1">
      <c r="B396" s="1285"/>
      <c r="C396" s="1288"/>
      <c r="D396" s="235">
        <f ca="1">OFFSET(險種基本資料!Y5,險種基本資料!$H$28*12,0)</f>
        <v>2</v>
      </c>
      <c r="E396" s="232">
        <f ca="1">OFFSET(險種基本資料!Z5,險種基本資料!$H$28*12,0)</f>
        <v>0.79</v>
      </c>
      <c r="F396" s="232">
        <f ca="1">OFFSET(險種基本資料!AA5,險種基本資料!$H$28*12,0)</f>
        <v>0.8</v>
      </c>
      <c r="G396" s="232">
        <f ca="1">OFFSET(險種基本資料!AB5,險種基本資料!$H$28*12,0)</f>
        <v>0.8</v>
      </c>
      <c r="H396" s="232">
        <f ca="1">OFFSET(險種基本資料!AC5,險種基本資料!$H$28*12,0)</f>
        <v>0.79</v>
      </c>
      <c r="I396" s="232">
        <f ca="1">OFFSET(險種基本資料!AD5,險種基本資料!$H$28*12,0)</f>
        <v>0.79</v>
      </c>
      <c r="J396" s="233">
        <f ca="1">OFFSET(險種基本資料!AE5,險種基本資料!$H$28*12,0)</f>
        <v>0.79</v>
      </c>
      <c r="K396" s="234"/>
      <c r="L396" s="234"/>
      <c r="N396" s="223"/>
      <c r="O396" s="223"/>
      <c r="P396" s="223"/>
      <c r="Q396" s="223"/>
      <c r="R396" s="223"/>
      <c r="S396" s="223"/>
      <c r="T396" s="223"/>
      <c r="U396" s="223"/>
      <c r="V396" s="223"/>
      <c r="W396" s="223"/>
      <c r="X396" s="223"/>
      <c r="Y396" s="223"/>
      <c r="Z396" s="223"/>
      <c r="AA396" s="223"/>
      <c r="AB396" s="223"/>
      <c r="AC396" s="223"/>
      <c r="AD396" s="223"/>
      <c r="AE396" s="223"/>
      <c r="AF396" s="223"/>
    </row>
    <row r="397" spans="2:32" s="227" customFormat="1" ht="21.6" customHeight="1">
      <c r="B397" s="1285"/>
      <c r="C397" s="1288"/>
      <c r="D397" s="235">
        <f ca="1">OFFSET(險種基本資料!Y6,險種基本資料!$H$28*12,0)</f>
        <v>3</v>
      </c>
      <c r="E397" s="232">
        <f ca="1">OFFSET(險種基本資料!Z6,險種基本資料!$H$28*12,0)</f>
        <v>0.85</v>
      </c>
      <c r="F397" s="232">
        <f ca="1">OFFSET(險種基本資料!AA6,險種基本資料!$H$28*12,0)</f>
        <v>0.86</v>
      </c>
      <c r="G397" s="232">
        <f ca="1">OFFSET(險種基本資料!AB6,險種基本資料!$H$28*12,0)</f>
        <v>0.85</v>
      </c>
      <c r="H397" s="232">
        <f ca="1">OFFSET(險種基本資料!AC6,險種基本資料!$H$28*12,0)</f>
        <v>0.85</v>
      </c>
      <c r="I397" s="232">
        <f ca="1">OFFSET(險種基本資料!AD6,險種基本資料!$H$28*12,0)</f>
        <v>0.85</v>
      </c>
      <c r="J397" s="233">
        <f ca="1">OFFSET(險種基本資料!AE6,險種基本資料!$H$28*12,0)</f>
        <v>0.85</v>
      </c>
      <c r="K397" s="234"/>
      <c r="L397" s="234"/>
      <c r="N397" s="223"/>
      <c r="O397" s="223"/>
      <c r="P397" s="223"/>
      <c r="Q397" s="223"/>
      <c r="R397" s="223"/>
      <c r="S397" s="223"/>
      <c r="T397" s="223"/>
      <c r="U397" s="223"/>
      <c r="V397" s="223"/>
      <c r="W397" s="223"/>
      <c r="X397" s="223"/>
      <c r="Y397" s="223"/>
      <c r="Z397" s="223"/>
      <c r="AA397" s="223"/>
      <c r="AB397" s="223"/>
      <c r="AC397" s="223"/>
      <c r="AD397" s="223"/>
      <c r="AE397" s="223"/>
      <c r="AF397" s="223"/>
    </row>
    <row r="398" spans="2:32" s="227" customFormat="1" ht="21.6" customHeight="1">
      <c r="B398" s="1285"/>
      <c r="C398" s="1288"/>
      <c r="D398" s="235">
        <f ca="1">OFFSET(險種基本資料!Y7,險種基本資料!$H$28*12,0)</f>
        <v>4</v>
      </c>
      <c r="E398" s="232">
        <f ca="1">OFFSET(險種基本資料!Z7,險種基本資料!$H$28*12,0)</f>
        <v>0.85</v>
      </c>
      <c r="F398" s="232">
        <f ca="1">OFFSET(險種基本資料!AA7,險種基本資料!$H$28*12,0)</f>
        <v>0.86</v>
      </c>
      <c r="G398" s="232">
        <f ca="1">OFFSET(險種基本資料!AB7,險種基本資料!$H$28*12,0)</f>
        <v>0.85</v>
      </c>
      <c r="H398" s="232">
        <f ca="1">OFFSET(險種基本資料!AC7,險種基本資料!$H$28*12,0)</f>
        <v>0.85</v>
      </c>
      <c r="I398" s="232">
        <f ca="1">OFFSET(險種基本資料!AD7,險種基本資料!$H$28*12,0)</f>
        <v>0.85</v>
      </c>
      <c r="J398" s="233">
        <f ca="1">OFFSET(險種基本資料!AE7,險種基本資料!$H$28*12,0)</f>
        <v>0.85</v>
      </c>
      <c r="K398" s="234"/>
      <c r="L398" s="234"/>
      <c r="N398" s="223"/>
      <c r="O398" s="223"/>
      <c r="P398" s="223"/>
      <c r="Q398" s="223"/>
      <c r="R398" s="223"/>
      <c r="S398" s="223"/>
      <c r="T398" s="223"/>
      <c r="U398" s="223"/>
      <c r="V398" s="223"/>
      <c r="W398" s="223"/>
      <c r="X398" s="223"/>
      <c r="Y398" s="223"/>
      <c r="Z398" s="223"/>
      <c r="AA398" s="223"/>
      <c r="AB398" s="223"/>
      <c r="AC398" s="223"/>
      <c r="AD398" s="223"/>
      <c r="AE398" s="223"/>
      <c r="AF398" s="223"/>
    </row>
    <row r="399" spans="2:32" s="227" customFormat="1" ht="21.6" customHeight="1">
      <c r="B399" s="1285"/>
      <c r="C399" s="1288"/>
      <c r="D399" s="235">
        <f ca="1">OFFSET(險種基本資料!Y8,險種基本資料!$H$28*12,0)</f>
        <v>5</v>
      </c>
      <c r="E399" s="232">
        <f ca="1">OFFSET(險種基本資料!Z8,險種基本資料!$H$28*12,0)</f>
        <v>0.85</v>
      </c>
      <c r="F399" s="232">
        <f ca="1">OFFSET(險種基本資料!AA8,險種基本資料!$H$28*12,0)</f>
        <v>0.85</v>
      </c>
      <c r="G399" s="232">
        <f ca="1">OFFSET(險種基本資料!AB8,險種基本資料!$H$28*12,0)</f>
        <v>0.84</v>
      </c>
      <c r="H399" s="232">
        <f ca="1">OFFSET(險種基本資料!AC8,險種基本資料!$H$28*12,0)</f>
        <v>0.85</v>
      </c>
      <c r="I399" s="232">
        <f ca="1">OFFSET(險種基本資料!AD8,險種基本資料!$H$28*12,0)</f>
        <v>0.85</v>
      </c>
      <c r="J399" s="233">
        <f ca="1">OFFSET(險種基本資料!AE8,險種基本資料!$H$28*12,0)</f>
        <v>0.85</v>
      </c>
      <c r="K399" s="234"/>
      <c r="L399" s="234"/>
      <c r="N399" s="223"/>
      <c r="O399" s="223"/>
      <c r="P399" s="223"/>
      <c r="Q399" s="223"/>
      <c r="R399" s="223"/>
      <c r="S399" s="223"/>
      <c r="T399" s="223"/>
      <c r="U399" s="223"/>
      <c r="V399" s="223"/>
      <c r="W399" s="223"/>
      <c r="X399" s="223"/>
      <c r="Y399" s="223"/>
      <c r="Z399" s="223"/>
      <c r="AA399" s="223"/>
      <c r="AB399" s="223"/>
      <c r="AC399" s="223"/>
      <c r="AD399" s="223"/>
      <c r="AE399" s="223"/>
      <c r="AF399" s="223"/>
    </row>
    <row r="400" spans="2:32" s="227" customFormat="1" ht="21.6" customHeight="1">
      <c r="B400" s="1285"/>
      <c r="C400" s="1288"/>
      <c r="D400" s="235">
        <f ca="1">OFFSET(險種基本資料!Y9,險種基本資料!$H$28*12,0)</f>
        <v>10</v>
      </c>
      <c r="E400" s="232">
        <f ca="1">OFFSET(險種基本資料!Z9,險種基本資料!$H$28*12,0)</f>
        <v>0.85</v>
      </c>
      <c r="F400" s="232">
        <f ca="1">OFFSET(險種基本資料!AA9,險種基本資料!$H$28*12,0)</f>
        <v>0.84</v>
      </c>
      <c r="G400" s="232">
        <f ca="1">OFFSET(險種基本資料!AB9,險種基本資料!$H$28*12,0)</f>
        <v>0.8</v>
      </c>
      <c r="H400" s="232">
        <f ca="1">OFFSET(險種基本資料!AC9,險種基本資料!$H$28*12,0)</f>
        <v>0.85</v>
      </c>
      <c r="I400" s="232">
        <f ca="1">OFFSET(險種基本資料!AD9,險種基本資料!$H$28*12,0)</f>
        <v>0.85</v>
      </c>
      <c r="J400" s="233">
        <f ca="1">OFFSET(險種基本資料!AE9,險種基本資料!$H$28*12,0)</f>
        <v>0.82</v>
      </c>
      <c r="K400" s="234"/>
      <c r="L400" s="234"/>
      <c r="N400" s="223"/>
      <c r="O400" s="223"/>
      <c r="P400" s="223"/>
      <c r="Q400" s="223"/>
      <c r="R400" s="223"/>
      <c r="S400" s="223"/>
      <c r="T400" s="223"/>
      <c r="U400" s="223"/>
      <c r="V400" s="223"/>
      <c r="W400" s="223"/>
      <c r="X400" s="223"/>
      <c r="Y400" s="223"/>
      <c r="Z400" s="223"/>
      <c r="AA400" s="223"/>
      <c r="AB400" s="223"/>
      <c r="AC400" s="223"/>
      <c r="AD400" s="223"/>
      <c r="AE400" s="223"/>
      <c r="AF400" s="223"/>
    </row>
    <row r="401" spans="2:32" s="227" customFormat="1" ht="21.6" customHeight="1">
      <c r="B401" s="1285"/>
      <c r="C401" s="1288"/>
      <c r="D401" s="235">
        <f ca="1">OFFSET(險種基本資料!Y10,險種基本資料!$H$28*12,0)</f>
        <v>15</v>
      </c>
      <c r="E401" s="232">
        <f ca="1">OFFSET(險種基本資料!Z10,險種基本資料!$H$28*12,0)</f>
        <v>0.83</v>
      </c>
      <c r="F401" s="232">
        <f ca="1">OFFSET(險種基本資料!AA10,險種基本資料!$H$28*12,0)</f>
        <v>0.81</v>
      </c>
      <c r="G401" s="232">
        <f ca="1">OFFSET(險種基本資料!AB10,險種基本資料!$H$28*12,0)</f>
        <v>0.73</v>
      </c>
      <c r="H401" s="232">
        <f ca="1">OFFSET(險種基本資料!AC10,險種基本資料!$H$28*12,0)</f>
        <v>0.84</v>
      </c>
      <c r="I401" s="232">
        <f ca="1">OFFSET(險種基本資料!AD10,險種基本資料!$H$28*12,0)</f>
        <v>0.83</v>
      </c>
      <c r="J401" s="233">
        <f ca="1">OFFSET(險種基本資料!AE10,險種基本資料!$H$28*12,0)</f>
        <v>0.77</v>
      </c>
      <c r="K401" s="234"/>
      <c r="L401" s="234"/>
      <c r="N401" s="223"/>
      <c r="O401" s="223"/>
      <c r="P401" s="223"/>
      <c r="Q401" s="223"/>
      <c r="R401" s="223"/>
      <c r="S401" s="223"/>
      <c r="T401" s="223"/>
      <c r="U401" s="223"/>
      <c r="V401" s="223"/>
      <c r="W401" s="223"/>
      <c r="X401" s="223"/>
      <c r="Y401" s="223"/>
      <c r="Z401" s="223"/>
      <c r="AA401" s="223"/>
      <c r="AB401" s="223"/>
      <c r="AC401" s="223"/>
      <c r="AD401" s="223"/>
      <c r="AE401" s="223"/>
      <c r="AF401" s="223"/>
    </row>
    <row r="402" spans="2:32" s="227" customFormat="1" ht="21.6" customHeight="1">
      <c r="B402" s="1286"/>
      <c r="C402" s="1289"/>
      <c r="D402" s="236">
        <f ca="1">OFFSET(險種基本資料!Y11,險種基本資料!$H$28*12,0)</f>
        <v>20</v>
      </c>
      <c r="E402" s="237">
        <f ca="1">OFFSET(險種基本資料!Z11,險種基本資料!$H$28*12,0)</f>
        <v>0.82</v>
      </c>
      <c r="F402" s="237">
        <f ca="1">OFFSET(險種基本資料!AA11,險種基本資料!$H$28*12,0)</f>
        <v>0.78</v>
      </c>
      <c r="G402" s="237">
        <f ca="1">OFFSET(險種基本資料!AB11,險種基本資料!$H$28*12,0)</f>
        <v>0.67</v>
      </c>
      <c r="H402" s="237">
        <f ca="1">OFFSET(險種基本資料!AC11,險種基本資料!$H$28*12,0)</f>
        <v>0.83</v>
      </c>
      <c r="I402" s="237">
        <f ca="1">OFFSET(險種基本資料!AD11,險種基本資料!$H$28*12,0)</f>
        <v>0.82</v>
      </c>
      <c r="J402" s="238">
        <f ca="1">OFFSET(險種基本資料!AE11,險種基本資料!$H$28*12,0)</f>
        <v>0.71</v>
      </c>
      <c r="K402" s="234"/>
      <c r="L402" s="234"/>
      <c r="N402" s="223"/>
      <c r="O402" s="223"/>
      <c r="P402" s="223"/>
      <c r="Q402" s="223"/>
      <c r="R402" s="223"/>
      <c r="S402" s="223"/>
      <c r="T402" s="223"/>
      <c r="U402" s="223"/>
      <c r="V402" s="223"/>
      <c r="W402" s="223"/>
      <c r="X402" s="223"/>
      <c r="Y402" s="223"/>
      <c r="Z402" s="223"/>
      <c r="AA402" s="223"/>
      <c r="AB402" s="223"/>
      <c r="AC402" s="223"/>
      <c r="AD402" s="223"/>
      <c r="AE402" s="223"/>
      <c r="AF402" s="223"/>
    </row>
    <row r="403" spans="2:32" ht="18.45">
      <c r="B403" s="449" t="s">
        <v>495</v>
      </c>
    </row>
    <row r="405" spans="2:32" s="918" customFormat="1" ht="17.850000000000001">
      <c r="B405" s="917" t="s">
        <v>766</v>
      </c>
      <c r="N405" s="919"/>
      <c r="O405" s="919"/>
      <c r="P405" s="919"/>
      <c r="Q405" s="919"/>
      <c r="R405" s="919"/>
      <c r="S405" s="919"/>
      <c r="T405" s="919"/>
      <c r="U405" s="919"/>
      <c r="V405" s="919"/>
      <c r="W405" s="919"/>
      <c r="X405" s="919"/>
      <c r="Y405" s="919"/>
      <c r="Z405" s="919"/>
      <c r="AA405" s="919"/>
      <c r="AB405" s="919"/>
      <c r="AC405" s="919"/>
      <c r="AD405" s="919"/>
      <c r="AE405" s="919"/>
      <c r="AF405" s="919"/>
    </row>
    <row r="406" spans="2:32" s="918" customFormat="1" ht="16.7" hidden="1" customHeight="1">
      <c r="B406" s="917" t="s">
        <v>765</v>
      </c>
      <c r="N406" s="919"/>
      <c r="O406" s="919"/>
      <c r="P406" s="919"/>
      <c r="Q406" s="919"/>
      <c r="R406" s="919"/>
      <c r="S406" s="919"/>
      <c r="T406" s="919"/>
      <c r="U406" s="919"/>
      <c r="V406" s="919"/>
      <c r="W406" s="919"/>
      <c r="X406" s="919"/>
      <c r="Y406" s="919"/>
      <c r="Z406" s="919"/>
      <c r="AA406" s="919"/>
      <c r="AB406" s="919"/>
      <c r="AC406" s="919"/>
      <c r="AD406" s="919"/>
      <c r="AE406" s="919"/>
      <c r="AF406" s="919"/>
    </row>
    <row r="407" spans="2:32" s="918" customFormat="1" ht="17.850000000000001" hidden="1">
      <c r="B407" s="917" t="s">
        <v>778</v>
      </c>
      <c r="N407" s="919"/>
      <c r="O407" s="919"/>
      <c r="P407" s="919"/>
      <c r="Q407" s="919"/>
      <c r="R407" s="919"/>
      <c r="S407" s="919"/>
      <c r="T407" s="919"/>
      <c r="U407" s="919"/>
      <c r="V407" s="919"/>
      <c r="W407" s="919"/>
      <c r="X407" s="919"/>
      <c r="Y407" s="919"/>
      <c r="Z407" s="919"/>
      <c r="AA407" s="919"/>
      <c r="AB407" s="919"/>
      <c r="AC407" s="919"/>
      <c r="AD407" s="919"/>
      <c r="AE407" s="919"/>
      <c r="AF407" s="919"/>
    </row>
    <row r="408" spans="2:32" s="918" customFormat="1" ht="17.850000000000001" hidden="1">
      <c r="B408" s="916" t="s">
        <v>761</v>
      </c>
      <c r="N408" s="919"/>
      <c r="O408" s="919"/>
      <c r="P408" s="919"/>
      <c r="Q408" s="919"/>
      <c r="R408" s="919"/>
      <c r="S408" s="919"/>
      <c r="T408" s="919"/>
      <c r="U408" s="919"/>
      <c r="V408" s="919"/>
      <c r="W408" s="919"/>
      <c r="X408" s="919"/>
      <c r="Y408" s="919"/>
      <c r="Z408" s="919"/>
      <c r="AA408" s="919"/>
      <c r="AB408" s="919"/>
      <c r="AC408" s="919"/>
      <c r="AD408" s="919"/>
      <c r="AE408" s="919"/>
      <c r="AF408" s="919"/>
    </row>
    <row r="409" spans="2:32" s="918" customFormat="1" ht="17.850000000000001" hidden="1">
      <c r="B409" s="916" t="s">
        <v>762</v>
      </c>
      <c r="N409" s="919"/>
      <c r="O409" s="919"/>
      <c r="P409" s="919"/>
      <c r="Q409" s="919"/>
      <c r="R409" s="919"/>
      <c r="S409" s="919"/>
      <c r="T409" s="919"/>
      <c r="U409" s="919"/>
      <c r="V409" s="919"/>
      <c r="W409" s="919"/>
      <c r="X409" s="919"/>
      <c r="Y409" s="919"/>
      <c r="Z409" s="919"/>
      <c r="AA409" s="919"/>
      <c r="AB409" s="919"/>
      <c r="AC409" s="919"/>
      <c r="AD409" s="919"/>
      <c r="AE409" s="919"/>
      <c r="AF409" s="919"/>
    </row>
    <row r="410" spans="2:32" s="918" customFormat="1" ht="17.850000000000001" hidden="1">
      <c r="B410" s="914" t="s">
        <v>763</v>
      </c>
      <c r="N410" s="919"/>
      <c r="O410" s="919"/>
      <c r="P410" s="919"/>
      <c r="Q410" s="919"/>
      <c r="R410" s="919"/>
      <c r="S410" s="919"/>
      <c r="T410" s="919"/>
      <c r="U410" s="919"/>
      <c r="V410" s="919"/>
      <c r="W410" s="919"/>
      <c r="X410" s="919"/>
      <c r="Y410" s="919"/>
      <c r="Z410" s="919"/>
      <c r="AA410" s="919"/>
      <c r="AB410" s="919"/>
      <c r="AC410" s="919"/>
      <c r="AD410" s="919"/>
      <c r="AE410" s="919"/>
      <c r="AF410" s="919"/>
    </row>
    <row r="411" spans="2:32" s="918" customFormat="1" ht="17.850000000000001" hidden="1">
      <c r="B411" s="914" t="s">
        <v>764</v>
      </c>
      <c r="N411" s="919"/>
      <c r="O411" s="919"/>
      <c r="P411" s="919"/>
      <c r="Q411" s="919"/>
      <c r="R411" s="919"/>
      <c r="S411" s="919"/>
      <c r="T411" s="919"/>
      <c r="U411" s="919"/>
      <c r="V411" s="919"/>
      <c r="W411" s="919"/>
      <c r="X411" s="919"/>
      <c r="Y411" s="919"/>
      <c r="Z411" s="919"/>
      <c r="AA411" s="919"/>
      <c r="AB411" s="919"/>
      <c r="AC411" s="919"/>
      <c r="AD411" s="919"/>
      <c r="AE411" s="919"/>
      <c r="AF411" s="919"/>
    </row>
  </sheetData>
  <sheetProtection password="D6D6" sheet="1" objects="1" scenarios="1" selectLockedCells="1" selectUnlockedCells="1"/>
  <mergeCells count="811">
    <mergeCell ref="B2:K2"/>
    <mergeCell ref="B4:C4"/>
    <mergeCell ref="K4:K5"/>
    <mergeCell ref="B5:C5"/>
    <mergeCell ref="B6:C6"/>
    <mergeCell ref="B7:C7"/>
    <mergeCell ref="C9:D12"/>
    <mergeCell ref="E9:F9"/>
    <mergeCell ref="G9:H9"/>
    <mergeCell ref="I9:J12"/>
    <mergeCell ref="E10:F10"/>
    <mergeCell ref="G10:H10"/>
    <mergeCell ref="E11:F11"/>
    <mergeCell ref="G11:H11"/>
    <mergeCell ref="E12:F12"/>
    <mergeCell ref="G12:H12"/>
    <mergeCell ref="B15:D15"/>
    <mergeCell ref="E15:F15"/>
    <mergeCell ref="G15:K15"/>
    <mergeCell ref="B16:C16"/>
    <mergeCell ref="B18:B20"/>
    <mergeCell ref="C18:C20"/>
    <mergeCell ref="D18:D20"/>
    <mergeCell ref="E18:K18"/>
    <mergeCell ref="E19:F19"/>
    <mergeCell ref="H19:K19"/>
    <mergeCell ref="L19:L20"/>
    <mergeCell ref="M19:M20"/>
    <mergeCell ref="E20:F20"/>
    <mergeCell ref="H20:I20"/>
    <mergeCell ref="J20:K20"/>
    <mergeCell ref="E21:F21"/>
    <mergeCell ref="H21:I21"/>
    <mergeCell ref="J21:K21"/>
    <mergeCell ref="E22:F22"/>
    <mergeCell ref="H22:I22"/>
    <mergeCell ref="J22:K22"/>
    <mergeCell ref="E23:F23"/>
    <mergeCell ref="H23:I23"/>
    <mergeCell ref="J23:K23"/>
    <mergeCell ref="E24:F24"/>
    <mergeCell ref="H24:I24"/>
    <mergeCell ref="J24:K24"/>
    <mergeCell ref="E25:F25"/>
    <mergeCell ref="H25:I25"/>
    <mergeCell ref="J25:K25"/>
    <mergeCell ref="E26:F26"/>
    <mergeCell ref="H26:I26"/>
    <mergeCell ref="J26:K26"/>
    <mergeCell ref="E27:F27"/>
    <mergeCell ref="H27:I27"/>
    <mergeCell ref="J27:K27"/>
    <mergeCell ref="E28:F28"/>
    <mergeCell ref="H28:I28"/>
    <mergeCell ref="J28:K28"/>
    <mergeCell ref="E29:F29"/>
    <mergeCell ref="H29:I29"/>
    <mergeCell ref="J29:K29"/>
    <mergeCell ref="E30:F30"/>
    <mergeCell ref="H30:I30"/>
    <mergeCell ref="J30:K30"/>
    <mergeCell ref="E31:F31"/>
    <mergeCell ref="H31:I31"/>
    <mergeCell ref="J31:K31"/>
    <mergeCell ref="E32:F32"/>
    <mergeCell ref="H32:I32"/>
    <mergeCell ref="J32:K32"/>
    <mergeCell ref="E33:F33"/>
    <mergeCell ref="H33:I33"/>
    <mergeCell ref="J33:K33"/>
    <mergeCell ref="E34:F34"/>
    <mergeCell ref="H34:I34"/>
    <mergeCell ref="J34:K34"/>
    <mergeCell ref="E35:F35"/>
    <mergeCell ref="H35:I35"/>
    <mergeCell ref="J35:K35"/>
    <mergeCell ref="B36:B38"/>
    <mergeCell ref="C36:C38"/>
    <mergeCell ref="D36:D38"/>
    <mergeCell ref="E36:K36"/>
    <mergeCell ref="E37:F37"/>
    <mergeCell ref="H37:K37"/>
    <mergeCell ref="L37:L38"/>
    <mergeCell ref="M37:M38"/>
    <mergeCell ref="E38:F38"/>
    <mergeCell ref="H38:I38"/>
    <mergeCell ref="J38:K38"/>
    <mergeCell ref="E39:F39"/>
    <mergeCell ref="H39:I39"/>
    <mergeCell ref="J39:K39"/>
    <mergeCell ref="E40:F40"/>
    <mergeCell ref="H40:I40"/>
    <mergeCell ref="J40:K40"/>
    <mergeCell ref="E41:F41"/>
    <mergeCell ref="H41:I41"/>
    <mergeCell ref="J41:K41"/>
    <mergeCell ref="E42:F42"/>
    <mergeCell ref="H42:I42"/>
    <mergeCell ref="J42:K42"/>
    <mergeCell ref="E43:F43"/>
    <mergeCell ref="H43:I43"/>
    <mergeCell ref="J43:K43"/>
    <mergeCell ref="E44:F44"/>
    <mergeCell ref="H44:I44"/>
    <mergeCell ref="J44:K44"/>
    <mergeCell ref="E45:F45"/>
    <mergeCell ref="H45:I45"/>
    <mergeCell ref="J45:K45"/>
    <mergeCell ref="E46:F46"/>
    <mergeCell ref="H46:I46"/>
    <mergeCell ref="J46:K46"/>
    <mergeCell ref="E47:F47"/>
    <mergeCell ref="H47:I47"/>
    <mergeCell ref="J47:K47"/>
    <mergeCell ref="E48:F48"/>
    <mergeCell ref="H48:I48"/>
    <mergeCell ref="J48:K48"/>
    <mergeCell ref="E49:F49"/>
    <mergeCell ref="H49:I49"/>
    <mergeCell ref="J49:K49"/>
    <mergeCell ref="E50:F50"/>
    <mergeCell ref="H50:I50"/>
    <mergeCell ref="J50:K50"/>
    <mergeCell ref="E51:F51"/>
    <mergeCell ref="H51:I51"/>
    <mergeCell ref="J51:K51"/>
    <mergeCell ref="E52:F52"/>
    <mergeCell ref="H52:I52"/>
    <mergeCell ref="J52:K52"/>
    <mergeCell ref="E53:F53"/>
    <mergeCell ref="H53:I53"/>
    <mergeCell ref="J53:K53"/>
    <mergeCell ref="E54:F54"/>
    <mergeCell ref="H54:I54"/>
    <mergeCell ref="J54:K54"/>
    <mergeCell ref="E55:F55"/>
    <mergeCell ref="H55:I55"/>
    <mergeCell ref="J55:K55"/>
    <mergeCell ref="E56:F56"/>
    <mergeCell ref="H56:I56"/>
    <mergeCell ref="J56:K56"/>
    <mergeCell ref="E57:F57"/>
    <mergeCell ref="H57:I57"/>
    <mergeCell ref="J57:K57"/>
    <mergeCell ref="E58:F58"/>
    <mergeCell ref="H58:I58"/>
    <mergeCell ref="J58:K58"/>
    <mergeCell ref="E59:F59"/>
    <mergeCell ref="H59:I59"/>
    <mergeCell ref="J59:K59"/>
    <mergeCell ref="E60:F60"/>
    <mergeCell ref="H60:I60"/>
    <mergeCell ref="J60:K60"/>
    <mergeCell ref="E61:F61"/>
    <mergeCell ref="H61:I61"/>
    <mergeCell ref="J61:K61"/>
    <mergeCell ref="E62:F62"/>
    <mergeCell ref="H62:I62"/>
    <mergeCell ref="J62:K62"/>
    <mergeCell ref="E63:F63"/>
    <mergeCell ref="H63:I63"/>
    <mergeCell ref="J63:K63"/>
    <mergeCell ref="B64:B66"/>
    <mergeCell ref="C64:C66"/>
    <mergeCell ref="D64:D66"/>
    <mergeCell ref="E64:K64"/>
    <mergeCell ref="E65:F65"/>
    <mergeCell ref="H65:K65"/>
    <mergeCell ref="L65:L66"/>
    <mergeCell ref="M65:M66"/>
    <mergeCell ref="E66:F66"/>
    <mergeCell ref="H66:I66"/>
    <mergeCell ref="J66:K66"/>
    <mergeCell ref="E67:F67"/>
    <mergeCell ref="H67:I67"/>
    <mergeCell ref="J67:K67"/>
    <mergeCell ref="E68:F68"/>
    <mergeCell ref="H68:I68"/>
    <mergeCell ref="J68:K68"/>
    <mergeCell ref="E69:F69"/>
    <mergeCell ref="H69:I69"/>
    <mergeCell ref="J69:K69"/>
    <mergeCell ref="E70:F70"/>
    <mergeCell ref="H70:I70"/>
    <mergeCell ref="J70:K70"/>
    <mergeCell ref="E71:F71"/>
    <mergeCell ref="H71:I71"/>
    <mergeCell ref="J71:K71"/>
    <mergeCell ref="E72:F72"/>
    <mergeCell ref="H72:I72"/>
    <mergeCell ref="J72:K72"/>
    <mergeCell ref="E73:F73"/>
    <mergeCell ref="H73:I73"/>
    <mergeCell ref="J73:K73"/>
    <mergeCell ref="E74:F74"/>
    <mergeCell ref="H74:I74"/>
    <mergeCell ref="J74:K74"/>
    <mergeCell ref="E75:F75"/>
    <mergeCell ref="H75:I75"/>
    <mergeCell ref="J75:K75"/>
    <mergeCell ref="E76:F76"/>
    <mergeCell ref="H76:I76"/>
    <mergeCell ref="J76:K76"/>
    <mergeCell ref="E77:F77"/>
    <mergeCell ref="H77:I77"/>
    <mergeCell ref="J77:K77"/>
    <mergeCell ref="E78:F78"/>
    <mergeCell ref="H78:I78"/>
    <mergeCell ref="J78:K78"/>
    <mergeCell ref="E79:F79"/>
    <mergeCell ref="H79:I79"/>
    <mergeCell ref="J79:K79"/>
    <mergeCell ref="E80:F80"/>
    <mergeCell ref="H80:I80"/>
    <mergeCell ref="J80:K80"/>
    <mergeCell ref="E81:F81"/>
    <mergeCell ref="H81:I81"/>
    <mergeCell ref="J81:K81"/>
    <mergeCell ref="E82:F82"/>
    <mergeCell ref="H82:I82"/>
    <mergeCell ref="J82:K82"/>
    <mergeCell ref="E83:F83"/>
    <mergeCell ref="H83:I83"/>
    <mergeCell ref="J83:K83"/>
    <mergeCell ref="E84:F84"/>
    <mergeCell ref="H84:I84"/>
    <mergeCell ref="J84:K84"/>
    <mergeCell ref="E85:F85"/>
    <mergeCell ref="H85:I85"/>
    <mergeCell ref="J85:K85"/>
    <mergeCell ref="E86:F86"/>
    <mergeCell ref="H86:I86"/>
    <mergeCell ref="J86:K86"/>
    <mergeCell ref="E87:F87"/>
    <mergeCell ref="H87:I87"/>
    <mergeCell ref="J87:K87"/>
    <mergeCell ref="E88:F88"/>
    <mergeCell ref="H88:I88"/>
    <mergeCell ref="J88:K88"/>
    <mergeCell ref="E89:F89"/>
    <mergeCell ref="H89:I89"/>
    <mergeCell ref="J89:K89"/>
    <mergeCell ref="E90:F90"/>
    <mergeCell ref="H90:I90"/>
    <mergeCell ref="J90:K90"/>
    <mergeCell ref="E91:F91"/>
    <mergeCell ref="H91:I91"/>
    <mergeCell ref="J91:K91"/>
    <mergeCell ref="B92:B94"/>
    <mergeCell ref="C92:C94"/>
    <mergeCell ref="D92:D94"/>
    <mergeCell ref="E92:K92"/>
    <mergeCell ref="E93:F93"/>
    <mergeCell ref="H93:K93"/>
    <mergeCell ref="L93:L94"/>
    <mergeCell ref="M93:M94"/>
    <mergeCell ref="E94:F94"/>
    <mergeCell ref="H94:I94"/>
    <mergeCell ref="J94:K94"/>
    <mergeCell ref="E95:F95"/>
    <mergeCell ref="H95:I95"/>
    <mergeCell ref="J95:K95"/>
    <mergeCell ref="E96:F96"/>
    <mergeCell ref="H96:I96"/>
    <mergeCell ref="J96:K96"/>
    <mergeCell ref="E97:F97"/>
    <mergeCell ref="H97:I97"/>
    <mergeCell ref="J97:K97"/>
    <mergeCell ref="E98:F98"/>
    <mergeCell ref="H98:I98"/>
    <mergeCell ref="J98:K98"/>
    <mergeCell ref="E99:F99"/>
    <mergeCell ref="H99:I99"/>
    <mergeCell ref="J99:K99"/>
    <mergeCell ref="E100:F100"/>
    <mergeCell ref="H100:I100"/>
    <mergeCell ref="J100:K100"/>
    <mergeCell ref="E101:F101"/>
    <mergeCell ref="H101:I101"/>
    <mergeCell ref="J101:K101"/>
    <mergeCell ref="E102:F102"/>
    <mergeCell ref="H102:I102"/>
    <mergeCell ref="J102:K102"/>
    <mergeCell ref="E103:F103"/>
    <mergeCell ref="H103:I103"/>
    <mergeCell ref="J103:K103"/>
    <mergeCell ref="E104:F104"/>
    <mergeCell ref="H104:I104"/>
    <mergeCell ref="J104:K104"/>
    <mergeCell ref="E105:F105"/>
    <mergeCell ref="H105:I105"/>
    <mergeCell ref="J105:K105"/>
    <mergeCell ref="E106:F106"/>
    <mergeCell ref="H106:I106"/>
    <mergeCell ref="J106:K106"/>
    <mergeCell ref="E107:F107"/>
    <mergeCell ref="H107:I107"/>
    <mergeCell ref="J107:K107"/>
    <mergeCell ref="E108:F108"/>
    <mergeCell ref="H108:I108"/>
    <mergeCell ref="J108:K108"/>
    <mergeCell ref="E109:F109"/>
    <mergeCell ref="H109:I109"/>
    <mergeCell ref="J109:K109"/>
    <mergeCell ref="E110:F110"/>
    <mergeCell ref="H110:I110"/>
    <mergeCell ref="J110:K110"/>
    <mergeCell ref="E111:F111"/>
    <mergeCell ref="H111:I111"/>
    <mergeCell ref="J111:K111"/>
    <mergeCell ref="E112:F112"/>
    <mergeCell ref="H112:I112"/>
    <mergeCell ref="J112:K112"/>
    <mergeCell ref="E113:F113"/>
    <mergeCell ref="H113:I113"/>
    <mergeCell ref="J113:K113"/>
    <mergeCell ref="E114:F114"/>
    <mergeCell ref="H114:I114"/>
    <mergeCell ref="J114:K114"/>
    <mergeCell ref="E115:F115"/>
    <mergeCell ref="H115:I115"/>
    <mergeCell ref="J115:K115"/>
    <mergeCell ref="E116:F116"/>
    <mergeCell ref="H116:I116"/>
    <mergeCell ref="J116:K116"/>
    <mergeCell ref="E117:F117"/>
    <mergeCell ref="H117:I117"/>
    <mergeCell ref="J117:K117"/>
    <mergeCell ref="E118:F118"/>
    <mergeCell ref="H118:I118"/>
    <mergeCell ref="J118:K118"/>
    <mergeCell ref="E119:F119"/>
    <mergeCell ref="H119:I119"/>
    <mergeCell ref="J119:K119"/>
    <mergeCell ref="B120:B122"/>
    <mergeCell ref="C120:C122"/>
    <mergeCell ref="D120:D122"/>
    <mergeCell ref="E120:K120"/>
    <mergeCell ref="E121:F121"/>
    <mergeCell ref="H121:K121"/>
    <mergeCell ref="L121:L122"/>
    <mergeCell ref="M121:M122"/>
    <mergeCell ref="E122:F122"/>
    <mergeCell ref="H122:I122"/>
    <mergeCell ref="J122:K122"/>
    <mergeCell ref="E123:F123"/>
    <mergeCell ref="H123:I123"/>
    <mergeCell ref="J123:K123"/>
    <mergeCell ref="E124:F124"/>
    <mergeCell ref="H124:I124"/>
    <mergeCell ref="J124:K124"/>
    <mergeCell ref="E125:F125"/>
    <mergeCell ref="H125:I125"/>
    <mergeCell ref="J125:K125"/>
    <mergeCell ref="E126:F126"/>
    <mergeCell ref="H126:I126"/>
    <mergeCell ref="J126:K126"/>
    <mergeCell ref="E127:F127"/>
    <mergeCell ref="H127:I127"/>
    <mergeCell ref="J127:K127"/>
    <mergeCell ref="E128:F128"/>
    <mergeCell ref="H128:I128"/>
    <mergeCell ref="J128:K128"/>
    <mergeCell ref="E129:F129"/>
    <mergeCell ref="H129:I129"/>
    <mergeCell ref="J129:K129"/>
    <mergeCell ref="E130:F130"/>
    <mergeCell ref="H130:I130"/>
    <mergeCell ref="J130:K130"/>
    <mergeCell ref="E131:F131"/>
    <mergeCell ref="H131:I131"/>
    <mergeCell ref="J131:K131"/>
    <mergeCell ref="E132:F132"/>
    <mergeCell ref="H132:I132"/>
    <mergeCell ref="J132:K132"/>
    <mergeCell ref="E133:F133"/>
    <mergeCell ref="H133:I133"/>
    <mergeCell ref="J133:K133"/>
    <mergeCell ref="E134:F134"/>
    <mergeCell ref="H134:I134"/>
    <mergeCell ref="J134:K134"/>
    <mergeCell ref="E135:F135"/>
    <mergeCell ref="H135:I135"/>
    <mergeCell ref="J135:K135"/>
    <mergeCell ref="E136:F136"/>
    <mergeCell ref="H136:I136"/>
    <mergeCell ref="J136:K136"/>
    <mergeCell ref="E137:F137"/>
    <mergeCell ref="H137:I137"/>
    <mergeCell ref="J137:K137"/>
    <mergeCell ref="E138:F138"/>
    <mergeCell ref="H138:I138"/>
    <mergeCell ref="J138:K138"/>
    <mergeCell ref="E139:F139"/>
    <mergeCell ref="H139:I139"/>
    <mergeCell ref="J139:K139"/>
    <mergeCell ref="E140:F140"/>
    <mergeCell ref="H140:I140"/>
    <mergeCell ref="J140:K140"/>
    <mergeCell ref="E141:F141"/>
    <mergeCell ref="H141:I141"/>
    <mergeCell ref="J141:K141"/>
    <mergeCell ref="E142:F142"/>
    <mergeCell ref="H142:I142"/>
    <mergeCell ref="J142:K142"/>
    <mergeCell ref="B144:C144"/>
    <mergeCell ref="B145:B147"/>
    <mergeCell ref="C145:C147"/>
    <mergeCell ref="D145:D147"/>
    <mergeCell ref="E145:K145"/>
    <mergeCell ref="E146:F146"/>
    <mergeCell ref="H146:K146"/>
    <mergeCell ref="L146:L147"/>
    <mergeCell ref="M146:M147"/>
    <mergeCell ref="E147:F147"/>
    <mergeCell ref="H147:I147"/>
    <mergeCell ref="J147:K147"/>
    <mergeCell ref="E148:F148"/>
    <mergeCell ref="H148:I148"/>
    <mergeCell ref="J148:K148"/>
    <mergeCell ref="E149:F149"/>
    <mergeCell ref="H149:I149"/>
    <mergeCell ref="J149:K149"/>
    <mergeCell ref="E150:F150"/>
    <mergeCell ref="H150:I150"/>
    <mergeCell ref="J150:K150"/>
    <mergeCell ref="E151:F151"/>
    <mergeCell ref="H151:I151"/>
    <mergeCell ref="J151:K151"/>
    <mergeCell ref="E152:F152"/>
    <mergeCell ref="H152:I152"/>
    <mergeCell ref="J152:K152"/>
    <mergeCell ref="E153:F153"/>
    <mergeCell ref="H153:I153"/>
    <mergeCell ref="J153:K153"/>
    <mergeCell ref="E154:F154"/>
    <mergeCell ref="H154:I154"/>
    <mergeCell ref="J154:K154"/>
    <mergeCell ref="E155:F155"/>
    <mergeCell ref="H155:I155"/>
    <mergeCell ref="J155:K155"/>
    <mergeCell ref="E156:F156"/>
    <mergeCell ref="H156:I156"/>
    <mergeCell ref="J156:K156"/>
    <mergeCell ref="E157:F157"/>
    <mergeCell ref="H157:I157"/>
    <mergeCell ref="J157:K157"/>
    <mergeCell ref="E158:F158"/>
    <mergeCell ref="H158:I158"/>
    <mergeCell ref="J158:K158"/>
    <mergeCell ref="E159:F159"/>
    <mergeCell ref="H159:I159"/>
    <mergeCell ref="J159:K159"/>
    <mergeCell ref="E160:F160"/>
    <mergeCell ref="H160:I160"/>
    <mergeCell ref="J160:K160"/>
    <mergeCell ref="E161:F161"/>
    <mergeCell ref="H161:I161"/>
    <mergeCell ref="J161:K161"/>
    <mergeCell ref="E162:F162"/>
    <mergeCell ref="H162:I162"/>
    <mergeCell ref="J162:K162"/>
    <mergeCell ref="E163:F163"/>
    <mergeCell ref="H163:I163"/>
    <mergeCell ref="J163:K163"/>
    <mergeCell ref="E164:F164"/>
    <mergeCell ref="H164:I164"/>
    <mergeCell ref="J164:K164"/>
    <mergeCell ref="E165:F165"/>
    <mergeCell ref="H165:I165"/>
    <mergeCell ref="J165:K165"/>
    <mergeCell ref="E166:F166"/>
    <mergeCell ref="H166:I166"/>
    <mergeCell ref="J166:K166"/>
    <mergeCell ref="E167:F167"/>
    <mergeCell ref="H167:I167"/>
    <mergeCell ref="J167:K167"/>
    <mergeCell ref="B168:B170"/>
    <mergeCell ref="C168:C170"/>
    <mergeCell ref="D168:D170"/>
    <mergeCell ref="E168:K168"/>
    <mergeCell ref="E169:F169"/>
    <mergeCell ref="H169:K169"/>
    <mergeCell ref="L169:L170"/>
    <mergeCell ref="M169:M170"/>
    <mergeCell ref="E170:F170"/>
    <mergeCell ref="H170:I170"/>
    <mergeCell ref="J170:K170"/>
    <mergeCell ref="E171:F171"/>
    <mergeCell ref="H171:I171"/>
    <mergeCell ref="J171:K171"/>
    <mergeCell ref="E172:F172"/>
    <mergeCell ref="H172:I172"/>
    <mergeCell ref="J172:K172"/>
    <mergeCell ref="E173:F173"/>
    <mergeCell ref="H173:I173"/>
    <mergeCell ref="J173:K173"/>
    <mergeCell ref="E174:F174"/>
    <mergeCell ref="H174:I174"/>
    <mergeCell ref="J174:K174"/>
    <mergeCell ref="E175:F175"/>
    <mergeCell ref="H175:I175"/>
    <mergeCell ref="J175:K175"/>
    <mergeCell ref="E176:F176"/>
    <mergeCell ref="H176:I176"/>
    <mergeCell ref="J176:K176"/>
    <mergeCell ref="E177:F177"/>
    <mergeCell ref="H177:I177"/>
    <mergeCell ref="J177:K177"/>
    <mergeCell ref="E178:F178"/>
    <mergeCell ref="H178:I178"/>
    <mergeCell ref="J178:K178"/>
    <mergeCell ref="E179:F179"/>
    <mergeCell ref="H179:I179"/>
    <mergeCell ref="J179:K179"/>
    <mergeCell ref="E180:F180"/>
    <mergeCell ref="H180:I180"/>
    <mergeCell ref="J180:K180"/>
    <mergeCell ref="E181:F181"/>
    <mergeCell ref="H181:I181"/>
    <mergeCell ref="J181:K181"/>
    <mergeCell ref="E182:F182"/>
    <mergeCell ref="H182:I182"/>
    <mergeCell ref="J182:K182"/>
    <mergeCell ref="E183:F183"/>
    <mergeCell ref="H183:I183"/>
    <mergeCell ref="J183:K183"/>
    <mergeCell ref="E184:F184"/>
    <mergeCell ref="H184:I184"/>
    <mergeCell ref="J184:K184"/>
    <mergeCell ref="E185:F185"/>
    <mergeCell ref="H185:I185"/>
    <mergeCell ref="J185:K185"/>
    <mergeCell ref="E186:F186"/>
    <mergeCell ref="H186:I186"/>
    <mergeCell ref="J186:K186"/>
    <mergeCell ref="E187:F187"/>
    <mergeCell ref="H187:I187"/>
    <mergeCell ref="J187:K187"/>
    <mergeCell ref="E188:F188"/>
    <mergeCell ref="H188:I188"/>
    <mergeCell ref="J188:K188"/>
    <mergeCell ref="E189:F189"/>
    <mergeCell ref="H189:I189"/>
    <mergeCell ref="J189:K189"/>
    <mergeCell ref="E190:F190"/>
    <mergeCell ref="H190:I190"/>
    <mergeCell ref="J190:K190"/>
    <mergeCell ref="B191:B193"/>
    <mergeCell ref="C191:C193"/>
    <mergeCell ref="D191:D193"/>
    <mergeCell ref="E191:K191"/>
    <mergeCell ref="E192:F192"/>
    <mergeCell ref="H192:K192"/>
    <mergeCell ref="L192:L193"/>
    <mergeCell ref="M192:M193"/>
    <mergeCell ref="E193:F193"/>
    <mergeCell ref="H193:I193"/>
    <mergeCell ref="J193:K193"/>
    <mergeCell ref="E194:F194"/>
    <mergeCell ref="H194:I194"/>
    <mergeCell ref="J194:K194"/>
    <mergeCell ref="E195:F195"/>
    <mergeCell ref="H195:I195"/>
    <mergeCell ref="J195:K195"/>
    <mergeCell ref="E196:F196"/>
    <mergeCell ref="H196:I196"/>
    <mergeCell ref="J196:K196"/>
    <mergeCell ref="E197:F197"/>
    <mergeCell ref="H197:I197"/>
    <mergeCell ref="J197:K197"/>
    <mergeCell ref="E198:F198"/>
    <mergeCell ref="H198:I198"/>
    <mergeCell ref="J198:K198"/>
    <mergeCell ref="E199:F199"/>
    <mergeCell ref="H199:I199"/>
    <mergeCell ref="J199:K199"/>
    <mergeCell ref="E200:F200"/>
    <mergeCell ref="H200:I200"/>
    <mergeCell ref="J200:K200"/>
    <mergeCell ref="E201:F201"/>
    <mergeCell ref="H201:I201"/>
    <mergeCell ref="J201:K201"/>
    <mergeCell ref="E202:F202"/>
    <mergeCell ref="H202:I202"/>
    <mergeCell ref="J202:K202"/>
    <mergeCell ref="E203:F203"/>
    <mergeCell ref="H203:I203"/>
    <mergeCell ref="J203:K203"/>
    <mergeCell ref="E204:F204"/>
    <mergeCell ref="H204:I204"/>
    <mergeCell ref="J204:K204"/>
    <mergeCell ref="E205:F205"/>
    <mergeCell ref="H205:I205"/>
    <mergeCell ref="J205:K205"/>
    <mergeCell ref="E206:F206"/>
    <mergeCell ref="H206:I206"/>
    <mergeCell ref="J206:K206"/>
    <mergeCell ref="E207:F207"/>
    <mergeCell ref="H207:I207"/>
    <mergeCell ref="J207:K207"/>
    <mergeCell ref="E208:F208"/>
    <mergeCell ref="H208:I208"/>
    <mergeCell ref="J208:K208"/>
    <mergeCell ref="E209:F209"/>
    <mergeCell ref="H209:I209"/>
    <mergeCell ref="J209:K209"/>
    <mergeCell ref="E210:F210"/>
    <mergeCell ref="H210:I210"/>
    <mergeCell ref="J210:K210"/>
    <mergeCell ref="E211:F211"/>
    <mergeCell ref="H211:I211"/>
    <mergeCell ref="J211:K211"/>
    <mergeCell ref="E212:F212"/>
    <mergeCell ref="H212:I212"/>
    <mergeCell ref="J212:K212"/>
    <mergeCell ref="E213:F213"/>
    <mergeCell ref="H213:I213"/>
    <mergeCell ref="J213:K213"/>
    <mergeCell ref="B214:B216"/>
    <mergeCell ref="C214:C216"/>
    <mergeCell ref="D214:D216"/>
    <mergeCell ref="E214:K214"/>
    <mergeCell ref="E215:F215"/>
    <mergeCell ref="H215:K215"/>
    <mergeCell ref="L215:L216"/>
    <mergeCell ref="M215:M216"/>
    <mergeCell ref="E216:F216"/>
    <mergeCell ref="H216:I216"/>
    <mergeCell ref="J216:K216"/>
    <mergeCell ref="E217:F217"/>
    <mergeCell ref="H217:I217"/>
    <mergeCell ref="J217:K217"/>
    <mergeCell ref="E218:F218"/>
    <mergeCell ref="H218:I218"/>
    <mergeCell ref="J218:K218"/>
    <mergeCell ref="E219:F219"/>
    <mergeCell ref="H219:I219"/>
    <mergeCell ref="J219:K219"/>
    <mergeCell ref="E220:F220"/>
    <mergeCell ref="H220:I220"/>
    <mergeCell ref="J220:K220"/>
    <mergeCell ref="E221:F221"/>
    <mergeCell ref="H221:I221"/>
    <mergeCell ref="J221:K221"/>
    <mergeCell ref="E222:F222"/>
    <mergeCell ref="H222:I222"/>
    <mergeCell ref="J222:K222"/>
    <mergeCell ref="E223:F223"/>
    <mergeCell ref="H223:I223"/>
    <mergeCell ref="J223:K223"/>
    <mergeCell ref="E224:F224"/>
    <mergeCell ref="H224:I224"/>
    <mergeCell ref="J224:K224"/>
    <mergeCell ref="E225:F225"/>
    <mergeCell ref="H225:I225"/>
    <mergeCell ref="J225:K225"/>
    <mergeCell ref="E226:F226"/>
    <mergeCell ref="H226:I226"/>
    <mergeCell ref="J226:K226"/>
    <mergeCell ref="E227:F227"/>
    <mergeCell ref="H227:I227"/>
    <mergeCell ref="J227:K227"/>
    <mergeCell ref="E228:F228"/>
    <mergeCell ref="H228:I228"/>
    <mergeCell ref="J228:K228"/>
    <mergeCell ref="E229:F229"/>
    <mergeCell ref="H229:I229"/>
    <mergeCell ref="J229:K229"/>
    <mergeCell ref="E230:F230"/>
    <mergeCell ref="H230:I230"/>
    <mergeCell ref="J230:K230"/>
    <mergeCell ref="E231:F231"/>
    <mergeCell ref="H231:I231"/>
    <mergeCell ref="J231:K231"/>
    <mergeCell ref="E232:F232"/>
    <mergeCell ref="H232:I232"/>
    <mergeCell ref="J232:K232"/>
    <mergeCell ref="E233:F233"/>
    <mergeCell ref="H233:I233"/>
    <mergeCell ref="J233:K233"/>
    <mergeCell ref="E234:F234"/>
    <mergeCell ref="H234:I234"/>
    <mergeCell ref="J234:K234"/>
    <mergeCell ref="E235:F235"/>
    <mergeCell ref="H235:I235"/>
    <mergeCell ref="J235:K235"/>
    <mergeCell ref="E236:F236"/>
    <mergeCell ref="H236:I236"/>
    <mergeCell ref="J236:K236"/>
    <mergeCell ref="B237:B239"/>
    <mergeCell ref="C237:C239"/>
    <mergeCell ref="D237:D239"/>
    <mergeCell ref="E237:K237"/>
    <mergeCell ref="E238:F238"/>
    <mergeCell ref="H238:K238"/>
    <mergeCell ref="L238:L239"/>
    <mergeCell ref="M238:M239"/>
    <mergeCell ref="E239:F239"/>
    <mergeCell ref="H239:I239"/>
    <mergeCell ref="J239:K239"/>
    <mergeCell ref="E240:F240"/>
    <mergeCell ref="H240:I240"/>
    <mergeCell ref="J240:K240"/>
    <mergeCell ref="E241:F241"/>
    <mergeCell ref="H241:I241"/>
    <mergeCell ref="J241:K241"/>
    <mergeCell ref="E242:F242"/>
    <mergeCell ref="H242:I242"/>
    <mergeCell ref="J242:K242"/>
    <mergeCell ref="E243:F243"/>
    <mergeCell ref="H243:I243"/>
    <mergeCell ref="J243:K243"/>
    <mergeCell ref="E244:F244"/>
    <mergeCell ref="H244:I244"/>
    <mergeCell ref="J244:K244"/>
    <mergeCell ref="E245:F245"/>
    <mergeCell ref="H245:I245"/>
    <mergeCell ref="J245:K245"/>
    <mergeCell ref="E246:F246"/>
    <mergeCell ref="H246:I246"/>
    <mergeCell ref="J246:K246"/>
    <mergeCell ref="E247:F247"/>
    <mergeCell ref="H247:I247"/>
    <mergeCell ref="J247:K247"/>
    <mergeCell ref="E248:F248"/>
    <mergeCell ref="H248:I248"/>
    <mergeCell ref="J248:K248"/>
    <mergeCell ref="E249:F249"/>
    <mergeCell ref="H249:I249"/>
    <mergeCell ref="J249:K249"/>
    <mergeCell ref="E250:F250"/>
    <mergeCell ref="H250:I250"/>
    <mergeCell ref="J250:K250"/>
    <mergeCell ref="E251:F251"/>
    <mergeCell ref="H251:I251"/>
    <mergeCell ref="J251:K251"/>
    <mergeCell ref="E252:F252"/>
    <mergeCell ref="H252:I252"/>
    <mergeCell ref="J252:K252"/>
    <mergeCell ref="E253:F253"/>
    <mergeCell ref="H253:I253"/>
    <mergeCell ref="J253:K253"/>
    <mergeCell ref="E254:F254"/>
    <mergeCell ref="H254:I254"/>
    <mergeCell ref="J254:K254"/>
    <mergeCell ref="E255:F255"/>
    <mergeCell ref="H255:I255"/>
    <mergeCell ref="J255:K255"/>
    <mergeCell ref="E256:F256"/>
    <mergeCell ref="H256:I256"/>
    <mergeCell ref="J256:K256"/>
    <mergeCell ref="E257:F257"/>
    <mergeCell ref="H257:I257"/>
    <mergeCell ref="J257:K257"/>
    <mergeCell ref="E258:F258"/>
    <mergeCell ref="H258:I258"/>
    <mergeCell ref="J258:K258"/>
    <mergeCell ref="E259:F259"/>
    <mergeCell ref="H259:I259"/>
    <mergeCell ref="J259:K259"/>
    <mergeCell ref="B260:B262"/>
    <mergeCell ref="C260:C262"/>
    <mergeCell ref="D260:D262"/>
    <mergeCell ref="E260:K260"/>
    <mergeCell ref="E261:F261"/>
    <mergeCell ref="H261:K261"/>
    <mergeCell ref="L261:L262"/>
    <mergeCell ref="M261:M262"/>
    <mergeCell ref="E262:F262"/>
    <mergeCell ref="H262:I262"/>
    <mergeCell ref="J262:K262"/>
    <mergeCell ref="E263:F263"/>
    <mergeCell ref="H263:I263"/>
    <mergeCell ref="J263:K263"/>
    <mergeCell ref="E264:F264"/>
    <mergeCell ref="H264:I264"/>
    <mergeCell ref="J264:K264"/>
    <mergeCell ref="E265:F265"/>
    <mergeCell ref="H265:I265"/>
    <mergeCell ref="J265:K265"/>
    <mergeCell ref="E266:F266"/>
    <mergeCell ref="H266:I266"/>
    <mergeCell ref="J266:K266"/>
    <mergeCell ref="E267:F267"/>
    <mergeCell ref="H267:I267"/>
    <mergeCell ref="J267:K267"/>
    <mergeCell ref="H14:I14"/>
    <mergeCell ref="F14:G14"/>
    <mergeCell ref="B362:K362"/>
    <mergeCell ref="B393:D393"/>
    <mergeCell ref="E393:G393"/>
    <mergeCell ref="H393:J393"/>
    <mergeCell ref="B394:D394"/>
    <mergeCell ref="B395:B402"/>
    <mergeCell ref="C395:C402"/>
    <mergeCell ref="E271:F271"/>
    <mergeCell ref="H271:I271"/>
    <mergeCell ref="J271:K271"/>
    <mergeCell ref="E272:F272"/>
    <mergeCell ref="H272:I272"/>
    <mergeCell ref="J272:K272"/>
    <mergeCell ref="E268:F268"/>
    <mergeCell ref="H268:I268"/>
    <mergeCell ref="J268:K268"/>
    <mergeCell ref="E269:F269"/>
    <mergeCell ref="H269:I269"/>
    <mergeCell ref="J269:K269"/>
    <mergeCell ref="E270:F270"/>
    <mergeCell ref="H270:I270"/>
    <mergeCell ref="J270:K270"/>
  </mergeCells>
  <phoneticPr fontId="13" type="noConversion"/>
  <conditionalFormatting sqref="J263:J272 K148:K159 J148:J167 J123:J142 K21:K32 J39:J63 J67:J91 J95:J119 J21:J35 J171:J190 J194:J213 J217:J236 J240:J259 B263:H272 B148:H167 B95:H119 B21:H35 B39:H63 B67:H91 B123:H142 B171:H190 B194:H213 B217:H236 B240:H259">
    <cfRule type="expression" dxfId="13" priority="5" stopIfTrue="1">
      <formula>MOD(INDIRECT("B"&amp;ROW()),5)=0</formula>
    </cfRule>
  </conditionalFormatting>
  <conditionalFormatting sqref="H5:J5">
    <cfRule type="expression" dxfId="12" priority="4">
      <formula>PayYear=1</formula>
    </cfRule>
  </conditionalFormatting>
  <conditionalFormatting sqref="I7:J7">
    <cfRule type="expression" dxfId="11" priority="3">
      <formula>PayYear=1</formula>
    </cfRule>
  </conditionalFormatting>
  <conditionalFormatting sqref="D14:I14">
    <cfRule type="expression" dxfId="10" priority="2">
      <formula>PayYear&gt;1</formula>
    </cfRule>
  </conditionalFormatting>
  <conditionalFormatting sqref="A405:XFD411">
    <cfRule type="expression" dxfId="9" priority="1">
      <formula>LoanP="否"</formula>
    </cfRule>
  </conditionalFormatting>
  <printOptions horizontalCentered="1"/>
  <pageMargins left="0.19685039370078741" right="0.19685039370078741" top="0.59055118110236227" bottom="0.59055118110236227" header="0.31496062992125984" footer="0.31496062992125984"/>
  <pageSetup paperSize="9" scale="63" fitToHeight="30" orientation="landscape" r:id="rId1"/>
  <headerFooter>
    <oddHeader>&amp;L&amp;"微軟正黑體,標準"EBKD6UD411501380&amp;C&amp;"微軟正黑體,粗體"&amp;U凱基人壽美利成臻美元利率變動型終身壽險－定期給付型&amp;"微軟正黑體,標準"&amp;U
&amp;"微軟正黑體,粗體"試算表&amp;R&amp;"微軟正黑體,標準"列印日期：&amp;D</oddHeader>
    <oddFooter>&amp;L&amp;"微軟正黑體,標準"第&amp;P頁／共&amp;N頁&amp;C&amp;"微軟正黑體,粗體" ~&amp;14本保險試算表係屬參考資料&amp;12，非正式簽署保險契約，且無法取代要保書，有關您的權益請參閱保險契約條款~&amp;"-,標準" &amp;R&amp;"微軟正黑體,標準" 115.01 公版</oddFooter>
  </headerFooter>
  <rowBreaks count="2" manualBreakCount="2">
    <brk id="35" min="1" max="10" man="1"/>
    <brk id="391" min="1"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5"/>
  <sheetViews>
    <sheetView showGridLines="0" showRowColHeaders="0" zoomScale="70" zoomScaleNormal="70" workbookViewId="0">
      <selection activeCell="M22" sqref="M22"/>
    </sheetView>
  </sheetViews>
  <sheetFormatPr defaultRowHeight="16.149999999999999"/>
  <cols>
    <col min="1" max="1" width="3.5" style="52" customWidth="1"/>
    <col min="2" max="2" width="9.5" style="52" customWidth="1"/>
    <col min="3" max="3" width="16.296875" style="52" customWidth="1"/>
    <col min="4" max="4" width="24.5" style="52" customWidth="1"/>
    <col min="5" max="10" width="28.5" style="52" customWidth="1"/>
    <col min="11" max="16384" width="8.796875" style="52"/>
  </cols>
  <sheetData>
    <row r="1" spans="2:11" ht="16.7" thickBot="1"/>
    <row r="2" spans="2:11" ht="21.35" customHeight="1">
      <c r="B2" s="1369" t="str">
        <f>資料輸入區!B2</f>
        <v>凱基人壽美利成臻美元利率變動型終身壽險－定期給付型</v>
      </c>
      <c r="C2" s="1370"/>
      <c r="D2" s="1370"/>
      <c r="E2" s="1370"/>
      <c r="F2" s="1370"/>
      <c r="G2" s="1370"/>
      <c r="H2" s="1370"/>
      <c r="I2" s="1370"/>
      <c r="J2" s="1371"/>
    </row>
    <row r="3" spans="2:11" ht="18" customHeight="1">
      <c r="B3" s="138"/>
      <c r="C3" s="139"/>
      <c r="D3" s="139"/>
      <c r="E3" s="139"/>
      <c r="F3" s="139"/>
      <c r="G3" s="139"/>
      <c r="H3" s="139"/>
      <c r="I3" s="140"/>
      <c r="J3" s="141" t="s">
        <v>194</v>
      </c>
    </row>
    <row r="4" spans="2:11" ht="18" customHeight="1">
      <c r="B4" s="1372" t="s">
        <v>345</v>
      </c>
      <c r="C4" s="1373"/>
      <c r="D4" s="151" t="str">
        <f>Sex</f>
        <v>男性</v>
      </c>
      <c r="E4" s="950" t="s">
        <v>346</v>
      </c>
      <c r="F4" s="241" t="str">
        <f>IF(PayYear=1,"躉繳",PayYear&amp;"年期")</f>
        <v>躉繳</v>
      </c>
      <c r="G4" s="146"/>
      <c r="H4" s="243" t="str">
        <f>'明細版-試算頁'!L4</f>
        <v>經費率折減後躉繳保費：</v>
      </c>
      <c r="I4" s="244">
        <f ca="1">'明細版-試算頁'!O4</f>
        <v>2655727</v>
      </c>
      <c r="J4" s="1374" t="str">
        <f>IF(資料輸入區!E13="月","※月繳件首期須繳交2個月保費","")</f>
        <v/>
      </c>
    </row>
    <row r="5" spans="2:11" ht="23.05" customHeight="1">
      <c r="B5" s="1372" t="s">
        <v>348</v>
      </c>
      <c r="C5" s="1373"/>
      <c r="D5" s="247">
        <f ca="1">Age</f>
        <v>71</v>
      </c>
      <c r="E5" s="950" t="s">
        <v>349</v>
      </c>
      <c r="F5" s="248" t="str">
        <f>資料輸入區!E13&amp;"繳"</f>
        <v>躉繳</v>
      </c>
      <c r="G5" s="146"/>
      <c r="H5" s="243" t="str">
        <f>'明細版-試算頁'!L5</f>
        <v>續期繳交保險費(經費率折減後)：</v>
      </c>
      <c r="I5" s="244">
        <f ca="1">'明細版-試算頁'!O5</f>
        <v>-7583744280120</v>
      </c>
      <c r="J5" s="1374"/>
      <c r="K5" s="52" t="s">
        <v>347</v>
      </c>
    </row>
    <row r="6" spans="2:11" ht="23.05" customHeight="1">
      <c r="B6" s="1375" t="s">
        <v>350</v>
      </c>
      <c r="C6" s="1376"/>
      <c r="D6" s="145">
        <f>DecareRate</f>
        <v>4.3499999999999996</v>
      </c>
      <c r="E6" s="950" t="s">
        <v>351</v>
      </c>
      <c r="F6" s="244">
        <f ca="1">SA</f>
        <v>3701867</v>
      </c>
      <c r="G6" s="146"/>
      <c r="H6" s="249" t="str">
        <f>'明細版-試算頁'!L6</f>
        <v>高保費費率折減：</v>
      </c>
      <c r="I6" s="250">
        <f ca="1">'明細版-試算頁'!O6</f>
        <v>7.0000000000000007E-2</v>
      </c>
      <c r="J6" s="152"/>
    </row>
    <row r="7" spans="2:11" ht="23.05" customHeight="1">
      <c r="B7" s="1372" t="s">
        <v>352</v>
      </c>
      <c r="C7" s="1373"/>
      <c r="D7" s="145">
        <f>PDRate</f>
        <v>1.75</v>
      </c>
      <c r="E7" s="950" t="s">
        <v>353</v>
      </c>
      <c r="F7" s="244">
        <f ca="1">資料輸入區!N14</f>
        <v>2855620</v>
      </c>
      <c r="G7" s="146"/>
      <c r="H7" s="251" t="str">
        <f ca="1">'明細版-試算頁'!L7</f>
        <v>續期高保費與金融機構轉帳費率折減：</v>
      </c>
      <c r="I7" s="150" t="str">
        <f ca="1">'明細版-試算頁'!O7</f>
        <v>2,655,727</v>
      </c>
      <c r="J7" s="152"/>
    </row>
    <row r="8" spans="2:11" ht="13.85" customHeight="1">
      <c r="B8" s="153"/>
      <c r="C8" s="252"/>
      <c r="D8" s="146"/>
      <c r="E8" s="253"/>
      <c r="F8" s="146"/>
      <c r="G8" s="146"/>
      <c r="H8" s="254"/>
      <c r="I8" s="147"/>
      <c r="J8" s="152"/>
    </row>
    <row r="9" spans="2:11" ht="23.8" customHeight="1">
      <c r="B9" s="153"/>
      <c r="C9" s="1377" t="s">
        <v>354</v>
      </c>
      <c r="D9" s="1402"/>
      <c r="E9" s="1379" t="str">
        <f ca="1">'明細版-試算頁'!G9</f>
        <v/>
      </c>
      <c r="F9" s="1391"/>
      <c r="G9" s="1394" t="str">
        <f ca="1">'明細版-試算頁'!J9</f>
        <v/>
      </c>
      <c r="H9" s="1395"/>
      <c r="I9" s="1392" t="str">
        <f ca="1">'明細版-試算頁'!M9</f>
        <v/>
      </c>
      <c r="J9" s="1393"/>
    </row>
    <row r="10" spans="2:11" ht="23.8" customHeight="1">
      <c r="B10" s="154"/>
      <c r="C10" s="1377"/>
      <c r="D10" s="1402"/>
      <c r="E10" s="1384" t="str">
        <f ca="1">'明細版-試算頁'!G10</f>
        <v/>
      </c>
      <c r="F10" s="1391"/>
      <c r="G10" s="1396" t="str">
        <f ca="1">'明細版-試算頁'!J10</f>
        <v/>
      </c>
      <c r="H10" s="1397"/>
      <c r="I10" s="1392"/>
      <c r="J10" s="1393"/>
    </row>
    <row r="11" spans="2:11" ht="23.8" customHeight="1">
      <c r="B11" s="155"/>
      <c r="C11" s="1377"/>
      <c r="D11" s="1402"/>
      <c r="E11" s="1386" t="str">
        <f ca="1">'明細版-試算頁'!G11</f>
        <v>第1保單年度起</v>
      </c>
      <c r="F11" s="1391"/>
      <c r="G11" s="1412" t="str">
        <f ca="1">'明細版-試算頁'!J11</f>
        <v>以繳清保險方式增加保險金額</v>
      </c>
      <c r="H11" s="1413"/>
      <c r="I11" s="1392"/>
      <c r="J11" s="1393"/>
    </row>
    <row r="12" spans="2:11" ht="23.8" customHeight="1">
      <c r="B12" s="153"/>
      <c r="C12" s="1377"/>
      <c r="D12" s="1402"/>
      <c r="E12" s="1384" t="str">
        <f ca="1">'明細版-試算頁'!G12</f>
        <v/>
      </c>
      <c r="F12" s="1391"/>
      <c r="G12" s="1388" t="str">
        <f ca="1">'明細版-試算頁'!J12</f>
        <v/>
      </c>
      <c r="H12" s="1389"/>
      <c r="I12" s="1392"/>
      <c r="J12" s="1393"/>
    </row>
    <row r="13" spans="2:11" ht="23.05" customHeight="1">
      <c r="B13" s="627" t="str">
        <f ca="1">'明細版-試算頁'!B13</f>
        <v/>
      </c>
      <c r="C13" s="628"/>
      <c r="D13" s="628"/>
      <c r="E13" s="628"/>
      <c r="F13" s="628"/>
      <c r="G13" s="628"/>
      <c r="H13" s="628"/>
      <c r="I13" s="157"/>
      <c r="J13" s="152"/>
    </row>
    <row r="14" spans="2:11" ht="46.65" customHeight="1">
      <c r="B14" s="907"/>
      <c r="D14" s="949" t="s">
        <v>821</v>
      </c>
      <c r="E14" s="902">
        <f ca="1">'明細版-試算頁'!G14</f>
        <v>2462814</v>
      </c>
      <c r="F14" s="949" t="s">
        <v>756</v>
      </c>
      <c r="G14" s="1269">
        <f ca="1">'明細版-試算頁'!M14</f>
        <v>2265614</v>
      </c>
      <c r="H14" s="1270"/>
      <c r="I14" s="174"/>
      <c r="J14" s="629"/>
    </row>
    <row r="15" spans="2:11" ht="10.4" customHeight="1" thickBot="1">
      <c r="B15" s="1362"/>
      <c r="C15" s="1363"/>
      <c r="D15" s="1363"/>
      <c r="E15" s="1364"/>
      <c r="F15" s="1364"/>
      <c r="G15" s="1400"/>
      <c r="H15" s="1366"/>
      <c r="I15" s="1366"/>
      <c r="J15" s="1367"/>
    </row>
    <row r="16" spans="2:11" hidden="1">
      <c r="B16" s="52" t="s">
        <v>347</v>
      </c>
    </row>
    <row r="17" spans="1:10" hidden="1">
      <c r="C17" s="52">
        <v>2</v>
      </c>
      <c r="D17" s="52">
        <v>3</v>
      </c>
    </row>
    <row r="18" spans="1:10" ht="25.95" customHeight="1" thickBot="1">
      <c r="A18" s="957"/>
      <c r="B18" s="957"/>
      <c r="C18" s="957"/>
      <c r="D18" s="957"/>
      <c r="E18" s="957"/>
      <c r="F18" s="957"/>
      <c r="G18" s="957"/>
      <c r="H18" s="957"/>
      <c r="I18" s="957"/>
      <c r="J18" s="948" t="s">
        <v>812</v>
      </c>
    </row>
    <row r="19" spans="1:10" s="958" customFormat="1" ht="23.9" customHeight="1">
      <c r="B19" s="1405" t="s">
        <v>790</v>
      </c>
      <c r="C19" s="1407" t="s">
        <v>820</v>
      </c>
      <c r="D19" s="1409" t="s">
        <v>791</v>
      </c>
      <c r="E19" s="1401" t="s">
        <v>809</v>
      </c>
      <c r="F19" s="1401"/>
      <c r="G19" s="1411" t="s">
        <v>810</v>
      </c>
      <c r="H19" s="1411"/>
      <c r="I19" s="1403" t="s">
        <v>811</v>
      </c>
      <c r="J19" s="1404"/>
    </row>
    <row r="20" spans="1:10" s="958" customFormat="1" ht="49" customHeight="1">
      <c r="B20" s="1406"/>
      <c r="C20" s="1408"/>
      <c r="D20" s="1410"/>
      <c r="E20" s="959" t="s">
        <v>792</v>
      </c>
      <c r="F20" s="959" t="s">
        <v>793</v>
      </c>
      <c r="G20" s="960" t="s">
        <v>808</v>
      </c>
      <c r="H20" s="960" t="s">
        <v>793</v>
      </c>
      <c r="I20" s="961" t="s">
        <v>792</v>
      </c>
      <c r="J20" s="962" t="s">
        <v>793</v>
      </c>
    </row>
    <row r="21" spans="1:10" s="963" customFormat="1" ht="21.9" customHeight="1">
      <c r="B21" s="964">
        <v>1</v>
      </c>
      <c r="C21" s="965">
        <f ca="1">IF($B21="","",VLOOKUP($B21,'明細版-試算頁'!$B$20:$AC$141,C$17,FALSE))</f>
        <v>71</v>
      </c>
      <c r="D21" s="966">
        <f ca="1">IF($B21="","",VLOOKUP($B21,'明細版-試算頁'!$B$20:$AC$141,D$17,FALSE))</f>
        <v>2655727</v>
      </c>
      <c r="E21" s="966">
        <f ca="1">IF(B21="","",IF(C21&lt;0,0,OFFSET(預定利率!$J$2,B21,0)+MAX(OFFSET(預定利率!$V$2,B21,0,1,3))))</f>
        <v>2855620</v>
      </c>
      <c r="F21" s="966">
        <f ca="1">IF(B21="","",OFFSET(預定利率!$L$2,B21,0)+OFFSET(預定利率!$K$2,B21,0)+IF(C21&lt;16,OFFSET(預定利率!$N$2,B21,0),OFFSET(預定利率!$Q$2,B21,0)+OFFSET(預定利率!$U$2,B21,0)))</f>
        <v>2305153</v>
      </c>
      <c r="G21" s="966">
        <f ca="1">IF(B21="","",IF(C21&lt;0,0,OFFSET(宣告預定中間值!$J$2,B21,0)+MAX(OFFSET(宣告預定中間值!$V$2,B21,0,1,3))))</f>
        <v>2855620</v>
      </c>
      <c r="H21" s="966">
        <f ca="1">IF(B21="","",OFFSET(宣告預定中間值!$L$2,B21,0)+OFFSET(宣告預定中間值!$K$2,B21,0)+IF(C21&lt;16,OFFSET(宣告預定中間值!$N$2,B21,0),OFFSET(宣告預定中間值!$Q$2,B21,0)+OFFSET(宣告預定中間值!$U$2,B21,0)))</f>
        <v>2337728</v>
      </c>
      <c r="I21" s="966">
        <f ca="1">IF(B21="","",IF(C21&lt;0,0,OFFSET(宣告利率!$J$2,B21,0)+MAX(OFFSET(宣告利率!$V$2,B21,0,1,3))))</f>
        <v>2855620</v>
      </c>
      <c r="J21" s="967">
        <f ca="1">IF(B21="","",OFFSET(宣告利率!$L$2,B21,0)+OFFSET(宣告利率!$K$2,B21,0)+IF(C21&lt;16,OFFSET(宣告利率!$N$2,B21,0),OFFSET(宣告利率!$Q$2,B21,0)+OFFSET(宣告利率!$U$2,B21,0)))</f>
        <v>2370304</v>
      </c>
    </row>
    <row r="22" spans="1:10" s="963" customFormat="1" ht="21.9" customHeight="1">
      <c r="B22" s="964">
        <f ca="1">IF(B21="","",IF(C21=109,"",IF(B21&gt;=10,IF(C21+10&gt;109,109-C21+B21,B21+10),B21+1)))</f>
        <v>2</v>
      </c>
      <c r="C22" s="965">
        <f ca="1">IF($B22="","",VLOOKUP($B22,'明細版-試算頁'!$B$20:$AC$141,C$17,FALSE))</f>
        <v>72</v>
      </c>
      <c r="D22" s="966">
        <f ca="1">IF($B22="","",VLOOKUP($B22,'明細版-試算頁'!$B$20:$AC$141,D$17,FALSE))</f>
        <v>2655727</v>
      </c>
      <c r="E22" s="966">
        <f ca="1">IF(B22="","",IF(C22&lt;0,0,OFFSET(預定利率!$J$2,B22,0)+MAX(OFFSET(預定利率!$V$2,B22,0,1,3))))</f>
        <v>2855620</v>
      </c>
      <c r="F22" s="966">
        <f ca="1">IF(B22="","",OFFSET(預定利率!$L$2,B22,0)+OFFSET(預定利率!$K$2,B22,0)+IF(C22&lt;16,OFFSET(預定利率!$N$2,B22,0),OFFSET(預定利率!$Q$2,B22,0)+OFFSET(預定利率!$U$2,B22,0)))</f>
        <v>2339210</v>
      </c>
      <c r="G22" s="966">
        <f ca="1">IF(B22="","",IF(C22&lt;0,0,OFFSET(宣告預定中間值!$J$2,B22,0)+MAX(OFFSET(宣告預定中間值!$V$2,B22,0,1,3))))</f>
        <v>2892743</v>
      </c>
      <c r="H22" s="966">
        <f ca="1">IF(B22="","",OFFSET(宣告預定中間值!$L$2,B22,0)+OFFSET(宣告預定中間值!$K$2,B22,0)+IF(C22&lt;16,OFFSET(宣告預定中間值!$N$2,B22,0),OFFSET(宣告預定中間值!$Q$2,B22,0)+OFFSET(宣告預定中間值!$U$2,B22,0)))</f>
        <v>2405742</v>
      </c>
      <c r="I22" s="966">
        <f ca="1">IF(B22="","",IF(C22&lt;0,0,OFFSET(宣告利率!$J$2,B22,0)+MAX(OFFSET(宣告利率!$V$2,B22,0,1,3))))</f>
        <v>2929866</v>
      </c>
      <c r="J22" s="967">
        <f ca="1">IF(B22="","",OFFSET(宣告利率!$L$2,B22,0)+OFFSET(宣告利率!$K$2,B22,0)+IF(C22&lt;16,OFFSET(宣告利率!$N$2,B22,0),OFFSET(宣告利率!$Q$2,B22,0)+OFFSET(宣告利率!$U$2,B22,0)))</f>
        <v>2473136</v>
      </c>
    </row>
    <row r="23" spans="1:10" s="963" customFormat="1" ht="21.9" customHeight="1">
      <c r="B23" s="964">
        <f t="shared" ref="B23:B40" ca="1" si="0">IF(B22="","",IF(C22=109,"",IF(B22&gt;=10,IF(C22+10&gt;109,109-C22+B22,B22+10),B22+1)))</f>
        <v>3</v>
      </c>
      <c r="C23" s="965">
        <f ca="1">IF($B23="","",VLOOKUP($B23,'明細版-試算頁'!$B$20:$AC$141,C$17,FALSE))</f>
        <v>73</v>
      </c>
      <c r="D23" s="966">
        <f ca="1">IF($B23="","",VLOOKUP($B23,'明細版-試算頁'!$B$20:$AC$141,D$17,FALSE))</f>
        <v>2655727</v>
      </c>
      <c r="E23" s="966">
        <f ca="1">IF(B23="","",IF(C23&lt;0,0,OFFSET(預定利率!$J$2,B23,0)+MAX(OFFSET(預定利率!$V$2,B23,0,1,3))))</f>
        <v>2855620</v>
      </c>
      <c r="F23" s="966">
        <f ca="1">IF(B23="","",OFFSET(預定利率!$L$2,B23,0)+OFFSET(預定利率!$K$2,B23,0)+IF(C23&lt;16,OFFSET(預定利率!$N$2,B23,0),OFFSET(預定利率!$Q$2,B23,0)+OFFSET(預定利率!$U$2,B23,0)))</f>
        <v>2553918</v>
      </c>
      <c r="G23" s="966">
        <f ca="1">IF(B23="","",IF(C23&lt;0,0,OFFSET(宣告預定中間值!$J$2,B23,0)+MAX(OFFSET(宣告預定中間值!$V$2,B23,0,1,3))))</f>
        <v>2930348</v>
      </c>
      <c r="H23" s="966">
        <f ca="1">IF(B23="","",OFFSET(宣告預定中間值!$L$2,B23,0)+OFFSET(宣告預定中間值!$K$2,B23,0)+IF(C23&lt;16,OFFSET(宣告預定中間值!$N$2,B23,0),OFFSET(宣告預定中間值!$Q$2,B23,0)+OFFSET(宣告預定中間值!$U$2,B23,0)))</f>
        <v>2655844</v>
      </c>
      <c r="I23" s="966">
        <f ca="1">IF(B23="","",IF(C23&lt;0,0,OFFSET(宣告利率!$J$2,B23,0)+MAX(OFFSET(宣告利率!$V$2,B23,0,1,3))))</f>
        <v>3006043</v>
      </c>
      <c r="J23" s="967">
        <f ca="1">IF(B23="","",OFFSET(宣告利率!$L$2,B23,0)+OFFSET(宣告利率!$K$2,B23,0)+IF(C23&lt;16,OFFSET(宣告利率!$N$2,B23,0),OFFSET(宣告利率!$Q$2,B23,0)+OFFSET(宣告利率!$U$2,B23,0)))</f>
        <v>2760423</v>
      </c>
    </row>
    <row r="24" spans="1:10" s="963" customFormat="1" ht="21.9" customHeight="1">
      <c r="B24" s="964">
        <f t="shared" ca="1" si="0"/>
        <v>4</v>
      </c>
      <c r="C24" s="965">
        <f ca="1">IF($B24="","",VLOOKUP($B24,'明細版-試算頁'!$B$20:$AC$141,C$17,FALSE))</f>
        <v>74</v>
      </c>
      <c r="D24" s="966">
        <f ca="1">IF($B24="","",VLOOKUP($B24,'明細版-試算頁'!$B$20:$AC$141,D$17,FALSE))</f>
        <v>2655727</v>
      </c>
      <c r="E24" s="966">
        <f ca="1">IF(B24="","",IF(C24&lt;0,0,OFFSET(預定利率!$J$2,B24,0)+MAX(OFFSET(預定利率!$V$2,B24,0,1,3))))</f>
        <v>2855620</v>
      </c>
      <c r="F24" s="966">
        <f ca="1">IF(B24="","",OFFSET(預定利率!$L$2,B24,0)+OFFSET(預定利率!$K$2,B24,0)+IF(C24&lt;16,OFFSET(預定利率!$N$2,B24,0),OFFSET(預定利率!$Q$2,B24,0)+OFFSET(預定利率!$U$2,B24,0)))</f>
        <v>2591677</v>
      </c>
      <c r="G24" s="966">
        <f ca="1">IF(B24="","",IF(C24&lt;0,0,OFFSET(宣告預定中間值!$J$2,B24,0)+MAX(OFFSET(宣告預定中間值!$V$2,B24,0,1,3))))</f>
        <v>2968442</v>
      </c>
      <c r="H24" s="966">
        <f ca="1">IF(B24="","",OFFSET(宣告預定中間值!$L$2,B24,0)+OFFSET(宣告預定中間值!$K$2,B24,0)+IF(C24&lt;16,OFFSET(宣告預定中間值!$N$2,B24,0),OFFSET(宣告預定中間值!$Q$2,B24,0)+OFFSET(宣告預定中間值!$U$2,B24,0)))</f>
        <v>2730487</v>
      </c>
      <c r="I24" s="966">
        <f ca="1">IF(B24="","",IF(C24&lt;0,0,OFFSET(宣告利率!$J$2,B24,0)+MAX(OFFSET(宣告利率!$V$2,B24,0,1,3))))</f>
        <v>3084200</v>
      </c>
      <c r="J24" s="967">
        <f ca="1">IF(B24="","",OFFSET(宣告利率!$L$2,B24,0)+OFFSET(宣告利率!$K$2,B24,0)+IF(C24&lt;16,OFFSET(宣告利率!$N$2,B24,0),OFFSET(宣告利率!$Q$2,B24,0)+OFFSET(宣告利率!$U$2,B24,0)))</f>
        <v>2874749</v>
      </c>
    </row>
    <row r="25" spans="1:10" s="963" customFormat="1" ht="21.9" customHeight="1">
      <c r="B25" s="964">
        <f t="shared" ca="1" si="0"/>
        <v>5</v>
      </c>
      <c r="C25" s="965">
        <f ca="1">IF($B25="","",VLOOKUP($B25,'明細版-試算頁'!$B$20:$AC$141,C$17,FALSE))</f>
        <v>75</v>
      </c>
      <c r="D25" s="966">
        <f ca="1">IF($B25="","",VLOOKUP($B25,'明細版-試算頁'!$B$20:$AC$141,D$17,FALSE))</f>
        <v>2655727</v>
      </c>
      <c r="E25" s="966">
        <f ca="1">IF(B25="","",IF(C25&lt;0,0,OFFSET(預定利率!$J$2,B25,0)+MAX(OFFSET(預定利率!$V$2,B25,0,1,3))))</f>
        <v>3701867</v>
      </c>
      <c r="F25" s="966">
        <f ca="1">IF(B25="","",OFFSET(預定利率!$L$2,B25,0)+OFFSET(預定利率!$K$2,B25,0)+IF(C25&lt;16,OFFSET(預定利率!$N$2,B25,0),OFFSET(預定利率!$Q$2,B25,0)+OFFSET(預定利率!$U$2,B25,0)))</f>
        <v>2606114</v>
      </c>
      <c r="G25" s="966">
        <f ca="1">IF(B25="","",IF(C25&lt;0,0,OFFSET(宣告預定中間值!$J$2,B25,0)+MAX(OFFSET(宣告預定中間值!$V$2,B25,0,1,3))))</f>
        <v>3898148</v>
      </c>
      <c r="H25" s="966">
        <f ca="1">IF(B25="","",OFFSET(宣告預定中間值!$L$2,B25,0)+OFFSET(宣告預定中間值!$K$2,B25,0)+IF(C25&lt;16,OFFSET(宣告預定中間值!$N$2,B25,0),OFFSET(宣告預定中間值!$Q$2,B25,0)+OFFSET(宣告預定中間值!$U$2,B25,0)))</f>
        <v>2781725</v>
      </c>
      <c r="I25" s="966">
        <f ca="1">IF(B25="","",IF(C25&lt;0,0,OFFSET(宣告利率!$J$2,B25,0)+MAX(OFFSET(宣告利率!$V$2,B25,0,1,3))))</f>
        <v>4102138</v>
      </c>
      <c r="J25" s="967">
        <f ca="1">IF(B25="","",OFFSET(宣告利率!$L$2,B25,0)+OFFSET(宣告利率!$K$2,B25,0)+IF(C25&lt;16,OFFSET(宣告利率!$N$2,B25,0),OFFSET(宣告利率!$Q$2,B25,0)+OFFSET(宣告利率!$U$2,B25,0)))</f>
        <v>2966590</v>
      </c>
    </row>
    <row r="26" spans="1:10" s="963" customFormat="1" ht="21.9" customHeight="1">
      <c r="B26" s="964">
        <f t="shared" ca="1" si="0"/>
        <v>6</v>
      </c>
      <c r="C26" s="965">
        <f ca="1">IF($B26="","",VLOOKUP($B26,'明細版-試算頁'!$B$20:$AC$141,C$17,FALSE))</f>
        <v>76</v>
      </c>
      <c r="D26" s="966">
        <f ca="1">IF($B26="","",VLOOKUP($B26,'明細版-試算頁'!$B$20:$AC$141,D$17,FALSE))</f>
        <v>2655727</v>
      </c>
      <c r="E26" s="966">
        <f ca="1">IF(B26="","",IF(C26&lt;0,0,OFFSET(預定利率!$J$2,B26,0)+MAX(OFFSET(預定利率!$V$2,B26,0,1,3))))</f>
        <v>3701867</v>
      </c>
      <c r="F26" s="966">
        <f ca="1">IF(B26="","",OFFSET(預定利率!$L$2,B26,0)+OFFSET(預定利率!$K$2,B26,0)+IF(C26&lt;16,OFFSET(預定利率!$N$2,B26,0),OFFSET(預定利率!$Q$2,B26,0)+OFFSET(預定利率!$U$2,B26,0)))</f>
        <v>2618331</v>
      </c>
      <c r="G26" s="966">
        <f ca="1">IF(B26="","",IF(C26&lt;0,0,OFFSET(宣告預定中間值!$J$2,B26,0)+MAX(OFFSET(宣告預定中間值!$V$2,B26,0,1,3))))</f>
        <v>3948824</v>
      </c>
      <c r="H26" s="966">
        <f ca="1">IF(B26="","",OFFSET(宣告預定中間值!$L$2,B26,0)+OFFSET(宣告預定中間值!$K$2,B26,0)+IF(C26&lt;16,OFFSET(宣告預定中間值!$N$2,B26,0),OFFSET(宣告預定中間值!$Q$2,B26,0)+OFFSET(宣告預定中間值!$U$2,B26,0)))</f>
        <v>2831431</v>
      </c>
      <c r="I26" s="966">
        <f ca="1">IF(B26="","",IF(C26&lt;0,0,OFFSET(宣告利率!$J$2,B26,0)+MAX(OFFSET(宣告利率!$V$2,B26,0,1,3))))</f>
        <v>4208794</v>
      </c>
      <c r="J26" s="967">
        <f ca="1">IF(B26="","",OFFSET(宣告利率!$L$2,B26,0)+OFFSET(宣告利率!$K$2,B26,0)+IF(C26&lt;16,OFFSET(宣告利率!$N$2,B26,0),OFFSET(宣告利率!$Q$2,B26,0)+OFFSET(宣告利率!$U$2,B26,0)))</f>
        <v>3058656</v>
      </c>
    </row>
    <row r="27" spans="1:10" s="963" customFormat="1" ht="21.9" customHeight="1">
      <c r="B27" s="964">
        <f t="shared" ca="1" si="0"/>
        <v>7</v>
      </c>
      <c r="C27" s="965">
        <f ca="1">IF($B27="","",VLOOKUP($B27,'明細版-試算頁'!$B$20:$AC$141,C$17,FALSE))</f>
        <v>77</v>
      </c>
      <c r="D27" s="966">
        <f ca="1">IF($B27="","",VLOOKUP($B27,'明細版-試算頁'!$B$20:$AC$141,D$17,FALSE))</f>
        <v>2655727</v>
      </c>
      <c r="E27" s="966">
        <f ca="1">IF(B27="","",IF(C27&lt;0,0,OFFSET(預定利率!$J$2,B27,0)+MAX(OFFSET(預定利率!$V$2,B27,0,1,3))))</f>
        <v>3701867</v>
      </c>
      <c r="F27" s="966">
        <f ca="1">IF(B27="","",OFFSET(預定利率!$L$2,B27,0)+OFFSET(預定利率!$K$2,B27,0)+IF(C27&lt;16,OFFSET(預定利率!$N$2,B27,0),OFFSET(預定利率!$Q$2,B27,0)+OFFSET(預定利率!$U$2,B27,0)))</f>
        <v>2654239</v>
      </c>
      <c r="G27" s="966">
        <f ca="1">IF(B27="","",IF(C27&lt;0,0,OFFSET(宣告預定中間值!$J$2,B27,0)+MAX(OFFSET(宣告預定中間值!$V$2,B27,0,1,3))))</f>
        <v>4000159</v>
      </c>
      <c r="H27" s="966">
        <f ca="1">IF(B27="","",OFFSET(宣告預定中間值!$L$2,B27,0)+OFFSET(宣告預定中間值!$K$2,B27,0)+IF(C27&lt;16,OFFSET(宣告預定中間值!$N$2,B27,0),OFFSET(宣告預定中間值!$Q$2,B27,0)+OFFSET(宣告預定中間值!$U$2,B27,0)))</f>
        <v>2905399</v>
      </c>
      <c r="I27" s="966">
        <f ca="1">IF(B27="","",IF(C27&lt;0,0,OFFSET(宣告利率!$J$2,B27,0)+MAX(OFFSET(宣告利率!$V$2,B27,0,1,3))))</f>
        <v>4318223</v>
      </c>
      <c r="J27" s="967">
        <f ca="1">IF(B27="","",OFFSET(宣告利率!$L$2,B27,0)+OFFSET(宣告利率!$K$2,B27,0)+IF(C27&lt;16,OFFSET(宣告利率!$N$2,B27,0),OFFSET(宣告利率!$Q$2,B27,0)+OFFSET(宣告利率!$U$2,B27,0)))</f>
        <v>3176666</v>
      </c>
    </row>
    <row r="28" spans="1:10" s="963" customFormat="1" ht="21.9" customHeight="1">
      <c r="B28" s="964">
        <f t="shared" ca="1" si="0"/>
        <v>8</v>
      </c>
      <c r="C28" s="965">
        <f ca="1">IF($B28="","",VLOOKUP($B28,'明細版-試算頁'!$B$20:$AC$141,C$17,FALSE))</f>
        <v>78</v>
      </c>
      <c r="D28" s="966">
        <f ca="1">IF($B28="","",VLOOKUP($B28,'明細版-試算頁'!$B$20:$AC$141,D$17,FALSE))</f>
        <v>2655727</v>
      </c>
      <c r="E28" s="966">
        <f ca="1">IF(B28="","",IF(C28&lt;0,0,OFFSET(預定利率!$J$2,B28,0)+MAX(OFFSET(預定利率!$V$2,B28,0,1,3))))</f>
        <v>3701867</v>
      </c>
      <c r="F28" s="966">
        <f ca="1">IF(B28="","",OFFSET(預定利率!$L$2,B28,0)+OFFSET(預定利率!$K$2,B28,0)+IF(C28&lt;16,OFFSET(預定利率!$N$2,B28,0),OFFSET(預定利率!$Q$2,B28,0)+OFFSET(預定利率!$U$2,B28,0)))</f>
        <v>2660532</v>
      </c>
      <c r="G28" s="966">
        <f ca="1">IF(B28="","",IF(C28&lt;0,0,OFFSET(宣告預定中間值!$J$2,B28,0)+MAX(OFFSET(宣告預定中間值!$V$2,B28,0,1,3))))</f>
        <v>4052160</v>
      </c>
      <c r="H28" s="966">
        <f ca="1">IF(B28="","",OFFSET(宣告預定中間值!$L$2,B28,0)+OFFSET(宣告預定中間值!$K$2,B28,0)+IF(C28&lt;16,OFFSET(宣告預定中間值!$N$2,B28,0),OFFSET(宣告預定中間值!$Q$2,B28,0)+OFFSET(宣告預定中間值!$U$2,B28,0)))</f>
        <v>2950147</v>
      </c>
      <c r="I28" s="966">
        <f ca="1">IF(B28="","",IF(C28&lt;0,0,OFFSET(宣告利率!$J$2,B28,0)+MAX(OFFSET(宣告利率!$V$2,B28,0,1,3))))</f>
        <v>4430496</v>
      </c>
      <c r="J28" s="967">
        <f ca="1">IF(B28="","",OFFSET(宣告利率!$L$2,B28,0)+OFFSET(宣告利率!$K$2,B28,0)+IF(C28&lt;16,OFFSET(宣告利率!$N$2,B28,0),OFFSET(宣告利率!$Q$2,B28,0)+OFFSET(宣告利率!$U$2,B28,0)))</f>
        <v>3266987</v>
      </c>
    </row>
    <row r="29" spans="1:10" s="963" customFormat="1" ht="21.9" customHeight="1">
      <c r="B29" s="964">
        <f t="shared" ca="1" si="0"/>
        <v>9</v>
      </c>
      <c r="C29" s="965">
        <f ca="1">IF($B29="","",VLOOKUP($B29,'明細版-試算頁'!$B$20:$AC$141,C$17,FALSE))</f>
        <v>79</v>
      </c>
      <c r="D29" s="966">
        <f ca="1">IF($B29="","",VLOOKUP($B29,'明細版-試算頁'!$B$20:$AC$141,D$17,FALSE))</f>
        <v>2655727</v>
      </c>
      <c r="E29" s="966">
        <f ca="1">IF(B29="","",IF(C29&lt;0,0,OFFSET(預定利率!$J$2,B29,0)+MAX(OFFSET(預定利率!$V$2,B29,0,1,3))))</f>
        <v>3701867</v>
      </c>
      <c r="F29" s="966">
        <f ca="1">IF(B29="","",OFFSET(預定利率!$L$2,B29,0)+OFFSET(預定利率!$K$2,B29,0)+IF(C29&lt;16,OFFSET(預定利率!$N$2,B29,0),OFFSET(預定利率!$Q$2,B29,0)+OFFSET(預定利率!$U$2,B29,0)))</f>
        <v>2663123</v>
      </c>
      <c r="G29" s="966">
        <f ca="1">IF(B29="","",IF(C29&lt;0,0,OFFSET(宣告預定中間值!$J$2,B29,0)+MAX(OFFSET(宣告預定中間值!$V$2,B29,0,1,3))))</f>
        <v>4104838</v>
      </c>
      <c r="H29" s="966">
        <f ca="1">IF(B29="","",OFFSET(宣告預定中間值!$L$2,B29,0)+OFFSET(宣告預定中間值!$K$2,B29,0)+IF(C29&lt;16,OFFSET(宣告預定中間值!$N$2,B29,0),OFFSET(宣告預定中間值!$Q$2,B29,0)+OFFSET(宣告預定中間值!$U$2,B29,0)))</f>
        <v>2991410</v>
      </c>
      <c r="I29" s="966">
        <f ca="1">IF(B29="","",IF(C29&lt;0,0,OFFSET(宣告利率!$J$2,B29,0)+MAX(OFFSET(宣告利率!$V$2,B29,0,1,3))))</f>
        <v>4545689</v>
      </c>
      <c r="J29" s="967">
        <f ca="1">IF(B29="","",OFFSET(宣告利率!$L$2,B29,0)+OFFSET(宣告利率!$K$2,B29,0)+IF(C29&lt;16,OFFSET(宣告利率!$N$2,B29,0),OFFSET(宣告利率!$Q$2,B29,0)+OFFSET(宣告利率!$U$2,B29,0)))</f>
        <v>3355192</v>
      </c>
    </row>
    <row r="30" spans="1:10" s="963" customFormat="1" ht="21.9" customHeight="1">
      <c r="B30" s="964">
        <f t="shared" ca="1" si="0"/>
        <v>10</v>
      </c>
      <c r="C30" s="965">
        <f ca="1">IF($B30="","",VLOOKUP($B30,'明細版-試算頁'!$B$20:$AC$141,C$17,FALSE))</f>
        <v>80</v>
      </c>
      <c r="D30" s="966">
        <f ca="1">IF($B30="","",VLOOKUP($B30,'明細版-試算頁'!$B$20:$AC$141,D$17,FALSE))</f>
        <v>2655727</v>
      </c>
      <c r="E30" s="966">
        <f ca="1">IF(B30="","",IF(C30&lt;0,0,OFFSET(預定利率!$J$2,B30,0)+MAX(OFFSET(預定利率!$V$2,B30,0,1,3))))</f>
        <v>3701867</v>
      </c>
      <c r="F30" s="966">
        <f ca="1">IF(B30="","",OFFSET(預定利率!$L$2,B30,0)+OFFSET(預定利率!$K$2,B30,0)+IF(C30&lt;16,OFFSET(預定利率!$N$2,B30,0),OFFSET(預定利率!$Q$2,B30,0)+OFFSET(預定利率!$U$2,B30,0)))</f>
        <v>2661642</v>
      </c>
      <c r="G30" s="966">
        <f ca="1">IF(B30="","",IF(C30&lt;0,0,OFFSET(宣告預定中間值!$J$2,B30,0)+MAX(OFFSET(宣告預定中間值!$V$2,B30,0,1,3))))</f>
        <v>4158201</v>
      </c>
      <c r="H30" s="966">
        <f ca="1">IF(B30="","",OFFSET(宣告預定中間值!$L$2,B30,0)+OFFSET(宣告預定中間值!$K$2,B30,0)+IF(C30&lt;16,OFFSET(宣告預定中間值!$N$2,B30,0),OFFSET(宣告預定中間值!$Q$2,B30,0)+OFFSET(宣告預定中間值!$U$2,B30,0)))</f>
        <v>3028613</v>
      </c>
      <c r="I30" s="966">
        <f ca="1">IF(B30="","",IF(C30&lt;0,0,OFFSET(宣告利率!$J$2,B30,0)+MAX(OFFSET(宣告利率!$V$2,B30,0,1,3))))</f>
        <v>4663876</v>
      </c>
      <c r="J30" s="967">
        <f ca="1">IF(B30="","",OFFSET(宣告利率!$L$2,B30,0)+OFFSET(宣告利率!$K$2,B30,0)+IF(C30&lt;16,OFFSET(宣告利率!$N$2,B30,0),OFFSET(宣告利率!$Q$2,B30,0)+OFFSET(宣告利率!$U$2,B30,0)))</f>
        <v>3440512</v>
      </c>
    </row>
    <row r="31" spans="1:10" s="963" customFormat="1" ht="21.9" customHeight="1">
      <c r="B31" s="964">
        <f t="shared" ca="1" si="0"/>
        <v>20</v>
      </c>
      <c r="C31" s="965">
        <f ca="1">IF($B31="","",VLOOKUP($B31,'明細版-試算頁'!$B$20:$AC$141,C$17,FALSE))</f>
        <v>90</v>
      </c>
      <c r="D31" s="966">
        <f ca="1">IF($B31="","",VLOOKUP($B31,'明細版-試算頁'!$B$20:$AC$141,D$17,FALSE))</f>
        <v>2655727</v>
      </c>
      <c r="E31" s="966">
        <f ca="1">IF(B31="","",IF(C31&lt;0,0,OFFSET(預定利率!$J$2,B31,0)+MAX(OFFSET(預定利率!$V$2,B31,0,1,3))))</f>
        <v>3024796</v>
      </c>
      <c r="F31" s="966">
        <f ca="1">IF(B31="","",OFFSET(預定利率!$L$2,B31,0)+OFFSET(預定利率!$K$2,B31,0)+IF(C31&lt;16,OFFSET(預定利率!$N$2,B31,0),OFFSET(預定利率!$Q$2,B31,0)+OFFSET(預定利率!$U$2,B31,0)))</f>
        <v>2627215</v>
      </c>
      <c r="G31" s="966">
        <f ca="1">IF(B31="","",IF(C31&lt;0,0,OFFSET(宣告預定中間值!$J$2,B31,0)+MAX(OFFSET(宣告預定中間值!$V$2,B31,0,1,3))))</f>
        <v>3866121</v>
      </c>
      <c r="H31" s="966">
        <f ca="1">IF(B31="","",OFFSET(宣告預定中間值!$L$2,B31,0)+OFFSET(宣告預定中間值!$K$2,B31,0)+IF(C31&lt;16,OFFSET(宣告預定中間值!$N$2,B31,0),OFFSET(宣告預定中間值!$Q$2,B31,0)+OFFSET(宣告預定中間值!$U$2,B31,0)))</f>
        <v>3401608</v>
      </c>
      <c r="I31" s="966">
        <f ca="1">IF(B31="","",IF(C31&lt;0,0,OFFSET(宣告利率!$J$2,B31,0)+MAX(OFFSET(宣告利率!$V$2,B31,0,1,3))))</f>
        <v>4926019</v>
      </c>
      <c r="J31" s="967">
        <f ca="1">IF(B31="","",OFFSET(宣告利率!$L$2,B31,0)+OFFSET(宣告利率!$K$2,B31,0)+IF(C31&lt;16,OFFSET(宣告利率!$N$2,B31,0),OFFSET(宣告利率!$Q$2,B31,0)+OFFSET(宣告利率!$U$2,B31,0)))</f>
        <v>4389782</v>
      </c>
    </row>
    <row r="32" spans="1:10" s="963" customFormat="1" ht="21.9" customHeight="1">
      <c r="B32" s="964">
        <f t="shared" ca="1" si="0"/>
        <v>30</v>
      </c>
      <c r="C32" s="965">
        <f ca="1">IF($B32="","",VLOOKUP($B32,'明細版-試算頁'!$B$20:$AC$141,C$17,FALSE))</f>
        <v>100</v>
      </c>
      <c r="D32" s="966">
        <f ca="1">IF($B32="","",VLOOKUP($B32,'明細版-試算頁'!$B$20:$AC$141,D$17,FALSE))</f>
        <v>2655727</v>
      </c>
      <c r="E32" s="966">
        <f ca="1">IF(B32="","",IF(C32&lt;0,0,OFFSET(預定利率!$J$2,B32,0)+MAX(OFFSET(預定利率!$V$2,B32,0,1,3))))</f>
        <v>2855620</v>
      </c>
      <c r="F32" s="966">
        <f ca="1">IF(B32="","",OFFSET(預定利率!$L$2,B32,0)+OFFSET(預定利率!$K$2,B32,0)+IF(C32&lt;16,OFFSET(預定利率!$N$2,B32,0),OFFSET(預定利率!$Q$2,B32,0)+OFFSET(預定利率!$U$2,B32,0)))</f>
        <v>2733459</v>
      </c>
      <c r="G32" s="966">
        <f ca="1">IF(B32="","",IF(C32&lt;0,0,OFFSET(宣告預定中間值!$J$2,B32,0)+MAX(OFFSET(宣告預定中間值!$V$2,B32,0,1,3))))</f>
        <v>4153119</v>
      </c>
      <c r="H32" s="966">
        <f ca="1">IF(B32="","",OFFSET(宣告預定中間值!$L$2,B32,0)+OFFSET(宣告預定中間值!$K$2,B32,0)+IF(C32&lt;16,OFFSET(宣告預定中間值!$N$2,B32,0),OFFSET(宣告預定中間值!$Q$2,B32,0)+OFFSET(宣告預定中間值!$U$2,B32,0)))</f>
        <v>4027133</v>
      </c>
      <c r="I32" s="966">
        <f ca="1">IF(B32="","",IF(C32&lt;0,0,OFFSET(宣告利率!$J$2,B32,0)+MAX(OFFSET(宣告利率!$V$2,B32,0,1,3))))</f>
        <v>6011380</v>
      </c>
      <c r="J32" s="967">
        <f ca="1">IF(B32="","",OFFSET(宣告利率!$L$2,B32,0)+OFFSET(宣告利率!$K$2,B32,0)+IF(C32&lt;16,OFFSET(宣告利率!$N$2,B32,0),OFFSET(宣告利率!$Q$2,B32,0)+OFFSET(宣告利率!$U$2,B32,0)))</f>
        <v>5903827</v>
      </c>
    </row>
    <row r="33" spans="2:32" s="963" customFormat="1" ht="21.9" customHeight="1">
      <c r="B33" s="964">
        <f t="shared" ca="1" si="0"/>
        <v>39</v>
      </c>
      <c r="C33" s="965">
        <f ca="1">IF($B33="","",VLOOKUP($B33,'明細版-試算頁'!$B$20:$AC$141,C$17,FALSE))</f>
        <v>109</v>
      </c>
      <c r="D33" s="966">
        <f ca="1">IF($B33="","",VLOOKUP($B33,'明細版-試算頁'!$B$20:$AC$141,D$17,FALSE))</f>
        <v>2655727</v>
      </c>
      <c r="E33" s="966">
        <f ca="1">IF(B33="","",IF(C33&lt;0,0,OFFSET(預定利率!$J$2,B33,0)+MAX(OFFSET(預定利率!$V$2,B33,0,1,3))))</f>
        <v>2855620</v>
      </c>
      <c r="F33" s="966">
        <f ca="1">IF(B33="","",OFFSET(預定利率!$L$2,B33,0)+OFFSET(預定利率!$K$2,B33,0)+IF(C33&lt;16,OFFSET(預定利率!$N$2,B33,0),OFFSET(預定利率!$Q$2,B33,0)+OFFSET(預定利率!$U$2,B33,0)))</f>
        <v>2855620</v>
      </c>
      <c r="G33" s="966">
        <f ca="1">IF(B33="","",IF(C33&lt;0,0,OFFSET(宣告預定中間值!$J$2,B33,0)+MAX(OFFSET(宣告預定中間值!$V$2,B33,0,1,3))))</f>
        <v>4665084</v>
      </c>
      <c r="H33" s="966">
        <f ca="1">IF(B33="","",OFFSET(宣告預定中間值!$L$2,B33,0)+OFFSET(宣告預定中間值!$K$2,B33,0)+IF(C33&lt;16,OFFSET(宣告預定中間值!$N$2,B33,0),OFFSET(宣告預定中間值!$Q$2,B33,0)+OFFSET(宣告預定中間值!$U$2,B33,0)))</f>
        <v>4665084</v>
      </c>
      <c r="I33" s="966">
        <f ca="1">IF(B33="","",IF(C33&lt;0,0,OFFSET(宣告利率!$J$2,B33,0)+MAX(OFFSET(宣告利率!$V$2,B33,0,1,3))))</f>
        <v>7573568</v>
      </c>
      <c r="J33" s="967">
        <f ca="1">IF(B33="","",OFFSET(宣告利率!$L$2,B33,0)+OFFSET(宣告利率!$K$2,B33,0)+IF(C33&lt;16,OFFSET(宣告利率!$N$2,B33,0),OFFSET(宣告利率!$Q$2,B33,0)+OFFSET(宣告利率!$U$2,B33,0)))</f>
        <v>7573568</v>
      </c>
    </row>
    <row r="34" spans="2:32" s="963" customFormat="1" ht="21.9" customHeight="1">
      <c r="B34" s="964" t="str">
        <f t="shared" ca="1" si="0"/>
        <v/>
      </c>
      <c r="C34" s="965" t="str">
        <f ca="1">IF($B34="","",VLOOKUP($B34,'明細版-試算頁'!$B$20:$AC$141,C$17,FALSE))</f>
        <v/>
      </c>
      <c r="D34" s="966" t="str">
        <f ca="1">IF($B34="","",VLOOKUP($B34,'明細版-試算頁'!$B$20:$AC$141,D$17,FALSE))</f>
        <v/>
      </c>
      <c r="E34" s="966" t="str">
        <f ca="1">IF(B34="","",IF(C34&lt;0,0,OFFSET(預定利率!$J$2,B34,0)+MAX(OFFSET(預定利率!$V$2,B34,0,1,3))))</f>
        <v/>
      </c>
      <c r="F34" s="966" t="str">
        <f ca="1">IF(B34="","",OFFSET(預定利率!$L$2,B34,0)+OFFSET(預定利率!$K$2,B34,0)+IF(C34&lt;16,OFFSET(預定利率!$N$2,B34,0),OFFSET(預定利率!$Q$2,B34,0)+OFFSET(預定利率!$U$2,B34,0)))</f>
        <v/>
      </c>
      <c r="G34" s="966" t="str">
        <f ca="1">IF(B34="","",IF(C34&lt;0,0,OFFSET(宣告預定中間值!$J$2,B34,0)+MAX(OFFSET(宣告預定中間值!$V$2,B34,0,1,3))))</f>
        <v/>
      </c>
      <c r="H34" s="966" t="str">
        <f ca="1">IF(B34="","",OFFSET(宣告預定中間值!$L$2,B34,0)+OFFSET(宣告預定中間值!$K$2,B34,0)+IF(C34&lt;16,OFFSET(宣告預定中間值!$N$2,B34,0),OFFSET(宣告預定中間值!$Q$2,B34,0)+OFFSET(宣告預定中間值!$U$2,B34,0)))</f>
        <v/>
      </c>
      <c r="I34" s="966" t="str">
        <f ca="1">IF(B34="","",IF(C34&lt;0,0,OFFSET(宣告利率!$J$2,B34,0)+MAX(OFFSET(宣告利率!$V$2,B34,0,1,3))))</f>
        <v/>
      </c>
      <c r="J34" s="967" t="str">
        <f ca="1">IF(B34="","",OFFSET(宣告利率!$L$2,B34,0)+OFFSET(宣告利率!$K$2,B34,0)+IF(C34&lt;16,OFFSET(宣告利率!$N$2,B34,0),OFFSET(宣告利率!$Q$2,B34,0)+OFFSET(宣告利率!$U$2,B34,0)))</f>
        <v/>
      </c>
    </row>
    <row r="35" spans="2:32" s="963" customFormat="1" ht="21.9" customHeight="1">
      <c r="B35" s="964" t="str">
        <f t="shared" ca="1" si="0"/>
        <v/>
      </c>
      <c r="C35" s="965" t="str">
        <f ca="1">IF($B35="","",VLOOKUP($B35,'明細版-試算頁'!$B$20:$AC$141,C$17,FALSE))</f>
        <v/>
      </c>
      <c r="D35" s="966" t="str">
        <f ca="1">IF($B35="","",VLOOKUP($B35,'明細版-試算頁'!$B$20:$AC$141,D$17,FALSE))</f>
        <v/>
      </c>
      <c r="E35" s="966" t="str">
        <f ca="1">IF(B35="","",IF(C35&lt;0,0,OFFSET(預定利率!$J$2,B35,0)+MAX(OFFSET(預定利率!$V$2,B35,0,1,3))))</f>
        <v/>
      </c>
      <c r="F35" s="966" t="str">
        <f ca="1">IF(B35="","",OFFSET(預定利率!$L$2,B35,0)+OFFSET(預定利率!$K$2,B35,0)+IF(C35&lt;16,OFFSET(預定利率!$N$2,B35,0),OFFSET(預定利率!$Q$2,B35,0)+OFFSET(預定利率!$U$2,B35,0)))</f>
        <v/>
      </c>
      <c r="G35" s="966" t="str">
        <f ca="1">IF(B35="","",IF(C35&lt;0,0,OFFSET(宣告預定中間值!$J$2,B35,0)+MAX(OFFSET(宣告預定中間值!$V$2,B35,0,1,3))))</f>
        <v/>
      </c>
      <c r="H35" s="966" t="str">
        <f ca="1">IF(B35="","",OFFSET(宣告預定中間值!$L$2,B35,0)+OFFSET(宣告預定中間值!$K$2,B35,0)+IF(C35&lt;16,OFFSET(宣告預定中間值!$N$2,B35,0),OFFSET(宣告預定中間值!$Q$2,B35,0)+OFFSET(宣告預定中間值!$U$2,B35,0)))</f>
        <v/>
      </c>
      <c r="I35" s="966" t="str">
        <f ca="1">IF(B35="","",IF(C35&lt;0,0,OFFSET(宣告利率!$J$2,B35,0)+MAX(OFFSET(宣告利率!$V$2,B35,0,1,3))))</f>
        <v/>
      </c>
      <c r="J35" s="967" t="str">
        <f ca="1">IF(B35="","",OFFSET(宣告利率!$L$2,B35,0)+OFFSET(宣告利率!$K$2,B35,0)+IF(C35&lt;16,OFFSET(宣告利率!$N$2,B35,0),OFFSET(宣告利率!$Q$2,B35,0)+OFFSET(宣告利率!$U$2,B35,0)))</f>
        <v/>
      </c>
    </row>
    <row r="36" spans="2:32" s="963" customFormat="1" ht="21.9" customHeight="1">
      <c r="B36" s="964" t="str">
        <f t="shared" ca="1" si="0"/>
        <v/>
      </c>
      <c r="C36" s="965" t="str">
        <f ca="1">IF($B36="","",VLOOKUP($B36,'明細版-試算頁'!$B$20:$AC$141,C$17,FALSE))</f>
        <v/>
      </c>
      <c r="D36" s="966" t="str">
        <f ca="1">IF($B36="","",VLOOKUP($B36,'明細版-試算頁'!$B$20:$AC$141,D$17,FALSE))</f>
        <v/>
      </c>
      <c r="E36" s="966" t="str">
        <f ca="1">IF(B36="","",IF(C36&lt;0,0,OFFSET(預定利率!$J$2,B36,0)+MAX(OFFSET(預定利率!$V$2,B36,0,1,3))))</f>
        <v/>
      </c>
      <c r="F36" s="966" t="str">
        <f ca="1">IF(B36="","",OFFSET(預定利率!$L$2,B36,0)+OFFSET(預定利率!$K$2,B36,0)+IF(C36&lt;16,OFFSET(預定利率!$N$2,B36,0),OFFSET(預定利率!$Q$2,B36,0)+OFFSET(預定利率!$U$2,B36,0)))</f>
        <v/>
      </c>
      <c r="G36" s="966" t="str">
        <f ca="1">IF(B36="","",IF(C36&lt;0,0,OFFSET(宣告預定中間值!$J$2,B36,0)+MAX(OFFSET(宣告預定中間值!$V$2,B36,0,1,3))))</f>
        <v/>
      </c>
      <c r="H36" s="966" t="str">
        <f ca="1">IF(B36="","",OFFSET(宣告預定中間值!$L$2,B36,0)+OFFSET(宣告預定中間值!$K$2,B36,0)+IF(C36&lt;16,OFFSET(宣告預定中間值!$N$2,B36,0),OFFSET(宣告預定中間值!$Q$2,B36,0)+OFFSET(宣告預定中間值!$U$2,B36,0)))</f>
        <v/>
      </c>
      <c r="I36" s="966" t="str">
        <f ca="1">IF(B36="","",IF(C36&lt;0,0,OFFSET(宣告利率!$J$2,B36,0)+MAX(OFFSET(宣告利率!$V$2,B36,0,1,3))))</f>
        <v/>
      </c>
      <c r="J36" s="967" t="str">
        <f ca="1">IF(B36="","",OFFSET(宣告利率!$L$2,B36,0)+OFFSET(宣告利率!$K$2,B36,0)+IF(C36&lt;16,OFFSET(宣告利率!$N$2,B36,0),OFFSET(宣告利率!$Q$2,B36,0)+OFFSET(宣告利率!$U$2,B36,0)))</f>
        <v/>
      </c>
    </row>
    <row r="37" spans="2:32" s="963" customFormat="1" ht="21.9" customHeight="1">
      <c r="B37" s="964" t="str">
        <f t="shared" ca="1" si="0"/>
        <v/>
      </c>
      <c r="C37" s="965" t="str">
        <f ca="1">IF($B37="","",VLOOKUP($B37,'明細版-試算頁'!$B$20:$AC$141,C$17,FALSE))</f>
        <v/>
      </c>
      <c r="D37" s="966" t="str">
        <f ca="1">IF($B37="","",VLOOKUP($B37,'明細版-試算頁'!$B$20:$AC$141,D$17,FALSE))</f>
        <v/>
      </c>
      <c r="E37" s="966" t="str">
        <f ca="1">IF(B37="","",IF(C37&lt;0,0,OFFSET(預定利率!$J$2,B37,0)+MAX(OFFSET(預定利率!$V$2,B37,0,1,3))))</f>
        <v/>
      </c>
      <c r="F37" s="966" t="str">
        <f ca="1">IF(B37="","",OFFSET(預定利率!$L$2,B37,0)+OFFSET(預定利率!$K$2,B37,0)+IF(C37&lt;16,OFFSET(預定利率!$N$2,B37,0),OFFSET(預定利率!$Q$2,B37,0)+OFFSET(預定利率!$U$2,B37,0)))</f>
        <v/>
      </c>
      <c r="G37" s="966" t="str">
        <f ca="1">IF(B37="","",IF(C37&lt;0,0,OFFSET(宣告預定中間值!$J$2,B37,0)+MAX(OFFSET(宣告預定中間值!$V$2,B37,0,1,3))))</f>
        <v/>
      </c>
      <c r="H37" s="966" t="str">
        <f ca="1">IF(B37="","",OFFSET(宣告預定中間值!$L$2,B37,0)+OFFSET(宣告預定中間值!$K$2,B37,0)+IF(C37&lt;16,OFFSET(宣告預定中間值!$N$2,B37,0),OFFSET(宣告預定中間值!$Q$2,B37,0)+OFFSET(宣告預定中間值!$U$2,B37,0)))</f>
        <v/>
      </c>
      <c r="I37" s="966" t="str">
        <f ca="1">IF(B37="","",IF(C37&lt;0,0,OFFSET(宣告利率!$J$2,B37,0)+MAX(OFFSET(宣告利率!$V$2,B37,0,1,3))))</f>
        <v/>
      </c>
      <c r="J37" s="967" t="str">
        <f ca="1">IF(B37="","",OFFSET(宣告利率!$L$2,B37,0)+OFFSET(宣告利率!$K$2,B37,0)+IF(C37&lt;16,OFFSET(宣告利率!$N$2,B37,0),OFFSET(宣告利率!$Q$2,B37,0)+OFFSET(宣告利率!$U$2,B37,0)))</f>
        <v/>
      </c>
    </row>
    <row r="38" spans="2:32" s="963" customFormat="1" ht="21.9" customHeight="1">
      <c r="B38" s="964" t="str">
        <f t="shared" ca="1" si="0"/>
        <v/>
      </c>
      <c r="C38" s="965" t="str">
        <f ca="1">IF($B38="","",VLOOKUP($B38,'明細版-試算頁'!$B$20:$AC$141,C$17,FALSE))</f>
        <v/>
      </c>
      <c r="D38" s="966" t="str">
        <f ca="1">IF($B38="","",VLOOKUP($B38,'明細版-試算頁'!$B$20:$AC$141,D$17,FALSE))</f>
        <v/>
      </c>
      <c r="E38" s="966" t="str">
        <f ca="1">IF(B38="","",IF(C38&lt;0,0,OFFSET(預定利率!$J$2,B38,0)+MAX(OFFSET(預定利率!$V$2,B38,0,1,3))))</f>
        <v/>
      </c>
      <c r="F38" s="966" t="str">
        <f ca="1">IF(B38="","",OFFSET(預定利率!$L$2,B38,0)+OFFSET(預定利率!$K$2,B38,0)+IF(C38&lt;16,OFFSET(預定利率!$N$2,B38,0),OFFSET(預定利率!$Q$2,B38,0)+OFFSET(預定利率!$U$2,B38,0)))</f>
        <v/>
      </c>
      <c r="G38" s="966" t="str">
        <f ca="1">IF(B38="","",IF(C38&lt;0,0,OFFSET(宣告預定中間值!$J$2,B38,0)+MAX(OFFSET(宣告預定中間值!$V$2,B38,0,1,3))))</f>
        <v/>
      </c>
      <c r="H38" s="966" t="str">
        <f ca="1">IF(B38="","",OFFSET(宣告預定中間值!$L$2,B38,0)+OFFSET(宣告預定中間值!$K$2,B38,0)+IF(C38&lt;16,OFFSET(宣告預定中間值!$N$2,B38,0),OFFSET(宣告預定中間值!$Q$2,B38,0)+OFFSET(宣告預定中間值!$U$2,B38,0)))</f>
        <v/>
      </c>
      <c r="I38" s="966" t="str">
        <f ca="1">IF(B38="","",IF(C38&lt;0,0,OFFSET(宣告利率!$J$2,B38,0)+MAX(OFFSET(宣告利率!$V$2,B38,0,1,3))))</f>
        <v/>
      </c>
      <c r="J38" s="967" t="str">
        <f ca="1">IF(B38="","",OFFSET(宣告利率!$L$2,B38,0)+OFFSET(宣告利率!$K$2,B38,0)+IF(C38&lt;16,OFFSET(宣告利率!$N$2,B38,0),OFFSET(宣告利率!$Q$2,B38,0)+OFFSET(宣告利率!$U$2,B38,0)))</f>
        <v/>
      </c>
    </row>
    <row r="39" spans="2:32" ht="21.9" customHeight="1" thickBot="1">
      <c r="B39" s="968" t="str">
        <f t="shared" ca="1" si="0"/>
        <v/>
      </c>
      <c r="C39" s="969" t="str">
        <f ca="1">IF($B39="","",VLOOKUP($B39,'明細版-試算頁'!$B$20:$AC$141,C$17,FALSE))</f>
        <v/>
      </c>
      <c r="D39" s="970" t="str">
        <f ca="1">IF($B39="","",VLOOKUP($B39,'明細版-試算頁'!$B$20:$AC$141,D$17,FALSE))</f>
        <v/>
      </c>
      <c r="E39" s="970" t="str">
        <f ca="1">IF(B39="","",IF(C39&lt;0,0,OFFSET(預定利率!$J$2,B39,0)+MAX(OFFSET(預定利率!$V$2,B39,0,1,3))))</f>
        <v/>
      </c>
      <c r="F39" s="970" t="str">
        <f ca="1">IF(B39="","",OFFSET(預定利率!$L$2,B39,0)+OFFSET(預定利率!$K$2,B39,0)+IF(C39&lt;16,OFFSET(預定利率!$N$2,B39,0),OFFSET(預定利率!$Q$2,B39,0)+OFFSET(預定利率!$U$2,B39,0)))</f>
        <v/>
      </c>
      <c r="G39" s="970" t="str">
        <f ca="1">IF(B39="","",IF(C39&lt;0,0,OFFSET(宣告預定中間值!$J$2,B39,0)+MAX(OFFSET(宣告預定中間值!$V$2,B39,0,1,3))))</f>
        <v/>
      </c>
      <c r="H39" s="970" t="str">
        <f ca="1">IF(B39="","",OFFSET(宣告預定中間值!$L$2,B39,0)+OFFSET(宣告預定中間值!$K$2,B39,0)+IF(C39&lt;16,OFFSET(宣告預定中間值!$N$2,B39,0),OFFSET(宣告預定中間值!$Q$2,B39,0)+OFFSET(宣告預定中間值!$U$2,B39,0)))</f>
        <v/>
      </c>
      <c r="I39" s="970" t="str">
        <f ca="1">IF(B39="","",IF(C39&lt;0,0,OFFSET(宣告利率!$J$2,B39,0)+MAX(OFFSET(宣告利率!$V$2,B39,0,1,3))))</f>
        <v/>
      </c>
      <c r="J39" s="971" t="str">
        <f ca="1">IF(B39="","",OFFSET(宣告利率!$L$2,B39,0)+OFFSET(宣告利率!$K$2,B39,0)+IF(C39&lt;16,OFFSET(宣告利率!$N$2,B39,0),OFFSET(宣告利率!$Q$2,B39,0)+OFFSET(宣告利率!$U$2,B39,0)))</f>
        <v/>
      </c>
    </row>
    <row r="40" spans="2:32" s="183" customFormat="1" ht="9.8000000000000007" customHeight="1">
      <c r="B40" s="191" t="str">
        <f t="shared" ca="1" si="0"/>
        <v/>
      </c>
      <c r="C40" s="192" t="str">
        <f ca="1">IF($B40="","",VLOOKUP($B40,'明細版-試算頁'!$B$20:$AC$141,C$17,FALSE))</f>
        <v/>
      </c>
      <c r="D40" s="192" t="str">
        <f ca="1">IF($B40="","",VLOOKUP($B40,'明細版-試算頁'!$B$20:$AC$141,D$17,FALSE))</f>
        <v/>
      </c>
      <c r="E40" s="192" t="str">
        <f ca="1">IF(B40="","",IF(C40&lt;0,0,OFFSET(預定利率!$J$2,B40,0)+MAX(OFFSET(預定利率!$V$2,B40,0,1,3))))</f>
        <v/>
      </c>
      <c r="F40" s="192" t="str">
        <f ca="1">IF(B40="","",OFFSET(預定利率!$L$2,B40,0)+OFFSET(預定利率!$K$2,B40,0)+IF(C40&lt;16,OFFSET(預定利率!$N$2,B40,0),OFFSET(預定利率!$Q$2,B40,0)+OFFSET(預定利率!$U$2,B40,0)))</f>
        <v/>
      </c>
      <c r="G40" s="192" t="str">
        <f ca="1">IF(B40="","",IF(C40&lt;0,0,OFFSET(宣告預定中間值!$J$2,B40,0)+MAX(OFFSET(宣告預定中間值!$V$2,B40,0,1,3))))</f>
        <v/>
      </c>
      <c r="H40" s="192" t="str">
        <f ca="1">IF(B40="","",OFFSET(宣告預定中間值!$L$2,B40,0)+OFFSET(宣告預定中間值!$K$2,B40,0)+IF(C40&lt;16,OFFSET(宣告預定中間值!$N$2,B40,0),OFFSET(宣告預定中間值!$Q$2,B40,0)+OFFSET(宣告預定中間值!$U$2,B40,0)))</f>
        <v/>
      </c>
      <c r="I40" s="192" t="str">
        <f ca="1">IF(B40="","",IF(C40&lt;0,0,OFFSET(宣告利率!$J$2,B40,0)+MAX(OFFSET(宣告利率!$V$2,B40,0,1,3))))</f>
        <v/>
      </c>
      <c r="J40" s="183" t="str">
        <f ca="1">IF(B40="","",OFFSET(宣告利率!$L$2,B40,0)+OFFSET(宣告利率!$K$2,B40,0)+IF(C40&lt;16,OFFSET(宣告利率!$N$2,B40,0),OFFSET(宣告利率!$Q$2,B40,0)+OFFSET(宣告利率!$U$2,B40,0)))</f>
        <v/>
      </c>
      <c r="L40" s="193"/>
      <c r="N40" s="928"/>
      <c r="O40" s="193"/>
      <c r="P40" s="193"/>
      <c r="Q40" s="193"/>
      <c r="R40" s="193"/>
    </row>
    <row r="41" spans="2:32" s="183" customFormat="1" ht="22.2" customHeight="1">
      <c r="B41" s="191" t="s">
        <v>334</v>
      </c>
      <c r="C41" s="192"/>
      <c r="D41" s="192"/>
      <c r="E41" s="192"/>
      <c r="F41" s="192"/>
      <c r="G41" s="192"/>
      <c r="H41" s="192"/>
      <c r="I41" s="192"/>
      <c r="L41" s="193"/>
      <c r="N41" s="928"/>
      <c r="O41" s="193"/>
      <c r="P41" s="193"/>
      <c r="Q41" s="193"/>
      <c r="R41" s="193"/>
    </row>
    <row r="42" spans="2:32" s="188" customFormat="1" ht="24.8" customHeight="1">
      <c r="B42" s="803" t="s">
        <v>822</v>
      </c>
      <c r="C42" s="929"/>
      <c r="D42" s="929"/>
      <c r="E42" s="929"/>
      <c r="F42" s="929"/>
      <c r="G42" s="929"/>
      <c r="H42" s="929"/>
      <c r="I42" s="929"/>
      <c r="J42" s="929"/>
      <c r="K42" s="929"/>
      <c r="L42" s="929"/>
      <c r="M42" s="929"/>
      <c r="N42" s="930"/>
      <c r="O42" s="194"/>
      <c r="P42" s="194"/>
      <c r="Q42" s="194"/>
      <c r="R42" s="194"/>
    </row>
    <row r="43" spans="2:32" s="188" customFormat="1" ht="24.8" customHeight="1">
      <c r="B43" s="803" t="s">
        <v>779</v>
      </c>
      <c r="C43" s="929"/>
      <c r="D43" s="929"/>
      <c r="E43" s="929"/>
      <c r="F43" s="929"/>
      <c r="G43" s="929"/>
      <c r="H43" s="929"/>
      <c r="I43" s="929"/>
      <c r="J43" s="929"/>
      <c r="K43" s="929"/>
      <c r="L43" s="929"/>
      <c r="M43" s="929"/>
      <c r="N43" s="930"/>
      <c r="O43" s="194"/>
      <c r="P43" s="194"/>
      <c r="Q43" s="194"/>
      <c r="R43" s="194"/>
    </row>
    <row r="44" spans="2:32" s="188" customFormat="1" ht="24.8" customHeight="1">
      <c r="B44" s="803" t="s">
        <v>629</v>
      </c>
      <c r="C44" s="929"/>
      <c r="D44" s="929"/>
      <c r="E44" s="929"/>
      <c r="F44" s="929"/>
      <c r="G44" s="929"/>
      <c r="H44" s="929"/>
      <c r="I44" s="929"/>
      <c r="J44" s="929"/>
      <c r="K44" s="929"/>
      <c r="L44" s="929"/>
      <c r="M44" s="929"/>
      <c r="N44" s="930"/>
      <c r="O44" s="194"/>
      <c r="P44" s="194"/>
      <c r="Q44" s="194"/>
      <c r="R44" s="194"/>
    </row>
    <row r="45" spans="2:32" s="183" customFormat="1" ht="22.2" customHeight="1">
      <c r="B45" s="198" t="s">
        <v>543</v>
      </c>
      <c r="C45" s="199"/>
      <c r="D45" s="193"/>
      <c r="E45" s="193"/>
      <c r="F45" s="193"/>
      <c r="G45" s="193"/>
      <c r="H45" s="193"/>
      <c r="I45" s="193"/>
      <c r="J45" s="193"/>
      <c r="K45" s="193"/>
      <c r="L45" s="193"/>
      <c r="M45" s="193"/>
      <c r="N45" s="928"/>
      <c r="O45" s="193"/>
      <c r="P45" s="193"/>
      <c r="Q45" s="193"/>
      <c r="R45" s="193"/>
    </row>
    <row r="46" spans="2:32" s="188" customFormat="1" ht="23.05" customHeight="1">
      <c r="B46" s="198" t="s">
        <v>823</v>
      </c>
      <c r="C46" s="199"/>
      <c r="D46" s="199"/>
      <c r="E46" s="199"/>
      <c r="F46" s="199"/>
      <c r="G46" s="199"/>
      <c r="H46" s="199"/>
      <c r="I46" s="199"/>
      <c r="J46" s="199"/>
      <c r="K46" s="199"/>
      <c r="L46" s="199"/>
      <c r="M46" s="199"/>
      <c r="N46" s="199"/>
      <c r="O46" s="199"/>
      <c r="P46" s="194"/>
      <c r="Q46" s="194"/>
      <c r="R46" s="194"/>
      <c r="S46" s="194"/>
    </row>
    <row r="47" spans="2:32" s="931" customFormat="1" ht="22.2" customHeight="1">
      <c r="B47" s="1390" t="s">
        <v>341</v>
      </c>
      <c r="C47" s="1390"/>
      <c r="D47" s="1390"/>
      <c r="E47" s="1390"/>
      <c r="F47" s="1390"/>
      <c r="G47" s="1390"/>
      <c r="H47" s="1390"/>
      <c r="I47" s="1390"/>
      <c r="J47" s="1390"/>
      <c r="K47" s="932"/>
      <c r="L47" s="932"/>
      <c r="M47" s="932"/>
      <c r="N47" s="933"/>
      <c r="O47" s="933"/>
      <c r="P47" s="933"/>
      <c r="Q47" s="933"/>
      <c r="R47" s="933"/>
      <c r="S47" s="933"/>
      <c r="T47" s="933"/>
      <c r="U47" s="933"/>
      <c r="V47" s="933"/>
      <c r="W47" s="933"/>
      <c r="X47" s="933"/>
      <c r="Y47" s="933"/>
      <c r="Z47" s="933"/>
      <c r="AA47" s="933"/>
      <c r="AB47" s="933"/>
      <c r="AC47" s="933"/>
      <c r="AD47" s="933"/>
      <c r="AE47" s="933"/>
      <c r="AF47" s="933"/>
    </row>
    <row r="48" spans="2:32" s="931" customFormat="1" ht="23.2" customHeight="1">
      <c r="B48" s="215" t="s">
        <v>342</v>
      </c>
      <c r="C48" s="200"/>
      <c r="D48" s="934"/>
      <c r="E48" s="934"/>
      <c r="F48" s="934"/>
      <c r="G48" s="934"/>
      <c r="H48" s="934"/>
      <c r="I48" s="934"/>
      <c r="J48" s="935"/>
      <c r="K48" s="935"/>
      <c r="L48" s="928"/>
      <c r="M48" s="928"/>
      <c r="N48" s="933"/>
      <c r="O48" s="933"/>
      <c r="P48" s="933"/>
      <c r="Q48" s="933"/>
      <c r="R48" s="933"/>
      <c r="S48" s="933"/>
      <c r="T48" s="933"/>
      <c r="U48" s="933"/>
      <c r="V48" s="933"/>
      <c r="W48" s="933"/>
      <c r="X48" s="933"/>
      <c r="Y48" s="933"/>
      <c r="Z48" s="933"/>
      <c r="AA48" s="933"/>
      <c r="AB48" s="933"/>
      <c r="AC48" s="933"/>
      <c r="AD48" s="933"/>
      <c r="AE48" s="933"/>
      <c r="AF48" s="933"/>
    </row>
    <row r="49" spans="2:35" s="931" customFormat="1" ht="23.2" customHeight="1">
      <c r="B49" s="215" t="s">
        <v>481</v>
      </c>
      <c r="C49" s="200"/>
      <c r="D49" s="934"/>
      <c r="E49" s="934"/>
      <c r="F49" s="934"/>
      <c r="G49" s="934"/>
      <c r="H49" s="934"/>
      <c r="I49" s="934"/>
      <c r="J49" s="935"/>
      <c r="K49" s="935"/>
      <c r="L49" s="928"/>
      <c r="M49" s="928"/>
      <c r="N49" s="933"/>
      <c r="O49" s="933"/>
      <c r="P49" s="933"/>
      <c r="Q49" s="933"/>
      <c r="R49" s="933"/>
      <c r="S49" s="933"/>
      <c r="T49" s="933"/>
      <c r="U49" s="933"/>
      <c r="V49" s="933"/>
      <c r="W49" s="933"/>
      <c r="X49" s="933"/>
      <c r="Y49" s="933"/>
      <c r="Z49" s="933"/>
      <c r="AA49" s="933"/>
      <c r="AB49" s="933"/>
      <c r="AC49" s="933"/>
      <c r="AD49" s="933"/>
      <c r="AE49" s="933"/>
      <c r="AF49" s="933"/>
    </row>
    <row r="50" spans="2:35" s="931" customFormat="1" ht="23.2" customHeight="1">
      <c r="B50" s="205" t="s">
        <v>482</v>
      </c>
      <c r="C50" s="200"/>
      <c r="D50" s="934"/>
      <c r="E50" s="934"/>
      <c r="F50" s="934"/>
      <c r="G50" s="934"/>
      <c r="H50" s="934"/>
      <c r="I50" s="934"/>
      <c r="J50" s="935"/>
      <c r="K50" s="935"/>
      <c r="L50" s="928"/>
      <c r="M50" s="928"/>
      <c r="N50" s="933"/>
      <c r="O50" s="933"/>
      <c r="P50" s="933"/>
      <c r="Q50" s="933"/>
      <c r="R50" s="933"/>
      <c r="S50" s="933"/>
      <c r="T50" s="933"/>
      <c r="U50" s="933"/>
      <c r="V50" s="933"/>
      <c r="W50" s="933"/>
      <c r="X50" s="933"/>
      <c r="Y50" s="933"/>
      <c r="Z50" s="933"/>
      <c r="AA50" s="933"/>
      <c r="AB50" s="933"/>
      <c r="AC50" s="933"/>
      <c r="AD50" s="933"/>
      <c r="AE50" s="933"/>
      <c r="AF50" s="933"/>
    </row>
    <row r="51" spans="2:35" s="931" customFormat="1" ht="23.2" customHeight="1">
      <c r="B51" s="218" t="s">
        <v>570</v>
      </c>
      <c r="C51" s="200"/>
      <c r="D51" s="934"/>
      <c r="E51" s="934"/>
      <c r="F51" s="934"/>
      <c r="G51" s="934"/>
      <c r="H51" s="934"/>
      <c r="I51" s="934"/>
      <c r="J51" s="935"/>
      <c r="K51" s="935"/>
      <c r="L51" s="928"/>
      <c r="M51" s="928"/>
      <c r="N51" s="933"/>
      <c r="O51" s="933"/>
      <c r="P51" s="933"/>
      <c r="Q51" s="933"/>
      <c r="R51" s="933"/>
      <c r="S51" s="933"/>
      <c r="T51" s="933"/>
      <c r="U51" s="933"/>
      <c r="V51" s="933"/>
      <c r="W51" s="933"/>
      <c r="X51" s="933"/>
      <c r="Y51" s="933"/>
      <c r="Z51" s="933"/>
      <c r="AA51" s="933"/>
      <c r="AB51" s="933"/>
      <c r="AC51" s="933"/>
      <c r="AD51" s="933"/>
      <c r="AE51" s="933"/>
      <c r="AF51" s="933"/>
    </row>
    <row r="52" spans="2:35" s="931" customFormat="1" ht="23.2" customHeight="1">
      <c r="B52" s="218" t="s">
        <v>540</v>
      </c>
      <c r="C52" s="194"/>
      <c r="D52" s="934"/>
      <c r="E52" s="934"/>
      <c r="F52" s="934"/>
      <c r="G52" s="934"/>
      <c r="H52" s="934"/>
      <c r="I52" s="934"/>
      <c r="J52" s="935"/>
      <c r="K52" s="935"/>
      <c r="L52" s="928"/>
      <c r="M52" s="928"/>
      <c r="N52" s="933"/>
      <c r="O52" s="933"/>
      <c r="P52" s="933"/>
      <c r="Q52" s="933"/>
      <c r="R52" s="933"/>
      <c r="S52" s="933"/>
      <c r="T52" s="933"/>
      <c r="U52" s="933"/>
      <c r="V52" s="933"/>
      <c r="W52" s="933"/>
      <c r="X52" s="933"/>
      <c r="Y52" s="933"/>
      <c r="Z52" s="933"/>
      <c r="AA52" s="933"/>
      <c r="AB52" s="933"/>
      <c r="AC52" s="933"/>
      <c r="AD52" s="933"/>
      <c r="AE52" s="933"/>
      <c r="AF52" s="933"/>
    </row>
    <row r="53" spans="2:35" s="931" customFormat="1" ht="23.2" customHeight="1">
      <c r="B53" s="218" t="s">
        <v>541</v>
      </c>
      <c r="C53" s="194"/>
      <c r="D53" s="934"/>
      <c r="E53" s="934"/>
      <c r="F53" s="934"/>
      <c r="G53" s="934"/>
      <c r="H53" s="934"/>
      <c r="I53" s="934"/>
      <c r="J53" s="935"/>
      <c r="K53" s="935"/>
      <c r="L53" s="928"/>
      <c r="M53" s="928"/>
      <c r="N53" s="933"/>
      <c r="O53" s="933"/>
      <c r="P53" s="933"/>
      <c r="Q53" s="933"/>
      <c r="R53" s="933"/>
      <c r="S53" s="933"/>
      <c r="T53" s="933"/>
      <c r="U53" s="933"/>
      <c r="V53" s="933"/>
      <c r="W53" s="933"/>
      <c r="X53" s="933"/>
      <c r="Y53" s="933"/>
      <c r="Z53" s="933"/>
      <c r="AA53" s="933"/>
      <c r="AB53" s="933"/>
      <c r="AC53" s="933"/>
      <c r="AD53" s="933"/>
      <c r="AE53" s="933"/>
      <c r="AF53" s="933"/>
    </row>
    <row r="54" spans="2:35" s="931" customFormat="1" ht="23.2" customHeight="1">
      <c r="B54" s="218" t="s">
        <v>542</v>
      </c>
      <c r="C54" s="200"/>
      <c r="D54" s="934"/>
      <c r="E54" s="934"/>
      <c r="F54" s="934"/>
      <c r="G54" s="934"/>
      <c r="H54" s="934"/>
      <c r="I54" s="934"/>
      <c r="J54" s="935"/>
      <c r="K54" s="935"/>
      <c r="L54" s="928"/>
      <c r="M54" s="928"/>
      <c r="N54" s="933"/>
      <c r="O54" s="933"/>
      <c r="P54" s="933"/>
      <c r="Q54" s="933"/>
      <c r="R54" s="933"/>
      <c r="S54" s="933"/>
      <c r="T54" s="933"/>
      <c r="U54" s="933"/>
      <c r="V54" s="933"/>
      <c r="W54" s="933"/>
      <c r="X54" s="933"/>
      <c r="Y54" s="933"/>
      <c r="Z54" s="933"/>
      <c r="AA54" s="933"/>
      <c r="AB54" s="933"/>
      <c r="AC54" s="933"/>
      <c r="AD54" s="933"/>
      <c r="AE54" s="933"/>
      <c r="AF54" s="933"/>
    </row>
    <row r="55" spans="2:35" s="931" customFormat="1" ht="23.2" customHeight="1">
      <c r="B55" s="218" t="s">
        <v>571</v>
      </c>
      <c r="C55" s="200"/>
      <c r="D55" s="934"/>
      <c r="E55" s="934"/>
      <c r="F55" s="934"/>
      <c r="G55" s="934"/>
      <c r="H55" s="934"/>
      <c r="I55" s="934"/>
      <c r="J55" s="935"/>
      <c r="K55" s="935"/>
      <c r="L55" s="928"/>
      <c r="M55" s="928"/>
      <c r="N55" s="933"/>
      <c r="O55" s="933"/>
      <c r="P55" s="933"/>
      <c r="Q55" s="933"/>
      <c r="R55" s="933"/>
      <c r="S55" s="933"/>
      <c r="T55" s="933"/>
      <c r="U55" s="933"/>
      <c r="V55" s="933"/>
      <c r="W55" s="933"/>
      <c r="X55" s="933"/>
      <c r="Y55" s="933"/>
      <c r="Z55" s="933"/>
      <c r="AA55" s="933"/>
      <c r="AB55" s="933"/>
      <c r="AC55" s="933"/>
      <c r="AD55" s="933"/>
      <c r="AE55" s="933"/>
      <c r="AF55" s="933"/>
    </row>
    <row r="56" spans="2:35" s="931" customFormat="1" ht="23.2" customHeight="1">
      <c r="B56" s="218" t="s">
        <v>572</v>
      </c>
      <c r="C56" s="200"/>
      <c r="D56" s="934"/>
      <c r="E56" s="934"/>
      <c r="F56" s="934"/>
      <c r="G56" s="934"/>
      <c r="H56" s="934"/>
      <c r="I56" s="934"/>
      <c r="J56" s="935"/>
      <c r="K56" s="935"/>
      <c r="L56" s="928"/>
      <c r="M56" s="928"/>
      <c r="N56" s="933"/>
      <c r="O56" s="933"/>
      <c r="P56" s="933"/>
      <c r="Q56" s="933"/>
      <c r="R56" s="933"/>
      <c r="S56" s="933"/>
      <c r="T56" s="933"/>
      <c r="U56" s="933"/>
      <c r="V56" s="933"/>
      <c r="W56" s="933"/>
      <c r="X56" s="933"/>
      <c r="Y56" s="933"/>
      <c r="Z56" s="933"/>
      <c r="AA56" s="933"/>
      <c r="AB56" s="933"/>
      <c r="AC56" s="933"/>
      <c r="AD56" s="933"/>
      <c r="AE56" s="933"/>
      <c r="AF56" s="933"/>
    </row>
    <row r="57" spans="2:35" s="931" customFormat="1" ht="23.2" customHeight="1">
      <c r="B57" s="218" t="s">
        <v>573</v>
      </c>
      <c r="C57" s="200"/>
      <c r="D57" s="934"/>
      <c r="E57" s="934"/>
      <c r="F57" s="934"/>
      <c r="G57" s="934"/>
      <c r="H57" s="934"/>
      <c r="I57" s="934"/>
      <c r="J57" s="935"/>
      <c r="K57" s="935"/>
      <c r="L57" s="928"/>
      <c r="M57" s="928"/>
      <c r="N57" s="933"/>
      <c r="O57" s="933"/>
      <c r="P57" s="933"/>
      <c r="Q57" s="933"/>
      <c r="R57" s="933"/>
      <c r="S57" s="933"/>
      <c r="T57" s="933"/>
      <c r="U57" s="933"/>
      <c r="V57" s="933"/>
      <c r="W57" s="933"/>
      <c r="X57" s="933"/>
      <c r="Y57" s="933"/>
      <c r="Z57" s="933"/>
      <c r="AA57" s="933"/>
      <c r="AB57" s="933"/>
      <c r="AC57" s="933"/>
      <c r="AD57" s="933"/>
      <c r="AE57" s="933"/>
      <c r="AF57" s="933"/>
    </row>
    <row r="58" spans="2:35" s="931" customFormat="1" ht="23.2" customHeight="1">
      <c r="B58" s="218" t="s">
        <v>777</v>
      </c>
      <c r="C58" s="200"/>
      <c r="D58" s="934"/>
      <c r="E58" s="934"/>
      <c r="F58" s="934"/>
      <c r="G58" s="934"/>
      <c r="H58" s="934"/>
      <c r="I58" s="934"/>
      <c r="J58" s="935"/>
      <c r="K58" s="935"/>
      <c r="L58" s="928"/>
      <c r="M58" s="928"/>
      <c r="N58" s="933"/>
      <c r="O58" s="933"/>
      <c r="P58" s="933"/>
      <c r="Q58" s="933"/>
      <c r="R58" s="933"/>
      <c r="S58" s="933"/>
      <c r="T58" s="933"/>
      <c r="U58" s="933"/>
      <c r="V58" s="933"/>
      <c r="W58" s="933"/>
      <c r="X58" s="933"/>
      <c r="Y58" s="933"/>
      <c r="Z58" s="933"/>
      <c r="AA58" s="933"/>
      <c r="AB58" s="933"/>
      <c r="AC58" s="933"/>
      <c r="AD58" s="933"/>
      <c r="AE58" s="933"/>
      <c r="AF58" s="933"/>
    </row>
    <row r="59" spans="2:35" s="931" customFormat="1" ht="23.2" customHeight="1">
      <c r="B59" s="218" t="s">
        <v>574</v>
      </c>
      <c r="C59" s="200"/>
      <c r="D59" s="934"/>
      <c r="E59" s="934"/>
      <c r="F59" s="934"/>
      <c r="G59" s="934"/>
      <c r="H59" s="934"/>
      <c r="I59" s="934"/>
      <c r="J59" s="935"/>
      <c r="K59" s="935"/>
      <c r="L59" s="928"/>
      <c r="M59" s="928"/>
      <c r="N59" s="933"/>
      <c r="O59" s="933"/>
      <c r="P59" s="933"/>
      <c r="Q59" s="933"/>
      <c r="R59" s="933"/>
      <c r="S59" s="933"/>
      <c r="T59" s="933"/>
      <c r="U59" s="933"/>
      <c r="V59" s="933"/>
      <c r="W59" s="933"/>
      <c r="X59" s="933"/>
      <c r="Y59" s="933"/>
      <c r="Z59" s="933"/>
      <c r="AA59" s="933"/>
      <c r="AB59" s="933"/>
      <c r="AC59" s="933"/>
      <c r="AD59" s="933"/>
      <c r="AE59" s="933"/>
      <c r="AF59" s="933"/>
    </row>
    <row r="60" spans="2:35" s="931" customFormat="1" ht="23.2" customHeight="1">
      <c r="B60" s="218" t="s">
        <v>575</v>
      </c>
      <c r="C60" s="200"/>
      <c r="D60" s="934"/>
      <c r="E60" s="934"/>
      <c r="F60" s="934"/>
      <c r="G60" s="934"/>
      <c r="H60" s="934"/>
      <c r="I60" s="934"/>
      <c r="J60" s="935"/>
      <c r="K60" s="935"/>
      <c r="L60" s="928"/>
      <c r="M60" s="928"/>
      <c r="N60" s="933"/>
      <c r="O60" s="933"/>
      <c r="P60" s="933"/>
      <c r="Q60" s="933"/>
      <c r="R60" s="933"/>
      <c r="S60" s="933"/>
      <c r="T60" s="933"/>
      <c r="U60" s="933"/>
      <c r="V60" s="933"/>
      <c r="W60" s="933"/>
      <c r="X60" s="933"/>
      <c r="Y60" s="933"/>
      <c r="Z60" s="933"/>
      <c r="AA60" s="933"/>
      <c r="AB60" s="933"/>
      <c r="AC60" s="933"/>
      <c r="AD60" s="933"/>
      <c r="AE60" s="933"/>
      <c r="AF60" s="933"/>
    </row>
    <row r="61" spans="2:35" s="937" customFormat="1" ht="23.2" customHeight="1">
      <c r="B61" s="972" t="s">
        <v>576</v>
      </c>
      <c r="C61" s="936"/>
      <c r="D61" s="936"/>
      <c r="E61" s="936"/>
      <c r="F61" s="936"/>
      <c r="G61" s="936"/>
      <c r="H61" s="936"/>
      <c r="I61" s="936"/>
      <c r="J61" s="936"/>
      <c r="K61" s="936"/>
      <c r="L61" s="936"/>
      <c r="M61" s="936"/>
      <c r="N61" s="936"/>
      <c r="O61" s="936"/>
      <c r="P61" s="936"/>
      <c r="Q61" s="936"/>
      <c r="R61" s="936"/>
      <c r="S61" s="936"/>
      <c r="T61" s="936"/>
      <c r="U61" s="936"/>
      <c r="V61" s="936"/>
      <c r="W61" s="936"/>
      <c r="X61" s="936"/>
      <c r="Y61" s="194"/>
      <c r="Z61" s="194"/>
      <c r="AA61" s="194"/>
      <c r="AB61" s="194"/>
      <c r="AC61" s="188"/>
      <c r="AD61" s="188"/>
      <c r="AE61" s="188"/>
      <c r="AF61" s="188"/>
      <c r="AG61" s="188"/>
      <c r="AH61" s="188"/>
      <c r="AI61" s="188"/>
    </row>
    <row r="62" spans="2:35" s="937" customFormat="1" ht="23.2" customHeight="1">
      <c r="B62" s="972" t="s">
        <v>577</v>
      </c>
      <c r="C62" s="936"/>
      <c r="D62" s="936"/>
      <c r="E62" s="936"/>
      <c r="F62" s="936"/>
      <c r="G62" s="936"/>
      <c r="H62" s="936"/>
      <c r="I62" s="936"/>
      <c r="J62" s="936"/>
      <c r="K62" s="936"/>
      <c r="L62" s="936"/>
      <c r="M62" s="589"/>
      <c r="N62" s="936"/>
      <c r="O62" s="589"/>
      <c r="P62" s="589"/>
      <c r="Q62" s="936"/>
      <c r="R62" s="936"/>
      <c r="S62" s="589"/>
      <c r="T62" s="936"/>
      <c r="U62" s="936"/>
      <c r="V62" s="936"/>
      <c r="W62" s="936"/>
      <c r="X62" s="936"/>
      <c r="Y62" s="194"/>
      <c r="Z62" s="194"/>
      <c r="AA62" s="194"/>
      <c r="AB62" s="194"/>
      <c r="AC62" s="188"/>
      <c r="AD62" s="188"/>
      <c r="AE62" s="188"/>
      <c r="AF62" s="188"/>
      <c r="AG62" s="188"/>
      <c r="AH62" s="188"/>
      <c r="AI62" s="188"/>
    </row>
    <row r="63" spans="2:35" s="931" customFormat="1" ht="22.2" customHeight="1">
      <c r="B63" s="972" t="s">
        <v>578</v>
      </c>
      <c r="C63" s="939"/>
      <c r="D63" s="939"/>
      <c r="E63" s="939"/>
      <c r="F63" s="939"/>
      <c r="G63" s="939"/>
      <c r="H63" s="939"/>
      <c r="I63" s="939"/>
      <c r="J63" s="939"/>
      <c r="K63" s="939"/>
      <c r="L63" s="939"/>
      <c r="M63" s="939"/>
      <c r="N63" s="933"/>
      <c r="O63" s="933"/>
      <c r="P63" s="933"/>
      <c r="Q63" s="933"/>
      <c r="R63" s="933"/>
      <c r="S63" s="933"/>
      <c r="T63" s="933"/>
      <c r="U63" s="933"/>
      <c r="V63" s="933"/>
      <c r="W63" s="933"/>
      <c r="X63" s="933"/>
      <c r="Y63" s="933"/>
      <c r="Z63" s="933"/>
      <c r="AA63" s="933"/>
      <c r="AB63" s="933"/>
      <c r="AC63" s="933"/>
      <c r="AD63" s="933"/>
      <c r="AE63" s="933"/>
      <c r="AF63" s="933"/>
    </row>
    <row r="64" spans="2:35" s="931" customFormat="1" ht="22.2" customHeight="1">
      <c r="B64" s="972" t="s">
        <v>579</v>
      </c>
      <c r="C64" s="939"/>
      <c r="D64" s="939"/>
      <c r="E64" s="939"/>
      <c r="F64" s="939"/>
      <c r="G64" s="939"/>
      <c r="H64" s="939"/>
      <c r="I64" s="939"/>
      <c r="J64" s="939"/>
      <c r="K64" s="939"/>
      <c r="L64" s="939"/>
      <c r="M64" s="939"/>
      <c r="N64" s="933"/>
      <c r="O64" s="933"/>
      <c r="P64" s="933"/>
      <c r="Q64" s="933"/>
      <c r="R64" s="933"/>
      <c r="S64" s="933"/>
      <c r="T64" s="933"/>
      <c r="U64" s="933"/>
      <c r="V64" s="933"/>
      <c r="W64" s="933"/>
      <c r="X64" s="933"/>
      <c r="Y64" s="933"/>
      <c r="Z64" s="933"/>
      <c r="AA64" s="933"/>
      <c r="AB64" s="933"/>
      <c r="AC64" s="933"/>
      <c r="AD64" s="933"/>
      <c r="AE64" s="933"/>
      <c r="AF64" s="933"/>
    </row>
    <row r="65" spans="2:32" s="931" customFormat="1" ht="22.2" customHeight="1">
      <c r="B65" s="218" t="s">
        <v>580</v>
      </c>
      <c r="C65" s="939"/>
      <c r="D65" s="939"/>
      <c r="E65" s="939"/>
      <c r="F65" s="939"/>
      <c r="G65" s="939"/>
      <c r="H65" s="939"/>
      <c r="I65" s="939"/>
      <c r="J65" s="939"/>
      <c r="K65" s="939"/>
      <c r="L65" s="939"/>
      <c r="M65" s="939"/>
      <c r="N65" s="933"/>
      <c r="O65" s="933"/>
      <c r="P65" s="933"/>
      <c r="Q65" s="933"/>
      <c r="R65" s="933"/>
      <c r="S65" s="933"/>
      <c r="T65" s="933"/>
      <c r="U65" s="933"/>
      <c r="V65" s="933"/>
      <c r="W65" s="933"/>
      <c r="X65" s="933"/>
      <c r="Y65" s="933"/>
      <c r="Z65" s="933"/>
      <c r="AA65" s="933"/>
      <c r="AB65" s="933"/>
      <c r="AC65" s="933"/>
      <c r="AD65" s="933"/>
      <c r="AE65" s="933"/>
      <c r="AF65" s="933"/>
    </row>
    <row r="66" spans="2:32" s="931" customFormat="1" ht="22.2" customHeight="1">
      <c r="B66" s="218" t="s">
        <v>581</v>
      </c>
      <c r="C66" s="939"/>
      <c r="D66" s="939"/>
      <c r="E66" s="939"/>
      <c r="F66" s="939"/>
      <c r="G66" s="939"/>
      <c r="H66" s="939"/>
      <c r="I66" s="939"/>
      <c r="J66" s="939"/>
      <c r="K66" s="939"/>
      <c r="L66" s="939"/>
      <c r="M66" s="939"/>
      <c r="N66" s="933"/>
      <c r="O66" s="933"/>
      <c r="P66" s="933"/>
      <c r="Q66" s="933"/>
      <c r="R66" s="933"/>
      <c r="S66" s="933"/>
      <c r="T66" s="933"/>
      <c r="U66" s="933"/>
      <c r="V66" s="933"/>
      <c r="W66" s="933"/>
      <c r="X66" s="933"/>
      <c r="Y66" s="933"/>
      <c r="Z66" s="933"/>
      <c r="AA66" s="933"/>
      <c r="AB66" s="933"/>
      <c r="AC66" s="933"/>
      <c r="AD66" s="933"/>
      <c r="AE66" s="933"/>
      <c r="AF66" s="933"/>
    </row>
    <row r="67" spans="2:32" s="931" customFormat="1" ht="22.2" customHeight="1">
      <c r="B67" s="589" t="s">
        <v>780</v>
      </c>
      <c r="C67" s="939"/>
      <c r="D67" s="939"/>
      <c r="E67" s="939"/>
      <c r="F67" s="939"/>
      <c r="G67" s="939"/>
      <c r="H67" s="939"/>
      <c r="I67" s="939"/>
      <c r="J67" s="939"/>
      <c r="K67" s="939"/>
      <c r="L67" s="939"/>
      <c r="M67" s="939"/>
      <c r="N67" s="933"/>
      <c r="O67" s="933"/>
      <c r="P67" s="933"/>
      <c r="Q67" s="933"/>
      <c r="R67" s="933"/>
      <c r="S67" s="933"/>
      <c r="T67" s="933"/>
      <c r="U67" s="933"/>
      <c r="V67" s="933"/>
      <c r="W67" s="933"/>
      <c r="X67" s="933"/>
      <c r="Y67" s="933"/>
      <c r="Z67" s="933"/>
      <c r="AA67" s="933"/>
      <c r="AB67" s="933"/>
      <c r="AC67" s="933"/>
      <c r="AD67" s="933"/>
      <c r="AE67" s="933"/>
      <c r="AF67" s="933"/>
    </row>
    <row r="68" spans="2:32" s="931" customFormat="1" ht="91.6" customHeight="1">
      <c r="B68" s="954" t="s">
        <v>794</v>
      </c>
      <c r="C68" s="939"/>
      <c r="D68" s="939"/>
      <c r="E68" s="939"/>
      <c r="F68" s="939"/>
      <c r="G68" s="939"/>
      <c r="H68" s="939"/>
      <c r="I68" s="939"/>
      <c r="J68" s="939"/>
      <c r="K68" s="939"/>
      <c r="L68" s="939"/>
      <c r="M68" s="939"/>
      <c r="N68" s="933"/>
      <c r="O68" s="933"/>
      <c r="P68" s="933"/>
      <c r="Q68" s="933"/>
      <c r="R68" s="933"/>
      <c r="S68" s="933"/>
      <c r="T68" s="933"/>
      <c r="U68" s="933"/>
      <c r="V68" s="933"/>
      <c r="W68" s="933"/>
      <c r="X68" s="933"/>
      <c r="Y68" s="933"/>
      <c r="Z68" s="933"/>
      <c r="AA68" s="933"/>
      <c r="AB68" s="933"/>
      <c r="AC68" s="933"/>
      <c r="AD68" s="933"/>
      <c r="AE68" s="933"/>
      <c r="AF68" s="933"/>
    </row>
    <row r="69" spans="2:32" s="931" customFormat="1" ht="21.35" customHeight="1">
      <c r="B69" s="940" t="s">
        <v>795</v>
      </c>
      <c r="C69" s="939"/>
      <c r="D69" s="939"/>
      <c r="E69" s="939"/>
      <c r="F69" s="939"/>
      <c r="G69" s="939"/>
      <c r="H69" s="939"/>
      <c r="I69" s="939"/>
      <c r="J69" s="939"/>
      <c r="K69" s="939"/>
      <c r="L69" s="939"/>
      <c r="M69" s="939"/>
      <c r="N69" s="933"/>
      <c r="O69" s="933"/>
      <c r="P69" s="933"/>
      <c r="Q69" s="933"/>
      <c r="R69" s="933"/>
      <c r="S69" s="933"/>
      <c r="T69" s="933"/>
      <c r="U69" s="933"/>
      <c r="V69" s="933"/>
      <c r="W69" s="933"/>
      <c r="X69" s="933"/>
      <c r="Y69" s="933"/>
      <c r="Z69" s="933"/>
      <c r="AA69" s="933"/>
      <c r="AB69" s="933"/>
      <c r="AC69" s="933"/>
      <c r="AD69" s="933"/>
      <c r="AE69" s="933"/>
      <c r="AF69" s="933"/>
    </row>
    <row r="70" spans="2:32" s="931" customFormat="1" ht="22.2" customHeight="1">
      <c r="B70" s="940" t="s">
        <v>796</v>
      </c>
      <c r="C70" s="939"/>
      <c r="D70" s="939"/>
      <c r="E70" s="939"/>
      <c r="F70" s="939"/>
      <c r="G70" s="939"/>
      <c r="H70" s="939"/>
      <c r="I70" s="939"/>
      <c r="J70" s="939"/>
      <c r="K70" s="939"/>
      <c r="L70" s="939"/>
      <c r="M70" s="939"/>
      <c r="N70" s="933"/>
      <c r="O70" s="933"/>
      <c r="P70" s="933"/>
      <c r="Q70" s="933"/>
      <c r="R70" s="933"/>
      <c r="S70" s="933"/>
      <c r="T70" s="933"/>
      <c r="U70" s="933"/>
      <c r="V70" s="933"/>
      <c r="W70" s="933"/>
      <c r="X70" s="933"/>
      <c r="Y70" s="933"/>
      <c r="Z70" s="933"/>
      <c r="AA70" s="933"/>
      <c r="AB70" s="933"/>
      <c r="AC70" s="933"/>
      <c r="AD70" s="933"/>
      <c r="AE70" s="933"/>
      <c r="AF70" s="933"/>
    </row>
    <row r="71" spans="2:32" s="931" customFormat="1" ht="22.2" customHeight="1">
      <c r="B71" s="938" t="s">
        <v>797</v>
      </c>
      <c r="C71" s="939"/>
      <c r="D71" s="939"/>
      <c r="E71" s="939"/>
      <c r="F71" s="939"/>
      <c r="G71" s="939"/>
      <c r="H71" s="939"/>
      <c r="I71" s="939"/>
      <c r="J71" s="939"/>
      <c r="K71" s="939"/>
      <c r="L71" s="939"/>
      <c r="M71" s="939"/>
      <c r="N71" s="933"/>
      <c r="O71" s="933"/>
      <c r="P71" s="933"/>
      <c r="Q71" s="933"/>
      <c r="R71" s="933"/>
      <c r="S71" s="933"/>
      <c r="T71" s="933"/>
      <c r="U71" s="933"/>
      <c r="V71" s="933"/>
      <c r="W71" s="933"/>
      <c r="X71" s="933"/>
      <c r="Y71" s="933"/>
      <c r="Z71" s="933"/>
      <c r="AA71" s="933"/>
      <c r="AB71" s="933"/>
      <c r="AC71" s="933"/>
      <c r="AD71" s="933"/>
      <c r="AE71" s="933"/>
      <c r="AF71" s="933"/>
    </row>
    <row r="72" spans="2:32" s="931" customFormat="1" ht="22.2" customHeight="1">
      <c r="B72" s="938" t="s">
        <v>798</v>
      </c>
      <c r="C72" s="939"/>
      <c r="D72" s="939"/>
      <c r="E72" s="939"/>
      <c r="F72" s="939"/>
      <c r="G72" s="939"/>
      <c r="H72" s="939"/>
      <c r="I72" s="939"/>
      <c r="J72" s="939"/>
      <c r="K72" s="939"/>
      <c r="L72" s="939"/>
      <c r="M72" s="939"/>
      <c r="N72" s="933"/>
      <c r="O72" s="933"/>
      <c r="P72" s="933"/>
      <c r="Q72" s="933"/>
      <c r="R72" s="933"/>
      <c r="S72" s="933"/>
      <c r="T72" s="933"/>
      <c r="U72" s="933"/>
      <c r="V72" s="933"/>
      <c r="W72" s="933"/>
      <c r="X72" s="933"/>
      <c r="Y72" s="933"/>
      <c r="Z72" s="933"/>
      <c r="AA72" s="933"/>
      <c r="AB72" s="933"/>
      <c r="AC72" s="933"/>
      <c r="AD72" s="933"/>
      <c r="AE72" s="933"/>
      <c r="AF72" s="933"/>
    </row>
    <row r="73" spans="2:32" s="931" customFormat="1" ht="22.2" customHeight="1">
      <c r="B73" s="938" t="s">
        <v>799</v>
      </c>
      <c r="C73" s="939"/>
      <c r="D73" s="939"/>
      <c r="E73" s="939"/>
      <c r="F73" s="939"/>
      <c r="G73" s="939"/>
      <c r="H73" s="939"/>
      <c r="I73" s="939"/>
      <c r="J73" s="939"/>
      <c r="K73" s="939"/>
      <c r="L73" s="939"/>
      <c r="M73" s="939"/>
      <c r="N73" s="933"/>
      <c r="O73" s="933"/>
      <c r="P73" s="933"/>
      <c r="Q73" s="933"/>
      <c r="R73" s="933"/>
      <c r="S73" s="933"/>
      <c r="T73" s="933"/>
      <c r="U73" s="933"/>
      <c r="V73" s="933"/>
      <c r="W73" s="933"/>
      <c r="X73" s="933"/>
      <c r="Y73" s="933"/>
      <c r="Z73" s="933"/>
      <c r="AA73" s="933"/>
      <c r="AB73" s="933"/>
      <c r="AC73" s="933"/>
      <c r="AD73" s="933"/>
      <c r="AE73" s="933"/>
      <c r="AF73" s="933"/>
    </row>
    <row r="74" spans="2:32" s="975" customFormat="1" ht="17.850000000000001">
      <c r="B74" s="973" t="str">
        <f>資料輸入區!B2</f>
        <v>凱基人壽美利成臻美元利率變動型終身壽險－定期給付型</v>
      </c>
      <c r="C74" s="974"/>
      <c r="D74" s="974"/>
      <c r="E74" s="974"/>
      <c r="F74" s="974"/>
      <c r="G74" s="974"/>
      <c r="H74" s="974"/>
      <c r="I74" s="974"/>
      <c r="J74" s="974"/>
    </row>
    <row r="75" spans="2:32" s="975" customFormat="1" ht="17.850000000000001">
      <c r="B75" s="1399" t="s">
        <v>813</v>
      </c>
      <c r="C75" s="1399"/>
      <c r="D75" s="1399"/>
      <c r="E75" s="1398" t="s">
        <v>814</v>
      </c>
      <c r="F75" s="1398"/>
      <c r="G75" s="1398"/>
      <c r="H75" s="1398" t="s">
        <v>815</v>
      </c>
      <c r="I75" s="1398"/>
      <c r="J75" s="1398"/>
    </row>
    <row r="76" spans="2:32" s="975" customFormat="1" ht="17.850000000000001">
      <c r="B76" s="1398" t="s">
        <v>816</v>
      </c>
      <c r="C76" s="1398"/>
      <c r="D76" s="1398"/>
      <c r="E76" s="976">
        <f ca="1">OFFSET(險種基本資料!Z3,險種基本資料!$H$28*12,0)</f>
        <v>18</v>
      </c>
      <c r="F76" s="976">
        <f ca="1">OFFSET(險種基本資料!AA3,險種基本資料!$H$28*12,0)</f>
        <v>35</v>
      </c>
      <c r="G76" s="976">
        <f ca="1">OFFSET(險種基本資料!AB3,險種基本資料!$H$28*12,0)</f>
        <v>65</v>
      </c>
      <c r="H76" s="976">
        <f ca="1">OFFSET(險種基本資料!AC3,險種基本資料!$H$28*12,0)</f>
        <v>18</v>
      </c>
      <c r="I76" s="976">
        <f ca="1">OFFSET(險種基本資料!AD3,險種基本資料!$H$28*12,0)</f>
        <v>35</v>
      </c>
      <c r="J76" s="976">
        <f ca="1">OFFSET(險種基本資料!AE3,險種基本資料!$H$28*12,0)</f>
        <v>65</v>
      </c>
    </row>
    <row r="77" spans="2:32" s="975" customFormat="1" ht="17.850000000000001">
      <c r="B77" s="1398" t="s">
        <v>817</v>
      </c>
      <c r="C77" s="1399" t="s">
        <v>818</v>
      </c>
      <c r="D77" s="976">
        <f ca="1">OFFSET(險種基本資料!Y4,險種基本資料!$H$28*12,0)</f>
        <v>1</v>
      </c>
      <c r="E77" s="977">
        <f ca="1">OFFSET(險種基本資料!Z4,險種基本資料!$H$28*12,0)</f>
        <v>0.79</v>
      </c>
      <c r="F77" s="977">
        <f ca="1">OFFSET(險種基本資料!AA4,險種基本資料!$H$28*12,0)</f>
        <v>0.8</v>
      </c>
      <c r="G77" s="977">
        <f ca="1">OFFSET(險種基本資料!AB4,險種基本資料!$H$28*12,0)</f>
        <v>0.8</v>
      </c>
      <c r="H77" s="977">
        <f ca="1">OFFSET(險種基本資料!AC4,險種基本資料!$H$28*12,0)</f>
        <v>0.79</v>
      </c>
      <c r="I77" s="977">
        <f ca="1">OFFSET(險種基本資料!AD4,險種基本資料!$H$28*12,0)</f>
        <v>0.79</v>
      </c>
      <c r="J77" s="977">
        <f ca="1">OFFSET(險種基本資料!AE4,險種基本資料!$H$28*12,0)</f>
        <v>0.8</v>
      </c>
    </row>
    <row r="78" spans="2:32" s="975" customFormat="1" ht="17.850000000000001">
      <c r="B78" s="1398"/>
      <c r="C78" s="1399"/>
      <c r="D78" s="976">
        <f ca="1">OFFSET(險種基本資料!Y5,險種基本資料!$H$28*12,0)</f>
        <v>2</v>
      </c>
      <c r="E78" s="977">
        <f ca="1">OFFSET(險種基本資料!Z5,險種基本資料!$H$28*12,0)</f>
        <v>0.79</v>
      </c>
      <c r="F78" s="977">
        <f ca="1">OFFSET(險種基本資料!AA5,險種基本資料!$H$28*12,0)</f>
        <v>0.8</v>
      </c>
      <c r="G78" s="977">
        <f ca="1">OFFSET(險種基本資料!AB5,險種基本資料!$H$28*12,0)</f>
        <v>0.8</v>
      </c>
      <c r="H78" s="977">
        <f ca="1">OFFSET(險種基本資料!AC5,險種基本資料!$H$28*12,0)</f>
        <v>0.79</v>
      </c>
      <c r="I78" s="977">
        <f ca="1">OFFSET(險種基本資料!AD5,險種基本資料!$H$28*12,0)</f>
        <v>0.79</v>
      </c>
      <c r="J78" s="977">
        <f ca="1">OFFSET(險種基本資料!AE5,險種基本資料!$H$28*12,0)</f>
        <v>0.79</v>
      </c>
    </row>
    <row r="79" spans="2:32" s="975" customFormat="1" ht="17.850000000000001">
      <c r="B79" s="1398"/>
      <c r="C79" s="1399"/>
      <c r="D79" s="976">
        <f ca="1">OFFSET(險種基本資料!Y6,險種基本資料!$H$28*12,0)</f>
        <v>3</v>
      </c>
      <c r="E79" s="977">
        <f ca="1">OFFSET(險種基本資料!Z6,險種基本資料!$H$28*12,0)</f>
        <v>0.85</v>
      </c>
      <c r="F79" s="977">
        <f ca="1">OFFSET(險種基本資料!AA6,險種基本資料!$H$28*12,0)</f>
        <v>0.86</v>
      </c>
      <c r="G79" s="977">
        <f ca="1">OFFSET(險種基本資料!AB6,險種基本資料!$H$28*12,0)</f>
        <v>0.85</v>
      </c>
      <c r="H79" s="977">
        <f ca="1">OFFSET(險種基本資料!AC6,險種基本資料!$H$28*12,0)</f>
        <v>0.85</v>
      </c>
      <c r="I79" s="977">
        <f ca="1">OFFSET(險種基本資料!AD6,險種基本資料!$H$28*12,0)</f>
        <v>0.85</v>
      </c>
      <c r="J79" s="977">
        <f ca="1">OFFSET(險種基本資料!AE6,險種基本資料!$H$28*12,0)</f>
        <v>0.85</v>
      </c>
    </row>
    <row r="80" spans="2:32" s="975" customFormat="1" ht="17.850000000000001">
      <c r="B80" s="1398"/>
      <c r="C80" s="1399"/>
      <c r="D80" s="976">
        <f ca="1">OFFSET(險種基本資料!Y7,險種基本資料!$H$28*12,0)</f>
        <v>4</v>
      </c>
      <c r="E80" s="977">
        <f ca="1">OFFSET(險種基本資料!Z7,險種基本資料!$H$28*12,0)</f>
        <v>0.85</v>
      </c>
      <c r="F80" s="977">
        <f ca="1">OFFSET(險種基本資料!AA7,險種基本資料!$H$28*12,0)</f>
        <v>0.86</v>
      </c>
      <c r="G80" s="977">
        <f ca="1">OFFSET(險種基本資料!AB7,險種基本資料!$H$28*12,0)</f>
        <v>0.85</v>
      </c>
      <c r="H80" s="977">
        <f ca="1">OFFSET(險種基本資料!AC7,險種基本資料!$H$28*12,0)</f>
        <v>0.85</v>
      </c>
      <c r="I80" s="977">
        <f ca="1">OFFSET(險種基本資料!AD7,險種基本資料!$H$28*12,0)</f>
        <v>0.85</v>
      </c>
      <c r="J80" s="977">
        <f ca="1">OFFSET(險種基本資料!AE7,險種基本資料!$H$28*12,0)</f>
        <v>0.85</v>
      </c>
    </row>
    <row r="81" spans="2:10" s="975" customFormat="1" ht="17.850000000000001">
      <c r="B81" s="1398"/>
      <c r="C81" s="1399"/>
      <c r="D81" s="976">
        <f ca="1">OFFSET(險種基本資料!Y8,險種基本資料!$H$28*12,0)</f>
        <v>5</v>
      </c>
      <c r="E81" s="977">
        <f ca="1">OFFSET(險種基本資料!Z8,險種基本資料!$H$28*12,0)</f>
        <v>0.85</v>
      </c>
      <c r="F81" s="977">
        <f ca="1">OFFSET(險種基本資料!AA8,險種基本資料!$H$28*12,0)</f>
        <v>0.85</v>
      </c>
      <c r="G81" s="977">
        <f ca="1">OFFSET(險種基本資料!AB8,險種基本資料!$H$28*12,0)</f>
        <v>0.84</v>
      </c>
      <c r="H81" s="977">
        <f ca="1">OFFSET(險種基本資料!AC8,險種基本資料!$H$28*12,0)</f>
        <v>0.85</v>
      </c>
      <c r="I81" s="977">
        <f ca="1">OFFSET(險種基本資料!AD8,險種基本資料!$H$28*12,0)</f>
        <v>0.85</v>
      </c>
      <c r="J81" s="977">
        <f ca="1">OFFSET(險種基本資料!AE8,險種基本資料!$H$28*12,0)</f>
        <v>0.85</v>
      </c>
    </row>
    <row r="82" spans="2:10" s="975" customFormat="1" ht="17.850000000000001">
      <c r="B82" s="1398"/>
      <c r="C82" s="1399"/>
      <c r="D82" s="976">
        <f ca="1">OFFSET(險種基本資料!Y9,險種基本資料!$H$28*12,0)</f>
        <v>10</v>
      </c>
      <c r="E82" s="977">
        <f ca="1">OFFSET(險種基本資料!Z9,險種基本資料!$H$28*12,0)</f>
        <v>0.85</v>
      </c>
      <c r="F82" s="977">
        <f ca="1">OFFSET(險種基本資料!AA9,險種基本資料!$H$28*12,0)</f>
        <v>0.84</v>
      </c>
      <c r="G82" s="977">
        <f ca="1">OFFSET(險種基本資料!AB9,險種基本資料!$H$28*12,0)</f>
        <v>0.8</v>
      </c>
      <c r="H82" s="977">
        <f ca="1">OFFSET(險種基本資料!AC9,險種基本資料!$H$28*12,0)</f>
        <v>0.85</v>
      </c>
      <c r="I82" s="977">
        <f ca="1">OFFSET(險種基本資料!AD9,險種基本資料!$H$28*12,0)</f>
        <v>0.85</v>
      </c>
      <c r="J82" s="977">
        <f ca="1">OFFSET(險種基本資料!AE9,險種基本資料!$H$28*12,0)</f>
        <v>0.82</v>
      </c>
    </row>
    <row r="83" spans="2:10" s="975" customFormat="1" ht="17.850000000000001">
      <c r="B83" s="1398"/>
      <c r="C83" s="1399"/>
      <c r="D83" s="976">
        <f ca="1">OFFSET(險種基本資料!Y10,險種基本資料!$H$28*12,0)</f>
        <v>15</v>
      </c>
      <c r="E83" s="977">
        <f ca="1">OFFSET(險種基本資料!Z10,險種基本資料!$H$28*12,0)</f>
        <v>0.83</v>
      </c>
      <c r="F83" s="977">
        <f ca="1">OFFSET(險種基本資料!AA10,險種基本資料!$H$28*12,0)</f>
        <v>0.81</v>
      </c>
      <c r="G83" s="977">
        <f ca="1">OFFSET(險種基本資料!AB10,險種基本資料!$H$28*12,0)</f>
        <v>0.73</v>
      </c>
      <c r="H83" s="977">
        <f ca="1">OFFSET(險種基本資料!AC10,險種基本資料!$H$28*12,0)</f>
        <v>0.84</v>
      </c>
      <c r="I83" s="977">
        <f ca="1">OFFSET(險種基本資料!AD10,險種基本資料!$H$28*12,0)</f>
        <v>0.83</v>
      </c>
      <c r="J83" s="977">
        <f ca="1">OFFSET(險種基本資料!AE10,險種基本資料!$H$28*12,0)</f>
        <v>0.77</v>
      </c>
    </row>
    <row r="84" spans="2:10" s="975" customFormat="1" ht="17.850000000000001">
      <c r="B84" s="1398"/>
      <c r="C84" s="1399"/>
      <c r="D84" s="976">
        <f ca="1">OFFSET(險種基本資料!Y11,險種基本資料!$H$28*12,0)</f>
        <v>20</v>
      </c>
      <c r="E84" s="977">
        <f ca="1">OFFSET(險種基本資料!Z11,險種基本資料!$H$28*12,0)</f>
        <v>0.82</v>
      </c>
      <c r="F84" s="977">
        <f ca="1">OFFSET(險種基本資料!AA11,險種基本資料!$H$28*12,0)</f>
        <v>0.78</v>
      </c>
      <c r="G84" s="977">
        <f ca="1">OFFSET(險種基本資料!AB11,險種基本資料!$H$28*12,0)</f>
        <v>0.67</v>
      </c>
      <c r="H84" s="977">
        <f ca="1">OFFSET(險種基本資料!AC11,險種基本資料!$H$28*12,0)</f>
        <v>0.83</v>
      </c>
      <c r="I84" s="977">
        <f ca="1">OFFSET(險種基本資料!AD11,險種基本資料!$H$28*12,0)</f>
        <v>0.82</v>
      </c>
      <c r="J84" s="977">
        <f ca="1">OFFSET(險種基本資料!AE11,險種基本資料!$H$28*12,0)</f>
        <v>0.71</v>
      </c>
    </row>
    <row r="85" spans="2:10" s="975" customFormat="1" ht="18.45">
      <c r="B85" s="978" t="s">
        <v>819</v>
      </c>
    </row>
    <row r="86" spans="2:10" s="957" customFormat="1" ht="15.55" hidden="1"/>
    <row r="87" spans="2:10" hidden="1"/>
    <row r="88" spans="2:10" ht="16.7" thickBot="1"/>
    <row r="89" spans="2:10" ht="28.25" customHeight="1">
      <c r="B89" s="951" t="s">
        <v>800</v>
      </c>
      <c r="C89" s="941"/>
      <c r="D89" s="941"/>
      <c r="E89" s="941"/>
      <c r="F89" s="941"/>
      <c r="G89" s="941"/>
      <c r="H89" s="941"/>
      <c r="I89" s="941"/>
      <c r="J89" s="955"/>
    </row>
    <row r="90" spans="2:10" ht="8.65" customHeight="1">
      <c r="B90" s="942"/>
      <c r="C90" s="943"/>
      <c r="D90" s="943"/>
      <c r="E90" s="943"/>
      <c r="F90" s="943"/>
      <c r="G90" s="943"/>
      <c r="H90" s="943"/>
      <c r="I90" s="943"/>
      <c r="J90" s="956"/>
    </row>
    <row r="91" spans="2:10" ht="42.8" customHeight="1">
      <c r="B91" s="942" t="s">
        <v>801</v>
      </c>
      <c r="C91" s="943"/>
      <c r="D91" s="943"/>
      <c r="E91" s="943"/>
      <c r="F91" s="943"/>
      <c r="G91" s="943"/>
      <c r="H91" s="943"/>
      <c r="I91" s="943"/>
      <c r="J91" s="956"/>
    </row>
    <row r="92" spans="2:10" ht="42.8" customHeight="1">
      <c r="B92" s="944" t="s">
        <v>802</v>
      </c>
      <c r="C92" s="945"/>
      <c r="D92" s="945"/>
      <c r="E92" s="945"/>
      <c r="F92" s="945" t="s">
        <v>803</v>
      </c>
      <c r="G92" s="945"/>
      <c r="H92" s="945"/>
      <c r="I92" s="945"/>
      <c r="J92" s="956"/>
    </row>
    <row r="93" spans="2:10" ht="42.8" customHeight="1">
      <c r="B93" s="944" t="s">
        <v>804</v>
      </c>
      <c r="C93" s="945"/>
      <c r="D93" s="945"/>
      <c r="E93" s="945"/>
      <c r="F93" s="945" t="s">
        <v>805</v>
      </c>
      <c r="G93" s="945"/>
      <c r="H93" s="945"/>
      <c r="I93" s="945"/>
      <c r="J93" s="956"/>
    </row>
    <row r="94" spans="2:10" ht="42.8" customHeight="1">
      <c r="B94" s="944" t="s">
        <v>806</v>
      </c>
      <c r="C94" s="945"/>
      <c r="D94" s="945"/>
      <c r="E94" s="945"/>
      <c r="F94" s="945" t="s">
        <v>807</v>
      </c>
      <c r="G94" s="945"/>
      <c r="H94" s="945"/>
      <c r="I94" s="945"/>
      <c r="J94" s="956"/>
    </row>
    <row r="95" spans="2:10" ht="16.7" thickBot="1">
      <c r="B95" s="946"/>
      <c r="C95" s="947"/>
      <c r="D95" s="947"/>
      <c r="E95" s="947"/>
      <c r="F95" s="947"/>
      <c r="G95" s="947"/>
      <c r="H95" s="947"/>
      <c r="I95" s="947"/>
      <c r="J95" s="927"/>
    </row>
  </sheetData>
  <sheetProtection password="D6D6" sheet="1" objects="1" scenarios="1" selectLockedCells="1" selectUnlockedCells="1"/>
  <mergeCells count="33">
    <mergeCell ref="B2:J2"/>
    <mergeCell ref="C9:D12"/>
    <mergeCell ref="E9:F9"/>
    <mergeCell ref="I19:J19"/>
    <mergeCell ref="B19:B20"/>
    <mergeCell ref="C19:C20"/>
    <mergeCell ref="D19:D20"/>
    <mergeCell ref="G19:H19"/>
    <mergeCell ref="E12:F12"/>
    <mergeCell ref="B4:C4"/>
    <mergeCell ref="B5:C5"/>
    <mergeCell ref="B6:C6"/>
    <mergeCell ref="B7:C7"/>
    <mergeCell ref="G14:H14"/>
    <mergeCell ref="B15:D15"/>
    <mergeCell ref="G11:H11"/>
    <mergeCell ref="B77:B84"/>
    <mergeCell ref="C77:C84"/>
    <mergeCell ref="H75:J75"/>
    <mergeCell ref="E15:F15"/>
    <mergeCell ref="G15:J15"/>
    <mergeCell ref="E19:F19"/>
    <mergeCell ref="B75:D75"/>
    <mergeCell ref="B76:D76"/>
    <mergeCell ref="E75:G75"/>
    <mergeCell ref="G12:H12"/>
    <mergeCell ref="B47:J47"/>
    <mergeCell ref="E10:F10"/>
    <mergeCell ref="J4:J5"/>
    <mergeCell ref="E11:F11"/>
    <mergeCell ref="I9:J12"/>
    <mergeCell ref="G9:H9"/>
    <mergeCell ref="G10:H10"/>
  </mergeCells>
  <phoneticPr fontId="13" type="noConversion"/>
  <conditionalFormatting sqref="D14:H14">
    <cfRule type="expression" dxfId="8" priority="1">
      <formula>PayYear&gt;1</formula>
    </cfRule>
  </conditionalFormatting>
  <conditionalFormatting sqref="G5:I5">
    <cfRule type="expression" dxfId="7" priority="3">
      <formula>PayYear=1</formula>
    </cfRule>
  </conditionalFormatting>
  <conditionalFormatting sqref="H7:I7">
    <cfRule type="expression" dxfId="6" priority="2">
      <formula>PayYear=1</formula>
    </cfRule>
  </conditionalFormatting>
  <pageMargins left="0.31496062992125984" right="0.27559055118110237" top="0.47244094488188981" bottom="0.39370078740157483" header="0.23622047244094491" footer="0.15748031496062992"/>
  <pageSetup paperSize="9" scale="63" fitToHeight="3" orientation="landscape" r:id="rId1"/>
  <headerFooter>
    <oddHeader>&amp;C&amp;"微軟正黑體,粗體"凱基人壽美利成臻美元利率變動型終身壽險－定期給付型&amp;R&amp;"微軟正黑體,標準"列印日期：&amp;D</oddHeader>
    <oddFooter>&amp;L&amp;"微軟正黑體,標準"第&amp;P頁/共&amp;N頁&amp;C&amp;"微軟正黑體,粗體" ~本保險試算表係屬參考資料，非正式簽署保險契約，且無法取代要保書，有關您的權益請參閱保險契約條款~ &amp;R&amp;"微軟正黑體,標準"&amp;10 115.01 華銀版</oddFooter>
  </headerFooter>
  <rowBreaks count="1" manualBreakCount="1">
    <brk id="73" min="1"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B1:S161"/>
  <sheetViews>
    <sheetView showGridLines="0" showRowColHeaders="0" zoomScale="85" zoomScaleNormal="85" zoomScaleSheetLayoutView="90" workbookViewId="0">
      <selection activeCell="F7" sqref="F7"/>
    </sheetView>
  </sheetViews>
  <sheetFormatPr defaultColWidth="9" defaultRowHeight="16.149999999999999"/>
  <cols>
    <col min="1" max="1" width="3.3984375" style="340" customWidth="1"/>
    <col min="2" max="3" width="7.09765625" style="340" customWidth="1"/>
    <col min="4" max="4" width="27.8984375" style="340" customWidth="1"/>
    <col min="5" max="5" width="17" style="340" hidden="1" customWidth="1"/>
    <col min="6" max="6" width="16" style="340" customWidth="1"/>
    <col min="7" max="7" width="18.59765625" style="340" customWidth="1"/>
    <col min="8" max="8" width="17.8984375" style="340" customWidth="1"/>
    <col min="9" max="12" width="18.8984375" style="340" customWidth="1"/>
    <col min="13" max="13" width="9" style="340"/>
    <col min="14" max="15" width="9" style="340" hidden="1" customWidth="1"/>
    <col min="16" max="16384" width="9" style="340"/>
  </cols>
  <sheetData>
    <row r="1" spans="2:15" ht="24.95" customHeight="1">
      <c r="B1" s="1431" t="str">
        <f>資料輸入區!B2</f>
        <v>凱基人壽美利成臻美元利率變動型終身壽險－定期給付型</v>
      </c>
      <c r="C1" s="1432"/>
      <c r="D1" s="1432"/>
      <c r="E1" s="1432"/>
      <c r="F1" s="1432"/>
      <c r="G1" s="1432"/>
      <c r="H1" s="1432"/>
      <c r="I1" s="1432"/>
      <c r="J1" s="1432"/>
      <c r="K1" s="1432"/>
      <c r="L1" s="1433"/>
    </row>
    <row r="2" spans="2:15" ht="24.95" customHeight="1">
      <c r="B2" s="1434" t="s">
        <v>748</v>
      </c>
      <c r="C2" s="1435"/>
      <c r="D2" s="1435"/>
      <c r="E2" s="1435"/>
      <c r="F2" s="1435"/>
      <c r="G2" s="1435"/>
      <c r="H2" s="1435"/>
      <c r="I2" s="1435"/>
      <c r="J2" s="1435"/>
      <c r="K2" s="1435"/>
      <c r="L2" s="1436"/>
    </row>
    <row r="3" spans="2:15" s="343" customFormat="1" ht="21.35" customHeight="1">
      <c r="B3" s="1437" t="s">
        <v>205</v>
      </c>
      <c r="C3" s="1438"/>
      <c r="D3" s="341" t="str">
        <f ca="1">Age&amp;"歲"</f>
        <v>71歲</v>
      </c>
      <c r="E3" s="341"/>
      <c r="F3" s="342" t="s">
        <v>204</v>
      </c>
      <c r="G3" s="341" t="str">
        <f>Sex</f>
        <v>男性</v>
      </c>
      <c r="H3" s="342" t="s">
        <v>360</v>
      </c>
      <c r="I3" s="341" t="str">
        <f>資料輸入區!E13&amp;"繳"</f>
        <v>躉繳</v>
      </c>
      <c r="J3" s="342" t="s">
        <v>361</v>
      </c>
      <c r="K3" s="1439">
        <f ca="1">SA</f>
        <v>3701867</v>
      </c>
      <c r="L3" s="1440"/>
    </row>
    <row r="4" spans="2:15" s="348" customFormat="1" ht="20.2" customHeight="1">
      <c r="B4" s="344"/>
      <c r="C4" s="345" t="s">
        <v>749</v>
      </c>
      <c r="D4" s="346"/>
      <c r="E4" s="346"/>
      <c r="F4" s="345"/>
      <c r="G4" s="345"/>
      <c r="H4" s="345"/>
      <c r="I4" s="345"/>
      <c r="J4" s="345"/>
      <c r="K4" s="345"/>
      <c r="L4" s="347"/>
    </row>
    <row r="5" spans="2:15" s="348" customFormat="1" ht="37.9" customHeight="1">
      <c r="B5" s="344"/>
      <c r="C5" s="1441" t="s">
        <v>362</v>
      </c>
      <c r="D5" s="1442"/>
      <c r="E5" s="1442"/>
      <c r="F5" s="1442"/>
      <c r="G5" s="1443"/>
      <c r="H5" s="346"/>
      <c r="I5" s="1441" t="s">
        <v>752</v>
      </c>
      <c r="J5" s="1442"/>
      <c r="K5" s="1442"/>
      <c r="L5" s="1444"/>
      <c r="O5" s="348" t="s">
        <v>363</v>
      </c>
    </row>
    <row r="6" spans="2:15" s="346" customFormat="1" ht="19.899999999999999" customHeight="1">
      <c r="B6" s="344"/>
      <c r="C6" s="349"/>
      <c r="D6" s="350" t="s">
        <v>364</v>
      </c>
      <c r="E6" s="350"/>
      <c r="F6" s="351">
        <v>5</v>
      </c>
      <c r="G6" s="352" t="s">
        <v>304</v>
      </c>
      <c r="I6" s="349"/>
      <c r="J6" s="350" t="s">
        <v>365</v>
      </c>
      <c r="K6" s="351">
        <v>100</v>
      </c>
      <c r="L6" s="353" t="s">
        <v>215</v>
      </c>
      <c r="N6" s="346">
        <f>1/(1+K8/100)</f>
        <v>0.98280098280098271</v>
      </c>
      <c r="O6" s="346">
        <f>ROUND((1-$N$6^F6)/(1-$N$6),8)</f>
        <v>4.8309425399999997</v>
      </c>
    </row>
    <row r="7" spans="2:15" s="346" customFormat="1" ht="19.899999999999999" customHeight="1">
      <c r="B7" s="344"/>
      <c r="C7" s="349"/>
      <c r="D7" s="350" t="s">
        <v>366</v>
      </c>
      <c r="E7" s="350"/>
      <c r="F7" s="351">
        <v>10</v>
      </c>
      <c r="G7" s="352" t="s">
        <v>304</v>
      </c>
      <c r="I7" s="354"/>
      <c r="J7" s="350" t="s">
        <v>367</v>
      </c>
      <c r="K7" s="355">
        <f>100-K6</f>
        <v>0</v>
      </c>
      <c r="L7" s="353" t="s">
        <v>215</v>
      </c>
      <c r="O7" s="346">
        <f>ROUND((1-$N$6^F7)/(1-$N$6),8)</f>
        <v>9.2604943199999994</v>
      </c>
    </row>
    <row r="8" spans="2:15" s="346" customFormat="1" ht="19.600000000000001" customHeight="1">
      <c r="B8" s="344"/>
      <c r="C8" s="356"/>
      <c r="D8" s="357" t="s">
        <v>368</v>
      </c>
      <c r="E8" s="357"/>
      <c r="F8" s="358">
        <v>20</v>
      </c>
      <c r="G8" s="359" t="s">
        <v>304</v>
      </c>
      <c r="I8" s="1427" t="s">
        <v>369</v>
      </c>
      <c r="J8" s="1428"/>
      <c r="K8" s="360">
        <v>1.75</v>
      </c>
      <c r="L8" s="361" t="s">
        <v>215</v>
      </c>
      <c r="O8" s="346">
        <f>ROUND((1-$N$6^F8)/(1-$N$6),8)</f>
        <v>17.04605673</v>
      </c>
    </row>
    <row r="9" spans="2:15" s="365" customFormat="1" ht="37.15" customHeight="1" thickBot="1">
      <c r="B9" s="362"/>
      <c r="C9" s="363" t="s">
        <v>370</v>
      </c>
      <c r="D9" s="364"/>
      <c r="E9" s="364"/>
      <c r="F9" s="364"/>
      <c r="G9" s="364"/>
      <c r="H9" s="364"/>
      <c r="I9" s="1429" t="s">
        <v>533</v>
      </c>
      <c r="J9" s="1429"/>
      <c r="K9" s="1429"/>
      <c r="L9" s="1430"/>
    </row>
    <row r="10" spans="2:15" ht="7.2" customHeight="1">
      <c r="B10" s="366"/>
      <c r="C10" s="367"/>
      <c r="D10" s="367"/>
      <c r="E10" s="367"/>
      <c r="F10" s="367"/>
      <c r="G10" s="367"/>
      <c r="H10" s="367"/>
      <c r="I10" s="367"/>
      <c r="J10" s="367"/>
      <c r="K10" s="367"/>
      <c r="L10" s="368"/>
    </row>
    <row r="11" spans="2:15" ht="19.05" thickBot="1">
      <c r="B11" s="369" t="s">
        <v>371</v>
      </c>
      <c r="C11" s="370"/>
      <c r="D11" s="370"/>
      <c r="E11" s="370"/>
      <c r="F11" s="370"/>
      <c r="G11" s="370"/>
      <c r="H11" s="370"/>
      <c r="I11" s="370"/>
      <c r="J11" s="370"/>
      <c r="K11" s="370"/>
      <c r="L11" s="371" t="s">
        <v>194</v>
      </c>
    </row>
    <row r="12" spans="2:15" ht="19.149999999999999" customHeight="1">
      <c r="B12" s="1414" t="s">
        <v>356</v>
      </c>
      <c r="C12" s="1416" t="s">
        <v>357</v>
      </c>
      <c r="D12" s="1419" t="s">
        <v>751</v>
      </c>
      <c r="E12" s="876"/>
      <c r="F12" s="1421" t="s">
        <v>750</v>
      </c>
      <c r="G12" s="1422"/>
      <c r="H12" s="1422"/>
      <c r="I12" s="1422"/>
      <c r="J12" s="1422"/>
      <c r="K12" s="1422"/>
      <c r="L12" s="1423"/>
    </row>
    <row r="13" spans="2:15" ht="19.149999999999999" customHeight="1">
      <c r="B13" s="1415"/>
      <c r="C13" s="1417"/>
      <c r="D13" s="1420"/>
      <c r="E13" s="877"/>
      <c r="F13" s="1424" t="str">
        <f>"一次給付
(給付比例"&amp;$K$7&amp;"%)"</f>
        <v>一次給付
(給付比例0%)</v>
      </c>
      <c r="G13" s="1425" t="str">
        <f>"約定分期定期給付(給付比例"&amp;$K$6&amp;"%)"</f>
        <v>約定分期定期給付(給付比例100%)</v>
      </c>
      <c r="H13" s="1425"/>
      <c r="I13" s="1425"/>
      <c r="J13" s="1425"/>
      <c r="K13" s="1425"/>
      <c r="L13" s="1426"/>
    </row>
    <row r="14" spans="2:15" ht="19.149999999999999" customHeight="1">
      <c r="B14" s="1415"/>
      <c r="C14" s="1417"/>
      <c r="D14" s="1420"/>
      <c r="E14" s="877"/>
      <c r="F14" s="1424"/>
      <c r="G14" s="1425" t="str">
        <f>"選擇一：給付期間"&amp;$F$6&amp;"年期"</f>
        <v>選擇一：給付期間5年期</v>
      </c>
      <c r="H14" s="1425"/>
      <c r="I14" s="1425" t="str">
        <f>"選擇二：給付期間"&amp;$F$7&amp;"年期"</f>
        <v>選擇二：給付期間10年期</v>
      </c>
      <c r="J14" s="1425"/>
      <c r="K14" s="1425" t="str">
        <f>"選擇三：給付期間"&amp;$F$8&amp;"年期"</f>
        <v>選擇三：給付期間20年期</v>
      </c>
      <c r="L14" s="1426"/>
    </row>
    <row r="15" spans="2:15" ht="19.149999999999999" customHeight="1">
      <c r="B15" s="1415"/>
      <c r="C15" s="1418"/>
      <c r="D15" s="1420"/>
      <c r="E15" s="877" t="s">
        <v>372</v>
      </c>
      <c r="F15" s="1424"/>
      <c r="G15" s="372" t="s">
        <v>373</v>
      </c>
      <c r="H15" s="372" t="s">
        <v>374</v>
      </c>
      <c r="I15" s="372" t="s">
        <v>373</v>
      </c>
      <c r="J15" s="372" t="s">
        <v>374</v>
      </c>
      <c r="K15" s="372" t="s">
        <v>373</v>
      </c>
      <c r="L15" s="373" t="s">
        <v>374</v>
      </c>
    </row>
    <row r="16" spans="2:15" s="381" customFormat="1" ht="20.3" customHeight="1">
      <c r="B16" s="374">
        <v>1</v>
      </c>
      <c r="C16" s="375">
        <f ca="1">IF(B16="","",VLOOKUP(B16,'明細版-試算頁'!$B$20:$S$141,2,FALSE))</f>
        <v>71</v>
      </c>
      <c r="D16" s="376">
        <f ca="1">IF(B16="","",VLOOKUP(B16,'明細版-試算頁'!$B$20:$S$141,14,FALSE))</f>
        <v>2855620</v>
      </c>
      <c r="E16" s="377">
        <f ca="1">IF(B16="","",ROUND(D16*($K$6/100),0))</f>
        <v>2855620</v>
      </c>
      <c r="F16" s="378">
        <f ca="1">IF(B16="","",D16-E16)</f>
        <v>0</v>
      </c>
      <c r="G16" s="379">
        <f ca="1">IF($B16="","",IF(OR($E16&lt;險種基本資料!$D$20,ROUND($E16/$O$6,0)&lt;險種基本資料!$C$20),0,ROUND($E16/$O$6,0)))</f>
        <v>591110</v>
      </c>
      <c r="H16" s="379">
        <f ca="1">IF($B16="","",IF(G16=0,$E16,G16*$F$6))</f>
        <v>2955550</v>
      </c>
      <c r="I16" s="379">
        <f ca="1">IF($B16="","",IF(OR($E16&lt;險種基本資料!$D$20,ROUND($E16/$O$7,0)&lt;險種基本資料!$C$20),0,ROUND($E16/$O$7,0)))</f>
        <v>308366</v>
      </c>
      <c r="J16" s="379">
        <f ca="1">IF($B16="","",IF(I16=0,$E16,I16*$F$7))</f>
        <v>3083660</v>
      </c>
      <c r="K16" s="379">
        <f ca="1">IF($B16="","",IF(OR($E16&lt;險種基本資料!$D$20,ROUND($E16/$O$8,0)&lt;險種基本資料!$C$20),0,ROUND($E16/$O$8,0)))</f>
        <v>167524</v>
      </c>
      <c r="L16" s="380">
        <f ca="1">IF($B16="","",IF(K16=0,$E16,K16*$F$8))</f>
        <v>3350480</v>
      </c>
    </row>
    <row r="17" spans="2:12" s="381" customFormat="1" ht="20.3" customHeight="1">
      <c r="B17" s="382">
        <f ca="1">IF(OR(C16="",C16=109),"",B16+1)</f>
        <v>2</v>
      </c>
      <c r="C17" s="383">
        <f ca="1">IF(B17="","",VLOOKUP(B17,'明細版-試算頁'!$B$20:$S$141,2,FALSE))</f>
        <v>72</v>
      </c>
      <c r="D17" s="384">
        <f ca="1">IF(B17="","",VLOOKUP(B17,'明細版-試算頁'!$B$20:$S$141,14,FALSE))</f>
        <v>2929866</v>
      </c>
      <c r="E17" s="377">
        <f t="shared" ref="E17:E88" ca="1" si="0">IF(B17="","",ROUND(D17*($K$6/100),0))</f>
        <v>2929866</v>
      </c>
      <c r="F17" s="378">
        <f ca="1">IF(B17="","",D17-E17)</f>
        <v>0</v>
      </c>
      <c r="G17" s="379">
        <f ca="1">IF($B17="","",IF(OR($E17&lt;險種基本資料!$D$20,ROUND($E17/$O$6,0)&lt;險種基本資料!$C$20),0,ROUND($E17/$O$6,0)))</f>
        <v>606479</v>
      </c>
      <c r="H17" s="379">
        <f ca="1">IF($B17="","",IF(G17=0,$E17,G17*$F$6))</f>
        <v>3032395</v>
      </c>
      <c r="I17" s="379">
        <f ca="1">IF($B17="","",IF(OR($E17&lt;險種基本資料!$D$20,ROUND($E17/$O$7,0)&lt;險種基本資料!$C$20),0,ROUND($E17/$O$7,0)))</f>
        <v>316383</v>
      </c>
      <c r="J17" s="379">
        <f ca="1">IF($B17="","",IF(I17=0,$E17,I17*$F$7))</f>
        <v>3163830</v>
      </c>
      <c r="K17" s="379">
        <f ca="1">IF($B17="","",IF(OR($E17&lt;險種基本資料!$D$20,ROUND($E17/$O$8,0)&lt;險種基本資料!$C$20),0,ROUND($E17/$O$8,0)))</f>
        <v>171879</v>
      </c>
      <c r="L17" s="380">
        <f ca="1">IF($B17="","",IF(K17=0,$E17,K17*$F$8))</f>
        <v>3437580</v>
      </c>
    </row>
    <row r="18" spans="2:12" s="381" customFormat="1" ht="20.3" customHeight="1">
      <c r="B18" s="382">
        <f t="shared" ref="B18:B81" ca="1" si="1">IF(OR(C17="",C17=109),"",B17+1)</f>
        <v>3</v>
      </c>
      <c r="C18" s="375">
        <f ca="1">IF(B18="","",VLOOKUP(B18,'明細版-試算頁'!$B$20:$S$141,2,FALSE))</f>
        <v>73</v>
      </c>
      <c r="D18" s="384">
        <f ca="1">IF(B18="","",VLOOKUP(B18,'明細版-試算頁'!$B$20:$S$141,14,FALSE))</f>
        <v>3006043</v>
      </c>
      <c r="E18" s="377">
        <f t="shared" ca="1" si="0"/>
        <v>3006043</v>
      </c>
      <c r="F18" s="378">
        <f t="shared" ref="F18:F93" ca="1" si="2">IF(B18="","",D18-E18)</f>
        <v>0</v>
      </c>
      <c r="G18" s="379">
        <f ca="1">IF($B18="","",IF(OR($E18&lt;險種基本資料!$D$20,ROUND($E18/$O$6,0)&lt;險種基本資料!$C$20),0,ROUND($E18/$O$6,0)))</f>
        <v>622248</v>
      </c>
      <c r="H18" s="379">
        <f t="shared" ref="H18:H93" ca="1" si="3">IF($B18="","",IF(G18=0,$E18,G18*$F$6))</f>
        <v>3111240</v>
      </c>
      <c r="I18" s="379">
        <f ca="1">IF($B18="","",IF(OR($E18&lt;險種基本資料!$D$20,ROUND($E18/$O$7,0)&lt;險種基本資料!$C$20),0,ROUND($E18/$O$7,0)))</f>
        <v>324609</v>
      </c>
      <c r="J18" s="379">
        <f t="shared" ref="J18:J93" ca="1" si="4">IF($B18="","",IF(I18=0,$E18,I18*$F$7))</f>
        <v>3246090</v>
      </c>
      <c r="K18" s="379">
        <f ca="1">IF($B18="","",IF(OR($E18&lt;險種基本資料!$D$20,ROUND($E18/$O$8,0)&lt;險種基本資料!$C$20),0,ROUND($E18/$O$8,0)))</f>
        <v>176348</v>
      </c>
      <c r="L18" s="380">
        <f t="shared" ref="L18:L93" ca="1" si="5">IF($B18="","",IF(K18=0,$E18,K18*$F$8))</f>
        <v>3526960</v>
      </c>
    </row>
    <row r="19" spans="2:12" s="381" customFormat="1" ht="20.3" customHeight="1">
      <c r="B19" s="382">
        <f t="shared" ca="1" si="1"/>
        <v>4</v>
      </c>
      <c r="C19" s="375">
        <f ca="1">IF(B19="","",VLOOKUP(B19,'明細版-試算頁'!$B$20:$S$141,2,FALSE))</f>
        <v>74</v>
      </c>
      <c r="D19" s="384">
        <f ca="1">IF(B19="","",VLOOKUP(B19,'明細版-試算頁'!$B$20:$S$141,14,FALSE))</f>
        <v>3084200</v>
      </c>
      <c r="E19" s="377">
        <f t="shared" ca="1" si="0"/>
        <v>3084200</v>
      </c>
      <c r="F19" s="378">
        <f t="shared" ca="1" si="2"/>
        <v>0</v>
      </c>
      <c r="G19" s="379">
        <f ca="1">IF($B19="","",IF(OR($E19&lt;險種基本資料!$D$20,ROUND($E19/$O$6,0)&lt;險種基本資料!$C$20),0,ROUND($E19/$O$6,0)))</f>
        <v>638426</v>
      </c>
      <c r="H19" s="379">
        <f t="shared" ca="1" si="3"/>
        <v>3192130</v>
      </c>
      <c r="I19" s="379">
        <f ca="1">IF($B19="","",IF(OR($E19&lt;險種基本資料!$D$20,ROUND($E19/$O$7,0)&lt;險種基本資料!$C$20),0,ROUND($E19/$O$7,0)))</f>
        <v>333049</v>
      </c>
      <c r="J19" s="379">
        <f t="shared" ca="1" si="4"/>
        <v>3330490</v>
      </c>
      <c r="K19" s="379">
        <f ca="1">IF($B19="","",IF(OR($E19&lt;險種基本資料!$D$20,ROUND($E19/$O$8,0)&lt;險種基本資料!$C$20),0,ROUND($E19/$O$8,0)))</f>
        <v>180933</v>
      </c>
      <c r="L19" s="380">
        <f t="shared" ca="1" si="5"/>
        <v>3618660</v>
      </c>
    </row>
    <row r="20" spans="2:12" s="381" customFormat="1" ht="20.3" customHeight="1">
      <c r="B20" s="382">
        <f t="shared" ca="1" si="1"/>
        <v>5</v>
      </c>
      <c r="C20" s="375">
        <f ca="1">IF(B20="","",VLOOKUP(B20,'明細版-試算頁'!$B$20:$S$141,2,FALSE))</f>
        <v>75</v>
      </c>
      <c r="D20" s="384">
        <f ca="1">IF(B20="","",VLOOKUP(B20,'明細版-試算頁'!$B$20:$S$141,14,FALSE))</f>
        <v>4102138</v>
      </c>
      <c r="E20" s="377">
        <f t="shared" ca="1" si="0"/>
        <v>4102138</v>
      </c>
      <c r="F20" s="378">
        <f t="shared" ca="1" si="2"/>
        <v>0</v>
      </c>
      <c r="G20" s="379">
        <f ca="1">IF($B20="","",IF(OR($E20&lt;險種基本資料!$D$20,ROUND($E20/$O$6,0)&lt;險種基本資料!$C$20),0,ROUND($E20/$O$6,0)))</f>
        <v>849138</v>
      </c>
      <c r="H20" s="379">
        <f t="shared" ca="1" si="3"/>
        <v>4245690</v>
      </c>
      <c r="I20" s="379">
        <f ca="1">IF($B20="","",IF(OR($E20&lt;險種基本資料!$D$20,ROUND($E20/$O$7,0)&lt;險種基本資料!$C$20),0,ROUND($E20/$O$7,0)))</f>
        <v>442972</v>
      </c>
      <c r="J20" s="379">
        <f t="shared" ca="1" si="4"/>
        <v>4429720</v>
      </c>
      <c r="K20" s="379">
        <f ca="1">IF($B20="","",IF(OR($E20&lt;險種基本資料!$D$20,ROUND($E20/$O$8,0)&lt;險種基本資料!$C$20),0,ROUND($E20/$O$8,0)))</f>
        <v>240650</v>
      </c>
      <c r="L20" s="380">
        <f t="shared" ca="1" si="5"/>
        <v>4813000</v>
      </c>
    </row>
    <row r="21" spans="2:12" s="381" customFormat="1" ht="20.3" customHeight="1">
      <c r="B21" s="382">
        <f t="shared" ca="1" si="1"/>
        <v>6</v>
      </c>
      <c r="C21" s="375">
        <f ca="1">IF(B21="","",VLOOKUP(B21,'明細版-試算頁'!$B$20:$S$141,2,FALSE))</f>
        <v>76</v>
      </c>
      <c r="D21" s="384">
        <f ca="1">IF(B21="","",VLOOKUP(B21,'明細版-試算頁'!$B$20:$S$141,14,FALSE))</f>
        <v>4208794</v>
      </c>
      <c r="E21" s="377">
        <f t="shared" ca="1" si="0"/>
        <v>4208794</v>
      </c>
      <c r="F21" s="378">
        <f t="shared" ca="1" si="2"/>
        <v>0</v>
      </c>
      <c r="G21" s="379">
        <f ca="1">IF($B21="","",IF(OR($E21&lt;險種基本資料!$D$20,ROUND($E21/$O$6,0)&lt;險種基本資料!$C$20),0,ROUND($E21/$O$6,0)))</f>
        <v>871216</v>
      </c>
      <c r="H21" s="379">
        <f t="shared" ca="1" si="3"/>
        <v>4356080</v>
      </c>
      <c r="I21" s="379">
        <f ca="1">IF($B21="","",IF(OR($E21&lt;險種基本資料!$D$20,ROUND($E21/$O$7,0)&lt;險種基本資料!$C$20),0,ROUND($E21/$O$7,0)))</f>
        <v>454489</v>
      </c>
      <c r="J21" s="379">
        <f t="shared" ca="1" si="4"/>
        <v>4544890</v>
      </c>
      <c r="K21" s="379">
        <f ca="1">IF($B21="","",IF(OR($E21&lt;險種基本資料!$D$20,ROUND($E21/$O$8,0)&lt;險種基本資料!$C$20),0,ROUND($E21/$O$8,0)))</f>
        <v>246907</v>
      </c>
      <c r="L21" s="380">
        <f t="shared" ca="1" si="5"/>
        <v>4938140</v>
      </c>
    </row>
    <row r="22" spans="2:12" s="381" customFormat="1" ht="20.3" customHeight="1">
      <c r="B22" s="382">
        <f t="shared" ca="1" si="1"/>
        <v>7</v>
      </c>
      <c r="C22" s="375">
        <f ca="1">IF(B22="","",VLOOKUP(B22,'明細版-試算頁'!$B$20:$S$141,2,FALSE))</f>
        <v>77</v>
      </c>
      <c r="D22" s="384">
        <f ca="1">IF(B22="","",VLOOKUP(B22,'明細版-試算頁'!$B$20:$S$141,14,FALSE))</f>
        <v>4318223</v>
      </c>
      <c r="E22" s="377">
        <f t="shared" ca="1" si="0"/>
        <v>4318223</v>
      </c>
      <c r="F22" s="378">
        <f t="shared" ca="1" si="2"/>
        <v>0</v>
      </c>
      <c r="G22" s="379">
        <f ca="1">IF($B22="","",IF(OR($E22&lt;險種基本資料!$D$20,ROUND($E22/$O$6,0)&lt;險種基本資料!$C$20),0,ROUND($E22/$O$6,0)))</f>
        <v>893868</v>
      </c>
      <c r="H22" s="379">
        <f t="shared" ca="1" si="3"/>
        <v>4469340</v>
      </c>
      <c r="I22" s="379">
        <f ca="1">IF($B22="","",IF(OR($E22&lt;險種基本資料!$D$20,ROUND($E22/$O$7,0)&lt;險種基本資料!$C$20),0,ROUND($E22/$O$7,0)))</f>
        <v>466306</v>
      </c>
      <c r="J22" s="379">
        <f t="shared" ca="1" si="4"/>
        <v>4663060</v>
      </c>
      <c r="K22" s="379">
        <f ca="1">IF($B22="","",IF(OR($E22&lt;險種基本資料!$D$20,ROUND($E22/$O$8,0)&lt;險種基本資料!$C$20),0,ROUND($E22/$O$8,0)))</f>
        <v>253327</v>
      </c>
      <c r="L22" s="380">
        <f t="shared" ca="1" si="5"/>
        <v>5066540</v>
      </c>
    </row>
    <row r="23" spans="2:12" s="381" customFormat="1" ht="20.3" customHeight="1">
      <c r="B23" s="382">
        <f t="shared" ca="1" si="1"/>
        <v>8</v>
      </c>
      <c r="C23" s="375">
        <f ca="1">IF(B23="","",VLOOKUP(B23,'明細版-試算頁'!$B$20:$S$141,2,FALSE))</f>
        <v>78</v>
      </c>
      <c r="D23" s="384">
        <f ca="1">IF(B23="","",VLOOKUP(B23,'明細版-試算頁'!$B$20:$S$141,14,FALSE))</f>
        <v>4430496</v>
      </c>
      <c r="E23" s="377">
        <f t="shared" ca="1" si="0"/>
        <v>4430496</v>
      </c>
      <c r="F23" s="378">
        <f t="shared" ca="1" si="2"/>
        <v>0</v>
      </c>
      <c r="G23" s="379">
        <f ca="1">IF($B23="","",IF(OR($E23&lt;險種基本資料!$D$20,ROUND($E23/$O$6,0)&lt;險種基本資料!$C$20),0,ROUND($E23/$O$6,0)))</f>
        <v>917108</v>
      </c>
      <c r="H23" s="379">
        <f t="shared" ca="1" si="3"/>
        <v>4585540</v>
      </c>
      <c r="I23" s="379">
        <f ca="1">IF($B23="","",IF(OR($E23&lt;險種基本資料!$D$20,ROUND($E23/$O$7,0)&lt;險種基本資料!$C$20),0,ROUND($E23/$O$7,0)))</f>
        <v>478430</v>
      </c>
      <c r="J23" s="379">
        <f t="shared" ca="1" si="4"/>
        <v>4784300</v>
      </c>
      <c r="K23" s="379">
        <f ca="1">IF($B23="","",IF(OR($E23&lt;險種基本資料!$D$20,ROUND($E23/$O$8,0)&lt;險種基本資料!$C$20),0,ROUND($E23/$O$8,0)))</f>
        <v>259913</v>
      </c>
      <c r="L23" s="380">
        <f t="shared" ca="1" si="5"/>
        <v>5198260</v>
      </c>
    </row>
    <row r="24" spans="2:12" s="381" customFormat="1" ht="20.3" customHeight="1">
      <c r="B24" s="382">
        <f t="shared" ca="1" si="1"/>
        <v>9</v>
      </c>
      <c r="C24" s="375">
        <f ca="1">IF(B24="","",VLOOKUP(B24,'明細版-試算頁'!$B$20:$S$141,2,FALSE))</f>
        <v>79</v>
      </c>
      <c r="D24" s="384">
        <f ca="1">IF(B24="","",VLOOKUP(B24,'明細版-試算頁'!$B$20:$S$141,14,FALSE))</f>
        <v>4545689</v>
      </c>
      <c r="E24" s="385">
        <f t="shared" ca="1" si="0"/>
        <v>4545689</v>
      </c>
      <c r="F24" s="378">
        <f t="shared" ca="1" si="2"/>
        <v>0</v>
      </c>
      <c r="G24" s="379">
        <f ca="1">IF($B24="","",IF(OR($E24&lt;險種基本資料!$D$20,ROUND($E24/$O$6,0)&lt;險種基本資料!$C$20),0,ROUND($E24/$O$6,0)))</f>
        <v>940953</v>
      </c>
      <c r="H24" s="379">
        <f t="shared" ca="1" si="3"/>
        <v>4704765</v>
      </c>
      <c r="I24" s="379">
        <f ca="1">IF($B24="","",IF(OR($E24&lt;險種基本資料!$D$20,ROUND($E24/$O$7,0)&lt;險種基本資料!$C$20),0,ROUND($E24/$O$7,0)))</f>
        <v>490869</v>
      </c>
      <c r="J24" s="379">
        <f t="shared" ca="1" si="4"/>
        <v>4908690</v>
      </c>
      <c r="K24" s="379">
        <f ca="1">IF($B24="","",IF(OR($E24&lt;險種基本資料!$D$20,ROUND($E24/$O$8,0)&lt;險種基本資料!$C$20),0,ROUND($E24/$O$8,0)))</f>
        <v>266671</v>
      </c>
      <c r="L24" s="380">
        <f t="shared" ca="1" si="5"/>
        <v>5333420</v>
      </c>
    </row>
    <row r="25" spans="2:12" s="381" customFormat="1" ht="20.3" customHeight="1">
      <c r="B25" s="382">
        <f t="shared" ca="1" si="1"/>
        <v>10</v>
      </c>
      <c r="C25" s="375">
        <f ca="1">IF(B25="","",VLOOKUP(B25,'明細版-試算頁'!$B$20:$S$141,2,FALSE))</f>
        <v>80</v>
      </c>
      <c r="D25" s="384">
        <f ca="1">IF(B25="","",VLOOKUP(B25,'明細版-試算頁'!$B$20:$S$141,14,FALSE))</f>
        <v>4663876</v>
      </c>
      <c r="E25" s="377">
        <f t="shared" ca="1" si="0"/>
        <v>4663876</v>
      </c>
      <c r="F25" s="378">
        <f t="shared" ca="1" si="2"/>
        <v>0</v>
      </c>
      <c r="G25" s="379">
        <f ca="1">IF($B25="","",IF(OR($E25&lt;險種基本資料!$D$20,ROUND($E25/$O$6,0)&lt;險種基本資料!$C$20),0,ROUND($E25/$O$6,0)))</f>
        <v>965417</v>
      </c>
      <c r="H25" s="379">
        <f t="shared" ca="1" si="3"/>
        <v>4827085</v>
      </c>
      <c r="I25" s="379">
        <f ca="1">IF($B25="","",IF(OR($E25&lt;險種基本資料!$D$20,ROUND($E25/$O$7,0)&lt;險種基本資料!$C$20),0,ROUND($E25/$O$7,0)))</f>
        <v>503631</v>
      </c>
      <c r="J25" s="379">
        <f t="shared" ca="1" si="4"/>
        <v>5036310</v>
      </c>
      <c r="K25" s="379">
        <f ca="1">IF($B25="","",IF(OR($E25&lt;險種基本資料!$D$20,ROUND($E25/$O$8,0)&lt;險種基本資料!$C$20),0,ROUND($E25/$O$8,0)))</f>
        <v>273604</v>
      </c>
      <c r="L25" s="380">
        <f t="shared" ca="1" si="5"/>
        <v>5472080</v>
      </c>
    </row>
    <row r="26" spans="2:12" s="381" customFormat="1" ht="20.3" customHeight="1">
      <c r="B26" s="382">
        <f t="shared" ca="1" si="1"/>
        <v>11</v>
      </c>
      <c r="C26" s="375">
        <f ca="1">IF(B26="","",VLOOKUP(B26,'明細版-試算頁'!$B$20:$S$141,2,FALSE))</f>
        <v>81</v>
      </c>
      <c r="D26" s="384">
        <f ca="1">IF(B26="","",VLOOKUP(B26,'明細版-試算頁'!$B$20:$S$141,14,FALSE))</f>
        <v>4689434</v>
      </c>
      <c r="E26" s="377">
        <f t="shared" ca="1" si="0"/>
        <v>4689434</v>
      </c>
      <c r="F26" s="378">
        <f t="shared" ca="1" si="2"/>
        <v>0</v>
      </c>
      <c r="G26" s="379">
        <f ca="1">IF($B26="","",IF(OR($E26&lt;險種基本資料!$D$20,ROUND($E26/$O$6,0)&lt;險種基本資料!$C$20),0,ROUND($E26/$O$6,0)))</f>
        <v>970708</v>
      </c>
      <c r="H26" s="379">
        <f t="shared" ca="1" si="3"/>
        <v>4853540</v>
      </c>
      <c r="I26" s="379">
        <f ca="1">IF($B26="","",IF(OR($E26&lt;險種基本資料!$D$20,ROUND($E26/$O$7,0)&lt;險種基本資料!$C$20),0,ROUND($E26/$O$7,0)))</f>
        <v>506391</v>
      </c>
      <c r="J26" s="379">
        <f t="shared" ca="1" si="4"/>
        <v>5063910</v>
      </c>
      <c r="K26" s="379">
        <f ca="1">IF($B26="","",IF(OR($E26&lt;險種基本資料!$D$20,ROUND($E26/$O$8,0)&lt;險種基本資料!$C$20),0,ROUND($E26/$O$8,0)))</f>
        <v>275104</v>
      </c>
      <c r="L26" s="380">
        <f t="shared" ca="1" si="5"/>
        <v>5502080</v>
      </c>
    </row>
    <row r="27" spans="2:12" s="381" customFormat="1" ht="20.3" customHeight="1">
      <c r="B27" s="382">
        <f t="shared" ca="1" si="1"/>
        <v>12</v>
      </c>
      <c r="C27" s="375">
        <f ca="1">IF(B27="","",VLOOKUP(B27,'明細版-試算頁'!$B$20:$S$141,2,FALSE))</f>
        <v>82</v>
      </c>
      <c r="D27" s="384">
        <f ca="1">IF(B27="","",VLOOKUP(B27,'明細版-試算頁'!$B$20:$S$141,14,FALSE))</f>
        <v>4715132</v>
      </c>
      <c r="E27" s="377">
        <f t="shared" ca="1" si="0"/>
        <v>4715132</v>
      </c>
      <c r="F27" s="378">
        <f t="shared" ca="1" si="2"/>
        <v>0</v>
      </c>
      <c r="G27" s="379">
        <f ca="1">IF($B27="","",IF(OR($E27&lt;險種基本資料!$D$20,ROUND($E27/$O$6,0)&lt;險種基本資料!$C$20),0,ROUND($E27/$O$6,0)))</f>
        <v>976027</v>
      </c>
      <c r="H27" s="379">
        <f t="shared" ca="1" si="3"/>
        <v>4880135</v>
      </c>
      <c r="I27" s="379">
        <f ca="1">IF($B27="","",IF(OR($E27&lt;險種基本資料!$D$20,ROUND($E27/$O$7,0)&lt;險種基本資料!$C$20),0,ROUND($E27/$O$7,0)))</f>
        <v>509166</v>
      </c>
      <c r="J27" s="379">
        <f t="shared" ca="1" si="4"/>
        <v>5091660</v>
      </c>
      <c r="K27" s="379">
        <f ca="1">IF($B27="","",IF(OR($E27&lt;險種基本資料!$D$20,ROUND($E27/$O$8,0)&lt;險種基本資料!$C$20),0,ROUND($E27/$O$8,0)))</f>
        <v>276611</v>
      </c>
      <c r="L27" s="380">
        <f t="shared" ca="1" si="5"/>
        <v>5532220</v>
      </c>
    </row>
    <row r="28" spans="2:12" s="381" customFormat="1" ht="20.3" customHeight="1">
      <c r="B28" s="382">
        <f t="shared" ca="1" si="1"/>
        <v>13</v>
      </c>
      <c r="C28" s="375">
        <f ca="1">IF(B28="","",VLOOKUP(B28,'明細版-試算頁'!$B$20:$S$141,2,FALSE))</f>
        <v>83</v>
      </c>
      <c r="D28" s="384">
        <f ca="1">IF(B28="","",VLOOKUP(B28,'明細版-試算頁'!$B$20:$S$141,14,FALSE))</f>
        <v>4741011</v>
      </c>
      <c r="E28" s="377">
        <f t="shared" ca="1" si="0"/>
        <v>4741011</v>
      </c>
      <c r="F28" s="378">
        <f t="shared" ca="1" si="2"/>
        <v>0</v>
      </c>
      <c r="G28" s="379">
        <f ca="1">IF($B28="","",IF(OR($E28&lt;險種基本資料!$D$20,ROUND($E28/$O$6,0)&lt;險種基本資料!$C$20),0,ROUND($E28/$O$6,0)))</f>
        <v>981384</v>
      </c>
      <c r="H28" s="379">
        <f t="shared" ca="1" si="3"/>
        <v>4906920</v>
      </c>
      <c r="I28" s="379">
        <f ca="1">IF($B28="","",IF(OR($E28&lt;險種基本資料!$D$20,ROUND($E28/$O$7,0)&lt;險種基本資料!$C$20),0,ROUND($E28/$O$7,0)))</f>
        <v>511961</v>
      </c>
      <c r="J28" s="379">
        <f t="shared" ca="1" si="4"/>
        <v>5119610</v>
      </c>
      <c r="K28" s="379">
        <f ca="1">IF($B28="","",IF(OR($E28&lt;險種基本資料!$D$20,ROUND($E28/$O$8,0)&lt;險種基本資料!$C$20),0,ROUND($E28/$O$8,0)))</f>
        <v>278129</v>
      </c>
      <c r="L28" s="380">
        <f t="shared" ca="1" si="5"/>
        <v>5562580</v>
      </c>
    </row>
    <row r="29" spans="2:12" s="381" customFormat="1" ht="20.3" customHeight="1">
      <c r="B29" s="382">
        <f t="shared" ca="1" si="1"/>
        <v>14</v>
      </c>
      <c r="C29" s="375">
        <f ca="1">IF(B29="","",VLOOKUP(B29,'明細版-試算頁'!$B$20:$S$141,2,FALSE))</f>
        <v>84</v>
      </c>
      <c r="D29" s="384">
        <f ca="1">IF(B29="","",VLOOKUP(B29,'明細版-試算頁'!$B$20:$S$141,14,FALSE))</f>
        <v>4767116</v>
      </c>
      <c r="E29" s="377">
        <f t="shared" ca="1" si="0"/>
        <v>4767116</v>
      </c>
      <c r="F29" s="378">
        <f t="shared" ca="1" si="2"/>
        <v>0</v>
      </c>
      <c r="G29" s="379">
        <f ca="1">IF($B29="","",IF(OR($E29&lt;險種基本資料!$D$20,ROUND($E29/$O$6,0)&lt;險種基本資料!$C$20),0,ROUND($E29/$O$6,0)))</f>
        <v>986788</v>
      </c>
      <c r="H29" s="379">
        <f t="shared" ca="1" si="3"/>
        <v>4933940</v>
      </c>
      <c r="I29" s="379">
        <f ca="1">IF($B29="","",IF(OR($E29&lt;險種基本資料!$D$20,ROUND($E29/$O$7,0)&lt;險種基本資料!$C$20),0,ROUND($E29/$O$7,0)))</f>
        <v>514780</v>
      </c>
      <c r="J29" s="379">
        <f t="shared" ca="1" si="4"/>
        <v>5147800</v>
      </c>
      <c r="K29" s="379">
        <f ca="1">IF($B29="","",IF(OR($E29&lt;險種基本資料!$D$20,ROUND($E29/$O$8,0)&lt;險種基本資料!$C$20),0,ROUND($E29/$O$8,0)))</f>
        <v>279661</v>
      </c>
      <c r="L29" s="380">
        <f t="shared" ca="1" si="5"/>
        <v>5593220</v>
      </c>
    </row>
    <row r="30" spans="2:12" s="381" customFormat="1" ht="20.3" customHeight="1" thickBot="1">
      <c r="B30" s="382">
        <f t="shared" ca="1" si="1"/>
        <v>15</v>
      </c>
      <c r="C30" s="375">
        <f ca="1">IF(B30="","",VLOOKUP(B30,'明細版-試算頁'!$B$20:$S$141,2,FALSE))</f>
        <v>85</v>
      </c>
      <c r="D30" s="384">
        <f ca="1">IF(B30="","",VLOOKUP(B30,'明細版-試算頁'!$B$20:$S$141,14,FALSE))</f>
        <v>4793495</v>
      </c>
      <c r="E30" s="377">
        <f t="shared" ca="1" si="0"/>
        <v>4793495</v>
      </c>
      <c r="F30" s="378">
        <f t="shared" ca="1" si="2"/>
        <v>0</v>
      </c>
      <c r="G30" s="379">
        <f ca="1">IF($B30="","",IF(OR($E30&lt;險種基本資料!$D$20,ROUND($E30/$O$6,0)&lt;險種基本資料!$C$20),0,ROUND($E30/$O$6,0)))</f>
        <v>992248</v>
      </c>
      <c r="H30" s="379">
        <f t="shared" ca="1" si="3"/>
        <v>4961240</v>
      </c>
      <c r="I30" s="379">
        <f ca="1">IF($B30="","",IF(OR($E30&lt;險種基本資料!$D$20,ROUND($E30/$O$7,0)&lt;險種基本資料!$C$20),0,ROUND($E30/$O$7,0)))</f>
        <v>517628</v>
      </c>
      <c r="J30" s="379">
        <f t="shared" ca="1" si="4"/>
        <v>5176280</v>
      </c>
      <c r="K30" s="379">
        <f ca="1">IF($B30="","",IF(OR($E30&lt;險種基本資料!$D$20,ROUND($E30/$O$8,0)&lt;險種基本資料!$C$20),0,ROUND($E30/$O$8,0)))</f>
        <v>281208</v>
      </c>
      <c r="L30" s="380">
        <f t="shared" ca="1" si="5"/>
        <v>5624160</v>
      </c>
    </row>
    <row r="31" spans="2:12" ht="23.05" customHeight="1">
      <c r="B31" s="1414" t="str">
        <f>B$12</f>
        <v>保單
年度
(末)</v>
      </c>
      <c r="C31" s="1416" t="str">
        <f>C$12</f>
        <v>保險
年齡</v>
      </c>
      <c r="D31" s="1419" t="str">
        <f>D$12</f>
        <v>身故保險金
(不含喪葬費用保險金)</v>
      </c>
      <c r="E31" s="386"/>
      <c r="F31" s="1421" t="str">
        <f>$F$12</f>
        <v>身故保險金(不含喪葬費用保險金)</v>
      </c>
      <c r="G31" s="1422"/>
      <c r="H31" s="1422"/>
      <c r="I31" s="1422"/>
      <c r="J31" s="1422"/>
      <c r="K31" s="1422"/>
      <c r="L31" s="1423"/>
    </row>
    <row r="32" spans="2:12" ht="23.05" customHeight="1">
      <c r="B32" s="1415"/>
      <c r="C32" s="1417"/>
      <c r="D32" s="1420"/>
      <c r="E32" s="387"/>
      <c r="F32" s="1424" t="str">
        <f>$F$13</f>
        <v>一次給付
(給付比例0%)</v>
      </c>
      <c r="G32" s="1425" t="str">
        <f>$G$13</f>
        <v>約定分期定期給付(給付比例100%)</v>
      </c>
      <c r="H32" s="1425"/>
      <c r="I32" s="1425"/>
      <c r="J32" s="1425"/>
      <c r="K32" s="1425"/>
      <c r="L32" s="1426"/>
    </row>
    <row r="33" spans="2:12" ht="23.05" customHeight="1">
      <c r="B33" s="1415"/>
      <c r="C33" s="1417"/>
      <c r="D33" s="1420"/>
      <c r="E33" s="387"/>
      <c r="F33" s="1424"/>
      <c r="G33" s="1425" t="str">
        <f>$G$14</f>
        <v>選擇一：給付期間5年期</v>
      </c>
      <c r="H33" s="1425"/>
      <c r="I33" s="1425" t="str">
        <f>$I$14</f>
        <v>選擇二：給付期間10年期</v>
      </c>
      <c r="J33" s="1425"/>
      <c r="K33" s="1425" t="str">
        <f>$K$14</f>
        <v>選擇三：給付期間20年期</v>
      </c>
      <c r="L33" s="1426"/>
    </row>
    <row r="34" spans="2:12" ht="23.05" customHeight="1">
      <c r="B34" s="1415"/>
      <c r="C34" s="1418"/>
      <c r="D34" s="1420"/>
      <c r="E34" s="387" t="s">
        <v>372</v>
      </c>
      <c r="F34" s="1424"/>
      <c r="G34" s="372" t="str">
        <f>$G$15</f>
        <v>每年領取金額</v>
      </c>
      <c r="H34" s="372" t="str">
        <f>$H$15</f>
        <v>累計總領取金額</v>
      </c>
      <c r="I34" s="372" t="str">
        <f>$I$15</f>
        <v>每年領取金額</v>
      </c>
      <c r="J34" s="372" t="str">
        <f>$J$15</f>
        <v>累計總領取金額</v>
      </c>
      <c r="K34" s="372" t="str">
        <f>$K$15</f>
        <v>每年領取金額</v>
      </c>
      <c r="L34" s="373" t="str">
        <f>$L$15</f>
        <v>累計總領取金額</v>
      </c>
    </row>
    <row r="35" spans="2:12" ht="21.9" customHeight="1">
      <c r="B35" s="388">
        <f ca="1">IF(OR(C30="",C30=109),"",B30+1)</f>
        <v>16</v>
      </c>
      <c r="C35" s="389">
        <f ca="1">IF(B35="","",VLOOKUP(B35,'明細版-試算頁'!$B$20:$S$141,2,FALSE))</f>
        <v>86</v>
      </c>
      <c r="D35" s="390">
        <f ca="1">IF(B35="","",VLOOKUP(B35,'明細版-試算頁'!$B$20:$S$141,14,FALSE))</f>
        <v>4819655</v>
      </c>
      <c r="E35" s="391">
        <f t="shared" ca="1" si="0"/>
        <v>4819655</v>
      </c>
      <c r="F35" s="392">
        <f t="shared" ca="1" si="2"/>
        <v>0</v>
      </c>
      <c r="G35" s="393">
        <f ca="1">IF($B35="","",IF(OR($E35&lt;險種基本資料!$D$20,ROUND($E35/$O$6,0)&lt;險種基本資料!$C$20),0,ROUND($E35/$O$6,0)))</f>
        <v>997663</v>
      </c>
      <c r="H35" s="393">
        <f t="shared" ca="1" si="3"/>
        <v>4988315</v>
      </c>
      <c r="I35" s="393">
        <f ca="1">IF($B35="","",IF(OR($E35&lt;險種基本資料!$D$20,ROUND($E35/$O$7,0)&lt;險種基本資料!$C$20),0,ROUND($E35/$O$7,0)))</f>
        <v>520453</v>
      </c>
      <c r="J35" s="393">
        <f t="shared" ca="1" si="4"/>
        <v>5204530</v>
      </c>
      <c r="K35" s="393">
        <f ca="1">IF($B35="","",IF(OR($E35&lt;險種基本資料!$D$20,ROUND($E35/$O$8,0)&lt;險種基本資料!$C$20),0,ROUND($E35/$O$8,0)))</f>
        <v>282743</v>
      </c>
      <c r="L35" s="394">
        <f t="shared" ca="1" si="5"/>
        <v>5654860</v>
      </c>
    </row>
    <row r="36" spans="2:12" ht="21.9" customHeight="1">
      <c r="B36" s="388">
        <f t="shared" ca="1" si="1"/>
        <v>17</v>
      </c>
      <c r="C36" s="389">
        <f ca="1">IF(B36="","",VLOOKUP(B36,'明細版-試算頁'!$B$20:$S$141,2,FALSE))</f>
        <v>87</v>
      </c>
      <c r="D36" s="390">
        <f ca="1">IF(B36="","",VLOOKUP(B36,'明細版-試算頁'!$B$20:$S$141,14,FALSE))</f>
        <v>4846167</v>
      </c>
      <c r="E36" s="391">
        <f t="shared" ca="1" si="0"/>
        <v>4846167</v>
      </c>
      <c r="F36" s="392">
        <f t="shared" ca="1" si="2"/>
        <v>0</v>
      </c>
      <c r="G36" s="393">
        <f ca="1">IF($B36="","",IF(OR($E36&lt;險種基本資料!$D$20,ROUND($E36/$O$6,0)&lt;險種基本資料!$C$20),0,ROUND($E36/$O$6,0)))</f>
        <v>1003151</v>
      </c>
      <c r="H36" s="393">
        <f t="shared" ca="1" si="3"/>
        <v>5015755</v>
      </c>
      <c r="I36" s="393">
        <f ca="1">IF($B36="","",IF(OR($E36&lt;險種基本資料!$D$20,ROUND($E36/$O$7,0)&lt;險種基本資料!$C$20),0,ROUND($E36/$O$7,0)))</f>
        <v>523316</v>
      </c>
      <c r="J36" s="393">
        <f t="shared" ca="1" si="4"/>
        <v>5233160</v>
      </c>
      <c r="K36" s="393">
        <f ca="1">IF($B36="","",IF(OR($E36&lt;險種基本資料!$D$20,ROUND($E36/$O$8,0)&lt;險種基本資料!$C$20),0,ROUND($E36/$O$8,0)))</f>
        <v>284298</v>
      </c>
      <c r="L36" s="394">
        <f t="shared" ca="1" si="5"/>
        <v>5685960</v>
      </c>
    </row>
    <row r="37" spans="2:12" ht="21.9" customHeight="1">
      <c r="B37" s="388">
        <f t="shared" ca="1" si="1"/>
        <v>18</v>
      </c>
      <c r="C37" s="389">
        <f ca="1">IF(B37="","",VLOOKUP(B37,'明細版-試算頁'!$B$20:$S$141,2,FALSE))</f>
        <v>88</v>
      </c>
      <c r="D37" s="390">
        <f ca="1">IF(B37="","",VLOOKUP(B37,'明細版-試算頁'!$B$20:$S$141,14,FALSE))</f>
        <v>4872518</v>
      </c>
      <c r="E37" s="391">
        <f t="shared" ca="1" si="0"/>
        <v>4872518</v>
      </c>
      <c r="F37" s="392">
        <f t="shared" ca="1" si="2"/>
        <v>0</v>
      </c>
      <c r="G37" s="393">
        <f ca="1">IF($B37="","",IF(OR($E37&lt;險種基本資料!$D$20,ROUND($E37/$O$6,0)&lt;險種基本資料!$C$20),0,ROUND($E37/$O$6,0)))</f>
        <v>1008606</v>
      </c>
      <c r="H37" s="393">
        <f t="shared" ca="1" si="3"/>
        <v>5043030</v>
      </c>
      <c r="I37" s="393">
        <f ca="1">IF($B37="","",IF(OR($E37&lt;險種基本資料!$D$20,ROUND($E37/$O$7,0)&lt;險種基本資料!$C$20),0,ROUND($E37/$O$7,0)))</f>
        <v>526162</v>
      </c>
      <c r="J37" s="393">
        <f t="shared" ca="1" si="4"/>
        <v>5261620</v>
      </c>
      <c r="K37" s="393">
        <f ca="1">IF($B37="","",IF(OR($E37&lt;險種基本資料!$D$20,ROUND($E37/$O$8,0)&lt;險種基本資料!$C$20),0,ROUND($E37/$O$8,0)))</f>
        <v>285844</v>
      </c>
      <c r="L37" s="394">
        <f t="shared" ca="1" si="5"/>
        <v>5716880</v>
      </c>
    </row>
    <row r="38" spans="2:12" ht="21.9" customHeight="1">
      <c r="B38" s="388">
        <f t="shared" ca="1" si="1"/>
        <v>19</v>
      </c>
      <c r="C38" s="389">
        <f ca="1">IF(B38="","",VLOOKUP(B38,'明細版-試算頁'!$B$20:$S$141,2,FALSE))</f>
        <v>89</v>
      </c>
      <c r="D38" s="390">
        <f ca="1">IF(B38="","",VLOOKUP(B38,'明細版-試算頁'!$B$20:$S$141,14,FALSE))</f>
        <v>4899315</v>
      </c>
      <c r="E38" s="391">
        <f t="shared" ca="1" si="0"/>
        <v>4899315</v>
      </c>
      <c r="F38" s="392">
        <f t="shared" ca="1" si="2"/>
        <v>0</v>
      </c>
      <c r="G38" s="393">
        <f ca="1">IF($B38="","",IF(OR($E38&lt;險種基本資料!$D$20,ROUND($E38/$O$6,0)&lt;險種基本資料!$C$20),0,ROUND($E38/$O$6,0)))</f>
        <v>1014153</v>
      </c>
      <c r="H38" s="393">
        <f t="shared" ca="1" si="3"/>
        <v>5070765</v>
      </c>
      <c r="I38" s="393">
        <f ca="1">IF($B38="","",IF(OR($E38&lt;險種基本資料!$D$20,ROUND($E38/$O$7,0)&lt;險種基本資料!$C$20),0,ROUND($E38/$O$7,0)))</f>
        <v>529055</v>
      </c>
      <c r="J38" s="393">
        <f t="shared" ca="1" si="4"/>
        <v>5290550</v>
      </c>
      <c r="K38" s="393">
        <f ca="1">IF($B38="","",IF(OR($E38&lt;險種基本資料!$D$20,ROUND($E38/$O$8,0)&lt;險種基本資料!$C$20),0,ROUND($E38/$O$8,0)))</f>
        <v>287416</v>
      </c>
      <c r="L38" s="394">
        <f t="shared" ca="1" si="5"/>
        <v>5748320</v>
      </c>
    </row>
    <row r="39" spans="2:12" ht="21.9" customHeight="1">
      <c r="B39" s="388">
        <f t="shared" ca="1" si="1"/>
        <v>20</v>
      </c>
      <c r="C39" s="389">
        <f ca="1">IF(B39="","",VLOOKUP(B39,'明細版-試算頁'!$B$20:$S$141,2,FALSE))</f>
        <v>90</v>
      </c>
      <c r="D39" s="390">
        <f ca="1">IF(B39="","",VLOOKUP(B39,'明細版-試算頁'!$B$20:$S$141,14,FALSE))</f>
        <v>4926019</v>
      </c>
      <c r="E39" s="391">
        <f t="shared" ca="1" si="0"/>
        <v>4926019</v>
      </c>
      <c r="F39" s="392">
        <f t="shared" ca="1" si="2"/>
        <v>0</v>
      </c>
      <c r="G39" s="393">
        <f ca="1">IF($B39="","",IF(OR($E39&lt;險種基本資料!$D$20,ROUND($E39/$O$6,0)&lt;險種基本資料!$C$20),0,ROUND($E39/$O$6,0)))</f>
        <v>1019681</v>
      </c>
      <c r="H39" s="393">
        <f t="shared" ca="1" si="3"/>
        <v>5098405</v>
      </c>
      <c r="I39" s="393">
        <f ca="1">IF($B39="","",IF(OR($E39&lt;險種基本資料!$D$20,ROUND($E39/$O$7,0)&lt;險種基本資料!$C$20),0,ROUND($E39/$O$7,0)))</f>
        <v>531939</v>
      </c>
      <c r="J39" s="393">
        <f t="shared" ca="1" si="4"/>
        <v>5319390</v>
      </c>
      <c r="K39" s="393">
        <f ca="1">IF($B39="","",IF(OR($E39&lt;險種基本資料!$D$20,ROUND($E39/$O$8,0)&lt;險種基本資料!$C$20),0,ROUND($E39/$O$8,0)))</f>
        <v>288983</v>
      </c>
      <c r="L39" s="394">
        <f t="shared" ca="1" si="5"/>
        <v>5779660</v>
      </c>
    </row>
    <row r="40" spans="2:12" ht="21.9" customHeight="1">
      <c r="B40" s="388">
        <f t="shared" ca="1" si="1"/>
        <v>21</v>
      </c>
      <c r="C40" s="389">
        <f ca="1">IF(B40="","",VLOOKUP(B40,'明細版-試算頁'!$B$20:$S$141,2,FALSE))</f>
        <v>91</v>
      </c>
      <c r="D40" s="390">
        <f ca="1">IF(B40="","",VLOOKUP(B40,'明細版-試算頁'!$B$20:$S$141,14,FALSE))</f>
        <v>4953272</v>
      </c>
      <c r="E40" s="391">
        <f t="shared" ca="1" si="0"/>
        <v>4953272</v>
      </c>
      <c r="F40" s="392">
        <f t="shared" ca="1" si="2"/>
        <v>0</v>
      </c>
      <c r="G40" s="393">
        <f ca="1">IF($B40="","",IF(OR($E40&lt;險種基本資料!$D$20,ROUND($E40/$O$6,0)&lt;險種基本資料!$C$20),0,ROUND($E40/$O$6,0)))</f>
        <v>1025322</v>
      </c>
      <c r="H40" s="393">
        <f t="shared" ca="1" si="3"/>
        <v>5126610</v>
      </c>
      <c r="I40" s="393">
        <f ca="1">IF($B40="","",IF(OR($E40&lt;險種基本資料!$D$20,ROUND($E40/$O$7,0)&lt;險種基本資料!$C$20),0,ROUND($E40/$O$7,0)))</f>
        <v>534882</v>
      </c>
      <c r="J40" s="393">
        <f t="shared" ca="1" si="4"/>
        <v>5348820</v>
      </c>
      <c r="K40" s="393">
        <f ca="1">IF($B40="","",IF(OR($E40&lt;險種基本資料!$D$20,ROUND($E40/$O$8,0)&lt;險種基本資料!$C$20),0,ROUND($E40/$O$8,0)))</f>
        <v>290582</v>
      </c>
      <c r="L40" s="394">
        <f t="shared" ca="1" si="5"/>
        <v>5811640</v>
      </c>
    </row>
    <row r="41" spans="2:12" ht="21.9" customHeight="1">
      <c r="B41" s="388">
        <f t="shared" ca="1" si="1"/>
        <v>22</v>
      </c>
      <c r="C41" s="389">
        <f ca="1">IF(B41="","",VLOOKUP(B41,'明細版-試算頁'!$B$20:$S$141,2,FALSE))</f>
        <v>92</v>
      </c>
      <c r="D41" s="390">
        <f ca="1">IF(B41="","",VLOOKUP(B41,'明細版-試算頁'!$B$20:$S$141,14,FALSE))</f>
        <v>4980518</v>
      </c>
      <c r="E41" s="391">
        <f t="shared" ca="1" si="0"/>
        <v>4980518</v>
      </c>
      <c r="F41" s="392">
        <f t="shared" ca="1" si="2"/>
        <v>0</v>
      </c>
      <c r="G41" s="393">
        <f ca="1">IF($B41="","",IF(OR($E41&lt;險種基本資料!$D$20,ROUND($E41/$O$6,0)&lt;險種基本資料!$C$20),0,ROUND($E41/$O$6,0)))</f>
        <v>1030962</v>
      </c>
      <c r="H41" s="393">
        <f t="shared" ca="1" si="3"/>
        <v>5154810</v>
      </c>
      <c r="I41" s="393">
        <f ca="1">IF($B41="","",IF(OR($E41&lt;險種基本資料!$D$20,ROUND($E41/$O$7,0)&lt;險種基本資料!$C$20),0,ROUND($E41/$O$7,0)))</f>
        <v>537824</v>
      </c>
      <c r="J41" s="393">
        <f t="shared" ca="1" si="4"/>
        <v>5378240</v>
      </c>
      <c r="K41" s="393">
        <f ca="1">IF($B41="","",IF(OR($E41&lt;險種基本資料!$D$20,ROUND($E41/$O$8,0)&lt;險種基本資料!$C$20),0,ROUND($E41/$O$8,0)))</f>
        <v>292180</v>
      </c>
      <c r="L41" s="394">
        <f t="shared" ca="1" si="5"/>
        <v>5843600</v>
      </c>
    </row>
    <row r="42" spans="2:12" ht="21.9" customHeight="1">
      <c r="B42" s="388">
        <f t="shared" ca="1" si="1"/>
        <v>23</v>
      </c>
      <c r="C42" s="389">
        <f ca="1">IF(B42="","",VLOOKUP(B42,'明細版-試算頁'!$B$20:$S$141,2,FALSE))</f>
        <v>93</v>
      </c>
      <c r="D42" s="390">
        <f ca="1">IF(B42="","",VLOOKUP(B42,'明細版-試算頁'!$B$20:$S$141,14,FALSE))</f>
        <v>5022761</v>
      </c>
      <c r="E42" s="391">
        <f t="shared" ca="1" si="0"/>
        <v>5022761</v>
      </c>
      <c r="F42" s="392">
        <f t="shared" ca="1" si="2"/>
        <v>0</v>
      </c>
      <c r="G42" s="393">
        <f ca="1">IF($B42="","",IF(OR($E42&lt;險種基本資料!$D$20,ROUND($E42/$O$6,0)&lt;險種基本資料!$C$20),0,ROUND($E42/$O$6,0)))</f>
        <v>1039706</v>
      </c>
      <c r="H42" s="393">
        <f t="shared" ca="1" si="3"/>
        <v>5198530</v>
      </c>
      <c r="I42" s="393">
        <f ca="1">IF($B42="","",IF(OR($E42&lt;險種基本資料!$D$20,ROUND($E42/$O$7,0)&lt;險種基本資料!$C$20),0,ROUND($E42/$O$7,0)))</f>
        <v>542386</v>
      </c>
      <c r="J42" s="393">
        <f t="shared" ca="1" si="4"/>
        <v>5423860</v>
      </c>
      <c r="K42" s="393">
        <f ca="1">IF($B42="","",IF(OR($E42&lt;險種基本資料!$D$20,ROUND($E42/$O$8,0)&lt;險種基本資料!$C$20),0,ROUND($E42/$O$8,0)))</f>
        <v>294658</v>
      </c>
      <c r="L42" s="394">
        <f t="shared" ca="1" si="5"/>
        <v>5893160</v>
      </c>
    </row>
    <row r="43" spans="2:12" ht="21.9" customHeight="1">
      <c r="B43" s="388">
        <f t="shared" ca="1" si="1"/>
        <v>24</v>
      </c>
      <c r="C43" s="389">
        <f ca="1">IF(B43="","",VLOOKUP(B43,'明細版-試算頁'!$B$20:$S$141,2,FALSE))</f>
        <v>94</v>
      </c>
      <c r="D43" s="390">
        <f ca="1">IF(B43="","",VLOOKUP(B43,'明細版-試算頁'!$B$20:$S$141,14,FALSE))</f>
        <v>5153353</v>
      </c>
      <c r="E43" s="391">
        <f t="shared" ca="1" si="0"/>
        <v>5153353</v>
      </c>
      <c r="F43" s="392">
        <f t="shared" ca="1" si="2"/>
        <v>0</v>
      </c>
      <c r="G43" s="393">
        <f ca="1">IF($B43="","",IF(OR($E43&lt;險種基本資料!$D$20,ROUND($E43/$O$6,0)&lt;險種基本資料!$C$20),0,ROUND($E43/$O$6,0)))</f>
        <v>1066739</v>
      </c>
      <c r="H43" s="393">
        <f t="shared" ca="1" si="3"/>
        <v>5333695</v>
      </c>
      <c r="I43" s="393">
        <f ca="1">IF($B43="","",IF(OR($E43&lt;險種基本資料!$D$20,ROUND($E43/$O$7,0)&lt;險種基本資料!$C$20),0,ROUND($E43/$O$7,0)))</f>
        <v>556488</v>
      </c>
      <c r="J43" s="393">
        <f t="shared" ca="1" si="4"/>
        <v>5564880</v>
      </c>
      <c r="K43" s="393">
        <f ca="1">IF($B43="","",IF(OR($E43&lt;險種基本資料!$D$20,ROUND($E43/$O$8,0)&lt;險種基本資料!$C$20),0,ROUND($E43/$O$8,0)))</f>
        <v>302319</v>
      </c>
      <c r="L43" s="394">
        <f t="shared" ca="1" si="5"/>
        <v>6046380</v>
      </c>
    </row>
    <row r="44" spans="2:12" ht="21.9" customHeight="1">
      <c r="B44" s="388">
        <f t="shared" ca="1" si="1"/>
        <v>25</v>
      </c>
      <c r="C44" s="389">
        <f ca="1">IF(B44="","",VLOOKUP(B44,'明細版-試算頁'!$B$20:$S$141,2,FALSE))</f>
        <v>95</v>
      </c>
      <c r="D44" s="390">
        <f ca="1">IF(B44="","",VLOOKUP(B44,'明細版-試算頁'!$B$20:$S$141,14,FALSE))</f>
        <v>5287340</v>
      </c>
      <c r="E44" s="391">
        <f t="shared" ca="1" si="0"/>
        <v>5287340</v>
      </c>
      <c r="F44" s="392">
        <f t="shared" ca="1" si="2"/>
        <v>0</v>
      </c>
      <c r="G44" s="393">
        <f ca="1">IF($B44="","",IF(OR($E44&lt;險種基本資料!$D$20,ROUND($E44/$O$6,0)&lt;險種基本資料!$C$20),0,ROUND($E44/$O$6,0)))</f>
        <v>1094474</v>
      </c>
      <c r="H44" s="393">
        <f t="shared" ca="1" si="3"/>
        <v>5472370</v>
      </c>
      <c r="I44" s="393">
        <f ca="1">IF($B44="","",IF(OR($E44&lt;險種基本資料!$D$20,ROUND($E44/$O$7,0)&lt;險種基本資料!$C$20),0,ROUND($E44/$O$7,0)))</f>
        <v>570957</v>
      </c>
      <c r="J44" s="393">
        <f t="shared" ca="1" si="4"/>
        <v>5709570</v>
      </c>
      <c r="K44" s="393">
        <f ca="1">IF($B44="","",IF(OR($E44&lt;險種基本資料!$D$20,ROUND($E44/$O$8,0)&lt;險種基本資料!$C$20),0,ROUND($E44/$O$8,0)))</f>
        <v>310180</v>
      </c>
      <c r="L44" s="394">
        <f t="shared" ca="1" si="5"/>
        <v>6203600</v>
      </c>
    </row>
    <row r="45" spans="2:12" ht="21.9" customHeight="1">
      <c r="B45" s="388">
        <f t="shared" ca="1" si="1"/>
        <v>26</v>
      </c>
      <c r="C45" s="389">
        <f ca="1">IF(B45="","",VLOOKUP(B45,'明細版-試算頁'!$B$20:$S$141,2,FALSE))</f>
        <v>96</v>
      </c>
      <c r="D45" s="390">
        <f ca="1">IF(B45="","",VLOOKUP(B45,'明細版-試算頁'!$B$20:$S$141,14,FALSE))</f>
        <v>5424812</v>
      </c>
      <c r="E45" s="391">
        <f t="shared" ca="1" si="0"/>
        <v>5424812</v>
      </c>
      <c r="F45" s="392">
        <f t="shared" ca="1" si="2"/>
        <v>0</v>
      </c>
      <c r="G45" s="393">
        <f ca="1">IF($B45="","",IF(OR($E45&lt;險種基本資料!$D$20,ROUND($E45/$O$6,0)&lt;險種基本資料!$C$20),0,ROUND($E45/$O$6,0)))</f>
        <v>1122930</v>
      </c>
      <c r="H45" s="393">
        <f t="shared" ca="1" si="3"/>
        <v>5614650</v>
      </c>
      <c r="I45" s="393">
        <f ca="1">IF($B45="","",IF(OR($E45&lt;險種基本資料!$D$20,ROUND($E45/$O$7,0)&lt;險種基本資料!$C$20),0,ROUND($E45/$O$7,0)))</f>
        <v>585802</v>
      </c>
      <c r="J45" s="393">
        <f t="shared" ca="1" si="4"/>
        <v>5858020</v>
      </c>
      <c r="K45" s="393">
        <f ca="1">IF($B45="","",IF(OR($E45&lt;險種基本資料!$D$20,ROUND($E45/$O$8,0)&lt;險種基本資料!$C$20),0,ROUND($E45/$O$8,0)))</f>
        <v>318244</v>
      </c>
      <c r="L45" s="394">
        <f t="shared" ca="1" si="5"/>
        <v>6364880</v>
      </c>
    </row>
    <row r="46" spans="2:12" ht="21.9" customHeight="1">
      <c r="B46" s="388">
        <f t="shared" ca="1" si="1"/>
        <v>27</v>
      </c>
      <c r="C46" s="389">
        <f ca="1">IF(B46="","",VLOOKUP(B46,'明細版-試算頁'!$B$20:$S$141,2,FALSE))</f>
        <v>97</v>
      </c>
      <c r="D46" s="390">
        <f ca="1">IF(B46="","",VLOOKUP(B46,'明細版-試算頁'!$B$20:$S$141,14,FALSE))</f>
        <v>5565857</v>
      </c>
      <c r="E46" s="391">
        <f t="shared" ca="1" si="0"/>
        <v>5565857</v>
      </c>
      <c r="F46" s="392">
        <f t="shared" ca="1" si="2"/>
        <v>0</v>
      </c>
      <c r="G46" s="393">
        <f ca="1">IF($B46="","",IF(OR($E46&lt;險種基本資料!$D$20,ROUND($E46/$O$6,0)&lt;險種基本資料!$C$20),0,ROUND($E46/$O$6,0)))</f>
        <v>1152127</v>
      </c>
      <c r="H46" s="393">
        <f t="shared" ca="1" si="3"/>
        <v>5760635</v>
      </c>
      <c r="I46" s="393">
        <f ca="1">IF($B46="","",IF(OR($E46&lt;險種基本資料!$D$20,ROUND($E46/$O$7,0)&lt;險種基本資料!$C$20),0,ROUND($E46/$O$7,0)))</f>
        <v>601032</v>
      </c>
      <c r="J46" s="393">
        <f t="shared" ca="1" si="4"/>
        <v>6010320</v>
      </c>
      <c r="K46" s="393">
        <f ca="1">IF($B46="","",IF(OR($E46&lt;險種基本資料!$D$20,ROUND($E46/$O$8,0)&lt;險種基本資料!$C$20),0,ROUND($E46/$O$8,0)))</f>
        <v>326519</v>
      </c>
      <c r="L46" s="394">
        <f t="shared" ca="1" si="5"/>
        <v>6530380</v>
      </c>
    </row>
    <row r="47" spans="2:12" ht="21.9" customHeight="1">
      <c r="B47" s="388">
        <f t="shared" ca="1" si="1"/>
        <v>28</v>
      </c>
      <c r="C47" s="389">
        <f ca="1">IF(B47="","",VLOOKUP(B47,'明細版-試算頁'!$B$20:$S$141,2,FALSE))</f>
        <v>98</v>
      </c>
      <c r="D47" s="390">
        <f ca="1">IF(B47="","",VLOOKUP(B47,'明細版-試算頁'!$B$20:$S$141,14,FALSE))</f>
        <v>5710569</v>
      </c>
      <c r="E47" s="391">
        <f t="shared" ca="1" si="0"/>
        <v>5710569</v>
      </c>
      <c r="F47" s="392">
        <f t="shared" ca="1" si="2"/>
        <v>0</v>
      </c>
      <c r="G47" s="393">
        <f ca="1">IF($B47="","",IF(OR($E47&lt;險種基本資料!$D$20,ROUND($E47/$O$6,0)&lt;險種基本資料!$C$20),0,ROUND($E47/$O$6,0)))</f>
        <v>1182082</v>
      </c>
      <c r="H47" s="393">
        <f t="shared" ca="1" si="3"/>
        <v>5910410</v>
      </c>
      <c r="I47" s="393">
        <f ca="1">IF($B47="","",IF(OR($E47&lt;險種基本資料!$D$20,ROUND($E47/$O$7,0)&lt;險種基本資料!$C$20),0,ROUND($E47/$O$7,0)))</f>
        <v>616659</v>
      </c>
      <c r="J47" s="393">
        <f t="shared" ca="1" si="4"/>
        <v>6166590</v>
      </c>
      <c r="K47" s="393">
        <f ca="1">IF($B47="","",IF(OR($E47&lt;險種基本資料!$D$20,ROUND($E47/$O$8,0)&lt;險種基本資料!$C$20),0,ROUND($E47/$O$8,0)))</f>
        <v>335008</v>
      </c>
      <c r="L47" s="394">
        <f t="shared" ca="1" si="5"/>
        <v>6700160</v>
      </c>
    </row>
    <row r="48" spans="2:12" ht="21.9" customHeight="1">
      <c r="B48" s="388">
        <f t="shared" ca="1" si="1"/>
        <v>29</v>
      </c>
      <c r="C48" s="389">
        <f ca="1">IF(B48="","",VLOOKUP(B48,'明細版-試算頁'!$B$20:$S$141,2,FALSE))</f>
        <v>99</v>
      </c>
      <c r="D48" s="390">
        <f ca="1">IF(B48="","",VLOOKUP(B48,'明細版-試算頁'!$B$20:$S$141,14,FALSE))</f>
        <v>5859044</v>
      </c>
      <c r="E48" s="391">
        <f t="shared" ca="1" si="0"/>
        <v>5859044</v>
      </c>
      <c r="F48" s="392">
        <f t="shared" ca="1" si="2"/>
        <v>0</v>
      </c>
      <c r="G48" s="393">
        <f ca="1">IF($B48="","",IF(OR($E48&lt;險種基本資料!$D$20,ROUND($E48/$O$6,0)&lt;險種基本資料!$C$20),0,ROUND($E48/$O$6,0)))</f>
        <v>1212816</v>
      </c>
      <c r="H48" s="393">
        <f t="shared" ca="1" si="3"/>
        <v>6064080</v>
      </c>
      <c r="I48" s="393">
        <f ca="1">IF($B48="","",IF(OR($E48&lt;險種基本資料!$D$20,ROUND($E48/$O$7,0)&lt;險種基本資料!$C$20),0,ROUND($E48/$O$7,0)))</f>
        <v>632692</v>
      </c>
      <c r="J48" s="393">
        <f t="shared" ca="1" si="4"/>
        <v>6326920</v>
      </c>
      <c r="K48" s="393">
        <f ca="1">IF($B48="","",IF(OR($E48&lt;險種基本資料!$D$20,ROUND($E48/$O$8,0)&lt;險種基本資料!$C$20),0,ROUND($E48/$O$8,0)))</f>
        <v>343718</v>
      </c>
      <c r="L48" s="394">
        <f t="shared" ca="1" si="5"/>
        <v>6874360</v>
      </c>
    </row>
    <row r="49" spans="2:12" ht="21.9" customHeight="1">
      <c r="B49" s="388">
        <f t="shared" ca="1" si="1"/>
        <v>30</v>
      </c>
      <c r="C49" s="389">
        <f ca="1">IF(B49="","",VLOOKUP(B49,'明細版-試算頁'!$B$20:$S$141,2,FALSE))</f>
        <v>100</v>
      </c>
      <c r="D49" s="390">
        <f ca="1">IF(B49="","",VLOOKUP(B49,'明細版-試算頁'!$B$20:$S$141,14,FALSE))</f>
        <v>6011380</v>
      </c>
      <c r="E49" s="391">
        <f t="shared" ca="1" si="0"/>
        <v>6011380</v>
      </c>
      <c r="F49" s="392">
        <f t="shared" ca="1" si="2"/>
        <v>0</v>
      </c>
      <c r="G49" s="393">
        <f ca="1">IF($B49="","",IF(OR($E49&lt;險種基本資料!$D$20,ROUND($E49/$O$6,0)&lt;險種基本資料!$C$20),0,ROUND($E49/$O$6,0)))</f>
        <v>1244349</v>
      </c>
      <c r="H49" s="393">
        <f t="shared" ca="1" si="3"/>
        <v>6221745</v>
      </c>
      <c r="I49" s="393">
        <f ca="1">IF($B49="","",IF(OR($E49&lt;險種基本資料!$D$20,ROUND($E49/$O$7,0)&lt;險種基本資料!$C$20),0,ROUND($E49/$O$7,0)))</f>
        <v>649142</v>
      </c>
      <c r="J49" s="393">
        <f t="shared" ca="1" si="4"/>
        <v>6491420</v>
      </c>
      <c r="K49" s="393">
        <f ca="1">IF($B49="","",IF(OR($E49&lt;險種基本資料!$D$20,ROUND($E49/$O$8,0)&lt;險種基本資料!$C$20),0,ROUND($E49/$O$8,0)))</f>
        <v>352655</v>
      </c>
      <c r="L49" s="394">
        <f t="shared" ca="1" si="5"/>
        <v>7053100</v>
      </c>
    </row>
    <row r="50" spans="2:12" ht="21.9" customHeight="1">
      <c r="B50" s="388">
        <f t="shared" ca="1" si="1"/>
        <v>31</v>
      </c>
      <c r="C50" s="389">
        <f ca="1">IF(B50="","",VLOOKUP(B50,'明細版-試算頁'!$B$20:$S$141,2,FALSE))</f>
        <v>101</v>
      </c>
      <c r="D50" s="390">
        <f ca="1">IF(B50="","",VLOOKUP(B50,'明細版-試算頁'!$B$20:$S$141,14,FALSE))</f>
        <v>6167676</v>
      </c>
      <c r="E50" s="391">
        <f t="shared" ca="1" si="0"/>
        <v>6167676</v>
      </c>
      <c r="F50" s="392">
        <f t="shared" ca="1" si="2"/>
        <v>0</v>
      </c>
      <c r="G50" s="393">
        <f ca="1">IF($B50="","",IF(OR($E50&lt;險種基本資料!$D$20,ROUND($E50/$O$6,0)&lt;險種基本資料!$C$20),0,ROUND($E50/$O$6,0)))</f>
        <v>1276702</v>
      </c>
      <c r="H50" s="393">
        <f t="shared" ca="1" si="3"/>
        <v>6383510</v>
      </c>
      <c r="I50" s="393">
        <f ca="1">IF($B50="","",IF(OR($E50&lt;險種基本資料!$D$20,ROUND($E50/$O$7,0)&lt;險種基本資料!$C$20),0,ROUND($E50/$O$7,0)))</f>
        <v>666020</v>
      </c>
      <c r="J50" s="393">
        <f t="shared" ca="1" si="4"/>
        <v>6660200</v>
      </c>
      <c r="K50" s="393">
        <f ca="1">IF($B50="","",IF(OR($E50&lt;險種基本資料!$D$20,ROUND($E50/$O$8,0)&lt;險種基本資料!$C$20),0,ROUND($E50/$O$8,0)))</f>
        <v>361824</v>
      </c>
      <c r="L50" s="394">
        <f t="shared" ca="1" si="5"/>
        <v>7236480</v>
      </c>
    </row>
    <row r="51" spans="2:12" ht="21.9" customHeight="1">
      <c r="B51" s="388">
        <f t="shared" ca="1" si="1"/>
        <v>32</v>
      </c>
      <c r="C51" s="389">
        <f ca="1">IF(B51="","",VLOOKUP(B51,'明細版-試算頁'!$B$20:$S$141,2,FALSE))</f>
        <v>102</v>
      </c>
      <c r="D51" s="390">
        <f ca="1">IF(B51="","",VLOOKUP(B51,'明細版-試算頁'!$B$20:$S$141,14,FALSE))</f>
        <v>6328035</v>
      </c>
      <c r="E51" s="391">
        <f t="shared" ca="1" si="0"/>
        <v>6328035</v>
      </c>
      <c r="F51" s="392">
        <f t="shared" ca="1" si="2"/>
        <v>0</v>
      </c>
      <c r="G51" s="393">
        <f ca="1">IF($B51="","",IF(OR($E51&lt;險種基本資料!$D$20,ROUND($E51/$O$6,0)&lt;險種基本資料!$C$20),0,ROUND($E51/$O$6,0)))</f>
        <v>1309897</v>
      </c>
      <c r="H51" s="393">
        <f t="shared" ca="1" si="3"/>
        <v>6549485</v>
      </c>
      <c r="I51" s="393">
        <f ca="1">IF($B51="","",IF(OR($E51&lt;險種基本資料!$D$20,ROUND($E51/$O$7,0)&lt;險種基本資料!$C$20),0,ROUND($E51/$O$7,0)))</f>
        <v>683337</v>
      </c>
      <c r="J51" s="393">
        <f t="shared" ca="1" si="4"/>
        <v>6833370</v>
      </c>
      <c r="K51" s="393">
        <f ca="1">IF($B51="","",IF(OR($E51&lt;險種基本資料!$D$20,ROUND($E51/$O$8,0)&lt;險種基本資料!$C$20),0,ROUND($E51/$O$8,0)))</f>
        <v>371232</v>
      </c>
      <c r="L51" s="394">
        <f t="shared" ca="1" si="5"/>
        <v>7424640</v>
      </c>
    </row>
    <row r="52" spans="2:12" ht="21.9" customHeight="1">
      <c r="B52" s="388">
        <f t="shared" ca="1" si="1"/>
        <v>33</v>
      </c>
      <c r="C52" s="389">
        <f ca="1">IF(B52="","",VLOOKUP(B52,'明細版-試算頁'!$B$20:$S$141,2,FALSE))</f>
        <v>103</v>
      </c>
      <c r="D52" s="390">
        <f ca="1">IF(B52="","",VLOOKUP(B52,'明細版-試算頁'!$B$20:$S$141,14,FALSE))</f>
        <v>6492565</v>
      </c>
      <c r="E52" s="391">
        <f t="shared" ca="1" si="0"/>
        <v>6492565</v>
      </c>
      <c r="F52" s="392">
        <f t="shared" ca="1" si="2"/>
        <v>0</v>
      </c>
      <c r="G52" s="393">
        <f ca="1">IF($B52="","",IF(OR($E52&lt;險種基本資料!$D$20,ROUND($E52/$O$6,0)&lt;險種基本資料!$C$20),0,ROUND($E52/$O$6,0)))</f>
        <v>1343954</v>
      </c>
      <c r="H52" s="393">
        <f t="shared" ca="1" si="3"/>
        <v>6719770</v>
      </c>
      <c r="I52" s="393">
        <f ca="1">IF($B52="","",IF(OR($E52&lt;險種基本資料!$D$20,ROUND($E52/$O$7,0)&lt;險種基本資料!$C$20),0,ROUND($E52/$O$7,0)))</f>
        <v>701104</v>
      </c>
      <c r="J52" s="393">
        <f t="shared" ca="1" si="4"/>
        <v>7011040</v>
      </c>
      <c r="K52" s="393">
        <f ca="1">IF($B52="","",IF(OR($E52&lt;險種基本資料!$D$20,ROUND($E52/$O$8,0)&lt;險種基本資料!$C$20),0,ROUND($E52/$O$8,0)))</f>
        <v>380884</v>
      </c>
      <c r="L52" s="394">
        <f t="shared" ca="1" si="5"/>
        <v>7617680</v>
      </c>
    </row>
    <row r="53" spans="2:12" ht="21.9" customHeight="1">
      <c r="B53" s="388">
        <f t="shared" ca="1" si="1"/>
        <v>34</v>
      </c>
      <c r="C53" s="389">
        <f ca="1">IF(B53="","",VLOOKUP(B53,'明細版-試算頁'!$B$20:$S$141,2,FALSE))</f>
        <v>104</v>
      </c>
      <c r="D53" s="390">
        <f ca="1">IF(B53="","",VLOOKUP(B53,'明細版-試算頁'!$B$20:$S$141,14,FALSE))</f>
        <v>6661372</v>
      </c>
      <c r="E53" s="391">
        <f t="shared" ca="1" si="0"/>
        <v>6661372</v>
      </c>
      <c r="F53" s="392">
        <f t="shared" ca="1" si="2"/>
        <v>0</v>
      </c>
      <c r="G53" s="393">
        <f ca="1">IF($B53="","",IF(OR($E53&lt;險種基本資料!$D$20,ROUND($E53/$O$6,0)&lt;險種基本資料!$C$20),0,ROUND($E53/$O$6,0)))</f>
        <v>1378897</v>
      </c>
      <c r="H53" s="393">
        <f t="shared" ca="1" si="3"/>
        <v>6894485</v>
      </c>
      <c r="I53" s="393">
        <f ca="1">IF($B53="","",IF(OR($E53&lt;險種基本資料!$D$20,ROUND($E53/$O$7,0)&lt;險種基本資料!$C$20),0,ROUND($E53/$O$7,0)))</f>
        <v>719332</v>
      </c>
      <c r="J53" s="393">
        <f t="shared" ca="1" si="4"/>
        <v>7193320</v>
      </c>
      <c r="K53" s="393">
        <f ca="1">IF($B53="","",IF(OR($E53&lt;險種基本資料!$D$20,ROUND($E53/$O$8,0)&lt;險種基本資料!$C$20),0,ROUND($E53/$O$8,0)))</f>
        <v>390787</v>
      </c>
      <c r="L53" s="394">
        <f t="shared" ca="1" si="5"/>
        <v>7815740</v>
      </c>
    </row>
    <row r="54" spans="2:12" ht="21.9" customHeight="1">
      <c r="B54" s="388">
        <f t="shared" ca="1" si="1"/>
        <v>35</v>
      </c>
      <c r="C54" s="389">
        <f ca="1">IF(B54="","",VLOOKUP(B54,'明細版-試算頁'!$B$20:$S$141,2,FALSE))</f>
        <v>105</v>
      </c>
      <c r="D54" s="390">
        <f ca="1">IF(B54="","",VLOOKUP(B54,'明細版-試算頁'!$B$20:$S$141,14,FALSE))</f>
        <v>6834568</v>
      </c>
      <c r="E54" s="391">
        <f t="shared" ca="1" si="0"/>
        <v>6834568</v>
      </c>
      <c r="F54" s="392">
        <f t="shared" ca="1" si="2"/>
        <v>0</v>
      </c>
      <c r="G54" s="393">
        <f ca="1">IF($B54="","",IF(OR($E54&lt;險種基本資料!$D$20,ROUND($E54/$O$6,0)&lt;險種基本資料!$C$20),0,ROUND($E54/$O$6,0)))</f>
        <v>1414748</v>
      </c>
      <c r="H54" s="393">
        <f t="shared" ca="1" si="3"/>
        <v>7073740</v>
      </c>
      <c r="I54" s="393">
        <f ca="1">IF($B54="","",IF(OR($E54&lt;險種基本資料!$D$20,ROUND($E54/$O$7,0)&lt;險種基本資料!$C$20),0,ROUND($E54/$O$7,0)))</f>
        <v>738035</v>
      </c>
      <c r="J54" s="393">
        <f t="shared" ca="1" si="4"/>
        <v>7380350</v>
      </c>
      <c r="K54" s="393">
        <f ca="1">IF($B54="","",IF(OR($E54&lt;險種基本資料!$D$20,ROUND($E54/$O$8,0)&lt;險種基本資料!$C$20),0,ROUND($E54/$O$8,0)))</f>
        <v>400947</v>
      </c>
      <c r="L54" s="394">
        <f t="shared" ca="1" si="5"/>
        <v>8018940</v>
      </c>
    </row>
    <row r="55" spans="2:12" ht="21.9" customHeight="1">
      <c r="B55" s="388">
        <f t="shared" ca="1" si="1"/>
        <v>36</v>
      </c>
      <c r="C55" s="389">
        <f ca="1">IF(B55="","",VLOOKUP(B55,'明細版-試算頁'!$B$20:$S$141,2,FALSE))</f>
        <v>106</v>
      </c>
      <c r="D55" s="390">
        <f ca="1">IF(B55="","",VLOOKUP(B55,'明細版-試算頁'!$B$20:$S$141,14,FALSE))</f>
        <v>7012266</v>
      </c>
      <c r="E55" s="391">
        <f t="shared" ca="1" si="0"/>
        <v>7012266</v>
      </c>
      <c r="F55" s="392">
        <f t="shared" ca="1" si="2"/>
        <v>0</v>
      </c>
      <c r="G55" s="393">
        <f ca="1">IF($B55="","",IF(OR($E55&lt;險種基本資料!$D$20,ROUND($E55/$O$6,0)&lt;險種基本資料!$C$20),0,ROUND($E55/$O$6,0)))</f>
        <v>1451532</v>
      </c>
      <c r="H55" s="393">
        <f t="shared" ca="1" si="3"/>
        <v>7257660</v>
      </c>
      <c r="I55" s="393">
        <f ca="1">IF($B55="","",IF(OR($E55&lt;險種基本資料!$D$20,ROUND($E55/$O$7,0)&lt;險種基本資料!$C$20),0,ROUND($E55/$O$7,0)))</f>
        <v>757224</v>
      </c>
      <c r="J55" s="393">
        <f t="shared" ca="1" si="4"/>
        <v>7572240</v>
      </c>
      <c r="K55" s="393">
        <f ca="1">IF($B55="","",IF(OR($E55&lt;險種基本資料!$D$20,ROUND($E55/$O$8,0)&lt;險種基本資料!$C$20),0,ROUND($E55/$O$8,0)))</f>
        <v>411372</v>
      </c>
      <c r="L55" s="394">
        <f t="shared" ca="1" si="5"/>
        <v>8227440</v>
      </c>
    </row>
    <row r="56" spans="2:12" ht="21.9" customHeight="1">
      <c r="B56" s="388">
        <f t="shared" ca="1" si="1"/>
        <v>37</v>
      </c>
      <c r="C56" s="389">
        <f ca="1">IF(B56="","",VLOOKUP(B56,'明細版-試算頁'!$B$20:$S$141,2,FALSE))</f>
        <v>107</v>
      </c>
      <c r="D56" s="390">
        <f ca="1">IF(B56="","",VLOOKUP(B56,'明細版-試算頁'!$B$20:$S$141,14,FALSE))</f>
        <v>7194586</v>
      </c>
      <c r="E56" s="391">
        <f t="shared" ca="1" si="0"/>
        <v>7194586</v>
      </c>
      <c r="F56" s="392">
        <f t="shared" ca="1" si="2"/>
        <v>0</v>
      </c>
      <c r="G56" s="393">
        <f ca="1">IF($B56="","",IF(OR($E56&lt;險種基本資料!$D$20,ROUND($E56/$O$6,0)&lt;險種基本資料!$C$20),0,ROUND($E56/$O$6,0)))</f>
        <v>1489272</v>
      </c>
      <c r="H56" s="393">
        <f t="shared" ca="1" si="3"/>
        <v>7446360</v>
      </c>
      <c r="I56" s="393">
        <f ca="1">IF($B56="","",IF(OR($E56&lt;險種基本資料!$D$20,ROUND($E56/$O$7,0)&lt;險種基本資料!$C$20),0,ROUND($E56/$O$7,0)))</f>
        <v>776912</v>
      </c>
      <c r="J56" s="393">
        <f t="shared" ca="1" si="4"/>
        <v>7769120</v>
      </c>
      <c r="K56" s="393">
        <f ca="1">IF($B56="","",IF(OR($E56&lt;險種基本資料!$D$20,ROUND($E56/$O$8,0)&lt;險種基本資料!$C$20),0,ROUND($E56/$O$8,0)))</f>
        <v>422067</v>
      </c>
      <c r="L56" s="394">
        <f t="shared" ca="1" si="5"/>
        <v>8441340</v>
      </c>
    </row>
    <row r="57" spans="2:12" ht="21.9" customHeight="1">
      <c r="B57" s="388">
        <f t="shared" ca="1" si="1"/>
        <v>38</v>
      </c>
      <c r="C57" s="389">
        <f ca="1">IF(B57="","",VLOOKUP(B57,'明細版-試算頁'!$B$20:$S$141,2,FALSE))</f>
        <v>108</v>
      </c>
      <c r="D57" s="390">
        <f ca="1">IF(B57="","",VLOOKUP(B57,'明細版-試算頁'!$B$20:$S$141,14,FALSE))</f>
        <v>7381645</v>
      </c>
      <c r="E57" s="391">
        <f t="shared" ca="1" si="0"/>
        <v>7381645</v>
      </c>
      <c r="F57" s="392">
        <f t="shared" ca="1" si="2"/>
        <v>0</v>
      </c>
      <c r="G57" s="393">
        <f ca="1">IF($B57="","",IF(OR($E57&lt;險種基本資料!$D$20,ROUND($E57/$O$6,0)&lt;險種基本資料!$C$20),0,ROUND($E57/$O$6,0)))</f>
        <v>1527993</v>
      </c>
      <c r="H57" s="393">
        <f t="shared" ca="1" si="3"/>
        <v>7639965</v>
      </c>
      <c r="I57" s="393">
        <f ca="1">IF($B57="","",IF(OR($E57&lt;險種基本資料!$D$20,ROUND($E57/$O$7,0)&lt;險種基本資料!$C$20),0,ROUND($E57/$O$7,0)))</f>
        <v>797111</v>
      </c>
      <c r="J57" s="393">
        <f t="shared" ca="1" si="4"/>
        <v>7971110</v>
      </c>
      <c r="K57" s="393">
        <f ca="1">IF($B57="","",IF(OR($E57&lt;險種基本資料!$D$20,ROUND($E57/$O$8,0)&lt;險種基本資料!$C$20),0,ROUND($E57/$O$8,0)))</f>
        <v>433041</v>
      </c>
      <c r="L57" s="394">
        <f t="shared" ca="1" si="5"/>
        <v>8660820</v>
      </c>
    </row>
    <row r="58" spans="2:12" ht="21.9" customHeight="1">
      <c r="B58" s="388">
        <f t="shared" ca="1" si="1"/>
        <v>39</v>
      </c>
      <c r="C58" s="389">
        <f ca="1">IF(B58="","",VLOOKUP(B58,'明細版-試算頁'!$B$20:$S$141,2,FALSE))</f>
        <v>109</v>
      </c>
      <c r="D58" s="390">
        <f ca="1">IF(B58="","",VLOOKUP(B58,'明細版-試算頁'!$B$20:$S$141,14,FALSE))</f>
        <v>7573568</v>
      </c>
      <c r="E58" s="391">
        <f t="shared" ca="1" si="0"/>
        <v>7573568</v>
      </c>
      <c r="F58" s="392">
        <f t="shared" ca="1" si="2"/>
        <v>0</v>
      </c>
      <c r="G58" s="393">
        <f ca="1">IF($B58="","",IF(OR($E58&lt;險種基本資料!$D$20,ROUND($E58/$O$6,0)&lt;險種基本資料!$C$20),0,ROUND($E58/$O$6,0)))</f>
        <v>1567721</v>
      </c>
      <c r="H58" s="393">
        <f t="shared" ca="1" si="3"/>
        <v>7838605</v>
      </c>
      <c r="I58" s="393">
        <f ca="1">IF($B58="","",IF(OR($E58&lt;險種基本資料!$D$20,ROUND($E58/$O$7,0)&lt;險種基本資料!$C$20),0,ROUND($E58/$O$7,0)))</f>
        <v>817836</v>
      </c>
      <c r="J58" s="393">
        <f t="shared" ca="1" si="4"/>
        <v>8178360</v>
      </c>
      <c r="K58" s="393">
        <f ca="1">IF($B58="","",IF(OR($E58&lt;險種基本資料!$D$20,ROUND($E58/$O$8,0)&lt;險種基本資料!$C$20),0,ROUND($E58/$O$8,0)))</f>
        <v>444300</v>
      </c>
      <c r="L58" s="394">
        <f t="shared" ca="1" si="5"/>
        <v>8886000</v>
      </c>
    </row>
    <row r="59" spans="2:12" ht="21.9" customHeight="1" thickBot="1">
      <c r="B59" s="388" t="str">
        <f t="shared" ca="1" si="1"/>
        <v/>
      </c>
      <c r="C59" s="389" t="str">
        <f ca="1">IF(B59="","",VLOOKUP(B59,'明細版-試算頁'!$B$20:$S$141,2,FALSE))</f>
        <v/>
      </c>
      <c r="D59" s="390" t="str">
        <f ca="1">IF(B59="","",VLOOKUP(B59,'明細版-試算頁'!$B$20:$S$141,14,FALSE))</f>
        <v/>
      </c>
      <c r="E59" s="391" t="str">
        <f t="shared" ca="1" si="0"/>
        <v/>
      </c>
      <c r="F59" s="392" t="str">
        <f t="shared" ca="1" si="2"/>
        <v/>
      </c>
      <c r="G59" s="393" t="str">
        <f ca="1">IF($B59="","",IF(OR($E59&lt;險種基本資料!$D$20,ROUND($E59/$O$6,0)&lt;險種基本資料!$C$20),0,ROUND($E59/$O$6,0)))</f>
        <v/>
      </c>
      <c r="H59" s="393" t="str">
        <f t="shared" ca="1" si="3"/>
        <v/>
      </c>
      <c r="I59" s="393" t="str">
        <f ca="1">IF($B59="","",IF(OR($E59&lt;險種基本資料!$D$20,ROUND($E59/$O$7,0)&lt;險種基本資料!$C$20),0,ROUND($E59/$O$7,0)))</f>
        <v/>
      </c>
      <c r="J59" s="393" t="str">
        <f t="shared" ca="1" si="4"/>
        <v/>
      </c>
      <c r="K59" s="393" t="str">
        <f ca="1">IF($B59="","",IF(OR($E59&lt;險種基本資料!$D$20,ROUND($E59/$O$8,0)&lt;險種基本資料!$C$20),0,ROUND($E59/$O$8,0)))</f>
        <v/>
      </c>
      <c r="L59" s="394" t="str">
        <f t="shared" ca="1" si="5"/>
        <v/>
      </c>
    </row>
    <row r="60" spans="2:12" ht="23.05" customHeight="1">
      <c r="B60" s="1414" t="str">
        <f>B$12</f>
        <v>保單
年度
(末)</v>
      </c>
      <c r="C60" s="1416" t="str">
        <f>C$12</f>
        <v>保險
年齡</v>
      </c>
      <c r="D60" s="1419" t="str">
        <f>D$12</f>
        <v>身故保險金
(不含喪葬費用保險金)</v>
      </c>
      <c r="E60" s="386"/>
      <c r="F60" s="1421" t="str">
        <f>$F$12</f>
        <v>身故保險金(不含喪葬費用保險金)</v>
      </c>
      <c r="G60" s="1422"/>
      <c r="H60" s="1422"/>
      <c r="I60" s="1422"/>
      <c r="J60" s="1422"/>
      <c r="K60" s="1422"/>
      <c r="L60" s="1423"/>
    </row>
    <row r="61" spans="2:12" ht="23.05" customHeight="1">
      <c r="B61" s="1415"/>
      <c r="C61" s="1417"/>
      <c r="D61" s="1420"/>
      <c r="E61" s="387"/>
      <c r="F61" s="1424" t="str">
        <f>$F$13</f>
        <v>一次給付
(給付比例0%)</v>
      </c>
      <c r="G61" s="1425" t="str">
        <f>$G$13</f>
        <v>約定分期定期給付(給付比例100%)</v>
      </c>
      <c r="H61" s="1425"/>
      <c r="I61" s="1425"/>
      <c r="J61" s="1425"/>
      <c r="K61" s="1425"/>
      <c r="L61" s="1426"/>
    </row>
    <row r="62" spans="2:12" ht="23.05" customHeight="1">
      <c r="B62" s="1415"/>
      <c r="C62" s="1417"/>
      <c r="D62" s="1420"/>
      <c r="E62" s="387"/>
      <c r="F62" s="1424"/>
      <c r="G62" s="1425" t="str">
        <f>$G$14</f>
        <v>選擇一：給付期間5年期</v>
      </c>
      <c r="H62" s="1425"/>
      <c r="I62" s="1425" t="str">
        <f>$I$14</f>
        <v>選擇二：給付期間10年期</v>
      </c>
      <c r="J62" s="1425"/>
      <c r="K62" s="1425" t="str">
        <f>$K$14</f>
        <v>選擇三：給付期間20年期</v>
      </c>
      <c r="L62" s="1426"/>
    </row>
    <row r="63" spans="2:12" ht="23.05" customHeight="1">
      <c r="B63" s="1415"/>
      <c r="C63" s="1418"/>
      <c r="D63" s="1420"/>
      <c r="E63" s="387" t="s">
        <v>372</v>
      </c>
      <c r="F63" s="1424"/>
      <c r="G63" s="372" t="str">
        <f>$G$15</f>
        <v>每年領取金額</v>
      </c>
      <c r="H63" s="372" t="str">
        <f>$H$15</f>
        <v>累計總領取金額</v>
      </c>
      <c r="I63" s="372" t="str">
        <f>$I$15</f>
        <v>每年領取金額</v>
      </c>
      <c r="J63" s="372" t="str">
        <f>$J$15</f>
        <v>累計總領取金額</v>
      </c>
      <c r="K63" s="372" t="str">
        <f>$K$15</f>
        <v>每年領取金額</v>
      </c>
      <c r="L63" s="373" t="str">
        <f>$L$15</f>
        <v>累計總領取金額</v>
      </c>
    </row>
    <row r="64" spans="2:12" ht="21.9" customHeight="1">
      <c r="B64" s="388" t="str">
        <f ca="1">IF(OR(C59="",C59=109),"",B59+1)</f>
        <v/>
      </c>
      <c r="C64" s="389" t="str">
        <f ca="1">IF(B64="","",VLOOKUP(B64,'明細版-試算頁'!$B$20:$S$141,2,FALSE))</f>
        <v/>
      </c>
      <c r="D64" s="390" t="str">
        <f ca="1">IF(B64="","",VLOOKUP(B64,'明細版-試算頁'!$B$20:$S$141,14,FALSE))</f>
        <v/>
      </c>
      <c r="E64" s="391" t="str">
        <f t="shared" ca="1" si="0"/>
        <v/>
      </c>
      <c r="F64" s="392" t="str">
        <f t="shared" ca="1" si="2"/>
        <v/>
      </c>
      <c r="G64" s="393" t="str">
        <f ca="1">IF($B64="","",IF(OR($E64&lt;險種基本資料!$D$20,ROUND($E64/$O$6,0)&lt;險種基本資料!$C$20),0,ROUND($E64/$O$6,0)))</f>
        <v/>
      </c>
      <c r="H64" s="393" t="str">
        <f t="shared" ca="1" si="3"/>
        <v/>
      </c>
      <c r="I64" s="393" t="str">
        <f ca="1">IF($B64="","",IF(OR($E64&lt;險種基本資料!$D$20,ROUND($E64/$O$7,0)&lt;險種基本資料!$C$20),0,ROUND($E64/$O$7,0)))</f>
        <v/>
      </c>
      <c r="J64" s="393" t="str">
        <f t="shared" ca="1" si="4"/>
        <v/>
      </c>
      <c r="K64" s="393" t="str">
        <f ca="1">IF($B64="","",IF(OR($E64&lt;險種基本資料!$D$20,ROUND($E64/$O$8,0)&lt;險種基本資料!$C$20),0,ROUND($E64/$O$8,0)))</f>
        <v/>
      </c>
      <c r="L64" s="394" t="str">
        <f t="shared" ca="1" si="5"/>
        <v/>
      </c>
    </row>
    <row r="65" spans="2:12" ht="21.9" customHeight="1">
      <c r="B65" s="388" t="str">
        <f t="shared" ca="1" si="1"/>
        <v/>
      </c>
      <c r="C65" s="389" t="str">
        <f ca="1">IF(B65="","",VLOOKUP(B65,'明細版-試算頁'!$B$20:$S$141,2,FALSE))</f>
        <v/>
      </c>
      <c r="D65" s="390" t="str">
        <f ca="1">IF(B65="","",VLOOKUP(B65,'明細版-試算頁'!$B$20:$S$141,14,FALSE))</f>
        <v/>
      </c>
      <c r="E65" s="391" t="str">
        <f t="shared" ca="1" si="0"/>
        <v/>
      </c>
      <c r="F65" s="392" t="str">
        <f t="shared" ca="1" si="2"/>
        <v/>
      </c>
      <c r="G65" s="393" t="str">
        <f ca="1">IF($B65="","",IF(OR($E65&lt;險種基本資料!$D$20,ROUND($E65/$O$6,0)&lt;險種基本資料!$C$20),0,ROUND($E65/$O$6,0)))</f>
        <v/>
      </c>
      <c r="H65" s="393" t="str">
        <f t="shared" ca="1" si="3"/>
        <v/>
      </c>
      <c r="I65" s="393" t="str">
        <f ca="1">IF($B65="","",IF(OR($E65&lt;險種基本資料!$D$20,ROUND($E65/$O$7,0)&lt;險種基本資料!$C$20),0,ROUND($E65/$O$7,0)))</f>
        <v/>
      </c>
      <c r="J65" s="393" t="str">
        <f t="shared" ca="1" si="4"/>
        <v/>
      </c>
      <c r="K65" s="393" t="str">
        <f ca="1">IF($B65="","",IF(OR($E65&lt;險種基本資料!$D$20,ROUND($E65/$O$8,0)&lt;險種基本資料!$C$20),0,ROUND($E65/$O$8,0)))</f>
        <v/>
      </c>
      <c r="L65" s="394" t="str">
        <f t="shared" ca="1" si="5"/>
        <v/>
      </c>
    </row>
    <row r="66" spans="2:12" ht="21.9" customHeight="1">
      <c r="B66" s="388" t="str">
        <f t="shared" ca="1" si="1"/>
        <v/>
      </c>
      <c r="C66" s="389" t="str">
        <f ca="1">IF(B66="","",VLOOKUP(B66,'明細版-試算頁'!$B$20:$S$141,2,FALSE))</f>
        <v/>
      </c>
      <c r="D66" s="390" t="str">
        <f ca="1">IF(B66="","",VLOOKUP(B66,'明細版-試算頁'!$B$20:$S$141,14,FALSE))</f>
        <v/>
      </c>
      <c r="E66" s="391" t="str">
        <f t="shared" ca="1" si="0"/>
        <v/>
      </c>
      <c r="F66" s="392" t="str">
        <f t="shared" ca="1" si="2"/>
        <v/>
      </c>
      <c r="G66" s="393" t="str">
        <f ca="1">IF($B66="","",IF(OR($E66&lt;險種基本資料!$D$20,ROUND($E66/$O$6,0)&lt;險種基本資料!$C$20),0,ROUND($E66/$O$6,0)))</f>
        <v/>
      </c>
      <c r="H66" s="393" t="str">
        <f t="shared" ca="1" si="3"/>
        <v/>
      </c>
      <c r="I66" s="393" t="str">
        <f ca="1">IF($B66="","",IF(OR($E66&lt;險種基本資料!$D$20,ROUND($E66/$O$7,0)&lt;險種基本資料!$C$20),0,ROUND($E66/$O$7,0)))</f>
        <v/>
      </c>
      <c r="J66" s="393" t="str">
        <f t="shared" ca="1" si="4"/>
        <v/>
      </c>
      <c r="K66" s="393" t="str">
        <f ca="1">IF($B66="","",IF(OR($E66&lt;險種基本資料!$D$20,ROUND($E66/$O$8,0)&lt;險種基本資料!$C$20),0,ROUND($E66/$O$8,0)))</f>
        <v/>
      </c>
      <c r="L66" s="394" t="str">
        <f t="shared" ca="1" si="5"/>
        <v/>
      </c>
    </row>
    <row r="67" spans="2:12" ht="21.9" customHeight="1">
      <c r="B67" s="388" t="str">
        <f t="shared" ca="1" si="1"/>
        <v/>
      </c>
      <c r="C67" s="389" t="str">
        <f ca="1">IF(B67="","",VLOOKUP(B67,'明細版-試算頁'!$B$20:$S$141,2,FALSE))</f>
        <v/>
      </c>
      <c r="D67" s="390" t="str">
        <f ca="1">IF(B67="","",VLOOKUP(B67,'明細版-試算頁'!$B$20:$S$141,14,FALSE))</f>
        <v/>
      </c>
      <c r="E67" s="391" t="str">
        <f t="shared" ca="1" si="0"/>
        <v/>
      </c>
      <c r="F67" s="392" t="str">
        <f t="shared" ca="1" si="2"/>
        <v/>
      </c>
      <c r="G67" s="393" t="str">
        <f ca="1">IF($B67="","",IF(OR($E67&lt;險種基本資料!$D$20,ROUND($E67/$O$6,0)&lt;險種基本資料!$C$20),0,ROUND($E67/$O$6,0)))</f>
        <v/>
      </c>
      <c r="H67" s="393" t="str">
        <f t="shared" ca="1" si="3"/>
        <v/>
      </c>
      <c r="I67" s="393" t="str">
        <f ca="1">IF($B67="","",IF(OR($E67&lt;險種基本資料!$D$20,ROUND($E67/$O$7,0)&lt;險種基本資料!$C$20),0,ROUND($E67/$O$7,0)))</f>
        <v/>
      </c>
      <c r="J67" s="393" t="str">
        <f t="shared" ca="1" si="4"/>
        <v/>
      </c>
      <c r="K67" s="393" t="str">
        <f ca="1">IF($B67="","",IF(OR($E67&lt;險種基本資料!$D$20,ROUND($E67/$O$8,0)&lt;險種基本資料!$C$20),0,ROUND($E67/$O$8,0)))</f>
        <v/>
      </c>
      <c r="L67" s="394" t="str">
        <f t="shared" ca="1" si="5"/>
        <v/>
      </c>
    </row>
    <row r="68" spans="2:12" ht="21.9" customHeight="1">
      <c r="B68" s="388" t="str">
        <f t="shared" ca="1" si="1"/>
        <v/>
      </c>
      <c r="C68" s="389" t="str">
        <f ca="1">IF(B68="","",VLOOKUP(B68,'明細版-試算頁'!$B$20:$S$141,2,FALSE))</f>
        <v/>
      </c>
      <c r="D68" s="390" t="str">
        <f ca="1">IF(B68="","",VLOOKUP(B68,'明細版-試算頁'!$B$20:$S$141,14,FALSE))</f>
        <v/>
      </c>
      <c r="E68" s="391" t="str">
        <f t="shared" ca="1" si="0"/>
        <v/>
      </c>
      <c r="F68" s="392" t="str">
        <f t="shared" ca="1" si="2"/>
        <v/>
      </c>
      <c r="G68" s="393" t="str">
        <f ca="1">IF($B68="","",IF(OR($E68&lt;險種基本資料!$D$20,ROUND($E68/$O$6,0)&lt;險種基本資料!$C$20),0,ROUND($E68/$O$6,0)))</f>
        <v/>
      </c>
      <c r="H68" s="393" t="str">
        <f t="shared" ca="1" si="3"/>
        <v/>
      </c>
      <c r="I68" s="393" t="str">
        <f ca="1">IF($B68="","",IF(OR($E68&lt;險種基本資料!$D$20,ROUND($E68/$O$7,0)&lt;險種基本資料!$C$20),0,ROUND($E68/$O$7,0)))</f>
        <v/>
      </c>
      <c r="J68" s="393" t="str">
        <f t="shared" ca="1" si="4"/>
        <v/>
      </c>
      <c r="K68" s="393" t="str">
        <f ca="1">IF($B68="","",IF(OR($E68&lt;險種基本資料!$D$20,ROUND($E68/$O$8,0)&lt;險種基本資料!$C$20),0,ROUND($E68/$O$8,0)))</f>
        <v/>
      </c>
      <c r="L68" s="394" t="str">
        <f t="shared" ca="1" si="5"/>
        <v/>
      </c>
    </row>
    <row r="69" spans="2:12" ht="21.9" customHeight="1">
      <c r="B69" s="388" t="str">
        <f t="shared" ca="1" si="1"/>
        <v/>
      </c>
      <c r="C69" s="389" t="str">
        <f ca="1">IF(B69="","",VLOOKUP(B69,'明細版-試算頁'!$B$20:$S$141,2,FALSE))</f>
        <v/>
      </c>
      <c r="D69" s="390" t="str">
        <f ca="1">IF(B69="","",VLOOKUP(B69,'明細版-試算頁'!$B$20:$S$141,14,FALSE))</f>
        <v/>
      </c>
      <c r="E69" s="391" t="str">
        <f t="shared" ca="1" si="0"/>
        <v/>
      </c>
      <c r="F69" s="392" t="str">
        <f t="shared" ca="1" si="2"/>
        <v/>
      </c>
      <c r="G69" s="393" t="str">
        <f ca="1">IF($B69="","",IF(OR($E69&lt;險種基本資料!$D$20,ROUND($E69/$O$6,0)&lt;險種基本資料!$C$20),0,ROUND($E69/$O$6,0)))</f>
        <v/>
      </c>
      <c r="H69" s="393" t="str">
        <f t="shared" ca="1" si="3"/>
        <v/>
      </c>
      <c r="I69" s="393" t="str">
        <f ca="1">IF($B69="","",IF(OR($E69&lt;險種基本資料!$D$20,ROUND($E69/$O$7,0)&lt;險種基本資料!$C$20),0,ROUND($E69/$O$7,0)))</f>
        <v/>
      </c>
      <c r="J69" s="393" t="str">
        <f t="shared" ca="1" si="4"/>
        <v/>
      </c>
      <c r="K69" s="393" t="str">
        <f ca="1">IF($B69="","",IF(OR($E69&lt;險種基本資料!$D$20,ROUND($E69/$O$8,0)&lt;險種基本資料!$C$20),0,ROUND($E69/$O$8,0)))</f>
        <v/>
      </c>
      <c r="L69" s="394" t="str">
        <f t="shared" ca="1" si="5"/>
        <v/>
      </c>
    </row>
    <row r="70" spans="2:12" ht="21.9" customHeight="1">
      <c r="B70" s="388" t="str">
        <f t="shared" ca="1" si="1"/>
        <v/>
      </c>
      <c r="C70" s="389" t="str">
        <f ca="1">IF(B70="","",VLOOKUP(B70,'明細版-試算頁'!$B$20:$S$141,2,FALSE))</f>
        <v/>
      </c>
      <c r="D70" s="390" t="str">
        <f ca="1">IF(B70="","",VLOOKUP(B70,'明細版-試算頁'!$B$20:$S$141,14,FALSE))</f>
        <v/>
      </c>
      <c r="E70" s="391" t="str">
        <f t="shared" ca="1" si="0"/>
        <v/>
      </c>
      <c r="F70" s="392" t="str">
        <f t="shared" ca="1" si="2"/>
        <v/>
      </c>
      <c r="G70" s="393" t="str">
        <f ca="1">IF($B70="","",IF(OR($E70&lt;險種基本資料!$D$20,ROUND($E70/$O$6,0)&lt;險種基本資料!$C$20),0,ROUND($E70/$O$6,0)))</f>
        <v/>
      </c>
      <c r="H70" s="393" t="str">
        <f t="shared" ca="1" si="3"/>
        <v/>
      </c>
      <c r="I70" s="393" t="str">
        <f ca="1">IF($B70="","",IF(OR($E70&lt;險種基本資料!$D$20,ROUND($E70/$O$7,0)&lt;險種基本資料!$C$20),0,ROUND($E70/$O$7,0)))</f>
        <v/>
      </c>
      <c r="J70" s="393" t="str">
        <f t="shared" ca="1" si="4"/>
        <v/>
      </c>
      <c r="K70" s="393" t="str">
        <f ca="1">IF($B70="","",IF(OR($E70&lt;險種基本資料!$D$20,ROUND($E70/$O$8,0)&lt;險種基本資料!$C$20),0,ROUND($E70/$O$8,0)))</f>
        <v/>
      </c>
      <c r="L70" s="394" t="str">
        <f t="shared" ca="1" si="5"/>
        <v/>
      </c>
    </row>
    <row r="71" spans="2:12" ht="21.9" customHeight="1">
      <c r="B71" s="388" t="str">
        <f t="shared" ca="1" si="1"/>
        <v/>
      </c>
      <c r="C71" s="389" t="str">
        <f ca="1">IF(B71="","",VLOOKUP(B71,'明細版-試算頁'!$B$20:$S$141,2,FALSE))</f>
        <v/>
      </c>
      <c r="D71" s="390" t="str">
        <f ca="1">IF(B71="","",VLOOKUP(B71,'明細版-試算頁'!$B$20:$S$141,14,FALSE))</f>
        <v/>
      </c>
      <c r="E71" s="391" t="str">
        <f t="shared" ca="1" si="0"/>
        <v/>
      </c>
      <c r="F71" s="392" t="str">
        <f t="shared" ca="1" si="2"/>
        <v/>
      </c>
      <c r="G71" s="393" t="str">
        <f ca="1">IF($B71="","",IF(OR($E71&lt;險種基本資料!$D$20,ROUND($E71/$O$6,0)&lt;險種基本資料!$C$20),0,ROUND($E71/$O$6,0)))</f>
        <v/>
      </c>
      <c r="H71" s="393" t="str">
        <f t="shared" ca="1" si="3"/>
        <v/>
      </c>
      <c r="I71" s="393" t="str">
        <f ca="1">IF($B71="","",IF(OR($E71&lt;險種基本資料!$D$20,ROUND($E71/$O$7,0)&lt;險種基本資料!$C$20),0,ROUND($E71/$O$7,0)))</f>
        <v/>
      </c>
      <c r="J71" s="393" t="str">
        <f t="shared" ca="1" si="4"/>
        <v/>
      </c>
      <c r="K71" s="393" t="str">
        <f ca="1">IF($B71="","",IF(OR($E71&lt;險種基本資料!$D$20,ROUND($E71/$O$8,0)&lt;險種基本資料!$C$20),0,ROUND($E71/$O$8,0)))</f>
        <v/>
      </c>
      <c r="L71" s="394" t="str">
        <f t="shared" ca="1" si="5"/>
        <v/>
      </c>
    </row>
    <row r="72" spans="2:12" ht="21.9" customHeight="1">
      <c r="B72" s="388" t="str">
        <f t="shared" ca="1" si="1"/>
        <v/>
      </c>
      <c r="C72" s="389" t="str">
        <f ca="1">IF(B72="","",VLOOKUP(B72,'明細版-試算頁'!$B$20:$S$141,2,FALSE))</f>
        <v/>
      </c>
      <c r="D72" s="390" t="str">
        <f ca="1">IF(B72="","",VLOOKUP(B72,'明細版-試算頁'!$B$20:$S$141,14,FALSE))</f>
        <v/>
      </c>
      <c r="E72" s="391" t="str">
        <f t="shared" ca="1" si="0"/>
        <v/>
      </c>
      <c r="F72" s="392" t="str">
        <f t="shared" ca="1" si="2"/>
        <v/>
      </c>
      <c r="G72" s="393" t="str">
        <f ca="1">IF($B72="","",IF(OR($E72&lt;險種基本資料!$D$20,ROUND($E72/$O$6,0)&lt;險種基本資料!$C$20),0,ROUND($E72/$O$6,0)))</f>
        <v/>
      </c>
      <c r="H72" s="393" t="str">
        <f t="shared" ca="1" si="3"/>
        <v/>
      </c>
      <c r="I72" s="393" t="str">
        <f ca="1">IF($B72="","",IF(OR($E72&lt;險種基本資料!$D$20,ROUND($E72/$O$7,0)&lt;險種基本資料!$C$20),0,ROUND($E72/$O$7,0)))</f>
        <v/>
      </c>
      <c r="J72" s="393" t="str">
        <f t="shared" ca="1" si="4"/>
        <v/>
      </c>
      <c r="K72" s="393" t="str">
        <f ca="1">IF($B72="","",IF(OR($E72&lt;險種基本資料!$D$20,ROUND($E72/$O$8,0)&lt;險種基本資料!$C$20),0,ROUND($E72/$O$8,0)))</f>
        <v/>
      </c>
      <c r="L72" s="394" t="str">
        <f t="shared" ca="1" si="5"/>
        <v/>
      </c>
    </row>
    <row r="73" spans="2:12" ht="21.9" customHeight="1">
      <c r="B73" s="388" t="str">
        <f t="shared" ca="1" si="1"/>
        <v/>
      </c>
      <c r="C73" s="389" t="str">
        <f ca="1">IF(B73="","",VLOOKUP(B73,'明細版-試算頁'!$B$20:$S$141,2,FALSE))</f>
        <v/>
      </c>
      <c r="D73" s="390" t="str">
        <f ca="1">IF(B73="","",VLOOKUP(B73,'明細版-試算頁'!$B$20:$S$141,14,FALSE))</f>
        <v/>
      </c>
      <c r="E73" s="391" t="str">
        <f t="shared" ca="1" si="0"/>
        <v/>
      </c>
      <c r="F73" s="392" t="str">
        <f t="shared" ca="1" si="2"/>
        <v/>
      </c>
      <c r="G73" s="393" t="str">
        <f ca="1">IF($B73="","",IF(OR($E73&lt;險種基本資料!$D$20,ROUND($E73/$O$6,0)&lt;險種基本資料!$C$20),0,ROUND($E73/$O$6,0)))</f>
        <v/>
      </c>
      <c r="H73" s="393" t="str">
        <f t="shared" ca="1" si="3"/>
        <v/>
      </c>
      <c r="I73" s="393" t="str">
        <f ca="1">IF($B73="","",IF(OR($E73&lt;險種基本資料!$D$20,ROUND($E73/$O$7,0)&lt;險種基本資料!$C$20),0,ROUND($E73/$O$7,0)))</f>
        <v/>
      </c>
      <c r="J73" s="393" t="str">
        <f t="shared" ca="1" si="4"/>
        <v/>
      </c>
      <c r="K73" s="393" t="str">
        <f ca="1">IF($B73="","",IF(OR($E73&lt;險種基本資料!$D$20,ROUND($E73/$O$8,0)&lt;險種基本資料!$C$20),0,ROUND($E73/$O$8,0)))</f>
        <v/>
      </c>
      <c r="L73" s="394" t="str">
        <f t="shared" ca="1" si="5"/>
        <v/>
      </c>
    </row>
    <row r="74" spans="2:12" ht="21.9" customHeight="1">
      <c r="B74" s="388" t="str">
        <f t="shared" ca="1" si="1"/>
        <v/>
      </c>
      <c r="C74" s="389" t="str">
        <f ca="1">IF(B74="","",VLOOKUP(B74,'明細版-試算頁'!$B$20:$S$141,2,FALSE))</f>
        <v/>
      </c>
      <c r="D74" s="390" t="str">
        <f ca="1">IF(B74="","",VLOOKUP(B74,'明細版-試算頁'!$B$20:$S$141,14,FALSE))</f>
        <v/>
      </c>
      <c r="E74" s="391" t="str">
        <f t="shared" ca="1" si="0"/>
        <v/>
      </c>
      <c r="F74" s="392" t="str">
        <f t="shared" ca="1" si="2"/>
        <v/>
      </c>
      <c r="G74" s="393" t="str">
        <f ca="1">IF($B74="","",IF(OR($E74&lt;險種基本資料!$D$20,ROUND($E74/$O$6,0)&lt;險種基本資料!$C$20),0,ROUND($E74/$O$6,0)))</f>
        <v/>
      </c>
      <c r="H74" s="393" t="str">
        <f t="shared" ca="1" si="3"/>
        <v/>
      </c>
      <c r="I74" s="393" t="str">
        <f ca="1">IF($B74="","",IF(OR($E74&lt;險種基本資料!$D$20,ROUND($E74/$O$7,0)&lt;險種基本資料!$C$20),0,ROUND($E74/$O$7,0)))</f>
        <v/>
      </c>
      <c r="J74" s="393" t="str">
        <f t="shared" ca="1" si="4"/>
        <v/>
      </c>
      <c r="K74" s="393" t="str">
        <f ca="1">IF($B74="","",IF(OR($E74&lt;險種基本資料!$D$20,ROUND($E74/$O$8,0)&lt;險種基本資料!$C$20),0,ROUND($E74/$O$8,0)))</f>
        <v/>
      </c>
      <c r="L74" s="394" t="str">
        <f t="shared" ca="1" si="5"/>
        <v/>
      </c>
    </row>
    <row r="75" spans="2:12" ht="21.9" customHeight="1">
      <c r="B75" s="388" t="str">
        <f t="shared" ca="1" si="1"/>
        <v/>
      </c>
      <c r="C75" s="389" t="str">
        <f ca="1">IF(B75="","",VLOOKUP(B75,'明細版-試算頁'!$B$20:$S$141,2,FALSE))</f>
        <v/>
      </c>
      <c r="D75" s="390" t="str">
        <f ca="1">IF(B75="","",VLOOKUP(B75,'明細版-試算頁'!$B$20:$S$141,14,FALSE))</f>
        <v/>
      </c>
      <c r="E75" s="391" t="str">
        <f t="shared" ca="1" si="0"/>
        <v/>
      </c>
      <c r="F75" s="392" t="str">
        <f t="shared" ca="1" si="2"/>
        <v/>
      </c>
      <c r="G75" s="393" t="str">
        <f ca="1">IF($B75="","",IF(OR($E75&lt;險種基本資料!$D$20,ROUND($E75/$O$6,0)&lt;險種基本資料!$C$20),0,ROUND($E75/$O$6,0)))</f>
        <v/>
      </c>
      <c r="H75" s="393" t="str">
        <f t="shared" ca="1" si="3"/>
        <v/>
      </c>
      <c r="I75" s="393" t="str">
        <f ca="1">IF($B75="","",IF(OR($E75&lt;險種基本資料!$D$20,ROUND($E75/$O$7,0)&lt;險種基本資料!$C$20),0,ROUND($E75/$O$7,0)))</f>
        <v/>
      </c>
      <c r="J75" s="393" t="str">
        <f t="shared" ca="1" si="4"/>
        <v/>
      </c>
      <c r="K75" s="393" t="str">
        <f ca="1">IF($B75="","",IF(OR($E75&lt;險種基本資料!$D$20,ROUND($E75/$O$8,0)&lt;險種基本資料!$C$20),0,ROUND($E75/$O$8,0)))</f>
        <v/>
      </c>
      <c r="L75" s="394" t="str">
        <f t="shared" ca="1" si="5"/>
        <v/>
      </c>
    </row>
    <row r="76" spans="2:12" ht="21.9" customHeight="1">
      <c r="B76" s="388" t="str">
        <f t="shared" ca="1" si="1"/>
        <v/>
      </c>
      <c r="C76" s="389" t="str">
        <f ca="1">IF(B76="","",VLOOKUP(B76,'明細版-試算頁'!$B$20:$S$141,2,FALSE))</f>
        <v/>
      </c>
      <c r="D76" s="390" t="str">
        <f ca="1">IF(B76="","",VLOOKUP(B76,'明細版-試算頁'!$B$20:$S$141,14,FALSE))</f>
        <v/>
      </c>
      <c r="E76" s="391" t="str">
        <f t="shared" ca="1" si="0"/>
        <v/>
      </c>
      <c r="F76" s="392" t="str">
        <f t="shared" ca="1" si="2"/>
        <v/>
      </c>
      <c r="G76" s="393" t="str">
        <f ca="1">IF($B76="","",IF(OR($E76&lt;險種基本資料!$D$20,ROUND($E76/$O$6,0)&lt;險種基本資料!$C$20),0,ROUND($E76/$O$6,0)))</f>
        <v/>
      </c>
      <c r="H76" s="393" t="str">
        <f t="shared" ca="1" si="3"/>
        <v/>
      </c>
      <c r="I76" s="393" t="str">
        <f ca="1">IF($B76="","",IF(OR($E76&lt;險種基本資料!$D$20,ROUND($E76/$O$7,0)&lt;險種基本資料!$C$20),0,ROUND($E76/$O$7,0)))</f>
        <v/>
      </c>
      <c r="J76" s="393" t="str">
        <f t="shared" ca="1" si="4"/>
        <v/>
      </c>
      <c r="K76" s="393" t="str">
        <f ca="1">IF($B76="","",IF(OR($E76&lt;險種基本資料!$D$20,ROUND($E76/$O$8,0)&lt;險種基本資料!$C$20),0,ROUND($E76/$O$8,0)))</f>
        <v/>
      </c>
      <c r="L76" s="394" t="str">
        <f t="shared" ca="1" si="5"/>
        <v/>
      </c>
    </row>
    <row r="77" spans="2:12" ht="21.9" customHeight="1">
      <c r="B77" s="388" t="str">
        <f t="shared" ca="1" si="1"/>
        <v/>
      </c>
      <c r="C77" s="389" t="str">
        <f ca="1">IF(B77="","",VLOOKUP(B77,'明細版-試算頁'!$B$20:$S$141,2,FALSE))</f>
        <v/>
      </c>
      <c r="D77" s="390" t="str">
        <f ca="1">IF(B77="","",VLOOKUP(B77,'明細版-試算頁'!$B$20:$S$141,14,FALSE))</f>
        <v/>
      </c>
      <c r="E77" s="391" t="str">
        <f t="shared" ca="1" si="0"/>
        <v/>
      </c>
      <c r="F77" s="392" t="str">
        <f t="shared" ca="1" si="2"/>
        <v/>
      </c>
      <c r="G77" s="393" t="str">
        <f ca="1">IF($B77="","",IF(OR($E77&lt;險種基本資料!$D$20,ROUND($E77/$O$6,0)&lt;險種基本資料!$C$20),0,ROUND($E77/$O$6,0)))</f>
        <v/>
      </c>
      <c r="H77" s="393" t="str">
        <f t="shared" ca="1" si="3"/>
        <v/>
      </c>
      <c r="I77" s="393" t="str">
        <f ca="1">IF($B77="","",IF(OR($E77&lt;險種基本資料!$D$20,ROUND($E77/$O$7,0)&lt;險種基本資料!$C$20),0,ROUND($E77/$O$7,0)))</f>
        <v/>
      </c>
      <c r="J77" s="393" t="str">
        <f t="shared" ca="1" si="4"/>
        <v/>
      </c>
      <c r="K77" s="393" t="str">
        <f ca="1">IF($B77="","",IF(OR($E77&lt;險種基本資料!$D$20,ROUND($E77/$O$8,0)&lt;險種基本資料!$C$20),0,ROUND($E77/$O$8,0)))</f>
        <v/>
      </c>
      <c r="L77" s="394" t="str">
        <f t="shared" ca="1" si="5"/>
        <v/>
      </c>
    </row>
    <row r="78" spans="2:12" ht="21.9" customHeight="1">
      <c r="B78" s="388" t="str">
        <f t="shared" ca="1" si="1"/>
        <v/>
      </c>
      <c r="C78" s="389" t="str">
        <f ca="1">IF(B78="","",VLOOKUP(B78,'明細版-試算頁'!$B$20:$S$141,2,FALSE))</f>
        <v/>
      </c>
      <c r="D78" s="390" t="str">
        <f ca="1">IF(B78="","",VLOOKUP(B78,'明細版-試算頁'!$B$20:$S$141,14,FALSE))</f>
        <v/>
      </c>
      <c r="E78" s="391" t="str">
        <f t="shared" ca="1" si="0"/>
        <v/>
      </c>
      <c r="F78" s="392" t="str">
        <f t="shared" ca="1" si="2"/>
        <v/>
      </c>
      <c r="G78" s="393" t="str">
        <f ca="1">IF($B78="","",IF(OR($E78&lt;險種基本資料!$D$20,ROUND($E78/$O$6,0)&lt;險種基本資料!$C$20),0,ROUND($E78/$O$6,0)))</f>
        <v/>
      </c>
      <c r="H78" s="393" t="str">
        <f t="shared" ca="1" si="3"/>
        <v/>
      </c>
      <c r="I78" s="393" t="str">
        <f ca="1">IF($B78="","",IF(OR($E78&lt;險種基本資料!$D$20,ROUND($E78/$O$7,0)&lt;險種基本資料!$C$20),0,ROUND($E78/$O$7,0)))</f>
        <v/>
      </c>
      <c r="J78" s="393" t="str">
        <f t="shared" ca="1" si="4"/>
        <v/>
      </c>
      <c r="K78" s="393" t="str">
        <f ca="1">IF($B78="","",IF(OR($E78&lt;險種基本資料!$D$20,ROUND($E78/$O$8,0)&lt;險種基本資料!$C$20),0,ROUND($E78/$O$8,0)))</f>
        <v/>
      </c>
      <c r="L78" s="394" t="str">
        <f t="shared" ca="1" si="5"/>
        <v/>
      </c>
    </row>
    <row r="79" spans="2:12" ht="21.9" customHeight="1">
      <c r="B79" s="388" t="str">
        <f t="shared" ca="1" si="1"/>
        <v/>
      </c>
      <c r="C79" s="389" t="str">
        <f ca="1">IF(B79="","",VLOOKUP(B79,'明細版-試算頁'!$B$20:$S$141,2,FALSE))</f>
        <v/>
      </c>
      <c r="D79" s="390" t="str">
        <f ca="1">IF(B79="","",VLOOKUP(B79,'明細版-試算頁'!$B$20:$S$141,14,FALSE))</f>
        <v/>
      </c>
      <c r="E79" s="391" t="str">
        <f t="shared" ca="1" si="0"/>
        <v/>
      </c>
      <c r="F79" s="392" t="str">
        <f t="shared" ca="1" si="2"/>
        <v/>
      </c>
      <c r="G79" s="393" t="str">
        <f ca="1">IF($B79="","",IF(OR($E79&lt;險種基本資料!$D$20,ROUND($E79/$O$6,0)&lt;險種基本資料!$C$20),0,ROUND($E79/$O$6,0)))</f>
        <v/>
      </c>
      <c r="H79" s="393" t="str">
        <f t="shared" ca="1" si="3"/>
        <v/>
      </c>
      <c r="I79" s="393" t="str">
        <f ca="1">IF($B79="","",IF(OR($E79&lt;險種基本資料!$D$20,ROUND($E79/$O$7,0)&lt;險種基本資料!$C$20),0,ROUND($E79/$O$7,0)))</f>
        <v/>
      </c>
      <c r="J79" s="393" t="str">
        <f t="shared" ca="1" si="4"/>
        <v/>
      </c>
      <c r="K79" s="393" t="str">
        <f ca="1">IF($B79="","",IF(OR($E79&lt;險種基本資料!$D$20,ROUND($E79/$O$8,0)&lt;險種基本資料!$C$20),0,ROUND($E79/$O$8,0)))</f>
        <v/>
      </c>
      <c r="L79" s="394" t="str">
        <f t="shared" ca="1" si="5"/>
        <v/>
      </c>
    </row>
    <row r="80" spans="2:12" ht="21.9" customHeight="1">
      <c r="B80" s="388" t="str">
        <f t="shared" ca="1" si="1"/>
        <v/>
      </c>
      <c r="C80" s="389" t="str">
        <f ca="1">IF(B80="","",VLOOKUP(B80,'明細版-試算頁'!$B$20:$S$141,2,FALSE))</f>
        <v/>
      </c>
      <c r="D80" s="390" t="str">
        <f ca="1">IF(B80="","",VLOOKUP(B80,'明細版-試算頁'!$B$20:$S$141,14,FALSE))</f>
        <v/>
      </c>
      <c r="E80" s="391" t="str">
        <f t="shared" ca="1" si="0"/>
        <v/>
      </c>
      <c r="F80" s="392" t="str">
        <f t="shared" ca="1" si="2"/>
        <v/>
      </c>
      <c r="G80" s="393" t="str">
        <f ca="1">IF($B80="","",IF(OR($E80&lt;險種基本資料!$D$20,ROUND($E80/$O$6,0)&lt;險種基本資料!$C$20),0,ROUND($E80/$O$6,0)))</f>
        <v/>
      </c>
      <c r="H80" s="393" t="str">
        <f t="shared" ca="1" si="3"/>
        <v/>
      </c>
      <c r="I80" s="393" t="str">
        <f ca="1">IF($B80="","",IF(OR($E80&lt;險種基本資料!$D$20,ROUND($E80/$O$7,0)&lt;險種基本資料!$C$20),0,ROUND($E80/$O$7,0)))</f>
        <v/>
      </c>
      <c r="J80" s="393" t="str">
        <f t="shared" ca="1" si="4"/>
        <v/>
      </c>
      <c r="K80" s="393" t="str">
        <f ca="1">IF($B80="","",IF(OR($E80&lt;險種基本資料!$D$20,ROUND($E80/$O$8,0)&lt;險種基本資料!$C$20),0,ROUND($E80/$O$8,0)))</f>
        <v/>
      </c>
      <c r="L80" s="394" t="str">
        <f t="shared" ca="1" si="5"/>
        <v/>
      </c>
    </row>
    <row r="81" spans="2:12" ht="21.9" customHeight="1">
      <c r="B81" s="388" t="str">
        <f t="shared" ca="1" si="1"/>
        <v/>
      </c>
      <c r="C81" s="389" t="str">
        <f ca="1">IF(B81="","",VLOOKUP(B81,'明細版-試算頁'!$B$20:$S$141,2,FALSE))</f>
        <v/>
      </c>
      <c r="D81" s="390" t="str">
        <f ca="1">IF(B81="","",VLOOKUP(B81,'明細版-試算頁'!$B$20:$S$141,14,FALSE))</f>
        <v/>
      </c>
      <c r="E81" s="391" t="str">
        <f t="shared" ca="1" si="0"/>
        <v/>
      </c>
      <c r="F81" s="392" t="str">
        <f t="shared" ca="1" si="2"/>
        <v/>
      </c>
      <c r="G81" s="393" t="str">
        <f ca="1">IF($B81="","",IF(OR($E81&lt;險種基本資料!$D$20,ROUND($E81/$O$6,0)&lt;險種基本資料!$C$20),0,ROUND($E81/$O$6,0)))</f>
        <v/>
      </c>
      <c r="H81" s="393" t="str">
        <f t="shared" ca="1" si="3"/>
        <v/>
      </c>
      <c r="I81" s="393" t="str">
        <f ca="1">IF($B81="","",IF(OR($E81&lt;險種基本資料!$D$20,ROUND($E81/$O$7,0)&lt;險種基本資料!$C$20),0,ROUND($E81/$O$7,0)))</f>
        <v/>
      </c>
      <c r="J81" s="393" t="str">
        <f t="shared" ca="1" si="4"/>
        <v/>
      </c>
      <c r="K81" s="393" t="str">
        <f ca="1">IF($B81="","",IF(OR($E81&lt;險種基本資料!$D$20,ROUND($E81/$O$8,0)&lt;險種基本資料!$C$20),0,ROUND($E81/$O$8,0)))</f>
        <v/>
      </c>
      <c r="L81" s="394" t="str">
        <f t="shared" ca="1" si="5"/>
        <v/>
      </c>
    </row>
    <row r="82" spans="2:12" ht="21.9" customHeight="1">
      <c r="B82" s="388" t="str">
        <f t="shared" ref="B82:B88" ca="1" si="6">IF(OR(C81="",C81=109),"",B81+1)</f>
        <v/>
      </c>
      <c r="C82" s="389" t="str">
        <f ca="1">IF(B82="","",VLOOKUP(B82,'明細版-試算頁'!$B$20:$S$141,2,FALSE))</f>
        <v/>
      </c>
      <c r="D82" s="390" t="str">
        <f ca="1">IF(B82="","",VLOOKUP(B82,'明細版-試算頁'!$B$20:$S$141,14,FALSE))</f>
        <v/>
      </c>
      <c r="E82" s="391" t="str">
        <f t="shared" ca="1" si="0"/>
        <v/>
      </c>
      <c r="F82" s="392" t="str">
        <f t="shared" ca="1" si="2"/>
        <v/>
      </c>
      <c r="G82" s="393" t="str">
        <f ca="1">IF($B82="","",IF(OR($E82&lt;險種基本資料!$D$20,ROUND($E82/$O$6,0)&lt;險種基本資料!$C$20),0,ROUND($E82/$O$6,0)))</f>
        <v/>
      </c>
      <c r="H82" s="393" t="str">
        <f t="shared" ca="1" si="3"/>
        <v/>
      </c>
      <c r="I82" s="393" t="str">
        <f ca="1">IF($B82="","",IF(OR($E82&lt;險種基本資料!$D$20,ROUND($E82/$O$7,0)&lt;險種基本資料!$C$20),0,ROUND($E82/$O$7,0)))</f>
        <v/>
      </c>
      <c r="J82" s="393" t="str">
        <f t="shared" ca="1" si="4"/>
        <v/>
      </c>
      <c r="K82" s="393" t="str">
        <f ca="1">IF($B82="","",IF(OR($E82&lt;險種基本資料!$D$20,ROUND($E82/$O$8,0)&lt;險種基本資料!$C$20),0,ROUND($E82/$O$8,0)))</f>
        <v/>
      </c>
      <c r="L82" s="394" t="str">
        <f t="shared" ca="1" si="5"/>
        <v/>
      </c>
    </row>
    <row r="83" spans="2:12" ht="21.9" customHeight="1">
      <c r="B83" s="388" t="str">
        <f t="shared" ca="1" si="6"/>
        <v/>
      </c>
      <c r="C83" s="389" t="str">
        <f ca="1">IF(B83="","",VLOOKUP(B83,'明細版-試算頁'!$B$20:$S$141,2,FALSE))</f>
        <v/>
      </c>
      <c r="D83" s="390" t="str">
        <f ca="1">IF(B83="","",VLOOKUP(B83,'明細版-試算頁'!$B$20:$S$141,14,FALSE))</f>
        <v/>
      </c>
      <c r="E83" s="391" t="str">
        <f t="shared" ca="1" si="0"/>
        <v/>
      </c>
      <c r="F83" s="392" t="str">
        <f t="shared" ca="1" si="2"/>
        <v/>
      </c>
      <c r="G83" s="393" t="str">
        <f ca="1">IF($B83="","",IF(OR($E83&lt;險種基本資料!$D$20,ROUND($E83/$O$6,0)&lt;險種基本資料!$C$20),0,ROUND($E83/$O$6,0)))</f>
        <v/>
      </c>
      <c r="H83" s="393" t="str">
        <f t="shared" ca="1" si="3"/>
        <v/>
      </c>
      <c r="I83" s="393" t="str">
        <f ca="1">IF($B83="","",IF(OR($E83&lt;險種基本資料!$D$20,ROUND($E83/$O$7,0)&lt;險種基本資料!$C$20),0,ROUND($E83/$O$7,0)))</f>
        <v/>
      </c>
      <c r="J83" s="393" t="str">
        <f t="shared" ca="1" si="4"/>
        <v/>
      </c>
      <c r="K83" s="393" t="str">
        <f ca="1">IF($B83="","",IF(OR($E83&lt;險種基本資料!$D$20,ROUND($E83/$O$8,0)&lt;險種基本資料!$C$20),0,ROUND($E83/$O$8,0)))</f>
        <v/>
      </c>
      <c r="L83" s="394" t="str">
        <f t="shared" ca="1" si="5"/>
        <v/>
      </c>
    </row>
    <row r="84" spans="2:12" ht="21.9" customHeight="1">
      <c r="B84" s="388" t="str">
        <f t="shared" ca="1" si="6"/>
        <v/>
      </c>
      <c r="C84" s="389" t="str">
        <f ca="1">IF(B84="","",VLOOKUP(B84,'明細版-試算頁'!$B$20:$S$141,2,FALSE))</f>
        <v/>
      </c>
      <c r="D84" s="390" t="str">
        <f ca="1">IF(B84="","",VLOOKUP(B84,'明細版-試算頁'!$B$20:$S$141,14,FALSE))</f>
        <v/>
      </c>
      <c r="E84" s="391" t="str">
        <f t="shared" ca="1" si="0"/>
        <v/>
      </c>
      <c r="F84" s="392" t="str">
        <f t="shared" ca="1" si="2"/>
        <v/>
      </c>
      <c r="G84" s="393" t="str">
        <f ca="1">IF($B84="","",IF(OR($E84&lt;險種基本資料!$D$20,ROUND($E84/$O$6,0)&lt;險種基本資料!$C$20),0,ROUND($E84/$O$6,0)))</f>
        <v/>
      </c>
      <c r="H84" s="393" t="str">
        <f t="shared" ca="1" si="3"/>
        <v/>
      </c>
      <c r="I84" s="393" t="str">
        <f ca="1">IF($B84="","",IF(OR($E84&lt;險種基本資料!$D$20,ROUND($E84/$O$7,0)&lt;險種基本資料!$C$20),0,ROUND($E84/$O$7,0)))</f>
        <v/>
      </c>
      <c r="J84" s="393" t="str">
        <f t="shared" ca="1" si="4"/>
        <v/>
      </c>
      <c r="K84" s="393" t="str">
        <f ca="1">IF($B84="","",IF(OR($E84&lt;險種基本資料!$D$20,ROUND($E84/$O$8,0)&lt;險種基本資料!$C$20),0,ROUND($E84/$O$8,0)))</f>
        <v/>
      </c>
      <c r="L84" s="394" t="str">
        <f t="shared" ca="1" si="5"/>
        <v/>
      </c>
    </row>
    <row r="85" spans="2:12" ht="21.9" customHeight="1">
      <c r="B85" s="388" t="str">
        <f t="shared" ca="1" si="6"/>
        <v/>
      </c>
      <c r="C85" s="389" t="str">
        <f ca="1">IF(B85="","",VLOOKUP(B85,'明細版-試算頁'!$B$20:$S$141,2,FALSE))</f>
        <v/>
      </c>
      <c r="D85" s="390" t="str">
        <f ca="1">IF(B85="","",VLOOKUP(B85,'明細版-試算頁'!$B$20:$S$141,14,FALSE))</f>
        <v/>
      </c>
      <c r="E85" s="391" t="str">
        <f t="shared" ca="1" si="0"/>
        <v/>
      </c>
      <c r="F85" s="392" t="str">
        <f t="shared" ca="1" si="2"/>
        <v/>
      </c>
      <c r="G85" s="393" t="str">
        <f ca="1">IF($B85="","",IF(OR($E85&lt;險種基本資料!$D$20,ROUND($E85/$O$6,0)&lt;險種基本資料!$C$20),0,ROUND($E85/$O$6,0)))</f>
        <v/>
      </c>
      <c r="H85" s="393" t="str">
        <f t="shared" ca="1" si="3"/>
        <v/>
      </c>
      <c r="I85" s="393" t="str">
        <f ca="1">IF($B85="","",IF(OR($E85&lt;險種基本資料!$D$20,ROUND($E85/$O$7,0)&lt;險種基本資料!$C$20),0,ROUND($E85/$O$7,0)))</f>
        <v/>
      </c>
      <c r="J85" s="393" t="str">
        <f t="shared" ca="1" si="4"/>
        <v/>
      </c>
      <c r="K85" s="393" t="str">
        <f ca="1">IF($B85="","",IF(OR($E85&lt;險種基本資料!$D$20,ROUND($E85/$O$8,0)&lt;險種基本資料!$C$20),0,ROUND($E85/$O$8,0)))</f>
        <v/>
      </c>
      <c r="L85" s="394" t="str">
        <f t="shared" ca="1" si="5"/>
        <v/>
      </c>
    </row>
    <row r="86" spans="2:12" ht="21.9" customHeight="1">
      <c r="B86" s="388" t="str">
        <f t="shared" ca="1" si="6"/>
        <v/>
      </c>
      <c r="C86" s="389" t="str">
        <f ca="1">IF(B86="","",VLOOKUP(B86,'明細版-試算頁'!$B$20:$S$141,2,FALSE))</f>
        <v/>
      </c>
      <c r="D86" s="390" t="str">
        <f ca="1">IF(B86="","",VLOOKUP(B86,'明細版-試算頁'!$B$20:$S$141,14,FALSE))</f>
        <v/>
      </c>
      <c r="E86" s="391" t="str">
        <f t="shared" ca="1" si="0"/>
        <v/>
      </c>
      <c r="F86" s="392" t="str">
        <f t="shared" ca="1" si="2"/>
        <v/>
      </c>
      <c r="G86" s="393" t="str">
        <f ca="1">IF($B86="","",IF(OR($E86&lt;險種基本資料!$D$20,ROUND($E86/$O$6,0)&lt;險種基本資料!$C$20),0,ROUND($E86/$O$6,0)))</f>
        <v/>
      </c>
      <c r="H86" s="393" t="str">
        <f t="shared" ca="1" si="3"/>
        <v/>
      </c>
      <c r="I86" s="393" t="str">
        <f ca="1">IF($B86="","",IF(OR($E86&lt;險種基本資料!$D$20,ROUND($E86/$O$7,0)&lt;險種基本資料!$C$20),0,ROUND($E86/$O$7,0)))</f>
        <v/>
      </c>
      <c r="J86" s="393" t="str">
        <f t="shared" ca="1" si="4"/>
        <v/>
      </c>
      <c r="K86" s="393" t="str">
        <f ca="1">IF($B86="","",IF(OR($E86&lt;險種基本資料!$D$20,ROUND($E86/$O$8,0)&lt;險種基本資料!$C$20),0,ROUND($E86/$O$8,0)))</f>
        <v/>
      </c>
      <c r="L86" s="394" t="str">
        <f t="shared" ca="1" si="5"/>
        <v/>
      </c>
    </row>
    <row r="87" spans="2:12" ht="21.9" customHeight="1">
      <c r="B87" s="388" t="str">
        <f t="shared" ca="1" si="6"/>
        <v/>
      </c>
      <c r="C87" s="389" t="str">
        <f ca="1">IF(B87="","",VLOOKUP(B87,'明細版-試算頁'!$B$20:$S$141,2,FALSE))</f>
        <v/>
      </c>
      <c r="D87" s="390" t="str">
        <f ca="1">IF(B87="","",VLOOKUP(B87,'明細版-試算頁'!$B$20:$S$141,14,FALSE))</f>
        <v/>
      </c>
      <c r="E87" s="391" t="str">
        <f t="shared" ca="1" si="0"/>
        <v/>
      </c>
      <c r="F87" s="392" t="str">
        <f t="shared" ca="1" si="2"/>
        <v/>
      </c>
      <c r="G87" s="393" t="str">
        <f ca="1">IF($B87="","",IF(OR($E87&lt;險種基本資料!$D$20,ROUND($E87/$O$6,0)&lt;險種基本資料!$C$20),0,ROUND($E87/$O$6,0)))</f>
        <v/>
      </c>
      <c r="H87" s="393" t="str">
        <f t="shared" ca="1" si="3"/>
        <v/>
      </c>
      <c r="I87" s="393" t="str">
        <f ca="1">IF($B87="","",IF(OR($E87&lt;險種基本資料!$D$20,ROUND($E87/$O$7,0)&lt;險種基本資料!$C$20),0,ROUND($E87/$O$7,0)))</f>
        <v/>
      </c>
      <c r="J87" s="393" t="str">
        <f t="shared" ca="1" si="4"/>
        <v/>
      </c>
      <c r="K87" s="393" t="str">
        <f ca="1">IF($B87="","",IF(OR($E87&lt;險種基本資料!$D$20,ROUND($E87/$O$8,0)&lt;險種基本資料!$C$20),0,ROUND($E87/$O$8,0)))</f>
        <v/>
      </c>
      <c r="L87" s="394" t="str">
        <f t="shared" ca="1" si="5"/>
        <v/>
      </c>
    </row>
    <row r="88" spans="2:12" ht="21.9" customHeight="1" thickBot="1">
      <c r="B88" s="388" t="str">
        <f t="shared" ca="1" si="6"/>
        <v/>
      </c>
      <c r="C88" s="389" t="str">
        <f ca="1">IF(B88="","",VLOOKUP(B88,'明細版-試算頁'!$B$20:$S$141,2,FALSE))</f>
        <v/>
      </c>
      <c r="D88" s="390" t="str">
        <f ca="1">IF(B88="","",VLOOKUP(B88,'明細版-試算頁'!$B$20:$S$141,14,FALSE))</f>
        <v/>
      </c>
      <c r="E88" s="391" t="str">
        <f t="shared" ca="1" si="0"/>
        <v/>
      </c>
      <c r="F88" s="392" t="str">
        <f t="shared" ca="1" si="2"/>
        <v/>
      </c>
      <c r="G88" s="393" t="str">
        <f ca="1">IF($B88="","",IF(OR($E88&lt;險種基本資料!$D$20,ROUND($E88/$O$6,0)&lt;險種基本資料!$C$20),0,ROUND($E88/$O$6,0)))</f>
        <v/>
      </c>
      <c r="H88" s="393" t="str">
        <f t="shared" ca="1" si="3"/>
        <v/>
      </c>
      <c r="I88" s="393" t="str">
        <f ca="1">IF($B88="","",IF(OR($E88&lt;險種基本資料!$D$20,ROUND($E88/$O$7,0)&lt;險種基本資料!$C$20),0,ROUND($E88/$O$7,0)))</f>
        <v/>
      </c>
      <c r="J88" s="393" t="str">
        <f t="shared" ca="1" si="4"/>
        <v/>
      </c>
      <c r="K88" s="393" t="str">
        <f ca="1">IF($B88="","",IF(OR($E88&lt;險種基本資料!$D$20,ROUND($E88/$O$8,0)&lt;險種基本資料!$C$20),0,ROUND($E88/$O$8,0)))</f>
        <v/>
      </c>
      <c r="L88" s="394" t="str">
        <f t="shared" ca="1" si="5"/>
        <v/>
      </c>
    </row>
    <row r="89" spans="2:12" ht="23.05" customHeight="1">
      <c r="B89" s="1414" t="str">
        <f>B$12</f>
        <v>保單
年度
(末)</v>
      </c>
      <c r="C89" s="1416" t="str">
        <f>C$12</f>
        <v>保險
年齡</v>
      </c>
      <c r="D89" s="1419" t="str">
        <f>D$12</f>
        <v>身故保險金
(不含喪葬費用保險金)</v>
      </c>
      <c r="E89" s="386"/>
      <c r="F89" s="1421" t="str">
        <f>$F$12</f>
        <v>身故保險金(不含喪葬費用保險金)</v>
      </c>
      <c r="G89" s="1422"/>
      <c r="H89" s="1422"/>
      <c r="I89" s="1422"/>
      <c r="J89" s="1422"/>
      <c r="K89" s="1422"/>
      <c r="L89" s="1423"/>
    </row>
    <row r="90" spans="2:12" ht="23.05" customHeight="1">
      <c r="B90" s="1415"/>
      <c r="C90" s="1417"/>
      <c r="D90" s="1420"/>
      <c r="E90" s="387"/>
      <c r="F90" s="1424" t="str">
        <f>$F$13</f>
        <v>一次給付
(給付比例0%)</v>
      </c>
      <c r="G90" s="1425" t="str">
        <f>$G$13</f>
        <v>約定分期定期給付(給付比例100%)</v>
      </c>
      <c r="H90" s="1425"/>
      <c r="I90" s="1425"/>
      <c r="J90" s="1425"/>
      <c r="K90" s="1425"/>
      <c r="L90" s="1426"/>
    </row>
    <row r="91" spans="2:12" ht="23.05" customHeight="1">
      <c r="B91" s="1415"/>
      <c r="C91" s="1417"/>
      <c r="D91" s="1420"/>
      <c r="E91" s="387"/>
      <c r="F91" s="1424"/>
      <c r="G91" s="1425" t="str">
        <f>$G$14</f>
        <v>選擇一：給付期間5年期</v>
      </c>
      <c r="H91" s="1425"/>
      <c r="I91" s="1425" t="str">
        <f>$I$14</f>
        <v>選擇二：給付期間10年期</v>
      </c>
      <c r="J91" s="1425"/>
      <c r="K91" s="1425" t="str">
        <f>$K$14</f>
        <v>選擇三：給付期間20年期</v>
      </c>
      <c r="L91" s="1426"/>
    </row>
    <row r="92" spans="2:12" ht="23.05" customHeight="1">
      <c r="B92" s="1415"/>
      <c r="C92" s="1418"/>
      <c r="D92" s="1420"/>
      <c r="E92" s="387" t="s">
        <v>372</v>
      </c>
      <c r="F92" s="1424"/>
      <c r="G92" s="372" t="str">
        <f>$G$15</f>
        <v>每年領取金額</v>
      </c>
      <c r="H92" s="372" t="str">
        <f>$H$15</f>
        <v>累計總領取金額</v>
      </c>
      <c r="I92" s="372" t="str">
        <f>$I$15</f>
        <v>每年領取金額</v>
      </c>
      <c r="J92" s="372" t="str">
        <f>$J$15</f>
        <v>累計總領取金額</v>
      </c>
      <c r="K92" s="372" t="str">
        <f>$K$15</f>
        <v>每年領取金額</v>
      </c>
      <c r="L92" s="373" t="str">
        <f>$L$15</f>
        <v>累計總領取金額</v>
      </c>
    </row>
    <row r="93" spans="2:12" ht="21.9" customHeight="1">
      <c r="B93" s="388" t="str">
        <f ca="1">IF(OR(C88="",C88=109),"",B88+1)</f>
        <v/>
      </c>
      <c r="C93" s="389" t="str">
        <f ca="1">IF(B93="","",VLOOKUP(B93,'明細版-試算頁'!$B$20:$S$141,2,FALSE))</f>
        <v/>
      </c>
      <c r="D93" s="390" t="str">
        <f ca="1">IF(B93="","",VLOOKUP(B93,'明細版-試算頁'!$B$20:$S$141,14,FALSE))</f>
        <v/>
      </c>
      <c r="E93" s="391" t="str">
        <f t="shared" ref="E93:E141" ca="1" si="7">IF(B93="","",ROUND(D93*($K$6/100),0))</f>
        <v/>
      </c>
      <c r="F93" s="392" t="str">
        <f t="shared" ca="1" si="2"/>
        <v/>
      </c>
      <c r="G93" s="393" t="str">
        <f ca="1">IF($B93="","",IF(OR($E93&lt;險種基本資料!$D$20,ROUND($E93/$O$6,0)&lt;險種基本資料!$C$20),0,ROUND($E93/$O$6,0)))</f>
        <v/>
      </c>
      <c r="H93" s="393" t="str">
        <f t="shared" ca="1" si="3"/>
        <v/>
      </c>
      <c r="I93" s="393" t="str">
        <f ca="1">IF($B93="","",IF(OR($E93&lt;險種基本資料!$D$20,ROUND($E93/$O$7,0)&lt;險種基本資料!$C$20),0,ROUND($E93/$O$7,0)))</f>
        <v/>
      </c>
      <c r="J93" s="393" t="str">
        <f t="shared" ca="1" si="4"/>
        <v/>
      </c>
      <c r="K93" s="393" t="str">
        <f ca="1">IF($B93="","",IF(OR($E93&lt;險種基本資料!$D$20,ROUND($E93/$O$8,0)&lt;險種基本資料!$C$20),0,ROUND($E93/$O$8,0)))</f>
        <v/>
      </c>
      <c r="L93" s="394" t="str">
        <f t="shared" ca="1" si="5"/>
        <v/>
      </c>
    </row>
    <row r="94" spans="2:12" ht="21.9" customHeight="1">
      <c r="B94" s="388" t="str">
        <f t="shared" ref="B94:B141" ca="1" si="8">IF(OR(C93="",C93=109),"",B93+1)</f>
        <v/>
      </c>
      <c r="C94" s="389" t="str">
        <f ca="1">IF(B94="","",VLOOKUP(B94,'明細版-試算頁'!$B$20:$S$141,2,FALSE))</f>
        <v/>
      </c>
      <c r="D94" s="390" t="str">
        <f ca="1">IF(B94="","",VLOOKUP(B94,'明細版-試算頁'!$B$20:$S$141,14,FALSE))</f>
        <v/>
      </c>
      <c r="E94" s="391" t="str">
        <f t="shared" ca="1" si="7"/>
        <v/>
      </c>
      <c r="F94" s="392" t="str">
        <f t="shared" ref="F94:F141" ca="1" si="9">IF(B94="","",D94-E94)</f>
        <v/>
      </c>
      <c r="G94" s="393" t="str">
        <f ca="1">IF($B94="","",IF(OR($E94&lt;險種基本資料!$D$20,ROUND($E94/$O$6,0)&lt;險種基本資料!$C$20),0,ROUND($E94/$O$6,0)))</f>
        <v/>
      </c>
      <c r="H94" s="393" t="str">
        <f t="shared" ref="H94:H141" ca="1" si="10">IF($B94="","",IF(G94=0,$E94,G94*$F$6))</f>
        <v/>
      </c>
      <c r="I94" s="393" t="str">
        <f ca="1">IF($B94="","",IF(OR($E94&lt;險種基本資料!$D$20,ROUND($E94/$O$7,0)&lt;險種基本資料!$C$20),0,ROUND($E94/$O$7,0)))</f>
        <v/>
      </c>
      <c r="J94" s="393" t="str">
        <f t="shared" ref="J94:J141" ca="1" si="11">IF($B94="","",IF(I94=0,$E94,I94*$F$7))</f>
        <v/>
      </c>
      <c r="K94" s="393" t="str">
        <f ca="1">IF($B94="","",IF(OR($E94&lt;險種基本資料!$D$20,ROUND($E94/$O$8,0)&lt;險種基本資料!$C$20),0,ROUND($E94/$O$8,0)))</f>
        <v/>
      </c>
      <c r="L94" s="394" t="str">
        <f t="shared" ref="L94:L141" ca="1" si="12">IF($B94="","",IF(K94=0,$E94,K94*$F$8))</f>
        <v/>
      </c>
    </row>
    <row r="95" spans="2:12" ht="21.9" customHeight="1">
      <c r="B95" s="388" t="str">
        <f t="shared" ca="1" si="8"/>
        <v/>
      </c>
      <c r="C95" s="389" t="str">
        <f ca="1">IF(B95="","",VLOOKUP(B95,'明細版-試算頁'!$B$20:$S$141,2,FALSE))</f>
        <v/>
      </c>
      <c r="D95" s="390" t="str">
        <f ca="1">IF(B95="","",VLOOKUP(B95,'明細版-試算頁'!$B$20:$S$141,14,FALSE))</f>
        <v/>
      </c>
      <c r="E95" s="391" t="str">
        <f t="shared" ca="1" si="7"/>
        <v/>
      </c>
      <c r="F95" s="392" t="str">
        <f t="shared" ca="1" si="9"/>
        <v/>
      </c>
      <c r="G95" s="393" t="str">
        <f ca="1">IF($B95="","",IF(OR($E95&lt;險種基本資料!$D$20,ROUND($E95/$O$6,0)&lt;險種基本資料!$C$20),0,ROUND($E95/$O$6,0)))</f>
        <v/>
      </c>
      <c r="H95" s="393" t="str">
        <f t="shared" ca="1" si="10"/>
        <v/>
      </c>
      <c r="I95" s="393" t="str">
        <f ca="1">IF($B95="","",IF(OR($E95&lt;險種基本資料!$D$20,ROUND($E95/$O$7,0)&lt;險種基本資料!$C$20),0,ROUND($E95/$O$7,0)))</f>
        <v/>
      </c>
      <c r="J95" s="393" t="str">
        <f t="shared" ca="1" si="11"/>
        <v/>
      </c>
      <c r="K95" s="393" t="str">
        <f ca="1">IF($B95="","",IF(OR($E95&lt;險種基本資料!$D$20,ROUND($E95/$O$8,0)&lt;險種基本資料!$C$20),0,ROUND($E95/$O$8,0)))</f>
        <v/>
      </c>
      <c r="L95" s="394" t="str">
        <f t="shared" ca="1" si="12"/>
        <v/>
      </c>
    </row>
    <row r="96" spans="2:12" ht="21.9" customHeight="1">
      <c r="B96" s="388" t="str">
        <f t="shared" ca="1" si="8"/>
        <v/>
      </c>
      <c r="C96" s="389" t="str">
        <f ca="1">IF(B96="","",VLOOKUP(B96,'明細版-試算頁'!$B$20:$S$141,2,FALSE))</f>
        <v/>
      </c>
      <c r="D96" s="390" t="str">
        <f ca="1">IF(B96="","",VLOOKUP(B96,'明細版-試算頁'!$B$20:$S$141,14,FALSE))</f>
        <v/>
      </c>
      <c r="E96" s="391" t="str">
        <f t="shared" ca="1" si="7"/>
        <v/>
      </c>
      <c r="F96" s="392" t="str">
        <f t="shared" ca="1" si="9"/>
        <v/>
      </c>
      <c r="G96" s="393" t="str">
        <f ca="1">IF($B96="","",IF(OR($E96&lt;險種基本資料!$D$20,ROUND($E96/$O$6,0)&lt;險種基本資料!$C$20),0,ROUND($E96/$O$6,0)))</f>
        <v/>
      </c>
      <c r="H96" s="393" t="str">
        <f t="shared" ca="1" si="10"/>
        <v/>
      </c>
      <c r="I96" s="393" t="str">
        <f ca="1">IF($B96="","",IF(OR($E96&lt;險種基本資料!$D$20,ROUND($E96/$O$7,0)&lt;險種基本資料!$C$20),0,ROUND($E96/$O$7,0)))</f>
        <v/>
      </c>
      <c r="J96" s="393" t="str">
        <f t="shared" ca="1" si="11"/>
        <v/>
      </c>
      <c r="K96" s="393" t="str">
        <f ca="1">IF($B96="","",IF(OR($E96&lt;險種基本資料!$D$20,ROUND($E96/$O$8,0)&lt;險種基本資料!$C$20),0,ROUND($E96/$O$8,0)))</f>
        <v/>
      </c>
      <c r="L96" s="394" t="str">
        <f t="shared" ca="1" si="12"/>
        <v/>
      </c>
    </row>
    <row r="97" spans="2:12" ht="21.9" customHeight="1">
      <c r="B97" s="388" t="str">
        <f t="shared" ca="1" si="8"/>
        <v/>
      </c>
      <c r="C97" s="389" t="str">
        <f ca="1">IF(B97="","",VLOOKUP(B97,'明細版-試算頁'!$B$20:$S$141,2,FALSE))</f>
        <v/>
      </c>
      <c r="D97" s="390" t="str">
        <f ca="1">IF(B97="","",VLOOKUP(B97,'明細版-試算頁'!$B$20:$S$141,14,FALSE))</f>
        <v/>
      </c>
      <c r="E97" s="391" t="str">
        <f t="shared" ca="1" si="7"/>
        <v/>
      </c>
      <c r="F97" s="392" t="str">
        <f t="shared" ca="1" si="9"/>
        <v/>
      </c>
      <c r="G97" s="393" t="str">
        <f ca="1">IF($B97="","",IF(OR($E97&lt;險種基本資料!$D$20,ROUND($E97/$O$6,0)&lt;險種基本資料!$C$20),0,ROUND($E97/$O$6,0)))</f>
        <v/>
      </c>
      <c r="H97" s="393" t="str">
        <f t="shared" ca="1" si="10"/>
        <v/>
      </c>
      <c r="I97" s="393" t="str">
        <f ca="1">IF($B97="","",IF(OR($E97&lt;險種基本資料!$D$20,ROUND($E97/$O$7,0)&lt;險種基本資料!$C$20),0,ROUND($E97/$O$7,0)))</f>
        <v/>
      </c>
      <c r="J97" s="393" t="str">
        <f t="shared" ca="1" si="11"/>
        <v/>
      </c>
      <c r="K97" s="393" t="str">
        <f ca="1">IF($B97="","",IF(OR($E97&lt;險種基本資料!$D$20,ROUND($E97/$O$8,0)&lt;險種基本資料!$C$20),0,ROUND($E97/$O$8,0)))</f>
        <v/>
      </c>
      <c r="L97" s="394" t="str">
        <f t="shared" ca="1" si="12"/>
        <v/>
      </c>
    </row>
    <row r="98" spans="2:12" ht="21.9" customHeight="1">
      <c r="B98" s="388" t="str">
        <f t="shared" ca="1" si="8"/>
        <v/>
      </c>
      <c r="C98" s="389" t="str">
        <f ca="1">IF(B98="","",VLOOKUP(B98,'明細版-試算頁'!$B$20:$S$141,2,FALSE))</f>
        <v/>
      </c>
      <c r="D98" s="390" t="str">
        <f ca="1">IF(B98="","",VLOOKUP(B98,'明細版-試算頁'!$B$20:$S$141,14,FALSE))</f>
        <v/>
      </c>
      <c r="E98" s="391" t="str">
        <f t="shared" ca="1" si="7"/>
        <v/>
      </c>
      <c r="F98" s="392" t="str">
        <f t="shared" ca="1" si="9"/>
        <v/>
      </c>
      <c r="G98" s="393" t="str">
        <f ca="1">IF($B98="","",IF(OR($E98&lt;險種基本資料!$D$20,ROUND($E98/$O$6,0)&lt;險種基本資料!$C$20),0,ROUND($E98/$O$6,0)))</f>
        <v/>
      </c>
      <c r="H98" s="393" t="str">
        <f t="shared" ca="1" si="10"/>
        <v/>
      </c>
      <c r="I98" s="393" t="str">
        <f ca="1">IF($B98="","",IF(OR($E98&lt;險種基本資料!$D$20,ROUND($E98/$O$7,0)&lt;險種基本資料!$C$20),0,ROUND($E98/$O$7,0)))</f>
        <v/>
      </c>
      <c r="J98" s="393" t="str">
        <f t="shared" ca="1" si="11"/>
        <v/>
      </c>
      <c r="K98" s="393" t="str">
        <f ca="1">IF($B98="","",IF(OR($E98&lt;險種基本資料!$D$20,ROUND($E98/$O$8,0)&lt;險種基本資料!$C$20),0,ROUND($E98/$O$8,0)))</f>
        <v/>
      </c>
      <c r="L98" s="394" t="str">
        <f t="shared" ca="1" si="12"/>
        <v/>
      </c>
    </row>
    <row r="99" spans="2:12" ht="21.9" customHeight="1">
      <c r="B99" s="388" t="str">
        <f t="shared" ca="1" si="8"/>
        <v/>
      </c>
      <c r="C99" s="389" t="str">
        <f ca="1">IF(B99="","",VLOOKUP(B99,'明細版-試算頁'!$B$20:$S$141,2,FALSE))</f>
        <v/>
      </c>
      <c r="D99" s="390" t="str">
        <f ca="1">IF(B99="","",VLOOKUP(B99,'明細版-試算頁'!$B$20:$S$141,14,FALSE))</f>
        <v/>
      </c>
      <c r="E99" s="391" t="str">
        <f t="shared" ca="1" si="7"/>
        <v/>
      </c>
      <c r="F99" s="392" t="str">
        <f t="shared" ca="1" si="9"/>
        <v/>
      </c>
      <c r="G99" s="393" t="str">
        <f ca="1">IF($B99="","",IF(OR($E99&lt;險種基本資料!$D$20,ROUND($E99/$O$6,0)&lt;險種基本資料!$C$20),0,ROUND($E99/$O$6,0)))</f>
        <v/>
      </c>
      <c r="H99" s="393" t="str">
        <f t="shared" ca="1" si="10"/>
        <v/>
      </c>
      <c r="I99" s="393" t="str">
        <f ca="1">IF($B99="","",IF(OR($E99&lt;險種基本資料!$D$20,ROUND($E99/$O$7,0)&lt;險種基本資料!$C$20),0,ROUND($E99/$O$7,0)))</f>
        <v/>
      </c>
      <c r="J99" s="393" t="str">
        <f t="shared" ca="1" si="11"/>
        <v/>
      </c>
      <c r="K99" s="393" t="str">
        <f ca="1">IF($B99="","",IF(OR($E99&lt;險種基本資料!$D$20,ROUND($E99/$O$8,0)&lt;險種基本資料!$C$20),0,ROUND($E99/$O$8,0)))</f>
        <v/>
      </c>
      <c r="L99" s="394" t="str">
        <f t="shared" ca="1" si="12"/>
        <v/>
      </c>
    </row>
    <row r="100" spans="2:12" ht="21.9" customHeight="1">
      <c r="B100" s="388" t="str">
        <f t="shared" ca="1" si="8"/>
        <v/>
      </c>
      <c r="C100" s="389" t="str">
        <f ca="1">IF(B100="","",VLOOKUP(B100,'明細版-試算頁'!$B$20:$S$141,2,FALSE))</f>
        <v/>
      </c>
      <c r="D100" s="390" t="str">
        <f ca="1">IF(B100="","",VLOOKUP(B100,'明細版-試算頁'!$B$20:$S$141,14,FALSE))</f>
        <v/>
      </c>
      <c r="E100" s="391" t="str">
        <f t="shared" ca="1" si="7"/>
        <v/>
      </c>
      <c r="F100" s="392" t="str">
        <f t="shared" ca="1" si="9"/>
        <v/>
      </c>
      <c r="G100" s="393" t="str">
        <f ca="1">IF($B100="","",IF(OR($E100&lt;險種基本資料!$D$20,ROUND($E100/$O$6,0)&lt;險種基本資料!$C$20),0,ROUND($E100/$O$6,0)))</f>
        <v/>
      </c>
      <c r="H100" s="393" t="str">
        <f t="shared" ca="1" si="10"/>
        <v/>
      </c>
      <c r="I100" s="393" t="str">
        <f ca="1">IF($B100="","",IF(OR($E100&lt;險種基本資料!$D$20,ROUND($E100/$O$7,0)&lt;險種基本資料!$C$20),0,ROUND($E100/$O$7,0)))</f>
        <v/>
      </c>
      <c r="J100" s="393" t="str">
        <f t="shared" ca="1" si="11"/>
        <v/>
      </c>
      <c r="K100" s="393" t="str">
        <f ca="1">IF($B100="","",IF(OR($E100&lt;險種基本資料!$D$20,ROUND($E100/$O$8,0)&lt;險種基本資料!$C$20),0,ROUND($E100/$O$8,0)))</f>
        <v/>
      </c>
      <c r="L100" s="394" t="str">
        <f t="shared" ca="1" si="12"/>
        <v/>
      </c>
    </row>
    <row r="101" spans="2:12" ht="21.9" customHeight="1">
      <c r="B101" s="388" t="str">
        <f t="shared" ca="1" si="8"/>
        <v/>
      </c>
      <c r="C101" s="389" t="str">
        <f ca="1">IF(B101="","",VLOOKUP(B101,'明細版-試算頁'!$B$20:$S$141,2,FALSE))</f>
        <v/>
      </c>
      <c r="D101" s="390" t="str">
        <f ca="1">IF(B101="","",VLOOKUP(B101,'明細版-試算頁'!$B$20:$S$141,14,FALSE))</f>
        <v/>
      </c>
      <c r="E101" s="391" t="str">
        <f t="shared" ca="1" si="7"/>
        <v/>
      </c>
      <c r="F101" s="392" t="str">
        <f t="shared" ca="1" si="9"/>
        <v/>
      </c>
      <c r="G101" s="393" t="str">
        <f ca="1">IF($B101="","",IF(OR($E101&lt;險種基本資料!$D$20,ROUND($E101/$O$6,0)&lt;險種基本資料!$C$20),0,ROUND($E101/$O$6,0)))</f>
        <v/>
      </c>
      <c r="H101" s="393" t="str">
        <f t="shared" ca="1" si="10"/>
        <v/>
      </c>
      <c r="I101" s="393" t="str">
        <f ca="1">IF($B101="","",IF(OR($E101&lt;險種基本資料!$D$20,ROUND($E101/$O$7,0)&lt;險種基本資料!$C$20),0,ROUND($E101/$O$7,0)))</f>
        <v/>
      </c>
      <c r="J101" s="393" t="str">
        <f t="shared" ca="1" si="11"/>
        <v/>
      </c>
      <c r="K101" s="393" t="str">
        <f ca="1">IF($B101="","",IF(OR($E101&lt;險種基本資料!$D$20,ROUND($E101/$O$8,0)&lt;險種基本資料!$C$20),0,ROUND($E101/$O$8,0)))</f>
        <v/>
      </c>
      <c r="L101" s="394" t="str">
        <f t="shared" ca="1" si="12"/>
        <v/>
      </c>
    </row>
    <row r="102" spans="2:12" ht="21.9" customHeight="1">
      <c r="B102" s="388" t="str">
        <f t="shared" ca="1" si="8"/>
        <v/>
      </c>
      <c r="C102" s="389" t="str">
        <f ca="1">IF(B102="","",VLOOKUP(B102,'明細版-試算頁'!$B$20:$S$141,2,FALSE))</f>
        <v/>
      </c>
      <c r="D102" s="390" t="str">
        <f ca="1">IF(B102="","",VLOOKUP(B102,'明細版-試算頁'!$B$20:$S$141,14,FALSE))</f>
        <v/>
      </c>
      <c r="E102" s="391" t="str">
        <f t="shared" ca="1" si="7"/>
        <v/>
      </c>
      <c r="F102" s="392" t="str">
        <f t="shared" ca="1" si="9"/>
        <v/>
      </c>
      <c r="G102" s="393" t="str">
        <f ca="1">IF($B102="","",IF(OR($E102&lt;險種基本資料!$D$20,ROUND($E102/$O$6,0)&lt;險種基本資料!$C$20),0,ROUND($E102/$O$6,0)))</f>
        <v/>
      </c>
      <c r="H102" s="393" t="str">
        <f t="shared" ca="1" si="10"/>
        <v/>
      </c>
      <c r="I102" s="393" t="str">
        <f ca="1">IF($B102="","",IF(OR($E102&lt;險種基本資料!$D$20,ROUND($E102/$O$7,0)&lt;險種基本資料!$C$20),0,ROUND($E102/$O$7,0)))</f>
        <v/>
      </c>
      <c r="J102" s="393" t="str">
        <f t="shared" ca="1" si="11"/>
        <v/>
      </c>
      <c r="K102" s="393" t="str">
        <f ca="1">IF($B102="","",IF(OR($E102&lt;險種基本資料!$D$20,ROUND($E102/$O$8,0)&lt;險種基本資料!$C$20),0,ROUND($E102/$O$8,0)))</f>
        <v/>
      </c>
      <c r="L102" s="394" t="str">
        <f t="shared" ca="1" si="12"/>
        <v/>
      </c>
    </row>
    <row r="103" spans="2:12" ht="21.9" customHeight="1">
      <c r="B103" s="388" t="str">
        <f t="shared" ca="1" si="8"/>
        <v/>
      </c>
      <c r="C103" s="389" t="str">
        <f ca="1">IF(B103="","",VLOOKUP(B103,'明細版-試算頁'!$B$20:$S$141,2,FALSE))</f>
        <v/>
      </c>
      <c r="D103" s="390" t="str">
        <f ca="1">IF(B103="","",VLOOKUP(B103,'明細版-試算頁'!$B$20:$S$141,14,FALSE))</f>
        <v/>
      </c>
      <c r="E103" s="391" t="str">
        <f t="shared" ca="1" si="7"/>
        <v/>
      </c>
      <c r="F103" s="392" t="str">
        <f t="shared" ca="1" si="9"/>
        <v/>
      </c>
      <c r="G103" s="393" t="str">
        <f ca="1">IF($B103="","",IF(OR($E103&lt;險種基本資料!$D$20,ROUND($E103/$O$6,0)&lt;險種基本資料!$C$20),0,ROUND($E103/$O$6,0)))</f>
        <v/>
      </c>
      <c r="H103" s="393" t="str">
        <f t="shared" ca="1" si="10"/>
        <v/>
      </c>
      <c r="I103" s="393" t="str">
        <f ca="1">IF($B103="","",IF(OR($E103&lt;險種基本資料!$D$20,ROUND($E103/$O$7,0)&lt;險種基本資料!$C$20),0,ROUND($E103/$O$7,0)))</f>
        <v/>
      </c>
      <c r="J103" s="393" t="str">
        <f t="shared" ca="1" si="11"/>
        <v/>
      </c>
      <c r="K103" s="393" t="str">
        <f ca="1">IF($B103="","",IF(OR($E103&lt;險種基本資料!$D$20,ROUND($E103/$O$8,0)&lt;險種基本資料!$C$20),0,ROUND($E103/$O$8,0)))</f>
        <v/>
      </c>
      <c r="L103" s="394" t="str">
        <f t="shared" ca="1" si="12"/>
        <v/>
      </c>
    </row>
    <row r="104" spans="2:12" ht="21.9" customHeight="1">
      <c r="B104" s="388" t="str">
        <f t="shared" ca="1" si="8"/>
        <v/>
      </c>
      <c r="C104" s="389" t="str">
        <f ca="1">IF(B104="","",VLOOKUP(B104,'明細版-試算頁'!$B$20:$S$141,2,FALSE))</f>
        <v/>
      </c>
      <c r="D104" s="390" t="str">
        <f ca="1">IF(B104="","",VLOOKUP(B104,'明細版-試算頁'!$B$20:$S$141,14,FALSE))</f>
        <v/>
      </c>
      <c r="E104" s="391" t="str">
        <f t="shared" ca="1" si="7"/>
        <v/>
      </c>
      <c r="F104" s="392" t="str">
        <f t="shared" ca="1" si="9"/>
        <v/>
      </c>
      <c r="G104" s="393" t="str">
        <f ca="1">IF($B104="","",IF(OR($E104&lt;險種基本資料!$D$20,ROUND($E104/$O$6,0)&lt;險種基本資料!$C$20),0,ROUND($E104/$O$6,0)))</f>
        <v/>
      </c>
      <c r="H104" s="393" t="str">
        <f t="shared" ca="1" si="10"/>
        <v/>
      </c>
      <c r="I104" s="393" t="str">
        <f ca="1">IF($B104="","",IF(OR($E104&lt;險種基本資料!$D$20,ROUND($E104/$O$7,0)&lt;險種基本資料!$C$20),0,ROUND($E104/$O$7,0)))</f>
        <v/>
      </c>
      <c r="J104" s="393" t="str">
        <f t="shared" ca="1" si="11"/>
        <v/>
      </c>
      <c r="K104" s="393" t="str">
        <f ca="1">IF($B104="","",IF(OR($E104&lt;險種基本資料!$D$20,ROUND($E104/$O$8,0)&lt;險種基本資料!$C$20),0,ROUND($E104/$O$8,0)))</f>
        <v/>
      </c>
      <c r="L104" s="394" t="str">
        <f t="shared" ca="1" si="12"/>
        <v/>
      </c>
    </row>
    <row r="105" spans="2:12" ht="21.9" customHeight="1">
      <c r="B105" s="388" t="str">
        <f t="shared" ca="1" si="8"/>
        <v/>
      </c>
      <c r="C105" s="389" t="str">
        <f ca="1">IF(B105="","",VLOOKUP(B105,'明細版-試算頁'!$B$20:$S$141,2,FALSE))</f>
        <v/>
      </c>
      <c r="D105" s="390" t="str">
        <f ca="1">IF(B105="","",VLOOKUP(B105,'明細版-試算頁'!$B$20:$S$141,14,FALSE))</f>
        <v/>
      </c>
      <c r="E105" s="391" t="str">
        <f t="shared" ca="1" si="7"/>
        <v/>
      </c>
      <c r="F105" s="392" t="str">
        <f t="shared" ca="1" si="9"/>
        <v/>
      </c>
      <c r="G105" s="393" t="str">
        <f ca="1">IF($B105="","",IF(OR($E105&lt;險種基本資料!$D$20,ROUND($E105/$O$6,0)&lt;險種基本資料!$C$20),0,ROUND($E105/$O$6,0)))</f>
        <v/>
      </c>
      <c r="H105" s="393" t="str">
        <f t="shared" ca="1" si="10"/>
        <v/>
      </c>
      <c r="I105" s="393" t="str">
        <f ca="1">IF($B105="","",IF(OR($E105&lt;險種基本資料!$D$20,ROUND($E105/$O$7,0)&lt;險種基本資料!$C$20),0,ROUND($E105/$O$7,0)))</f>
        <v/>
      </c>
      <c r="J105" s="393" t="str">
        <f t="shared" ca="1" si="11"/>
        <v/>
      </c>
      <c r="K105" s="393" t="str">
        <f ca="1">IF($B105="","",IF(OR($E105&lt;險種基本資料!$D$20,ROUND($E105/$O$8,0)&lt;險種基本資料!$C$20),0,ROUND($E105/$O$8,0)))</f>
        <v/>
      </c>
      <c r="L105" s="394" t="str">
        <f t="shared" ca="1" si="12"/>
        <v/>
      </c>
    </row>
    <row r="106" spans="2:12" ht="21.9" customHeight="1">
      <c r="B106" s="388" t="str">
        <f t="shared" ca="1" si="8"/>
        <v/>
      </c>
      <c r="C106" s="389" t="str">
        <f ca="1">IF(B106="","",VLOOKUP(B106,'明細版-試算頁'!$B$20:$S$141,2,FALSE))</f>
        <v/>
      </c>
      <c r="D106" s="390" t="str">
        <f ca="1">IF(B106="","",VLOOKUP(B106,'明細版-試算頁'!$B$20:$S$141,14,FALSE))</f>
        <v/>
      </c>
      <c r="E106" s="391" t="str">
        <f t="shared" ca="1" si="7"/>
        <v/>
      </c>
      <c r="F106" s="392" t="str">
        <f t="shared" ca="1" si="9"/>
        <v/>
      </c>
      <c r="G106" s="393" t="str">
        <f ca="1">IF($B106="","",IF(OR($E106&lt;險種基本資料!$D$20,ROUND($E106/$O$6,0)&lt;險種基本資料!$C$20),0,ROUND($E106/$O$6,0)))</f>
        <v/>
      </c>
      <c r="H106" s="393" t="str">
        <f t="shared" ca="1" si="10"/>
        <v/>
      </c>
      <c r="I106" s="393" t="str">
        <f ca="1">IF($B106="","",IF(OR($E106&lt;險種基本資料!$D$20,ROUND($E106/$O$7,0)&lt;險種基本資料!$C$20),0,ROUND($E106/$O$7,0)))</f>
        <v/>
      </c>
      <c r="J106" s="393" t="str">
        <f t="shared" ca="1" si="11"/>
        <v/>
      </c>
      <c r="K106" s="393" t="str">
        <f ca="1">IF($B106="","",IF(OR($E106&lt;險種基本資料!$D$20,ROUND($E106/$O$8,0)&lt;險種基本資料!$C$20),0,ROUND($E106/$O$8,0)))</f>
        <v/>
      </c>
      <c r="L106" s="394" t="str">
        <f t="shared" ca="1" si="12"/>
        <v/>
      </c>
    </row>
    <row r="107" spans="2:12" ht="21.9" customHeight="1">
      <c r="B107" s="388" t="str">
        <f t="shared" ca="1" si="8"/>
        <v/>
      </c>
      <c r="C107" s="389" t="str">
        <f ca="1">IF(B107="","",VLOOKUP(B107,'明細版-試算頁'!$B$20:$S$141,2,FALSE))</f>
        <v/>
      </c>
      <c r="D107" s="390" t="str">
        <f ca="1">IF(B107="","",VLOOKUP(B107,'明細版-試算頁'!$B$20:$S$141,14,FALSE))</f>
        <v/>
      </c>
      <c r="E107" s="391" t="str">
        <f t="shared" ca="1" si="7"/>
        <v/>
      </c>
      <c r="F107" s="392" t="str">
        <f t="shared" ca="1" si="9"/>
        <v/>
      </c>
      <c r="G107" s="393" t="str">
        <f ca="1">IF($B107="","",IF(OR($E107&lt;險種基本資料!$D$20,ROUND($E107/$O$6,0)&lt;險種基本資料!$C$20),0,ROUND($E107/$O$6,0)))</f>
        <v/>
      </c>
      <c r="H107" s="393" t="str">
        <f t="shared" ca="1" si="10"/>
        <v/>
      </c>
      <c r="I107" s="393" t="str">
        <f ca="1">IF($B107="","",IF(OR($E107&lt;險種基本資料!$D$20,ROUND($E107/$O$7,0)&lt;險種基本資料!$C$20),0,ROUND($E107/$O$7,0)))</f>
        <v/>
      </c>
      <c r="J107" s="393" t="str">
        <f t="shared" ca="1" si="11"/>
        <v/>
      </c>
      <c r="K107" s="393" t="str">
        <f ca="1">IF($B107="","",IF(OR($E107&lt;險種基本資料!$D$20,ROUND($E107/$O$8,0)&lt;險種基本資料!$C$20),0,ROUND($E107/$O$8,0)))</f>
        <v/>
      </c>
      <c r="L107" s="394" t="str">
        <f t="shared" ca="1" si="12"/>
        <v/>
      </c>
    </row>
    <row r="108" spans="2:12" ht="21.9" customHeight="1">
      <c r="B108" s="388" t="str">
        <f t="shared" ca="1" si="8"/>
        <v/>
      </c>
      <c r="C108" s="389" t="str">
        <f ca="1">IF(B108="","",VLOOKUP(B108,'明細版-試算頁'!$B$20:$S$141,2,FALSE))</f>
        <v/>
      </c>
      <c r="D108" s="390" t="str">
        <f ca="1">IF(B108="","",VLOOKUP(B108,'明細版-試算頁'!$B$20:$S$141,14,FALSE))</f>
        <v/>
      </c>
      <c r="E108" s="391" t="str">
        <f t="shared" ca="1" si="7"/>
        <v/>
      </c>
      <c r="F108" s="392" t="str">
        <f t="shared" ca="1" si="9"/>
        <v/>
      </c>
      <c r="G108" s="393" t="str">
        <f ca="1">IF($B108="","",IF(OR($E108&lt;險種基本資料!$D$20,ROUND($E108/$O$6,0)&lt;險種基本資料!$C$20),0,ROUND($E108/$O$6,0)))</f>
        <v/>
      </c>
      <c r="H108" s="393" t="str">
        <f t="shared" ca="1" si="10"/>
        <v/>
      </c>
      <c r="I108" s="393" t="str">
        <f ca="1">IF($B108="","",IF(OR($E108&lt;險種基本資料!$D$20,ROUND($E108/$O$7,0)&lt;險種基本資料!$C$20),0,ROUND($E108/$O$7,0)))</f>
        <v/>
      </c>
      <c r="J108" s="393" t="str">
        <f t="shared" ca="1" si="11"/>
        <v/>
      </c>
      <c r="K108" s="393" t="str">
        <f ca="1">IF($B108="","",IF(OR($E108&lt;險種基本資料!$D$20,ROUND($E108/$O$8,0)&lt;險種基本資料!$C$20),0,ROUND($E108/$O$8,0)))</f>
        <v/>
      </c>
      <c r="L108" s="394" t="str">
        <f t="shared" ca="1" si="12"/>
        <v/>
      </c>
    </row>
    <row r="109" spans="2:12" ht="21.9" customHeight="1">
      <c r="B109" s="388" t="str">
        <f t="shared" ca="1" si="8"/>
        <v/>
      </c>
      <c r="C109" s="389" t="str">
        <f ca="1">IF(B109="","",VLOOKUP(B109,'明細版-試算頁'!$B$20:$S$141,2,FALSE))</f>
        <v/>
      </c>
      <c r="D109" s="390" t="str">
        <f ca="1">IF(B109="","",VLOOKUP(B109,'明細版-試算頁'!$B$20:$S$141,14,FALSE))</f>
        <v/>
      </c>
      <c r="E109" s="391" t="str">
        <f t="shared" ca="1" si="7"/>
        <v/>
      </c>
      <c r="F109" s="392" t="str">
        <f t="shared" ca="1" si="9"/>
        <v/>
      </c>
      <c r="G109" s="393" t="str">
        <f ca="1">IF($B109="","",IF(OR($E109&lt;險種基本資料!$D$20,ROUND($E109/$O$6,0)&lt;險種基本資料!$C$20),0,ROUND($E109/$O$6,0)))</f>
        <v/>
      </c>
      <c r="H109" s="393" t="str">
        <f t="shared" ca="1" si="10"/>
        <v/>
      </c>
      <c r="I109" s="393" t="str">
        <f ca="1">IF($B109="","",IF(OR($E109&lt;險種基本資料!$D$20,ROUND($E109/$O$7,0)&lt;險種基本資料!$C$20),0,ROUND($E109/$O$7,0)))</f>
        <v/>
      </c>
      <c r="J109" s="393" t="str">
        <f t="shared" ca="1" si="11"/>
        <v/>
      </c>
      <c r="K109" s="393" t="str">
        <f ca="1">IF($B109="","",IF(OR($E109&lt;險種基本資料!$D$20,ROUND($E109/$O$8,0)&lt;險種基本資料!$C$20),0,ROUND($E109/$O$8,0)))</f>
        <v/>
      </c>
      <c r="L109" s="394" t="str">
        <f t="shared" ca="1" si="12"/>
        <v/>
      </c>
    </row>
    <row r="110" spans="2:12" ht="21.9" customHeight="1">
      <c r="B110" s="388" t="str">
        <f t="shared" ca="1" si="8"/>
        <v/>
      </c>
      <c r="C110" s="389" t="str">
        <f ca="1">IF(B110="","",VLOOKUP(B110,'明細版-試算頁'!$B$20:$S$141,2,FALSE))</f>
        <v/>
      </c>
      <c r="D110" s="390" t="str">
        <f ca="1">IF(B110="","",VLOOKUP(B110,'明細版-試算頁'!$B$20:$S$141,14,FALSE))</f>
        <v/>
      </c>
      <c r="E110" s="391" t="str">
        <f t="shared" ca="1" si="7"/>
        <v/>
      </c>
      <c r="F110" s="392" t="str">
        <f t="shared" ca="1" si="9"/>
        <v/>
      </c>
      <c r="G110" s="393" t="str">
        <f ca="1">IF($B110="","",IF(OR($E110&lt;險種基本資料!$D$20,ROUND($E110/$O$6,0)&lt;險種基本資料!$C$20),0,ROUND($E110/$O$6,0)))</f>
        <v/>
      </c>
      <c r="H110" s="393" t="str">
        <f t="shared" ca="1" si="10"/>
        <v/>
      </c>
      <c r="I110" s="393" t="str">
        <f ca="1">IF($B110="","",IF(OR($E110&lt;險種基本資料!$D$20,ROUND($E110/$O$7,0)&lt;險種基本資料!$C$20),0,ROUND($E110/$O$7,0)))</f>
        <v/>
      </c>
      <c r="J110" s="393" t="str">
        <f t="shared" ca="1" si="11"/>
        <v/>
      </c>
      <c r="K110" s="393" t="str">
        <f ca="1">IF($B110="","",IF(OR($E110&lt;險種基本資料!$D$20,ROUND($E110/$O$8,0)&lt;險種基本資料!$C$20),0,ROUND($E110/$O$8,0)))</f>
        <v/>
      </c>
      <c r="L110" s="394" t="str">
        <f t="shared" ca="1" si="12"/>
        <v/>
      </c>
    </row>
    <row r="111" spans="2:12" ht="21.9" customHeight="1">
      <c r="B111" s="388" t="str">
        <f t="shared" ca="1" si="8"/>
        <v/>
      </c>
      <c r="C111" s="389" t="str">
        <f ca="1">IF(B111="","",VLOOKUP(B111,'明細版-試算頁'!$B$20:$S$141,2,FALSE))</f>
        <v/>
      </c>
      <c r="D111" s="390" t="str">
        <f ca="1">IF(B111="","",VLOOKUP(B111,'明細版-試算頁'!$B$20:$S$141,14,FALSE))</f>
        <v/>
      </c>
      <c r="E111" s="391" t="str">
        <f t="shared" ca="1" si="7"/>
        <v/>
      </c>
      <c r="F111" s="392" t="str">
        <f t="shared" ca="1" si="9"/>
        <v/>
      </c>
      <c r="G111" s="393" t="str">
        <f ca="1">IF($B111="","",IF(OR($E111&lt;險種基本資料!$D$20,ROUND($E111/$O$6,0)&lt;險種基本資料!$C$20),0,ROUND($E111/$O$6,0)))</f>
        <v/>
      </c>
      <c r="H111" s="393" t="str">
        <f t="shared" ca="1" si="10"/>
        <v/>
      </c>
      <c r="I111" s="393" t="str">
        <f ca="1">IF($B111="","",IF(OR($E111&lt;險種基本資料!$D$20,ROUND($E111/$O$7,0)&lt;險種基本資料!$C$20),0,ROUND($E111/$O$7,0)))</f>
        <v/>
      </c>
      <c r="J111" s="393" t="str">
        <f t="shared" ca="1" si="11"/>
        <v/>
      </c>
      <c r="K111" s="393" t="str">
        <f ca="1">IF($B111="","",IF(OR($E111&lt;險種基本資料!$D$20,ROUND($E111/$O$8,0)&lt;險種基本資料!$C$20),0,ROUND($E111/$O$8,0)))</f>
        <v/>
      </c>
      <c r="L111" s="394" t="str">
        <f t="shared" ca="1" si="12"/>
        <v/>
      </c>
    </row>
    <row r="112" spans="2:12" ht="21.9" customHeight="1">
      <c r="B112" s="388" t="str">
        <f t="shared" ca="1" si="8"/>
        <v/>
      </c>
      <c r="C112" s="389" t="str">
        <f ca="1">IF(B112="","",VLOOKUP(B112,'明細版-試算頁'!$B$20:$S$141,2,FALSE))</f>
        <v/>
      </c>
      <c r="D112" s="390" t="str">
        <f ca="1">IF(B112="","",VLOOKUP(B112,'明細版-試算頁'!$B$20:$S$141,14,FALSE))</f>
        <v/>
      </c>
      <c r="E112" s="391" t="str">
        <f t="shared" ca="1" si="7"/>
        <v/>
      </c>
      <c r="F112" s="392" t="str">
        <f t="shared" ca="1" si="9"/>
        <v/>
      </c>
      <c r="G112" s="393" t="str">
        <f ca="1">IF($B112="","",IF(OR($E112&lt;險種基本資料!$D$20,ROUND($E112/$O$6,0)&lt;險種基本資料!$C$20),0,ROUND($E112/$O$6,0)))</f>
        <v/>
      </c>
      <c r="H112" s="393" t="str">
        <f t="shared" ca="1" si="10"/>
        <v/>
      </c>
      <c r="I112" s="393" t="str">
        <f ca="1">IF($B112="","",IF(OR($E112&lt;險種基本資料!$D$20,ROUND($E112/$O$7,0)&lt;險種基本資料!$C$20),0,ROUND($E112/$O$7,0)))</f>
        <v/>
      </c>
      <c r="J112" s="393" t="str">
        <f t="shared" ca="1" si="11"/>
        <v/>
      </c>
      <c r="K112" s="393" t="str">
        <f ca="1">IF($B112="","",IF(OR($E112&lt;險種基本資料!$D$20,ROUND($E112/$O$8,0)&lt;險種基本資料!$C$20),0,ROUND($E112/$O$8,0)))</f>
        <v/>
      </c>
      <c r="L112" s="394" t="str">
        <f t="shared" ca="1" si="12"/>
        <v/>
      </c>
    </row>
    <row r="113" spans="2:12" ht="21.9" customHeight="1">
      <c r="B113" s="388" t="str">
        <f t="shared" ca="1" si="8"/>
        <v/>
      </c>
      <c r="C113" s="389" t="str">
        <f ca="1">IF(B113="","",VLOOKUP(B113,'明細版-試算頁'!$B$20:$S$141,2,FALSE))</f>
        <v/>
      </c>
      <c r="D113" s="390" t="str">
        <f ca="1">IF(B113="","",VLOOKUP(B113,'明細版-試算頁'!$B$20:$S$141,14,FALSE))</f>
        <v/>
      </c>
      <c r="E113" s="391" t="str">
        <f t="shared" ca="1" si="7"/>
        <v/>
      </c>
      <c r="F113" s="392" t="str">
        <f t="shared" ca="1" si="9"/>
        <v/>
      </c>
      <c r="G113" s="393" t="str">
        <f ca="1">IF($B113="","",IF(OR($E113&lt;險種基本資料!$D$20,ROUND($E113/$O$6,0)&lt;險種基本資料!$C$20),0,ROUND($E113/$O$6,0)))</f>
        <v/>
      </c>
      <c r="H113" s="393" t="str">
        <f t="shared" ca="1" si="10"/>
        <v/>
      </c>
      <c r="I113" s="393" t="str">
        <f ca="1">IF($B113="","",IF(OR($E113&lt;險種基本資料!$D$20,ROUND($E113/$O$7,0)&lt;險種基本資料!$C$20),0,ROUND($E113/$O$7,0)))</f>
        <v/>
      </c>
      <c r="J113" s="393" t="str">
        <f t="shared" ca="1" si="11"/>
        <v/>
      </c>
      <c r="K113" s="393" t="str">
        <f ca="1">IF($B113="","",IF(OR($E113&lt;險種基本資料!$D$20,ROUND($E113/$O$8,0)&lt;險種基本資料!$C$20),0,ROUND($E113/$O$8,0)))</f>
        <v/>
      </c>
      <c r="L113" s="394" t="str">
        <f t="shared" ca="1" si="12"/>
        <v/>
      </c>
    </row>
    <row r="114" spans="2:12" ht="21.9" customHeight="1">
      <c r="B114" s="388" t="str">
        <f t="shared" ca="1" si="8"/>
        <v/>
      </c>
      <c r="C114" s="389" t="str">
        <f ca="1">IF(B114="","",VLOOKUP(B114,'明細版-試算頁'!$B$20:$S$141,2,FALSE))</f>
        <v/>
      </c>
      <c r="D114" s="390" t="str">
        <f ca="1">IF(B114="","",VLOOKUP(B114,'明細版-試算頁'!$B$20:$S$141,14,FALSE))</f>
        <v/>
      </c>
      <c r="E114" s="391" t="str">
        <f t="shared" ca="1" si="7"/>
        <v/>
      </c>
      <c r="F114" s="392" t="str">
        <f t="shared" ca="1" si="9"/>
        <v/>
      </c>
      <c r="G114" s="393" t="str">
        <f ca="1">IF($B114="","",IF(OR($E114&lt;險種基本資料!$D$20,ROUND($E114/$O$6,0)&lt;險種基本資料!$C$20),0,ROUND($E114/$O$6,0)))</f>
        <v/>
      </c>
      <c r="H114" s="393" t="str">
        <f t="shared" ca="1" si="10"/>
        <v/>
      </c>
      <c r="I114" s="393" t="str">
        <f ca="1">IF($B114="","",IF(OR($E114&lt;險種基本資料!$D$20,ROUND($E114/$O$7,0)&lt;險種基本資料!$C$20),0,ROUND($E114/$O$7,0)))</f>
        <v/>
      </c>
      <c r="J114" s="393" t="str">
        <f t="shared" ca="1" si="11"/>
        <v/>
      </c>
      <c r="K114" s="393" t="str">
        <f ca="1">IF($B114="","",IF(OR($E114&lt;險種基本資料!$D$20,ROUND($E114/$O$8,0)&lt;險種基本資料!$C$20),0,ROUND($E114/$O$8,0)))</f>
        <v/>
      </c>
      <c r="L114" s="394" t="str">
        <f t="shared" ca="1" si="12"/>
        <v/>
      </c>
    </row>
    <row r="115" spans="2:12" ht="21.9" customHeight="1">
      <c r="B115" s="388" t="str">
        <f t="shared" ca="1" si="8"/>
        <v/>
      </c>
      <c r="C115" s="389" t="str">
        <f ca="1">IF(B115="","",VLOOKUP(B115,'明細版-試算頁'!$B$20:$S$141,2,FALSE))</f>
        <v/>
      </c>
      <c r="D115" s="390" t="str">
        <f ca="1">IF(B115="","",VLOOKUP(B115,'明細版-試算頁'!$B$20:$S$141,14,FALSE))</f>
        <v/>
      </c>
      <c r="E115" s="391" t="str">
        <f t="shared" ca="1" si="7"/>
        <v/>
      </c>
      <c r="F115" s="392" t="str">
        <f t="shared" ca="1" si="9"/>
        <v/>
      </c>
      <c r="G115" s="393" t="str">
        <f ca="1">IF($B115="","",IF(OR($E115&lt;險種基本資料!$D$20,ROUND($E115/$O$6,0)&lt;險種基本資料!$C$20),0,ROUND($E115/$O$6,0)))</f>
        <v/>
      </c>
      <c r="H115" s="393" t="str">
        <f t="shared" ca="1" si="10"/>
        <v/>
      </c>
      <c r="I115" s="393" t="str">
        <f ca="1">IF($B115="","",IF(OR($E115&lt;險種基本資料!$D$20,ROUND($E115/$O$7,0)&lt;險種基本資料!$C$20),0,ROUND($E115/$O$7,0)))</f>
        <v/>
      </c>
      <c r="J115" s="393" t="str">
        <f t="shared" ca="1" si="11"/>
        <v/>
      </c>
      <c r="K115" s="393" t="str">
        <f ca="1">IF($B115="","",IF(OR($E115&lt;險種基本資料!$D$20,ROUND($E115/$O$8,0)&lt;險種基本資料!$C$20),0,ROUND($E115/$O$8,0)))</f>
        <v/>
      </c>
      <c r="L115" s="394" t="str">
        <f t="shared" ca="1" si="12"/>
        <v/>
      </c>
    </row>
    <row r="116" spans="2:12" ht="21.9" customHeight="1">
      <c r="B116" s="388" t="str">
        <f t="shared" ca="1" si="8"/>
        <v/>
      </c>
      <c r="C116" s="389" t="str">
        <f ca="1">IF(B116="","",VLOOKUP(B116,'明細版-試算頁'!$B$20:$S$141,2,FALSE))</f>
        <v/>
      </c>
      <c r="D116" s="390" t="str">
        <f ca="1">IF(B116="","",VLOOKUP(B116,'明細版-試算頁'!$B$20:$S$141,14,FALSE))</f>
        <v/>
      </c>
      <c r="E116" s="391" t="str">
        <f t="shared" ca="1" si="7"/>
        <v/>
      </c>
      <c r="F116" s="392" t="str">
        <f t="shared" ca="1" si="9"/>
        <v/>
      </c>
      <c r="G116" s="393" t="str">
        <f ca="1">IF($B116="","",IF(OR($E116&lt;險種基本資料!$D$20,ROUND($E116/$O$6,0)&lt;險種基本資料!$C$20),0,ROUND($E116/$O$6,0)))</f>
        <v/>
      </c>
      <c r="H116" s="393" t="str">
        <f t="shared" ca="1" si="10"/>
        <v/>
      </c>
      <c r="I116" s="393" t="str">
        <f ca="1">IF($B116="","",IF(OR($E116&lt;險種基本資料!$D$20,ROUND($E116/$O$7,0)&lt;險種基本資料!$C$20),0,ROUND($E116/$O$7,0)))</f>
        <v/>
      </c>
      <c r="J116" s="393" t="str">
        <f t="shared" ca="1" si="11"/>
        <v/>
      </c>
      <c r="K116" s="393" t="str">
        <f ca="1">IF($B116="","",IF(OR($E116&lt;險種基本資料!$D$20,ROUND($E116/$O$8,0)&lt;險種基本資料!$C$20),0,ROUND($E116/$O$8,0)))</f>
        <v/>
      </c>
      <c r="L116" s="394" t="str">
        <f t="shared" ca="1" si="12"/>
        <v/>
      </c>
    </row>
    <row r="117" spans="2:12" ht="21.9" customHeight="1" thickBot="1">
      <c r="B117" s="388" t="str">
        <f t="shared" ca="1" si="8"/>
        <v/>
      </c>
      <c r="C117" s="389" t="str">
        <f ca="1">IF(B117="","",VLOOKUP(B117,'明細版-試算頁'!$B$20:$S$141,2,FALSE))</f>
        <v/>
      </c>
      <c r="D117" s="390" t="str">
        <f ca="1">IF(B117="","",VLOOKUP(B117,'明細版-試算頁'!$B$20:$S$141,14,FALSE))</f>
        <v/>
      </c>
      <c r="E117" s="391" t="str">
        <f t="shared" ca="1" si="7"/>
        <v/>
      </c>
      <c r="F117" s="392" t="str">
        <f t="shared" ca="1" si="9"/>
        <v/>
      </c>
      <c r="G117" s="393" t="str">
        <f ca="1">IF($B117="","",IF(OR($E117&lt;險種基本資料!$D$20,ROUND($E117/$O$6,0)&lt;險種基本資料!$C$20),0,ROUND($E117/$O$6,0)))</f>
        <v/>
      </c>
      <c r="H117" s="393" t="str">
        <f t="shared" ca="1" si="10"/>
        <v/>
      </c>
      <c r="I117" s="393" t="str">
        <f ca="1">IF($B117="","",IF(OR($E117&lt;險種基本資料!$D$20,ROUND($E117/$O$7,0)&lt;險種基本資料!$C$20),0,ROUND($E117/$O$7,0)))</f>
        <v/>
      </c>
      <c r="J117" s="393" t="str">
        <f t="shared" ca="1" si="11"/>
        <v/>
      </c>
      <c r="K117" s="393" t="str">
        <f ca="1">IF($B117="","",IF(OR($E117&lt;險種基本資料!$D$20,ROUND($E117/$O$8,0)&lt;險種基本資料!$C$20),0,ROUND($E117/$O$8,0)))</f>
        <v/>
      </c>
      <c r="L117" s="394" t="str">
        <f t="shared" ca="1" si="12"/>
        <v/>
      </c>
    </row>
    <row r="118" spans="2:12" ht="23.05" customHeight="1">
      <c r="B118" s="1414" t="str">
        <f>B$12</f>
        <v>保單
年度
(末)</v>
      </c>
      <c r="C118" s="1416" t="str">
        <f>C$12</f>
        <v>保險
年齡</v>
      </c>
      <c r="D118" s="1419" t="str">
        <f>D$12</f>
        <v>身故保險金
(不含喪葬費用保險金)</v>
      </c>
      <c r="E118" s="386"/>
      <c r="F118" s="1421" t="str">
        <f>$F$12</f>
        <v>身故保險金(不含喪葬費用保險金)</v>
      </c>
      <c r="G118" s="1422"/>
      <c r="H118" s="1422"/>
      <c r="I118" s="1422"/>
      <c r="J118" s="1422"/>
      <c r="K118" s="1422"/>
      <c r="L118" s="1423"/>
    </row>
    <row r="119" spans="2:12" ht="23.05" customHeight="1">
      <c r="B119" s="1415"/>
      <c r="C119" s="1417"/>
      <c r="D119" s="1420"/>
      <c r="E119" s="387"/>
      <c r="F119" s="1424" t="str">
        <f>$F$13</f>
        <v>一次給付
(給付比例0%)</v>
      </c>
      <c r="G119" s="1425" t="str">
        <f>$G$13</f>
        <v>約定分期定期給付(給付比例100%)</v>
      </c>
      <c r="H119" s="1425"/>
      <c r="I119" s="1425"/>
      <c r="J119" s="1425"/>
      <c r="K119" s="1425"/>
      <c r="L119" s="1426"/>
    </row>
    <row r="120" spans="2:12" ht="23.05" customHeight="1">
      <c r="B120" s="1415"/>
      <c r="C120" s="1417"/>
      <c r="D120" s="1420"/>
      <c r="E120" s="387"/>
      <c r="F120" s="1424"/>
      <c r="G120" s="1425" t="str">
        <f>$G$14</f>
        <v>選擇一：給付期間5年期</v>
      </c>
      <c r="H120" s="1425"/>
      <c r="I120" s="1425" t="str">
        <f>$I$14</f>
        <v>選擇二：給付期間10年期</v>
      </c>
      <c r="J120" s="1425"/>
      <c r="K120" s="1425" t="str">
        <f>$K$14</f>
        <v>選擇三：給付期間20年期</v>
      </c>
      <c r="L120" s="1426"/>
    </row>
    <row r="121" spans="2:12" ht="23.05" customHeight="1">
      <c r="B121" s="1415"/>
      <c r="C121" s="1418"/>
      <c r="D121" s="1420"/>
      <c r="E121" s="387" t="s">
        <v>372</v>
      </c>
      <c r="F121" s="1424"/>
      <c r="G121" s="372" t="str">
        <f>$G$15</f>
        <v>每年領取金額</v>
      </c>
      <c r="H121" s="372" t="str">
        <f>$H$15</f>
        <v>累計總領取金額</v>
      </c>
      <c r="I121" s="372" t="str">
        <f>$I$15</f>
        <v>每年領取金額</v>
      </c>
      <c r="J121" s="372" t="str">
        <f>$J$15</f>
        <v>累計總領取金額</v>
      </c>
      <c r="K121" s="372" t="str">
        <f>$K$15</f>
        <v>每年領取金額</v>
      </c>
      <c r="L121" s="373" t="str">
        <f>$L$15</f>
        <v>累計總領取金額</v>
      </c>
    </row>
    <row r="122" spans="2:12" ht="21.9" customHeight="1">
      <c r="B122" s="388" t="str">
        <f ca="1">IF(OR(C117="",C117=109),"",B117+1)</f>
        <v/>
      </c>
      <c r="C122" s="389" t="str">
        <f ca="1">IF(B122="","",VLOOKUP(B122,'明細版-試算頁'!$B$20:$S$141,2,FALSE))</f>
        <v/>
      </c>
      <c r="D122" s="390" t="str">
        <f ca="1">IF(B122="","",VLOOKUP(B122,'明細版-試算頁'!$B$20:$S$141,14,FALSE))</f>
        <v/>
      </c>
      <c r="E122" s="391" t="str">
        <f t="shared" ca="1" si="7"/>
        <v/>
      </c>
      <c r="F122" s="392" t="str">
        <f t="shared" ca="1" si="9"/>
        <v/>
      </c>
      <c r="G122" s="393" t="str">
        <f ca="1">IF($B122="","",IF(OR($E122&lt;險種基本資料!$D$20,ROUND($E122/$O$6,0)&lt;險種基本資料!$C$20),0,ROUND($E122/$O$6,0)))</f>
        <v/>
      </c>
      <c r="H122" s="393" t="str">
        <f t="shared" ca="1" si="10"/>
        <v/>
      </c>
      <c r="I122" s="393" t="str">
        <f ca="1">IF($B122="","",IF(OR($E122&lt;險種基本資料!$D$20,ROUND($E122/$O$7,0)&lt;險種基本資料!$C$20),0,ROUND($E122/$O$7,0)))</f>
        <v/>
      </c>
      <c r="J122" s="393" t="str">
        <f t="shared" ca="1" si="11"/>
        <v/>
      </c>
      <c r="K122" s="393" t="str">
        <f ca="1">IF($B122="","",IF(OR($E122&lt;險種基本資料!$D$20,ROUND($E122/$O$8,0)&lt;險種基本資料!$C$20),0,ROUND($E122/$O$8,0)))</f>
        <v/>
      </c>
      <c r="L122" s="394" t="str">
        <f t="shared" ca="1" si="12"/>
        <v/>
      </c>
    </row>
    <row r="123" spans="2:12" ht="21.9" customHeight="1">
      <c r="B123" s="388" t="str">
        <f t="shared" ca="1" si="8"/>
        <v/>
      </c>
      <c r="C123" s="389" t="str">
        <f ca="1">IF(B123="","",VLOOKUP(B123,'明細版-試算頁'!$B$20:$S$141,2,FALSE))</f>
        <v/>
      </c>
      <c r="D123" s="390" t="str">
        <f ca="1">IF(B123="","",VLOOKUP(B123,'明細版-試算頁'!$B$20:$S$141,14,FALSE))</f>
        <v/>
      </c>
      <c r="E123" s="391" t="str">
        <f t="shared" ca="1" si="7"/>
        <v/>
      </c>
      <c r="F123" s="392" t="str">
        <f t="shared" ca="1" si="9"/>
        <v/>
      </c>
      <c r="G123" s="393" t="str">
        <f ca="1">IF($B123="","",IF(OR($E123&lt;險種基本資料!$D$20,ROUND($E123/$O$6,0)&lt;險種基本資料!$C$20),0,ROUND($E123/$O$6,0)))</f>
        <v/>
      </c>
      <c r="H123" s="393" t="str">
        <f t="shared" ca="1" si="10"/>
        <v/>
      </c>
      <c r="I123" s="393" t="str">
        <f ca="1">IF($B123="","",IF(OR($E123&lt;險種基本資料!$D$20,ROUND($E123/$O$7,0)&lt;險種基本資料!$C$20),0,ROUND($E123/$O$7,0)))</f>
        <v/>
      </c>
      <c r="J123" s="393" t="str">
        <f t="shared" ca="1" si="11"/>
        <v/>
      </c>
      <c r="K123" s="393" t="str">
        <f ca="1">IF($B123="","",IF(OR($E123&lt;險種基本資料!$D$20,ROUND($E123/$O$8,0)&lt;險種基本資料!$C$20),0,ROUND($E123/$O$8,0)))</f>
        <v/>
      </c>
      <c r="L123" s="394" t="str">
        <f t="shared" ca="1" si="12"/>
        <v/>
      </c>
    </row>
    <row r="124" spans="2:12" ht="21.9" customHeight="1">
      <c r="B124" s="388" t="str">
        <f t="shared" ca="1" si="8"/>
        <v/>
      </c>
      <c r="C124" s="389" t="str">
        <f ca="1">IF(B124="","",VLOOKUP(B124,'明細版-試算頁'!$B$20:$S$141,2,FALSE))</f>
        <v/>
      </c>
      <c r="D124" s="390" t="str">
        <f ca="1">IF(B124="","",VLOOKUP(B124,'明細版-試算頁'!$B$20:$S$141,14,FALSE))</f>
        <v/>
      </c>
      <c r="E124" s="391" t="str">
        <f t="shared" ca="1" si="7"/>
        <v/>
      </c>
      <c r="F124" s="392" t="str">
        <f t="shared" ca="1" si="9"/>
        <v/>
      </c>
      <c r="G124" s="393" t="str">
        <f ca="1">IF($B124="","",IF(OR($E124&lt;險種基本資料!$D$20,ROUND($E124/$O$6,0)&lt;險種基本資料!$C$20),0,ROUND($E124/$O$6,0)))</f>
        <v/>
      </c>
      <c r="H124" s="393" t="str">
        <f t="shared" ca="1" si="10"/>
        <v/>
      </c>
      <c r="I124" s="393" t="str">
        <f ca="1">IF($B124="","",IF(OR($E124&lt;險種基本資料!$D$20,ROUND($E124/$O$7,0)&lt;險種基本資料!$C$20),0,ROUND($E124/$O$7,0)))</f>
        <v/>
      </c>
      <c r="J124" s="393" t="str">
        <f t="shared" ca="1" si="11"/>
        <v/>
      </c>
      <c r="K124" s="393" t="str">
        <f ca="1">IF($B124="","",IF(OR($E124&lt;險種基本資料!$D$20,ROUND($E124/$O$8,0)&lt;險種基本資料!$C$20),0,ROUND($E124/$O$8,0)))</f>
        <v/>
      </c>
      <c r="L124" s="394" t="str">
        <f t="shared" ca="1" si="12"/>
        <v/>
      </c>
    </row>
    <row r="125" spans="2:12" ht="21.9" customHeight="1">
      <c r="B125" s="388" t="str">
        <f t="shared" ca="1" si="8"/>
        <v/>
      </c>
      <c r="C125" s="389" t="str">
        <f ca="1">IF(B125="","",VLOOKUP(B125,'明細版-試算頁'!$B$20:$S$141,2,FALSE))</f>
        <v/>
      </c>
      <c r="D125" s="390" t="str">
        <f ca="1">IF(B125="","",VLOOKUP(B125,'明細版-試算頁'!$B$20:$S$141,14,FALSE))</f>
        <v/>
      </c>
      <c r="E125" s="391" t="str">
        <f t="shared" ca="1" si="7"/>
        <v/>
      </c>
      <c r="F125" s="392" t="str">
        <f t="shared" ca="1" si="9"/>
        <v/>
      </c>
      <c r="G125" s="393" t="str">
        <f ca="1">IF($B125="","",IF(OR($E125&lt;險種基本資料!$D$20,ROUND($E125/$O$6,0)&lt;險種基本資料!$C$20),0,ROUND($E125/$O$6,0)))</f>
        <v/>
      </c>
      <c r="H125" s="393" t="str">
        <f t="shared" ca="1" si="10"/>
        <v/>
      </c>
      <c r="I125" s="393" t="str">
        <f ca="1">IF($B125="","",IF(OR($E125&lt;險種基本資料!$D$20,ROUND($E125/$O$7,0)&lt;險種基本資料!$C$20),0,ROUND($E125/$O$7,0)))</f>
        <v/>
      </c>
      <c r="J125" s="393" t="str">
        <f t="shared" ca="1" si="11"/>
        <v/>
      </c>
      <c r="K125" s="393" t="str">
        <f ca="1">IF($B125="","",IF(OR($E125&lt;險種基本資料!$D$20,ROUND($E125/$O$8,0)&lt;險種基本資料!$C$20),0,ROUND($E125/$O$8,0)))</f>
        <v/>
      </c>
      <c r="L125" s="394" t="str">
        <f t="shared" ca="1" si="12"/>
        <v/>
      </c>
    </row>
    <row r="126" spans="2:12" ht="21.9" customHeight="1">
      <c r="B126" s="388" t="str">
        <f t="shared" ca="1" si="8"/>
        <v/>
      </c>
      <c r="C126" s="389" t="str">
        <f ca="1">IF(B126="","",VLOOKUP(B126,'明細版-試算頁'!$B$20:$S$141,2,FALSE))</f>
        <v/>
      </c>
      <c r="D126" s="390" t="str">
        <f ca="1">IF(B126="","",VLOOKUP(B126,'明細版-試算頁'!$B$20:$S$141,14,FALSE))</f>
        <v/>
      </c>
      <c r="E126" s="391" t="str">
        <f t="shared" ca="1" si="7"/>
        <v/>
      </c>
      <c r="F126" s="392" t="str">
        <f t="shared" ca="1" si="9"/>
        <v/>
      </c>
      <c r="G126" s="393" t="str">
        <f ca="1">IF($B126="","",IF(OR($E126&lt;險種基本資料!$D$20,ROUND($E126/$O$6,0)&lt;險種基本資料!$C$20),0,ROUND($E126/$O$6,0)))</f>
        <v/>
      </c>
      <c r="H126" s="393" t="str">
        <f t="shared" ca="1" si="10"/>
        <v/>
      </c>
      <c r="I126" s="393" t="str">
        <f ca="1">IF($B126="","",IF(OR($E126&lt;險種基本資料!$D$20,ROUND($E126/$O$7,0)&lt;險種基本資料!$C$20),0,ROUND($E126/$O$7,0)))</f>
        <v/>
      </c>
      <c r="J126" s="393" t="str">
        <f t="shared" ca="1" si="11"/>
        <v/>
      </c>
      <c r="K126" s="393" t="str">
        <f ca="1">IF($B126="","",IF(OR($E126&lt;險種基本資料!$D$20,ROUND($E126/$O$8,0)&lt;險種基本資料!$C$20),0,ROUND($E126/$O$8,0)))</f>
        <v/>
      </c>
      <c r="L126" s="394" t="str">
        <f t="shared" ca="1" si="12"/>
        <v/>
      </c>
    </row>
    <row r="127" spans="2:12" ht="21.9" customHeight="1">
      <c r="B127" s="388" t="str">
        <f t="shared" ca="1" si="8"/>
        <v/>
      </c>
      <c r="C127" s="389" t="str">
        <f ca="1">IF(B127="","",VLOOKUP(B127,'明細版-試算頁'!$B$20:$S$141,2,FALSE))</f>
        <v/>
      </c>
      <c r="D127" s="390" t="str">
        <f ca="1">IF(B127="","",VLOOKUP(B127,'明細版-試算頁'!$B$20:$S$141,14,FALSE))</f>
        <v/>
      </c>
      <c r="E127" s="391" t="str">
        <f t="shared" ca="1" si="7"/>
        <v/>
      </c>
      <c r="F127" s="392" t="str">
        <f t="shared" ca="1" si="9"/>
        <v/>
      </c>
      <c r="G127" s="393" t="str">
        <f ca="1">IF($B127="","",IF(OR($E127&lt;險種基本資料!$D$20,ROUND($E127/$O$6,0)&lt;險種基本資料!$C$20),0,ROUND($E127/$O$6,0)))</f>
        <v/>
      </c>
      <c r="H127" s="393" t="str">
        <f t="shared" ca="1" si="10"/>
        <v/>
      </c>
      <c r="I127" s="393" t="str">
        <f ca="1">IF($B127="","",IF(OR($E127&lt;險種基本資料!$D$20,ROUND($E127/$O$7,0)&lt;險種基本資料!$C$20),0,ROUND($E127/$O$7,0)))</f>
        <v/>
      </c>
      <c r="J127" s="393" t="str">
        <f t="shared" ca="1" si="11"/>
        <v/>
      </c>
      <c r="K127" s="393" t="str">
        <f ca="1">IF($B127="","",IF(OR($E127&lt;險種基本資料!$D$20,ROUND($E127/$O$8,0)&lt;險種基本資料!$C$20),0,ROUND($E127/$O$8,0)))</f>
        <v/>
      </c>
      <c r="L127" s="394" t="str">
        <f t="shared" ca="1" si="12"/>
        <v/>
      </c>
    </row>
    <row r="128" spans="2:12" ht="21.9" customHeight="1">
      <c r="B128" s="388" t="str">
        <f t="shared" ca="1" si="8"/>
        <v/>
      </c>
      <c r="C128" s="389" t="str">
        <f ca="1">IF(B128="","",VLOOKUP(B128,'明細版-試算頁'!$B$20:$S$141,2,FALSE))</f>
        <v/>
      </c>
      <c r="D128" s="390" t="str">
        <f ca="1">IF(B128="","",VLOOKUP(B128,'明細版-試算頁'!$B$20:$S$141,14,FALSE))</f>
        <v/>
      </c>
      <c r="E128" s="391" t="str">
        <f t="shared" ca="1" si="7"/>
        <v/>
      </c>
      <c r="F128" s="392" t="str">
        <f t="shared" ca="1" si="9"/>
        <v/>
      </c>
      <c r="G128" s="393" t="str">
        <f ca="1">IF($B128="","",IF(OR($E128&lt;險種基本資料!$D$20,ROUND($E128/$O$6,0)&lt;險種基本資料!$C$20),0,ROUND($E128/$O$6,0)))</f>
        <v/>
      </c>
      <c r="H128" s="393" t="str">
        <f t="shared" ca="1" si="10"/>
        <v/>
      </c>
      <c r="I128" s="393" t="str">
        <f ca="1">IF($B128="","",IF(OR($E128&lt;險種基本資料!$D$20,ROUND($E128/$O$7,0)&lt;險種基本資料!$C$20),0,ROUND($E128/$O$7,0)))</f>
        <v/>
      </c>
      <c r="J128" s="393" t="str">
        <f t="shared" ca="1" si="11"/>
        <v/>
      </c>
      <c r="K128" s="393" t="str">
        <f ca="1">IF($B128="","",IF(OR($E128&lt;險種基本資料!$D$20,ROUND($E128/$O$8,0)&lt;險種基本資料!$C$20),0,ROUND($E128/$O$8,0)))</f>
        <v/>
      </c>
      <c r="L128" s="394" t="str">
        <f t="shared" ca="1" si="12"/>
        <v/>
      </c>
    </row>
    <row r="129" spans="2:19" ht="21.9" customHeight="1">
      <c r="B129" s="388" t="str">
        <f t="shared" ca="1" si="8"/>
        <v/>
      </c>
      <c r="C129" s="389" t="str">
        <f ca="1">IF(B129="","",VLOOKUP(B129,'明細版-試算頁'!$B$20:$S$141,2,FALSE))</f>
        <v/>
      </c>
      <c r="D129" s="390" t="str">
        <f ca="1">IF(B129="","",VLOOKUP(B129,'明細版-試算頁'!$B$20:$S$141,14,FALSE))</f>
        <v/>
      </c>
      <c r="E129" s="391" t="str">
        <f t="shared" ca="1" si="7"/>
        <v/>
      </c>
      <c r="F129" s="392" t="str">
        <f t="shared" ca="1" si="9"/>
        <v/>
      </c>
      <c r="G129" s="393" t="str">
        <f ca="1">IF($B129="","",IF(OR($E129&lt;險種基本資料!$D$20,ROUND($E129/$O$6,0)&lt;險種基本資料!$C$20),0,ROUND($E129/$O$6,0)))</f>
        <v/>
      </c>
      <c r="H129" s="393" t="str">
        <f t="shared" ca="1" si="10"/>
        <v/>
      </c>
      <c r="I129" s="393" t="str">
        <f ca="1">IF($B129="","",IF(OR($E129&lt;險種基本資料!$D$20,ROUND($E129/$O$7,0)&lt;險種基本資料!$C$20),0,ROUND($E129/$O$7,0)))</f>
        <v/>
      </c>
      <c r="J129" s="393" t="str">
        <f t="shared" ca="1" si="11"/>
        <v/>
      </c>
      <c r="K129" s="393" t="str">
        <f ca="1">IF($B129="","",IF(OR($E129&lt;險種基本資料!$D$20,ROUND($E129/$O$8,0)&lt;險種基本資料!$C$20),0,ROUND($E129/$O$8,0)))</f>
        <v/>
      </c>
      <c r="L129" s="394" t="str">
        <f t="shared" ca="1" si="12"/>
        <v/>
      </c>
    </row>
    <row r="130" spans="2:19" ht="21.9" customHeight="1">
      <c r="B130" s="388" t="str">
        <f t="shared" ca="1" si="8"/>
        <v/>
      </c>
      <c r="C130" s="389" t="str">
        <f ca="1">IF(B130="","",VLOOKUP(B130,'明細版-試算頁'!$B$20:$S$141,2,FALSE))</f>
        <v/>
      </c>
      <c r="D130" s="390" t="str">
        <f ca="1">IF(B130="","",VLOOKUP(B130,'明細版-試算頁'!$B$20:$S$141,14,FALSE))</f>
        <v/>
      </c>
      <c r="E130" s="391" t="str">
        <f t="shared" ca="1" si="7"/>
        <v/>
      </c>
      <c r="F130" s="392" t="str">
        <f t="shared" ca="1" si="9"/>
        <v/>
      </c>
      <c r="G130" s="393" t="str">
        <f ca="1">IF($B130="","",IF(OR($E130&lt;險種基本資料!$D$20,ROUND($E130/$O$6,0)&lt;險種基本資料!$C$20),0,ROUND($E130/$O$6,0)))</f>
        <v/>
      </c>
      <c r="H130" s="393" t="str">
        <f t="shared" ca="1" si="10"/>
        <v/>
      </c>
      <c r="I130" s="393" t="str">
        <f ca="1">IF($B130="","",IF(OR($E130&lt;險種基本資料!$D$20,ROUND($E130/$O$7,0)&lt;險種基本資料!$C$20),0,ROUND($E130/$O$7,0)))</f>
        <v/>
      </c>
      <c r="J130" s="393" t="str">
        <f t="shared" ca="1" si="11"/>
        <v/>
      </c>
      <c r="K130" s="393" t="str">
        <f ca="1">IF($B130="","",IF(OR($E130&lt;險種基本資料!$D$20,ROUND($E130/$O$8,0)&lt;險種基本資料!$C$20),0,ROUND($E130/$O$8,0)))</f>
        <v/>
      </c>
      <c r="L130" s="394" t="str">
        <f t="shared" ca="1" si="12"/>
        <v/>
      </c>
    </row>
    <row r="131" spans="2:19" ht="21.9" customHeight="1">
      <c r="B131" s="388" t="str">
        <f t="shared" ca="1" si="8"/>
        <v/>
      </c>
      <c r="C131" s="389" t="str">
        <f ca="1">IF(B131="","",VLOOKUP(B131,'明細版-試算頁'!$B$20:$S$141,2,FALSE))</f>
        <v/>
      </c>
      <c r="D131" s="390" t="str">
        <f ca="1">IF(B131="","",VLOOKUP(B131,'明細版-試算頁'!$B$20:$S$141,14,FALSE))</f>
        <v/>
      </c>
      <c r="E131" s="391" t="str">
        <f t="shared" ca="1" si="7"/>
        <v/>
      </c>
      <c r="F131" s="392" t="str">
        <f t="shared" ca="1" si="9"/>
        <v/>
      </c>
      <c r="G131" s="393" t="str">
        <f ca="1">IF($B131="","",IF(OR($E131&lt;險種基本資料!$D$20,ROUND($E131/$O$6,0)&lt;險種基本資料!$C$20),0,ROUND($E131/$O$6,0)))</f>
        <v/>
      </c>
      <c r="H131" s="393" t="str">
        <f t="shared" ca="1" si="10"/>
        <v/>
      </c>
      <c r="I131" s="393" t="str">
        <f ca="1">IF($B131="","",IF(OR($E131&lt;險種基本資料!$D$20,ROUND($E131/$O$7,0)&lt;險種基本資料!$C$20),0,ROUND($E131/$O$7,0)))</f>
        <v/>
      </c>
      <c r="J131" s="393" t="str">
        <f t="shared" ca="1" si="11"/>
        <v/>
      </c>
      <c r="K131" s="393" t="str">
        <f ca="1">IF($B131="","",IF(OR($E131&lt;險種基本資料!$D$20,ROUND($E131/$O$8,0)&lt;險種基本資料!$C$20),0,ROUND($E131/$O$8,0)))</f>
        <v/>
      </c>
      <c r="L131" s="394" t="str">
        <f t="shared" ca="1" si="12"/>
        <v/>
      </c>
    </row>
    <row r="132" spans="2:19" ht="21.9" customHeight="1">
      <c r="B132" s="388" t="str">
        <f t="shared" ca="1" si="8"/>
        <v/>
      </c>
      <c r="C132" s="389" t="str">
        <f ca="1">IF(B132="","",VLOOKUP(B132,'明細版-試算頁'!$B$20:$S$141,2,FALSE))</f>
        <v/>
      </c>
      <c r="D132" s="390" t="str">
        <f ca="1">IF(B132="","",VLOOKUP(B132,'明細版-試算頁'!$B$20:$S$141,14,FALSE))</f>
        <v/>
      </c>
      <c r="E132" s="391" t="str">
        <f t="shared" ca="1" si="7"/>
        <v/>
      </c>
      <c r="F132" s="392" t="str">
        <f t="shared" ca="1" si="9"/>
        <v/>
      </c>
      <c r="G132" s="393" t="str">
        <f ca="1">IF($B132="","",IF(OR($E132&lt;險種基本資料!$D$20,ROUND($E132/$O$6,0)&lt;險種基本資料!$C$20),0,ROUND($E132/$O$6,0)))</f>
        <v/>
      </c>
      <c r="H132" s="393" t="str">
        <f t="shared" ca="1" si="10"/>
        <v/>
      </c>
      <c r="I132" s="393" t="str">
        <f ca="1">IF($B132="","",IF(OR($E132&lt;險種基本資料!$D$20,ROUND($E132/$O$7,0)&lt;險種基本資料!$C$20),0,ROUND($E132/$O$7,0)))</f>
        <v/>
      </c>
      <c r="J132" s="393" t="str">
        <f t="shared" ca="1" si="11"/>
        <v/>
      </c>
      <c r="K132" s="393" t="str">
        <f ca="1">IF($B132="","",IF(OR($E132&lt;險種基本資料!$D$20,ROUND($E132/$O$8,0)&lt;險種基本資料!$C$20),0,ROUND($E132/$O$8,0)))</f>
        <v/>
      </c>
      <c r="L132" s="394" t="str">
        <f t="shared" ca="1" si="12"/>
        <v/>
      </c>
    </row>
    <row r="133" spans="2:19" ht="21.9" customHeight="1">
      <c r="B133" s="388" t="str">
        <f t="shared" ca="1" si="8"/>
        <v/>
      </c>
      <c r="C133" s="389" t="str">
        <f ca="1">IF(B133="","",VLOOKUP(B133,'明細版-試算頁'!$B$20:$S$141,2,FALSE))</f>
        <v/>
      </c>
      <c r="D133" s="390" t="str">
        <f ca="1">IF(B133="","",VLOOKUP(B133,'明細版-試算頁'!$B$20:$S$141,14,FALSE))</f>
        <v/>
      </c>
      <c r="E133" s="391" t="str">
        <f t="shared" ca="1" si="7"/>
        <v/>
      </c>
      <c r="F133" s="392" t="str">
        <f t="shared" ca="1" si="9"/>
        <v/>
      </c>
      <c r="G133" s="393" t="str">
        <f ca="1">IF($B133="","",IF(OR($E133&lt;險種基本資料!$D$20,ROUND($E133/$O$6,0)&lt;險種基本資料!$C$20),0,ROUND($E133/$O$6,0)))</f>
        <v/>
      </c>
      <c r="H133" s="393" t="str">
        <f t="shared" ca="1" si="10"/>
        <v/>
      </c>
      <c r="I133" s="393" t="str">
        <f ca="1">IF($B133="","",IF(OR($E133&lt;險種基本資料!$D$20,ROUND($E133/$O$7,0)&lt;險種基本資料!$C$20),0,ROUND($E133/$O$7,0)))</f>
        <v/>
      </c>
      <c r="J133" s="393" t="str">
        <f t="shared" ca="1" si="11"/>
        <v/>
      </c>
      <c r="K133" s="393" t="str">
        <f ca="1">IF($B133="","",IF(OR($E133&lt;險種基本資料!$D$20,ROUND($E133/$O$8,0)&lt;險種基本資料!$C$20),0,ROUND($E133/$O$8,0)))</f>
        <v/>
      </c>
      <c r="L133" s="394" t="str">
        <f t="shared" ca="1" si="12"/>
        <v/>
      </c>
    </row>
    <row r="134" spans="2:19" ht="21.9" customHeight="1">
      <c r="B134" s="388" t="str">
        <f t="shared" ca="1" si="8"/>
        <v/>
      </c>
      <c r="C134" s="389" t="str">
        <f ca="1">IF(B134="","",VLOOKUP(B134,'明細版-試算頁'!$B$20:$S$141,2,FALSE))</f>
        <v/>
      </c>
      <c r="D134" s="390" t="str">
        <f ca="1">IF(B134="","",VLOOKUP(B134,'明細版-試算頁'!$B$20:$S$141,14,FALSE))</f>
        <v/>
      </c>
      <c r="E134" s="391" t="str">
        <f t="shared" ca="1" si="7"/>
        <v/>
      </c>
      <c r="F134" s="392" t="str">
        <f t="shared" ca="1" si="9"/>
        <v/>
      </c>
      <c r="G134" s="393" t="str">
        <f ca="1">IF($B134="","",IF(OR($E134&lt;險種基本資料!$D$20,ROUND($E134/$O$6,0)&lt;險種基本資料!$C$20),0,ROUND($E134/$O$6,0)))</f>
        <v/>
      </c>
      <c r="H134" s="393" t="str">
        <f t="shared" ca="1" si="10"/>
        <v/>
      </c>
      <c r="I134" s="393" t="str">
        <f ca="1">IF($B134="","",IF(OR($E134&lt;險種基本資料!$D$20,ROUND($E134/$O$7,0)&lt;險種基本資料!$C$20),0,ROUND($E134/$O$7,0)))</f>
        <v/>
      </c>
      <c r="J134" s="393" t="str">
        <f t="shared" ca="1" si="11"/>
        <v/>
      </c>
      <c r="K134" s="393" t="str">
        <f ca="1">IF($B134="","",IF(OR($E134&lt;險種基本資料!$D$20,ROUND($E134/$O$8,0)&lt;險種基本資料!$C$20),0,ROUND($E134/$O$8,0)))</f>
        <v/>
      </c>
      <c r="L134" s="394" t="str">
        <f t="shared" ca="1" si="12"/>
        <v/>
      </c>
    </row>
    <row r="135" spans="2:19" ht="21.9" customHeight="1">
      <c r="B135" s="388" t="str">
        <f t="shared" ca="1" si="8"/>
        <v/>
      </c>
      <c r="C135" s="389" t="str">
        <f ca="1">IF(B135="","",VLOOKUP(B135,'明細版-試算頁'!$B$20:$S$141,2,FALSE))</f>
        <v/>
      </c>
      <c r="D135" s="390" t="str">
        <f ca="1">IF(B135="","",VLOOKUP(B135,'明細版-試算頁'!$B$20:$S$141,14,FALSE))</f>
        <v/>
      </c>
      <c r="E135" s="391" t="str">
        <f t="shared" ca="1" si="7"/>
        <v/>
      </c>
      <c r="F135" s="392" t="str">
        <f t="shared" ca="1" si="9"/>
        <v/>
      </c>
      <c r="G135" s="393" t="str">
        <f ca="1">IF($B135="","",IF(OR($E135&lt;險種基本資料!$D$20,ROUND($E135/$O$6,0)&lt;險種基本資料!$C$20),0,ROUND($E135/$O$6,0)))</f>
        <v/>
      </c>
      <c r="H135" s="393" t="str">
        <f t="shared" ca="1" si="10"/>
        <v/>
      </c>
      <c r="I135" s="393" t="str">
        <f ca="1">IF($B135="","",IF(OR($E135&lt;險種基本資料!$D$20,ROUND($E135/$O$7,0)&lt;險種基本資料!$C$20),0,ROUND($E135/$O$7,0)))</f>
        <v/>
      </c>
      <c r="J135" s="393" t="str">
        <f t="shared" ca="1" si="11"/>
        <v/>
      </c>
      <c r="K135" s="393" t="str">
        <f ca="1">IF($B135="","",IF(OR($E135&lt;險種基本資料!$D$20,ROUND($E135/$O$8,0)&lt;險種基本資料!$C$20),0,ROUND($E135/$O$8,0)))</f>
        <v/>
      </c>
      <c r="L135" s="394" t="str">
        <f t="shared" ca="1" si="12"/>
        <v/>
      </c>
    </row>
    <row r="136" spans="2:19" ht="21.9" customHeight="1">
      <c r="B136" s="388" t="str">
        <f t="shared" ca="1" si="8"/>
        <v/>
      </c>
      <c r="C136" s="389" t="str">
        <f ca="1">IF(B136="","",VLOOKUP(B136,'明細版-試算頁'!$B$20:$S$141,2,FALSE))</f>
        <v/>
      </c>
      <c r="D136" s="390" t="str">
        <f ca="1">IF(B136="","",VLOOKUP(B136,'明細版-試算頁'!$B$20:$S$141,14,FALSE))</f>
        <v/>
      </c>
      <c r="E136" s="391" t="str">
        <f t="shared" ca="1" si="7"/>
        <v/>
      </c>
      <c r="F136" s="392" t="str">
        <f t="shared" ca="1" si="9"/>
        <v/>
      </c>
      <c r="G136" s="393" t="str">
        <f ca="1">IF($B136="","",IF(OR($E136&lt;險種基本資料!$D$20,ROUND($E136/$O$6,0)&lt;險種基本資料!$C$20),0,ROUND($E136/$O$6,0)))</f>
        <v/>
      </c>
      <c r="H136" s="393" t="str">
        <f t="shared" ca="1" si="10"/>
        <v/>
      </c>
      <c r="I136" s="393" t="str">
        <f ca="1">IF($B136="","",IF(OR($E136&lt;險種基本資料!$D$20,ROUND($E136/$O$7,0)&lt;險種基本資料!$C$20),0,ROUND($E136/$O$7,0)))</f>
        <v/>
      </c>
      <c r="J136" s="393" t="str">
        <f t="shared" ca="1" si="11"/>
        <v/>
      </c>
      <c r="K136" s="393" t="str">
        <f ca="1">IF($B136="","",IF(OR($E136&lt;險種基本資料!$D$20,ROUND($E136/$O$8,0)&lt;險種基本資料!$C$20),0,ROUND($E136/$O$8,0)))</f>
        <v/>
      </c>
      <c r="L136" s="394" t="str">
        <f t="shared" ca="1" si="12"/>
        <v/>
      </c>
    </row>
    <row r="137" spans="2:19" ht="21.9" customHeight="1">
      <c r="B137" s="388" t="str">
        <f t="shared" ca="1" si="8"/>
        <v/>
      </c>
      <c r="C137" s="389" t="str">
        <f ca="1">IF(B137="","",VLOOKUP(B137,'明細版-試算頁'!$B$20:$S$141,2,FALSE))</f>
        <v/>
      </c>
      <c r="D137" s="390" t="str">
        <f ca="1">IF(B137="","",VLOOKUP(B137,'明細版-試算頁'!$B$20:$S$141,14,FALSE))</f>
        <v/>
      </c>
      <c r="E137" s="391" t="str">
        <f t="shared" ca="1" si="7"/>
        <v/>
      </c>
      <c r="F137" s="392" t="str">
        <f t="shared" ca="1" si="9"/>
        <v/>
      </c>
      <c r="G137" s="393" t="str">
        <f ca="1">IF($B137="","",IF(OR($E137&lt;險種基本資料!$D$20,ROUND($E137/$O$6,0)&lt;險種基本資料!$C$20),0,ROUND($E137/$O$6,0)))</f>
        <v/>
      </c>
      <c r="H137" s="393" t="str">
        <f t="shared" ca="1" si="10"/>
        <v/>
      </c>
      <c r="I137" s="393" t="str">
        <f ca="1">IF($B137="","",IF(OR($E137&lt;險種基本資料!$D$20,ROUND($E137/$O$7,0)&lt;險種基本資料!$C$20),0,ROUND($E137/$O$7,0)))</f>
        <v/>
      </c>
      <c r="J137" s="393" t="str">
        <f t="shared" ca="1" si="11"/>
        <v/>
      </c>
      <c r="K137" s="393" t="str">
        <f ca="1">IF($B137="","",IF(OR($E137&lt;險種基本資料!$D$20,ROUND($E137/$O$8,0)&lt;險種基本資料!$C$20),0,ROUND($E137/$O$8,0)))</f>
        <v/>
      </c>
      <c r="L137" s="394" t="str">
        <f t="shared" ca="1" si="12"/>
        <v/>
      </c>
    </row>
    <row r="138" spans="2:19" ht="21.9" customHeight="1">
      <c r="B138" s="388" t="str">
        <f t="shared" ca="1" si="8"/>
        <v/>
      </c>
      <c r="C138" s="389" t="str">
        <f ca="1">IF(B138="","",VLOOKUP(B138,'明細版-試算頁'!$B$20:$S$141,2,FALSE))</f>
        <v/>
      </c>
      <c r="D138" s="390" t="str">
        <f ca="1">IF(B138="","",VLOOKUP(B138,'明細版-試算頁'!$B$20:$S$141,14,FALSE))</f>
        <v/>
      </c>
      <c r="E138" s="391" t="str">
        <f t="shared" ca="1" si="7"/>
        <v/>
      </c>
      <c r="F138" s="392" t="str">
        <f t="shared" ca="1" si="9"/>
        <v/>
      </c>
      <c r="G138" s="393" t="str">
        <f ca="1">IF($B138="","",IF(OR($E138&lt;險種基本資料!$D$20,ROUND($E138/$O$6,0)&lt;險種基本資料!$C$20),0,ROUND($E138/$O$6,0)))</f>
        <v/>
      </c>
      <c r="H138" s="393" t="str">
        <f t="shared" ca="1" si="10"/>
        <v/>
      </c>
      <c r="I138" s="393" t="str">
        <f ca="1">IF($B138="","",IF(OR($E138&lt;險種基本資料!$D$20,ROUND($E138/$O$7,0)&lt;險種基本資料!$C$20),0,ROUND($E138/$O$7,0)))</f>
        <v/>
      </c>
      <c r="J138" s="393" t="str">
        <f t="shared" ca="1" si="11"/>
        <v/>
      </c>
      <c r="K138" s="393" t="str">
        <f ca="1">IF($B138="","",IF(OR($E138&lt;險種基本資料!$D$20,ROUND($E138/$O$8,0)&lt;險種基本資料!$C$20),0,ROUND($E138/$O$8,0)))</f>
        <v/>
      </c>
      <c r="L138" s="394" t="str">
        <f t="shared" ca="1" si="12"/>
        <v/>
      </c>
    </row>
    <row r="139" spans="2:19" ht="21.9" customHeight="1">
      <c r="B139" s="388" t="str">
        <f t="shared" ca="1" si="8"/>
        <v/>
      </c>
      <c r="C139" s="389" t="str">
        <f ca="1">IF(B139="","",VLOOKUP(B139,'明細版-試算頁'!$B$20:$S$141,2,FALSE))</f>
        <v/>
      </c>
      <c r="D139" s="390" t="str">
        <f ca="1">IF(B139="","",VLOOKUP(B139,'明細版-試算頁'!$B$20:$S$141,14,FALSE))</f>
        <v/>
      </c>
      <c r="E139" s="391" t="str">
        <f t="shared" ca="1" si="7"/>
        <v/>
      </c>
      <c r="F139" s="392" t="str">
        <f t="shared" ca="1" si="9"/>
        <v/>
      </c>
      <c r="G139" s="393" t="str">
        <f ca="1">IF($B139="","",IF(OR($E139&lt;險種基本資料!$D$20,ROUND($E139/$O$6,0)&lt;險種基本資料!$C$20),0,ROUND($E139/$O$6,0)))</f>
        <v/>
      </c>
      <c r="H139" s="393" t="str">
        <f t="shared" ca="1" si="10"/>
        <v/>
      </c>
      <c r="I139" s="393" t="str">
        <f ca="1">IF($B139="","",IF(OR($E139&lt;險種基本資料!$D$20,ROUND($E139/$O$7,0)&lt;險種基本資料!$C$20),0,ROUND($E139/$O$7,0)))</f>
        <v/>
      </c>
      <c r="J139" s="393" t="str">
        <f t="shared" ca="1" si="11"/>
        <v/>
      </c>
      <c r="K139" s="393" t="str">
        <f ca="1">IF($B139="","",IF(OR($E139&lt;險種基本資料!$D$20,ROUND($E139/$O$8,0)&lt;險種基本資料!$C$20),0,ROUND($E139/$O$8,0)))</f>
        <v/>
      </c>
      <c r="L139" s="394" t="str">
        <f t="shared" ca="1" si="12"/>
        <v/>
      </c>
    </row>
    <row r="140" spans="2:19" ht="21.9" customHeight="1">
      <c r="B140" s="388" t="str">
        <f t="shared" ca="1" si="8"/>
        <v/>
      </c>
      <c r="C140" s="389" t="str">
        <f ca="1">IF(B140="","",VLOOKUP(B140,'明細版-試算頁'!$B$20:$S$141,2,FALSE))</f>
        <v/>
      </c>
      <c r="D140" s="390" t="str">
        <f ca="1">IF(B140="","",VLOOKUP(B140,'明細版-試算頁'!$B$20:$S$141,14,FALSE))</f>
        <v/>
      </c>
      <c r="E140" s="391" t="str">
        <f t="shared" ca="1" si="7"/>
        <v/>
      </c>
      <c r="F140" s="392" t="str">
        <f t="shared" ca="1" si="9"/>
        <v/>
      </c>
      <c r="G140" s="393" t="str">
        <f ca="1">IF($B140="","",IF(OR($E140&lt;險種基本資料!$D$20,ROUND($E140/$O$6,0)&lt;險種基本資料!$C$20),0,ROUND($E140/$O$6,0)))</f>
        <v/>
      </c>
      <c r="H140" s="393" t="str">
        <f t="shared" ca="1" si="10"/>
        <v/>
      </c>
      <c r="I140" s="393" t="str">
        <f ca="1">IF($B140="","",IF(OR($E140&lt;險種基本資料!$D$20,ROUND($E140/$O$7,0)&lt;險種基本資料!$C$20),0,ROUND($E140/$O$7,0)))</f>
        <v/>
      </c>
      <c r="J140" s="393" t="str">
        <f t="shared" ca="1" si="11"/>
        <v/>
      </c>
      <c r="K140" s="393" t="str">
        <f ca="1">IF($B140="","",IF(OR($E140&lt;險種基本資料!$D$20,ROUND($E140/$O$8,0)&lt;險種基本資料!$C$20),0,ROUND($E140/$O$8,0)))</f>
        <v/>
      </c>
      <c r="L140" s="394" t="str">
        <f t="shared" ca="1" si="12"/>
        <v/>
      </c>
    </row>
    <row r="141" spans="2:19" ht="21.9" customHeight="1" thickBot="1">
      <c r="B141" s="395" t="str">
        <f t="shared" ca="1" si="8"/>
        <v/>
      </c>
      <c r="C141" s="396" t="str">
        <f ca="1">IF(B141="","",VLOOKUP(B141,'明細版-試算頁'!$B$20:$S$141,2,FALSE))</f>
        <v/>
      </c>
      <c r="D141" s="397" t="str">
        <f ca="1">IF(B141="","",VLOOKUP(B141,'明細版-試算頁'!$B$20:$S$141,14,FALSE))</f>
        <v/>
      </c>
      <c r="E141" s="398" t="str">
        <f t="shared" ca="1" si="7"/>
        <v/>
      </c>
      <c r="F141" s="399" t="str">
        <f t="shared" ca="1" si="9"/>
        <v/>
      </c>
      <c r="G141" s="400" t="str">
        <f ca="1">IF($B141="","",IF(OR($E141&lt;險種基本資料!$D$20,ROUND($E141/$O$6,0)&lt;險種基本資料!$C$20),0,ROUND($E141/$O$6,0)))</f>
        <v/>
      </c>
      <c r="H141" s="400" t="str">
        <f t="shared" ca="1" si="10"/>
        <v/>
      </c>
      <c r="I141" s="400" t="str">
        <f ca="1">IF($B141="","",IF(OR($E141&lt;險種基本資料!$D$20,ROUND($E141/$O$7,0)&lt;險種基本資料!$C$20),0,ROUND($E141/$O$7,0)))</f>
        <v/>
      </c>
      <c r="J141" s="400" t="str">
        <f t="shared" ca="1" si="11"/>
        <v/>
      </c>
      <c r="K141" s="400" t="str">
        <f ca="1">IF($B141="","",IF(OR($E141&lt;險種基本資料!$D$20,ROUND($E141/$O$8,0)&lt;險種基本資料!$C$20),0,ROUND($E141/$O$8,0)))</f>
        <v/>
      </c>
      <c r="L141" s="401" t="str">
        <f t="shared" ca="1" si="12"/>
        <v/>
      </c>
    </row>
    <row r="142" spans="2:19" s="403" customFormat="1" ht="19.899999999999999" customHeight="1">
      <c r="B142" s="402" t="s">
        <v>375</v>
      </c>
      <c r="D142" s="404"/>
      <c r="E142" s="404"/>
      <c r="F142" s="404"/>
      <c r="G142" s="404"/>
      <c r="H142" s="404"/>
      <c r="I142" s="404"/>
      <c r="J142" s="404"/>
      <c r="K142" s="404"/>
      <c r="L142" s="404"/>
    </row>
    <row r="143" spans="2:19" s="808" customFormat="1" ht="22.5" customHeight="1">
      <c r="B143" s="920" t="s">
        <v>737</v>
      </c>
      <c r="C143" s="921"/>
      <c r="D143" s="810"/>
      <c r="E143" s="810"/>
      <c r="F143" s="810"/>
      <c r="G143" s="810"/>
      <c r="H143" s="810"/>
      <c r="I143" s="810"/>
      <c r="J143" s="810"/>
      <c r="K143" s="810"/>
      <c r="L143" s="810"/>
      <c r="M143" s="810"/>
      <c r="N143" s="810"/>
      <c r="O143" s="810"/>
      <c r="P143" s="810"/>
      <c r="Q143" s="810"/>
      <c r="R143" s="810"/>
      <c r="S143" s="810"/>
    </row>
    <row r="144" spans="2:19" s="808" customFormat="1" ht="22.5" customHeight="1">
      <c r="B144" s="920" t="s">
        <v>740</v>
      </c>
      <c r="C144" s="921"/>
      <c r="D144" s="810"/>
      <c r="E144" s="810"/>
      <c r="F144" s="810"/>
      <c r="G144" s="810"/>
      <c r="H144" s="810"/>
      <c r="I144" s="810"/>
      <c r="J144" s="810"/>
      <c r="K144" s="810"/>
      <c r="L144" s="810"/>
      <c r="M144" s="810"/>
      <c r="N144" s="810"/>
      <c r="O144" s="810"/>
      <c r="P144" s="810"/>
      <c r="Q144" s="810"/>
      <c r="R144" s="810"/>
      <c r="S144" s="810"/>
    </row>
    <row r="145" spans="2:19" s="808" customFormat="1" ht="22.5" customHeight="1">
      <c r="B145" s="920" t="s">
        <v>786</v>
      </c>
      <c r="C145" s="921"/>
      <c r="D145" s="810"/>
      <c r="E145" s="810"/>
      <c r="F145" s="810"/>
      <c r="G145" s="810"/>
      <c r="H145" s="810"/>
      <c r="I145" s="810"/>
      <c r="J145" s="810"/>
      <c r="K145" s="810"/>
      <c r="L145" s="810"/>
      <c r="M145" s="810"/>
      <c r="N145" s="810"/>
      <c r="O145" s="810"/>
      <c r="P145" s="810"/>
      <c r="Q145" s="810"/>
      <c r="R145" s="810"/>
      <c r="S145" s="810"/>
    </row>
    <row r="146" spans="2:19" s="808" customFormat="1" ht="22.5" customHeight="1">
      <c r="B146" s="920" t="s">
        <v>738</v>
      </c>
      <c r="C146" s="921"/>
      <c r="D146" s="810"/>
      <c r="E146" s="810"/>
      <c r="F146" s="810"/>
      <c r="G146" s="810"/>
      <c r="H146" s="810"/>
      <c r="I146" s="810"/>
      <c r="J146" s="810"/>
      <c r="K146" s="810"/>
      <c r="L146" s="810"/>
      <c r="M146" s="810"/>
      <c r="N146" s="810"/>
      <c r="O146" s="810"/>
      <c r="P146" s="810"/>
      <c r="Q146" s="810"/>
      <c r="R146" s="810"/>
      <c r="S146" s="810"/>
    </row>
    <row r="147" spans="2:19" s="808" customFormat="1" ht="22.5" customHeight="1">
      <c r="B147" s="920" t="s">
        <v>735</v>
      </c>
      <c r="C147" s="921"/>
      <c r="D147" s="810"/>
      <c r="E147" s="810"/>
      <c r="F147" s="810"/>
      <c r="G147" s="810"/>
      <c r="H147" s="810"/>
      <c r="I147" s="810"/>
      <c r="J147" s="810"/>
      <c r="K147" s="810"/>
      <c r="L147" s="810"/>
      <c r="M147" s="810"/>
      <c r="N147" s="810"/>
      <c r="O147" s="810"/>
      <c r="P147" s="810"/>
      <c r="Q147" s="810"/>
      <c r="R147" s="810"/>
      <c r="S147" s="810"/>
    </row>
    <row r="148" spans="2:19" s="808" customFormat="1" ht="22.5" customHeight="1">
      <c r="B148" s="920" t="s">
        <v>736</v>
      </c>
      <c r="C148" s="921"/>
      <c r="D148" s="810"/>
      <c r="E148" s="810"/>
      <c r="F148" s="810"/>
      <c r="G148" s="810"/>
      <c r="H148" s="810"/>
      <c r="I148" s="810"/>
      <c r="J148" s="810"/>
      <c r="K148" s="810"/>
      <c r="L148" s="810"/>
      <c r="M148" s="810"/>
      <c r="N148" s="810"/>
      <c r="O148" s="810"/>
      <c r="P148" s="810"/>
      <c r="Q148" s="810"/>
      <c r="R148" s="810"/>
      <c r="S148" s="810"/>
    </row>
    <row r="149" spans="2:19" s="808" customFormat="1" ht="22.5" customHeight="1">
      <c r="B149" s="224" t="s">
        <v>741</v>
      </c>
      <c r="C149" s="921"/>
      <c r="D149" s="810"/>
      <c r="E149" s="810"/>
      <c r="F149" s="810"/>
      <c r="G149" s="810"/>
      <c r="H149" s="810"/>
      <c r="I149" s="810"/>
      <c r="J149" s="810"/>
      <c r="K149" s="810"/>
      <c r="L149" s="810"/>
      <c r="M149" s="810"/>
      <c r="N149" s="810"/>
      <c r="O149" s="810"/>
      <c r="P149" s="810"/>
      <c r="Q149" s="810"/>
      <c r="R149" s="810"/>
      <c r="S149" s="810"/>
    </row>
    <row r="150" spans="2:19" s="808" customFormat="1" ht="22.5" customHeight="1">
      <c r="B150" s="224" t="s">
        <v>742</v>
      </c>
      <c r="C150" s="921"/>
      <c r="D150" s="810"/>
      <c r="E150" s="810"/>
      <c r="F150" s="810"/>
      <c r="G150" s="810"/>
      <c r="H150" s="810"/>
      <c r="I150" s="810"/>
      <c r="J150" s="810"/>
      <c r="K150" s="810"/>
      <c r="L150" s="810"/>
      <c r="M150" s="810"/>
      <c r="N150" s="810"/>
      <c r="O150" s="810"/>
      <c r="P150" s="810"/>
      <c r="Q150" s="810"/>
      <c r="R150" s="810"/>
      <c r="S150" s="810"/>
    </row>
    <row r="151" spans="2:19" s="808" customFormat="1" ht="22.5" customHeight="1">
      <c r="B151" s="224" t="s">
        <v>743</v>
      </c>
      <c r="C151" s="921"/>
      <c r="D151" s="810"/>
      <c r="E151" s="810"/>
      <c r="F151" s="810"/>
      <c r="G151" s="810"/>
      <c r="H151" s="810"/>
      <c r="I151" s="810"/>
      <c r="J151" s="810"/>
      <c r="K151" s="810"/>
      <c r="L151" s="810"/>
      <c r="M151" s="810"/>
      <c r="N151" s="810"/>
      <c r="O151" s="810"/>
      <c r="P151" s="810"/>
      <c r="Q151" s="810"/>
      <c r="R151" s="810"/>
      <c r="S151" s="810"/>
    </row>
    <row r="152" spans="2:19" s="808" customFormat="1" ht="22.5" customHeight="1">
      <c r="B152" s="920" t="s">
        <v>739</v>
      </c>
      <c r="C152" s="921"/>
      <c r="D152" s="810"/>
      <c r="E152" s="810"/>
      <c r="F152" s="810"/>
      <c r="G152" s="810"/>
      <c r="H152" s="810"/>
      <c r="I152" s="810"/>
      <c r="J152" s="810"/>
      <c r="K152" s="810"/>
      <c r="L152" s="810"/>
      <c r="M152" s="810"/>
      <c r="N152" s="810"/>
      <c r="O152" s="810"/>
      <c r="P152" s="810"/>
      <c r="Q152" s="810"/>
      <c r="R152" s="810"/>
      <c r="S152" s="810"/>
    </row>
    <row r="153" spans="2:19" s="808" customFormat="1" ht="22.5" customHeight="1">
      <c r="B153" s="920" t="s">
        <v>744</v>
      </c>
      <c r="C153" s="921"/>
      <c r="D153" s="810"/>
      <c r="E153" s="810"/>
      <c r="F153" s="810"/>
      <c r="G153" s="810"/>
      <c r="H153" s="810"/>
      <c r="I153" s="810"/>
      <c r="J153" s="810"/>
      <c r="K153" s="810"/>
      <c r="L153" s="810"/>
      <c r="M153" s="810"/>
      <c r="N153" s="810"/>
      <c r="O153" s="810"/>
      <c r="P153" s="810"/>
      <c r="Q153" s="810"/>
      <c r="R153" s="810"/>
      <c r="S153" s="810"/>
    </row>
    <row r="154" spans="2:19" s="808" customFormat="1" ht="22.5" customHeight="1">
      <c r="B154" s="920" t="s">
        <v>745</v>
      </c>
      <c r="C154" s="921"/>
      <c r="D154" s="810"/>
      <c r="E154" s="810"/>
      <c r="F154" s="810"/>
      <c r="G154" s="810"/>
      <c r="H154" s="810"/>
      <c r="I154" s="810"/>
      <c r="J154" s="810"/>
      <c r="K154" s="810"/>
      <c r="L154" s="810"/>
      <c r="M154" s="810"/>
      <c r="N154" s="810"/>
      <c r="O154" s="810"/>
      <c r="P154" s="810"/>
      <c r="Q154" s="810"/>
      <c r="R154" s="810"/>
      <c r="S154" s="810"/>
    </row>
    <row r="155" spans="2:19" s="808" customFormat="1" ht="22.5" customHeight="1">
      <c r="B155" s="224" t="s">
        <v>746</v>
      </c>
      <c r="C155" s="921"/>
      <c r="D155" s="810"/>
      <c r="E155" s="810"/>
      <c r="F155" s="810"/>
      <c r="G155" s="810"/>
      <c r="H155" s="810"/>
      <c r="I155" s="810"/>
      <c r="J155" s="810"/>
      <c r="K155" s="810"/>
      <c r="L155" s="810"/>
      <c r="M155" s="810"/>
      <c r="N155" s="810"/>
      <c r="O155" s="810"/>
      <c r="P155" s="810"/>
      <c r="Q155" s="810"/>
      <c r="R155" s="810"/>
      <c r="S155" s="810"/>
    </row>
    <row r="156" spans="2:19" s="808" customFormat="1" ht="22.5" customHeight="1">
      <c r="B156" s="224" t="s">
        <v>747</v>
      </c>
      <c r="C156" s="921"/>
      <c r="D156" s="810"/>
      <c r="E156" s="810"/>
      <c r="F156" s="810"/>
      <c r="G156" s="810"/>
      <c r="H156" s="810"/>
      <c r="I156" s="810"/>
      <c r="J156" s="810"/>
      <c r="K156" s="810"/>
      <c r="L156" s="810"/>
      <c r="M156" s="810"/>
      <c r="N156" s="810"/>
      <c r="O156" s="810"/>
      <c r="P156" s="810"/>
      <c r="Q156" s="810"/>
      <c r="R156" s="810"/>
      <c r="S156" s="810"/>
    </row>
    <row r="157" spans="2:19" ht="20.3" customHeight="1">
      <c r="B157" s="224"/>
      <c r="C157" s="922"/>
    </row>
    <row r="158" spans="2:19" ht="20.3" customHeight="1">
      <c r="B158" s="193"/>
    </row>
    <row r="159" spans="2:19" ht="20.3" customHeight="1">
      <c r="B159" s="193"/>
    </row>
    <row r="160" spans="2:19" ht="20.3" customHeight="1">
      <c r="B160" s="193"/>
    </row>
    <row r="161" spans="2:2">
      <c r="B161" s="224"/>
    </row>
  </sheetData>
  <sheetProtection password="D6D6" sheet="1" selectLockedCells="1"/>
  <mergeCells count="53">
    <mergeCell ref="B1:L1"/>
    <mergeCell ref="B2:L2"/>
    <mergeCell ref="B3:C3"/>
    <mergeCell ref="K3:L3"/>
    <mergeCell ref="C5:G5"/>
    <mergeCell ref="I5:L5"/>
    <mergeCell ref="I8:J8"/>
    <mergeCell ref="I9:L9"/>
    <mergeCell ref="B12:B15"/>
    <mergeCell ref="C12:C15"/>
    <mergeCell ref="D12:D15"/>
    <mergeCell ref="F12:L12"/>
    <mergeCell ref="F13:F15"/>
    <mergeCell ref="G13:L13"/>
    <mergeCell ref="G14:H14"/>
    <mergeCell ref="I14:J14"/>
    <mergeCell ref="K14:L14"/>
    <mergeCell ref="B31:B34"/>
    <mergeCell ref="C31:C34"/>
    <mergeCell ref="D31:D34"/>
    <mergeCell ref="F31:L31"/>
    <mergeCell ref="F32:F34"/>
    <mergeCell ref="G32:L32"/>
    <mergeCell ref="G33:H33"/>
    <mergeCell ref="I33:J33"/>
    <mergeCell ref="K33:L33"/>
    <mergeCell ref="B60:B63"/>
    <mergeCell ref="C60:C63"/>
    <mergeCell ref="D60:D63"/>
    <mergeCell ref="F60:L60"/>
    <mergeCell ref="F61:F63"/>
    <mergeCell ref="G61:L61"/>
    <mergeCell ref="G62:H62"/>
    <mergeCell ref="I62:J62"/>
    <mergeCell ref="K62:L62"/>
    <mergeCell ref="B89:B92"/>
    <mergeCell ref="C89:C92"/>
    <mergeCell ref="D89:D92"/>
    <mergeCell ref="F89:L89"/>
    <mergeCell ref="F90:F92"/>
    <mergeCell ref="G90:L90"/>
    <mergeCell ref="G91:H91"/>
    <mergeCell ref="I91:J91"/>
    <mergeCell ref="K91:L91"/>
    <mergeCell ref="B118:B121"/>
    <mergeCell ref="C118:C121"/>
    <mergeCell ref="D118:D121"/>
    <mergeCell ref="F118:L118"/>
    <mergeCell ref="F119:F121"/>
    <mergeCell ref="G119:L119"/>
    <mergeCell ref="G120:H120"/>
    <mergeCell ref="I120:J120"/>
    <mergeCell ref="K120:L120"/>
  </mergeCells>
  <phoneticPr fontId="13" type="noConversion"/>
  <conditionalFormatting sqref="B16:L30">
    <cfRule type="expression" dxfId="5" priority="5" stopIfTrue="1">
      <formula>MOD(INDIRECT("B"&amp;ROW()),5)=0</formula>
    </cfRule>
  </conditionalFormatting>
  <conditionalFormatting sqref="B35:L59">
    <cfRule type="expression" dxfId="4" priority="4" stopIfTrue="1">
      <formula>MOD(INDIRECT("B"&amp;ROW()),5)=0</formula>
    </cfRule>
  </conditionalFormatting>
  <conditionalFormatting sqref="B64:L88">
    <cfRule type="expression" dxfId="3" priority="3" stopIfTrue="1">
      <formula>MOD(INDIRECT("B"&amp;ROW()),5)=0</formula>
    </cfRule>
  </conditionalFormatting>
  <conditionalFormatting sqref="B93:L117">
    <cfRule type="expression" dxfId="2" priority="2" stopIfTrue="1">
      <formula>MOD(INDIRECT("B"&amp;ROW()),5)=0</formula>
    </cfRule>
  </conditionalFormatting>
  <conditionalFormatting sqref="B122:L141">
    <cfRule type="expression" dxfId="1" priority="1" stopIfTrue="1">
      <formula>MOD(INDIRECT("B"&amp;ROW()),5)=0</formula>
    </cfRule>
  </conditionalFormatting>
  <dataValidations count="2">
    <dataValidation type="whole" allowBlank="1" showInputMessage="1" showErrorMessage="1" error="請輸入0~100之整數" sqref="K6">
      <formula1>0</formula1>
      <formula2>100</formula2>
    </dataValidation>
    <dataValidation type="list" allowBlank="1" showInputMessage="1" showErrorMessage="1" sqref="F6:F8">
      <formula1>"5,10,15,20,25"</formula1>
    </dataValidation>
  </dataValidations>
  <printOptions horizontalCentered="1"/>
  <pageMargins left="0.19685039370078741" right="0.19685039370078741" top="0.86614173228346458" bottom="0.35433070866141736" header="0.43307086614173229" footer="0.11811023622047245"/>
  <pageSetup paperSize="9" scale="81" fitToHeight="12" orientation="landscape" horizontalDpi="300" verticalDpi="300" r:id="rId1"/>
  <headerFooter>
    <oddHeader>&amp;L&amp;"微軟正黑體,標準"EBKD6UD411501380&amp;C&amp;"微軟正黑體,粗體"&amp;U凱基人壽美利成臻美元利率變動型終身壽險－定期給付型
試算表&amp;R&amp;"微軟正黑體,標準"列印日期：&amp;D</oddHeader>
    <oddFooter>&amp;L&amp;"微軟正黑體,標準"第&amp;P頁/共&amp;N頁&amp;C&amp;"微軟正黑體,粗體"～&amp;14本保險試算表係屬參考資料&amp;12，非正式簽署保險契約，且無法取代要保書，有關您的權益請參閱保險契約條款～&amp;R&amp;"微軟正黑體,標準" 115.01 公版</oddFooter>
  </headerFooter>
  <rowBreaks count="1" manualBreakCount="1">
    <brk id="30"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pageSetUpPr fitToPage="1"/>
  </sheetPr>
  <dimension ref="A1"/>
  <sheetViews>
    <sheetView showGridLines="0" showRowColHeaders="0" zoomScaleNormal="100" workbookViewId="0">
      <selection activeCell="H24" sqref="H24"/>
    </sheetView>
  </sheetViews>
  <sheetFormatPr defaultColWidth="8.8984375" defaultRowHeight="16.149999999999999"/>
  <sheetData/>
  <sheetProtection password="D6D6" sheet="1" objects="1" selectLockedCells="1" selectUnlockedCells="1"/>
  <phoneticPr fontId="13" type="noConversion"/>
  <printOptions horizontalCentered="1"/>
  <pageMargins left="0.31496062992125984" right="0.31496062992125984" top="0.35433070866141736" bottom="0.35433070866141736" header="0.31496062992125984" footer="0.35433070866141736"/>
  <pageSetup orientation="portrait" r:id="rId1"/>
  <headerFooter>
    <oddFooter>&amp;L&amp;"微軟正黑體,標準"第&amp;P頁/共&amp;N頁</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dimension ref="B1:D100"/>
  <sheetViews>
    <sheetView showGridLines="0" showRowColHeaders="0" zoomScaleNormal="100" workbookViewId="0">
      <selection activeCell="B1" sqref="B1:D1"/>
    </sheetView>
  </sheetViews>
  <sheetFormatPr defaultColWidth="9.69921875" defaultRowHeight="14.4"/>
  <cols>
    <col min="1" max="1" width="0.59765625" style="431" customWidth="1"/>
    <col min="2" max="2" width="7.19921875" style="431" customWidth="1"/>
    <col min="3" max="3" width="63.09765625" style="431" customWidth="1"/>
    <col min="4" max="4" width="23" style="431" customWidth="1"/>
    <col min="5" max="256" width="9.69921875" style="431"/>
    <col min="257" max="257" width="0.59765625" style="431" customWidth="1"/>
    <col min="258" max="258" width="7.19921875" style="431" customWidth="1"/>
    <col min="259" max="259" width="55.19921875" style="431" customWidth="1"/>
    <col min="260" max="260" width="23" style="431" customWidth="1"/>
    <col min="261" max="512" width="9.69921875" style="431"/>
    <col min="513" max="513" width="0.59765625" style="431" customWidth="1"/>
    <col min="514" max="514" width="7.19921875" style="431" customWidth="1"/>
    <col min="515" max="515" width="55.19921875" style="431" customWidth="1"/>
    <col min="516" max="516" width="23" style="431" customWidth="1"/>
    <col min="517" max="768" width="9.69921875" style="431"/>
    <col min="769" max="769" width="0.59765625" style="431" customWidth="1"/>
    <col min="770" max="770" width="7.19921875" style="431" customWidth="1"/>
    <col min="771" max="771" width="55.19921875" style="431" customWidth="1"/>
    <col min="772" max="772" width="23" style="431" customWidth="1"/>
    <col min="773" max="1024" width="9.69921875" style="431"/>
    <col min="1025" max="1025" width="0.59765625" style="431" customWidth="1"/>
    <col min="1026" max="1026" width="7.19921875" style="431" customWidth="1"/>
    <col min="1027" max="1027" width="55.19921875" style="431" customWidth="1"/>
    <col min="1028" max="1028" width="23" style="431" customWidth="1"/>
    <col min="1029" max="1280" width="9.69921875" style="431"/>
    <col min="1281" max="1281" width="0.59765625" style="431" customWidth="1"/>
    <col min="1282" max="1282" width="7.19921875" style="431" customWidth="1"/>
    <col min="1283" max="1283" width="55.19921875" style="431" customWidth="1"/>
    <col min="1284" max="1284" width="23" style="431" customWidth="1"/>
    <col min="1285" max="1536" width="9.69921875" style="431"/>
    <col min="1537" max="1537" width="0.59765625" style="431" customWidth="1"/>
    <col min="1538" max="1538" width="7.19921875" style="431" customWidth="1"/>
    <col min="1539" max="1539" width="55.19921875" style="431" customWidth="1"/>
    <col min="1540" max="1540" width="23" style="431" customWidth="1"/>
    <col min="1541" max="1792" width="9.69921875" style="431"/>
    <col min="1793" max="1793" width="0.59765625" style="431" customWidth="1"/>
    <col min="1794" max="1794" width="7.19921875" style="431" customWidth="1"/>
    <col min="1795" max="1795" width="55.19921875" style="431" customWidth="1"/>
    <col min="1796" max="1796" width="23" style="431" customWidth="1"/>
    <col min="1797" max="2048" width="9.69921875" style="431"/>
    <col min="2049" max="2049" width="0.59765625" style="431" customWidth="1"/>
    <col min="2050" max="2050" width="7.19921875" style="431" customWidth="1"/>
    <col min="2051" max="2051" width="55.19921875" style="431" customWidth="1"/>
    <col min="2052" max="2052" width="23" style="431" customWidth="1"/>
    <col min="2053" max="2304" width="9.69921875" style="431"/>
    <col min="2305" max="2305" width="0.59765625" style="431" customWidth="1"/>
    <col min="2306" max="2306" width="7.19921875" style="431" customWidth="1"/>
    <col min="2307" max="2307" width="55.19921875" style="431" customWidth="1"/>
    <col min="2308" max="2308" width="23" style="431" customWidth="1"/>
    <col min="2309" max="2560" width="9.69921875" style="431"/>
    <col min="2561" max="2561" width="0.59765625" style="431" customWidth="1"/>
    <col min="2562" max="2562" width="7.19921875" style="431" customWidth="1"/>
    <col min="2563" max="2563" width="55.19921875" style="431" customWidth="1"/>
    <col min="2564" max="2564" width="23" style="431" customWidth="1"/>
    <col min="2565" max="2816" width="9.69921875" style="431"/>
    <col min="2817" max="2817" width="0.59765625" style="431" customWidth="1"/>
    <col min="2818" max="2818" width="7.19921875" style="431" customWidth="1"/>
    <col min="2819" max="2819" width="55.19921875" style="431" customWidth="1"/>
    <col min="2820" max="2820" width="23" style="431" customWidth="1"/>
    <col min="2821" max="3072" width="9.69921875" style="431"/>
    <col min="3073" max="3073" width="0.59765625" style="431" customWidth="1"/>
    <col min="3074" max="3074" width="7.19921875" style="431" customWidth="1"/>
    <col min="3075" max="3075" width="55.19921875" style="431" customWidth="1"/>
    <col min="3076" max="3076" width="23" style="431" customWidth="1"/>
    <col min="3077" max="3328" width="9.69921875" style="431"/>
    <col min="3329" max="3329" width="0.59765625" style="431" customWidth="1"/>
    <col min="3330" max="3330" width="7.19921875" style="431" customWidth="1"/>
    <col min="3331" max="3331" width="55.19921875" style="431" customWidth="1"/>
    <col min="3332" max="3332" width="23" style="431" customWidth="1"/>
    <col min="3333" max="3584" width="9.69921875" style="431"/>
    <col min="3585" max="3585" width="0.59765625" style="431" customWidth="1"/>
    <col min="3586" max="3586" width="7.19921875" style="431" customWidth="1"/>
    <col min="3587" max="3587" width="55.19921875" style="431" customWidth="1"/>
    <col min="3588" max="3588" width="23" style="431" customWidth="1"/>
    <col min="3589" max="3840" width="9.69921875" style="431"/>
    <col min="3841" max="3841" width="0.59765625" style="431" customWidth="1"/>
    <col min="3842" max="3842" width="7.19921875" style="431" customWidth="1"/>
    <col min="3843" max="3843" width="55.19921875" style="431" customWidth="1"/>
    <col min="3844" max="3844" width="23" style="431" customWidth="1"/>
    <col min="3845" max="4096" width="9.69921875" style="431"/>
    <col min="4097" max="4097" width="0.59765625" style="431" customWidth="1"/>
    <col min="4098" max="4098" width="7.19921875" style="431" customWidth="1"/>
    <col min="4099" max="4099" width="55.19921875" style="431" customWidth="1"/>
    <col min="4100" max="4100" width="23" style="431" customWidth="1"/>
    <col min="4101" max="4352" width="9.69921875" style="431"/>
    <col min="4353" max="4353" width="0.59765625" style="431" customWidth="1"/>
    <col min="4354" max="4354" width="7.19921875" style="431" customWidth="1"/>
    <col min="4355" max="4355" width="55.19921875" style="431" customWidth="1"/>
    <col min="4356" max="4356" width="23" style="431" customWidth="1"/>
    <col min="4357" max="4608" width="9.69921875" style="431"/>
    <col min="4609" max="4609" width="0.59765625" style="431" customWidth="1"/>
    <col min="4610" max="4610" width="7.19921875" style="431" customWidth="1"/>
    <col min="4611" max="4611" width="55.19921875" style="431" customWidth="1"/>
    <col min="4612" max="4612" width="23" style="431" customWidth="1"/>
    <col min="4613" max="4864" width="9.69921875" style="431"/>
    <col min="4865" max="4865" width="0.59765625" style="431" customWidth="1"/>
    <col min="4866" max="4866" width="7.19921875" style="431" customWidth="1"/>
    <col min="4867" max="4867" width="55.19921875" style="431" customWidth="1"/>
    <col min="4868" max="4868" width="23" style="431" customWidth="1"/>
    <col min="4869" max="5120" width="9.69921875" style="431"/>
    <col min="5121" max="5121" width="0.59765625" style="431" customWidth="1"/>
    <col min="5122" max="5122" width="7.19921875" style="431" customWidth="1"/>
    <col min="5123" max="5123" width="55.19921875" style="431" customWidth="1"/>
    <col min="5124" max="5124" width="23" style="431" customWidth="1"/>
    <col min="5125" max="5376" width="9.69921875" style="431"/>
    <col min="5377" max="5377" width="0.59765625" style="431" customWidth="1"/>
    <col min="5378" max="5378" width="7.19921875" style="431" customWidth="1"/>
    <col min="5379" max="5379" width="55.19921875" style="431" customWidth="1"/>
    <col min="5380" max="5380" width="23" style="431" customWidth="1"/>
    <col min="5381" max="5632" width="9.69921875" style="431"/>
    <col min="5633" max="5633" width="0.59765625" style="431" customWidth="1"/>
    <col min="5634" max="5634" width="7.19921875" style="431" customWidth="1"/>
    <col min="5635" max="5635" width="55.19921875" style="431" customWidth="1"/>
    <col min="5636" max="5636" width="23" style="431" customWidth="1"/>
    <col min="5637" max="5888" width="9.69921875" style="431"/>
    <col min="5889" max="5889" width="0.59765625" style="431" customWidth="1"/>
    <col min="5890" max="5890" width="7.19921875" style="431" customWidth="1"/>
    <col min="5891" max="5891" width="55.19921875" style="431" customWidth="1"/>
    <col min="5892" max="5892" width="23" style="431" customWidth="1"/>
    <col min="5893" max="6144" width="9.69921875" style="431"/>
    <col min="6145" max="6145" width="0.59765625" style="431" customWidth="1"/>
    <col min="6146" max="6146" width="7.19921875" style="431" customWidth="1"/>
    <col min="6147" max="6147" width="55.19921875" style="431" customWidth="1"/>
    <col min="6148" max="6148" width="23" style="431" customWidth="1"/>
    <col min="6149" max="6400" width="9.69921875" style="431"/>
    <col min="6401" max="6401" width="0.59765625" style="431" customWidth="1"/>
    <col min="6402" max="6402" width="7.19921875" style="431" customWidth="1"/>
    <col min="6403" max="6403" width="55.19921875" style="431" customWidth="1"/>
    <col min="6404" max="6404" width="23" style="431" customWidth="1"/>
    <col min="6405" max="6656" width="9.69921875" style="431"/>
    <col min="6657" max="6657" width="0.59765625" style="431" customWidth="1"/>
    <col min="6658" max="6658" width="7.19921875" style="431" customWidth="1"/>
    <col min="6659" max="6659" width="55.19921875" style="431" customWidth="1"/>
    <col min="6660" max="6660" width="23" style="431" customWidth="1"/>
    <col min="6661" max="6912" width="9.69921875" style="431"/>
    <col min="6913" max="6913" width="0.59765625" style="431" customWidth="1"/>
    <col min="6914" max="6914" width="7.19921875" style="431" customWidth="1"/>
    <col min="6915" max="6915" width="55.19921875" style="431" customWidth="1"/>
    <col min="6916" max="6916" width="23" style="431" customWidth="1"/>
    <col min="6917" max="7168" width="9.69921875" style="431"/>
    <col min="7169" max="7169" width="0.59765625" style="431" customWidth="1"/>
    <col min="7170" max="7170" width="7.19921875" style="431" customWidth="1"/>
    <col min="7171" max="7171" width="55.19921875" style="431" customWidth="1"/>
    <col min="7172" max="7172" width="23" style="431" customWidth="1"/>
    <col min="7173" max="7424" width="9.69921875" style="431"/>
    <col min="7425" max="7425" width="0.59765625" style="431" customWidth="1"/>
    <col min="7426" max="7426" width="7.19921875" style="431" customWidth="1"/>
    <col min="7427" max="7427" width="55.19921875" style="431" customWidth="1"/>
    <col min="7428" max="7428" width="23" style="431" customWidth="1"/>
    <col min="7429" max="7680" width="9.69921875" style="431"/>
    <col min="7681" max="7681" width="0.59765625" style="431" customWidth="1"/>
    <col min="7682" max="7682" width="7.19921875" style="431" customWidth="1"/>
    <col min="7683" max="7683" width="55.19921875" style="431" customWidth="1"/>
    <col min="7684" max="7684" width="23" style="431" customWidth="1"/>
    <col min="7685" max="7936" width="9.69921875" style="431"/>
    <col min="7937" max="7937" width="0.59765625" style="431" customWidth="1"/>
    <col min="7938" max="7938" width="7.19921875" style="431" customWidth="1"/>
    <col min="7939" max="7939" width="55.19921875" style="431" customWidth="1"/>
    <col min="7940" max="7940" width="23" style="431" customWidth="1"/>
    <col min="7941" max="8192" width="9.69921875" style="431"/>
    <col min="8193" max="8193" width="0.59765625" style="431" customWidth="1"/>
    <col min="8194" max="8194" width="7.19921875" style="431" customWidth="1"/>
    <col min="8195" max="8195" width="55.19921875" style="431" customWidth="1"/>
    <col min="8196" max="8196" width="23" style="431" customWidth="1"/>
    <col min="8197" max="8448" width="9.69921875" style="431"/>
    <col min="8449" max="8449" width="0.59765625" style="431" customWidth="1"/>
    <col min="8450" max="8450" width="7.19921875" style="431" customWidth="1"/>
    <col min="8451" max="8451" width="55.19921875" style="431" customWidth="1"/>
    <col min="8452" max="8452" width="23" style="431" customWidth="1"/>
    <col min="8453" max="8704" width="9.69921875" style="431"/>
    <col min="8705" max="8705" width="0.59765625" style="431" customWidth="1"/>
    <col min="8706" max="8706" width="7.19921875" style="431" customWidth="1"/>
    <col min="8707" max="8707" width="55.19921875" style="431" customWidth="1"/>
    <col min="8708" max="8708" width="23" style="431" customWidth="1"/>
    <col min="8709" max="8960" width="9.69921875" style="431"/>
    <col min="8961" max="8961" width="0.59765625" style="431" customWidth="1"/>
    <col min="8962" max="8962" width="7.19921875" style="431" customWidth="1"/>
    <col min="8963" max="8963" width="55.19921875" style="431" customWidth="1"/>
    <col min="8964" max="8964" width="23" style="431" customWidth="1"/>
    <col min="8965" max="9216" width="9.69921875" style="431"/>
    <col min="9217" max="9217" width="0.59765625" style="431" customWidth="1"/>
    <col min="9218" max="9218" width="7.19921875" style="431" customWidth="1"/>
    <col min="9219" max="9219" width="55.19921875" style="431" customWidth="1"/>
    <col min="9220" max="9220" width="23" style="431" customWidth="1"/>
    <col min="9221" max="9472" width="9.69921875" style="431"/>
    <col min="9473" max="9473" width="0.59765625" style="431" customWidth="1"/>
    <col min="9474" max="9474" width="7.19921875" style="431" customWidth="1"/>
    <col min="9475" max="9475" width="55.19921875" style="431" customWidth="1"/>
    <col min="9476" max="9476" width="23" style="431" customWidth="1"/>
    <col min="9477" max="9728" width="9.69921875" style="431"/>
    <col min="9729" max="9729" width="0.59765625" style="431" customWidth="1"/>
    <col min="9730" max="9730" width="7.19921875" style="431" customWidth="1"/>
    <col min="9731" max="9731" width="55.19921875" style="431" customWidth="1"/>
    <col min="9732" max="9732" width="23" style="431" customWidth="1"/>
    <col min="9733" max="9984" width="9.69921875" style="431"/>
    <col min="9985" max="9985" width="0.59765625" style="431" customWidth="1"/>
    <col min="9986" max="9986" width="7.19921875" style="431" customWidth="1"/>
    <col min="9987" max="9987" width="55.19921875" style="431" customWidth="1"/>
    <col min="9988" max="9988" width="23" style="431" customWidth="1"/>
    <col min="9989" max="10240" width="9.69921875" style="431"/>
    <col min="10241" max="10241" width="0.59765625" style="431" customWidth="1"/>
    <col min="10242" max="10242" width="7.19921875" style="431" customWidth="1"/>
    <col min="10243" max="10243" width="55.19921875" style="431" customWidth="1"/>
    <col min="10244" max="10244" width="23" style="431" customWidth="1"/>
    <col min="10245" max="10496" width="9.69921875" style="431"/>
    <col min="10497" max="10497" width="0.59765625" style="431" customWidth="1"/>
    <col min="10498" max="10498" width="7.19921875" style="431" customWidth="1"/>
    <col min="10499" max="10499" width="55.19921875" style="431" customWidth="1"/>
    <col min="10500" max="10500" width="23" style="431" customWidth="1"/>
    <col min="10501" max="10752" width="9.69921875" style="431"/>
    <col min="10753" max="10753" width="0.59765625" style="431" customWidth="1"/>
    <col min="10754" max="10754" width="7.19921875" style="431" customWidth="1"/>
    <col min="10755" max="10755" width="55.19921875" style="431" customWidth="1"/>
    <col min="10756" max="10756" width="23" style="431" customWidth="1"/>
    <col min="10757" max="11008" width="9.69921875" style="431"/>
    <col min="11009" max="11009" width="0.59765625" style="431" customWidth="1"/>
    <col min="11010" max="11010" width="7.19921875" style="431" customWidth="1"/>
    <col min="11011" max="11011" width="55.19921875" style="431" customWidth="1"/>
    <col min="11012" max="11012" width="23" style="431" customWidth="1"/>
    <col min="11013" max="11264" width="9.69921875" style="431"/>
    <col min="11265" max="11265" width="0.59765625" style="431" customWidth="1"/>
    <col min="11266" max="11266" width="7.19921875" style="431" customWidth="1"/>
    <col min="11267" max="11267" width="55.19921875" style="431" customWidth="1"/>
    <col min="11268" max="11268" width="23" style="431" customWidth="1"/>
    <col min="11269" max="11520" width="9.69921875" style="431"/>
    <col min="11521" max="11521" width="0.59765625" style="431" customWidth="1"/>
    <col min="11522" max="11522" width="7.19921875" style="431" customWidth="1"/>
    <col min="11523" max="11523" width="55.19921875" style="431" customWidth="1"/>
    <col min="11524" max="11524" width="23" style="431" customWidth="1"/>
    <col min="11525" max="11776" width="9.69921875" style="431"/>
    <col min="11777" max="11777" width="0.59765625" style="431" customWidth="1"/>
    <col min="11778" max="11778" width="7.19921875" style="431" customWidth="1"/>
    <col min="11779" max="11779" width="55.19921875" style="431" customWidth="1"/>
    <col min="11780" max="11780" width="23" style="431" customWidth="1"/>
    <col min="11781" max="12032" width="9.69921875" style="431"/>
    <col min="12033" max="12033" width="0.59765625" style="431" customWidth="1"/>
    <col min="12034" max="12034" width="7.19921875" style="431" customWidth="1"/>
    <col min="12035" max="12035" width="55.19921875" style="431" customWidth="1"/>
    <col min="12036" max="12036" width="23" style="431" customWidth="1"/>
    <col min="12037" max="12288" width="9.69921875" style="431"/>
    <col min="12289" max="12289" width="0.59765625" style="431" customWidth="1"/>
    <col min="12290" max="12290" width="7.19921875" style="431" customWidth="1"/>
    <col min="12291" max="12291" width="55.19921875" style="431" customWidth="1"/>
    <col min="12292" max="12292" width="23" style="431" customWidth="1"/>
    <col min="12293" max="12544" width="9.69921875" style="431"/>
    <col min="12545" max="12545" width="0.59765625" style="431" customWidth="1"/>
    <col min="12546" max="12546" width="7.19921875" style="431" customWidth="1"/>
    <col min="12547" max="12547" width="55.19921875" style="431" customWidth="1"/>
    <col min="12548" max="12548" width="23" style="431" customWidth="1"/>
    <col min="12549" max="12800" width="9.69921875" style="431"/>
    <col min="12801" max="12801" width="0.59765625" style="431" customWidth="1"/>
    <col min="12802" max="12802" width="7.19921875" style="431" customWidth="1"/>
    <col min="12803" max="12803" width="55.19921875" style="431" customWidth="1"/>
    <col min="12804" max="12804" width="23" style="431" customWidth="1"/>
    <col min="12805" max="13056" width="9.69921875" style="431"/>
    <col min="13057" max="13057" width="0.59765625" style="431" customWidth="1"/>
    <col min="13058" max="13058" width="7.19921875" style="431" customWidth="1"/>
    <col min="13059" max="13059" width="55.19921875" style="431" customWidth="1"/>
    <col min="13060" max="13060" width="23" style="431" customWidth="1"/>
    <col min="13061" max="13312" width="9.69921875" style="431"/>
    <col min="13313" max="13313" width="0.59765625" style="431" customWidth="1"/>
    <col min="13314" max="13314" width="7.19921875" style="431" customWidth="1"/>
    <col min="13315" max="13315" width="55.19921875" style="431" customWidth="1"/>
    <col min="13316" max="13316" width="23" style="431" customWidth="1"/>
    <col min="13317" max="13568" width="9.69921875" style="431"/>
    <col min="13569" max="13569" width="0.59765625" style="431" customWidth="1"/>
    <col min="13570" max="13570" width="7.19921875" style="431" customWidth="1"/>
    <col min="13571" max="13571" width="55.19921875" style="431" customWidth="1"/>
    <col min="13572" max="13572" width="23" style="431" customWidth="1"/>
    <col min="13573" max="13824" width="9.69921875" style="431"/>
    <col min="13825" max="13825" width="0.59765625" style="431" customWidth="1"/>
    <col min="13826" max="13826" width="7.19921875" style="431" customWidth="1"/>
    <col min="13827" max="13827" width="55.19921875" style="431" customWidth="1"/>
    <col min="13828" max="13828" width="23" style="431" customWidth="1"/>
    <col min="13829" max="14080" width="9.69921875" style="431"/>
    <col min="14081" max="14081" width="0.59765625" style="431" customWidth="1"/>
    <col min="14082" max="14082" width="7.19921875" style="431" customWidth="1"/>
    <col min="14083" max="14083" width="55.19921875" style="431" customWidth="1"/>
    <col min="14084" max="14084" width="23" style="431" customWidth="1"/>
    <col min="14085" max="14336" width="9.69921875" style="431"/>
    <col min="14337" max="14337" width="0.59765625" style="431" customWidth="1"/>
    <col min="14338" max="14338" width="7.19921875" style="431" customWidth="1"/>
    <col min="14339" max="14339" width="55.19921875" style="431" customWidth="1"/>
    <col min="14340" max="14340" width="23" style="431" customWidth="1"/>
    <col min="14341" max="14592" width="9.69921875" style="431"/>
    <col min="14593" max="14593" width="0.59765625" style="431" customWidth="1"/>
    <col min="14594" max="14594" width="7.19921875" style="431" customWidth="1"/>
    <col min="14595" max="14595" width="55.19921875" style="431" customWidth="1"/>
    <col min="14596" max="14596" width="23" style="431" customWidth="1"/>
    <col min="14597" max="14848" width="9.69921875" style="431"/>
    <col min="14849" max="14849" width="0.59765625" style="431" customWidth="1"/>
    <col min="14850" max="14850" width="7.19921875" style="431" customWidth="1"/>
    <col min="14851" max="14851" width="55.19921875" style="431" customWidth="1"/>
    <col min="14852" max="14852" width="23" style="431" customWidth="1"/>
    <col min="14853" max="15104" width="9.69921875" style="431"/>
    <col min="15105" max="15105" width="0.59765625" style="431" customWidth="1"/>
    <col min="15106" max="15106" width="7.19921875" style="431" customWidth="1"/>
    <col min="15107" max="15107" width="55.19921875" style="431" customWidth="1"/>
    <col min="15108" max="15108" width="23" style="431" customWidth="1"/>
    <col min="15109" max="15360" width="9.69921875" style="431"/>
    <col min="15361" max="15361" width="0.59765625" style="431" customWidth="1"/>
    <col min="15362" max="15362" width="7.19921875" style="431" customWidth="1"/>
    <col min="15363" max="15363" width="55.19921875" style="431" customWidth="1"/>
    <col min="15364" max="15364" width="23" style="431" customWidth="1"/>
    <col min="15365" max="15616" width="9.69921875" style="431"/>
    <col min="15617" max="15617" width="0.59765625" style="431" customWidth="1"/>
    <col min="15618" max="15618" width="7.19921875" style="431" customWidth="1"/>
    <col min="15619" max="15619" width="55.19921875" style="431" customWidth="1"/>
    <col min="15620" max="15620" width="23" style="431" customWidth="1"/>
    <col min="15621" max="15872" width="9.69921875" style="431"/>
    <col min="15873" max="15873" width="0.59765625" style="431" customWidth="1"/>
    <col min="15874" max="15874" width="7.19921875" style="431" customWidth="1"/>
    <col min="15875" max="15875" width="55.19921875" style="431" customWidth="1"/>
    <col min="15876" max="15876" width="23" style="431" customWidth="1"/>
    <col min="15877" max="16128" width="9.69921875" style="431"/>
    <col min="16129" max="16129" width="0.59765625" style="431" customWidth="1"/>
    <col min="16130" max="16130" width="7.19921875" style="431" customWidth="1"/>
    <col min="16131" max="16131" width="55.19921875" style="431" customWidth="1"/>
    <col min="16132" max="16132" width="23" style="431" customWidth="1"/>
    <col min="16133" max="16384" width="9.69921875" style="431"/>
  </cols>
  <sheetData>
    <row r="1" spans="2:4" ht="24.8" customHeight="1">
      <c r="B1" s="1445" t="s">
        <v>386</v>
      </c>
      <c r="C1" s="1445"/>
      <c r="D1" s="1445"/>
    </row>
    <row r="2" spans="2:4" ht="15.55">
      <c r="B2" s="432" t="s">
        <v>387</v>
      </c>
      <c r="C2" s="433"/>
      <c r="D2" s="433"/>
    </row>
    <row r="3" spans="2:4" ht="15.55">
      <c r="B3" s="432" t="s">
        <v>388</v>
      </c>
      <c r="C3" s="433"/>
      <c r="D3" s="433"/>
    </row>
    <row r="4" spans="2:4" ht="15.55">
      <c r="B4" s="432" t="s">
        <v>464</v>
      </c>
      <c r="C4" s="433"/>
      <c r="D4" s="433"/>
    </row>
    <row r="5" spans="2:4" ht="15.55">
      <c r="B5" s="432" t="s">
        <v>389</v>
      </c>
      <c r="C5" s="433"/>
      <c r="D5" s="433"/>
    </row>
    <row r="6" spans="2:4" ht="6.05" customHeight="1"/>
    <row r="7" spans="2:4" ht="20.45" customHeight="1">
      <c r="B7" s="1446" t="s">
        <v>390</v>
      </c>
      <c r="C7" s="1446"/>
      <c r="D7" s="1446"/>
    </row>
    <row r="8" spans="2:4" ht="6.05" customHeight="1" thickBot="1"/>
    <row r="9" spans="2:4" ht="20.3" customHeight="1" thickBot="1">
      <c r="B9" s="434" t="s">
        <v>379</v>
      </c>
      <c r="C9" s="435" t="s">
        <v>391</v>
      </c>
      <c r="D9" s="436" t="s">
        <v>392</v>
      </c>
    </row>
    <row r="10" spans="2:4" ht="20.3" customHeight="1">
      <c r="B10" s="1447">
        <v>1</v>
      </c>
      <c r="C10" s="1450" t="s">
        <v>393</v>
      </c>
      <c r="D10" s="437" t="s">
        <v>394</v>
      </c>
    </row>
    <row r="11" spans="2:4" ht="20.3" customHeight="1">
      <c r="B11" s="1448"/>
      <c r="C11" s="1451"/>
      <c r="D11" s="437" t="s">
        <v>395</v>
      </c>
    </row>
    <row r="12" spans="2:4" ht="20.3" customHeight="1">
      <c r="B12" s="1448"/>
      <c r="C12" s="1451"/>
      <c r="D12" s="437" t="s">
        <v>396</v>
      </c>
    </row>
    <row r="13" spans="2:4" ht="20.3" customHeight="1">
      <c r="B13" s="1448"/>
      <c r="C13" s="1451"/>
      <c r="D13" s="437" t="s">
        <v>397</v>
      </c>
    </row>
    <row r="14" spans="2:4" ht="20.3" customHeight="1">
      <c r="B14" s="1448"/>
      <c r="C14" s="1451"/>
      <c r="D14" s="437" t="s">
        <v>398</v>
      </c>
    </row>
    <row r="15" spans="2:4" ht="20.3" customHeight="1" thickBot="1">
      <c r="B15" s="1449"/>
      <c r="C15" s="1452"/>
      <c r="D15" s="438" t="s">
        <v>399</v>
      </c>
    </row>
    <row r="16" spans="2:4" ht="20.3" customHeight="1">
      <c r="B16" s="1447">
        <v>2</v>
      </c>
      <c r="C16" s="1450" t="s">
        <v>400</v>
      </c>
      <c r="D16" s="437" t="s">
        <v>401</v>
      </c>
    </row>
    <row r="17" spans="2:4" ht="20.3" customHeight="1">
      <c r="B17" s="1448"/>
      <c r="C17" s="1451"/>
      <c r="D17" s="437" t="s">
        <v>402</v>
      </c>
    </row>
    <row r="18" spans="2:4" ht="20.3" customHeight="1">
      <c r="B18" s="1448"/>
      <c r="C18" s="1451"/>
      <c r="D18" s="437" t="s">
        <v>403</v>
      </c>
    </row>
    <row r="19" spans="2:4" ht="20.3" customHeight="1">
      <c r="B19" s="1448"/>
      <c r="C19" s="1451"/>
      <c r="D19" s="437" t="s">
        <v>404</v>
      </c>
    </row>
    <row r="20" spans="2:4" ht="20.3" customHeight="1">
      <c r="B20" s="1448"/>
      <c r="C20" s="1451"/>
      <c r="D20" s="437" t="s">
        <v>405</v>
      </c>
    </row>
    <row r="21" spans="2:4" ht="93.75" customHeight="1" thickBot="1">
      <c r="B21" s="1449"/>
      <c r="C21" s="1452"/>
      <c r="D21" s="439"/>
    </row>
    <row r="22" spans="2:4" ht="20.3" customHeight="1">
      <c r="B22" s="1447">
        <v>3</v>
      </c>
      <c r="C22" s="1450" t="s">
        <v>406</v>
      </c>
      <c r="D22" s="437" t="s">
        <v>407</v>
      </c>
    </row>
    <row r="23" spans="2:4" ht="20.3" customHeight="1">
      <c r="B23" s="1448"/>
      <c r="C23" s="1451"/>
      <c r="D23" s="437" t="s">
        <v>402</v>
      </c>
    </row>
    <row r="24" spans="2:4" ht="41.2" customHeight="1">
      <c r="B24" s="1448"/>
      <c r="C24" s="1451"/>
      <c r="D24" s="452" t="s">
        <v>408</v>
      </c>
    </row>
    <row r="25" spans="2:4" ht="20.3" customHeight="1" thickBot="1">
      <c r="B25" s="1449"/>
      <c r="C25" s="1452"/>
      <c r="D25" s="439"/>
    </row>
    <row r="26" spans="2:4" ht="20.3" customHeight="1">
      <c r="B26" s="1447">
        <v>4</v>
      </c>
      <c r="C26" s="1450" t="s">
        <v>409</v>
      </c>
      <c r="D26" s="440" t="s">
        <v>394</v>
      </c>
    </row>
    <row r="27" spans="2:4" ht="20.3" customHeight="1">
      <c r="B27" s="1448"/>
      <c r="C27" s="1451"/>
      <c r="D27" s="437" t="s">
        <v>395</v>
      </c>
    </row>
    <row r="28" spans="2:4" ht="20.3" customHeight="1">
      <c r="B28" s="1448"/>
      <c r="C28" s="1451"/>
      <c r="D28" s="437" t="s">
        <v>410</v>
      </c>
    </row>
    <row r="29" spans="2:4" ht="20.3" customHeight="1">
      <c r="B29" s="1448"/>
      <c r="C29" s="1451"/>
      <c r="D29" s="437" t="s">
        <v>411</v>
      </c>
    </row>
    <row r="30" spans="2:4" ht="49.55" customHeight="1" thickBot="1">
      <c r="B30" s="1453"/>
      <c r="C30" s="1454"/>
      <c r="D30" s="448" t="s">
        <v>412</v>
      </c>
    </row>
    <row r="31" spans="2:4" ht="20.3" customHeight="1">
      <c r="B31" s="1455">
        <v>5</v>
      </c>
      <c r="C31" s="1456" t="s">
        <v>413</v>
      </c>
      <c r="D31" s="442" t="s">
        <v>401</v>
      </c>
    </row>
    <row r="32" spans="2:4" ht="20.3" customHeight="1">
      <c r="B32" s="1448"/>
      <c r="C32" s="1451"/>
      <c r="D32" s="437" t="s">
        <v>402</v>
      </c>
    </row>
    <row r="33" spans="2:4" ht="20.3" customHeight="1">
      <c r="B33" s="1448"/>
      <c r="C33" s="1451"/>
      <c r="D33" s="437" t="s">
        <v>403</v>
      </c>
    </row>
    <row r="34" spans="2:4" ht="20.3" customHeight="1">
      <c r="B34" s="1448"/>
      <c r="C34" s="1451"/>
      <c r="D34" s="437" t="s">
        <v>397</v>
      </c>
    </row>
    <row r="35" spans="2:4" ht="20.3" customHeight="1">
      <c r="B35" s="1448"/>
      <c r="C35" s="1451"/>
      <c r="D35" s="437" t="s">
        <v>414</v>
      </c>
    </row>
    <row r="36" spans="2:4" ht="57.75" customHeight="1" thickBot="1">
      <c r="B36" s="1453"/>
      <c r="C36" s="1454"/>
      <c r="D36" s="441"/>
    </row>
    <row r="37" spans="2:4" ht="20.3" customHeight="1">
      <c r="B37" s="1457">
        <v>6</v>
      </c>
      <c r="C37" s="1456" t="s">
        <v>415</v>
      </c>
      <c r="D37" s="443" t="s">
        <v>407</v>
      </c>
    </row>
    <row r="38" spans="2:4" ht="20.3" customHeight="1">
      <c r="B38" s="1458"/>
      <c r="C38" s="1451"/>
      <c r="D38" s="444" t="s">
        <v>402</v>
      </c>
    </row>
    <row r="39" spans="2:4" ht="20.3" customHeight="1">
      <c r="B39" s="1458"/>
      <c r="C39" s="1451"/>
      <c r="D39" s="444" t="s">
        <v>416</v>
      </c>
    </row>
    <row r="40" spans="2:4" ht="20.3" customHeight="1">
      <c r="B40" s="1458"/>
      <c r="C40" s="1451"/>
      <c r="D40" s="444" t="s">
        <v>411</v>
      </c>
    </row>
    <row r="41" spans="2:4" ht="20.3" customHeight="1">
      <c r="B41" s="1458"/>
      <c r="C41" s="1451"/>
      <c r="D41" s="444" t="s">
        <v>417</v>
      </c>
    </row>
    <row r="42" spans="2:4" ht="16.149999999999999" customHeight="1" thickBot="1">
      <c r="B42" s="1459"/>
      <c r="C42" s="1454"/>
      <c r="D42" s="445"/>
    </row>
    <row r="43" spans="2:4" ht="19.149999999999999" customHeight="1">
      <c r="B43" s="1460">
        <v>7</v>
      </c>
      <c r="C43" s="1456" t="s">
        <v>418</v>
      </c>
      <c r="D43" s="443" t="s">
        <v>394</v>
      </c>
    </row>
    <row r="44" spans="2:4" ht="19.149999999999999" customHeight="1">
      <c r="B44" s="1461"/>
      <c r="C44" s="1451"/>
      <c r="D44" s="444" t="s">
        <v>395</v>
      </c>
    </row>
    <row r="45" spans="2:4" ht="19.149999999999999" customHeight="1">
      <c r="B45" s="1461"/>
      <c r="C45" s="1451"/>
      <c r="D45" s="444" t="s">
        <v>403</v>
      </c>
    </row>
    <row r="46" spans="2:4" ht="34.700000000000003" customHeight="1" thickBot="1">
      <c r="B46" s="1462"/>
      <c r="C46" s="1454"/>
      <c r="D46" s="446"/>
    </row>
    <row r="47" spans="2:4" ht="19.149999999999999" customHeight="1">
      <c r="B47" s="1463">
        <v>8</v>
      </c>
      <c r="C47" s="1456" t="s">
        <v>419</v>
      </c>
      <c r="D47" s="437" t="s">
        <v>394</v>
      </c>
    </row>
    <row r="48" spans="2:4" ht="19.149999999999999" customHeight="1">
      <c r="B48" s="1463"/>
      <c r="C48" s="1451"/>
      <c r="D48" s="437" t="s">
        <v>395</v>
      </c>
    </row>
    <row r="49" spans="2:4" ht="19.149999999999999" customHeight="1">
      <c r="B49" s="1463"/>
      <c r="C49" s="1451"/>
      <c r="D49" s="437" t="s">
        <v>403</v>
      </c>
    </row>
    <row r="50" spans="2:4" ht="19.149999999999999" customHeight="1">
      <c r="B50" s="1463"/>
      <c r="C50" s="1451"/>
      <c r="D50" s="437" t="s">
        <v>404</v>
      </c>
    </row>
    <row r="51" spans="2:4" ht="19.149999999999999" customHeight="1">
      <c r="B51" s="1463"/>
      <c r="C51" s="1451"/>
      <c r="D51" s="437" t="s">
        <v>420</v>
      </c>
    </row>
    <row r="52" spans="2:4" ht="16.149999999999999" customHeight="1" thickBot="1">
      <c r="B52" s="1464"/>
      <c r="C52" s="1452"/>
      <c r="D52" s="438"/>
    </row>
    <row r="53" spans="2:4" ht="19.149999999999999" customHeight="1">
      <c r="B53" s="1465">
        <v>9</v>
      </c>
      <c r="C53" s="1450" t="s">
        <v>421</v>
      </c>
      <c r="D53" s="437" t="s">
        <v>407</v>
      </c>
    </row>
    <row r="54" spans="2:4" ht="19.149999999999999" customHeight="1">
      <c r="B54" s="1463"/>
      <c r="C54" s="1451"/>
      <c r="D54" s="437" t="s">
        <v>402</v>
      </c>
    </row>
    <row r="55" spans="2:4" ht="19.149999999999999" customHeight="1">
      <c r="B55" s="1463"/>
      <c r="C55" s="1451"/>
      <c r="D55" s="437" t="s">
        <v>403</v>
      </c>
    </row>
    <row r="56" spans="2:4" ht="19.149999999999999" customHeight="1">
      <c r="B56" s="1463"/>
      <c r="C56" s="1451"/>
      <c r="D56" s="437" t="s">
        <v>397</v>
      </c>
    </row>
    <row r="57" spans="2:4" ht="19.149999999999999" customHeight="1">
      <c r="B57" s="1463"/>
      <c r="C57" s="1451"/>
      <c r="D57" s="437" t="s">
        <v>422</v>
      </c>
    </row>
    <row r="58" spans="2:4" ht="19.149999999999999" customHeight="1">
      <c r="B58" s="1463"/>
      <c r="C58" s="1451"/>
      <c r="D58" s="437" t="s">
        <v>423</v>
      </c>
    </row>
    <row r="59" spans="2:4" ht="51.7" customHeight="1" thickBot="1">
      <c r="B59" s="1464"/>
      <c r="C59" s="1452"/>
      <c r="D59" s="439" t="s">
        <v>424</v>
      </c>
    </row>
    <row r="60" spans="2:4" ht="19.149999999999999" customHeight="1">
      <c r="B60" s="1447">
        <v>10</v>
      </c>
      <c r="C60" s="1450" t="s">
        <v>425</v>
      </c>
      <c r="D60" s="437" t="s">
        <v>394</v>
      </c>
    </row>
    <row r="61" spans="2:4" ht="19.149999999999999" customHeight="1">
      <c r="B61" s="1448"/>
      <c r="C61" s="1451"/>
      <c r="D61" s="437" t="s">
        <v>395</v>
      </c>
    </row>
    <row r="62" spans="2:4" ht="19.149999999999999" customHeight="1">
      <c r="B62" s="1448"/>
      <c r="C62" s="1451"/>
      <c r="D62" s="437" t="s">
        <v>396</v>
      </c>
    </row>
    <row r="63" spans="2:4" ht="19.149999999999999" customHeight="1">
      <c r="B63" s="1448"/>
      <c r="C63" s="1451"/>
      <c r="D63" s="437" t="s">
        <v>426</v>
      </c>
    </row>
    <row r="64" spans="2:4" ht="35.299999999999997" customHeight="1" thickBot="1">
      <c r="B64" s="1449"/>
      <c r="C64" s="1452"/>
      <c r="D64" s="438"/>
    </row>
    <row r="65" spans="2:4" ht="19.149999999999999" customHeight="1">
      <c r="B65" s="1447">
        <v>11</v>
      </c>
      <c r="C65" s="1450" t="s">
        <v>427</v>
      </c>
      <c r="D65" s="440" t="s">
        <v>394</v>
      </c>
    </row>
    <row r="66" spans="2:4" ht="19.149999999999999" customHeight="1">
      <c r="B66" s="1448"/>
      <c r="C66" s="1451"/>
      <c r="D66" s="437" t="s">
        <v>428</v>
      </c>
    </row>
    <row r="67" spans="2:4" ht="19.149999999999999" customHeight="1">
      <c r="B67" s="1448"/>
      <c r="C67" s="1451"/>
      <c r="D67" s="437" t="s">
        <v>429</v>
      </c>
    </row>
    <row r="68" spans="2:4" ht="51.55" customHeight="1">
      <c r="B68" s="1448"/>
      <c r="C68" s="1451"/>
      <c r="D68" s="447" t="s">
        <v>430</v>
      </c>
    </row>
    <row r="69" spans="2:4" ht="45.25" customHeight="1" thickBot="1">
      <c r="B69" s="1453"/>
      <c r="C69" s="1454"/>
      <c r="D69" s="448"/>
    </row>
    <row r="70" spans="2:4" ht="19.149999999999999" customHeight="1">
      <c r="B70" s="1455">
        <v>12</v>
      </c>
      <c r="C70" s="1456" t="s">
        <v>431</v>
      </c>
      <c r="D70" s="442" t="s">
        <v>407</v>
      </c>
    </row>
    <row r="71" spans="2:4" ht="19.149999999999999" customHeight="1">
      <c r="B71" s="1448"/>
      <c r="C71" s="1451"/>
      <c r="D71" s="437" t="s">
        <v>402</v>
      </c>
    </row>
    <row r="72" spans="2:4" ht="19.149999999999999" customHeight="1">
      <c r="B72" s="1448"/>
      <c r="C72" s="1451"/>
      <c r="D72" s="437" t="s">
        <v>416</v>
      </c>
    </row>
    <row r="73" spans="2:4" ht="19.149999999999999" customHeight="1">
      <c r="B73" s="1448"/>
      <c r="C73" s="1451"/>
      <c r="D73" s="437" t="s">
        <v>432</v>
      </c>
    </row>
    <row r="74" spans="2:4" ht="19.149999999999999" customHeight="1">
      <c r="B74" s="1448"/>
      <c r="C74" s="1451"/>
      <c r="D74" s="437" t="s">
        <v>433</v>
      </c>
    </row>
    <row r="75" spans="2:4" ht="19.149999999999999" customHeight="1">
      <c r="B75" s="1448"/>
      <c r="C75" s="1451"/>
      <c r="D75" s="437" t="s">
        <v>434</v>
      </c>
    </row>
    <row r="76" spans="2:4" ht="49.55" customHeight="1" thickBot="1">
      <c r="B76" s="1453"/>
      <c r="C76" s="1454"/>
      <c r="D76" s="448" t="s">
        <v>435</v>
      </c>
    </row>
    <row r="77" spans="2:4" ht="19.149999999999999" customHeight="1">
      <c r="B77" s="1457">
        <v>13</v>
      </c>
      <c r="C77" s="1456" t="s">
        <v>436</v>
      </c>
      <c r="D77" s="443" t="s">
        <v>407</v>
      </c>
    </row>
    <row r="78" spans="2:4" ht="19.149999999999999" customHeight="1">
      <c r="B78" s="1458"/>
      <c r="C78" s="1451"/>
      <c r="D78" s="444" t="s">
        <v>402</v>
      </c>
    </row>
    <row r="79" spans="2:4" ht="19.149999999999999" customHeight="1">
      <c r="B79" s="1458"/>
      <c r="C79" s="1451"/>
      <c r="D79" s="444" t="s">
        <v>410</v>
      </c>
    </row>
    <row r="80" spans="2:4" ht="19.149999999999999" customHeight="1">
      <c r="B80" s="1458"/>
      <c r="C80" s="1451"/>
      <c r="D80" s="444" t="s">
        <v>426</v>
      </c>
    </row>
    <row r="81" spans="2:4" ht="60.8" customHeight="1" thickBot="1">
      <c r="B81" s="1459"/>
      <c r="C81" s="1454"/>
      <c r="D81" s="446" t="s">
        <v>437</v>
      </c>
    </row>
    <row r="82" spans="2:4" ht="19.149999999999999" customHeight="1">
      <c r="B82" s="1448">
        <v>14</v>
      </c>
      <c r="C82" s="1456" t="s">
        <v>438</v>
      </c>
      <c r="D82" s="437" t="s">
        <v>407</v>
      </c>
    </row>
    <row r="83" spans="2:4" ht="19.149999999999999" customHeight="1">
      <c r="B83" s="1448"/>
      <c r="C83" s="1451"/>
      <c r="D83" s="437" t="s">
        <v>395</v>
      </c>
    </row>
    <row r="84" spans="2:4" ht="19.149999999999999" customHeight="1">
      <c r="B84" s="1448"/>
      <c r="C84" s="1451"/>
      <c r="D84" s="437" t="s">
        <v>410</v>
      </c>
    </row>
    <row r="85" spans="2:4" ht="19.149999999999999" customHeight="1">
      <c r="B85" s="1448"/>
      <c r="C85" s="1451"/>
      <c r="D85" s="437" t="s">
        <v>411</v>
      </c>
    </row>
    <row r="86" spans="2:4" ht="32.25" customHeight="1">
      <c r="B86" s="1448"/>
      <c r="C86" s="1451"/>
      <c r="D86" s="437" t="s">
        <v>439</v>
      </c>
    </row>
    <row r="87" spans="2:4" ht="67.55" customHeight="1" thickBot="1">
      <c r="B87" s="1449"/>
      <c r="C87" s="1452"/>
      <c r="D87" s="439"/>
    </row>
    <row r="88" spans="2:4" ht="19.149999999999999" customHeight="1">
      <c r="B88" s="1447">
        <v>15</v>
      </c>
      <c r="C88" s="1450" t="s">
        <v>440</v>
      </c>
      <c r="D88" s="437" t="s">
        <v>407</v>
      </c>
    </row>
    <row r="89" spans="2:4" ht="19.149999999999999" customHeight="1">
      <c r="B89" s="1448"/>
      <c r="C89" s="1451"/>
      <c r="D89" s="437" t="s">
        <v>441</v>
      </c>
    </row>
    <row r="90" spans="2:4" ht="19.149999999999999" customHeight="1">
      <c r="B90" s="1448"/>
      <c r="C90" s="1451"/>
      <c r="D90" s="437" t="s">
        <v>429</v>
      </c>
    </row>
    <row r="91" spans="2:4" ht="28.55" customHeight="1">
      <c r="B91" s="1448"/>
      <c r="C91" s="1451"/>
      <c r="D91" s="437" t="s">
        <v>442</v>
      </c>
    </row>
    <row r="92" spans="2:4" ht="23.2" customHeight="1" thickBot="1">
      <c r="B92" s="1449"/>
      <c r="C92" s="1452"/>
      <c r="D92" s="439"/>
    </row>
    <row r="93" spans="2:4" ht="19.149999999999999" customHeight="1">
      <c r="B93" s="1447">
        <v>16</v>
      </c>
      <c r="C93" s="1450" t="s">
        <v>443</v>
      </c>
      <c r="D93" s="437" t="s">
        <v>407</v>
      </c>
    </row>
    <row r="94" spans="2:4" ht="19.149999999999999" customHeight="1">
      <c r="B94" s="1448"/>
      <c r="C94" s="1451"/>
      <c r="D94" s="437" t="s">
        <v>402</v>
      </c>
    </row>
    <row r="95" spans="2:4" ht="19.149999999999999" customHeight="1">
      <c r="B95" s="1448"/>
      <c r="C95" s="1451"/>
      <c r="D95" s="437" t="s">
        <v>403</v>
      </c>
    </row>
    <row r="96" spans="2:4" ht="19.149999999999999" customHeight="1">
      <c r="B96" s="1448"/>
      <c r="C96" s="1451"/>
      <c r="D96" s="437" t="s">
        <v>397</v>
      </c>
    </row>
    <row r="97" spans="2:4" ht="36" customHeight="1" thickBot="1">
      <c r="B97" s="1449"/>
      <c r="C97" s="1452"/>
      <c r="D97" s="438" t="s">
        <v>444</v>
      </c>
    </row>
    <row r="98" spans="2:4" ht="19.899999999999999" customHeight="1">
      <c r="B98" s="431" t="s">
        <v>445</v>
      </c>
    </row>
    <row r="99" spans="2:4" ht="19.899999999999999" customHeight="1">
      <c r="B99" s="431" t="s">
        <v>446</v>
      </c>
    </row>
    <row r="100" spans="2:4">
      <c r="B100" s="431" t="s">
        <v>465</v>
      </c>
    </row>
  </sheetData>
  <sheetProtection password="D6D6" sheet="1" selectLockedCells="1" selectUnlockedCells="1"/>
  <mergeCells count="34">
    <mergeCell ref="B88:B92"/>
    <mergeCell ref="C88:C92"/>
    <mergeCell ref="B93:B97"/>
    <mergeCell ref="C93:C97"/>
    <mergeCell ref="B70:B76"/>
    <mergeCell ref="C70:C76"/>
    <mergeCell ref="B77:B81"/>
    <mergeCell ref="C77:C81"/>
    <mergeCell ref="B82:B87"/>
    <mergeCell ref="C82:C87"/>
    <mergeCell ref="B53:B59"/>
    <mergeCell ref="C53:C59"/>
    <mergeCell ref="B60:B64"/>
    <mergeCell ref="C60:C64"/>
    <mergeCell ref="B65:B69"/>
    <mergeCell ref="C65:C69"/>
    <mergeCell ref="B37:B42"/>
    <mergeCell ref="C37:C42"/>
    <mergeCell ref="B43:B46"/>
    <mergeCell ref="C43:C46"/>
    <mergeCell ref="B47:B52"/>
    <mergeCell ref="C47:C52"/>
    <mergeCell ref="B22:B25"/>
    <mergeCell ref="C22:C25"/>
    <mergeCell ref="B26:B30"/>
    <mergeCell ref="C26:C30"/>
    <mergeCell ref="B31:B36"/>
    <mergeCell ref="C31:C36"/>
    <mergeCell ref="B1:D1"/>
    <mergeCell ref="B7:D7"/>
    <mergeCell ref="B10:B15"/>
    <mergeCell ref="C10:C15"/>
    <mergeCell ref="B16:B21"/>
    <mergeCell ref="C16:C21"/>
  </mergeCells>
  <phoneticPr fontId="150" type="noConversion"/>
  <printOptions horizontalCentered="1"/>
  <pageMargins left="0.31496062992125984" right="0.31496062992125984" top="0.43307086614173229" bottom="0.35433070866141736" header="0.31496062992125984" footer="0.31496062992125984"/>
  <pageSetup paperSize="9" scale="96" orientation="portrait" r:id="rId1"/>
  <headerFooter>
    <oddFooter>&amp;C&amp;"微軟正黑體,標準"&amp;11第&amp;P頁/共&amp;N頁</oddFooter>
  </headerFooter>
  <rowBreaks count="2" manualBreakCount="2">
    <brk id="36" min="1" max="3" man="1"/>
    <brk id="69" min="1" max="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dimension ref="L1"/>
  <sheetViews>
    <sheetView showGridLines="0" showRowColHeaders="0" zoomScaleNormal="100" zoomScaleSheetLayoutView="100" workbookViewId="0">
      <selection activeCell="B13" sqref="B13"/>
    </sheetView>
  </sheetViews>
  <sheetFormatPr defaultRowHeight="16.149999999999999"/>
  <cols>
    <col min="1" max="11" width="9" style="456"/>
    <col min="12" max="12" width="9" style="456" hidden="1" customWidth="1"/>
    <col min="13" max="267" width="9" style="456"/>
    <col min="268" max="268" width="0" style="456" hidden="1" customWidth="1"/>
    <col min="269" max="523" width="9" style="456"/>
    <col min="524" max="524" width="0" style="456" hidden="1" customWidth="1"/>
    <col min="525" max="779" width="9" style="456"/>
    <col min="780" max="780" width="0" style="456" hidden="1" customWidth="1"/>
    <col min="781" max="1035" width="9" style="456"/>
    <col min="1036" max="1036" width="0" style="456" hidden="1" customWidth="1"/>
    <col min="1037" max="1291" width="9" style="456"/>
    <col min="1292" max="1292" width="0" style="456" hidden="1" customWidth="1"/>
    <col min="1293" max="1547" width="9" style="456"/>
    <col min="1548" max="1548" width="0" style="456" hidden="1" customWidth="1"/>
    <col min="1549" max="1803" width="9" style="456"/>
    <col min="1804" max="1804" width="0" style="456" hidden="1" customWidth="1"/>
    <col min="1805" max="2059" width="9" style="456"/>
    <col min="2060" max="2060" width="0" style="456" hidden="1" customWidth="1"/>
    <col min="2061" max="2315" width="9" style="456"/>
    <col min="2316" max="2316" width="0" style="456" hidden="1" customWidth="1"/>
    <col min="2317" max="2571" width="9" style="456"/>
    <col min="2572" max="2572" width="0" style="456" hidden="1" customWidth="1"/>
    <col min="2573" max="2827" width="9" style="456"/>
    <col min="2828" max="2828" width="0" style="456" hidden="1" customWidth="1"/>
    <col min="2829" max="3083" width="9" style="456"/>
    <col min="3084" max="3084" width="0" style="456" hidden="1" customWidth="1"/>
    <col min="3085" max="3339" width="9" style="456"/>
    <col min="3340" max="3340" width="0" style="456" hidden="1" customWidth="1"/>
    <col min="3341" max="3595" width="9" style="456"/>
    <col min="3596" max="3596" width="0" style="456" hidden="1" customWidth="1"/>
    <col min="3597" max="3851" width="9" style="456"/>
    <col min="3852" max="3852" width="0" style="456" hidden="1" customWidth="1"/>
    <col min="3853" max="4107" width="9" style="456"/>
    <col min="4108" max="4108" width="0" style="456" hidden="1" customWidth="1"/>
    <col min="4109" max="4363" width="9" style="456"/>
    <col min="4364" max="4364" width="0" style="456" hidden="1" customWidth="1"/>
    <col min="4365" max="4619" width="9" style="456"/>
    <col min="4620" max="4620" width="0" style="456" hidden="1" customWidth="1"/>
    <col min="4621" max="4875" width="9" style="456"/>
    <col min="4876" max="4876" width="0" style="456" hidden="1" customWidth="1"/>
    <col min="4877" max="5131" width="9" style="456"/>
    <col min="5132" max="5132" width="0" style="456" hidden="1" customWidth="1"/>
    <col min="5133" max="5387" width="9" style="456"/>
    <col min="5388" max="5388" width="0" style="456" hidden="1" customWidth="1"/>
    <col min="5389" max="5643" width="9" style="456"/>
    <col min="5644" max="5644" width="0" style="456" hidden="1" customWidth="1"/>
    <col min="5645" max="5899" width="9" style="456"/>
    <col min="5900" max="5900" width="0" style="456" hidden="1" customWidth="1"/>
    <col min="5901" max="6155" width="9" style="456"/>
    <col min="6156" max="6156" width="0" style="456" hidden="1" customWidth="1"/>
    <col min="6157" max="6411" width="9" style="456"/>
    <col min="6412" max="6412" width="0" style="456" hidden="1" customWidth="1"/>
    <col min="6413" max="6667" width="9" style="456"/>
    <col min="6668" max="6668" width="0" style="456" hidden="1" customWidth="1"/>
    <col min="6669" max="6923" width="9" style="456"/>
    <col min="6924" max="6924" width="0" style="456" hidden="1" customWidth="1"/>
    <col min="6925" max="7179" width="9" style="456"/>
    <col min="7180" max="7180" width="0" style="456" hidden="1" customWidth="1"/>
    <col min="7181" max="7435" width="9" style="456"/>
    <col min="7436" max="7436" width="0" style="456" hidden="1" customWidth="1"/>
    <col min="7437" max="7691" width="9" style="456"/>
    <col min="7692" max="7692" width="0" style="456" hidden="1" customWidth="1"/>
    <col min="7693" max="7947" width="9" style="456"/>
    <col min="7948" max="7948" width="0" style="456" hidden="1" customWidth="1"/>
    <col min="7949" max="8203" width="9" style="456"/>
    <col min="8204" max="8204" width="0" style="456" hidden="1" customWidth="1"/>
    <col min="8205" max="8459" width="9" style="456"/>
    <col min="8460" max="8460" width="0" style="456" hidden="1" customWidth="1"/>
    <col min="8461" max="8715" width="9" style="456"/>
    <col min="8716" max="8716" width="0" style="456" hidden="1" customWidth="1"/>
    <col min="8717" max="8971" width="9" style="456"/>
    <col min="8972" max="8972" width="0" style="456" hidden="1" customWidth="1"/>
    <col min="8973" max="9227" width="9" style="456"/>
    <col min="9228" max="9228" width="0" style="456" hidden="1" customWidth="1"/>
    <col min="9229" max="9483" width="9" style="456"/>
    <col min="9484" max="9484" width="0" style="456" hidden="1" customWidth="1"/>
    <col min="9485" max="9739" width="9" style="456"/>
    <col min="9740" max="9740" width="0" style="456" hidden="1" customWidth="1"/>
    <col min="9741" max="9995" width="9" style="456"/>
    <col min="9996" max="9996" width="0" style="456" hidden="1" customWidth="1"/>
    <col min="9997" max="10251" width="9" style="456"/>
    <col min="10252" max="10252" width="0" style="456" hidden="1" customWidth="1"/>
    <col min="10253" max="10507" width="9" style="456"/>
    <col min="10508" max="10508" width="0" style="456" hidden="1" customWidth="1"/>
    <col min="10509" max="10763" width="9" style="456"/>
    <col min="10764" max="10764" width="0" style="456" hidden="1" customWidth="1"/>
    <col min="10765" max="11019" width="9" style="456"/>
    <col min="11020" max="11020" width="0" style="456" hidden="1" customWidth="1"/>
    <col min="11021" max="11275" width="9" style="456"/>
    <col min="11276" max="11276" width="0" style="456" hidden="1" customWidth="1"/>
    <col min="11277" max="11531" width="9" style="456"/>
    <col min="11532" max="11532" width="0" style="456" hidden="1" customWidth="1"/>
    <col min="11533" max="11787" width="9" style="456"/>
    <col min="11788" max="11788" width="0" style="456" hidden="1" customWidth="1"/>
    <col min="11789" max="12043" width="9" style="456"/>
    <col min="12044" max="12044" width="0" style="456" hidden="1" customWidth="1"/>
    <col min="12045" max="12299" width="9" style="456"/>
    <col min="12300" max="12300" width="0" style="456" hidden="1" customWidth="1"/>
    <col min="12301" max="12555" width="9" style="456"/>
    <col min="12556" max="12556" width="0" style="456" hidden="1" customWidth="1"/>
    <col min="12557" max="12811" width="9" style="456"/>
    <col min="12812" max="12812" width="0" style="456" hidden="1" customWidth="1"/>
    <col min="12813" max="13067" width="9" style="456"/>
    <col min="13068" max="13068" width="0" style="456" hidden="1" customWidth="1"/>
    <col min="13069" max="13323" width="9" style="456"/>
    <col min="13324" max="13324" width="0" style="456" hidden="1" customWidth="1"/>
    <col min="13325" max="13579" width="9" style="456"/>
    <col min="13580" max="13580" width="0" style="456" hidden="1" customWidth="1"/>
    <col min="13581" max="13835" width="9" style="456"/>
    <col min="13836" max="13836" width="0" style="456" hidden="1" customWidth="1"/>
    <col min="13837" max="14091" width="9" style="456"/>
    <col min="14092" max="14092" width="0" style="456" hidden="1" customWidth="1"/>
    <col min="14093" max="14347" width="9" style="456"/>
    <col min="14348" max="14348" width="0" style="456" hidden="1" customWidth="1"/>
    <col min="14349" max="14603" width="9" style="456"/>
    <col min="14604" max="14604" width="0" style="456" hidden="1" customWidth="1"/>
    <col min="14605" max="14859" width="9" style="456"/>
    <col min="14860" max="14860" width="0" style="456" hidden="1" customWidth="1"/>
    <col min="14861" max="15115" width="9" style="456"/>
    <col min="15116" max="15116" width="0" style="456" hidden="1" customWidth="1"/>
    <col min="15117" max="15371" width="9" style="456"/>
    <col min="15372" max="15372" width="0" style="456" hidden="1" customWidth="1"/>
    <col min="15373" max="15627" width="9" style="456"/>
    <col min="15628" max="15628" width="0" style="456" hidden="1" customWidth="1"/>
    <col min="15629" max="15883" width="9" style="456"/>
    <col min="15884" max="15884" width="0" style="456" hidden="1" customWidth="1"/>
    <col min="15885" max="16139" width="9" style="456"/>
    <col min="16140" max="16140" width="0" style="456" hidden="1" customWidth="1"/>
    <col min="16141" max="16384" width="9" style="456"/>
  </cols>
  <sheetData>
    <row r="1" spans="12:12">
      <c r="L1" s="455" t="str">
        <f>資料輸入區!B2&amp;IF(LoanP="是","，凱基人壽保費融資批註條款","")</f>
        <v>凱基人壽美利成臻美元利率變動型終身壽險－定期給付型</v>
      </c>
    </row>
  </sheetData>
  <sheetProtection password="D6D6" sheet="1" objects="1" selectLockedCells="1" selectUnlockedCells="1"/>
  <phoneticPr fontId="150" type="noConversion"/>
  <pageMargins left="0" right="0" top="0" bottom="0"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pageSetUpPr fitToPage="1"/>
  </sheetPr>
  <dimension ref="B1:D35"/>
  <sheetViews>
    <sheetView showGridLines="0" showRowColHeaders="0" zoomScaleNormal="100" zoomScalePageLayoutView="90" workbookViewId="0"/>
  </sheetViews>
  <sheetFormatPr defaultRowHeight="16.149999999999999"/>
  <cols>
    <col min="1" max="1" width="4.19921875" customWidth="1"/>
    <col min="3" max="3" width="17.8984375" customWidth="1"/>
    <col min="4" max="4" width="134" customWidth="1"/>
  </cols>
  <sheetData>
    <row r="1" spans="2:4">
      <c r="D1" s="405" t="s">
        <v>489</v>
      </c>
    </row>
    <row r="2" spans="2:4" ht="19.600000000000001">
      <c r="B2" s="406" t="s">
        <v>378</v>
      </c>
      <c r="D2" s="407" t="str">
        <f ca="1">資料輸入區!B63</f>
        <v/>
      </c>
    </row>
    <row r="3" spans="2:4" ht="19.600000000000001">
      <c r="B3" s="451" t="s">
        <v>759</v>
      </c>
    </row>
    <row r="4" spans="2:4" ht="19.600000000000001">
      <c r="B4" s="427" t="s">
        <v>453</v>
      </c>
      <c r="C4" s="427"/>
    </row>
    <row r="5" spans="2:4" ht="19.600000000000001">
      <c r="B5" s="427" t="s">
        <v>454</v>
      </c>
      <c r="C5" s="428" t="s">
        <v>467</v>
      </c>
    </row>
    <row r="6" spans="2:4" ht="19.600000000000001">
      <c r="B6" s="427"/>
      <c r="C6" s="427" t="s">
        <v>468</v>
      </c>
    </row>
    <row r="7" spans="2:4" ht="19.600000000000001">
      <c r="B7" s="427"/>
      <c r="C7" s="427" t="s">
        <v>496</v>
      </c>
    </row>
    <row r="8" spans="2:4" ht="20.2" thickBot="1">
      <c r="B8" s="427" t="s">
        <v>826</v>
      </c>
      <c r="C8" s="427"/>
    </row>
    <row r="9" spans="2:4" ht="16.7" thickBot="1">
      <c r="B9" s="408" t="s">
        <v>379</v>
      </c>
      <c r="C9" s="409" t="s">
        <v>339</v>
      </c>
      <c r="D9" s="409" t="s">
        <v>380</v>
      </c>
    </row>
    <row r="10" spans="2:4" ht="74.3" customHeight="1">
      <c r="B10" s="1466">
        <v>1</v>
      </c>
      <c r="C10" s="1469" t="s">
        <v>455</v>
      </c>
      <c r="D10" s="410" t="str">
        <f ca="1">IF($D$2="","Q1："&amp;IF(資料輸入區!H53,資料輸入區!I56,"")&amp;資料輸入區!I53&amp;IF(資料輸入區!H54,資料輸入區!I57,"")&amp;資料輸入區!I54&amp;IF(資料輸入區!H55,資料輸入區!I58,"")&amp;"，您好！我是服務於"&amp;資料輸入區!K79&amp;"的"&amp;資料輸入區!K80&amp;"，獲得授權招攬保險商品資格，登錄字號是"&amp;資料輸入區!K81&amp;"，根據法令規定，我將以全程錄音方式記錄本次銷售過程。請問您是否同意？",$D$2)</f>
        <v>Q1：要保人AAA先生、被保人AAA先生、實際繳交保費之人AAA先生，您好！我是服務於凱基人壽的○○○，獲得授權招攬保險商品資格，登錄字號是00123789556，根據法令規定，我將以全程錄音方式記錄本次銷售過程。請問您是否同意？</v>
      </c>
    </row>
    <row r="11" spans="2:4" ht="20.3" customHeight="1">
      <c r="B11" s="1467"/>
      <c r="C11" s="1470"/>
      <c r="D11" s="412" t="str">
        <f>"Q2：您所購買的是凱基人壽發行的保險商品-"&amp;資料輸入區!I59&amp;"。請問您是否清楚?"</f>
        <v>Q2：您所購買的是凱基人壽發行的保險商品-凱基人壽美利成臻美元利率變動型終身壽險－定期給付型。請問您是否清楚?</v>
      </c>
    </row>
    <row r="12" spans="2:4" ht="20.3" customHeight="1" thickBot="1">
      <c r="B12" s="1468"/>
      <c r="C12" s="1471"/>
      <c r="D12" s="411" t="s">
        <v>381</v>
      </c>
    </row>
    <row r="13" spans="2:4" ht="20.3" customHeight="1">
      <c r="B13" s="1466">
        <v>2</v>
      </c>
      <c r="C13" s="1469" t="s">
        <v>382</v>
      </c>
      <c r="D13" s="410" t="str">
        <f ca="1">"Q4：您選擇投保本商品保險金額為"&amp;TEXT(SA,"###,##0")&amp;"美元，請問您是否正確？"</f>
        <v>Q4：您選擇投保本商品保險金額為3,701,867美元，請問您是否正確？</v>
      </c>
    </row>
    <row r="14" spans="2:4" ht="20.3" customHeight="1">
      <c r="B14" s="1467"/>
      <c r="C14" s="1470"/>
      <c r="D14" s="410" t="str">
        <f>"Q5：您選擇投保本商品的保障年期為至被保險人之保險年齡到達110歲之保單週年日。"</f>
        <v>Q5：您選擇投保本商品的保障年期為至被保險人之保險年齡到達110歲之保單週年日。</v>
      </c>
    </row>
    <row r="15" spans="2:4" ht="20.3" customHeight="1">
      <c r="B15" s="1467"/>
      <c r="C15" s="1470"/>
      <c r="D15" s="410" t="str">
        <f>"繳費方式為"&amp;資料輸入區!E13&amp;"繳；"</f>
        <v>繳費方式為躉繳；</v>
      </c>
    </row>
    <row r="16" spans="2:4" ht="20.3" customHeight="1">
      <c r="B16" s="1467"/>
      <c r="C16" s="1470"/>
      <c r="D16" s="412" t="str">
        <f ca="1">"需繳交之保費為"&amp;TEXT(IF(資料輸入區!E14="月",firstpay/2,firstpay),"###,##0")&amp;"美元。"</f>
        <v>需繳交之保費為2,655,727美元。</v>
      </c>
    </row>
    <row r="17" spans="2:4" ht="20.3" customHeight="1" thickBot="1">
      <c r="B17" s="1468"/>
      <c r="C17" s="1471"/>
      <c r="D17" s="411" t="s">
        <v>459</v>
      </c>
    </row>
    <row r="18" spans="2:4" ht="15" customHeight="1">
      <c r="B18" s="1466">
        <v>3</v>
      </c>
      <c r="C18" s="1469" t="s">
        <v>383</v>
      </c>
      <c r="D18" s="412" t="s">
        <v>477</v>
      </c>
    </row>
    <row r="19" spans="2:4" ht="20.3" customHeight="1">
      <c r="B19" s="1467"/>
      <c r="C19" s="1470"/>
      <c r="D19" s="410" t="s">
        <v>476</v>
      </c>
    </row>
    <row r="20" spans="2:4" ht="60.05" customHeight="1">
      <c r="B20" s="1467"/>
      <c r="C20" s="1470"/>
      <c r="D20" s="410" t="s">
        <v>497</v>
      </c>
    </row>
    <row r="21" spans="2:4" ht="20.3" customHeight="1">
      <c r="B21" s="1467"/>
      <c r="C21" s="1470"/>
      <c r="D21" s="410" t="s">
        <v>478</v>
      </c>
    </row>
    <row r="22" spans="2:4" ht="20.3" customHeight="1">
      <c r="B22" s="1467"/>
      <c r="C22" s="1470"/>
      <c r="D22" s="412" t="s">
        <v>460</v>
      </c>
    </row>
    <row r="23" spans="2:4" ht="20.3" customHeight="1">
      <c r="B23" s="1467"/>
      <c r="C23" s="1470"/>
      <c r="D23" s="412" t="s">
        <v>461</v>
      </c>
    </row>
    <row r="24" spans="2:4" ht="20.3" customHeight="1">
      <c r="B24" s="1467"/>
      <c r="C24" s="1470"/>
      <c r="D24" s="412" t="s">
        <v>462</v>
      </c>
    </row>
    <row r="25" spans="2:4" ht="20.3" customHeight="1">
      <c r="B25" s="1467"/>
      <c r="C25" s="1470"/>
      <c r="D25" s="412" t="s">
        <v>458</v>
      </c>
    </row>
    <row r="26" spans="2:4" ht="22.5" customHeight="1" thickBot="1">
      <c r="B26" s="1468"/>
      <c r="C26" s="1471"/>
      <c r="D26" s="410" t="s">
        <v>463</v>
      </c>
    </row>
    <row r="27" spans="2:4" ht="33.700000000000003" customHeight="1">
      <c r="B27" s="1466">
        <v>4</v>
      </c>
      <c r="C27" s="1472" t="s">
        <v>384</v>
      </c>
      <c r="D27" s="575" t="s">
        <v>483</v>
      </c>
    </row>
    <row r="28" spans="2:4" ht="57.75" customHeight="1" thickBot="1">
      <c r="B28" s="1468"/>
      <c r="C28" s="1473"/>
      <c r="D28" s="576" t="s">
        <v>536</v>
      </c>
    </row>
    <row r="29" spans="2:4" ht="20.3" customHeight="1" thickBot="1">
      <c r="B29" s="413">
        <v>5</v>
      </c>
      <c r="C29" s="411" t="s">
        <v>385</v>
      </c>
      <c r="D29" s="411" t="s">
        <v>479</v>
      </c>
    </row>
    <row r="30" spans="2:4" ht="55.45" customHeight="1" thickBot="1">
      <c r="B30" s="430">
        <v>6</v>
      </c>
      <c r="C30" s="410" t="s">
        <v>466</v>
      </c>
      <c r="D30" s="457" t="s">
        <v>486</v>
      </c>
    </row>
    <row r="31" spans="2:4" ht="20.3" customHeight="1">
      <c r="B31" s="1466">
        <v>7</v>
      </c>
      <c r="C31" s="1469" t="s">
        <v>456</v>
      </c>
      <c r="D31" s="410" t="s">
        <v>480</v>
      </c>
    </row>
    <row r="32" spans="2:4" ht="39.9" customHeight="1">
      <c r="B32" s="1467"/>
      <c r="C32" s="1470"/>
      <c r="D32" s="454" t="str">
        <f ca="1">"我，"&amp;IF(資料輸入區!H53,資料輸入區!G56&amp;"(要保人)","")&amp;資料輸入區!I53&amp;IF(資料輸入區!H54,資料輸入區!G57&amp;"(被保險人)","")&amp;資料輸入區!I54&amp;IF(資料輸入區!H55,資料輸入區!G58&amp;"(實際繳交保費之人)","")&amp;"已充分了解本商品且願意投保，所有文件均由本人親自簽名投保。"</f>
        <v>我，AAA(要保人)、AAA(被保險人)、AAA(實際繳交保費之人)已充分了解本商品且願意投保，所有文件均由本人親自簽名投保。</v>
      </c>
    </row>
    <row r="33" spans="2:4" ht="20.3" customHeight="1" thickBot="1">
      <c r="B33" s="1468"/>
      <c r="C33" s="1471"/>
      <c r="D33" s="429" t="s">
        <v>457</v>
      </c>
    </row>
    <row r="34" spans="2:4">
      <c r="B34" s="414"/>
    </row>
    <row r="35" spans="2:4">
      <c r="D35" s="415" t="s">
        <v>498</v>
      </c>
    </row>
  </sheetData>
  <sheetProtection password="D6D6" sheet="1" selectLockedCells="1" selectUnlockedCells="1"/>
  <mergeCells count="10">
    <mergeCell ref="B31:B33"/>
    <mergeCell ref="C31:C33"/>
    <mergeCell ref="B10:B12"/>
    <mergeCell ref="C10:C12"/>
    <mergeCell ref="B13:B17"/>
    <mergeCell ref="C13:C17"/>
    <mergeCell ref="B18:B26"/>
    <mergeCell ref="C18:C26"/>
    <mergeCell ref="B27:B28"/>
    <mergeCell ref="C27:C28"/>
  </mergeCells>
  <phoneticPr fontId="13" type="noConversion"/>
  <conditionalFormatting sqref="A29:XFD1048576 A28 D28:XFD28 A1:XFD27">
    <cfRule type="expression" dxfId="0" priority="4" stopIfTrue="1">
      <formula>isRec=FALSE</formula>
    </cfRule>
  </conditionalFormatting>
  <printOptions horizontalCentered="1"/>
  <pageMargins left="0.51181102362204722" right="0.51181102362204722" top="0.6" bottom="0.56000000000000005" header="0.31496062992125984" footer="0.31496062992125984"/>
  <pageSetup paperSize="9" scale="84" fitToHeight="3" orientation="landscape" r:id="rId1"/>
  <headerFooter>
    <oddHeader>&amp;R&amp;"微軟正黑體,標準"列印日期：&amp;D</oddHeader>
    <oddFooter>&amp;L&amp;"微軟正黑體,標準"第&amp;P頁/共&amp;N頁</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dimension ref="A1"/>
  <sheetViews>
    <sheetView showGridLines="0" showRowColHeaders="0" zoomScaleNormal="100" workbookViewId="0">
      <selection activeCell="A21" sqref="A21"/>
    </sheetView>
  </sheetViews>
  <sheetFormatPr defaultRowHeight="16.149999999999999"/>
  <sheetData/>
  <sheetProtection sheet="1" objects="1" selectLockedCells="1" selectUnlockedCells="1"/>
  <phoneticPr fontId="150" type="noConversion"/>
  <pageMargins left="0.70866141732283472" right="0.70866141732283472" top="0.74803149606299213" bottom="0.74803149606299213" header="0.31496062992125984" footer="0.31496062992125984"/>
  <pageSetup paperSize="9" scale="88" fitToHeight="2" orientation="portrait" r:id="rId1"/>
  <rowBreaks count="1" manualBreakCount="1">
    <brk id="3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tabColor rgb="FFFF0000"/>
  </sheetPr>
  <dimension ref="A1:AF112"/>
  <sheetViews>
    <sheetView showGridLines="0" topLeftCell="XFD1048576" workbookViewId="0">
      <selection sqref="A1:XFD1048576"/>
    </sheetView>
  </sheetViews>
  <sheetFormatPr defaultColWidth="0" defaultRowHeight="16.7" customHeight="1" zeroHeight="1"/>
  <cols>
    <col min="1" max="1" width="5.69921875" style="120" hidden="1" customWidth="1"/>
    <col min="2" max="2" width="5.8984375" style="120" hidden="1" customWidth="1"/>
    <col min="3" max="3" width="10" style="120" hidden="1" customWidth="1"/>
    <col min="4" max="4" width="10" style="127" hidden="1" customWidth="1"/>
    <col min="5" max="6" width="12.5" style="124" hidden="1" customWidth="1"/>
    <col min="7" max="7" width="15.8984375" style="124" hidden="1" customWidth="1"/>
    <col min="8" max="8" width="12.5" style="124" hidden="1" customWidth="1"/>
    <col min="9" max="10" width="14.09765625" style="124" hidden="1" customWidth="1"/>
    <col min="11" max="11" width="12.09765625" style="124" hidden="1" customWidth="1"/>
    <col min="12" max="13" width="13.5" style="124" hidden="1" customWidth="1"/>
    <col min="14" max="14" width="15.3984375" style="124" hidden="1" customWidth="1"/>
    <col min="15" max="24" width="12.5" style="124" hidden="1" customWidth="1"/>
    <col min="25" max="25" width="12.5" style="126" hidden="1" customWidth="1"/>
    <col min="26" max="16384" width="9" hidden="1"/>
  </cols>
  <sheetData>
    <row r="1" spans="1:32" s="119" customFormat="1" ht="26.5" hidden="1">
      <c r="A1" s="110" t="s">
        <v>267</v>
      </c>
      <c r="B1" s="110" t="s">
        <v>305</v>
      </c>
      <c r="C1" s="110" t="s">
        <v>217</v>
      </c>
      <c r="D1" s="111" t="s">
        <v>306</v>
      </c>
      <c r="E1" s="112" t="s">
        <v>307</v>
      </c>
      <c r="F1" s="113" t="s">
        <v>308</v>
      </c>
      <c r="G1" s="114" t="s">
        <v>309</v>
      </c>
      <c r="H1" s="115" t="s">
        <v>310</v>
      </c>
      <c r="I1" s="114" t="s">
        <v>311</v>
      </c>
      <c r="J1" s="114" t="s">
        <v>312</v>
      </c>
      <c r="K1" s="114" t="s">
        <v>313</v>
      </c>
      <c r="L1" s="114" t="s">
        <v>314</v>
      </c>
      <c r="M1" s="114" t="s">
        <v>315</v>
      </c>
      <c r="N1" s="116" t="s">
        <v>316</v>
      </c>
      <c r="O1" s="117" t="s">
        <v>317</v>
      </c>
      <c r="P1" s="117" t="s">
        <v>318</v>
      </c>
      <c r="Q1" s="118" t="s">
        <v>319</v>
      </c>
      <c r="R1" s="116" t="s">
        <v>225</v>
      </c>
      <c r="S1" s="114" t="s">
        <v>320</v>
      </c>
      <c r="T1" s="114" t="s">
        <v>227</v>
      </c>
      <c r="U1" s="114" t="s">
        <v>321</v>
      </c>
      <c r="V1" s="114" t="s">
        <v>322</v>
      </c>
      <c r="W1" s="114" t="s">
        <v>323</v>
      </c>
      <c r="X1" s="114" t="s">
        <v>324</v>
      </c>
      <c r="Y1" s="114" t="s">
        <v>325</v>
      </c>
      <c r="Z1" s="119" t="s">
        <v>326</v>
      </c>
      <c r="AA1" s="119" t="s">
        <v>327</v>
      </c>
      <c r="AB1" s="119" t="s">
        <v>328</v>
      </c>
      <c r="AC1" s="119" t="s">
        <v>329</v>
      </c>
      <c r="AF1" s="119" t="s">
        <v>330</v>
      </c>
    </row>
    <row r="2" spans="1:32" ht="16.149999999999999" hidden="1">
      <c r="A2" s="120">
        <v>0</v>
      </c>
      <c r="B2" s="121"/>
      <c r="C2" s="122">
        <f>PDRate</f>
        <v>1.75</v>
      </c>
      <c r="D2" s="122">
        <f>DecareRate</f>
        <v>4.3499999999999996</v>
      </c>
      <c r="E2" s="123"/>
      <c r="F2" s="123"/>
      <c r="H2" s="124">
        <v>0</v>
      </c>
      <c r="N2" s="120">
        <v>0</v>
      </c>
      <c r="O2" s="125">
        <v>0</v>
      </c>
      <c r="P2" s="125">
        <v>0</v>
      </c>
      <c r="Q2" s="125"/>
      <c r="S2" s="124">
        <v>0</v>
      </c>
      <c r="T2" s="124">
        <v>0</v>
      </c>
      <c r="AF2">
        <v>0</v>
      </c>
    </row>
    <row r="3" spans="1:32" ht="16.149999999999999" hidden="1">
      <c r="A3" s="120">
        <v>1</v>
      </c>
      <c r="B3" s="121">
        <f t="shared" ref="B3:B34" ca="1" si="0">Age+A3-1</f>
        <v>71</v>
      </c>
      <c r="C3" s="122">
        <f>C2</f>
        <v>1.75</v>
      </c>
      <c r="D3" s="122">
        <f>D2</f>
        <v>4.3499999999999996</v>
      </c>
      <c r="E3" s="123">
        <f ca="1">ROUND(SA*factor!D3*UNIT/UVUNIT,RoundNo)+ ROUND(SA*factor!C3*UNIT/UVUNIT,RoundNo)</f>
        <v>2505793.77</v>
      </c>
      <c r="F3" s="123">
        <f ca="1">ROUND(P2*factor!H3/UVUNIT,RoundNo)+ROUND(P2*(factor!C3/UVUNIT),RoundNo)</f>
        <v>0</v>
      </c>
      <c r="G3" s="123">
        <f ca="1">ROUND((E3+F3)*(D3-C3)/100,0)</f>
        <v>65151</v>
      </c>
      <c r="H3" s="124">
        <v>0</v>
      </c>
      <c r="I3" s="123">
        <f ca="1">FYPremium</f>
        <v>2655727</v>
      </c>
      <c r="J3" s="123">
        <f ca="1">ROUND(SA*factor!G3*UNIT/UVUNIT,0)</f>
        <v>2855620</v>
      </c>
      <c r="K3" s="123">
        <f ca="1">ROUND(SA*factor!C3*UNIT/UVUNIT,0)</f>
        <v>0</v>
      </c>
      <c r="L3" s="123">
        <f ca="1">ROUND(SA*factor!E3*UNIT/UVUNIT,0)</f>
        <v>2305153</v>
      </c>
      <c r="M3" s="123">
        <f ca="1">ROUND(SA*factor!D3*UNIT/UVUNIT,0)</f>
        <v>2505794</v>
      </c>
      <c r="N3" s="123">
        <f t="shared" ref="N3:N66" ca="1" si="1">IF(B3&lt;16,ROUND(N2*(1+D3/100)+(G3-H4),0),0)</f>
        <v>0</v>
      </c>
      <c r="O3" s="123">
        <f ca="1">IF(B3=15,ROUND(N3/(factor!H3)*UVUNIT,0),0)+IF(AND(B3&lt;&gt;險種基本資料!$B$21,B3&gt;15,OR(OR(PUAD=ZDIVOPT02,A3&lt;=PUAYear),AND(PMST=ZDIVOPT02,A3&gt;=PayYear))),ROUND((G3-H4)/(factor!H3)*UVUNIT,0),0)</f>
        <v>96249</v>
      </c>
      <c r="P3" s="123">
        <f ca="1">P2+O3</f>
        <v>96249</v>
      </c>
      <c r="Q3" s="123">
        <f ca="1">ROUND(P3*(factor!H3)/UVUNIT,0)</f>
        <v>65151</v>
      </c>
      <c r="R3" s="123">
        <f t="shared" ref="R3:R34" ca="1" si="2">IF(OR(B3&lt;16,A3&lt;=PUAYear),0,G3-H4)</f>
        <v>0</v>
      </c>
      <c r="S3" s="123">
        <f ca="1">S2+R3</f>
        <v>0</v>
      </c>
      <c r="T3" s="123">
        <f ca="1">ROUND(T2*(1+D3/100)+R3,0)</f>
        <v>0</v>
      </c>
      <c r="U3" s="123">
        <f ca="1">IF(C3="","",ROUND(P2*factor!C3*UNIT/UVUNIT,0))</f>
        <v>0</v>
      </c>
      <c r="V3" s="123">
        <f t="shared" ref="V3:V34" ca="1" si="3">ROUND(ROUND(ROUND(P2*GP/UVUNIT,0)*MIN(A3,PayYear),0)*PremMuti-ROUND(P2*AF2/UVUNIT, 0),0)</f>
        <v>0</v>
      </c>
      <c r="W3" s="123">
        <f ca="1">ROUND((P2*factor!B3/UVUNIT),0)</f>
        <v>0</v>
      </c>
      <c r="X3" s="123">
        <f ca="1">ROUND((ROUND(P2*factor!C3/UVUNIT,0)+ROUND(P2*factor!H3/UVUNIT,0))*VLOOKUP(B3,Corridor,險種基本資料!$C$22,FALSE),0)</f>
        <v>0</v>
      </c>
      <c r="Y3" s="123">
        <f ca="1">E3+F3</f>
        <v>2505793.77</v>
      </c>
      <c r="Z3" s="109">
        <f ca="1">ROUND(IF(險種基本資料!$I$28="Y",factor!I3,factor!D3)*(1-VLOOKUP(A3+1,險種基本資料!L:V,2+險種基本資料!$H$28,FALSE)),0)</f>
        <v>6227</v>
      </c>
      <c r="AA3">
        <f ca="1">ROUND(IF(險種基本資料!$I$28="Y",factor!I4,factor!D4)*(1-VLOOKUP(A3+1,險種基本資料!L:V,2+險種基本資料!$H$28,FALSE)),0)</f>
        <v>6319</v>
      </c>
      <c r="AB3">
        <f ca="1">IF(B3=險種基本資料!$B$21,0,ROUND(SA*UNIT/UVUNIT*(Z3+(AA3+factor!C4-Z3)*ROUNDDOWN(1/365,6)),0))</f>
        <v>2305246</v>
      </c>
      <c r="AC3">
        <f ca="1">IF(B3=險種基本資料!$B$21,0,ROUND(P3/UVUNIT*(factor!H3+(factor!H4+factor!C4-factor!H3)*ROUNDDOWN(1/365,6)) + IF(B3&lt;15,N3,0),0))</f>
        <v>65154</v>
      </c>
      <c r="AD3">
        <f t="shared" ref="AD3:AD66" ca="1" si="4">IF(AND(H4&gt;0,H5&lt;=0),A3,0)</f>
        <v>0</v>
      </c>
      <c r="AE3">
        <f t="shared" ref="AE3:AE66" ca="1" si="5">IF(AND(N3&gt;0,N4&lt;=0),A3,0)</f>
        <v>0</v>
      </c>
      <c r="AF3">
        <f ca="1">factor!C3+AF2</f>
        <v>0</v>
      </c>
    </row>
    <row r="4" spans="1:32" ht="16.149999999999999" hidden="1">
      <c r="A4" s="120">
        <v>2</v>
      </c>
      <c r="B4" s="121">
        <f t="shared" ca="1" si="0"/>
        <v>72</v>
      </c>
      <c r="C4" s="122">
        <f t="shared" ref="C4:D19" si="6">C3</f>
        <v>1.75</v>
      </c>
      <c r="D4" s="122">
        <f t="shared" si="6"/>
        <v>4.3499999999999996</v>
      </c>
      <c r="E4" s="123">
        <f ca="1">ROUND(SA*factor!D4*UNIT/UVUNIT,RoundNo)+ ROUND(SA*factor!C4*UNIT/UVUNIT,RoundNo)</f>
        <v>2542442.2599999998</v>
      </c>
      <c r="F4" s="123">
        <f ca="1">ROUND(P3*factor!H4/UVUNIT,RoundNo)+ROUND(P3*(factor!C4/UVUNIT),RoundNo)</f>
        <v>66103.81</v>
      </c>
      <c r="G4" s="123">
        <f t="shared" ref="G4:G67" ca="1" si="7">ROUND((E4+F4)*(D4-C4)/100,0)</f>
        <v>67822</v>
      </c>
      <c r="H4" s="124">
        <f t="shared" ref="H4:H35" ca="1" si="8">IF(OR(B3&lt;16,AND(ZDIVOPT01=PMST,A3&lt;=PUAYear),AND(ZDIVOPT02=PMST,A3&gt;PUAYear)),IF(A4&lt;=PayYear,G3,0),0)</f>
        <v>0</v>
      </c>
      <c r="I4" s="123">
        <f t="shared" ref="I4:I35" ca="1" si="9">I3+IF(A4&lt;=PayYear,CYPremium,0)-H4</f>
        <v>2655727</v>
      </c>
      <c r="J4" s="123">
        <f ca="1">ROUND(SA*factor!G4*UNIT/UVUNIT,0)</f>
        <v>2855620</v>
      </c>
      <c r="K4" s="123">
        <f ca="1">ROUND(SA*factor!C4*UNIT/UVUNIT,0)</f>
        <v>0</v>
      </c>
      <c r="L4" s="123">
        <f ca="1">ROUND(SA*factor!E4*UNIT/UVUNIT,0)</f>
        <v>2339210</v>
      </c>
      <c r="M4" s="123">
        <f ca="1">ROUND(SA*factor!D4*UNIT/UVUNIT,0)</f>
        <v>2542442</v>
      </c>
      <c r="N4" s="123">
        <f t="shared" ca="1" si="1"/>
        <v>0</v>
      </c>
      <c r="O4" s="123">
        <f ca="1">IF(B4=15,ROUND(N4/(factor!H4)*UVUNIT,0),0)+IF(AND(B4&lt;&gt;險種基本資料!$B$21,B4&gt;15,OR(OR(PUAD=ZDIVOPT02,A4&lt;=PUAYear),AND(PMST=ZDIVOPT02,A4&gt;=PayYear))),ROUND((G4-H5)/(factor!H4)*UVUNIT,0),0)</f>
        <v>98751</v>
      </c>
      <c r="P4" s="123">
        <f t="shared" ref="P4:P67" ca="1" si="10">P3+O4</f>
        <v>195000</v>
      </c>
      <c r="Q4" s="123">
        <f ca="1">ROUND(P4*(factor!H4)/UVUNIT,0)</f>
        <v>133926</v>
      </c>
      <c r="R4" s="123">
        <f t="shared" ca="1" si="2"/>
        <v>0</v>
      </c>
      <c r="S4" s="123">
        <f t="shared" ref="S4:S67" ca="1" si="11">S3+R4</f>
        <v>0</v>
      </c>
      <c r="T4" s="123">
        <f t="shared" ref="T4:T67" ca="1" si="12">ROUND(T3*(1+D4/100)+R4,0)</f>
        <v>0</v>
      </c>
      <c r="U4" s="123">
        <f ca="1">IF(C4="","",ROUND(P3*factor!C4*UNIT/UVUNIT,0))</f>
        <v>0</v>
      </c>
      <c r="V4" s="123">
        <f t="shared" ca="1" si="3"/>
        <v>74246</v>
      </c>
      <c r="W4" s="123">
        <f ca="1">ROUND((P3*factor!B4/UVUNIT),0)</f>
        <v>1925</v>
      </c>
      <c r="X4" s="123">
        <f ca="1">ROUND((ROUND(P3*factor!C4/UVUNIT,0)+ROUND(P3*factor!H4/UVUNIT,0))*VLOOKUP(B4,Corridor,險種基本資料!$C$22,FALSE),0)</f>
        <v>69409</v>
      </c>
      <c r="Y4" s="123">
        <f t="shared" ref="Y4:Y67" ca="1" si="13">E4+F4</f>
        <v>2608546.0699999998</v>
      </c>
      <c r="Z4" s="109">
        <f ca="1">ROUND(IF(險種基本資料!$I$28="Y",factor!I4,factor!D4)*(1-VLOOKUP(A4+1,險種基本資料!L:V,2+險種基本資料!$H$28,FALSE)),0)</f>
        <v>6799</v>
      </c>
      <c r="AA4">
        <f ca="1">ROUND(IF(險種基本資料!$I$28="Y",factor!I5,factor!D5)*(1-VLOOKUP(A4+1,險種基本資料!L:V,2+險種基本資料!$H$28,FALSE)),0)</f>
        <v>6899</v>
      </c>
      <c r="AB4">
        <f ca="1">IF(B4=險種基本資料!$B$21,0,ROUND(SA*UNIT/UVUNIT*(Z4+(AA4+factor!C5-Z4)*ROUNDDOWN(1/365,6)),0))</f>
        <v>2517001</v>
      </c>
      <c r="AC4">
        <f ca="1">IF(B4=險種基本資料!$B$21,0,ROUND(P4/UVUNIT*(factor!H4+(factor!H5+factor!C5-factor!H4)*ROUNDDOWN(1/365,6)) + IF(B4&lt;15,N4,0),0))</f>
        <v>133931</v>
      </c>
      <c r="AD4">
        <f t="shared" ca="1" si="4"/>
        <v>0</v>
      </c>
      <c r="AE4">
        <f t="shared" ca="1" si="5"/>
        <v>0</v>
      </c>
      <c r="AF4">
        <f ca="1">factor!C4+AF3</f>
        <v>0</v>
      </c>
    </row>
    <row r="5" spans="1:32" ht="16.149999999999999" hidden="1">
      <c r="A5" s="120">
        <v>3</v>
      </c>
      <c r="B5" s="121">
        <f t="shared" ca="1" si="0"/>
        <v>73</v>
      </c>
      <c r="C5" s="122">
        <f t="shared" si="6"/>
        <v>1.75</v>
      </c>
      <c r="D5" s="122">
        <f t="shared" si="6"/>
        <v>4.3499999999999996</v>
      </c>
      <c r="E5" s="123">
        <f ca="1">ROUND(SA*factor!D5*UNIT/UVUNIT,RoundNo)+ ROUND(SA*factor!C5*UNIT/UVUNIT,RoundNo)</f>
        <v>2579831.11</v>
      </c>
      <c r="F5" s="123">
        <f ca="1">ROUND(P4*factor!H5/UVUNIT,RoundNo)+ROUND(P4*(factor!C5/UVUNIT),RoundNo)</f>
        <v>135895.5</v>
      </c>
      <c r="G5" s="123">
        <f t="shared" ca="1" si="7"/>
        <v>70609</v>
      </c>
      <c r="H5" s="124">
        <f t="shared" ca="1" si="8"/>
        <v>0</v>
      </c>
      <c r="I5" s="123">
        <f t="shared" ca="1" si="9"/>
        <v>2655727</v>
      </c>
      <c r="J5" s="123">
        <f ca="1">ROUND(SA*factor!G5*UNIT/UVUNIT,0)</f>
        <v>2855620</v>
      </c>
      <c r="K5" s="123">
        <f ca="1">ROUND(SA*factor!C5*UNIT/UVUNIT,0)</f>
        <v>0</v>
      </c>
      <c r="L5" s="123">
        <f ca="1">ROUND(SA*factor!E5*UNIT/UVUNIT,0)</f>
        <v>2553918</v>
      </c>
      <c r="M5" s="123">
        <f ca="1">ROUND(SA*factor!D5*UNIT/UVUNIT,0)</f>
        <v>2579831</v>
      </c>
      <c r="N5" s="123">
        <f t="shared" ca="1" si="1"/>
        <v>0</v>
      </c>
      <c r="O5" s="123">
        <f ca="1">IF(B5=15,ROUND(N5/(factor!H5)*UVUNIT,0),0)+IF(AND(B5&lt;&gt;險種基本資料!$B$21,B5&gt;15,OR(OR(PUAD=ZDIVOPT02,A5&lt;=PUAYear),AND(PMST=ZDIVOPT02,A5&gt;=PayYear))),ROUND((G5-H6)/(factor!H5)*UVUNIT,0),0)</f>
        <v>101319</v>
      </c>
      <c r="P5" s="123">
        <f t="shared" ca="1" si="10"/>
        <v>296319</v>
      </c>
      <c r="Q5" s="123">
        <f ca="1">ROUND(P5*(factor!H5)/UVUNIT,0)</f>
        <v>206505</v>
      </c>
      <c r="R5" s="123">
        <f t="shared" ca="1" si="2"/>
        <v>0</v>
      </c>
      <c r="S5" s="123">
        <f t="shared" ca="1" si="11"/>
        <v>0</v>
      </c>
      <c r="T5" s="123">
        <f t="shared" ca="1" si="12"/>
        <v>0</v>
      </c>
      <c r="U5" s="123">
        <f ca="1">IF(C5="","",ROUND(P4*factor!C5*UNIT/UVUNIT,0))</f>
        <v>0</v>
      </c>
      <c r="V5" s="123">
        <f t="shared" ca="1" si="3"/>
        <v>150423</v>
      </c>
      <c r="W5" s="123">
        <f ca="1">ROUND((P4*factor!B5/UVUNIT),0)</f>
        <v>5850</v>
      </c>
      <c r="X5" s="123">
        <f ca="1">ROUND((ROUND(P4*factor!C5/UVUNIT,0)+ROUND(P4*factor!H5/UVUNIT,0))*VLOOKUP(B5,Corridor,險種基本資料!$C$22,FALSE),0)</f>
        <v>142691</v>
      </c>
      <c r="Y5" s="123">
        <f t="shared" ca="1" si="13"/>
        <v>2715726.61</v>
      </c>
      <c r="Z5" s="109">
        <f ca="1">ROUND(IF(險種基本資料!$I$28="Y",factor!I5,factor!D5)*(1-VLOOKUP(A5+1,險種基本資料!L:V,2+險種基本資料!$H$28,FALSE)),0)</f>
        <v>6899</v>
      </c>
      <c r="AA5">
        <f ca="1">ROUND(IF(險種基本資料!$I$28="Y",factor!I6,factor!D6)*(1-VLOOKUP(A5+1,險種基本資料!L:V,2+險種基本資料!$H$28,FALSE)),0)</f>
        <v>7001</v>
      </c>
      <c r="AB5">
        <f ca="1">IF(B5=險種基本資料!$B$21,0,ROUND(SA*UNIT/UVUNIT*(Z5+(AA5+factor!C6-Z5)*ROUNDDOWN(1/365,6)),0))</f>
        <v>2554021</v>
      </c>
      <c r="AC5">
        <f ca="1">IF(B5=險種基本資料!$B$21,0,ROUND(P5/UVUNIT*(factor!H5+(factor!H6+factor!C6-factor!H5)*ROUNDDOWN(1/365,6)) + IF(B5&lt;15,N5,0),0))</f>
        <v>206513</v>
      </c>
      <c r="AD5">
        <f t="shared" ca="1" si="4"/>
        <v>0</v>
      </c>
      <c r="AE5">
        <f t="shared" ca="1" si="5"/>
        <v>0</v>
      </c>
      <c r="AF5">
        <f ca="1">factor!C5+AF4</f>
        <v>0</v>
      </c>
    </row>
    <row r="6" spans="1:32" ht="16.149999999999999" hidden="1">
      <c r="A6" s="120">
        <v>4</v>
      </c>
      <c r="B6" s="121">
        <f t="shared" ca="1" si="0"/>
        <v>74</v>
      </c>
      <c r="C6" s="122">
        <f t="shared" si="6"/>
        <v>1.75</v>
      </c>
      <c r="D6" s="122">
        <f t="shared" si="6"/>
        <v>4.3499999999999996</v>
      </c>
      <c r="E6" s="123">
        <f ca="1">ROUND(SA*factor!D6*UNIT/UVUNIT,RoundNo)+ ROUND(SA*factor!C6*UNIT/UVUNIT,RoundNo)</f>
        <v>2617960.34</v>
      </c>
      <c r="F6" s="123">
        <f ca="1">ROUND(P5*factor!H6/UVUNIT,RoundNo)+ROUND(P5*(factor!C6/UVUNIT),RoundNo)</f>
        <v>209556.8</v>
      </c>
      <c r="G6" s="123">
        <f t="shared" ca="1" si="7"/>
        <v>73515</v>
      </c>
      <c r="H6" s="124">
        <f t="shared" ca="1" si="8"/>
        <v>0</v>
      </c>
      <c r="I6" s="123">
        <f t="shared" ca="1" si="9"/>
        <v>2655727</v>
      </c>
      <c r="J6" s="123">
        <f ca="1">ROUND(SA*factor!G6*UNIT/UVUNIT,0)</f>
        <v>2855620</v>
      </c>
      <c r="K6" s="123">
        <f ca="1">ROUND(SA*factor!C6*UNIT/UVUNIT,0)</f>
        <v>0</v>
      </c>
      <c r="L6" s="123">
        <f ca="1">ROUND(SA*factor!E6*UNIT/UVUNIT,0)</f>
        <v>2591677</v>
      </c>
      <c r="M6" s="123">
        <f ca="1">ROUND(SA*factor!D6*UNIT/UVUNIT,0)</f>
        <v>2617960</v>
      </c>
      <c r="N6" s="123">
        <f t="shared" ca="1" si="1"/>
        <v>0</v>
      </c>
      <c r="O6" s="123">
        <f ca="1">IF(B6=15,ROUND(N6/(factor!H6)*UVUNIT,0),0)+IF(AND(B6&lt;&gt;險種基本資料!$B$21,B6&gt;15,OR(OR(PUAD=ZDIVOPT02,A6&lt;=PUAYear),AND(PMST=ZDIVOPT02,A6&gt;=PayYear))),ROUND((G6-H7)/(factor!H6)*UVUNIT,0),0)</f>
        <v>103952</v>
      </c>
      <c r="P6" s="123">
        <f t="shared" ca="1" si="10"/>
        <v>400271</v>
      </c>
      <c r="Q6" s="123">
        <f ca="1">ROUND(P6*(factor!H6)/UVUNIT,0)</f>
        <v>283072</v>
      </c>
      <c r="R6" s="123">
        <f t="shared" ca="1" si="2"/>
        <v>0</v>
      </c>
      <c r="S6" s="123">
        <f t="shared" ca="1" si="11"/>
        <v>0</v>
      </c>
      <c r="T6" s="123">
        <f t="shared" ca="1" si="12"/>
        <v>0</v>
      </c>
      <c r="U6" s="123">
        <f ca="1">IF(C6="","",ROUND(P5*factor!C6*UNIT/UVUNIT,0))</f>
        <v>0</v>
      </c>
      <c r="V6" s="123">
        <f t="shared" ca="1" si="3"/>
        <v>228580</v>
      </c>
      <c r="W6" s="123">
        <f ca="1">ROUND((P5*factor!B6/UVUNIT),0)</f>
        <v>11853</v>
      </c>
      <c r="X6" s="123">
        <f ca="1">ROUND((ROUND(P5*factor!C6/UVUNIT,0)+ROUND(P5*factor!H6/UVUNIT,0))*VLOOKUP(B6,Corridor,險種基本資料!$C$22,FALSE),0)</f>
        <v>220035</v>
      </c>
      <c r="Y6" s="123">
        <f t="shared" ca="1" si="13"/>
        <v>2827517.1399999997</v>
      </c>
      <c r="Z6" s="109">
        <f ca="1">ROUND(IF(險種基本資料!$I$28="Y",factor!I6,factor!D6)*(1-VLOOKUP(A6+1,險種基本資料!L:V,2+險種基本資料!$H$28,FALSE)),0)</f>
        <v>7001</v>
      </c>
      <c r="AA6">
        <f ca="1">ROUND(IF(險種基本資料!$I$28="Y",factor!I7,factor!D7)*(1-VLOOKUP(A6+1,險種基本資料!L:V,2+險種基本資料!$H$28,FALSE)),0)</f>
        <v>7040</v>
      </c>
      <c r="AB6">
        <f ca="1">IF(B6=險種基本資料!$B$21,0,ROUND(SA*UNIT/UVUNIT*(Z6+(AA6+factor!C7-Z6)*ROUNDDOWN(1/365,6)),0))</f>
        <v>2591717</v>
      </c>
      <c r="AC6">
        <f ca="1">IF(B6=險種基本資料!$B$21,0,ROUND(P6/UVUNIT*(factor!H6+(factor!H7+factor!C7-factor!H6)*ROUNDDOWN(1/365,6)) + IF(B6&lt;15,N6,0),0))</f>
        <v>283076</v>
      </c>
      <c r="AD6">
        <f t="shared" ca="1" si="4"/>
        <v>0</v>
      </c>
      <c r="AE6">
        <f t="shared" ca="1" si="5"/>
        <v>0</v>
      </c>
      <c r="AF6">
        <f ca="1">factor!C6+AF5</f>
        <v>0</v>
      </c>
    </row>
    <row r="7" spans="1:32" ht="16.149999999999999" hidden="1">
      <c r="A7" s="120">
        <v>5</v>
      </c>
      <c r="B7" s="121">
        <f t="shared" ca="1" si="0"/>
        <v>75</v>
      </c>
      <c r="C7" s="122">
        <f t="shared" si="6"/>
        <v>1.75</v>
      </c>
      <c r="D7" s="122">
        <f t="shared" si="6"/>
        <v>4.3499999999999996</v>
      </c>
      <c r="E7" s="123">
        <f ca="1">ROUND(SA*factor!D7*UNIT/UVUNIT,RoundNo)+ ROUND(SA*factor!C7*UNIT/UVUNIT,RoundNo)</f>
        <v>2632397.62</v>
      </c>
      <c r="F7" s="123">
        <f ca="1">ROUND(P6*factor!H7/UVUNIT,RoundNo)+ROUND(P6*(factor!C7/UVUNIT),RoundNo)</f>
        <v>284632.71000000002</v>
      </c>
      <c r="G7" s="123">
        <f t="shared" ca="1" si="7"/>
        <v>75843</v>
      </c>
      <c r="H7" s="124">
        <f t="shared" ca="1" si="8"/>
        <v>0</v>
      </c>
      <c r="I7" s="123">
        <f t="shared" ca="1" si="9"/>
        <v>2655727</v>
      </c>
      <c r="J7" s="123">
        <f ca="1">ROUND(SA*factor!G7*UNIT/UVUNIT,0)</f>
        <v>3701867</v>
      </c>
      <c r="K7" s="123">
        <f ca="1">ROUND(SA*factor!C7*UNIT/UVUNIT,0)</f>
        <v>0</v>
      </c>
      <c r="L7" s="123">
        <f ca="1">ROUND(SA*factor!E7*UNIT/UVUNIT,0)</f>
        <v>2606114</v>
      </c>
      <c r="M7" s="123">
        <f ca="1">ROUND(SA*factor!D7*UNIT/UVUNIT,0)</f>
        <v>2632398</v>
      </c>
      <c r="N7" s="123">
        <f t="shared" ca="1" si="1"/>
        <v>0</v>
      </c>
      <c r="O7" s="123">
        <f ca="1">IF(B7=15,ROUND(N7/(factor!H7)*UVUNIT,0),0)+IF(AND(B7&lt;&gt;險種基本資料!$B$21,B7&gt;15,OR(OR(PUAD=ZDIVOPT02,A7&lt;=PUAYear),AND(PMST=ZDIVOPT02,A7&gt;=PayYear))),ROUND((G7-H8)/(factor!H7)*UVUNIT,0),0)</f>
        <v>106656</v>
      </c>
      <c r="P7" s="123">
        <f t="shared" ca="1" si="10"/>
        <v>506927</v>
      </c>
      <c r="Q7" s="123">
        <f ca="1">ROUND(P7*(factor!H7)/UVUNIT,0)</f>
        <v>360476</v>
      </c>
      <c r="R7" s="123">
        <f t="shared" ca="1" si="2"/>
        <v>0</v>
      </c>
      <c r="S7" s="123">
        <f t="shared" ca="1" si="11"/>
        <v>0</v>
      </c>
      <c r="T7" s="123">
        <f t="shared" ca="1" si="12"/>
        <v>0</v>
      </c>
      <c r="U7" s="123">
        <f ca="1">IF(C7="","",ROUND(P6*factor!C7*UNIT/UVUNIT,0))</f>
        <v>0</v>
      </c>
      <c r="V7" s="123">
        <f t="shared" ca="1" si="3"/>
        <v>308769</v>
      </c>
      <c r="W7" s="123">
        <f ca="1">ROUND((P6*factor!B7/UVUNIT),0)</f>
        <v>400271</v>
      </c>
      <c r="X7" s="123">
        <f ca="1">ROUND((ROUND(P6*factor!C7/UVUNIT,0)+ROUND(P6*factor!H7/UVUNIT,0))*VLOOKUP(B7,Corridor,險種基本資料!$C$22,FALSE),0)</f>
        <v>298865</v>
      </c>
      <c r="Y7" s="123">
        <f t="shared" ca="1" si="13"/>
        <v>2917030.33</v>
      </c>
      <c r="Z7" s="109">
        <f ca="1">ROUND(IF(險種基本資料!$I$28="Y",factor!I7,factor!D7)*(1-VLOOKUP(A7+1,險種基本資料!L:V,2+險種基本資料!$H$28,FALSE)),0)</f>
        <v>7040</v>
      </c>
      <c r="AA7">
        <f ca="1">ROUND(IF(險種基本資料!$I$28="Y",factor!I8,factor!D8)*(1-VLOOKUP(A7+1,險種基本資料!L:V,2+險種基本資料!$H$28,FALSE)),0)</f>
        <v>7073</v>
      </c>
      <c r="AB7">
        <f ca="1">IF(B7=險種基本資料!$B$21,0,ROUND(SA*UNIT/UVUNIT*(Z7+(AA7+factor!C8-Z7)*ROUNDDOWN(1/365,6)),0))</f>
        <v>2606148</v>
      </c>
      <c r="AC7">
        <f ca="1">IF(B7=險種基本資料!$B$21,0,ROUND(P7/UVUNIT*(factor!H7+(factor!H8+factor!C8-factor!H7)*ROUNDDOWN(1/365,6)) + IF(B7&lt;15,N7,0),0))</f>
        <v>360480</v>
      </c>
      <c r="AD7">
        <f t="shared" ca="1" si="4"/>
        <v>0</v>
      </c>
      <c r="AE7">
        <f t="shared" ca="1" si="5"/>
        <v>0</v>
      </c>
      <c r="AF7">
        <f ca="1">factor!C7+AF6</f>
        <v>0</v>
      </c>
    </row>
    <row r="8" spans="1:32" ht="16.149999999999999" hidden="1">
      <c r="A8" s="120">
        <v>6</v>
      </c>
      <c r="B8" s="121">
        <f t="shared" ca="1" si="0"/>
        <v>76</v>
      </c>
      <c r="C8" s="122">
        <f t="shared" si="6"/>
        <v>1.75</v>
      </c>
      <c r="D8" s="122">
        <f t="shared" si="6"/>
        <v>4.3499999999999996</v>
      </c>
      <c r="E8" s="123">
        <f ca="1">ROUND(SA*factor!D8*UNIT/UVUNIT,RoundNo)+ ROUND(SA*factor!C8*UNIT/UVUNIT,RoundNo)</f>
        <v>2644613.7799999998</v>
      </c>
      <c r="F8" s="123">
        <f ca="1">ROUND(P7*factor!H8/UVUNIT,RoundNo)+ROUND(P7*(factor!C8/UVUNIT),RoundNo)</f>
        <v>362148.65</v>
      </c>
      <c r="G8" s="123">
        <f t="shared" ca="1" si="7"/>
        <v>78176</v>
      </c>
      <c r="H8" s="124">
        <f t="shared" ca="1" si="8"/>
        <v>0</v>
      </c>
      <c r="I8" s="123">
        <f t="shared" ca="1" si="9"/>
        <v>2655727</v>
      </c>
      <c r="J8" s="123">
        <f ca="1">ROUND(SA*factor!G8*UNIT/UVUNIT,0)</f>
        <v>3701867</v>
      </c>
      <c r="K8" s="123">
        <f ca="1">ROUND(SA*factor!C8*UNIT/UVUNIT,0)</f>
        <v>0</v>
      </c>
      <c r="L8" s="123">
        <f ca="1">ROUND(SA*factor!E8*UNIT/UVUNIT,0)</f>
        <v>2618331</v>
      </c>
      <c r="M8" s="123">
        <f ca="1">ROUND(SA*factor!D8*UNIT/UVUNIT,0)</f>
        <v>2644614</v>
      </c>
      <c r="N8" s="123">
        <f t="shared" ca="1" si="1"/>
        <v>0</v>
      </c>
      <c r="O8" s="123">
        <f ca="1">IF(B8=15,ROUND(N8/(factor!H8)*UVUNIT,0),0)+IF(AND(B8&lt;&gt;險種基本資料!$B$21,B8&gt;15,OR(OR(PUAD=ZDIVOPT02,A8&lt;=PUAYear),AND(PMST=ZDIVOPT02,A8&gt;=PayYear))),ROUND((G8-H9)/(factor!H8)*UVUNIT,0),0)</f>
        <v>109429</v>
      </c>
      <c r="P8" s="123">
        <f t="shared" ca="1" si="10"/>
        <v>616356</v>
      </c>
      <c r="Q8" s="123">
        <f ca="1">ROUND(P8*(factor!H8)/UVUNIT,0)</f>
        <v>440325</v>
      </c>
      <c r="R8" s="123">
        <f t="shared" ca="1" si="2"/>
        <v>78176</v>
      </c>
      <c r="S8" s="123">
        <f t="shared" ca="1" si="11"/>
        <v>78176</v>
      </c>
      <c r="T8" s="123">
        <f t="shared" ca="1" si="12"/>
        <v>78176</v>
      </c>
      <c r="U8" s="123">
        <f ca="1">IF(C8="","",ROUND(P7*factor!C8*UNIT/UVUNIT,0))</f>
        <v>0</v>
      </c>
      <c r="V8" s="123">
        <f t="shared" ca="1" si="3"/>
        <v>391043</v>
      </c>
      <c r="W8" s="123">
        <f ca="1">ROUND((P7*factor!B8/UVUNIT),0)</f>
        <v>506927</v>
      </c>
      <c r="X8" s="123">
        <f ca="1">ROUND((ROUND(P7*factor!C8/UVUNIT,0)+ROUND(P7*factor!H8/UVUNIT,0))*VLOOKUP(B8,Corridor,險種基本資料!$C$22,FALSE),0)</f>
        <v>380256</v>
      </c>
      <c r="Y8" s="123">
        <f t="shared" ca="1" si="13"/>
        <v>3006762.4299999997</v>
      </c>
      <c r="Z8" s="109">
        <f ca="1">ROUND(IF(險種基本資料!$I$28="Y",factor!I8,factor!D8)*(1-VLOOKUP(A8+1,險種基本資料!L:V,2+險種基本資料!$H$28,FALSE)),0)</f>
        <v>7144</v>
      </c>
      <c r="AA8">
        <f ca="1">ROUND(IF(險種基本資料!$I$28="Y",factor!I9,factor!D9)*(1-VLOOKUP(A8+1,險種基本資料!L:V,2+險種基本資料!$H$28,FALSE)),0)</f>
        <v>7170</v>
      </c>
      <c r="AB8">
        <f ca="1">IF(B8=險種基本資料!$B$21,0,ROUND(SA*UNIT/UVUNIT*(Z8+(AA8+factor!C9-Z8)*ROUNDDOWN(1/365,6)),0))</f>
        <v>2644640</v>
      </c>
      <c r="AC8">
        <f ca="1">IF(B8=險種基本資料!$B$21,0,ROUND(P8/UVUNIT*(factor!H8+(factor!H9+factor!C9-factor!H8)*ROUNDDOWN(1/365,6)) + IF(B8&lt;15,N8,0),0))</f>
        <v>440329</v>
      </c>
      <c r="AD8">
        <f t="shared" ca="1" si="4"/>
        <v>0</v>
      </c>
      <c r="AE8">
        <f t="shared" ca="1" si="5"/>
        <v>0</v>
      </c>
      <c r="AF8">
        <f ca="1">factor!C8+AF7</f>
        <v>0</v>
      </c>
    </row>
    <row r="9" spans="1:32" ht="16.149999999999999" hidden="1">
      <c r="A9" s="120">
        <v>7</v>
      </c>
      <c r="B9" s="121">
        <f t="shared" ca="1" si="0"/>
        <v>77</v>
      </c>
      <c r="C9" s="122">
        <f t="shared" si="6"/>
        <v>1.75</v>
      </c>
      <c r="D9" s="122">
        <f t="shared" si="6"/>
        <v>4.3499999999999996</v>
      </c>
      <c r="E9" s="123">
        <f ca="1">ROUND(SA*factor!D9*UNIT/UVUNIT,RoundNo)+ ROUND(SA*factor!C9*UNIT/UVUNIT,RoundNo)</f>
        <v>2654238.64</v>
      </c>
      <c r="F9" s="123">
        <f ca="1">ROUND(P8*factor!H9/UVUNIT,RoundNo)+ROUND(P8*(factor!C9/UVUNIT),RoundNo)</f>
        <v>441927.25</v>
      </c>
      <c r="G9" s="123">
        <f t="shared" ca="1" si="7"/>
        <v>80500</v>
      </c>
      <c r="H9" s="124">
        <f t="shared" ca="1" si="8"/>
        <v>0</v>
      </c>
      <c r="I9" s="123">
        <f t="shared" ca="1" si="9"/>
        <v>2655727</v>
      </c>
      <c r="J9" s="123">
        <f ca="1">ROUND(SA*factor!G9*UNIT/UVUNIT,0)</f>
        <v>3701867</v>
      </c>
      <c r="K9" s="123">
        <f ca="1">ROUND(SA*factor!C9*UNIT/UVUNIT,0)</f>
        <v>0</v>
      </c>
      <c r="L9" s="123">
        <f ca="1">ROUND(SA*factor!E9*UNIT/UVUNIT,0)</f>
        <v>2654239</v>
      </c>
      <c r="M9" s="123">
        <f ca="1">ROUND(SA*factor!D9*UNIT/UVUNIT,0)</f>
        <v>2654239</v>
      </c>
      <c r="N9" s="123">
        <f t="shared" ca="1" si="1"/>
        <v>0</v>
      </c>
      <c r="O9" s="123">
        <f ca="1">IF(B9=15,ROUND(N9/(factor!H9)*UVUNIT,0),0)+IF(AND(B9&lt;&gt;險種基本資料!$B$21,B9&gt;15,OR(OR(PUAD=ZDIVOPT02,A9&lt;=PUAYear),AND(PMST=ZDIVOPT02,A9&gt;=PayYear))),ROUND((G9-H10)/(factor!H9)*UVUNIT,0),0)</f>
        <v>112273</v>
      </c>
      <c r="P9" s="123">
        <f t="shared" ca="1" si="10"/>
        <v>728629</v>
      </c>
      <c r="Q9" s="123">
        <f ca="1">ROUND(P9*(factor!H9)/UVUNIT,0)</f>
        <v>522427</v>
      </c>
      <c r="R9" s="123">
        <f t="shared" ca="1" si="2"/>
        <v>80500</v>
      </c>
      <c r="S9" s="123">
        <f t="shared" ca="1" si="11"/>
        <v>158676</v>
      </c>
      <c r="T9" s="123">
        <f t="shared" ca="1" si="12"/>
        <v>162077</v>
      </c>
      <c r="U9" s="123">
        <f ca="1">IF(C9="","",ROUND(P8*factor!C9*UNIT/UVUNIT,0))</f>
        <v>0</v>
      </c>
      <c r="V9" s="123">
        <f t="shared" ca="1" si="3"/>
        <v>475457</v>
      </c>
      <c r="W9" s="123">
        <f ca="1">ROUND((P8*factor!B9/UVUNIT),0)</f>
        <v>616356</v>
      </c>
      <c r="X9" s="123">
        <f ca="1">ROUND((ROUND(P8*factor!C9/UVUNIT,0)+ROUND(P8*factor!H9/UVUNIT,0))*VLOOKUP(B9,Corridor,險種基本資料!$C$22,FALSE),0)</f>
        <v>464023</v>
      </c>
      <c r="Y9" s="123">
        <f t="shared" ca="1" si="13"/>
        <v>3096165.89</v>
      </c>
      <c r="Z9" s="109">
        <f ca="1">ROUND(IF(險種基本資料!$I$28="Y",factor!I9,factor!D9)*(1-VLOOKUP(A9+1,險種基本資料!L:V,2+險種基本資料!$H$28,FALSE)),0)</f>
        <v>7170</v>
      </c>
      <c r="AA9">
        <f ca="1">ROUND(IF(險種基本資料!$I$28="Y",factor!I10,factor!D10)*(1-VLOOKUP(A9+1,險種基本資料!L:V,2+險種基本資料!$H$28,FALSE)),0)</f>
        <v>7187</v>
      </c>
      <c r="AB9">
        <f ca="1">IF(B9=險種基本資料!$B$21,0,ROUND(SA*UNIT/UVUNIT*(Z9+(AA9+factor!C10-Z9)*ROUNDDOWN(1/365,6)),0))</f>
        <v>2654256</v>
      </c>
      <c r="AC9">
        <f ca="1">IF(B9=險種基本資料!$B$21,0,ROUND(P9/UVUNIT*(factor!H9+(factor!H10+factor!C10-factor!H9)*ROUNDDOWN(1/365,6)) + IF(B9&lt;15,N9,0),0))</f>
        <v>522430</v>
      </c>
      <c r="AD9">
        <f t="shared" ca="1" si="4"/>
        <v>0</v>
      </c>
      <c r="AE9">
        <f t="shared" ca="1" si="5"/>
        <v>0</v>
      </c>
      <c r="AF9">
        <f ca="1">factor!C9+AF8</f>
        <v>0</v>
      </c>
    </row>
    <row r="10" spans="1:32" ht="16.149999999999999" hidden="1">
      <c r="A10" s="120">
        <v>8</v>
      </c>
      <c r="B10" s="121">
        <f t="shared" ca="1" si="0"/>
        <v>78</v>
      </c>
      <c r="C10" s="122">
        <f t="shared" si="6"/>
        <v>1.75</v>
      </c>
      <c r="D10" s="122">
        <f t="shared" si="6"/>
        <v>4.3499999999999996</v>
      </c>
      <c r="E10" s="123">
        <f ca="1">ROUND(SA*factor!D10*UNIT/UVUNIT,RoundNo)+ ROUND(SA*factor!C10*UNIT/UVUNIT,RoundNo)</f>
        <v>2660531.81</v>
      </c>
      <c r="F10" s="123">
        <f ca="1">ROUND(P9*factor!H10/UVUNIT,RoundNo)+ROUND(P9*(factor!C10/UVUNIT),RoundNo)</f>
        <v>523665.66</v>
      </c>
      <c r="G10" s="123">
        <f t="shared" ca="1" si="7"/>
        <v>82789</v>
      </c>
      <c r="H10" s="124">
        <f t="shared" ca="1" si="8"/>
        <v>0</v>
      </c>
      <c r="I10" s="123">
        <f t="shared" ca="1" si="9"/>
        <v>2655727</v>
      </c>
      <c r="J10" s="123">
        <f ca="1">ROUND(SA*factor!G10*UNIT/UVUNIT,0)</f>
        <v>3701867</v>
      </c>
      <c r="K10" s="123">
        <f ca="1">ROUND(SA*factor!C10*UNIT/UVUNIT,0)</f>
        <v>0</v>
      </c>
      <c r="L10" s="123">
        <f ca="1">ROUND(SA*factor!E10*UNIT/UVUNIT,0)</f>
        <v>2660532</v>
      </c>
      <c r="M10" s="123">
        <f ca="1">ROUND(SA*factor!D10*UNIT/UVUNIT,0)</f>
        <v>2660532</v>
      </c>
      <c r="N10" s="123">
        <f t="shared" ca="1" si="1"/>
        <v>0</v>
      </c>
      <c r="O10" s="123">
        <f ca="1">IF(B10=15,ROUND(N10/(factor!H10)*UVUNIT,0),0)+IF(AND(B10&lt;&gt;險種基本資料!$B$21,B10&gt;15,OR(OR(PUAD=ZDIVOPT02,A10&lt;=PUAYear),AND(PMST=ZDIVOPT02,A10&gt;=PayYear))),ROUND((G10-H11)/(factor!H10)*UVUNIT,0),0)</f>
        <v>115193</v>
      </c>
      <c r="P10" s="123">
        <f t="shared" ca="1" si="10"/>
        <v>843822</v>
      </c>
      <c r="Q10" s="123">
        <f ca="1">ROUND(P10*(factor!H10)/UVUNIT,0)</f>
        <v>606455</v>
      </c>
      <c r="R10" s="123">
        <f t="shared" ca="1" si="2"/>
        <v>82789</v>
      </c>
      <c r="S10" s="123">
        <f t="shared" ca="1" si="11"/>
        <v>241465</v>
      </c>
      <c r="T10" s="123">
        <f t="shared" ca="1" si="12"/>
        <v>251916</v>
      </c>
      <c r="U10" s="123">
        <f ca="1">IF(C10="","",ROUND(P9*factor!C10*UNIT/UVUNIT,0))</f>
        <v>0</v>
      </c>
      <c r="V10" s="123">
        <f t="shared" ca="1" si="3"/>
        <v>562064</v>
      </c>
      <c r="W10" s="123">
        <f ca="1">ROUND((P9*factor!B10/UVUNIT),0)</f>
        <v>728629</v>
      </c>
      <c r="X10" s="123">
        <f ca="1">ROUND((ROUND(P9*factor!C10/UVUNIT,0)+ROUND(P9*factor!H10/UVUNIT,0))*VLOOKUP(B10,Corridor,險種基本資料!$C$22,FALSE),0)</f>
        <v>549849</v>
      </c>
      <c r="Y10" s="123">
        <f t="shared" ca="1" si="13"/>
        <v>3184197.47</v>
      </c>
      <c r="Z10" s="109">
        <f ca="1">ROUND(IF(險種基本資料!$I$28="Y",factor!I10,factor!D10)*(1-VLOOKUP(A10+1,險種基本資料!L:V,2+險種基本資料!$H$28,FALSE)),0)</f>
        <v>7187</v>
      </c>
      <c r="AA10">
        <f ca="1">ROUND(IF(險種基本資料!$I$28="Y",factor!I11,factor!D11)*(1-VLOOKUP(A10+1,險種基本資料!L:V,2+險種基本資料!$H$28,FALSE)),0)</f>
        <v>7194</v>
      </c>
      <c r="AB10">
        <f ca="1">IF(B10=險種基本資料!$B$21,0,ROUND(SA*UNIT/UVUNIT*(Z10+(AA10+factor!C11-Z10)*ROUNDDOWN(1/365,6)),0))</f>
        <v>2660539</v>
      </c>
      <c r="AC10">
        <f ca="1">IF(B10=險種基本資料!$B$21,0,ROUND(P10/UVUNIT*(factor!H10+(factor!H11+factor!C11-factor!H10)*ROUNDDOWN(1/365,6)) + IF(B10&lt;15,N10,0),0))</f>
        <v>606456</v>
      </c>
      <c r="AD10">
        <f t="shared" ca="1" si="4"/>
        <v>0</v>
      </c>
      <c r="AE10">
        <f t="shared" ca="1" si="5"/>
        <v>0</v>
      </c>
      <c r="AF10">
        <f ca="1">factor!C10+AF9</f>
        <v>0</v>
      </c>
    </row>
    <row r="11" spans="1:32" ht="16.149999999999999" hidden="1">
      <c r="A11" s="120">
        <v>9</v>
      </c>
      <c r="B11" s="121">
        <f t="shared" ca="1" si="0"/>
        <v>79</v>
      </c>
      <c r="C11" s="122">
        <f t="shared" si="6"/>
        <v>1.75</v>
      </c>
      <c r="D11" s="122">
        <f t="shared" si="6"/>
        <v>4.3499999999999996</v>
      </c>
      <c r="E11" s="123">
        <f ca="1">ROUND(SA*factor!D11*UNIT/UVUNIT,RoundNo)+ ROUND(SA*factor!C11*UNIT/UVUNIT,RoundNo)</f>
        <v>2663123.12</v>
      </c>
      <c r="F11" s="123">
        <f ca="1">ROUND(P10*factor!H11/UVUNIT,RoundNo)+ROUND(P10*(factor!C11/UVUNIT),RoundNo)</f>
        <v>607045.55000000005</v>
      </c>
      <c r="G11" s="123">
        <f t="shared" ca="1" si="7"/>
        <v>85024</v>
      </c>
      <c r="H11" s="124">
        <f t="shared" ca="1" si="8"/>
        <v>0</v>
      </c>
      <c r="I11" s="123">
        <f t="shared" ca="1" si="9"/>
        <v>2655727</v>
      </c>
      <c r="J11" s="123">
        <f ca="1">ROUND(SA*factor!G11*UNIT/UVUNIT,0)</f>
        <v>3701867</v>
      </c>
      <c r="K11" s="123">
        <f ca="1">ROUND(SA*factor!C11*UNIT/UVUNIT,0)</f>
        <v>0</v>
      </c>
      <c r="L11" s="123">
        <f ca="1">ROUND(SA*factor!E11*UNIT/UVUNIT,0)</f>
        <v>2663123</v>
      </c>
      <c r="M11" s="123">
        <f ca="1">ROUND(SA*factor!D11*UNIT/UVUNIT,0)</f>
        <v>2663123</v>
      </c>
      <c r="N11" s="123">
        <f t="shared" ca="1" si="1"/>
        <v>0</v>
      </c>
      <c r="O11" s="123">
        <f ca="1">IF(B11=15,ROUND(N11/(factor!H11)*UVUNIT,0),0)+IF(AND(B11&lt;&gt;險種基本資料!$B$21,B11&gt;15,OR(OR(PUAD=ZDIVOPT02,A11&lt;=PUAYear),AND(PMST=ZDIVOPT02,A11&gt;=PayYear))),ROUND((G11-H12)/(factor!H11)*UVUNIT,0),0)</f>
        <v>118187</v>
      </c>
      <c r="P11" s="123">
        <f t="shared" ca="1" si="10"/>
        <v>962009</v>
      </c>
      <c r="Q11" s="123">
        <f ca="1">ROUND(P11*(factor!H11)/UVUNIT,0)</f>
        <v>692069</v>
      </c>
      <c r="R11" s="123">
        <f t="shared" ca="1" si="2"/>
        <v>85024</v>
      </c>
      <c r="S11" s="123">
        <f t="shared" ca="1" si="11"/>
        <v>326489</v>
      </c>
      <c r="T11" s="123">
        <f t="shared" ca="1" si="12"/>
        <v>347898</v>
      </c>
      <c r="U11" s="123">
        <f ca="1">IF(C11="","",ROUND(P10*factor!C11*UNIT/UVUNIT,0))</f>
        <v>0</v>
      </c>
      <c r="V11" s="123">
        <f t="shared" ca="1" si="3"/>
        <v>650924</v>
      </c>
      <c r="W11" s="123">
        <f ca="1">ROUND((P10*factor!B11/UVUNIT),0)</f>
        <v>843822</v>
      </c>
      <c r="X11" s="123">
        <f ca="1">ROUND((ROUND(P10*factor!C11/UVUNIT,0)+ROUND(P10*factor!H11/UVUNIT,0))*VLOOKUP(B11,Corridor,險種基本資料!$C$22,FALSE),0)</f>
        <v>637398</v>
      </c>
      <c r="Y11" s="123">
        <f t="shared" ca="1" si="13"/>
        <v>3270168.67</v>
      </c>
      <c r="Z11" s="109">
        <f ca="1">ROUND(IF(險種基本資料!$I$28="Y",factor!I11,factor!D11)*(1-VLOOKUP(A11+1,險種基本資料!L:V,2+險種基本資料!$H$28,FALSE)),0)</f>
        <v>7194</v>
      </c>
      <c r="AA11">
        <f ca="1">ROUND(IF(險種基本資料!$I$28="Y",factor!I12,factor!D12)*(1-VLOOKUP(A11+1,險種基本資料!L:V,2+險種基本資料!$H$28,FALSE)),0)</f>
        <v>7190</v>
      </c>
      <c r="AB11">
        <f ca="1">IF(B11=險種基本資料!$B$21,0,ROUND(SA*UNIT/UVUNIT*(Z11+(AA11+factor!C12-Z11)*ROUNDDOWN(1/365,6)),0))</f>
        <v>2663119</v>
      </c>
      <c r="AC11">
        <f ca="1">IF(B11=險種基本資料!$B$21,0,ROUND(P11/UVUNIT*(factor!H11+(factor!H12+factor!C12-factor!H11)*ROUNDDOWN(1/365,6)) + IF(B11&lt;15,N11,0),0))</f>
        <v>692068</v>
      </c>
      <c r="AD11">
        <f t="shared" ca="1" si="4"/>
        <v>0</v>
      </c>
      <c r="AE11">
        <f t="shared" ca="1" si="5"/>
        <v>0</v>
      </c>
      <c r="AF11">
        <f ca="1">factor!C11+AF10</f>
        <v>0</v>
      </c>
    </row>
    <row r="12" spans="1:32" ht="16.149999999999999" hidden="1">
      <c r="A12" s="120">
        <v>10</v>
      </c>
      <c r="B12" s="121">
        <f t="shared" ca="1" si="0"/>
        <v>80</v>
      </c>
      <c r="C12" s="122">
        <f t="shared" si="6"/>
        <v>1.75</v>
      </c>
      <c r="D12" s="122">
        <f t="shared" si="6"/>
        <v>4.3499999999999996</v>
      </c>
      <c r="E12" s="123">
        <f ca="1">ROUND(SA*factor!D12*UNIT/UVUNIT,RoundNo)+ ROUND(SA*factor!C12*UNIT/UVUNIT,RoundNo)</f>
        <v>2661642.37</v>
      </c>
      <c r="F12" s="123">
        <f ca="1">ROUND(P11*factor!H12/UVUNIT,RoundNo)+ROUND(P11*(factor!C12/UVUNIT),RoundNo)</f>
        <v>691684.47</v>
      </c>
      <c r="G12" s="123">
        <f t="shared" ca="1" si="7"/>
        <v>87186</v>
      </c>
      <c r="H12" s="124">
        <f t="shared" ca="1" si="8"/>
        <v>0</v>
      </c>
      <c r="I12" s="123">
        <f t="shared" ca="1" si="9"/>
        <v>2655727</v>
      </c>
      <c r="J12" s="123">
        <f ca="1">ROUND(SA*factor!G12*UNIT/UVUNIT,0)</f>
        <v>3701867</v>
      </c>
      <c r="K12" s="123">
        <f ca="1">ROUND(SA*factor!C12*UNIT/UVUNIT,0)</f>
        <v>0</v>
      </c>
      <c r="L12" s="123">
        <f ca="1">ROUND(SA*factor!E12*UNIT/UVUNIT,0)</f>
        <v>2661642</v>
      </c>
      <c r="M12" s="123">
        <f ca="1">ROUND(SA*factor!D12*UNIT/UVUNIT,0)</f>
        <v>2661642</v>
      </c>
      <c r="N12" s="123">
        <f t="shared" ca="1" si="1"/>
        <v>0</v>
      </c>
      <c r="O12" s="123">
        <f ca="1">IF(B12=15,ROUND(N12/(factor!H12)*UVUNIT,0),0)+IF(AND(B12&lt;&gt;險種基本資料!$B$21,B12&gt;15,OR(OR(PUAD=ZDIVOPT02,A12&lt;=PUAYear),AND(PMST=ZDIVOPT02,A12&gt;=PayYear))),ROUND((G12-H13)/(factor!H12)*UVUNIT,0),0)</f>
        <v>121260</v>
      </c>
      <c r="P12" s="123">
        <f t="shared" ca="1" si="10"/>
        <v>1083269</v>
      </c>
      <c r="Q12" s="123">
        <f ca="1">ROUND(P12*(factor!H12)/UVUNIT,0)</f>
        <v>778870</v>
      </c>
      <c r="R12" s="123">
        <f t="shared" ca="1" si="2"/>
        <v>87186</v>
      </c>
      <c r="S12" s="123">
        <f t="shared" ca="1" si="11"/>
        <v>413675</v>
      </c>
      <c r="T12" s="123">
        <f t="shared" ca="1" si="12"/>
        <v>450218</v>
      </c>
      <c r="U12" s="123">
        <f ca="1">IF(C12="","",ROUND(P11*factor!C12*UNIT/UVUNIT,0))</f>
        <v>0</v>
      </c>
      <c r="V12" s="123">
        <f t="shared" ca="1" si="3"/>
        <v>742094</v>
      </c>
      <c r="W12" s="123">
        <f ca="1">ROUND((P11*factor!B12/UVUNIT),0)</f>
        <v>962009</v>
      </c>
      <c r="X12" s="123">
        <f ca="1">ROUND((ROUND(P11*factor!C12/UVUNIT,0)+ROUND(P11*factor!H12/UVUNIT,0))*VLOOKUP(B12,Corridor,險種基本資料!$C$22,FALSE),0)</f>
        <v>726268</v>
      </c>
      <c r="Y12" s="123">
        <f t="shared" ca="1" si="13"/>
        <v>3353326.84</v>
      </c>
      <c r="Z12" s="109">
        <f ca="1">ROUND(IF(險種基本資料!$I$28="Y",factor!I12,factor!D12)*(1-VLOOKUP(A12+1,險種基本資料!L:V,2+險種基本資料!$H$28,FALSE)),0)</f>
        <v>7190</v>
      </c>
      <c r="AA12">
        <f ca="1">ROUND(IF(險種基本資料!$I$28="Y",factor!I13,factor!D13)*(1-VLOOKUP(A12+1,險種基本資料!L:V,2+險種基本資料!$H$28,FALSE)),0)</f>
        <v>7184</v>
      </c>
      <c r="AB12">
        <f ca="1">IF(B12=險種基本資料!$B$21,0,ROUND(SA*UNIT/UVUNIT*(Z12+(AA12+factor!C13-Z12)*ROUNDDOWN(1/365,6)),0))</f>
        <v>2661636</v>
      </c>
      <c r="AC12">
        <f ca="1">IF(B12=險種基本資料!$B$21,0,ROUND(P12/UVUNIT*(factor!H12+(factor!H13+factor!C13-factor!H12)*ROUNDDOWN(1/365,6)) + IF(B12&lt;15,N12,0),0))</f>
        <v>778869</v>
      </c>
      <c r="AD12">
        <f t="shared" ca="1" si="4"/>
        <v>0</v>
      </c>
      <c r="AE12">
        <f t="shared" ca="1" si="5"/>
        <v>0</v>
      </c>
      <c r="AF12">
        <f ca="1">factor!C12+AF11</f>
        <v>0</v>
      </c>
    </row>
    <row r="13" spans="1:32" ht="16.149999999999999" hidden="1">
      <c r="A13" s="120">
        <v>11</v>
      </c>
      <c r="B13" s="121">
        <f t="shared" ca="1" si="0"/>
        <v>81</v>
      </c>
      <c r="C13" s="122">
        <f t="shared" si="6"/>
        <v>1.75</v>
      </c>
      <c r="D13" s="122">
        <f t="shared" si="6"/>
        <v>4.3499999999999996</v>
      </c>
      <c r="E13" s="123">
        <f ca="1">ROUND(SA*factor!D13*UNIT/UVUNIT,RoundNo)+ ROUND(SA*factor!C13*UNIT/UVUNIT,RoundNo)</f>
        <v>2659421.25</v>
      </c>
      <c r="F13" s="123">
        <f ca="1">ROUND(P12*factor!H13/UVUNIT,RoundNo)+ROUND(P12*(factor!C13/UVUNIT),RoundNo)</f>
        <v>778220.45</v>
      </c>
      <c r="G13" s="123">
        <f t="shared" ca="1" si="7"/>
        <v>89379</v>
      </c>
      <c r="H13" s="124">
        <f t="shared" ca="1" si="8"/>
        <v>0</v>
      </c>
      <c r="I13" s="123">
        <f t="shared" ca="1" si="9"/>
        <v>2655727</v>
      </c>
      <c r="J13" s="123">
        <f ca="1">ROUND(SA*factor!G13*UNIT/UVUNIT,0)</f>
        <v>3627830</v>
      </c>
      <c r="K13" s="123">
        <f ca="1">ROUND(SA*factor!C13*UNIT/UVUNIT,0)</f>
        <v>0</v>
      </c>
      <c r="L13" s="123">
        <f ca="1">ROUND(SA*factor!E13*UNIT/UVUNIT,0)</f>
        <v>2659421</v>
      </c>
      <c r="M13" s="123">
        <f ca="1">ROUND(SA*factor!D13*UNIT/UVUNIT,0)</f>
        <v>2659421</v>
      </c>
      <c r="N13" s="123">
        <f t="shared" ca="1" si="1"/>
        <v>0</v>
      </c>
      <c r="O13" s="123">
        <f ca="1">IF(B13=15,ROUND(N13/(factor!H13)*UVUNIT,0),0)+IF(AND(B13&lt;&gt;險種基本資料!$B$21,B13&gt;15,OR(OR(PUAD=ZDIVOPT02,A13&lt;=PUAYear),AND(PMST=ZDIVOPT02,A13&gt;=PayYear))),ROUND((G13-H14)/(factor!H13)*UVUNIT,0),0)</f>
        <v>124414</v>
      </c>
      <c r="P13" s="123">
        <f t="shared" ca="1" si="10"/>
        <v>1207683</v>
      </c>
      <c r="Q13" s="123">
        <f ca="1">ROUND(P13*(factor!H13)/UVUNIT,0)</f>
        <v>867599</v>
      </c>
      <c r="R13" s="123">
        <f t="shared" ca="1" si="2"/>
        <v>89379</v>
      </c>
      <c r="S13" s="123">
        <f t="shared" ca="1" si="11"/>
        <v>503054</v>
      </c>
      <c r="T13" s="123">
        <f t="shared" ca="1" si="12"/>
        <v>559181</v>
      </c>
      <c r="U13" s="123">
        <f ca="1">IF(C13="","",ROUND(P12*factor!C13*UNIT/UVUNIT,0))</f>
        <v>0</v>
      </c>
      <c r="V13" s="123">
        <f t="shared" ca="1" si="3"/>
        <v>835634</v>
      </c>
      <c r="W13" s="123">
        <f ca="1">ROUND((P12*factor!B13/UVUNIT),0)</f>
        <v>1061604</v>
      </c>
      <c r="X13" s="123">
        <f ca="1">ROUND((ROUND(P12*factor!C13/UVUNIT,0)+ROUND(P12*factor!H13/UVUNIT,0))*VLOOKUP(B13,Corridor,險種基本資料!$C$22,FALSE),0)</f>
        <v>817131</v>
      </c>
      <c r="Y13" s="123">
        <f t="shared" ca="1" si="13"/>
        <v>3437641.7</v>
      </c>
      <c r="Z13" s="109">
        <f ca="1">ROUND(IF(險種基本資料!$I$28="Y",factor!I13,factor!D13)*(1-VLOOKUP(A13+1,險種基本資料!L:V,2+險種基本資料!$H$28,FALSE)),0)</f>
        <v>7184</v>
      </c>
      <c r="AA13">
        <f ca="1">ROUND(IF(險種基本資料!$I$28="Y",factor!I14,factor!D14)*(1-VLOOKUP(A13+1,險種基本資料!L:V,2+險種基本資料!$H$28,FALSE)),0)</f>
        <v>7175</v>
      </c>
      <c r="AB13">
        <f ca="1">IF(B13=險種基本資料!$B$21,0,ROUND(SA*UNIT/UVUNIT*(Z13+(AA13+factor!C14-Z13)*ROUNDDOWN(1/365,6)),0))</f>
        <v>2659412</v>
      </c>
      <c r="AC13">
        <f ca="1">IF(B13=險種基本資料!$B$21,0,ROUND(P13/UVUNIT*(factor!H13+(factor!H14+factor!C14-factor!H13)*ROUNDDOWN(1/365,6)) + IF(B13&lt;15,N13,0),0))</f>
        <v>867596</v>
      </c>
      <c r="AD13">
        <f t="shared" ca="1" si="4"/>
        <v>0</v>
      </c>
      <c r="AE13">
        <f t="shared" ca="1" si="5"/>
        <v>0</v>
      </c>
      <c r="AF13">
        <f ca="1">factor!C13+AF12</f>
        <v>0</v>
      </c>
    </row>
    <row r="14" spans="1:32" ht="16.149999999999999" hidden="1">
      <c r="A14" s="120">
        <v>12</v>
      </c>
      <c r="B14" s="121">
        <f t="shared" ca="1" si="0"/>
        <v>82</v>
      </c>
      <c r="C14" s="122">
        <f t="shared" si="6"/>
        <v>1.75</v>
      </c>
      <c r="D14" s="122">
        <f t="shared" si="6"/>
        <v>4.3499999999999996</v>
      </c>
      <c r="E14" s="123">
        <f ca="1">ROUND(SA*factor!D14*UNIT/UVUNIT,RoundNo)+ ROUND(SA*factor!C14*UNIT/UVUNIT,RoundNo)</f>
        <v>2656089.5699999998</v>
      </c>
      <c r="F14" s="123">
        <f ca="1">ROUND(P13*factor!H14/UVUNIT,RoundNo)+ROUND(P13*(factor!C14/UVUNIT),RoundNo)</f>
        <v>866512.55</v>
      </c>
      <c r="G14" s="123">
        <f t="shared" ca="1" si="7"/>
        <v>91588</v>
      </c>
      <c r="H14" s="124">
        <f t="shared" ca="1" si="8"/>
        <v>0</v>
      </c>
      <c r="I14" s="123">
        <f t="shared" ca="1" si="9"/>
        <v>2655727</v>
      </c>
      <c r="J14" s="123">
        <f ca="1">ROUND(SA*factor!G14*UNIT/UVUNIT,0)</f>
        <v>3555273</v>
      </c>
      <c r="K14" s="123">
        <f ca="1">ROUND(SA*factor!C14*UNIT/UVUNIT,0)</f>
        <v>0</v>
      </c>
      <c r="L14" s="123">
        <f ca="1">ROUND(SA*factor!E14*UNIT/UVUNIT,0)</f>
        <v>2656090</v>
      </c>
      <c r="M14" s="123">
        <f ca="1">ROUND(SA*factor!D14*UNIT/UVUNIT,0)</f>
        <v>2656090</v>
      </c>
      <c r="N14" s="123">
        <f t="shared" ca="1" si="1"/>
        <v>0</v>
      </c>
      <c r="O14" s="123">
        <f ca="1">IF(B14=15,ROUND(N14/(factor!H14)*UVUNIT,0),0)+IF(AND(B14&lt;&gt;險種基本資料!$B$21,B14&gt;15,OR(OR(PUAD=ZDIVOPT02,A14&lt;=PUAYear),AND(PMST=ZDIVOPT02,A14&gt;=PayYear))),ROUND((G14-H15)/(factor!H14)*UVUNIT,0),0)</f>
        <v>127649</v>
      </c>
      <c r="P14" s="123">
        <f t="shared" ca="1" si="10"/>
        <v>1335332</v>
      </c>
      <c r="Q14" s="123">
        <f ca="1">ROUND(P14*(factor!H14)/UVUNIT,0)</f>
        <v>958101</v>
      </c>
      <c r="R14" s="123">
        <f t="shared" ca="1" si="2"/>
        <v>91588</v>
      </c>
      <c r="S14" s="123">
        <f t="shared" ca="1" si="11"/>
        <v>594642</v>
      </c>
      <c r="T14" s="123">
        <f t="shared" ca="1" si="12"/>
        <v>675093</v>
      </c>
      <c r="U14" s="123">
        <f ca="1">IF(C14="","",ROUND(P13*factor!C14*UNIT/UVUNIT,0))</f>
        <v>0</v>
      </c>
      <c r="V14" s="123">
        <f t="shared" ca="1" si="3"/>
        <v>931607</v>
      </c>
      <c r="W14" s="123">
        <f ca="1">ROUND((P13*factor!B14/UVUNIT),0)</f>
        <v>1159859</v>
      </c>
      <c r="X14" s="123">
        <f ca="1">ROUND((ROUND(P13*factor!C14/UVUNIT,0)+ROUND(P13*factor!H14/UVUNIT,0))*VLOOKUP(B14,Corridor,險種基本資料!$C$22,FALSE),0)</f>
        <v>909839</v>
      </c>
      <c r="Y14" s="123">
        <f t="shared" ca="1" si="13"/>
        <v>3522602.12</v>
      </c>
      <c r="Z14" s="109">
        <f ca="1">ROUND(IF(險種基本資料!$I$28="Y",factor!I14,factor!D14)*(1-VLOOKUP(A14+1,險種基本資料!L:V,2+險種基本資料!$H$28,FALSE)),0)</f>
        <v>7175</v>
      </c>
      <c r="AA14">
        <f ca="1">ROUND(IF(險種基本資料!$I$28="Y",factor!I15,factor!D15)*(1-VLOOKUP(A14+1,險種基本資料!L:V,2+險種基本資料!$H$28,FALSE)),0)</f>
        <v>7164</v>
      </c>
      <c r="AB14">
        <f ca="1">IF(B14=險種基本資料!$B$21,0,ROUND(SA*UNIT/UVUNIT*(Z14+(AA14+factor!C15-Z14)*ROUNDDOWN(1/365,6)),0))</f>
        <v>2656078</v>
      </c>
      <c r="AC14">
        <f ca="1">IF(B14=險種基本資料!$B$21,0,ROUND(P14/UVUNIT*(factor!H14+(factor!H15+factor!C15-factor!H14)*ROUNDDOWN(1/365,6)) + IF(B14&lt;15,N14,0),0))</f>
        <v>958097</v>
      </c>
      <c r="AD14">
        <f t="shared" ca="1" si="4"/>
        <v>0</v>
      </c>
      <c r="AE14">
        <f t="shared" ca="1" si="5"/>
        <v>0</v>
      </c>
      <c r="AF14">
        <f ca="1">factor!C14+AF13</f>
        <v>0</v>
      </c>
    </row>
    <row r="15" spans="1:32" ht="16.149999999999999" hidden="1">
      <c r="A15" s="120">
        <v>13</v>
      </c>
      <c r="B15" s="121">
        <f t="shared" ca="1" si="0"/>
        <v>83</v>
      </c>
      <c r="C15" s="122">
        <f t="shared" si="6"/>
        <v>1.75</v>
      </c>
      <c r="D15" s="122">
        <f t="shared" si="6"/>
        <v>4.3499999999999996</v>
      </c>
      <c r="E15" s="123">
        <f ca="1">ROUND(SA*factor!D15*UNIT/UVUNIT,RoundNo)+ ROUND(SA*factor!C15*UNIT/UVUNIT,RoundNo)</f>
        <v>2652017.52</v>
      </c>
      <c r="F15" s="123">
        <f ca="1">ROUND(P14*factor!H15/UVUNIT,RoundNo)+ROUND(P14*(factor!C15/UVUNIT),RoundNo)</f>
        <v>956631.84</v>
      </c>
      <c r="G15" s="123">
        <f t="shared" ca="1" si="7"/>
        <v>93825</v>
      </c>
      <c r="H15" s="124">
        <f t="shared" ca="1" si="8"/>
        <v>0</v>
      </c>
      <c r="I15" s="123">
        <f t="shared" ca="1" si="9"/>
        <v>2655727</v>
      </c>
      <c r="J15" s="123">
        <f ca="1">ROUND(SA*factor!G15*UNIT/UVUNIT,0)</f>
        <v>3484197</v>
      </c>
      <c r="K15" s="123">
        <f ca="1">ROUND(SA*factor!C15*UNIT/UVUNIT,0)</f>
        <v>0</v>
      </c>
      <c r="L15" s="123">
        <f ca="1">ROUND(SA*factor!E15*UNIT/UVUNIT,0)</f>
        <v>2652018</v>
      </c>
      <c r="M15" s="123">
        <f ca="1">ROUND(SA*factor!D15*UNIT/UVUNIT,0)</f>
        <v>2652018</v>
      </c>
      <c r="N15" s="123">
        <f t="shared" ca="1" si="1"/>
        <v>0</v>
      </c>
      <c r="O15" s="123">
        <f ca="1">IF(B15=15,ROUND(N15/(factor!H15)*UVUNIT,0),0)+IF(AND(B15&lt;&gt;險種基本資料!$B$21,B15&gt;15,OR(OR(PUAD=ZDIVOPT02,A15&lt;=PUAYear),AND(PMST=ZDIVOPT02,A15&gt;=PayYear))),ROUND((G15-H16)/(factor!H15)*UVUNIT,0),0)</f>
        <v>130967</v>
      </c>
      <c r="P15" s="123">
        <f t="shared" ca="1" si="10"/>
        <v>1466299</v>
      </c>
      <c r="Q15" s="123">
        <f ca="1">ROUND(P15*(factor!H15)/UVUNIT,0)</f>
        <v>1050457</v>
      </c>
      <c r="R15" s="123">
        <f t="shared" ca="1" si="2"/>
        <v>93825</v>
      </c>
      <c r="S15" s="123">
        <f t="shared" ca="1" si="11"/>
        <v>688467</v>
      </c>
      <c r="T15" s="123">
        <f t="shared" ca="1" si="12"/>
        <v>798285</v>
      </c>
      <c r="U15" s="123">
        <f ca="1">IF(C15="","",ROUND(P14*factor!C15*UNIT/UVUNIT,0))</f>
        <v>0</v>
      </c>
      <c r="V15" s="123">
        <f t="shared" ca="1" si="3"/>
        <v>1030075</v>
      </c>
      <c r="W15" s="123">
        <f ca="1">ROUND((P14*factor!B15/UVUNIT),0)</f>
        <v>1256814</v>
      </c>
      <c r="X15" s="123">
        <f ca="1">ROUND((ROUND(P14*factor!C15/UVUNIT,0)+ROUND(P14*factor!H15/UVUNIT,0))*VLOOKUP(B15,Corridor,險種基本資料!$C$22,FALSE),0)</f>
        <v>1004464</v>
      </c>
      <c r="Y15" s="123">
        <f t="shared" ca="1" si="13"/>
        <v>3608649.36</v>
      </c>
      <c r="Z15" s="109">
        <f ca="1">ROUND(IF(險種基本資料!$I$28="Y",factor!I15,factor!D15)*(1-VLOOKUP(A15+1,險種基本資料!L:V,2+險種基本資料!$H$28,FALSE)),0)</f>
        <v>7164</v>
      </c>
      <c r="AA15">
        <f ca="1">ROUND(IF(險種基本資料!$I$28="Y",factor!I16,factor!D16)*(1-VLOOKUP(A15+1,險種基本資料!L:V,2+險種基本資料!$H$28,FALSE)),0)</f>
        <v>7152</v>
      </c>
      <c r="AB15">
        <f ca="1">IF(B15=險種基本資料!$B$21,0,ROUND(SA*UNIT/UVUNIT*(Z15+(AA15+factor!C16-Z15)*ROUNDDOWN(1/365,6)),0))</f>
        <v>2652005</v>
      </c>
      <c r="AC15">
        <f ca="1">IF(B15=險種基本資料!$B$21,0,ROUND(P15/UVUNIT*(factor!H15+(factor!H16+factor!C16-factor!H15)*ROUNDDOWN(1/365,6)) + IF(B15&lt;15,N15,0),0))</f>
        <v>1050452</v>
      </c>
      <c r="AD15">
        <f t="shared" ca="1" si="4"/>
        <v>0</v>
      </c>
      <c r="AE15">
        <f t="shared" ca="1" si="5"/>
        <v>0</v>
      </c>
      <c r="AF15">
        <f ca="1">factor!C15+AF14</f>
        <v>0</v>
      </c>
    </row>
    <row r="16" spans="1:32" ht="16.149999999999999" hidden="1">
      <c r="A16" s="120">
        <v>14</v>
      </c>
      <c r="B16" s="121">
        <f t="shared" ca="1" si="0"/>
        <v>84</v>
      </c>
      <c r="C16" s="122">
        <f t="shared" si="6"/>
        <v>1.75</v>
      </c>
      <c r="D16" s="122">
        <f t="shared" si="6"/>
        <v>4.3499999999999996</v>
      </c>
      <c r="E16" s="123">
        <f ca="1">ROUND(SA*factor!D16*UNIT/UVUNIT,RoundNo)+ ROUND(SA*factor!C16*UNIT/UVUNIT,RoundNo)</f>
        <v>2647575.2799999998</v>
      </c>
      <c r="F16" s="123">
        <f ca="1">ROUND(P15*factor!H16/UVUNIT,RoundNo)+ROUND(P15*(factor!C16/UVUNIT),RoundNo)</f>
        <v>1048697.04</v>
      </c>
      <c r="G16" s="123">
        <f t="shared" ca="1" si="7"/>
        <v>96103</v>
      </c>
      <c r="H16" s="124">
        <f t="shared" ca="1" si="8"/>
        <v>0</v>
      </c>
      <c r="I16" s="123">
        <f t="shared" ca="1" si="9"/>
        <v>2655727</v>
      </c>
      <c r="J16" s="123">
        <f ca="1">ROUND(SA*factor!G16*UNIT/UVUNIT,0)</f>
        <v>3414602</v>
      </c>
      <c r="K16" s="123">
        <f ca="1">ROUND(SA*factor!C16*UNIT/UVUNIT,0)</f>
        <v>0</v>
      </c>
      <c r="L16" s="123">
        <f ca="1">ROUND(SA*factor!E16*UNIT/UVUNIT,0)</f>
        <v>2647575</v>
      </c>
      <c r="M16" s="123">
        <f ca="1">ROUND(SA*factor!D16*UNIT/UVUNIT,0)</f>
        <v>2647575</v>
      </c>
      <c r="N16" s="123">
        <f t="shared" ca="1" si="1"/>
        <v>0</v>
      </c>
      <c r="O16" s="123">
        <f ca="1">IF(B16=15,ROUND(N16/(factor!H16)*UVUNIT,0),0)+IF(AND(B16&lt;&gt;險種基本資料!$B$21,B16&gt;15,OR(OR(PUAD=ZDIVOPT02,A16&lt;=PUAYear),AND(PMST=ZDIVOPT02,A16&gt;=PayYear))),ROUND((G16-H17)/(factor!H16)*UVUNIT,0),0)</f>
        <v>134372</v>
      </c>
      <c r="P16" s="123">
        <f t="shared" ca="1" si="10"/>
        <v>1600671</v>
      </c>
      <c r="Q16" s="123">
        <f ca="1">ROUND(P16*(factor!H16)/UVUNIT,0)</f>
        <v>1144800</v>
      </c>
      <c r="R16" s="123">
        <f t="shared" ca="1" si="2"/>
        <v>96103</v>
      </c>
      <c r="S16" s="123">
        <f t="shared" ca="1" si="11"/>
        <v>784570</v>
      </c>
      <c r="T16" s="123">
        <f t="shared" ca="1" si="12"/>
        <v>929113</v>
      </c>
      <c r="U16" s="123">
        <f ca="1">IF(C16="","",ROUND(P15*factor!C16*UNIT/UVUNIT,0))</f>
        <v>0</v>
      </c>
      <c r="V16" s="123">
        <f t="shared" ca="1" si="3"/>
        <v>1131103</v>
      </c>
      <c r="W16" s="123">
        <f ca="1">ROUND((P15*factor!B16/UVUNIT),0)</f>
        <v>1352514</v>
      </c>
      <c r="X16" s="123">
        <f ca="1">ROUND((ROUND(P15*factor!C16/UVUNIT,0)+ROUND(P15*factor!H16/UVUNIT,0))*VLOOKUP(B16,Corridor,險種基本資料!$C$22,FALSE),0)</f>
        <v>1101132</v>
      </c>
      <c r="Y16" s="123">
        <f t="shared" ca="1" si="13"/>
        <v>3696272.32</v>
      </c>
      <c r="Z16" s="109">
        <f ca="1">ROUND(IF(險種基本資料!$I$28="Y",factor!I16,factor!D16)*(1-VLOOKUP(A16+1,險種基本資料!L:V,2+險種基本資料!$H$28,FALSE)),0)</f>
        <v>7152</v>
      </c>
      <c r="AA16">
        <f ca="1">ROUND(IF(險種基本資料!$I$28="Y",factor!I17,factor!D17)*(1-VLOOKUP(A16+1,險種基本資料!L:V,2+險種基本資料!$H$28,FALSE)),0)</f>
        <v>7139</v>
      </c>
      <c r="AB16">
        <f ca="1">IF(B16=險種基本資料!$B$21,0,ROUND(SA*UNIT/UVUNIT*(Z16+(AA16+factor!C17-Z16)*ROUNDDOWN(1/365,6)),0))</f>
        <v>2647562</v>
      </c>
      <c r="AC16">
        <f ca="1">IF(B16=險種基本資料!$B$21,0,ROUND(P16/UVUNIT*(factor!H16+(factor!H17+factor!C17-factor!H16)*ROUNDDOWN(1/365,6)) + IF(B16&lt;15,N16,0),0))</f>
        <v>1144794</v>
      </c>
      <c r="AD16">
        <f t="shared" ca="1" si="4"/>
        <v>0</v>
      </c>
      <c r="AE16">
        <f t="shared" ca="1" si="5"/>
        <v>0</v>
      </c>
      <c r="AF16">
        <f ca="1">factor!C16+AF15</f>
        <v>0</v>
      </c>
    </row>
    <row r="17" spans="1:32" ht="16.149999999999999" hidden="1">
      <c r="A17" s="120">
        <v>15</v>
      </c>
      <c r="B17" s="121">
        <f t="shared" ca="1" si="0"/>
        <v>85</v>
      </c>
      <c r="C17" s="122">
        <f t="shared" si="6"/>
        <v>1.75</v>
      </c>
      <c r="D17" s="122">
        <f t="shared" si="6"/>
        <v>4.3499999999999996</v>
      </c>
      <c r="E17" s="123">
        <f ca="1">ROUND(SA*factor!D17*UNIT/UVUNIT,RoundNo)+ ROUND(SA*factor!C17*UNIT/UVUNIT,RoundNo)</f>
        <v>2642762.85</v>
      </c>
      <c r="F17" s="123">
        <f ca="1">ROUND(P16*factor!H17/UVUNIT,RoundNo)+ROUND(P16*(factor!C17/UVUNIT),RoundNo)</f>
        <v>1142719.03</v>
      </c>
      <c r="G17" s="123">
        <f t="shared" ca="1" si="7"/>
        <v>98423</v>
      </c>
      <c r="H17" s="124">
        <f t="shared" ca="1" si="8"/>
        <v>0</v>
      </c>
      <c r="I17" s="123">
        <f t="shared" ca="1" si="9"/>
        <v>2655727</v>
      </c>
      <c r="J17" s="123">
        <f ca="1">ROUND(SA*factor!G17*UNIT/UVUNIT,0)</f>
        <v>3346488</v>
      </c>
      <c r="K17" s="123">
        <f ca="1">ROUND(SA*factor!C17*UNIT/UVUNIT,0)</f>
        <v>0</v>
      </c>
      <c r="L17" s="123">
        <f ca="1">ROUND(SA*factor!E17*UNIT/UVUNIT,0)</f>
        <v>2642763</v>
      </c>
      <c r="M17" s="123">
        <f ca="1">ROUND(SA*factor!D17*UNIT/UVUNIT,0)</f>
        <v>2642763</v>
      </c>
      <c r="N17" s="123">
        <f t="shared" ca="1" si="1"/>
        <v>0</v>
      </c>
      <c r="O17" s="123">
        <f ca="1">IF(B17=15,ROUND(N17/(factor!H17)*UVUNIT,0),0)+IF(AND(B17&lt;&gt;險種基本資料!$B$21,B17&gt;15,OR(OR(PUAD=ZDIVOPT02,A17&lt;=PUAYear),AND(PMST=ZDIVOPT02,A17&gt;=PayYear))),ROUND((G17-H18)/(factor!H17)*UVUNIT,0),0)</f>
        <v>137867</v>
      </c>
      <c r="P17" s="123">
        <f t="shared" ca="1" si="10"/>
        <v>1738538</v>
      </c>
      <c r="Q17" s="123">
        <f ca="1">ROUND(P17*(factor!H17)/UVUNIT,0)</f>
        <v>1241142</v>
      </c>
      <c r="R17" s="123">
        <f t="shared" ca="1" si="2"/>
        <v>98423</v>
      </c>
      <c r="S17" s="123">
        <f t="shared" ca="1" si="11"/>
        <v>882993</v>
      </c>
      <c r="T17" s="123">
        <f t="shared" ca="1" si="12"/>
        <v>1067952</v>
      </c>
      <c r="U17" s="123">
        <f ca="1">IF(C17="","",ROUND(P16*factor!C17*UNIT/UVUNIT,0))</f>
        <v>0</v>
      </c>
      <c r="V17" s="123">
        <f t="shared" ca="1" si="3"/>
        <v>1234758</v>
      </c>
      <c r="W17" s="123">
        <f ca="1">ROUND((P16*factor!B17/UVUNIT),0)</f>
        <v>1447007</v>
      </c>
      <c r="X17" s="123">
        <f ca="1">ROUND((ROUND(P16*factor!C17/UVUNIT,0)+ROUND(P16*factor!H17/UVUNIT,0))*VLOOKUP(B17,Corridor,險種基本資料!$C$22,FALSE),0)</f>
        <v>1199855</v>
      </c>
      <c r="Y17" s="123">
        <f t="shared" ca="1" si="13"/>
        <v>3785481.88</v>
      </c>
      <c r="Z17" s="109">
        <f ca="1">ROUND(IF(險種基本資料!$I$28="Y",factor!I17,factor!D17)*(1-VLOOKUP(A17+1,險種基本資料!L:V,2+險種基本資料!$H$28,FALSE)),0)</f>
        <v>7139</v>
      </c>
      <c r="AA17">
        <f ca="1">ROUND(IF(險種基本資料!$I$28="Y",factor!I18,factor!D18)*(1-VLOOKUP(A17+1,險種基本資料!L:V,2+險種基本資料!$H$28,FALSE)),0)</f>
        <v>7126</v>
      </c>
      <c r="AB17">
        <f ca="1">IF(B17=險種基本資料!$B$21,0,ROUND(SA*UNIT/UVUNIT*(Z17+(AA17+factor!C18-Z17)*ROUNDDOWN(1/365,6)),0))</f>
        <v>2642750</v>
      </c>
      <c r="AC17">
        <f ca="1">IF(B17=險種基本資料!$B$21,0,ROUND(P17/UVUNIT*(factor!H17+(factor!H18+factor!C18-factor!H17)*ROUNDDOWN(1/365,6)) + IF(B17&lt;15,N17,0),0))</f>
        <v>1241136</v>
      </c>
      <c r="AD17">
        <f t="shared" ca="1" si="4"/>
        <v>0</v>
      </c>
      <c r="AE17">
        <f t="shared" ca="1" si="5"/>
        <v>0</v>
      </c>
      <c r="AF17">
        <f ca="1">factor!C17+AF16</f>
        <v>0</v>
      </c>
    </row>
    <row r="18" spans="1:32" ht="16.149999999999999" hidden="1">
      <c r="A18" s="120">
        <v>16</v>
      </c>
      <c r="B18" s="121">
        <f t="shared" ca="1" si="0"/>
        <v>86</v>
      </c>
      <c r="C18" s="122">
        <f t="shared" si="6"/>
        <v>1.75</v>
      </c>
      <c r="D18" s="122">
        <f t="shared" si="6"/>
        <v>4.3499999999999996</v>
      </c>
      <c r="E18" s="123">
        <f ca="1">ROUND(SA*factor!D18*UNIT/UVUNIT,RoundNo)+ ROUND(SA*factor!C18*UNIT/UVUNIT,RoundNo)</f>
        <v>2637950.42</v>
      </c>
      <c r="F18" s="123">
        <f ca="1">ROUND(P17*factor!H18/UVUNIT,RoundNo)+ROUND(P17*(factor!C18/UVUNIT),RoundNo)</f>
        <v>1238882.18</v>
      </c>
      <c r="G18" s="123">
        <f t="shared" ca="1" si="7"/>
        <v>100798</v>
      </c>
      <c r="H18" s="124">
        <f t="shared" ca="1" si="8"/>
        <v>0</v>
      </c>
      <c r="I18" s="123">
        <f t="shared" ca="1" si="9"/>
        <v>2655727</v>
      </c>
      <c r="J18" s="123">
        <f ca="1">ROUND(SA*factor!G18*UNIT/UVUNIT,0)</f>
        <v>3279484</v>
      </c>
      <c r="K18" s="123">
        <f ca="1">ROUND(SA*factor!C18*UNIT/UVUNIT,0)</f>
        <v>0</v>
      </c>
      <c r="L18" s="123">
        <f ca="1">ROUND(SA*factor!E18*UNIT/UVUNIT,0)</f>
        <v>2637950</v>
      </c>
      <c r="M18" s="123">
        <f ca="1">ROUND(SA*factor!D18*UNIT/UVUNIT,0)</f>
        <v>2637950</v>
      </c>
      <c r="N18" s="123">
        <f t="shared" ca="1" si="1"/>
        <v>0</v>
      </c>
      <c r="O18" s="123">
        <f ca="1">IF(B18=15,ROUND(N18/(factor!H18)*UVUNIT,0),0)+IF(AND(B18&lt;&gt;險種基本資料!$B$21,B18&gt;15,OR(OR(PUAD=ZDIVOPT02,A18&lt;=PUAYear),AND(PMST=ZDIVOPT02,A18&gt;=PayYear))),ROUND((G18-H19)/(factor!H18)*UVUNIT,0),0)</f>
        <v>141451</v>
      </c>
      <c r="P18" s="123">
        <f t="shared" ca="1" si="10"/>
        <v>1879989</v>
      </c>
      <c r="Q18" s="123">
        <f ca="1">ROUND(P18*(factor!H18)/UVUNIT,0)</f>
        <v>1339680</v>
      </c>
      <c r="R18" s="123">
        <f t="shared" ca="1" si="2"/>
        <v>100798</v>
      </c>
      <c r="S18" s="123">
        <f t="shared" ca="1" si="11"/>
        <v>983791</v>
      </c>
      <c r="T18" s="123">
        <f t="shared" ca="1" si="12"/>
        <v>1215206</v>
      </c>
      <c r="U18" s="123">
        <f ca="1">IF(C18="","",ROUND(P17*factor!C18*UNIT/UVUNIT,0))</f>
        <v>0</v>
      </c>
      <c r="V18" s="123">
        <f t="shared" ca="1" si="3"/>
        <v>1341108</v>
      </c>
      <c r="W18" s="123">
        <f ca="1">ROUND((P17*factor!B18/UVUNIT),0)</f>
        <v>1540171</v>
      </c>
      <c r="X18" s="123">
        <f ca="1">ROUND((ROUND(P17*factor!C18/UVUNIT,0)+ROUND(P17*factor!H18/UVUNIT,0))*VLOOKUP(B18,Corridor,險種基本資料!$C$22,FALSE),0)</f>
        <v>1300826</v>
      </c>
      <c r="Y18" s="123">
        <f t="shared" ca="1" si="13"/>
        <v>3876832.5999999996</v>
      </c>
      <c r="Z18" s="109">
        <f ca="1">ROUND(IF(險種基本資料!$I$28="Y",factor!I18,factor!D18)*(1-VLOOKUP(A18+1,險種基本資料!L:V,2+險種基本資料!$H$28,FALSE)),0)</f>
        <v>7126</v>
      </c>
      <c r="AA18">
        <f ca="1">ROUND(IF(險種基本資料!$I$28="Y",factor!I19,factor!D19)*(1-VLOOKUP(A18+1,險種基本資料!L:V,2+險種基本資料!$H$28,FALSE)),0)</f>
        <v>7113</v>
      </c>
      <c r="AB18">
        <f ca="1">IF(B18=險種基本資料!$B$21,0,ROUND(SA*UNIT/UVUNIT*(Z18+(AA18+factor!C19-Z18)*ROUNDDOWN(1/365,6)),0))</f>
        <v>2637937</v>
      </c>
      <c r="AC18">
        <f ca="1">IF(B18=險種基本資料!$B$21,0,ROUND(P18/UVUNIT*(factor!H18+(factor!H19+factor!C19-factor!H18)*ROUNDDOWN(1/365,6)) + IF(B18&lt;15,N18,0),0))</f>
        <v>1339673</v>
      </c>
      <c r="AD18">
        <f t="shared" ca="1" si="4"/>
        <v>0</v>
      </c>
      <c r="AE18">
        <f t="shared" ca="1" si="5"/>
        <v>0</v>
      </c>
      <c r="AF18">
        <f ca="1">factor!C18+AF17</f>
        <v>0</v>
      </c>
    </row>
    <row r="19" spans="1:32" ht="16.149999999999999" hidden="1">
      <c r="A19" s="120">
        <v>17</v>
      </c>
      <c r="B19" s="121">
        <f t="shared" ca="1" si="0"/>
        <v>87</v>
      </c>
      <c r="C19" s="122">
        <f t="shared" si="6"/>
        <v>1.75</v>
      </c>
      <c r="D19" s="122">
        <f t="shared" si="6"/>
        <v>4.3499999999999996</v>
      </c>
      <c r="E19" s="123">
        <f ca="1">ROUND(SA*factor!D19*UNIT/UVUNIT,RoundNo)+ ROUND(SA*factor!C19*UNIT/UVUNIT,RoundNo)</f>
        <v>2633138</v>
      </c>
      <c r="F19" s="123">
        <f ca="1">ROUND(P18*factor!H19/UVUNIT,RoundNo)+ROUND(P18*(factor!C19/UVUNIT),RoundNo)</f>
        <v>1337236.18</v>
      </c>
      <c r="G19" s="123">
        <f t="shared" ca="1" si="7"/>
        <v>103230</v>
      </c>
      <c r="H19" s="124">
        <f t="shared" ca="1" si="8"/>
        <v>0</v>
      </c>
      <c r="I19" s="123">
        <f t="shared" ca="1" si="9"/>
        <v>2655727</v>
      </c>
      <c r="J19" s="123">
        <f ca="1">ROUND(SA*factor!G19*UNIT/UVUNIT,0)</f>
        <v>3213961</v>
      </c>
      <c r="K19" s="123">
        <f ca="1">ROUND(SA*factor!C19*UNIT/UVUNIT,0)</f>
        <v>0</v>
      </c>
      <c r="L19" s="123">
        <f ca="1">ROUND(SA*factor!E19*UNIT/UVUNIT,0)</f>
        <v>2633138</v>
      </c>
      <c r="M19" s="123">
        <f ca="1">ROUND(SA*factor!D19*UNIT/UVUNIT,0)</f>
        <v>2633138</v>
      </c>
      <c r="N19" s="123">
        <f t="shared" ca="1" si="1"/>
        <v>0</v>
      </c>
      <c r="O19" s="123">
        <f ca="1">IF(B19=15,ROUND(N19/(factor!H19)*UVUNIT,0),0)+IF(AND(B19&lt;&gt;險種基本資料!$B$21,B19&gt;15,OR(OR(PUAD=ZDIVOPT02,A19&lt;=PUAYear),AND(PMST=ZDIVOPT02,A19&gt;=PayYear))),ROUND((G19-H20)/(factor!H19)*UVUNIT,0),0)</f>
        <v>145129</v>
      </c>
      <c r="P19" s="123">
        <f t="shared" ca="1" si="10"/>
        <v>2025118</v>
      </c>
      <c r="Q19" s="123">
        <f ca="1">ROUND(P19*(factor!H19)/UVUNIT,0)</f>
        <v>1440466</v>
      </c>
      <c r="R19" s="123">
        <f t="shared" ca="1" si="2"/>
        <v>103230</v>
      </c>
      <c r="S19" s="123">
        <f t="shared" ca="1" si="11"/>
        <v>1087021</v>
      </c>
      <c r="T19" s="123">
        <f t="shared" ca="1" si="12"/>
        <v>1371297</v>
      </c>
      <c r="U19" s="123">
        <f ca="1">IF(C19="","",ROUND(P18*factor!C19*UNIT/UVUNIT,0))</f>
        <v>0</v>
      </c>
      <c r="V19" s="123">
        <f t="shared" ca="1" si="3"/>
        <v>1450224</v>
      </c>
      <c r="W19" s="123">
        <f ca="1">ROUND((P18*factor!B19/UVUNIT),0)</f>
        <v>1632206</v>
      </c>
      <c r="X19" s="123">
        <f ca="1">ROUND((ROUND(P18*factor!C19/UVUNIT,0)+ROUND(P18*factor!H19/UVUNIT,0))*VLOOKUP(B19,Corridor,險種基本資料!$C$22,FALSE),0)</f>
        <v>1404098</v>
      </c>
      <c r="Y19" s="123">
        <f t="shared" ca="1" si="13"/>
        <v>3970374.1799999997</v>
      </c>
      <c r="Z19" s="109">
        <f ca="1">ROUND(IF(險種基本資料!$I$28="Y",factor!I19,factor!D19)*(1-VLOOKUP(A19+1,險種基本資料!L:V,2+險種基本資料!$H$28,FALSE)),0)</f>
        <v>7113</v>
      </c>
      <c r="AA19">
        <f ca="1">ROUND(IF(險種基本資料!$I$28="Y",factor!I20,factor!D20)*(1-VLOOKUP(A19+1,險種基本資料!L:V,2+險種基本資料!$H$28,FALSE)),0)</f>
        <v>7103</v>
      </c>
      <c r="AB19">
        <f ca="1">IF(B19=險種基本資料!$B$21,0,ROUND(SA*UNIT/UVUNIT*(Z19+(AA19+factor!C20-Z19)*ROUNDDOWN(1/365,6)),0))</f>
        <v>2633128</v>
      </c>
      <c r="AC19">
        <f ca="1">IF(B19=險種基本資料!$B$21,0,ROUND(P19/UVUNIT*(factor!H19+(factor!H20+factor!C20-factor!H19)*ROUNDDOWN(1/365,6)) + IF(B19&lt;15,N19,0),0))</f>
        <v>1440461</v>
      </c>
      <c r="AD19">
        <f t="shared" ca="1" si="4"/>
        <v>0</v>
      </c>
      <c r="AE19">
        <f t="shared" ca="1" si="5"/>
        <v>0</v>
      </c>
      <c r="AF19">
        <f ca="1">factor!C19+AF18</f>
        <v>0</v>
      </c>
    </row>
    <row r="20" spans="1:32" ht="16.149999999999999" hidden="1">
      <c r="A20" s="120">
        <v>18</v>
      </c>
      <c r="B20" s="121">
        <f t="shared" ca="1" si="0"/>
        <v>88</v>
      </c>
      <c r="C20" s="122">
        <f t="shared" ref="C20:D35" si="14">C19</f>
        <v>1.75</v>
      </c>
      <c r="D20" s="122">
        <f t="shared" si="14"/>
        <v>4.3499999999999996</v>
      </c>
      <c r="E20" s="123">
        <f ca="1">ROUND(SA*factor!D20*UNIT/UVUNIT,RoundNo)+ ROUND(SA*factor!C20*UNIT/UVUNIT,RoundNo)</f>
        <v>2629436.13</v>
      </c>
      <c r="F20" s="123">
        <f ca="1">ROUND(P19*factor!H20/UVUNIT,RoundNo)+ROUND(P19*(factor!C20/UVUNIT),RoundNo)</f>
        <v>1438441.32</v>
      </c>
      <c r="G20" s="123">
        <f t="shared" ca="1" si="7"/>
        <v>105765</v>
      </c>
      <c r="H20" s="124">
        <f t="shared" ca="1" si="8"/>
        <v>0</v>
      </c>
      <c r="I20" s="123">
        <f t="shared" ca="1" si="9"/>
        <v>2655727</v>
      </c>
      <c r="J20" s="123">
        <f ca="1">ROUND(SA*factor!G20*UNIT/UVUNIT,0)</f>
        <v>3149548</v>
      </c>
      <c r="K20" s="123">
        <f ca="1">ROUND(SA*factor!C20*UNIT/UVUNIT,0)</f>
        <v>0</v>
      </c>
      <c r="L20" s="123">
        <f ca="1">ROUND(SA*factor!E20*UNIT/UVUNIT,0)</f>
        <v>2629436</v>
      </c>
      <c r="M20" s="123">
        <f ca="1">ROUND(SA*factor!D20*UNIT/UVUNIT,0)</f>
        <v>2629436</v>
      </c>
      <c r="N20" s="123">
        <f t="shared" ca="1" si="1"/>
        <v>0</v>
      </c>
      <c r="O20" s="123">
        <f ca="1">IF(B20=15,ROUND(N20/(factor!H20)*UVUNIT,0),0)+IF(AND(B20&lt;&gt;險種基本資料!$B$21,B20&gt;15,OR(OR(PUAD=ZDIVOPT02,A20&lt;=PUAYear),AND(PMST=ZDIVOPT02,A20&gt;=PayYear))),ROUND((G20-H21)/(factor!H20)*UVUNIT,0),0)</f>
        <v>148902</v>
      </c>
      <c r="P20" s="123">
        <f t="shared" ca="1" si="10"/>
        <v>2174020</v>
      </c>
      <c r="Q20" s="123">
        <f ca="1">ROUND(P20*(factor!H20)/UVUNIT,0)</f>
        <v>1544206</v>
      </c>
      <c r="R20" s="123">
        <f t="shared" ca="1" si="2"/>
        <v>105765</v>
      </c>
      <c r="S20" s="123">
        <f t="shared" ca="1" si="11"/>
        <v>1192786</v>
      </c>
      <c r="T20" s="123">
        <f t="shared" ca="1" si="12"/>
        <v>1536713</v>
      </c>
      <c r="U20" s="123">
        <f ca="1">IF(C20="","",ROUND(P19*factor!C20*UNIT/UVUNIT,0))</f>
        <v>0</v>
      </c>
      <c r="V20" s="123">
        <f t="shared" ca="1" si="3"/>
        <v>1562176</v>
      </c>
      <c r="W20" s="123">
        <f ca="1">ROUND((P19*factor!B20/UVUNIT),0)</f>
        <v>1722970</v>
      </c>
      <c r="X20" s="123">
        <f ca="1">ROUND((ROUND(P19*factor!C20/UVUNIT,0)+ROUND(P19*factor!H20/UVUNIT,0))*VLOOKUP(B20,Corridor,險種基本資料!$C$22,FALSE),0)</f>
        <v>1510363</v>
      </c>
      <c r="Y20" s="123">
        <f t="shared" ca="1" si="13"/>
        <v>4067877.45</v>
      </c>
      <c r="Z20" s="109">
        <f ca="1">ROUND(IF(險種基本資料!$I$28="Y",factor!I20,factor!D20)*(1-VLOOKUP(A20+1,險種基本資料!L:V,2+險種基本資料!$H$28,FALSE)),0)</f>
        <v>7103</v>
      </c>
      <c r="AA20">
        <f ca="1">ROUND(IF(險種基本資料!$I$28="Y",factor!I21,factor!D21)*(1-VLOOKUP(A20+1,險種基本資料!L:V,2+險種基本資料!$H$28,FALSE)),0)</f>
        <v>7097</v>
      </c>
      <c r="AB20">
        <f ca="1">IF(B20=險種基本資料!$B$21,0,ROUND(SA*UNIT/UVUNIT*(Z20+(AA20+factor!C21-Z20)*ROUNDDOWN(1/365,6)),0))</f>
        <v>2629430</v>
      </c>
      <c r="AC20">
        <f ca="1">IF(B20=險種基本資料!$B$21,0,ROUND(P20/UVUNIT*(factor!H20+(factor!H21+factor!C21-factor!H20)*ROUNDDOWN(1/365,6)) + IF(B20&lt;15,N20,0),0))</f>
        <v>1544203</v>
      </c>
      <c r="AD20">
        <f t="shared" ca="1" si="4"/>
        <v>0</v>
      </c>
      <c r="AE20">
        <f t="shared" ca="1" si="5"/>
        <v>0</v>
      </c>
      <c r="AF20">
        <f ca="1">factor!C20+AF19</f>
        <v>0</v>
      </c>
    </row>
    <row r="21" spans="1:32" ht="16.149999999999999" hidden="1">
      <c r="A21" s="120">
        <v>19</v>
      </c>
      <c r="B21" s="121">
        <f t="shared" ca="1" si="0"/>
        <v>89</v>
      </c>
      <c r="C21" s="122">
        <f t="shared" si="14"/>
        <v>1.75</v>
      </c>
      <c r="D21" s="122">
        <f t="shared" si="14"/>
        <v>4.3499999999999996</v>
      </c>
      <c r="E21" s="123">
        <f ca="1">ROUND(SA*factor!D21*UNIT/UVUNIT,RoundNo)+ ROUND(SA*factor!C21*UNIT/UVUNIT,RoundNo)</f>
        <v>2627215.0099999998</v>
      </c>
      <c r="F21" s="123">
        <f ca="1">ROUND(P20*factor!H21/UVUNIT,RoundNo)+ROUND(P20*(factor!C21/UVUNIT),RoundNo)</f>
        <v>1542901.99</v>
      </c>
      <c r="G21" s="123">
        <f t="shared" ca="1" si="7"/>
        <v>108423</v>
      </c>
      <c r="H21" s="124">
        <f t="shared" ca="1" si="8"/>
        <v>0</v>
      </c>
      <c r="I21" s="123">
        <f t="shared" ca="1" si="9"/>
        <v>2655727</v>
      </c>
      <c r="J21" s="123">
        <f ca="1">ROUND(SA*factor!G21*UNIT/UVUNIT,0)</f>
        <v>3086617</v>
      </c>
      <c r="K21" s="123">
        <f ca="1">ROUND(SA*factor!C21*UNIT/UVUNIT,0)</f>
        <v>0</v>
      </c>
      <c r="L21" s="123">
        <f ca="1">ROUND(SA*factor!E21*UNIT/UVUNIT,0)</f>
        <v>2627215</v>
      </c>
      <c r="M21" s="123">
        <f ca="1">ROUND(SA*factor!D21*UNIT/UVUNIT,0)</f>
        <v>2627215</v>
      </c>
      <c r="N21" s="123">
        <f t="shared" ca="1" si="1"/>
        <v>0</v>
      </c>
      <c r="O21" s="123">
        <f ca="1">IF(B21=15,ROUND(N21/(factor!H21)*UVUNIT,0),0)+IF(AND(B21&lt;&gt;險種基本資料!$B$21,B21&gt;15,OR(OR(PUAD=ZDIVOPT02,A21&lt;=PUAYear),AND(PMST=ZDIVOPT02,A21&gt;=PayYear))),ROUND((G21-H22)/(factor!H21)*UVUNIT,0),0)</f>
        <v>152773</v>
      </c>
      <c r="P21" s="123">
        <f t="shared" ca="1" si="10"/>
        <v>2326793</v>
      </c>
      <c r="Q21" s="123">
        <f ca="1">ROUND(P21*(factor!H21)/UVUNIT,0)</f>
        <v>1651325</v>
      </c>
      <c r="R21" s="123">
        <f t="shared" ca="1" si="2"/>
        <v>108423</v>
      </c>
      <c r="S21" s="123">
        <f t="shared" ca="1" si="11"/>
        <v>1301209</v>
      </c>
      <c r="T21" s="123">
        <f t="shared" ca="1" si="12"/>
        <v>1711983</v>
      </c>
      <c r="U21" s="123">
        <f ca="1">IF(C21="","",ROUND(P20*factor!C21*UNIT/UVUNIT,0))</f>
        <v>0</v>
      </c>
      <c r="V21" s="123">
        <f t="shared" ca="1" si="3"/>
        <v>1677039</v>
      </c>
      <c r="W21" s="123">
        <f ca="1">ROUND((P20*factor!B21/UVUNIT),0)</f>
        <v>1812698</v>
      </c>
      <c r="X21" s="123">
        <f ca="1">ROUND((ROUND(P20*factor!C21/UVUNIT,0)+ROUND(P20*factor!H21/UVUNIT,0))*VLOOKUP(B21,Corridor,險種基本資料!$C$22,FALSE),0)</f>
        <v>1620047</v>
      </c>
      <c r="Y21" s="123">
        <f t="shared" ca="1" si="13"/>
        <v>4170117</v>
      </c>
      <c r="Z21" s="109">
        <f ca="1">ROUND(IF(險種基本資料!$I$28="Y",factor!I21,factor!D21)*(1-VLOOKUP(A21+1,險種基本資料!L:V,2+險種基本資料!$H$28,FALSE)),0)</f>
        <v>7097</v>
      </c>
      <c r="AA21">
        <f ca="1">ROUND(IF(險種基本資料!$I$28="Y",factor!I22,factor!D22)*(1-VLOOKUP(A21+1,險種基本資料!L:V,2+險種基本資料!$H$28,FALSE)),0)</f>
        <v>7097</v>
      </c>
      <c r="AB21">
        <f ca="1">IF(B21=險種基本資料!$B$21,0,ROUND(SA*UNIT/UVUNIT*(Z21+(AA21+factor!C22-Z21)*ROUNDDOWN(1/365,6)),0))</f>
        <v>2627215</v>
      </c>
      <c r="AC21">
        <f ca="1">IF(B21=險種基本資料!$B$21,0,ROUND(P21/UVUNIT*(factor!H21+(factor!H22+factor!C22-factor!H21)*ROUNDDOWN(1/365,6)) + IF(B21&lt;15,N21,0),0))</f>
        <v>1651325</v>
      </c>
      <c r="AD21">
        <f t="shared" ca="1" si="4"/>
        <v>0</v>
      </c>
      <c r="AE21">
        <f t="shared" ca="1" si="5"/>
        <v>0</v>
      </c>
      <c r="AF21">
        <f ca="1">factor!C21+AF20</f>
        <v>0</v>
      </c>
    </row>
    <row r="22" spans="1:32" ht="16.149999999999999" hidden="1">
      <c r="A22" s="120">
        <v>20</v>
      </c>
      <c r="B22" s="121">
        <f t="shared" ca="1" si="0"/>
        <v>90</v>
      </c>
      <c r="C22" s="122">
        <f t="shared" si="14"/>
        <v>1.75</v>
      </c>
      <c r="D22" s="122">
        <f t="shared" si="14"/>
        <v>4.3499999999999996</v>
      </c>
      <c r="E22" s="123">
        <f ca="1">ROUND(SA*factor!D22*UNIT/UVUNIT,RoundNo)+ ROUND(SA*factor!C22*UNIT/UVUNIT,RoundNo)</f>
        <v>2627215.0099999998</v>
      </c>
      <c r="F22" s="123">
        <f ca="1">ROUND(P21*factor!H22/UVUNIT,RoundNo)+ROUND(P21*(factor!C22/UVUNIT),RoundNo)</f>
        <v>1651324.99</v>
      </c>
      <c r="G22" s="123">
        <f t="shared" ca="1" si="7"/>
        <v>111242</v>
      </c>
      <c r="H22" s="124">
        <f t="shared" ca="1" si="8"/>
        <v>0</v>
      </c>
      <c r="I22" s="123">
        <f t="shared" ca="1" si="9"/>
        <v>2655727</v>
      </c>
      <c r="J22" s="123">
        <f ca="1">ROUND(SA*factor!G22*UNIT/UVUNIT,0)</f>
        <v>3024796</v>
      </c>
      <c r="K22" s="123">
        <f ca="1">ROUND(SA*factor!C22*UNIT/UVUNIT,0)</f>
        <v>0</v>
      </c>
      <c r="L22" s="123">
        <f ca="1">ROUND(SA*factor!E22*UNIT/UVUNIT,0)</f>
        <v>2627215</v>
      </c>
      <c r="M22" s="123">
        <f ca="1">ROUND(SA*factor!D22*UNIT/UVUNIT,0)</f>
        <v>2627215</v>
      </c>
      <c r="N22" s="123">
        <f t="shared" ca="1" si="1"/>
        <v>0</v>
      </c>
      <c r="O22" s="123">
        <f ca="1">IF(B22=15,ROUND(N22/(factor!H22)*UVUNIT,0),0)+IF(AND(B22&lt;&gt;險種基本資料!$B$21,B22&gt;15,OR(OR(PUAD=ZDIVOPT02,A22&lt;=PUAYear),AND(PMST=ZDIVOPT02,A22&gt;=PayYear))),ROUND((G22-H23)/(factor!H22)*UVUNIT,0),0)</f>
        <v>156745</v>
      </c>
      <c r="P22" s="123">
        <f t="shared" ca="1" si="10"/>
        <v>2483538</v>
      </c>
      <c r="Q22" s="123">
        <f ca="1">ROUND(P22*(factor!H22)/UVUNIT,0)</f>
        <v>1762567</v>
      </c>
      <c r="R22" s="123">
        <f t="shared" ca="1" si="2"/>
        <v>111242</v>
      </c>
      <c r="S22" s="123">
        <f t="shared" ca="1" si="11"/>
        <v>1412451</v>
      </c>
      <c r="T22" s="123">
        <f t="shared" ca="1" si="12"/>
        <v>1897696</v>
      </c>
      <c r="U22" s="123">
        <f ca="1">IF(C22="","",ROUND(P21*factor!C22*UNIT/UVUNIT,0))</f>
        <v>0</v>
      </c>
      <c r="V22" s="123">
        <f t="shared" ca="1" si="3"/>
        <v>1794888</v>
      </c>
      <c r="W22" s="123">
        <f ca="1">ROUND((P21*factor!B22/UVUNIT),0)</f>
        <v>1901223</v>
      </c>
      <c r="X22" s="123">
        <f ca="1">ROUND((ROUND(P21*factor!C22/UVUNIT,0)+ROUND(P21*factor!H22/UVUNIT,0))*VLOOKUP(B22,Corridor,險種基本資料!$C$22,FALSE),0)</f>
        <v>1733891</v>
      </c>
      <c r="Y22" s="123">
        <f t="shared" ca="1" si="13"/>
        <v>4278540</v>
      </c>
      <c r="Z22" s="109">
        <f ca="1">ROUND(IF(險種基本資料!$I$28="Y",factor!I22,factor!D22)*(1-VLOOKUP(A22+1,險種基本資料!L:V,2+險種基本資料!$H$28,FALSE)),0)</f>
        <v>7097</v>
      </c>
      <c r="AA22">
        <f ca="1">ROUND(IF(險種基本資料!$I$28="Y",factor!I23,factor!D23)*(1-VLOOKUP(A22+1,險種基本資料!L:V,2+險種基本資料!$H$28,FALSE)),0)</f>
        <v>7105</v>
      </c>
      <c r="AB22">
        <f ca="1">IF(B22=險種基本資料!$B$21,0,ROUND(SA*UNIT/UVUNIT*(Z22+(AA22+factor!C23-Z22)*ROUNDDOWN(1/365,6)),0))</f>
        <v>2627223</v>
      </c>
      <c r="AC22">
        <f ca="1">IF(B22=險種基本資料!$B$21,0,ROUND(P22/UVUNIT*(factor!H22+(factor!H23+factor!C23-factor!H22)*ROUNDDOWN(1/365,6)) + IF(B22&lt;15,N22,0),0))</f>
        <v>1762572</v>
      </c>
      <c r="AD22">
        <f t="shared" ca="1" si="4"/>
        <v>0</v>
      </c>
      <c r="AE22">
        <f t="shared" ca="1" si="5"/>
        <v>0</v>
      </c>
      <c r="AF22">
        <f ca="1">factor!C22+AF21</f>
        <v>0</v>
      </c>
    </row>
    <row r="23" spans="1:32" ht="16.149999999999999" hidden="1">
      <c r="A23" s="120">
        <v>21</v>
      </c>
      <c r="B23" s="121">
        <f t="shared" ca="1" si="0"/>
        <v>91</v>
      </c>
      <c r="C23" s="122">
        <f t="shared" si="14"/>
        <v>1.75</v>
      </c>
      <c r="D23" s="122">
        <f t="shared" si="14"/>
        <v>4.3499999999999996</v>
      </c>
      <c r="E23" s="123">
        <f ca="1">ROUND(SA*factor!D23*UNIT/UVUNIT,RoundNo)+ ROUND(SA*factor!C23*UNIT/UVUNIT,RoundNo)</f>
        <v>2630176.5</v>
      </c>
      <c r="F23" s="123">
        <f ca="1">ROUND(P22*factor!H23/UVUNIT,RoundNo)+ROUND(P22*(factor!C23/UVUNIT),RoundNo)</f>
        <v>1764553.75</v>
      </c>
      <c r="G23" s="123">
        <f t="shared" ca="1" si="7"/>
        <v>114263</v>
      </c>
      <c r="H23" s="124">
        <f t="shared" ca="1" si="8"/>
        <v>0</v>
      </c>
      <c r="I23" s="123">
        <f t="shared" ca="1" si="9"/>
        <v>2655727</v>
      </c>
      <c r="J23" s="123">
        <f ca="1">ROUND(SA*factor!G23*UNIT/UVUNIT,0)</f>
        <v>2964455</v>
      </c>
      <c r="K23" s="123">
        <f ca="1">ROUND(SA*factor!C23*UNIT/UVUNIT,0)</f>
        <v>0</v>
      </c>
      <c r="L23" s="123">
        <f ca="1">ROUND(SA*factor!E23*UNIT/UVUNIT,0)</f>
        <v>2630177</v>
      </c>
      <c r="M23" s="123">
        <f ca="1">ROUND(SA*factor!D23*UNIT/UVUNIT,0)</f>
        <v>2630177</v>
      </c>
      <c r="N23" s="123">
        <f t="shared" ca="1" si="1"/>
        <v>0</v>
      </c>
      <c r="O23" s="123">
        <f ca="1">IF(B23=15,ROUND(N23/(factor!H23)*UVUNIT,0),0)+IF(AND(B23&lt;&gt;險種基本資料!$B$21,B23&gt;15,OR(OR(PUAD=ZDIVOPT02,A23&lt;=PUAYear),AND(PMST=ZDIVOPT02,A23&gt;=PayYear))),ROUND((G23-H24)/(factor!H23)*UVUNIT,0),0)</f>
        <v>160821</v>
      </c>
      <c r="P23" s="123">
        <f t="shared" ca="1" si="10"/>
        <v>2644359</v>
      </c>
      <c r="Q23" s="123">
        <f ca="1">ROUND(P23*(factor!H23)/UVUNIT,0)</f>
        <v>1878817</v>
      </c>
      <c r="R23" s="123">
        <f t="shared" ca="1" si="2"/>
        <v>114263</v>
      </c>
      <c r="S23" s="123">
        <f t="shared" ca="1" si="11"/>
        <v>1526714</v>
      </c>
      <c r="T23" s="123">
        <f t="shared" ca="1" si="12"/>
        <v>2094509</v>
      </c>
      <c r="U23" s="123">
        <f ca="1">IF(C23="","",ROUND(P22*factor!C23*UNIT/UVUNIT,0))</f>
        <v>0</v>
      </c>
      <c r="V23" s="123">
        <f t="shared" ca="1" si="3"/>
        <v>1915801</v>
      </c>
      <c r="W23" s="123">
        <f ca="1">ROUND((P22*factor!B23/UVUNIT),0)</f>
        <v>1988817</v>
      </c>
      <c r="X23" s="123">
        <f ca="1">ROUND((ROUND(P22*factor!C23/UVUNIT,0)+ROUND(P22*factor!H23/UVUNIT,0))*VLOOKUP(B23,Corridor,險種基本資料!$C$22,FALSE),0)</f>
        <v>1764554</v>
      </c>
      <c r="Y23" s="123">
        <f t="shared" ca="1" si="13"/>
        <v>4394730.25</v>
      </c>
      <c r="Z23" s="109">
        <f ca="1">ROUND(IF(險種基本資料!$I$28="Y",factor!I23,factor!D23)*(1-VLOOKUP(A23+1,險種基本資料!L:V,2+險種基本資料!$H$28,FALSE)),0)</f>
        <v>7105</v>
      </c>
      <c r="AA23">
        <f ca="1">ROUND(IF(險種基本資料!$I$28="Y",factor!I24,factor!D24)*(1-VLOOKUP(A23+1,險種基本資料!L:V,2+險種基本資料!$H$28,FALSE)),0)</f>
        <v>7127</v>
      </c>
      <c r="AB23">
        <f ca="1">IF(B23=險種基本資料!$B$21,0,ROUND(SA*UNIT/UVUNIT*(Z23+(AA23+factor!C24-Z23)*ROUNDDOWN(1/365,6)),0))</f>
        <v>2630199</v>
      </c>
      <c r="AC23">
        <f ca="1">IF(B23=險種基本資料!$B$21,0,ROUND(P23/UVUNIT*(factor!H23+(factor!H24+factor!C24-factor!H23)*ROUNDDOWN(1/365,6)) + IF(B23&lt;15,N23,0),0))</f>
        <v>1878833</v>
      </c>
      <c r="AD23">
        <f t="shared" ca="1" si="4"/>
        <v>0</v>
      </c>
      <c r="AE23">
        <f t="shared" ca="1" si="5"/>
        <v>0</v>
      </c>
      <c r="AF23">
        <f ca="1">factor!C23+AF22</f>
        <v>0</v>
      </c>
    </row>
    <row r="24" spans="1:32" ht="16.149999999999999" hidden="1">
      <c r="A24" s="120">
        <v>22</v>
      </c>
      <c r="B24" s="121">
        <f t="shared" ca="1" si="0"/>
        <v>92</v>
      </c>
      <c r="C24" s="122">
        <f t="shared" si="14"/>
        <v>1.75</v>
      </c>
      <c r="D24" s="122">
        <f t="shared" si="14"/>
        <v>4.3499999999999996</v>
      </c>
      <c r="E24" s="123">
        <f ca="1">ROUND(SA*factor!D24*UNIT/UVUNIT,RoundNo)+ ROUND(SA*factor!C24*UNIT/UVUNIT,RoundNo)</f>
        <v>2638320.61</v>
      </c>
      <c r="F24" s="123">
        <f ca="1">ROUND(P23*factor!H24/UVUNIT,RoundNo)+ROUND(P23*(factor!C24/UVUNIT),RoundNo)</f>
        <v>1884634.66</v>
      </c>
      <c r="G24" s="123">
        <f t="shared" ca="1" si="7"/>
        <v>117597</v>
      </c>
      <c r="H24" s="124">
        <f t="shared" ca="1" si="8"/>
        <v>0</v>
      </c>
      <c r="I24" s="123">
        <f t="shared" ca="1" si="9"/>
        <v>2655727</v>
      </c>
      <c r="J24" s="123">
        <f ca="1">ROUND(SA*factor!G24*UNIT/UVUNIT,0)</f>
        <v>2905225</v>
      </c>
      <c r="K24" s="123">
        <f ca="1">ROUND(SA*factor!C24*UNIT/UVUNIT,0)</f>
        <v>0</v>
      </c>
      <c r="L24" s="123">
        <f ca="1">ROUND(SA*factor!E24*UNIT/UVUNIT,0)</f>
        <v>2638321</v>
      </c>
      <c r="M24" s="123">
        <f ca="1">ROUND(SA*factor!D24*UNIT/UVUNIT,0)</f>
        <v>2638321</v>
      </c>
      <c r="N24" s="123">
        <f t="shared" ca="1" si="1"/>
        <v>0</v>
      </c>
      <c r="O24" s="123">
        <f ca="1">IF(B24=15,ROUND(N24/(factor!H24)*UVUNIT,0),0)+IF(AND(B24&lt;&gt;險種基本資料!$B$21,B24&gt;15,OR(OR(PUAD=ZDIVOPT02,A24&lt;=PUAYear),AND(PMST=ZDIVOPT02,A24&gt;=PayYear))),ROUND((G24-H25)/(factor!H24)*UVUNIT,0),0)</f>
        <v>165002</v>
      </c>
      <c r="P24" s="123">
        <f t="shared" ca="1" si="10"/>
        <v>2809361</v>
      </c>
      <c r="Q24" s="123">
        <f ca="1">ROUND(P24*(factor!H24)/UVUNIT,0)</f>
        <v>2002232</v>
      </c>
      <c r="R24" s="123">
        <f t="shared" ca="1" si="2"/>
        <v>117597</v>
      </c>
      <c r="S24" s="123">
        <f t="shared" ca="1" si="11"/>
        <v>1644311</v>
      </c>
      <c r="T24" s="123">
        <f t="shared" ca="1" si="12"/>
        <v>2303217</v>
      </c>
      <c r="U24" s="123">
        <f ca="1">IF(C24="","",ROUND(P23*factor!C24*UNIT/UVUNIT,0))</f>
        <v>0</v>
      </c>
      <c r="V24" s="123">
        <f t="shared" ca="1" si="3"/>
        <v>2039859</v>
      </c>
      <c r="W24" s="123">
        <f ca="1">ROUND((P23*factor!B24/UVUNIT),0)</f>
        <v>2075293</v>
      </c>
      <c r="X24" s="123">
        <f ca="1">ROUND((ROUND(P23*factor!C24/UVUNIT,0)+ROUND(P23*factor!H24/UVUNIT,0))*VLOOKUP(B24,Corridor,險種基本資料!$C$22,FALSE),0)</f>
        <v>1884635</v>
      </c>
      <c r="Y24" s="123">
        <f t="shared" ca="1" si="13"/>
        <v>4522955.2699999996</v>
      </c>
      <c r="Z24" s="109">
        <f ca="1">ROUND(IF(險種基本資料!$I$28="Y",factor!I24,factor!D24)*(1-VLOOKUP(A24+1,險種基本資料!L:V,2+險種基本資料!$H$28,FALSE)),0)</f>
        <v>7127</v>
      </c>
      <c r="AA24">
        <f ca="1">ROUND(IF(險種基本資料!$I$28="Y",factor!I25,factor!D25)*(1-VLOOKUP(A24+1,險種基本資料!L:V,2+險種基本資料!$H$28,FALSE)),0)</f>
        <v>7165</v>
      </c>
      <c r="AB24">
        <f ca="1">IF(B24=險種基本資料!$B$21,0,ROUND(SA*UNIT/UVUNIT*(Z24+(AA24+factor!C25-Z24)*ROUNDDOWN(1/365,6)),0))</f>
        <v>2638359</v>
      </c>
      <c r="AC24">
        <f ca="1">IF(B24=險種基本資料!$B$21,0,ROUND(P24/UVUNIT*(factor!H24+(factor!H25+factor!C25-factor!H24)*ROUNDDOWN(1/365,6)) + IF(B24&lt;15,N24,0),0))</f>
        <v>2002261</v>
      </c>
      <c r="AD24">
        <f t="shared" ca="1" si="4"/>
        <v>0</v>
      </c>
      <c r="AE24">
        <f t="shared" ca="1" si="5"/>
        <v>0</v>
      </c>
      <c r="AF24">
        <f ca="1">factor!C24+AF23</f>
        <v>0</v>
      </c>
    </row>
    <row r="25" spans="1:32" ht="16.149999999999999" hidden="1">
      <c r="A25" s="120">
        <v>23</v>
      </c>
      <c r="B25" s="121">
        <f t="shared" ca="1" si="0"/>
        <v>93</v>
      </c>
      <c r="C25" s="122">
        <f t="shared" si="14"/>
        <v>1.75</v>
      </c>
      <c r="D25" s="122">
        <f t="shared" si="14"/>
        <v>4.3499999999999996</v>
      </c>
      <c r="E25" s="123">
        <f ca="1">ROUND(SA*factor!D25*UNIT/UVUNIT,RoundNo)+ ROUND(SA*factor!C25*UNIT/UVUNIT,RoundNo)</f>
        <v>2652387.71</v>
      </c>
      <c r="F25" s="123">
        <f ca="1">ROUND(P24*factor!H25/UVUNIT,RoundNo)+ROUND(P24*(factor!C25/UVUNIT),RoundNo)</f>
        <v>2012907.16</v>
      </c>
      <c r="G25" s="123">
        <f t="shared" ca="1" si="7"/>
        <v>121298</v>
      </c>
      <c r="H25" s="124">
        <f t="shared" ca="1" si="8"/>
        <v>0</v>
      </c>
      <c r="I25" s="123">
        <f t="shared" ca="1" si="9"/>
        <v>2655727</v>
      </c>
      <c r="J25" s="123">
        <f ca="1">ROUND(SA*factor!G25*UNIT/UVUNIT,0)</f>
        <v>2855620</v>
      </c>
      <c r="K25" s="123">
        <f ca="1">ROUND(SA*factor!C25*UNIT/UVUNIT,0)</f>
        <v>0</v>
      </c>
      <c r="L25" s="123">
        <f ca="1">ROUND(SA*factor!E25*UNIT/UVUNIT,0)</f>
        <v>2652388</v>
      </c>
      <c r="M25" s="123">
        <f ca="1">ROUND(SA*factor!D25*UNIT/UVUNIT,0)</f>
        <v>2652388</v>
      </c>
      <c r="N25" s="123">
        <f t="shared" ca="1" si="1"/>
        <v>0</v>
      </c>
      <c r="O25" s="123">
        <f ca="1">IF(B25=15,ROUND(N25/(factor!H25)*UVUNIT,0),0)+IF(AND(B25&lt;&gt;險種基本資料!$B$21,B25&gt;15,OR(OR(PUAD=ZDIVOPT02,A25&lt;=PUAYear),AND(PMST=ZDIVOPT02,A25&gt;=PayYear))),ROUND((G25-H26)/(factor!H25)*UVUNIT,0),0)</f>
        <v>169292</v>
      </c>
      <c r="P25" s="123">
        <f t="shared" ca="1" si="10"/>
        <v>2978653</v>
      </c>
      <c r="Q25" s="123">
        <f ca="1">ROUND(P25*(factor!H25)/UVUNIT,0)</f>
        <v>2134205</v>
      </c>
      <c r="R25" s="123">
        <f t="shared" ca="1" si="2"/>
        <v>121298</v>
      </c>
      <c r="S25" s="123">
        <f t="shared" ca="1" si="11"/>
        <v>1765609</v>
      </c>
      <c r="T25" s="123">
        <f t="shared" ca="1" si="12"/>
        <v>2524705</v>
      </c>
      <c r="U25" s="123">
        <f ca="1">IF(C25="","",ROUND(P24*factor!C25*UNIT/UVUNIT,0))</f>
        <v>0</v>
      </c>
      <c r="V25" s="123">
        <f t="shared" ca="1" si="3"/>
        <v>2167141</v>
      </c>
      <c r="W25" s="123">
        <f ca="1">ROUND((P24*factor!B25/UVUNIT),0)</f>
        <v>2160680</v>
      </c>
      <c r="X25" s="123">
        <f ca="1">ROUND((ROUND(P24*factor!C25/UVUNIT,0)+ROUND(P24*factor!H25/UVUNIT,0))*VLOOKUP(B25,Corridor,險種基本資料!$C$22,FALSE),0)</f>
        <v>2012907</v>
      </c>
      <c r="Y25" s="123">
        <f t="shared" ca="1" si="13"/>
        <v>4665294.87</v>
      </c>
      <c r="Z25" s="109">
        <f ca="1">ROUND(IF(險種基本資料!$I$28="Y",factor!I25,factor!D25)*(1-VLOOKUP(A25+1,險種基本資料!L:V,2+險種基本資料!$H$28,FALSE)),0)</f>
        <v>7165</v>
      </c>
      <c r="AA25">
        <f ca="1">ROUND(IF(險種基本資料!$I$28="Y",factor!I26,factor!D26)*(1-VLOOKUP(A25+1,險種基本資料!L:V,2+險種基本資料!$H$28,FALSE)),0)</f>
        <v>7201</v>
      </c>
      <c r="AB25">
        <f ca="1">IF(B25=險種基本資料!$B$21,0,ROUND(SA*UNIT/UVUNIT*(Z25+(AA25+factor!C26-Z25)*ROUNDDOWN(1/365,6)),0))</f>
        <v>2652424</v>
      </c>
      <c r="AC25">
        <f ca="1">IF(B25=險種基本資料!$B$21,0,ROUND(P25/UVUNIT*(factor!H25+(factor!H26+factor!C26-factor!H25)*ROUNDDOWN(1/365,6)) + IF(B25&lt;15,N25,0),0))</f>
        <v>2134234</v>
      </c>
      <c r="AD25">
        <f t="shared" ca="1" si="4"/>
        <v>0</v>
      </c>
      <c r="AE25">
        <f t="shared" ca="1" si="5"/>
        <v>0</v>
      </c>
      <c r="AF25">
        <f ca="1">factor!C25+AF24</f>
        <v>0</v>
      </c>
    </row>
    <row r="26" spans="1:32" ht="16.149999999999999" hidden="1">
      <c r="A26" s="120">
        <v>24</v>
      </c>
      <c r="B26" s="121">
        <f t="shared" ca="1" si="0"/>
        <v>94</v>
      </c>
      <c r="C26" s="122">
        <f t="shared" si="14"/>
        <v>1.75</v>
      </c>
      <c r="D26" s="122">
        <f t="shared" si="14"/>
        <v>4.3499999999999996</v>
      </c>
      <c r="E26" s="123">
        <f ca="1">ROUND(SA*factor!D26*UNIT/UVUNIT,RoundNo)+ ROUND(SA*factor!C26*UNIT/UVUNIT,RoundNo)</f>
        <v>2665714.4300000002</v>
      </c>
      <c r="F26" s="123">
        <f ca="1">ROUND(P25*factor!H26/UVUNIT,RoundNo)+ROUND(P25*(factor!C26/UVUNIT),RoundNo)</f>
        <v>2144928.0299999998</v>
      </c>
      <c r="G26" s="123">
        <f t="shared" ca="1" si="7"/>
        <v>125077</v>
      </c>
      <c r="H26" s="124">
        <f t="shared" ca="1" si="8"/>
        <v>0</v>
      </c>
      <c r="I26" s="123">
        <f t="shared" ca="1" si="9"/>
        <v>2655727</v>
      </c>
      <c r="J26" s="123">
        <f ca="1">ROUND(SA*factor!G26*UNIT/UVUNIT,0)</f>
        <v>2855620</v>
      </c>
      <c r="K26" s="123">
        <f ca="1">ROUND(SA*factor!C26*UNIT/UVUNIT,0)</f>
        <v>0</v>
      </c>
      <c r="L26" s="123">
        <f ca="1">ROUND(SA*factor!E26*UNIT/UVUNIT,0)</f>
        <v>2665714</v>
      </c>
      <c r="M26" s="123">
        <f ca="1">ROUND(SA*factor!D26*UNIT/UVUNIT,0)</f>
        <v>2665714</v>
      </c>
      <c r="N26" s="123">
        <f t="shared" ca="1" si="1"/>
        <v>0</v>
      </c>
      <c r="O26" s="123">
        <f ca="1">IF(B26=15,ROUND(N26/(factor!H26)*UVUNIT,0),0)+IF(AND(B26&lt;&gt;險種基本資料!$B$21,B26&gt;15,OR(OR(PUAD=ZDIVOPT02,A26&lt;=PUAYear),AND(PMST=ZDIVOPT02,A26&gt;=PayYear))),ROUND((G26-H27)/(factor!H26)*UVUNIT,0),0)</f>
        <v>173694</v>
      </c>
      <c r="P26" s="123">
        <f t="shared" ca="1" si="10"/>
        <v>3152347</v>
      </c>
      <c r="Q26" s="123">
        <f ca="1">ROUND(P26*(factor!H26)/UVUNIT,0)</f>
        <v>2270005</v>
      </c>
      <c r="R26" s="123">
        <f t="shared" ca="1" si="2"/>
        <v>125077</v>
      </c>
      <c r="S26" s="123">
        <f t="shared" ca="1" si="11"/>
        <v>1890686</v>
      </c>
      <c r="T26" s="123">
        <f t="shared" ca="1" si="12"/>
        <v>2759607</v>
      </c>
      <c r="U26" s="123">
        <f ca="1">IF(C26="","",ROUND(P25*factor!C26*UNIT/UVUNIT,0))</f>
        <v>0</v>
      </c>
      <c r="V26" s="123">
        <f t="shared" ca="1" si="3"/>
        <v>2297733</v>
      </c>
      <c r="W26" s="123">
        <f ca="1">ROUND((P25*factor!B26/UVUNIT),0)</f>
        <v>2245011</v>
      </c>
      <c r="X26" s="123">
        <f ca="1">ROUND((ROUND(P25*factor!C26/UVUNIT,0)+ROUND(P25*factor!H26/UVUNIT,0))*VLOOKUP(B26,Corridor,險種基本資料!$C$22,FALSE),0)</f>
        <v>2144928</v>
      </c>
      <c r="Y26" s="123">
        <f t="shared" ca="1" si="13"/>
        <v>4810642.46</v>
      </c>
      <c r="Z26" s="109">
        <f ca="1">ROUND(IF(險種基本資料!$I$28="Y",factor!I26,factor!D26)*(1-VLOOKUP(A26+1,險種基本資料!L:V,2+險種基本資料!$H$28,FALSE)),0)</f>
        <v>7201</v>
      </c>
      <c r="AA26">
        <f ca="1">ROUND(IF(險種基本資料!$I$28="Y",factor!I27,factor!D27)*(1-VLOOKUP(A26+1,險種基本資料!L:V,2+險種基本資料!$H$28,FALSE)),0)</f>
        <v>7235</v>
      </c>
      <c r="AB26">
        <f ca="1">IF(B26=險種基本資料!$B$21,0,ROUND(SA*UNIT/UVUNIT*(Z26+(AA26+factor!C27-Z26)*ROUNDDOWN(1/365,6)),0))</f>
        <v>2665749</v>
      </c>
      <c r="AC26">
        <f ca="1">IF(B26=險種基本資料!$B$21,0,ROUND(P26/UVUNIT*(factor!H26+(factor!H27+factor!C27-factor!H26)*ROUNDDOWN(1/365,6)) + IF(B26&lt;15,N26,0),0))</f>
        <v>2270034</v>
      </c>
      <c r="AD26">
        <f t="shared" ca="1" si="4"/>
        <v>0</v>
      </c>
      <c r="AE26">
        <f t="shared" ca="1" si="5"/>
        <v>0</v>
      </c>
      <c r="AF26">
        <f ca="1">factor!C26+AF25</f>
        <v>0</v>
      </c>
    </row>
    <row r="27" spans="1:32" ht="16.149999999999999" hidden="1">
      <c r="A27" s="120">
        <v>25</v>
      </c>
      <c r="B27" s="121">
        <f t="shared" ca="1" si="0"/>
        <v>95</v>
      </c>
      <c r="C27" s="122">
        <f t="shared" si="14"/>
        <v>1.75</v>
      </c>
      <c r="D27" s="122">
        <f t="shared" si="14"/>
        <v>4.3499999999999996</v>
      </c>
      <c r="E27" s="123">
        <f ca="1">ROUND(SA*factor!D27*UNIT/UVUNIT,RoundNo)+ ROUND(SA*factor!C27*UNIT/UVUNIT,RoundNo)</f>
        <v>2678300.77</v>
      </c>
      <c r="F27" s="123">
        <f ca="1">ROUND(P26*factor!H27/UVUNIT,RoundNo)+ROUND(P26*(factor!C27/UVUNIT),RoundNo)</f>
        <v>2280723.0499999998</v>
      </c>
      <c r="G27" s="123">
        <f t="shared" ca="1" si="7"/>
        <v>128935</v>
      </c>
      <c r="H27" s="124">
        <f t="shared" ca="1" si="8"/>
        <v>0</v>
      </c>
      <c r="I27" s="123">
        <f t="shared" ca="1" si="9"/>
        <v>2655727</v>
      </c>
      <c r="J27" s="123">
        <f ca="1">ROUND(SA*factor!G27*UNIT/UVUNIT,0)</f>
        <v>2855620</v>
      </c>
      <c r="K27" s="123">
        <f ca="1">ROUND(SA*factor!C27*UNIT/UVUNIT,0)</f>
        <v>0</v>
      </c>
      <c r="L27" s="123">
        <f ca="1">ROUND(SA*factor!E27*UNIT/UVUNIT,0)</f>
        <v>2678301</v>
      </c>
      <c r="M27" s="123">
        <f ca="1">ROUND(SA*factor!D27*UNIT/UVUNIT,0)</f>
        <v>2678301</v>
      </c>
      <c r="N27" s="123">
        <f t="shared" ca="1" si="1"/>
        <v>0</v>
      </c>
      <c r="O27" s="123">
        <f ca="1">IF(B27=15,ROUND(N27/(factor!H27)*UVUNIT,0),0)+IF(AND(B27&lt;&gt;險種基本資料!$B$21,B27&gt;15,OR(OR(PUAD=ZDIVOPT02,A27&lt;=PUAYear),AND(PMST=ZDIVOPT02,A27&gt;=PayYear))),ROUND((G27-H28)/(factor!H27)*UVUNIT,0),0)</f>
        <v>178210</v>
      </c>
      <c r="P27" s="123">
        <f t="shared" ca="1" si="10"/>
        <v>3330557</v>
      </c>
      <c r="Q27" s="123">
        <f ca="1">ROUND(P27*(factor!H27)/UVUNIT,0)</f>
        <v>2409658</v>
      </c>
      <c r="R27" s="123">
        <f t="shared" ca="1" si="2"/>
        <v>128935</v>
      </c>
      <c r="S27" s="123">
        <f t="shared" ca="1" si="11"/>
        <v>2019621</v>
      </c>
      <c r="T27" s="123">
        <f t="shared" ca="1" si="12"/>
        <v>3008585</v>
      </c>
      <c r="U27" s="123">
        <f ca="1">IF(C27="","",ROUND(P26*factor!C27*UNIT/UVUNIT,0))</f>
        <v>0</v>
      </c>
      <c r="V27" s="123">
        <f t="shared" ca="1" si="3"/>
        <v>2431720</v>
      </c>
      <c r="W27" s="123">
        <f ca="1">ROUND((P26*factor!B27/UVUNIT),0)</f>
        <v>2328323</v>
      </c>
      <c r="X27" s="123">
        <f ca="1">ROUND((ROUND(P26*factor!C27/UVUNIT,0)+ROUND(P26*factor!H27/UVUNIT,0))*VLOOKUP(B27,Corridor,險種基本資料!$C$22,FALSE),0)</f>
        <v>2280723</v>
      </c>
      <c r="Y27" s="123">
        <f t="shared" ca="1" si="13"/>
        <v>4959023.82</v>
      </c>
      <c r="Z27" s="109">
        <f ca="1">ROUND(IF(險種基本資料!$I$28="Y",factor!I27,factor!D27)*(1-VLOOKUP(A27+1,險種基本資料!L:V,2+險種基本資料!$H$28,FALSE)),0)</f>
        <v>7235</v>
      </c>
      <c r="AA27">
        <f ca="1">ROUND(IF(險種基本資料!$I$28="Y",factor!I28,factor!D28)*(1-VLOOKUP(A27+1,險種基本資料!L:V,2+險種基本資料!$H$28,FALSE)),0)</f>
        <v>7268</v>
      </c>
      <c r="AB27">
        <f ca="1">IF(B27=險種基本資料!$B$21,0,ROUND(SA*UNIT/UVUNIT*(Z27+(AA27+factor!C28-Z27)*ROUNDDOWN(1/365,6)),0))</f>
        <v>2678334</v>
      </c>
      <c r="AC27">
        <f ca="1">IF(B27=險種基本資料!$B$21,0,ROUND(P27/UVUNIT*(factor!H27+(factor!H28+factor!C28-factor!H27)*ROUNDDOWN(1/365,6)) + IF(B27&lt;15,N27,0),0))</f>
        <v>2409688</v>
      </c>
      <c r="AD27">
        <f t="shared" ca="1" si="4"/>
        <v>0</v>
      </c>
      <c r="AE27">
        <f t="shared" ca="1" si="5"/>
        <v>0</v>
      </c>
      <c r="AF27">
        <f ca="1">factor!C27+AF26</f>
        <v>0</v>
      </c>
    </row>
    <row r="28" spans="1:32" ht="16.149999999999999" hidden="1">
      <c r="A28" s="120">
        <v>26</v>
      </c>
      <c r="B28" s="121">
        <f t="shared" ca="1" si="0"/>
        <v>96</v>
      </c>
      <c r="C28" s="122">
        <f t="shared" si="14"/>
        <v>1.75</v>
      </c>
      <c r="D28" s="122">
        <f t="shared" si="14"/>
        <v>4.3499999999999996</v>
      </c>
      <c r="E28" s="123">
        <f ca="1">ROUND(SA*factor!D28*UNIT/UVUNIT,RoundNo)+ ROUND(SA*factor!C28*UNIT/UVUNIT,RoundNo)</f>
        <v>2690516.94</v>
      </c>
      <c r="F28" s="123">
        <f ca="1">ROUND(P27*factor!H28/UVUNIT,RoundNo)+ROUND(P27*(factor!C28/UVUNIT),RoundNo)</f>
        <v>2420648.83</v>
      </c>
      <c r="G28" s="123">
        <f t="shared" ca="1" si="7"/>
        <v>132890</v>
      </c>
      <c r="H28" s="124">
        <f t="shared" ca="1" si="8"/>
        <v>0</v>
      </c>
      <c r="I28" s="123">
        <f t="shared" ca="1" si="9"/>
        <v>2655727</v>
      </c>
      <c r="J28" s="123">
        <f ca="1">ROUND(SA*factor!G28*UNIT/UVUNIT,0)</f>
        <v>2855620</v>
      </c>
      <c r="K28" s="123">
        <f ca="1">ROUND(SA*factor!C28*UNIT/UVUNIT,0)</f>
        <v>0</v>
      </c>
      <c r="L28" s="123">
        <f ca="1">ROUND(SA*factor!E28*UNIT/UVUNIT,0)</f>
        <v>2690517</v>
      </c>
      <c r="M28" s="123">
        <f ca="1">ROUND(SA*factor!D28*UNIT/UVUNIT,0)</f>
        <v>2690517</v>
      </c>
      <c r="N28" s="123">
        <f t="shared" ca="1" si="1"/>
        <v>0</v>
      </c>
      <c r="O28" s="123">
        <f ca="1">IF(B28=15,ROUND(N28/(factor!H28)*UVUNIT,0),0)+IF(AND(B28&lt;&gt;險種基本資料!$B$21,B28&gt;15,OR(OR(PUAD=ZDIVOPT02,A28&lt;=PUAYear),AND(PMST=ZDIVOPT02,A28&gt;=PayYear))),ROUND((G28-H29)/(factor!H28)*UVUNIT,0),0)</f>
        <v>182843</v>
      </c>
      <c r="P28" s="123">
        <f t="shared" ca="1" si="10"/>
        <v>3513400</v>
      </c>
      <c r="Q28" s="123">
        <f ca="1">ROUND(P28*(factor!H28)/UVUNIT,0)</f>
        <v>2553539</v>
      </c>
      <c r="R28" s="123">
        <f t="shared" ca="1" si="2"/>
        <v>132890</v>
      </c>
      <c r="S28" s="123">
        <f t="shared" ca="1" si="11"/>
        <v>2152511</v>
      </c>
      <c r="T28" s="123">
        <f t="shared" ca="1" si="12"/>
        <v>3272348</v>
      </c>
      <c r="U28" s="123">
        <f ca="1">IF(C28="","",ROUND(P27*factor!C28*UNIT/UVUNIT,0))</f>
        <v>0</v>
      </c>
      <c r="V28" s="123">
        <f t="shared" ca="1" si="3"/>
        <v>2569192</v>
      </c>
      <c r="W28" s="123">
        <f ca="1">ROUND((P27*factor!B28/UVUNIT),0)</f>
        <v>2410657</v>
      </c>
      <c r="X28" s="123">
        <f ca="1">ROUND((ROUND(P27*factor!C28/UVUNIT,0)+ROUND(P27*factor!H28/UVUNIT,0))*VLOOKUP(B28,Corridor,險種基本資料!$C$22,FALSE),0)</f>
        <v>2420649</v>
      </c>
      <c r="Y28" s="123">
        <f t="shared" ca="1" si="13"/>
        <v>5111165.7699999996</v>
      </c>
      <c r="Z28" s="109">
        <f ca="1">ROUND(IF(險種基本資料!$I$28="Y",factor!I28,factor!D28)*(1-VLOOKUP(A28+1,險種基本資料!L:V,2+險種基本資料!$H$28,FALSE)),0)</f>
        <v>7268</v>
      </c>
      <c r="AA28">
        <f ca="1">ROUND(IF(險種基本資料!$I$28="Y",factor!I29,factor!D29)*(1-VLOOKUP(A28+1,險種基本資料!L:V,2+險種基本資料!$H$28,FALSE)),0)</f>
        <v>7300</v>
      </c>
      <c r="AB28">
        <f ca="1">IF(B28=險種基本資料!$B$21,0,ROUND(SA*UNIT/UVUNIT*(Z28+(AA28+factor!C29-Z28)*ROUNDDOWN(1/365,6)),0))</f>
        <v>2690549</v>
      </c>
      <c r="AC28">
        <f ca="1">IF(B28=險種基本資料!$B$21,0,ROUND(P28/UVUNIT*(factor!H28+(factor!H29+factor!C29-factor!H28)*ROUNDDOWN(1/365,6)) + IF(B28&lt;15,N28,0),0))</f>
        <v>2553570</v>
      </c>
      <c r="AD28">
        <f t="shared" ca="1" si="4"/>
        <v>0</v>
      </c>
      <c r="AE28">
        <f t="shared" ca="1" si="5"/>
        <v>0</v>
      </c>
      <c r="AF28">
        <f ca="1">factor!C28+AF27</f>
        <v>0</v>
      </c>
    </row>
    <row r="29" spans="1:32" ht="16.149999999999999" hidden="1">
      <c r="A29" s="120">
        <v>27</v>
      </c>
      <c r="B29" s="121">
        <f t="shared" ca="1" si="0"/>
        <v>97</v>
      </c>
      <c r="C29" s="122">
        <f t="shared" si="14"/>
        <v>1.75</v>
      </c>
      <c r="D29" s="122">
        <f t="shared" si="14"/>
        <v>4.3499999999999996</v>
      </c>
      <c r="E29" s="123">
        <f ca="1">ROUND(SA*factor!D29*UNIT/UVUNIT,RoundNo)+ ROUND(SA*factor!C29*UNIT/UVUNIT,RoundNo)</f>
        <v>2702362.91</v>
      </c>
      <c r="F29" s="123">
        <f ca="1">ROUND(P28*factor!H29/UVUNIT,RoundNo)+ROUND(P28*(factor!C29/UVUNIT),RoundNo)</f>
        <v>2564782</v>
      </c>
      <c r="G29" s="123">
        <f t="shared" ca="1" si="7"/>
        <v>136946</v>
      </c>
      <c r="H29" s="124">
        <f t="shared" ca="1" si="8"/>
        <v>0</v>
      </c>
      <c r="I29" s="123">
        <f t="shared" ca="1" si="9"/>
        <v>2655727</v>
      </c>
      <c r="J29" s="123">
        <f ca="1">ROUND(SA*factor!G29*UNIT/UVUNIT,0)</f>
        <v>2855620</v>
      </c>
      <c r="K29" s="123">
        <f ca="1">ROUND(SA*factor!C29*UNIT/UVUNIT,0)</f>
        <v>0</v>
      </c>
      <c r="L29" s="123">
        <f ca="1">ROUND(SA*factor!E29*UNIT/UVUNIT,0)</f>
        <v>2702363</v>
      </c>
      <c r="M29" s="123">
        <f ca="1">ROUND(SA*factor!D29*UNIT/UVUNIT,0)</f>
        <v>2702363</v>
      </c>
      <c r="N29" s="123">
        <f t="shared" ca="1" si="1"/>
        <v>0</v>
      </c>
      <c r="O29" s="123">
        <f ca="1">IF(B29=15,ROUND(N29/(factor!H29)*UVUNIT,0),0)+IF(AND(B29&lt;&gt;險種基本資料!$B$21,B29&gt;15,OR(OR(PUAD=ZDIVOPT02,A29&lt;=PUAYear),AND(PMST=ZDIVOPT02,A29&gt;=PayYear))),ROUND((G29-H30)/(factor!H29)*UVUNIT,0),0)</f>
        <v>187597</v>
      </c>
      <c r="P29" s="123">
        <f t="shared" ca="1" si="10"/>
        <v>3700997</v>
      </c>
      <c r="Q29" s="123">
        <f ca="1">ROUND(P29*(factor!H29)/UVUNIT,0)</f>
        <v>2701728</v>
      </c>
      <c r="R29" s="123">
        <f t="shared" ca="1" si="2"/>
        <v>136946</v>
      </c>
      <c r="S29" s="123">
        <f t="shared" ca="1" si="11"/>
        <v>2289457</v>
      </c>
      <c r="T29" s="123">
        <f t="shared" ca="1" si="12"/>
        <v>3551641</v>
      </c>
      <c r="U29" s="123">
        <f ca="1">IF(C29="","",ROUND(P28*factor!C29*UNIT/UVUNIT,0))</f>
        <v>0</v>
      </c>
      <c r="V29" s="123">
        <f t="shared" ca="1" si="3"/>
        <v>2710237</v>
      </c>
      <c r="W29" s="123">
        <f ca="1">ROUND((P28*factor!B29/UVUNIT),0)</f>
        <v>2492055</v>
      </c>
      <c r="X29" s="123">
        <f ca="1">ROUND((ROUND(P28*factor!C29/UVUNIT,0)+ROUND(P28*factor!H29/UVUNIT,0))*VLOOKUP(B29,Corridor,險種基本資料!$C$22,FALSE),0)</f>
        <v>2564782</v>
      </c>
      <c r="Y29" s="123">
        <f t="shared" ca="1" si="13"/>
        <v>5267144.91</v>
      </c>
      <c r="Z29" s="109">
        <f ca="1">ROUND(IF(險種基本資料!$I$28="Y",factor!I29,factor!D29)*(1-VLOOKUP(A29+1,險種基本資料!L:V,2+險種基本資料!$H$28,FALSE)),0)</f>
        <v>7300</v>
      </c>
      <c r="AA29">
        <f ca="1">ROUND(IF(險種基本資料!$I$28="Y",factor!I30,factor!D30)*(1-VLOOKUP(A29+1,險種基本資料!L:V,2+險種基本資料!$H$28,FALSE)),0)</f>
        <v>7329</v>
      </c>
      <c r="AB29">
        <f ca="1">IF(B29=險種基本資料!$B$21,0,ROUND(SA*UNIT/UVUNIT*(Z29+(AA29+factor!C30-Z29)*ROUNDDOWN(1/365,6)),0))</f>
        <v>2702392</v>
      </c>
      <c r="AC29">
        <f ca="1">IF(B29=險種基本資料!$B$21,0,ROUND(P29/UVUNIT*(factor!H29+(factor!H30+factor!C30-factor!H29)*ROUNDDOWN(1/365,6)) + IF(B29&lt;15,N29,0),0))</f>
        <v>2701757</v>
      </c>
      <c r="AD29">
        <f t="shared" ca="1" si="4"/>
        <v>0</v>
      </c>
      <c r="AE29">
        <f t="shared" ca="1" si="5"/>
        <v>0</v>
      </c>
      <c r="AF29">
        <f ca="1">factor!C29+AF28</f>
        <v>0</v>
      </c>
    </row>
    <row r="30" spans="1:32" ht="16.149999999999999" hidden="1">
      <c r="A30" s="120">
        <v>28</v>
      </c>
      <c r="B30" s="121">
        <f t="shared" ca="1" si="0"/>
        <v>98</v>
      </c>
      <c r="C30" s="122">
        <f t="shared" si="14"/>
        <v>1.75</v>
      </c>
      <c r="D30" s="122">
        <f t="shared" si="14"/>
        <v>4.3499999999999996</v>
      </c>
      <c r="E30" s="123">
        <f ca="1">ROUND(SA*factor!D30*UNIT/UVUNIT,RoundNo)+ ROUND(SA*factor!C30*UNIT/UVUNIT,RoundNo)</f>
        <v>2713098.32</v>
      </c>
      <c r="F30" s="123">
        <f ca="1">ROUND(P29*factor!H30/UVUNIT,RoundNo)+ROUND(P29*(factor!C30/UVUNIT),RoundNo)</f>
        <v>2712460.7</v>
      </c>
      <c r="G30" s="123">
        <f t="shared" ca="1" si="7"/>
        <v>141065</v>
      </c>
      <c r="H30" s="124">
        <f t="shared" ca="1" si="8"/>
        <v>0</v>
      </c>
      <c r="I30" s="123">
        <f t="shared" ca="1" si="9"/>
        <v>2655727</v>
      </c>
      <c r="J30" s="123">
        <f ca="1">ROUND(SA*factor!G30*UNIT/UVUNIT,0)</f>
        <v>2855620</v>
      </c>
      <c r="K30" s="123">
        <f ca="1">ROUND(SA*factor!C30*UNIT/UVUNIT,0)</f>
        <v>0</v>
      </c>
      <c r="L30" s="123">
        <f ca="1">ROUND(SA*factor!E30*UNIT/UVUNIT,0)</f>
        <v>2713098</v>
      </c>
      <c r="M30" s="123">
        <f ca="1">ROUND(SA*factor!D30*UNIT/UVUNIT,0)</f>
        <v>2713098</v>
      </c>
      <c r="N30" s="123">
        <f t="shared" ca="1" si="1"/>
        <v>0</v>
      </c>
      <c r="O30" s="123">
        <f ca="1">IF(B30=15,ROUND(N30/(factor!H30)*UVUNIT,0),0)+IF(AND(B30&lt;&gt;險種基本資料!$B$21,B30&gt;15,OR(OR(PUAD=ZDIVOPT02,A30&lt;=PUAYear),AND(PMST=ZDIVOPT02,A30&gt;=PayYear))),ROUND((G30-H31)/(factor!H30)*UVUNIT,0),0)</f>
        <v>192475</v>
      </c>
      <c r="P30" s="123">
        <f t="shared" ca="1" si="10"/>
        <v>3893472</v>
      </c>
      <c r="Q30" s="123">
        <f ca="1">ROUND(P30*(factor!H30)/UVUNIT,0)</f>
        <v>2853526</v>
      </c>
      <c r="R30" s="123">
        <f t="shared" ca="1" si="2"/>
        <v>141065</v>
      </c>
      <c r="S30" s="123">
        <f t="shared" ca="1" si="11"/>
        <v>2430522</v>
      </c>
      <c r="T30" s="123">
        <f t="shared" ca="1" si="12"/>
        <v>3847202</v>
      </c>
      <c r="U30" s="123">
        <f ca="1">IF(C30="","",ROUND(P29*factor!C30*UNIT/UVUNIT,0))</f>
        <v>0</v>
      </c>
      <c r="V30" s="123">
        <f t="shared" ca="1" si="3"/>
        <v>2854949</v>
      </c>
      <c r="W30" s="123">
        <f ca="1">ROUND((P29*factor!B30/UVUNIT),0)</f>
        <v>2572563</v>
      </c>
      <c r="X30" s="123">
        <f ca="1">ROUND((ROUND(P29*factor!C30/UVUNIT,0)+ROUND(P29*factor!H30/UVUNIT,0))*VLOOKUP(B30,Corridor,險種基本資料!$C$22,FALSE),0)</f>
        <v>2712461</v>
      </c>
      <c r="Y30" s="123">
        <f t="shared" ca="1" si="13"/>
        <v>5425559.0199999996</v>
      </c>
      <c r="Z30" s="109">
        <f ca="1">ROUND(IF(險種基本資料!$I$28="Y",factor!I30,factor!D30)*(1-VLOOKUP(A30+1,險種基本資料!L:V,2+險種基本資料!$H$28,FALSE)),0)</f>
        <v>7329</v>
      </c>
      <c r="AA30">
        <f ca="1">ROUND(IF(險種基本資料!$I$28="Y",factor!I31,factor!D31)*(1-VLOOKUP(A30+1,險種基本資料!L:V,2+險種基本資料!$H$28,FALSE)),0)</f>
        <v>7357</v>
      </c>
      <c r="AB30">
        <f ca="1">IF(B30=險種基本資料!$B$21,0,ROUND(SA*UNIT/UVUNIT*(Z30+(AA30+factor!C31-Z30)*ROUNDDOWN(1/365,6)),0))</f>
        <v>2713127</v>
      </c>
      <c r="AC30">
        <f ca="1">IF(B30=險種基本資料!$B$21,0,ROUND(P30/UVUNIT*(factor!H30+(factor!H31+factor!C31-factor!H30)*ROUNDDOWN(1/365,6)) + IF(B30&lt;15,N30,0),0))</f>
        <v>2853555</v>
      </c>
      <c r="AD30">
        <f t="shared" ca="1" si="4"/>
        <v>0</v>
      </c>
      <c r="AE30">
        <f t="shared" ca="1" si="5"/>
        <v>0</v>
      </c>
      <c r="AF30">
        <f ca="1">factor!C30+AF29</f>
        <v>0</v>
      </c>
    </row>
    <row r="31" spans="1:32" ht="16.149999999999999" hidden="1">
      <c r="A31" s="120">
        <v>29</v>
      </c>
      <c r="B31" s="121">
        <f t="shared" ca="1" si="0"/>
        <v>99</v>
      </c>
      <c r="C31" s="122">
        <f t="shared" si="14"/>
        <v>1.75</v>
      </c>
      <c r="D31" s="122">
        <f t="shared" si="14"/>
        <v>4.3499999999999996</v>
      </c>
      <c r="E31" s="123">
        <f ca="1">ROUND(SA*factor!D31*UNIT/UVUNIT,RoundNo)+ ROUND(SA*factor!C31*UNIT/UVUNIT,RoundNo)</f>
        <v>2723463.55</v>
      </c>
      <c r="F31" s="123">
        <f ca="1">ROUND(P30*factor!H31/UVUNIT,RoundNo)+ROUND(P30*(factor!C31/UVUNIT),RoundNo)</f>
        <v>2864427.35</v>
      </c>
      <c r="G31" s="123">
        <f t="shared" ca="1" si="7"/>
        <v>145285</v>
      </c>
      <c r="H31" s="124">
        <f t="shared" ca="1" si="8"/>
        <v>0</v>
      </c>
      <c r="I31" s="123">
        <f t="shared" ca="1" si="9"/>
        <v>2655727</v>
      </c>
      <c r="J31" s="123">
        <f ca="1">ROUND(SA*factor!G31*UNIT/UVUNIT,0)</f>
        <v>2855620</v>
      </c>
      <c r="K31" s="123">
        <f ca="1">ROUND(SA*factor!C31*UNIT/UVUNIT,0)</f>
        <v>0</v>
      </c>
      <c r="L31" s="123">
        <f ca="1">ROUND(SA*factor!E31*UNIT/UVUNIT,0)</f>
        <v>2723464</v>
      </c>
      <c r="M31" s="123">
        <f ca="1">ROUND(SA*factor!D31*UNIT/UVUNIT,0)</f>
        <v>2723464</v>
      </c>
      <c r="N31" s="123">
        <f t="shared" ca="1" si="1"/>
        <v>0</v>
      </c>
      <c r="O31" s="123">
        <f ca="1">IF(B31=15,ROUND(N31/(factor!H31)*UVUNIT,0),0)+IF(AND(B31&lt;&gt;險種基本資料!$B$21,B31&gt;15,OR(OR(PUAD=ZDIVOPT02,A31&lt;=PUAYear),AND(PMST=ZDIVOPT02,A31&gt;=PayYear))),ROUND((G31-H32)/(factor!H31)*UVUNIT,0),0)</f>
        <v>197479</v>
      </c>
      <c r="P31" s="123">
        <f t="shared" ca="1" si="10"/>
        <v>4090951</v>
      </c>
      <c r="Q31" s="123">
        <f ca="1">ROUND(P31*(factor!H31)/UVUNIT,0)</f>
        <v>3009713</v>
      </c>
      <c r="R31" s="123">
        <f t="shared" ca="1" si="2"/>
        <v>145285</v>
      </c>
      <c r="S31" s="123">
        <f t="shared" ca="1" si="11"/>
        <v>2575807</v>
      </c>
      <c r="T31" s="123">
        <f t="shared" ca="1" si="12"/>
        <v>4159840</v>
      </c>
      <c r="U31" s="123">
        <f ca="1">IF(C31="","",ROUND(P30*factor!C31*UNIT/UVUNIT,0))</f>
        <v>0</v>
      </c>
      <c r="V31" s="123">
        <f t="shared" ca="1" si="3"/>
        <v>3003424</v>
      </c>
      <c r="W31" s="123">
        <f ca="1">ROUND((P30*factor!B31/UVUNIT),0)</f>
        <v>2652233</v>
      </c>
      <c r="X31" s="123">
        <f ca="1">ROUND((ROUND(P30*factor!C31/UVUNIT,0)+ROUND(P30*factor!H31/UVUNIT,0))*VLOOKUP(B31,Corridor,險種基本資料!$C$22,FALSE),0)</f>
        <v>2864427</v>
      </c>
      <c r="Y31" s="123">
        <f t="shared" ca="1" si="13"/>
        <v>5587890.9000000004</v>
      </c>
      <c r="Z31" s="109">
        <f ca="1">ROUND(IF(險種基本資料!$I$28="Y",factor!I31,factor!D31)*(1-VLOOKUP(A31+1,險種基本資料!L:V,2+險種基本資料!$H$28,FALSE)),0)</f>
        <v>7357</v>
      </c>
      <c r="AA31">
        <f ca="1">ROUND(IF(險種基本資料!$I$28="Y",factor!I32,factor!D32)*(1-VLOOKUP(A31+1,險種基本資料!L:V,2+險種基本資料!$H$28,FALSE)),0)</f>
        <v>7384</v>
      </c>
      <c r="AB31">
        <f ca="1">IF(B31=險種基本資料!$B$21,0,ROUND(SA*UNIT/UVUNIT*(Z31+(AA31+factor!C32-Z31)*ROUNDDOWN(1/365,6)),0))</f>
        <v>2723491</v>
      </c>
      <c r="AC31">
        <f ca="1">IF(B31=險種基本資料!$B$21,0,ROUND(P31/UVUNIT*(factor!H31+(factor!H32+factor!C32-factor!H31)*ROUNDDOWN(1/365,6)) + IF(B31&lt;15,N31,0),0))</f>
        <v>3009743</v>
      </c>
      <c r="AD31">
        <f t="shared" ca="1" si="4"/>
        <v>0</v>
      </c>
      <c r="AE31">
        <f t="shared" ca="1" si="5"/>
        <v>0</v>
      </c>
      <c r="AF31">
        <f ca="1">factor!C31+AF30</f>
        <v>0</v>
      </c>
    </row>
    <row r="32" spans="1:32" ht="16.149999999999999" hidden="1">
      <c r="A32" s="120">
        <v>30</v>
      </c>
      <c r="B32" s="121">
        <f t="shared" ca="1" si="0"/>
        <v>100</v>
      </c>
      <c r="C32" s="122">
        <f t="shared" si="14"/>
        <v>1.75</v>
      </c>
      <c r="D32" s="122">
        <f t="shared" si="14"/>
        <v>4.3499999999999996</v>
      </c>
      <c r="E32" s="123">
        <f ca="1">ROUND(SA*factor!D32*UNIT/UVUNIT,RoundNo)+ ROUND(SA*factor!C32*UNIT/UVUNIT,RoundNo)</f>
        <v>2733458.59</v>
      </c>
      <c r="F32" s="123">
        <f ca="1">ROUND(P31*factor!H32/UVUNIT,RoundNo)+ROUND(P31*(factor!C32/UVUNIT),RoundNo)</f>
        <v>3020758.22</v>
      </c>
      <c r="G32" s="123">
        <f t="shared" ca="1" si="7"/>
        <v>149610</v>
      </c>
      <c r="H32" s="124">
        <f t="shared" ca="1" si="8"/>
        <v>0</v>
      </c>
      <c r="I32" s="123">
        <f t="shared" ca="1" si="9"/>
        <v>2655727</v>
      </c>
      <c r="J32" s="123">
        <f ca="1">ROUND(SA*factor!G32*UNIT/UVUNIT,0)</f>
        <v>2855620</v>
      </c>
      <c r="K32" s="123">
        <f ca="1">ROUND(SA*factor!C32*UNIT/UVUNIT,0)</f>
        <v>0</v>
      </c>
      <c r="L32" s="123">
        <f ca="1">ROUND(SA*factor!E32*UNIT/UVUNIT,0)</f>
        <v>2733459</v>
      </c>
      <c r="M32" s="123">
        <f ca="1">ROUND(SA*factor!D32*UNIT/UVUNIT,0)</f>
        <v>2733459</v>
      </c>
      <c r="N32" s="123">
        <f t="shared" ca="1" si="1"/>
        <v>0</v>
      </c>
      <c r="O32" s="123">
        <f ca="1">IF(B32=15,ROUND(N32/(factor!H32)*UVUNIT,0),0)+IF(AND(B32&lt;&gt;險種基本資料!$B$21,B32&gt;15,OR(OR(PUAD=ZDIVOPT02,A32&lt;=PUAYear),AND(PMST=ZDIVOPT02,A32&gt;=PayYear))),ROUND((G32-H33)/(factor!H32)*UVUNIT,0),0)</f>
        <v>202614</v>
      </c>
      <c r="P32" s="123">
        <f t="shared" ca="1" si="10"/>
        <v>4293565</v>
      </c>
      <c r="Q32" s="123">
        <f ca="1">ROUND(P32*(factor!H32)/UVUNIT,0)</f>
        <v>3170368</v>
      </c>
      <c r="R32" s="123">
        <f t="shared" ca="1" si="2"/>
        <v>149610</v>
      </c>
      <c r="S32" s="123">
        <f t="shared" ca="1" si="11"/>
        <v>2725417</v>
      </c>
      <c r="T32" s="123">
        <f t="shared" ca="1" si="12"/>
        <v>4490403</v>
      </c>
      <c r="U32" s="123">
        <f ca="1">IF(C32="","",ROUND(P31*factor!C32*UNIT/UVUNIT,0))</f>
        <v>0</v>
      </c>
      <c r="V32" s="123">
        <f t="shared" ca="1" si="3"/>
        <v>3155760</v>
      </c>
      <c r="W32" s="123">
        <f ca="1">ROUND((P31*factor!B32/UVUNIT),0)</f>
        <v>2731119</v>
      </c>
      <c r="X32" s="123">
        <f ca="1">ROUND((ROUND(P31*factor!C32/UVUNIT,0)+ROUND(P31*factor!H32/UVUNIT,0))*VLOOKUP(B32,Corridor,險種基本資料!$C$22,FALSE),0)</f>
        <v>3020758</v>
      </c>
      <c r="Y32" s="123">
        <f t="shared" ca="1" si="13"/>
        <v>5754216.8100000005</v>
      </c>
      <c r="Z32" s="109">
        <f ca="1">ROUND(IF(險種基本資料!$I$28="Y",factor!I32,factor!D32)*(1-VLOOKUP(A32+1,險種基本資料!L:V,2+險種基本資料!$H$28,FALSE)),0)</f>
        <v>7384</v>
      </c>
      <c r="AA32">
        <f ca="1">ROUND(IF(險種基本資料!$I$28="Y",factor!I33,factor!D33)*(1-VLOOKUP(A32+1,險種基本資料!L:V,2+險種基本資料!$H$28,FALSE)),0)</f>
        <v>7409</v>
      </c>
      <c r="AB32">
        <f ca="1">IF(B32=險種基本資料!$B$21,0,ROUND(SA*UNIT/UVUNIT*(Z32+(AA32+factor!C33-Z32)*ROUNDDOWN(1/365,6)),0))</f>
        <v>2733484</v>
      </c>
      <c r="AC32">
        <f ca="1">IF(B32=險種基本資料!$B$21,0,ROUND(P32/UVUNIT*(factor!H32+(factor!H33+factor!C33-factor!H32)*ROUNDDOWN(1/365,6)) + IF(B32&lt;15,N32,0),0))</f>
        <v>3170398</v>
      </c>
      <c r="AD32">
        <f t="shared" ca="1" si="4"/>
        <v>0</v>
      </c>
      <c r="AE32">
        <f t="shared" ca="1" si="5"/>
        <v>0</v>
      </c>
      <c r="AF32">
        <f ca="1">factor!C32+AF31</f>
        <v>0</v>
      </c>
    </row>
    <row r="33" spans="1:32" ht="16.149999999999999" hidden="1">
      <c r="A33" s="120">
        <v>31</v>
      </c>
      <c r="B33" s="121">
        <f t="shared" ca="1" si="0"/>
        <v>101</v>
      </c>
      <c r="C33" s="122">
        <f t="shared" si="14"/>
        <v>1.75</v>
      </c>
      <c r="D33" s="122">
        <f t="shared" si="14"/>
        <v>4.3499999999999996</v>
      </c>
      <c r="E33" s="123">
        <f ca="1">ROUND(SA*factor!D33*UNIT/UVUNIT,RoundNo)+ ROUND(SA*factor!C33*UNIT/UVUNIT,RoundNo)</f>
        <v>2742713.26</v>
      </c>
      <c r="F33" s="123">
        <f ca="1">ROUND(P32*factor!H33/UVUNIT,RoundNo)+ROUND(P32*(factor!C33/UVUNIT),RoundNo)</f>
        <v>3181102.31</v>
      </c>
      <c r="G33" s="123">
        <f t="shared" ca="1" si="7"/>
        <v>154019</v>
      </c>
      <c r="H33" s="124">
        <f t="shared" ca="1" si="8"/>
        <v>0</v>
      </c>
      <c r="I33" s="123">
        <f t="shared" ca="1" si="9"/>
        <v>2655727</v>
      </c>
      <c r="J33" s="123">
        <f ca="1">ROUND(SA*factor!G33*UNIT/UVUNIT,0)</f>
        <v>2855620</v>
      </c>
      <c r="K33" s="123">
        <f ca="1">ROUND(SA*factor!C33*UNIT/UVUNIT,0)</f>
        <v>0</v>
      </c>
      <c r="L33" s="123">
        <f ca="1">ROUND(SA*factor!E33*UNIT/UVUNIT,0)</f>
        <v>2742713</v>
      </c>
      <c r="M33" s="123">
        <f ca="1">ROUND(SA*factor!D33*UNIT/UVUNIT,0)</f>
        <v>2742713</v>
      </c>
      <c r="N33" s="123">
        <f t="shared" ca="1" si="1"/>
        <v>0</v>
      </c>
      <c r="O33" s="123">
        <f ca="1">IF(B33=15,ROUND(N33/(factor!H33)*UVUNIT,0),0)+IF(AND(B33&lt;&gt;險種基本資料!$B$21,B33&gt;15,OR(OR(PUAD=ZDIVOPT02,A33&lt;=PUAYear),AND(PMST=ZDIVOPT02,A33&gt;=PayYear))),ROUND((G33-H34)/(factor!H33)*UVUNIT,0),0)</f>
        <v>207881</v>
      </c>
      <c r="P33" s="123">
        <f t="shared" ca="1" si="10"/>
        <v>4501446</v>
      </c>
      <c r="Q33" s="123">
        <f ca="1">ROUND(P33*(factor!H33)/UVUNIT,0)</f>
        <v>3335121</v>
      </c>
      <c r="R33" s="123">
        <f t="shared" ca="1" si="2"/>
        <v>154019</v>
      </c>
      <c r="S33" s="123">
        <f t="shared" ca="1" si="11"/>
        <v>2879436</v>
      </c>
      <c r="T33" s="123">
        <f t="shared" ca="1" si="12"/>
        <v>4839755</v>
      </c>
      <c r="U33" s="123">
        <f ca="1">IF(C33="","",ROUND(P32*factor!C33*UNIT/UVUNIT,0))</f>
        <v>0</v>
      </c>
      <c r="V33" s="123">
        <f t="shared" ca="1" si="3"/>
        <v>3312056</v>
      </c>
      <c r="W33" s="123">
        <f ca="1">ROUND((P32*factor!B33/UVUNIT),0)</f>
        <v>2808850</v>
      </c>
      <c r="X33" s="123">
        <f ca="1">ROUND((ROUND(P32*factor!C33/UVUNIT,0)+ROUND(P32*factor!H33/UVUNIT,0))*VLOOKUP(B33,Corridor,險種基本資料!$C$22,FALSE),0)</f>
        <v>3181102</v>
      </c>
      <c r="Y33" s="123">
        <f t="shared" ca="1" si="13"/>
        <v>5923815.5700000003</v>
      </c>
      <c r="Z33" s="109">
        <f ca="1">ROUND(IF(險種基本資料!$I$28="Y",factor!I33,factor!D33)*(1-VLOOKUP(A33+1,險種基本資料!L:V,2+險種基本資料!$H$28,FALSE)),0)</f>
        <v>7409</v>
      </c>
      <c r="AA33">
        <f ca="1">ROUND(IF(險種基本資料!$I$28="Y",factor!I34,factor!D34)*(1-VLOOKUP(A33+1,險種基本資料!L:V,2+險種基本資料!$H$28,FALSE)),0)</f>
        <v>7433</v>
      </c>
      <c r="AB33">
        <f ca="1">IF(B33=險種基本資料!$B$21,0,ROUND(SA*UNIT/UVUNIT*(Z33+(AA33+factor!C34-Z33)*ROUNDDOWN(1/365,6)),0))</f>
        <v>2742738</v>
      </c>
      <c r="AC33">
        <f ca="1">IF(B33=險種基本資料!$B$21,0,ROUND(P33/UVUNIT*(factor!H33+(factor!H34+factor!C34-factor!H33)*ROUNDDOWN(1/365,6)) + IF(B33&lt;15,N33,0),0))</f>
        <v>3335151</v>
      </c>
      <c r="AD33">
        <f t="shared" ca="1" si="4"/>
        <v>0</v>
      </c>
      <c r="AE33">
        <f t="shared" ca="1" si="5"/>
        <v>0</v>
      </c>
      <c r="AF33">
        <f ca="1">factor!C33+AF32</f>
        <v>0</v>
      </c>
    </row>
    <row r="34" spans="1:32" ht="16.149999999999999" hidden="1">
      <c r="A34" s="120">
        <v>32</v>
      </c>
      <c r="B34" s="121">
        <f t="shared" ca="1" si="0"/>
        <v>102</v>
      </c>
      <c r="C34" s="122">
        <f t="shared" si="14"/>
        <v>1.75</v>
      </c>
      <c r="D34" s="122">
        <f t="shared" si="14"/>
        <v>4.3499999999999996</v>
      </c>
      <c r="E34" s="123">
        <f ca="1">ROUND(SA*factor!D34*UNIT/UVUNIT,RoundNo)+ ROUND(SA*factor!C34*UNIT/UVUNIT,RoundNo)</f>
        <v>2751597.74</v>
      </c>
      <c r="F34" s="123">
        <f ca="1">ROUND(P33*factor!H34/UVUNIT,RoundNo)+ROUND(P33*(factor!C34/UVUNIT),RoundNo)</f>
        <v>3345924.81</v>
      </c>
      <c r="G34" s="123">
        <f t="shared" ca="1" si="7"/>
        <v>158536</v>
      </c>
      <c r="H34" s="124">
        <f t="shared" ca="1" si="8"/>
        <v>0</v>
      </c>
      <c r="I34" s="123">
        <f t="shared" ca="1" si="9"/>
        <v>2655727</v>
      </c>
      <c r="J34" s="123">
        <f ca="1">ROUND(SA*factor!G34*UNIT/UVUNIT,0)</f>
        <v>2855620</v>
      </c>
      <c r="K34" s="123">
        <f ca="1">ROUND(SA*factor!C34*UNIT/UVUNIT,0)</f>
        <v>0</v>
      </c>
      <c r="L34" s="123">
        <f ca="1">ROUND(SA*factor!E34*UNIT/UVUNIT,0)</f>
        <v>2751598</v>
      </c>
      <c r="M34" s="123">
        <f ca="1">ROUND(SA*factor!D34*UNIT/UVUNIT,0)</f>
        <v>2751598</v>
      </c>
      <c r="N34" s="123">
        <f t="shared" ca="1" si="1"/>
        <v>0</v>
      </c>
      <c r="O34" s="123">
        <f ca="1">IF(B34=15,ROUND(N34/(factor!H34)*UVUNIT,0),0)+IF(AND(B34&lt;&gt;險種基本資料!$B$21,B34&gt;15,OR(OR(PUAD=ZDIVOPT02,A34&lt;=PUAYear),AND(PMST=ZDIVOPT02,A34&gt;=PayYear))),ROUND((G34-H35)/(factor!H34)*UVUNIT,0),0)</f>
        <v>213287</v>
      </c>
      <c r="P34" s="123">
        <f t="shared" ca="1" si="10"/>
        <v>4714733</v>
      </c>
      <c r="Q34" s="123">
        <f ca="1">ROUND(P34*(factor!H34)/UVUNIT,0)</f>
        <v>3504461</v>
      </c>
      <c r="R34" s="123">
        <f t="shared" ca="1" si="2"/>
        <v>158536</v>
      </c>
      <c r="S34" s="123">
        <f t="shared" ca="1" si="11"/>
        <v>3037972</v>
      </c>
      <c r="T34" s="123">
        <f t="shared" ca="1" si="12"/>
        <v>5208820</v>
      </c>
      <c r="U34" s="123">
        <f ca="1">IF(C34="","",ROUND(P33*factor!C34*UNIT/UVUNIT,0))</f>
        <v>0</v>
      </c>
      <c r="V34" s="123">
        <f t="shared" ca="1" si="3"/>
        <v>3472415</v>
      </c>
      <c r="W34" s="123">
        <f ca="1">ROUND((P33*factor!B34/UVUNIT),0)</f>
        <v>2885877</v>
      </c>
      <c r="X34" s="123">
        <f ca="1">ROUND((ROUND(P33*factor!C34/UVUNIT,0)+ROUND(P33*factor!H34/UVUNIT,0))*VLOOKUP(B34,Corridor,險種基本資料!$C$22,FALSE),0)</f>
        <v>3345925</v>
      </c>
      <c r="Y34" s="123">
        <f t="shared" ca="1" si="13"/>
        <v>6097522.5500000007</v>
      </c>
      <c r="Z34" s="109">
        <f ca="1">ROUND(IF(險種基本資料!$I$28="Y",factor!I34,factor!D34)*(1-VLOOKUP(A34+1,險種基本資料!L:V,2+險種基本資料!$H$28,FALSE)),0)</f>
        <v>7433</v>
      </c>
      <c r="AA34">
        <f ca="1">ROUND(IF(險種基本資料!$I$28="Y",factor!I35,factor!D35)*(1-VLOOKUP(A34+1,險種基本資料!L:V,2+險種基本資料!$H$28,FALSE)),0)</f>
        <v>7457</v>
      </c>
      <c r="AB34">
        <f ca="1">IF(B34=險種基本資料!$B$21,0,ROUND(SA*UNIT/UVUNIT*(Z34+(AA34+factor!C35-Z34)*ROUNDDOWN(1/365,6)),0))</f>
        <v>2751622</v>
      </c>
      <c r="AC34">
        <f ca="1">IF(B34=險種基本資料!$B$21,0,ROUND(P34/UVUNIT*(factor!H34+(factor!H35+factor!C35-factor!H34)*ROUNDDOWN(1/365,6)) + IF(B34&lt;15,N34,0),0))</f>
        <v>3504492</v>
      </c>
      <c r="AD34">
        <f t="shared" ca="1" si="4"/>
        <v>0</v>
      </c>
      <c r="AE34">
        <f t="shared" ca="1" si="5"/>
        <v>0</v>
      </c>
      <c r="AF34">
        <f ca="1">factor!C34+AF33</f>
        <v>0</v>
      </c>
    </row>
    <row r="35" spans="1:32" ht="16.149999999999999" hidden="1">
      <c r="A35" s="120">
        <v>33</v>
      </c>
      <c r="B35" s="121">
        <f t="shared" ref="B35:B66" ca="1" si="15">Age+A35-1</f>
        <v>103</v>
      </c>
      <c r="C35" s="122">
        <f t="shared" si="14"/>
        <v>1.75</v>
      </c>
      <c r="D35" s="122">
        <f t="shared" si="14"/>
        <v>4.3499999999999996</v>
      </c>
      <c r="E35" s="123">
        <f ca="1">ROUND(SA*factor!D35*UNIT/UVUNIT,RoundNo)+ ROUND(SA*factor!C35*UNIT/UVUNIT,RoundNo)</f>
        <v>2760482.22</v>
      </c>
      <c r="F35" s="123">
        <f ca="1">ROUND(P34*factor!H35/UVUNIT,RoundNo)+ROUND(P34*(factor!C35/UVUNIT),RoundNo)</f>
        <v>3515776.4</v>
      </c>
      <c r="G35" s="123">
        <f t="shared" ca="1" si="7"/>
        <v>163183</v>
      </c>
      <c r="H35" s="124">
        <f t="shared" ca="1" si="8"/>
        <v>0</v>
      </c>
      <c r="I35" s="123">
        <f t="shared" ca="1" si="9"/>
        <v>2655727</v>
      </c>
      <c r="J35" s="123">
        <f ca="1">ROUND(SA*factor!G35*UNIT/UVUNIT,0)</f>
        <v>2855620</v>
      </c>
      <c r="K35" s="123">
        <f ca="1">ROUND(SA*factor!C35*UNIT/UVUNIT,0)</f>
        <v>0</v>
      </c>
      <c r="L35" s="123">
        <f ca="1">ROUND(SA*factor!E35*UNIT/UVUNIT,0)</f>
        <v>2760482</v>
      </c>
      <c r="M35" s="123">
        <f ca="1">ROUND(SA*factor!D35*UNIT/UVUNIT,0)</f>
        <v>2760482</v>
      </c>
      <c r="N35" s="123">
        <f t="shared" ca="1" si="1"/>
        <v>0</v>
      </c>
      <c r="O35" s="123">
        <f ca="1">IF(B35=15,ROUND(N35/(factor!H35)*UVUNIT,0),0)+IF(AND(B35&lt;&gt;險種基本資料!$B$21,B35&gt;15,OR(OR(PUAD=ZDIVOPT02,A35&lt;=PUAYear),AND(PMST=ZDIVOPT02,A35&gt;=PayYear))),ROUND((G35-H36)/(factor!H35)*UVUNIT,0),0)</f>
        <v>218832</v>
      </c>
      <c r="P35" s="123">
        <f t="shared" ca="1" si="10"/>
        <v>4933565</v>
      </c>
      <c r="Q35" s="123">
        <f ca="1">ROUND(P35*(factor!H35)/UVUNIT,0)</f>
        <v>3678959</v>
      </c>
      <c r="R35" s="123">
        <f t="shared" ref="R35:R66" ca="1" si="16">IF(OR(B35&lt;16,A35&lt;=PUAYear),0,G35-H36)</f>
        <v>163183</v>
      </c>
      <c r="S35" s="123">
        <f t="shared" ca="1" si="11"/>
        <v>3201155</v>
      </c>
      <c r="T35" s="123">
        <f t="shared" ca="1" si="12"/>
        <v>5598587</v>
      </c>
      <c r="U35" s="123">
        <f ca="1">IF(C35="","",ROUND(P34*factor!C35*UNIT/UVUNIT,0))</f>
        <v>0</v>
      </c>
      <c r="V35" s="123">
        <f t="shared" ref="V35:V66" ca="1" si="17">ROUND(ROUND(ROUND(P34*GP/UVUNIT,0)*MIN(A35,PayYear),0)*PremMuti-ROUND(P34*AF34/UVUNIT, 0),0)</f>
        <v>3636945</v>
      </c>
      <c r="W35" s="123">
        <f ca="1">ROUND((P34*factor!B35/UVUNIT),0)</f>
        <v>2962267</v>
      </c>
      <c r="X35" s="123">
        <f ca="1">ROUND((ROUND(P34*factor!C35/UVUNIT,0)+ROUND(P34*factor!H35/UVUNIT,0))*VLOOKUP(B35,Corridor,險種基本資料!$C$22,FALSE),0)</f>
        <v>3515776</v>
      </c>
      <c r="Y35" s="123">
        <f t="shared" ca="1" si="13"/>
        <v>6276258.6200000001</v>
      </c>
      <c r="Z35" s="109">
        <f ca="1">ROUND(IF(險種基本資料!$I$28="Y",factor!I35,factor!D35)*(1-VLOOKUP(A35+1,險種基本資料!L:V,2+險種基本資料!$H$28,FALSE)),0)</f>
        <v>7457</v>
      </c>
      <c r="AA35">
        <f ca="1">ROUND(IF(險種基本資料!$I$28="Y",factor!I36,factor!D36)*(1-VLOOKUP(A35+1,險種基本資料!L:V,2+險種基本資料!$H$28,FALSE)),0)</f>
        <v>7482</v>
      </c>
      <c r="AB35">
        <f ca="1">IF(B35=險種基本資料!$B$21,0,ROUND(SA*UNIT/UVUNIT*(Z35+(AA35+factor!C36-Z35)*ROUNDDOWN(1/365,6)),0))</f>
        <v>2760508</v>
      </c>
      <c r="AC35">
        <f ca="1">IF(B35=險種基本資料!$B$21,0,ROUND(P35/UVUNIT*(factor!H35+(factor!H36+factor!C36-factor!H35)*ROUNDDOWN(1/365,6)) + IF(B35&lt;15,N35,0),0))</f>
        <v>3678993</v>
      </c>
      <c r="AD35">
        <f t="shared" ca="1" si="4"/>
        <v>0</v>
      </c>
      <c r="AE35">
        <f t="shared" ca="1" si="5"/>
        <v>0</v>
      </c>
      <c r="AF35">
        <f ca="1">factor!C35+AF34</f>
        <v>0</v>
      </c>
    </row>
    <row r="36" spans="1:32" ht="16.149999999999999" hidden="1">
      <c r="A36" s="120">
        <v>34</v>
      </c>
      <c r="B36" s="121">
        <f t="shared" ca="1" si="15"/>
        <v>104</v>
      </c>
      <c r="C36" s="122">
        <f t="shared" ref="C36:D51" si="18">C35</f>
        <v>1.75</v>
      </c>
      <c r="D36" s="122">
        <f t="shared" si="18"/>
        <v>4.3499999999999996</v>
      </c>
      <c r="E36" s="123">
        <f ca="1">ROUND(SA*factor!D36*UNIT/UVUNIT,RoundNo)+ ROUND(SA*factor!C36*UNIT/UVUNIT,RoundNo)</f>
        <v>2769736.89</v>
      </c>
      <c r="F36" s="123">
        <f ca="1">ROUND(P35*factor!H36/UVUNIT,RoundNo)+ROUND(P35*(factor!C36/UVUNIT),RoundNo)</f>
        <v>3691293.33</v>
      </c>
      <c r="G36" s="123">
        <f t="shared" ca="1" si="7"/>
        <v>167987</v>
      </c>
      <c r="H36" s="124">
        <f t="shared" ref="H36:H67" ca="1" si="19">IF(OR(B35&lt;16,AND(ZDIVOPT01=PMST,A35&lt;=PUAYear),AND(ZDIVOPT02=PMST,A35&gt;PUAYear)),IF(A36&lt;=PayYear,G35,0),0)</f>
        <v>0</v>
      </c>
      <c r="I36" s="123">
        <f t="shared" ref="I36:I67" ca="1" si="20">I35+IF(A36&lt;=PayYear,CYPremium,0)-H36</f>
        <v>2655727</v>
      </c>
      <c r="J36" s="123">
        <f ca="1">ROUND(SA*factor!G36*UNIT/UVUNIT,0)</f>
        <v>2855620</v>
      </c>
      <c r="K36" s="123">
        <f ca="1">ROUND(SA*factor!C36*UNIT/UVUNIT,0)</f>
        <v>0</v>
      </c>
      <c r="L36" s="123">
        <f ca="1">ROUND(SA*factor!E36*UNIT/UVUNIT,0)</f>
        <v>2769737</v>
      </c>
      <c r="M36" s="123">
        <f ca="1">ROUND(SA*factor!D36*UNIT/UVUNIT,0)</f>
        <v>2769737</v>
      </c>
      <c r="N36" s="123">
        <f t="shared" ca="1" si="1"/>
        <v>0</v>
      </c>
      <c r="O36" s="123">
        <f ca="1">IF(B36=15,ROUND(N36/(factor!H36)*UVUNIT,0),0)+IF(AND(B36&lt;&gt;險種基本資料!$B$21,B36&gt;15,OR(OR(PUAD=ZDIVOPT02,A36&lt;=PUAYear),AND(PMST=ZDIVOPT02,A36&gt;=PayYear))),ROUND((G36-H37)/(factor!H36)*UVUNIT,0),0)</f>
        <v>224522</v>
      </c>
      <c r="P36" s="123">
        <f t="shared" ca="1" si="10"/>
        <v>5158087</v>
      </c>
      <c r="Q36" s="123">
        <f ca="1">ROUND(P36*(factor!H36)/UVUNIT,0)</f>
        <v>3859281</v>
      </c>
      <c r="R36" s="123">
        <f t="shared" ca="1" si="16"/>
        <v>167987</v>
      </c>
      <c r="S36" s="123">
        <f t="shared" ca="1" si="11"/>
        <v>3369142</v>
      </c>
      <c r="T36" s="123">
        <f t="shared" ca="1" si="12"/>
        <v>6010113</v>
      </c>
      <c r="U36" s="123">
        <f ca="1">IF(C36="","",ROUND(P35*factor!C36*UNIT/UVUNIT,0))</f>
        <v>0</v>
      </c>
      <c r="V36" s="123">
        <f t="shared" ca="1" si="17"/>
        <v>3805752</v>
      </c>
      <c r="W36" s="123">
        <f ca="1">ROUND((P35*factor!B36/UVUNIT),0)</f>
        <v>3037596</v>
      </c>
      <c r="X36" s="123">
        <f ca="1">ROUND((ROUND(P35*factor!C36/UVUNIT,0)+ROUND(P35*factor!H36/UVUNIT,0))*VLOOKUP(B36,Corridor,險種基本資料!$C$22,FALSE),0)</f>
        <v>3691293</v>
      </c>
      <c r="Y36" s="123">
        <f t="shared" ca="1" si="13"/>
        <v>6461030.2200000007</v>
      </c>
      <c r="Z36" s="109">
        <f ca="1">ROUND(IF(險種基本資料!$I$28="Y",factor!I36,factor!D36)*(1-VLOOKUP(A36+1,險種基本資料!L:V,2+險種基本資料!$H$28,FALSE)),0)</f>
        <v>7482</v>
      </c>
      <c r="AA36">
        <f ca="1">ROUND(IF(險種基本資料!$I$28="Y",factor!I37,factor!D37)*(1-VLOOKUP(A36+1,險種基本資料!L:V,2+險種基本資料!$H$28,FALSE)),0)</f>
        <v>7509</v>
      </c>
      <c r="AB36">
        <f ca="1">IF(B36=險種基本資料!$B$21,0,ROUND(SA*UNIT/UVUNIT*(Z36+(AA36+factor!C37-Z36)*ROUNDDOWN(1/365,6)),0))</f>
        <v>2769764</v>
      </c>
      <c r="AC36">
        <f ca="1">IF(B36=險種基本資料!$B$21,0,ROUND(P36/UVUNIT*(factor!H36+(factor!H37+factor!C37-factor!H36)*ROUNDDOWN(1/365,6)) + IF(B36&lt;15,N36,0),0))</f>
        <v>3859319</v>
      </c>
      <c r="AD36">
        <f t="shared" ca="1" si="4"/>
        <v>0</v>
      </c>
      <c r="AE36">
        <f t="shared" ca="1" si="5"/>
        <v>0</v>
      </c>
      <c r="AF36">
        <f ca="1">factor!C36+AF35</f>
        <v>0</v>
      </c>
    </row>
    <row r="37" spans="1:32" ht="16.149999999999999" hidden="1">
      <c r="A37" s="120">
        <v>35</v>
      </c>
      <c r="B37" s="121">
        <f t="shared" ca="1" si="15"/>
        <v>105</v>
      </c>
      <c r="C37" s="122">
        <f t="shared" si="18"/>
        <v>1.75</v>
      </c>
      <c r="D37" s="122">
        <f t="shared" si="18"/>
        <v>4.3499999999999996</v>
      </c>
      <c r="E37" s="123">
        <f ca="1">ROUND(SA*factor!D37*UNIT/UVUNIT,RoundNo)+ ROUND(SA*factor!C37*UNIT/UVUNIT,RoundNo)</f>
        <v>2779731.93</v>
      </c>
      <c r="F37" s="123">
        <f ca="1">ROUND(P36*factor!H37/UVUNIT,RoundNo)+ROUND(P36*(factor!C37/UVUNIT),RoundNo)</f>
        <v>3873207.53</v>
      </c>
      <c r="G37" s="123">
        <f t="shared" ca="1" si="7"/>
        <v>172976</v>
      </c>
      <c r="H37" s="124">
        <f t="shared" ca="1" si="19"/>
        <v>0</v>
      </c>
      <c r="I37" s="123">
        <f t="shared" ca="1" si="20"/>
        <v>2655727</v>
      </c>
      <c r="J37" s="123">
        <f ca="1">ROUND(SA*factor!G37*UNIT/UVUNIT,0)</f>
        <v>2855620</v>
      </c>
      <c r="K37" s="123">
        <f ca="1">ROUND(SA*factor!C37*UNIT/UVUNIT,0)</f>
        <v>0</v>
      </c>
      <c r="L37" s="123">
        <f ca="1">ROUND(SA*factor!E37*UNIT/UVUNIT,0)</f>
        <v>2779732</v>
      </c>
      <c r="M37" s="123">
        <f ca="1">ROUND(SA*factor!D37*UNIT/UVUNIT,0)</f>
        <v>2779732</v>
      </c>
      <c r="N37" s="123">
        <f t="shared" ca="1" si="1"/>
        <v>0</v>
      </c>
      <c r="O37" s="123">
        <f ca="1">IF(B37=15,ROUND(N37/(factor!H37)*UVUNIT,0),0)+IF(AND(B37&lt;&gt;險種基本資料!$B$21,B37&gt;15,OR(OR(PUAD=ZDIVOPT02,A37&lt;=PUAYear),AND(PMST=ZDIVOPT02,A37&gt;=PayYear))),ROUND((G37-H38)/(factor!H37)*UVUNIT,0),0)</f>
        <v>230358</v>
      </c>
      <c r="P37" s="123">
        <f t="shared" ca="1" si="10"/>
        <v>5388445</v>
      </c>
      <c r="Q37" s="123">
        <f ca="1">ROUND(P37*(factor!H37)/UVUNIT,0)</f>
        <v>4046183</v>
      </c>
      <c r="R37" s="123">
        <f t="shared" ca="1" si="16"/>
        <v>172976</v>
      </c>
      <c r="S37" s="123">
        <f t="shared" ca="1" si="11"/>
        <v>3542118</v>
      </c>
      <c r="T37" s="123">
        <f t="shared" ca="1" si="12"/>
        <v>6444529</v>
      </c>
      <c r="U37" s="123">
        <f ca="1">IF(C37="","",ROUND(P36*factor!C37*UNIT/UVUNIT,0))</f>
        <v>0</v>
      </c>
      <c r="V37" s="123">
        <f t="shared" ca="1" si="17"/>
        <v>3978948</v>
      </c>
      <c r="W37" s="123">
        <f ca="1">ROUND((P36*factor!B37/UVUNIT),0)</f>
        <v>3112390</v>
      </c>
      <c r="X37" s="123">
        <f ca="1">ROUND((ROUND(P36*factor!C37/UVUNIT,0)+ROUND(P36*factor!H37/UVUNIT,0))*VLOOKUP(B37,Corridor,險種基本資料!$C$22,FALSE),0)</f>
        <v>3873208</v>
      </c>
      <c r="Y37" s="123">
        <f t="shared" ca="1" si="13"/>
        <v>6652939.46</v>
      </c>
      <c r="Z37" s="109">
        <f ca="1">ROUND(IF(險種基本資料!$I$28="Y",factor!I37,factor!D37)*(1-VLOOKUP(A37+1,險種基本資料!L:V,2+險種基本資料!$H$28,FALSE)),0)</f>
        <v>7509</v>
      </c>
      <c r="AA37">
        <f ca="1">ROUND(IF(險種基本資料!$I$28="Y",factor!I38,factor!D38)*(1-VLOOKUP(A37+1,險種基本資料!L:V,2+險種基本資料!$H$28,FALSE)),0)</f>
        <v>7537</v>
      </c>
      <c r="AB37">
        <f ca="1">IF(B37=險種基本資料!$B$21,0,ROUND(SA*UNIT/UVUNIT*(Z37+(AA37+factor!C38-Z37)*ROUNDDOWN(1/365,6)),0))</f>
        <v>2779760</v>
      </c>
      <c r="AC37">
        <f ca="1">IF(B37=險種基本資料!$B$21,0,ROUND(P37/UVUNIT*(factor!H37+(factor!H38+factor!C38-factor!H37)*ROUNDDOWN(1/365,6)) + IF(B37&lt;15,N37,0),0))</f>
        <v>4046225</v>
      </c>
      <c r="AD37">
        <f t="shared" ca="1" si="4"/>
        <v>0</v>
      </c>
      <c r="AE37">
        <f t="shared" ca="1" si="5"/>
        <v>0</v>
      </c>
      <c r="AF37">
        <f ca="1">factor!C37+AF36</f>
        <v>0</v>
      </c>
    </row>
    <row r="38" spans="1:32" ht="16.149999999999999" hidden="1">
      <c r="A38" s="120">
        <v>36</v>
      </c>
      <c r="B38" s="121">
        <f t="shared" ca="1" si="15"/>
        <v>106</v>
      </c>
      <c r="C38" s="122">
        <f t="shared" si="18"/>
        <v>1.75</v>
      </c>
      <c r="D38" s="122">
        <f t="shared" si="18"/>
        <v>4.3499999999999996</v>
      </c>
      <c r="E38" s="123">
        <f ca="1">ROUND(SA*factor!D38*UNIT/UVUNIT,RoundNo)+ ROUND(SA*factor!C38*UNIT/UVUNIT,RoundNo)</f>
        <v>2790097.16</v>
      </c>
      <c r="F38" s="123">
        <f ca="1">ROUND(P37*factor!H38/UVUNIT,RoundNo)+ROUND(P37*(factor!C38/UVUNIT),RoundNo)</f>
        <v>4061271</v>
      </c>
      <c r="G38" s="123">
        <f t="shared" ca="1" si="7"/>
        <v>178136</v>
      </c>
      <c r="H38" s="124">
        <f t="shared" ca="1" si="19"/>
        <v>0</v>
      </c>
      <c r="I38" s="123">
        <f t="shared" ca="1" si="20"/>
        <v>2655727</v>
      </c>
      <c r="J38" s="123">
        <f ca="1">ROUND(SA*factor!G38*UNIT/UVUNIT,0)</f>
        <v>2855620</v>
      </c>
      <c r="K38" s="123">
        <f ca="1">ROUND(SA*factor!C38*UNIT/UVUNIT,0)</f>
        <v>0</v>
      </c>
      <c r="L38" s="123">
        <f ca="1">ROUND(SA*factor!E38*UNIT/UVUNIT,0)</f>
        <v>2790097</v>
      </c>
      <c r="M38" s="123">
        <f ca="1">ROUND(SA*factor!D38*UNIT/UVUNIT,0)</f>
        <v>2790097</v>
      </c>
      <c r="N38" s="123">
        <f t="shared" ca="1" si="1"/>
        <v>0</v>
      </c>
      <c r="O38" s="123">
        <f ca="1">IF(B38=15,ROUND(N38/(factor!H38)*UVUNIT,0),0)+IF(AND(B38&lt;&gt;險種基本資料!$B$21,B38&gt;15,OR(OR(PUAD=ZDIVOPT02,A38&lt;=PUAYear),AND(PMST=ZDIVOPT02,A38&gt;=PayYear))),ROUND((G38-H39)/(factor!H38)*UVUNIT,0),0)</f>
        <v>236349</v>
      </c>
      <c r="P38" s="123">
        <f t="shared" ca="1" si="10"/>
        <v>5624794</v>
      </c>
      <c r="Q38" s="123">
        <f ca="1">ROUND(P38*(factor!H38)/UVUNIT,0)</f>
        <v>4239407</v>
      </c>
      <c r="R38" s="123">
        <f t="shared" ca="1" si="16"/>
        <v>178136</v>
      </c>
      <c r="S38" s="123">
        <f t="shared" ca="1" si="11"/>
        <v>3720254</v>
      </c>
      <c r="T38" s="123">
        <f t="shared" ca="1" si="12"/>
        <v>6903002</v>
      </c>
      <c r="U38" s="123">
        <f ca="1">IF(C38="","",ROUND(P37*factor!C38*UNIT/UVUNIT,0))</f>
        <v>0</v>
      </c>
      <c r="V38" s="123">
        <f t="shared" ca="1" si="17"/>
        <v>4156646</v>
      </c>
      <c r="W38" s="123">
        <f ca="1">ROUND((P37*factor!B38/UVUNIT),0)</f>
        <v>3186188</v>
      </c>
      <c r="X38" s="123">
        <f ca="1">ROUND((ROUND(P37*factor!C38/UVUNIT,0)+ROUND(P37*factor!H38/UVUNIT,0))*VLOOKUP(B38,Corridor,險種基本資料!$C$22,FALSE),0)</f>
        <v>4061271</v>
      </c>
      <c r="Y38" s="123">
        <f t="shared" ca="1" si="13"/>
        <v>6851368.1600000001</v>
      </c>
      <c r="Z38" s="109">
        <f ca="1">ROUND(IF(險種基本資料!$I$28="Y",factor!I38,factor!D38)*(1-VLOOKUP(A38+1,險種基本資料!L:V,2+險種基本資料!$H$28,FALSE)),0)</f>
        <v>7537</v>
      </c>
      <c r="AA38">
        <f ca="1">ROUND(IF(險種基本資料!$I$28="Y",factor!I39,factor!D39)*(1-VLOOKUP(A38+1,險種基本資料!L:V,2+險種基本資料!$H$28,FALSE)),0)</f>
        <v>7569</v>
      </c>
      <c r="AB38">
        <f ca="1">IF(B38=險種基本資料!$B$21,0,ROUND(SA*UNIT/UVUNIT*(Z38+(AA38+factor!C39-Z38)*ROUNDDOWN(1/365,6)),0))</f>
        <v>2790130</v>
      </c>
      <c r="AC38">
        <f ca="1">IF(B38=險種基本資料!$B$21,0,ROUND(P38/UVUNIT*(factor!H38+(factor!H39+factor!C39-factor!H38)*ROUNDDOWN(1/365,6)) + IF(B38&lt;15,N38,0),0))</f>
        <v>4239457</v>
      </c>
      <c r="AD38">
        <f t="shared" ca="1" si="4"/>
        <v>0</v>
      </c>
      <c r="AE38">
        <f t="shared" ca="1" si="5"/>
        <v>0</v>
      </c>
      <c r="AF38">
        <f ca="1">factor!C38+AF37</f>
        <v>0</v>
      </c>
    </row>
    <row r="39" spans="1:32" ht="16.149999999999999" hidden="1">
      <c r="A39" s="120">
        <v>37</v>
      </c>
      <c r="B39" s="121">
        <f t="shared" ca="1" si="15"/>
        <v>107</v>
      </c>
      <c r="C39" s="122">
        <f t="shared" si="18"/>
        <v>1.75</v>
      </c>
      <c r="D39" s="122">
        <f t="shared" si="18"/>
        <v>4.3499999999999996</v>
      </c>
      <c r="E39" s="123">
        <f ca="1">ROUND(SA*factor!D39*UNIT/UVUNIT,RoundNo)+ ROUND(SA*factor!C39*UNIT/UVUNIT,RoundNo)</f>
        <v>2801943.13</v>
      </c>
      <c r="F39" s="123">
        <f ca="1">ROUND(P38*factor!H39/UVUNIT,RoundNo)+ROUND(P38*(factor!C39/UVUNIT),RoundNo)</f>
        <v>4257406.58</v>
      </c>
      <c r="G39" s="123">
        <f t="shared" ca="1" si="7"/>
        <v>183543</v>
      </c>
      <c r="H39" s="124">
        <f t="shared" ca="1" si="19"/>
        <v>0</v>
      </c>
      <c r="I39" s="123">
        <f t="shared" ca="1" si="20"/>
        <v>2655727</v>
      </c>
      <c r="J39" s="123">
        <f ca="1">ROUND(SA*factor!G39*UNIT/UVUNIT,0)</f>
        <v>2855620</v>
      </c>
      <c r="K39" s="123">
        <f ca="1">ROUND(SA*factor!C39*UNIT/UVUNIT,0)</f>
        <v>0</v>
      </c>
      <c r="L39" s="123">
        <f ca="1">ROUND(SA*factor!E39*UNIT/UVUNIT,0)</f>
        <v>2801943</v>
      </c>
      <c r="M39" s="123">
        <f ca="1">ROUND(SA*factor!D39*UNIT/UVUNIT,0)</f>
        <v>2801943</v>
      </c>
      <c r="N39" s="123">
        <f t="shared" ca="1" si="1"/>
        <v>0</v>
      </c>
      <c r="O39" s="123">
        <f ca="1">IF(B39=15,ROUND(N39/(factor!H39)*UVUNIT,0),0)+IF(AND(B39&lt;&gt;險種基本資料!$B$21,B39&gt;15,OR(OR(PUAD=ZDIVOPT02,A39&lt;=PUAYear),AND(PMST=ZDIVOPT02,A39&gt;=PayYear))),ROUND((G39-H40)/(factor!H39)*UVUNIT,0),0)</f>
        <v>242493</v>
      </c>
      <c r="P39" s="123">
        <f t="shared" ca="1" si="10"/>
        <v>5867287</v>
      </c>
      <c r="Q39" s="123">
        <f ca="1">ROUND(P39*(factor!H39)/UVUNIT,0)</f>
        <v>4440950</v>
      </c>
      <c r="R39" s="123">
        <f t="shared" ca="1" si="16"/>
        <v>183543</v>
      </c>
      <c r="S39" s="123">
        <f t="shared" ca="1" si="11"/>
        <v>3903797</v>
      </c>
      <c r="T39" s="123">
        <f t="shared" ca="1" si="12"/>
        <v>7386826</v>
      </c>
      <c r="U39" s="123">
        <f ca="1">IF(C39="","",ROUND(P38*factor!C39*UNIT/UVUNIT,0))</f>
        <v>0</v>
      </c>
      <c r="V39" s="123">
        <f t="shared" ca="1" si="17"/>
        <v>4338966</v>
      </c>
      <c r="W39" s="123">
        <f ca="1">ROUND((P38*factor!B39/UVUNIT),0)</f>
        <v>3259568</v>
      </c>
      <c r="X39" s="123">
        <f ca="1">ROUND((ROUND(P38*factor!C39/UVUNIT,0)+ROUND(P38*factor!H39/UVUNIT,0))*VLOOKUP(B39,Corridor,險種基本資料!$C$22,FALSE),0)</f>
        <v>4257407</v>
      </c>
      <c r="Y39" s="123">
        <f t="shared" ca="1" si="13"/>
        <v>7059349.71</v>
      </c>
      <c r="Z39" s="109">
        <f ca="1">ROUND(IF(險種基本資料!$I$28="Y",factor!I39,factor!D39)*(1-VLOOKUP(A39+1,險種基本資料!L:V,2+險種基本資料!$H$28,FALSE)),0)</f>
        <v>7569</v>
      </c>
      <c r="AA39">
        <f ca="1">ROUND(IF(險種基本資料!$I$28="Y",factor!I40,factor!D40)*(1-VLOOKUP(A39+1,險種基本資料!L:V,2+險種基本資料!$H$28,FALSE)),0)</f>
        <v>7618</v>
      </c>
      <c r="AB39">
        <f ca="1">IF(B39=險種基本資料!$B$21,0,ROUND(SA*UNIT/UVUNIT*(Z39+(AA39+factor!C40-Z39)*ROUNDDOWN(1/365,6)),0))</f>
        <v>2801993</v>
      </c>
      <c r="AC39">
        <f ca="1">IF(B39=險種基本資料!$B$21,0,ROUND(P39/UVUNIT*(factor!H39+(factor!H40+factor!C40-factor!H39)*ROUNDDOWN(1/365,6)) + IF(B39&lt;15,N39,0),0))</f>
        <v>4441028</v>
      </c>
      <c r="AD39">
        <f t="shared" ca="1" si="4"/>
        <v>0</v>
      </c>
      <c r="AE39">
        <f t="shared" ca="1" si="5"/>
        <v>0</v>
      </c>
      <c r="AF39">
        <f ca="1">factor!C39+AF38</f>
        <v>0</v>
      </c>
    </row>
    <row r="40" spans="1:32" ht="16.149999999999999" hidden="1">
      <c r="A40" s="120">
        <v>38</v>
      </c>
      <c r="B40" s="121">
        <f t="shared" ca="1" si="15"/>
        <v>108</v>
      </c>
      <c r="C40" s="122">
        <f t="shared" si="18"/>
        <v>1.75</v>
      </c>
      <c r="D40" s="122">
        <f t="shared" si="18"/>
        <v>4.3499999999999996</v>
      </c>
      <c r="E40" s="123">
        <f ca="1">ROUND(SA*factor!D40*UNIT/UVUNIT,RoundNo)+ ROUND(SA*factor!C40*UNIT/UVUNIT,RoundNo)</f>
        <v>2820082.28</v>
      </c>
      <c r="F40" s="123">
        <f ca="1">ROUND(P39*factor!H40/UVUNIT,RoundNo)+ROUND(P39*(factor!C40/UVUNIT),RoundNo)</f>
        <v>4469699.24</v>
      </c>
      <c r="G40" s="123">
        <f t="shared" ca="1" si="7"/>
        <v>189534</v>
      </c>
      <c r="H40" s="124">
        <f t="shared" ca="1" si="19"/>
        <v>0</v>
      </c>
      <c r="I40" s="123">
        <f t="shared" ca="1" si="20"/>
        <v>2655727</v>
      </c>
      <c r="J40" s="123">
        <f ca="1">ROUND(SA*factor!G40*UNIT/UVUNIT,0)</f>
        <v>2855620</v>
      </c>
      <c r="K40" s="123">
        <f ca="1">ROUND(SA*factor!C40*UNIT/UVUNIT,0)</f>
        <v>0</v>
      </c>
      <c r="L40" s="123">
        <f ca="1">ROUND(SA*factor!E40*UNIT/UVUNIT,0)</f>
        <v>2820082</v>
      </c>
      <c r="M40" s="123">
        <f ca="1">ROUND(SA*factor!D40*UNIT/UVUNIT,0)</f>
        <v>2820082</v>
      </c>
      <c r="N40" s="123">
        <f t="shared" ca="1" si="1"/>
        <v>0</v>
      </c>
      <c r="O40" s="123">
        <f ca="1">IF(B40=15,ROUND(N40/(factor!H40)*UVUNIT,0),0)+IF(AND(B40&lt;&gt;險種基本資料!$B$21,B40&gt;15,OR(OR(PUAD=ZDIVOPT02,A40&lt;=PUAYear),AND(PMST=ZDIVOPT02,A40&gt;=PayYear))),ROUND((G40-H41)/(factor!H40)*UVUNIT,0),0)</f>
        <v>248798</v>
      </c>
      <c r="P40" s="123">
        <f t="shared" ca="1" si="10"/>
        <v>6116085</v>
      </c>
      <c r="Q40" s="123">
        <f ca="1">ROUND(P40*(factor!H40)/UVUNIT,0)</f>
        <v>4659234</v>
      </c>
      <c r="R40" s="123">
        <f t="shared" ca="1" si="16"/>
        <v>189534</v>
      </c>
      <c r="S40" s="123">
        <f t="shared" ca="1" si="11"/>
        <v>4093331</v>
      </c>
      <c r="T40" s="123">
        <f t="shared" ca="1" si="12"/>
        <v>7897687</v>
      </c>
      <c r="U40" s="123">
        <f ca="1">IF(C40="","",ROUND(P39*factor!C40*UNIT/UVUNIT,0))</f>
        <v>0</v>
      </c>
      <c r="V40" s="123">
        <f t="shared" ca="1" si="17"/>
        <v>4526025</v>
      </c>
      <c r="W40" s="123">
        <f ca="1">ROUND((P39*factor!B40/UVUNIT),0)</f>
        <v>3332032</v>
      </c>
      <c r="X40" s="123">
        <f ca="1">ROUND((ROUND(P39*factor!C40/UVUNIT,0)+ROUND(P39*factor!H40/UVUNIT,0))*VLOOKUP(B40,Corridor,險種基本資料!$C$22,FALSE),0)</f>
        <v>4469699</v>
      </c>
      <c r="Y40" s="123">
        <f t="shared" ca="1" si="13"/>
        <v>7289781.5199999996</v>
      </c>
      <c r="Z40" s="109">
        <f ca="1">ROUND(IF(險種基本資料!$I$28="Y",factor!I40,factor!D40)*(1-VLOOKUP(A40+1,險種基本資料!L:V,2+險種基本資料!$H$28,FALSE)),0)</f>
        <v>7618</v>
      </c>
      <c r="AA40">
        <f ca="1">ROUND(IF(險種基本資料!$I$28="Y",factor!I41,factor!D41)*(1-VLOOKUP(A40+1,險種基本資料!L:V,2+險種基本資料!$H$28,FALSE)),0)</f>
        <v>0</v>
      </c>
      <c r="AB40">
        <f ca="1">IF(B40=險種基本資料!$B$21,0,ROUND(SA*UNIT/UVUNIT*(Z40+(AA40+factor!C41-Z40)*ROUNDDOWN(1/365,6)),0))</f>
        <v>2820180</v>
      </c>
      <c r="AC40">
        <f ca="1">IF(B40=險種基本資料!$B$21,0,ROUND(P40/UVUNIT*(factor!H40+(factor!H41+factor!C41-factor!H40)*ROUNDDOWN(1/365,6)) + IF(B40&lt;15,N40,0),0))</f>
        <v>4659394</v>
      </c>
      <c r="AD40">
        <f t="shared" ca="1" si="4"/>
        <v>0</v>
      </c>
      <c r="AE40">
        <f t="shared" ca="1" si="5"/>
        <v>0</v>
      </c>
      <c r="AF40">
        <f ca="1">factor!C40+AF39</f>
        <v>0</v>
      </c>
    </row>
    <row r="41" spans="1:32" ht="16.149999999999999" hidden="1">
      <c r="A41" s="120">
        <v>39</v>
      </c>
      <c r="B41" s="121">
        <f t="shared" ca="1" si="15"/>
        <v>109</v>
      </c>
      <c r="C41" s="122">
        <f t="shared" si="18"/>
        <v>1.75</v>
      </c>
      <c r="D41" s="122">
        <f t="shared" si="18"/>
        <v>4.3499999999999996</v>
      </c>
      <c r="E41" s="123">
        <f ca="1">ROUND(SA*factor!D41*UNIT/UVUNIT,RoundNo)+ ROUND(SA*factor!C41*UNIT/UVUNIT,RoundNo)</f>
        <v>2855620.2</v>
      </c>
      <c r="F41" s="123">
        <f ca="1">ROUND(P40*factor!H41/UVUNIT,RoundNo)+ROUND(P40*(factor!C41/UVUNIT),RoundNo)</f>
        <v>4717947.97</v>
      </c>
      <c r="G41" s="123">
        <f t="shared" ca="1" si="7"/>
        <v>196913</v>
      </c>
      <c r="H41" s="124">
        <f t="shared" ca="1" si="19"/>
        <v>0</v>
      </c>
      <c r="I41" s="123">
        <f t="shared" ca="1" si="20"/>
        <v>2655727</v>
      </c>
      <c r="J41" s="123">
        <f ca="1">ROUND(SA*factor!G41*UNIT/UVUNIT,0)</f>
        <v>2855620</v>
      </c>
      <c r="K41" s="123">
        <f ca="1">ROUND(SA*factor!C41*UNIT/UVUNIT,0)</f>
        <v>2855620</v>
      </c>
      <c r="L41" s="123">
        <f ca="1">ROUND(SA*factor!E41*UNIT/UVUNIT,0)</f>
        <v>0</v>
      </c>
      <c r="M41" s="123">
        <f ca="1">ROUND(SA*factor!D41*UNIT/UVUNIT,0)</f>
        <v>0</v>
      </c>
      <c r="N41" s="123">
        <f t="shared" ca="1" si="1"/>
        <v>0</v>
      </c>
      <c r="O41" s="123">
        <f ca="1">IF(B41=15,ROUND(N41/(factor!H41)*UVUNIT,0),0)+IF(AND(B41&lt;&gt;險種基本資料!$B$21,B41&gt;15,OR(OR(PUAD=ZDIVOPT02,A41&lt;=PUAYear),AND(PMST=ZDIVOPT02,A41&gt;=PayYear))),ROUND((G41-H42)/(factor!H41)*UVUNIT,0),0)</f>
        <v>0</v>
      </c>
      <c r="P41" s="123">
        <f t="shared" ca="1" si="10"/>
        <v>6116085</v>
      </c>
      <c r="Q41" s="123">
        <f ca="1">ROUND(P41*(factor!H41)/UVUNIT,0)</f>
        <v>0</v>
      </c>
      <c r="R41" s="123">
        <f t="shared" ca="1" si="16"/>
        <v>196913</v>
      </c>
      <c r="S41" s="123">
        <f t="shared" ca="1" si="11"/>
        <v>4290244</v>
      </c>
      <c r="T41" s="123">
        <f t="shared" ca="1" si="12"/>
        <v>8438149</v>
      </c>
      <c r="U41" s="123">
        <f ca="1">IF(C41="","",ROUND(P40*factor!C41*UNIT/UVUNIT,0))</f>
        <v>4717948</v>
      </c>
      <c r="V41" s="123">
        <f t="shared" ca="1" si="17"/>
        <v>4717948</v>
      </c>
      <c r="W41" s="123">
        <f ca="1">ROUND((P40*factor!B41/UVUNIT),0)</f>
        <v>3403601</v>
      </c>
      <c r="X41" s="123">
        <f ca="1">ROUND((ROUND(P40*factor!C41/UVUNIT,0)+ROUND(P40*factor!H41/UVUNIT,0))*VLOOKUP(B41,Corridor,險種基本資料!$C$22,FALSE),0)</f>
        <v>4717948</v>
      </c>
      <c r="Y41" s="123">
        <f t="shared" ca="1" si="13"/>
        <v>7573568.1699999999</v>
      </c>
      <c r="Z41" s="109">
        <f ca="1">ROUND(IF(險種基本資料!$I$28="Y",factor!I41,factor!D41)*(1-VLOOKUP(A41+1,險種基本資料!L:V,2+險種基本資料!$H$28,FALSE)),0)</f>
        <v>0</v>
      </c>
      <c r="AA41">
        <f ca="1">ROUND(IF(險種基本資料!$I$28="Y",factor!I42,factor!D42)*(1-VLOOKUP(A41+1,險種基本資料!L:V,2+險種基本資料!$H$28,FALSE)),0)</f>
        <v>0</v>
      </c>
      <c r="AB41">
        <f ca="1">IF(B41=險種基本資料!$B$21,0,ROUND(SA*UNIT/UVUNIT*(Z41+(AA41+factor!C42-Z41)*ROUNDDOWN(1/365,6)),0))</f>
        <v>0</v>
      </c>
      <c r="AC41">
        <f ca="1">IF(B41=險種基本資料!$B$21,0,ROUND(P41/UVUNIT*(factor!H41+(factor!H42+factor!C42-factor!H41)*ROUNDDOWN(1/365,6)) + IF(B41&lt;15,N41,0),0))</f>
        <v>0</v>
      </c>
      <c r="AD41">
        <f t="shared" ca="1" si="4"/>
        <v>0</v>
      </c>
      <c r="AE41">
        <f t="shared" ca="1" si="5"/>
        <v>0</v>
      </c>
      <c r="AF41">
        <f ca="1">factor!C41+AF40</f>
        <v>7714</v>
      </c>
    </row>
    <row r="42" spans="1:32" ht="16.149999999999999" hidden="1">
      <c r="A42" s="120">
        <v>40</v>
      </c>
      <c r="B42" s="121">
        <f t="shared" ca="1" si="15"/>
        <v>110</v>
      </c>
      <c r="C42" s="122">
        <f t="shared" si="18"/>
        <v>1.75</v>
      </c>
      <c r="D42" s="122">
        <f t="shared" si="18"/>
        <v>4.3499999999999996</v>
      </c>
      <c r="E42" s="123">
        <f ca="1">ROUND(SA*factor!D42*UNIT/UVUNIT,RoundNo)+ ROUND(SA*factor!C42*UNIT/UVUNIT,RoundNo)</f>
        <v>0</v>
      </c>
      <c r="F42" s="123">
        <f ca="1">ROUND(P41*factor!H42/UVUNIT,RoundNo)+ROUND(P41*(factor!C42/UVUNIT),RoundNo)</f>
        <v>0</v>
      </c>
      <c r="G42" s="123">
        <f t="shared" ca="1" si="7"/>
        <v>0</v>
      </c>
      <c r="H42" s="124">
        <f t="shared" ca="1" si="19"/>
        <v>0</v>
      </c>
      <c r="I42" s="123">
        <f t="shared" ca="1" si="20"/>
        <v>2655727</v>
      </c>
      <c r="J42" s="123">
        <f ca="1">ROUND(SA*factor!G42*UNIT/UVUNIT,0)</f>
        <v>0</v>
      </c>
      <c r="K42" s="123">
        <f ca="1">ROUND(SA*factor!C42*UNIT/UVUNIT,0)</f>
        <v>0</v>
      </c>
      <c r="L42" s="123">
        <f ca="1">ROUND(SA*factor!E42*UNIT/UVUNIT,0)</f>
        <v>0</v>
      </c>
      <c r="M42" s="123">
        <f ca="1">ROUND(SA*factor!D42*UNIT/UVUNIT,0)</f>
        <v>0</v>
      </c>
      <c r="N42" s="123">
        <f t="shared" ca="1" si="1"/>
        <v>0</v>
      </c>
      <c r="O42" s="123" t="e">
        <f ca="1">IF(B42=15,ROUND(N42/(factor!H42)*UVUNIT,0),0)+IF(AND(B42&lt;&gt;險種基本資料!$B$21,B42&gt;15,OR(OR(PUAD=ZDIVOPT02,A42&lt;=PUAYear),AND(PMST=ZDIVOPT02,A42&gt;=PayYear))),ROUND((G42-H43)/(factor!H42)*UVUNIT,0),0)</f>
        <v>#DIV/0!</v>
      </c>
      <c r="P42" s="123" t="e">
        <f t="shared" ca="1" si="10"/>
        <v>#DIV/0!</v>
      </c>
      <c r="Q42" s="123" t="e">
        <f ca="1">ROUND(P42*(factor!H42)/UVUNIT,0)</f>
        <v>#DIV/0!</v>
      </c>
      <c r="R42" s="123">
        <f t="shared" ca="1" si="16"/>
        <v>0</v>
      </c>
      <c r="S42" s="123">
        <f t="shared" ca="1" si="11"/>
        <v>4290244</v>
      </c>
      <c r="T42" s="123">
        <f t="shared" ca="1" si="12"/>
        <v>8805208</v>
      </c>
      <c r="U42" s="123">
        <f ca="1">IF(C42="","",ROUND(P41*factor!C42*UNIT/UVUNIT,0))</f>
        <v>0</v>
      </c>
      <c r="V42" s="123">
        <f t="shared" ca="1" si="17"/>
        <v>0</v>
      </c>
      <c r="W42" s="123">
        <f ca="1">ROUND((P41*factor!B42/UVUNIT),0)</f>
        <v>0</v>
      </c>
      <c r="X42" s="123" t="e">
        <f ca="1">ROUND((ROUND(P41*factor!C42/UVUNIT,0)+ROUND(P41*factor!H42/UVUNIT,0))*VLOOKUP(B42,Corridor,險種基本資料!$C$22,FALSE),0)</f>
        <v>#N/A</v>
      </c>
      <c r="Y42" s="123">
        <f t="shared" ca="1" si="13"/>
        <v>0</v>
      </c>
      <c r="Z42" s="109">
        <f ca="1">ROUND(IF(險種基本資料!$I$28="Y",factor!I42,factor!D42)*(1-VLOOKUP(A42+1,險種基本資料!L:V,2+險種基本資料!$H$28,FALSE)),0)</f>
        <v>0</v>
      </c>
      <c r="AA42">
        <f ca="1">ROUND(IF(險種基本資料!$I$28="Y",factor!I43,factor!D43)*(1-VLOOKUP(A42+1,險種基本資料!L:V,2+險種基本資料!$H$28,FALSE)),0)</f>
        <v>0</v>
      </c>
      <c r="AB42">
        <f ca="1">IF(B42=險種基本資料!$B$21,0,ROUND(SA*UNIT/UVUNIT*(Z42+(AA42+factor!C43-Z42)*ROUNDDOWN(1/365,6)),0))</f>
        <v>0</v>
      </c>
      <c r="AC42" t="e">
        <f ca="1">IF(B42=險種基本資料!$B$21,0,ROUND(P42/UVUNIT*(factor!H42+(factor!H43+factor!C43-factor!H42)*ROUNDDOWN(1/365,6)) + IF(B42&lt;15,N42,0),0))</f>
        <v>#DIV/0!</v>
      </c>
      <c r="AD42">
        <f t="shared" ca="1" si="4"/>
        <v>0</v>
      </c>
      <c r="AE42">
        <f t="shared" ca="1" si="5"/>
        <v>0</v>
      </c>
      <c r="AF42">
        <f ca="1">factor!C42+AF41</f>
        <v>7714</v>
      </c>
    </row>
    <row r="43" spans="1:32" ht="16.149999999999999" hidden="1">
      <c r="A43" s="120">
        <v>41</v>
      </c>
      <c r="B43" s="121">
        <f t="shared" ca="1" si="15"/>
        <v>111</v>
      </c>
      <c r="C43" s="122">
        <f t="shared" si="18"/>
        <v>1.75</v>
      </c>
      <c r="D43" s="122">
        <f t="shared" si="18"/>
        <v>4.3499999999999996</v>
      </c>
      <c r="E43" s="123">
        <f ca="1">ROUND(SA*factor!D43*UNIT/UVUNIT,RoundNo)+ ROUND(SA*factor!C43*UNIT/UVUNIT,RoundNo)</f>
        <v>0</v>
      </c>
      <c r="F43" s="123" t="e">
        <f ca="1">ROUND(P42*factor!H43/UVUNIT,RoundNo)+ROUND(P42*(factor!C43/UVUNIT),RoundNo)</f>
        <v>#DIV/0!</v>
      </c>
      <c r="G43" s="123" t="e">
        <f t="shared" ca="1" si="7"/>
        <v>#DIV/0!</v>
      </c>
      <c r="H43" s="124">
        <f t="shared" ca="1" si="19"/>
        <v>0</v>
      </c>
      <c r="I43" s="123">
        <f t="shared" ca="1" si="20"/>
        <v>2655727</v>
      </c>
      <c r="J43" s="123">
        <f ca="1">ROUND(SA*factor!G43*UNIT/UVUNIT,0)</f>
        <v>0</v>
      </c>
      <c r="K43" s="123">
        <f ca="1">ROUND(SA*factor!C43*UNIT/UVUNIT,0)</f>
        <v>0</v>
      </c>
      <c r="L43" s="123">
        <f ca="1">ROUND(SA*factor!E43*UNIT/UVUNIT,0)</f>
        <v>0</v>
      </c>
      <c r="M43" s="123">
        <f ca="1">ROUND(SA*factor!D43*UNIT/UVUNIT,0)</f>
        <v>0</v>
      </c>
      <c r="N43" s="123">
        <f t="shared" ca="1" si="1"/>
        <v>0</v>
      </c>
      <c r="O43" s="123" t="e">
        <f ca="1">IF(B43=15,ROUND(N43/(factor!H43)*UVUNIT,0),0)+IF(AND(B43&lt;&gt;險種基本資料!$B$21,B43&gt;15,OR(OR(PUAD=ZDIVOPT02,A43&lt;=PUAYear),AND(PMST=ZDIVOPT02,A43&gt;=PayYear))),ROUND((G43-H44)/(factor!H43)*UVUNIT,0),0)</f>
        <v>#DIV/0!</v>
      </c>
      <c r="P43" s="123" t="e">
        <f t="shared" ca="1" si="10"/>
        <v>#DIV/0!</v>
      </c>
      <c r="Q43" s="123" t="e">
        <f ca="1">ROUND(P43*(factor!H43)/UVUNIT,0)</f>
        <v>#DIV/0!</v>
      </c>
      <c r="R43" s="123" t="e">
        <f t="shared" ca="1" si="16"/>
        <v>#DIV/0!</v>
      </c>
      <c r="S43" s="123" t="e">
        <f t="shared" ca="1" si="11"/>
        <v>#DIV/0!</v>
      </c>
      <c r="T43" s="123" t="e">
        <f t="shared" ca="1" si="12"/>
        <v>#DIV/0!</v>
      </c>
      <c r="U43" s="123" t="e">
        <f ca="1">IF(C43="","",ROUND(P42*factor!C43*UNIT/UVUNIT,0))</f>
        <v>#DIV/0!</v>
      </c>
      <c r="V43" s="123" t="e">
        <f t="shared" ca="1" si="17"/>
        <v>#DIV/0!</v>
      </c>
      <c r="W43" s="123" t="e">
        <f ca="1">ROUND((P42*factor!B43/UVUNIT),0)</f>
        <v>#DIV/0!</v>
      </c>
      <c r="X43" s="123" t="e">
        <f ca="1">ROUND((ROUND(P42*factor!C43/UVUNIT,0)+ROUND(P42*factor!H43/UVUNIT,0))*VLOOKUP(B43,Corridor,險種基本資料!$C$22,FALSE),0)</f>
        <v>#DIV/0!</v>
      </c>
      <c r="Y43" s="123" t="e">
        <f t="shared" ca="1" si="13"/>
        <v>#DIV/0!</v>
      </c>
      <c r="Z43" s="109">
        <f ca="1">ROUND(IF(險種基本資料!$I$28="Y",factor!I43,factor!D43)*(1-VLOOKUP(A43+1,險種基本資料!L:V,2+險種基本資料!$H$28,FALSE)),0)</f>
        <v>0</v>
      </c>
      <c r="AA43">
        <f ca="1">ROUND(IF(險種基本資料!$I$28="Y",factor!I44,factor!D44)*(1-VLOOKUP(A43+1,險種基本資料!L:V,2+險種基本資料!$H$28,FALSE)),0)</f>
        <v>0</v>
      </c>
      <c r="AB43">
        <f ca="1">IF(B43=險種基本資料!$B$21,0,ROUND(SA*UNIT/UVUNIT*(Z43+(AA43+factor!C44-Z43)*ROUNDDOWN(1/365,6)),0))</f>
        <v>0</v>
      </c>
      <c r="AC43" t="e">
        <f ca="1">IF(B43=險種基本資料!$B$21,0,ROUND(P43/UVUNIT*(factor!H43+(factor!H44+factor!C44-factor!H43)*ROUNDDOWN(1/365,6)) + IF(B43&lt;15,N43,0),0))</f>
        <v>#DIV/0!</v>
      </c>
      <c r="AD43">
        <f t="shared" ca="1" si="4"/>
        <v>0</v>
      </c>
      <c r="AE43">
        <f t="shared" ca="1" si="5"/>
        <v>0</v>
      </c>
      <c r="AF43">
        <f ca="1">factor!C43+AF42</f>
        <v>7714</v>
      </c>
    </row>
    <row r="44" spans="1:32" ht="16.149999999999999" hidden="1">
      <c r="A44" s="120">
        <v>42</v>
      </c>
      <c r="B44" s="121">
        <f t="shared" ca="1" si="15"/>
        <v>112</v>
      </c>
      <c r="C44" s="122">
        <f t="shared" si="18"/>
        <v>1.75</v>
      </c>
      <c r="D44" s="122">
        <f t="shared" si="18"/>
        <v>4.3499999999999996</v>
      </c>
      <c r="E44" s="123">
        <f ca="1">ROUND(SA*factor!D44*UNIT/UVUNIT,RoundNo)+ ROUND(SA*factor!C44*UNIT/UVUNIT,RoundNo)</f>
        <v>0</v>
      </c>
      <c r="F44" s="123" t="e">
        <f ca="1">ROUND(P43*factor!H44/UVUNIT,RoundNo)+ROUND(P43*(factor!C44/UVUNIT),RoundNo)</f>
        <v>#DIV/0!</v>
      </c>
      <c r="G44" s="123" t="e">
        <f t="shared" ca="1" si="7"/>
        <v>#DIV/0!</v>
      </c>
      <c r="H44" s="124">
        <f t="shared" ca="1" si="19"/>
        <v>0</v>
      </c>
      <c r="I44" s="123">
        <f t="shared" ca="1" si="20"/>
        <v>2655727</v>
      </c>
      <c r="J44" s="123">
        <f ca="1">ROUND(SA*factor!G44*UNIT/UVUNIT,0)</f>
        <v>0</v>
      </c>
      <c r="K44" s="123">
        <f ca="1">ROUND(SA*factor!C44*UNIT/UVUNIT,0)</f>
        <v>0</v>
      </c>
      <c r="L44" s="123">
        <f ca="1">ROUND(SA*factor!E44*UNIT/UVUNIT,0)</f>
        <v>0</v>
      </c>
      <c r="M44" s="123">
        <f ca="1">ROUND(SA*factor!D44*UNIT/UVUNIT,0)</f>
        <v>0</v>
      </c>
      <c r="N44" s="123">
        <f t="shared" ca="1" si="1"/>
        <v>0</v>
      </c>
      <c r="O44" s="123" t="e">
        <f ca="1">IF(B44=15,ROUND(N44/(factor!H44)*UVUNIT,0),0)+IF(AND(B44&lt;&gt;險種基本資料!$B$21,B44&gt;15,OR(OR(PUAD=ZDIVOPT02,A44&lt;=PUAYear),AND(PMST=ZDIVOPT02,A44&gt;=PayYear))),ROUND((G44-H45)/(factor!H44)*UVUNIT,0),0)</f>
        <v>#DIV/0!</v>
      </c>
      <c r="P44" s="123" t="e">
        <f t="shared" ca="1" si="10"/>
        <v>#DIV/0!</v>
      </c>
      <c r="Q44" s="123" t="e">
        <f ca="1">ROUND(P44*(factor!H44)/UVUNIT,0)</f>
        <v>#DIV/0!</v>
      </c>
      <c r="R44" s="123" t="e">
        <f t="shared" ca="1" si="16"/>
        <v>#DIV/0!</v>
      </c>
      <c r="S44" s="123" t="e">
        <f t="shared" ca="1" si="11"/>
        <v>#DIV/0!</v>
      </c>
      <c r="T44" s="123" t="e">
        <f t="shared" ca="1" si="12"/>
        <v>#DIV/0!</v>
      </c>
      <c r="U44" s="123" t="e">
        <f ca="1">IF(C44="","",ROUND(P43*factor!C44*UNIT/UVUNIT,0))</f>
        <v>#DIV/0!</v>
      </c>
      <c r="V44" s="123" t="e">
        <f t="shared" ca="1" si="17"/>
        <v>#DIV/0!</v>
      </c>
      <c r="W44" s="123" t="e">
        <f ca="1">ROUND((P43*factor!B44/UVUNIT),0)</f>
        <v>#DIV/0!</v>
      </c>
      <c r="X44" s="123" t="e">
        <f ca="1">ROUND((ROUND(P43*factor!C44/UVUNIT,0)+ROUND(P43*factor!H44/UVUNIT,0))*VLOOKUP(B44,Corridor,險種基本資料!$C$22,FALSE),0)</f>
        <v>#DIV/0!</v>
      </c>
      <c r="Y44" s="123" t="e">
        <f t="shared" ca="1" si="13"/>
        <v>#DIV/0!</v>
      </c>
      <c r="Z44" s="109">
        <f ca="1">ROUND(IF(險種基本資料!$I$28="Y",factor!I44,factor!D44)*(1-VLOOKUP(A44+1,險種基本資料!L:V,2+險種基本資料!$H$28,FALSE)),0)</f>
        <v>0</v>
      </c>
      <c r="AA44">
        <f ca="1">ROUND(IF(險種基本資料!$I$28="Y",factor!I45,factor!D45)*(1-VLOOKUP(A44+1,險種基本資料!L:V,2+險種基本資料!$H$28,FALSE)),0)</f>
        <v>0</v>
      </c>
      <c r="AB44">
        <f ca="1">IF(B44=險種基本資料!$B$21,0,ROUND(SA*UNIT/UVUNIT*(Z44+(AA44+factor!C45-Z44)*ROUNDDOWN(1/365,6)),0))</f>
        <v>0</v>
      </c>
      <c r="AC44" t="e">
        <f ca="1">IF(B44=險種基本資料!$B$21,0,ROUND(P44/UVUNIT*(factor!H44+(factor!H45+factor!C45-factor!H44)*ROUNDDOWN(1/365,6)) + IF(B44&lt;15,N44,0),0))</f>
        <v>#DIV/0!</v>
      </c>
      <c r="AD44">
        <f t="shared" ca="1" si="4"/>
        <v>0</v>
      </c>
      <c r="AE44">
        <f t="shared" ca="1" si="5"/>
        <v>0</v>
      </c>
      <c r="AF44">
        <f ca="1">factor!C44+AF43</f>
        <v>7714</v>
      </c>
    </row>
    <row r="45" spans="1:32" ht="16.149999999999999" hidden="1">
      <c r="A45" s="120">
        <v>43</v>
      </c>
      <c r="B45" s="121">
        <f t="shared" ca="1" si="15"/>
        <v>113</v>
      </c>
      <c r="C45" s="122">
        <f t="shared" si="18"/>
        <v>1.75</v>
      </c>
      <c r="D45" s="122">
        <f t="shared" si="18"/>
        <v>4.3499999999999996</v>
      </c>
      <c r="E45" s="123">
        <f ca="1">ROUND(SA*factor!D45*UNIT/UVUNIT,RoundNo)+ ROUND(SA*factor!C45*UNIT/UVUNIT,RoundNo)</f>
        <v>0</v>
      </c>
      <c r="F45" s="123" t="e">
        <f ca="1">ROUND(P44*factor!H45/UVUNIT,RoundNo)+ROUND(P44*(factor!C45/UVUNIT),RoundNo)</f>
        <v>#DIV/0!</v>
      </c>
      <c r="G45" s="123" t="e">
        <f t="shared" ca="1" si="7"/>
        <v>#DIV/0!</v>
      </c>
      <c r="H45" s="124">
        <f t="shared" ca="1" si="19"/>
        <v>0</v>
      </c>
      <c r="I45" s="123">
        <f t="shared" ca="1" si="20"/>
        <v>2655727</v>
      </c>
      <c r="J45" s="123">
        <f ca="1">ROUND(SA*factor!G45*UNIT/UVUNIT,0)</f>
        <v>0</v>
      </c>
      <c r="K45" s="123">
        <f ca="1">ROUND(SA*factor!C45*UNIT/UVUNIT,0)</f>
        <v>0</v>
      </c>
      <c r="L45" s="123">
        <f ca="1">ROUND(SA*factor!E45*UNIT/UVUNIT,0)</f>
        <v>0</v>
      </c>
      <c r="M45" s="123">
        <f ca="1">ROUND(SA*factor!D45*UNIT/UVUNIT,0)</f>
        <v>0</v>
      </c>
      <c r="N45" s="123">
        <f t="shared" ca="1" si="1"/>
        <v>0</v>
      </c>
      <c r="O45" s="123" t="e">
        <f ca="1">IF(B45=15,ROUND(N45/(factor!H45)*UVUNIT,0),0)+IF(AND(B45&lt;&gt;險種基本資料!$B$21,B45&gt;15,OR(OR(PUAD=ZDIVOPT02,A45&lt;=PUAYear),AND(PMST=ZDIVOPT02,A45&gt;=PayYear))),ROUND((G45-H46)/(factor!H45)*UVUNIT,0),0)</f>
        <v>#DIV/0!</v>
      </c>
      <c r="P45" s="123" t="e">
        <f t="shared" ca="1" si="10"/>
        <v>#DIV/0!</v>
      </c>
      <c r="Q45" s="123" t="e">
        <f ca="1">ROUND(P45*(factor!H45)/UVUNIT,0)</f>
        <v>#DIV/0!</v>
      </c>
      <c r="R45" s="123" t="e">
        <f t="shared" ca="1" si="16"/>
        <v>#DIV/0!</v>
      </c>
      <c r="S45" s="123" t="e">
        <f t="shared" ca="1" si="11"/>
        <v>#DIV/0!</v>
      </c>
      <c r="T45" s="123" t="e">
        <f t="shared" ca="1" si="12"/>
        <v>#DIV/0!</v>
      </c>
      <c r="U45" s="123" t="e">
        <f ca="1">IF(C45="","",ROUND(P44*factor!C45*UNIT/UVUNIT,0))</f>
        <v>#DIV/0!</v>
      </c>
      <c r="V45" s="123" t="e">
        <f t="shared" ca="1" si="17"/>
        <v>#DIV/0!</v>
      </c>
      <c r="W45" s="123" t="e">
        <f ca="1">ROUND((P44*factor!B45/UVUNIT),0)</f>
        <v>#DIV/0!</v>
      </c>
      <c r="X45" s="123" t="e">
        <f ca="1">ROUND((ROUND(P44*factor!C45/UVUNIT,0)+ROUND(P44*factor!H45/UVUNIT,0))*VLOOKUP(B45,Corridor,險種基本資料!$C$22,FALSE),0)</f>
        <v>#DIV/0!</v>
      </c>
      <c r="Y45" s="123" t="e">
        <f t="shared" ca="1" si="13"/>
        <v>#DIV/0!</v>
      </c>
      <c r="Z45" s="109">
        <f ca="1">ROUND(IF(險種基本資料!$I$28="Y",factor!I45,factor!D45)*(1-VLOOKUP(A45+1,險種基本資料!L:V,2+險種基本資料!$H$28,FALSE)),0)</f>
        <v>0</v>
      </c>
      <c r="AA45">
        <f ca="1">ROUND(IF(險種基本資料!$I$28="Y",factor!I46,factor!D46)*(1-VLOOKUP(A45+1,險種基本資料!L:V,2+險種基本資料!$H$28,FALSE)),0)</f>
        <v>0</v>
      </c>
      <c r="AB45">
        <f ca="1">IF(B45=險種基本資料!$B$21,0,ROUND(SA*UNIT/UVUNIT*(Z45+(AA45+factor!C46-Z45)*ROUNDDOWN(1/365,6)),0))</f>
        <v>0</v>
      </c>
      <c r="AC45" t="e">
        <f ca="1">IF(B45=險種基本資料!$B$21,0,ROUND(P45/UVUNIT*(factor!H45+(factor!H46+factor!C46-factor!H45)*ROUNDDOWN(1/365,6)) + IF(B45&lt;15,N45,0),0))</f>
        <v>#DIV/0!</v>
      </c>
      <c r="AD45">
        <f t="shared" ca="1" si="4"/>
        <v>0</v>
      </c>
      <c r="AE45">
        <f t="shared" ca="1" si="5"/>
        <v>0</v>
      </c>
      <c r="AF45">
        <f ca="1">factor!C45+AF44</f>
        <v>7714</v>
      </c>
    </row>
    <row r="46" spans="1:32" ht="16.149999999999999" hidden="1">
      <c r="A46" s="120">
        <v>44</v>
      </c>
      <c r="B46" s="121">
        <f t="shared" ca="1" si="15"/>
        <v>114</v>
      </c>
      <c r="C46" s="122">
        <f t="shared" si="18"/>
        <v>1.75</v>
      </c>
      <c r="D46" s="122">
        <f t="shared" si="18"/>
        <v>4.3499999999999996</v>
      </c>
      <c r="E46" s="123">
        <f ca="1">ROUND(SA*factor!D46*UNIT/UVUNIT,RoundNo)+ ROUND(SA*factor!C46*UNIT/UVUNIT,RoundNo)</f>
        <v>0</v>
      </c>
      <c r="F46" s="123" t="e">
        <f ca="1">ROUND(P45*factor!H46/UVUNIT,RoundNo)+ROUND(P45*(factor!C46/UVUNIT),RoundNo)</f>
        <v>#DIV/0!</v>
      </c>
      <c r="G46" s="123" t="e">
        <f t="shared" ca="1" si="7"/>
        <v>#DIV/0!</v>
      </c>
      <c r="H46" s="124">
        <f t="shared" ca="1" si="19"/>
        <v>0</v>
      </c>
      <c r="I46" s="123">
        <f t="shared" ca="1" si="20"/>
        <v>2655727</v>
      </c>
      <c r="J46" s="123">
        <f ca="1">ROUND(SA*factor!G46*UNIT/UVUNIT,0)</f>
        <v>0</v>
      </c>
      <c r="K46" s="123">
        <f ca="1">ROUND(SA*factor!C46*UNIT/UVUNIT,0)</f>
        <v>0</v>
      </c>
      <c r="L46" s="123">
        <f ca="1">ROUND(SA*factor!E46*UNIT/UVUNIT,0)</f>
        <v>0</v>
      </c>
      <c r="M46" s="123">
        <f ca="1">ROUND(SA*factor!D46*UNIT/UVUNIT,0)</f>
        <v>0</v>
      </c>
      <c r="N46" s="123">
        <f t="shared" ca="1" si="1"/>
        <v>0</v>
      </c>
      <c r="O46" s="123" t="e">
        <f ca="1">IF(B46=15,ROUND(N46/(factor!H46)*UVUNIT,0),0)+IF(AND(B46&lt;&gt;險種基本資料!$B$21,B46&gt;15,OR(OR(PUAD=ZDIVOPT02,A46&lt;=PUAYear),AND(PMST=ZDIVOPT02,A46&gt;=PayYear))),ROUND((G46-H47)/(factor!H46)*UVUNIT,0),0)</f>
        <v>#DIV/0!</v>
      </c>
      <c r="P46" s="123" t="e">
        <f t="shared" ca="1" si="10"/>
        <v>#DIV/0!</v>
      </c>
      <c r="Q46" s="123" t="e">
        <f ca="1">ROUND(P46*(factor!H46)/UVUNIT,0)</f>
        <v>#DIV/0!</v>
      </c>
      <c r="R46" s="123" t="e">
        <f t="shared" ca="1" si="16"/>
        <v>#DIV/0!</v>
      </c>
      <c r="S46" s="123" t="e">
        <f t="shared" ca="1" si="11"/>
        <v>#DIV/0!</v>
      </c>
      <c r="T46" s="123" t="e">
        <f t="shared" ca="1" si="12"/>
        <v>#DIV/0!</v>
      </c>
      <c r="U46" s="123" t="e">
        <f ca="1">IF(C46="","",ROUND(P45*factor!C46*UNIT/UVUNIT,0))</f>
        <v>#DIV/0!</v>
      </c>
      <c r="V46" s="123" t="e">
        <f t="shared" ca="1" si="17"/>
        <v>#DIV/0!</v>
      </c>
      <c r="W46" s="123" t="e">
        <f ca="1">ROUND((P45*factor!B46/UVUNIT),0)</f>
        <v>#DIV/0!</v>
      </c>
      <c r="X46" s="123" t="e">
        <f ca="1">ROUND((ROUND(P45*factor!C46/UVUNIT,0)+ROUND(P45*factor!H46/UVUNIT,0))*VLOOKUP(B46,Corridor,險種基本資料!$C$22,FALSE),0)</f>
        <v>#DIV/0!</v>
      </c>
      <c r="Y46" s="123" t="e">
        <f t="shared" ca="1" si="13"/>
        <v>#DIV/0!</v>
      </c>
      <c r="Z46" s="109">
        <f ca="1">ROUND(IF(險種基本資料!$I$28="Y",factor!I46,factor!D46)*(1-VLOOKUP(A46+1,險種基本資料!L:V,2+險種基本資料!$H$28,FALSE)),0)</f>
        <v>0</v>
      </c>
      <c r="AA46">
        <f ca="1">ROUND(IF(險種基本資料!$I$28="Y",factor!I47,factor!D47)*(1-VLOOKUP(A46+1,險種基本資料!L:V,2+險種基本資料!$H$28,FALSE)),0)</f>
        <v>0</v>
      </c>
      <c r="AB46">
        <f ca="1">IF(B46=險種基本資料!$B$21,0,ROUND(SA*UNIT/UVUNIT*(Z46+(AA46+factor!C47-Z46)*ROUNDDOWN(1/365,6)),0))</f>
        <v>0</v>
      </c>
      <c r="AC46" t="e">
        <f ca="1">IF(B46=險種基本資料!$B$21,0,ROUND(P46/UVUNIT*(factor!H46+(factor!H47+factor!C47-factor!H46)*ROUNDDOWN(1/365,6)) + IF(B46&lt;15,N46,0),0))</f>
        <v>#DIV/0!</v>
      </c>
      <c r="AD46">
        <f t="shared" ca="1" si="4"/>
        <v>0</v>
      </c>
      <c r="AE46">
        <f t="shared" ca="1" si="5"/>
        <v>0</v>
      </c>
      <c r="AF46">
        <f ca="1">factor!C46+AF45</f>
        <v>7714</v>
      </c>
    </row>
    <row r="47" spans="1:32" ht="16.149999999999999" hidden="1">
      <c r="A47" s="120">
        <v>45</v>
      </c>
      <c r="B47" s="121">
        <f t="shared" ca="1" si="15"/>
        <v>115</v>
      </c>
      <c r="C47" s="122">
        <f t="shared" si="18"/>
        <v>1.75</v>
      </c>
      <c r="D47" s="122">
        <f t="shared" si="18"/>
        <v>4.3499999999999996</v>
      </c>
      <c r="E47" s="123">
        <f ca="1">ROUND(SA*factor!D47*UNIT/UVUNIT,RoundNo)+ ROUND(SA*factor!C47*UNIT/UVUNIT,RoundNo)</f>
        <v>0</v>
      </c>
      <c r="F47" s="123" t="e">
        <f ca="1">ROUND(P46*factor!H47/UVUNIT,RoundNo)+ROUND(P46*(factor!C47/UVUNIT),RoundNo)</f>
        <v>#DIV/0!</v>
      </c>
      <c r="G47" s="123" t="e">
        <f t="shared" ca="1" si="7"/>
        <v>#DIV/0!</v>
      </c>
      <c r="H47" s="124">
        <f t="shared" ca="1" si="19"/>
        <v>0</v>
      </c>
      <c r="I47" s="123">
        <f t="shared" ca="1" si="20"/>
        <v>2655727</v>
      </c>
      <c r="J47" s="123">
        <f ca="1">ROUND(SA*factor!G47*UNIT/UVUNIT,0)</f>
        <v>0</v>
      </c>
      <c r="K47" s="123">
        <f ca="1">ROUND(SA*factor!C47*UNIT/UVUNIT,0)</f>
        <v>0</v>
      </c>
      <c r="L47" s="123">
        <f ca="1">ROUND(SA*factor!E47*UNIT/UVUNIT,0)</f>
        <v>0</v>
      </c>
      <c r="M47" s="123">
        <f ca="1">ROUND(SA*factor!D47*UNIT/UVUNIT,0)</f>
        <v>0</v>
      </c>
      <c r="N47" s="123">
        <f t="shared" ca="1" si="1"/>
        <v>0</v>
      </c>
      <c r="O47" s="123" t="e">
        <f ca="1">IF(B47=15,ROUND(N47/(factor!H47)*UVUNIT,0),0)+IF(AND(B47&lt;&gt;險種基本資料!$B$21,B47&gt;15,OR(OR(PUAD=ZDIVOPT02,A47&lt;=PUAYear),AND(PMST=ZDIVOPT02,A47&gt;=PayYear))),ROUND((G47-H48)/(factor!H47)*UVUNIT,0),0)</f>
        <v>#DIV/0!</v>
      </c>
      <c r="P47" s="123" t="e">
        <f t="shared" ca="1" si="10"/>
        <v>#DIV/0!</v>
      </c>
      <c r="Q47" s="123" t="e">
        <f ca="1">ROUND(P47*(factor!H47)/UVUNIT,0)</f>
        <v>#DIV/0!</v>
      </c>
      <c r="R47" s="123" t="e">
        <f t="shared" ca="1" si="16"/>
        <v>#DIV/0!</v>
      </c>
      <c r="S47" s="123" t="e">
        <f t="shared" ca="1" si="11"/>
        <v>#DIV/0!</v>
      </c>
      <c r="T47" s="123" t="e">
        <f t="shared" ca="1" si="12"/>
        <v>#DIV/0!</v>
      </c>
      <c r="U47" s="123" t="e">
        <f ca="1">IF(C47="","",ROUND(P46*factor!C47*UNIT/UVUNIT,0))</f>
        <v>#DIV/0!</v>
      </c>
      <c r="V47" s="123" t="e">
        <f t="shared" ca="1" si="17"/>
        <v>#DIV/0!</v>
      </c>
      <c r="W47" s="123" t="e">
        <f ca="1">ROUND((P46*factor!B47/UVUNIT),0)</f>
        <v>#DIV/0!</v>
      </c>
      <c r="X47" s="123" t="e">
        <f ca="1">ROUND((ROUND(P46*factor!C47/UVUNIT,0)+ROUND(P46*factor!H47/UVUNIT,0))*VLOOKUP(B47,Corridor,險種基本資料!$C$22,FALSE),0)</f>
        <v>#DIV/0!</v>
      </c>
      <c r="Y47" s="123" t="e">
        <f t="shared" ca="1" si="13"/>
        <v>#DIV/0!</v>
      </c>
      <c r="Z47" s="109">
        <f ca="1">ROUND(IF(險種基本資料!$I$28="Y",factor!I47,factor!D47)*(1-VLOOKUP(A47+1,險種基本資料!L:V,2+險種基本資料!$H$28,FALSE)),0)</f>
        <v>0</v>
      </c>
      <c r="AA47">
        <f ca="1">ROUND(IF(險種基本資料!$I$28="Y",factor!I48,factor!D48)*(1-VLOOKUP(A47+1,險種基本資料!L:V,2+險種基本資料!$H$28,FALSE)),0)</f>
        <v>0</v>
      </c>
      <c r="AB47">
        <f ca="1">IF(B47=險種基本資料!$B$21,0,ROUND(SA*UNIT/UVUNIT*(Z47+(AA47+factor!C48-Z47)*ROUNDDOWN(1/365,6)),0))</f>
        <v>0</v>
      </c>
      <c r="AC47" t="e">
        <f ca="1">IF(B47=險種基本資料!$B$21,0,ROUND(P47/UVUNIT*(factor!H47+(factor!H48+factor!C48-factor!H47)*ROUNDDOWN(1/365,6)) + IF(B47&lt;15,N47,0),0))</f>
        <v>#DIV/0!</v>
      </c>
      <c r="AD47">
        <f t="shared" ca="1" si="4"/>
        <v>0</v>
      </c>
      <c r="AE47">
        <f t="shared" ca="1" si="5"/>
        <v>0</v>
      </c>
      <c r="AF47">
        <f ca="1">factor!C47+AF46</f>
        <v>7714</v>
      </c>
    </row>
    <row r="48" spans="1:32" ht="16.149999999999999" hidden="1">
      <c r="A48" s="120">
        <v>46</v>
      </c>
      <c r="B48" s="121">
        <f t="shared" ca="1" si="15"/>
        <v>116</v>
      </c>
      <c r="C48" s="122">
        <f t="shared" si="18"/>
        <v>1.75</v>
      </c>
      <c r="D48" s="122">
        <f t="shared" si="18"/>
        <v>4.3499999999999996</v>
      </c>
      <c r="E48" s="123">
        <f ca="1">ROUND(SA*factor!D48*UNIT/UVUNIT,RoundNo)+ ROUND(SA*factor!C48*UNIT/UVUNIT,RoundNo)</f>
        <v>0</v>
      </c>
      <c r="F48" s="123" t="e">
        <f ca="1">ROUND(P47*factor!H48/UVUNIT,RoundNo)+ROUND(P47*(factor!C48/UVUNIT),RoundNo)</f>
        <v>#DIV/0!</v>
      </c>
      <c r="G48" s="123" t="e">
        <f t="shared" ca="1" si="7"/>
        <v>#DIV/0!</v>
      </c>
      <c r="H48" s="124">
        <f t="shared" ca="1" si="19"/>
        <v>0</v>
      </c>
      <c r="I48" s="123">
        <f t="shared" ca="1" si="20"/>
        <v>2655727</v>
      </c>
      <c r="J48" s="123">
        <f ca="1">ROUND(SA*factor!G48*UNIT/UVUNIT,0)</f>
        <v>0</v>
      </c>
      <c r="K48" s="123">
        <f ca="1">ROUND(SA*factor!C48*UNIT/UVUNIT,0)</f>
        <v>0</v>
      </c>
      <c r="L48" s="123">
        <f ca="1">ROUND(SA*factor!E48*UNIT/UVUNIT,0)</f>
        <v>0</v>
      </c>
      <c r="M48" s="123">
        <f ca="1">ROUND(SA*factor!D48*UNIT/UVUNIT,0)</f>
        <v>0</v>
      </c>
      <c r="N48" s="123">
        <f t="shared" ca="1" si="1"/>
        <v>0</v>
      </c>
      <c r="O48" s="123" t="e">
        <f ca="1">IF(B48=15,ROUND(N48/(factor!H48)*UVUNIT,0),0)+IF(AND(B48&lt;&gt;險種基本資料!$B$21,B48&gt;15,OR(OR(PUAD=ZDIVOPT02,A48&lt;=PUAYear),AND(PMST=ZDIVOPT02,A48&gt;=PayYear))),ROUND((G48-H49)/(factor!H48)*UVUNIT,0),0)</f>
        <v>#DIV/0!</v>
      </c>
      <c r="P48" s="123" t="e">
        <f t="shared" ca="1" si="10"/>
        <v>#DIV/0!</v>
      </c>
      <c r="Q48" s="123" t="e">
        <f ca="1">ROUND(P48*(factor!H48)/UVUNIT,0)</f>
        <v>#DIV/0!</v>
      </c>
      <c r="R48" s="123" t="e">
        <f t="shared" ca="1" si="16"/>
        <v>#DIV/0!</v>
      </c>
      <c r="S48" s="123" t="e">
        <f t="shared" ca="1" si="11"/>
        <v>#DIV/0!</v>
      </c>
      <c r="T48" s="123" t="e">
        <f t="shared" ca="1" si="12"/>
        <v>#DIV/0!</v>
      </c>
      <c r="U48" s="123" t="e">
        <f ca="1">IF(C48="","",ROUND(P47*factor!C48*UNIT/UVUNIT,0))</f>
        <v>#DIV/0!</v>
      </c>
      <c r="V48" s="123" t="e">
        <f t="shared" ca="1" si="17"/>
        <v>#DIV/0!</v>
      </c>
      <c r="W48" s="123" t="e">
        <f ca="1">ROUND((P47*factor!B48/UVUNIT),0)</f>
        <v>#DIV/0!</v>
      </c>
      <c r="X48" s="123" t="e">
        <f ca="1">ROUND((ROUND(P47*factor!C48/UVUNIT,0)+ROUND(P47*factor!H48/UVUNIT,0))*VLOOKUP(B48,Corridor,險種基本資料!$C$22,FALSE),0)</f>
        <v>#DIV/0!</v>
      </c>
      <c r="Y48" s="123" t="e">
        <f t="shared" ca="1" si="13"/>
        <v>#DIV/0!</v>
      </c>
      <c r="Z48" s="109">
        <f ca="1">ROUND(IF(險種基本資料!$I$28="Y",factor!I48,factor!D48)*(1-VLOOKUP(A48+1,險種基本資料!L:V,2+險種基本資料!$H$28,FALSE)),0)</f>
        <v>0</v>
      </c>
      <c r="AA48">
        <f ca="1">ROUND(IF(險種基本資料!$I$28="Y",factor!I49,factor!D49)*(1-VLOOKUP(A48+1,險種基本資料!L:V,2+險種基本資料!$H$28,FALSE)),0)</f>
        <v>0</v>
      </c>
      <c r="AB48">
        <f ca="1">IF(B48=險種基本資料!$B$21,0,ROUND(SA*UNIT/UVUNIT*(Z48+(AA48+factor!C49-Z48)*ROUNDDOWN(1/365,6)),0))</f>
        <v>0</v>
      </c>
      <c r="AC48" t="e">
        <f ca="1">IF(B48=險種基本資料!$B$21,0,ROUND(P48/UVUNIT*(factor!H48+(factor!H49+factor!C49-factor!H48)*ROUNDDOWN(1/365,6)) + IF(B48&lt;15,N48,0),0))</f>
        <v>#DIV/0!</v>
      </c>
      <c r="AD48">
        <f t="shared" ca="1" si="4"/>
        <v>0</v>
      </c>
      <c r="AE48">
        <f t="shared" ca="1" si="5"/>
        <v>0</v>
      </c>
      <c r="AF48">
        <f ca="1">factor!C48+AF47</f>
        <v>7714</v>
      </c>
    </row>
    <row r="49" spans="1:32" ht="16.149999999999999" hidden="1">
      <c r="A49" s="120">
        <v>47</v>
      </c>
      <c r="B49" s="121">
        <f t="shared" ca="1" si="15"/>
        <v>117</v>
      </c>
      <c r="C49" s="122">
        <f t="shared" si="18"/>
        <v>1.75</v>
      </c>
      <c r="D49" s="122">
        <f t="shared" si="18"/>
        <v>4.3499999999999996</v>
      </c>
      <c r="E49" s="123">
        <f ca="1">ROUND(SA*factor!D49*UNIT/UVUNIT,RoundNo)+ ROUND(SA*factor!C49*UNIT/UVUNIT,RoundNo)</f>
        <v>0</v>
      </c>
      <c r="F49" s="123" t="e">
        <f ca="1">ROUND(P48*factor!H49/UVUNIT,RoundNo)+ROUND(P48*(factor!C49/UVUNIT),RoundNo)</f>
        <v>#DIV/0!</v>
      </c>
      <c r="G49" s="123" t="e">
        <f t="shared" ca="1" si="7"/>
        <v>#DIV/0!</v>
      </c>
      <c r="H49" s="124">
        <f t="shared" ca="1" si="19"/>
        <v>0</v>
      </c>
      <c r="I49" s="123">
        <f t="shared" ca="1" si="20"/>
        <v>2655727</v>
      </c>
      <c r="J49" s="123">
        <f ca="1">ROUND(SA*factor!G49*UNIT/UVUNIT,0)</f>
        <v>0</v>
      </c>
      <c r="K49" s="123">
        <f ca="1">ROUND(SA*factor!C49*UNIT/UVUNIT,0)</f>
        <v>0</v>
      </c>
      <c r="L49" s="123">
        <f ca="1">ROUND(SA*factor!E49*UNIT/UVUNIT,0)</f>
        <v>0</v>
      </c>
      <c r="M49" s="123">
        <f ca="1">ROUND(SA*factor!D49*UNIT/UVUNIT,0)</f>
        <v>0</v>
      </c>
      <c r="N49" s="123">
        <f t="shared" ca="1" si="1"/>
        <v>0</v>
      </c>
      <c r="O49" s="123" t="e">
        <f ca="1">IF(B49=15,ROUND(N49/(factor!H49)*UVUNIT,0),0)+IF(AND(B49&lt;&gt;險種基本資料!$B$21,B49&gt;15,OR(OR(PUAD=ZDIVOPT02,A49&lt;=PUAYear),AND(PMST=ZDIVOPT02,A49&gt;=PayYear))),ROUND((G49-H50)/(factor!H49)*UVUNIT,0),0)</f>
        <v>#DIV/0!</v>
      </c>
      <c r="P49" s="123" t="e">
        <f t="shared" ca="1" si="10"/>
        <v>#DIV/0!</v>
      </c>
      <c r="Q49" s="123" t="e">
        <f ca="1">ROUND(P49*(factor!H49)/UVUNIT,0)</f>
        <v>#DIV/0!</v>
      </c>
      <c r="R49" s="123" t="e">
        <f t="shared" ca="1" si="16"/>
        <v>#DIV/0!</v>
      </c>
      <c r="S49" s="123" t="e">
        <f t="shared" ca="1" si="11"/>
        <v>#DIV/0!</v>
      </c>
      <c r="T49" s="123" t="e">
        <f t="shared" ca="1" si="12"/>
        <v>#DIV/0!</v>
      </c>
      <c r="U49" s="123" t="e">
        <f ca="1">IF(C49="","",ROUND(P48*factor!C49*UNIT/UVUNIT,0))</f>
        <v>#DIV/0!</v>
      </c>
      <c r="V49" s="123" t="e">
        <f t="shared" ca="1" si="17"/>
        <v>#DIV/0!</v>
      </c>
      <c r="W49" s="123" t="e">
        <f ca="1">ROUND((P48*factor!B49/UVUNIT),0)</f>
        <v>#DIV/0!</v>
      </c>
      <c r="X49" s="123" t="e">
        <f ca="1">ROUND((ROUND(P48*factor!C49/UVUNIT,0)+ROUND(P48*factor!H49/UVUNIT,0))*VLOOKUP(B49,Corridor,險種基本資料!$C$22,FALSE),0)</f>
        <v>#DIV/0!</v>
      </c>
      <c r="Y49" s="123" t="e">
        <f t="shared" ca="1" si="13"/>
        <v>#DIV/0!</v>
      </c>
      <c r="Z49" s="109">
        <f ca="1">ROUND(IF(險種基本資料!$I$28="Y",factor!I49,factor!D49)*(1-VLOOKUP(A49+1,險種基本資料!L:V,2+險種基本資料!$H$28,FALSE)),0)</f>
        <v>0</v>
      </c>
      <c r="AA49">
        <f ca="1">ROUND(IF(險種基本資料!$I$28="Y",factor!I50,factor!D50)*(1-VLOOKUP(A49+1,險種基本資料!L:V,2+險種基本資料!$H$28,FALSE)),0)</f>
        <v>0</v>
      </c>
      <c r="AB49">
        <f ca="1">IF(B49=險種基本資料!$B$21,0,ROUND(SA*UNIT/UVUNIT*(Z49+(AA49+factor!C50-Z49)*ROUNDDOWN(1/365,6)),0))</f>
        <v>0</v>
      </c>
      <c r="AC49" t="e">
        <f ca="1">IF(B49=險種基本資料!$B$21,0,ROUND(P49/UVUNIT*(factor!H49+(factor!H50+factor!C50-factor!H49)*ROUNDDOWN(1/365,6)) + IF(B49&lt;15,N49,0),0))</f>
        <v>#DIV/0!</v>
      </c>
      <c r="AD49">
        <f t="shared" ca="1" si="4"/>
        <v>0</v>
      </c>
      <c r="AE49">
        <f t="shared" ca="1" si="5"/>
        <v>0</v>
      </c>
      <c r="AF49">
        <f ca="1">factor!C49+AF48</f>
        <v>7714</v>
      </c>
    </row>
    <row r="50" spans="1:32" ht="16.149999999999999" hidden="1">
      <c r="A50" s="120">
        <v>48</v>
      </c>
      <c r="B50" s="121">
        <f t="shared" ca="1" si="15"/>
        <v>118</v>
      </c>
      <c r="C50" s="122">
        <f t="shared" si="18"/>
        <v>1.75</v>
      </c>
      <c r="D50" s="122">
        <f t="shared" si="18"/>
        <v>4.3499999999999996</v>
      </c>
      <c r="E50" s="123">
        <f ca="1">ROUND(SA*factor!D50*UNIT/UVUNIT,RoundNo)+ ROUND(SA*factor!C50*UNIT/UVUNIT,RoundNo)</f>
        <v>0</v>
      </c>
      <c r="F50" s="123" t="e">
        <f ca="1">ROUND(P49*factor!H50/UVUNIT,RoundNo)+ROUND(P49*(factor!C50/UVUNIT),RoundNo)</f>
        <v>#DIV/0!</v>
      </c>
      <c r="G50" s="123" t="e">
        <f t="shared" ca="1" si="7"/>
        <v>#DIV/0!</v>
      </c>
      <c r="H50" s="124">
        <f t="shared" ca="1" si="19"/>
        <v>0</v>
      </c>
      <c r="I50" s="123">
        <f t="shared" ca="1" si="20"/>
        <v>2655727</v>
      </c>
      <c r="J50" s="123">
        <f ca="1">ROUND(SA*factor!G50*UNIT/UVUNIT,0)</f>
        <v>0</v>
      </c>
      <c r="K50" s="123">
        <f ca="1">ROUND(SA*factor!C50*UNIT/UVUNIT,0)</f>
        <v>0</v>
      </c>
      <c r="L50" s="123">
        <f ca="1">ROUND(SA*factor!E50*UNIT/UVUNIT,0)</f>
        <v>0</v>
      </c>
      <c r="M50" s="123">
        <f ca="1">ROUND(SA*factor!D50*UNIT/UVUNIT,0)</f>
        <v>0</v>
      </c>
      <c r="N50" s="123">
        <f t="shared" ca="1" si="1"/>
        <v>0</v>
      </c>
      <c r="O50" s="123" t="e">
        <f ca="1">IF(B50=15,ROUND(N50/(factor!H50)*UVUNIT,0),0)+IF(AND(B50&lt;&gt;險種基本資料!$B$21,B50&gt;15,OR(OR(PUAD=ZDIVOPT02,A50&lt;=PUAYear),AND(PMST=ZDIVOPT02,A50&gt;=PayYear))),ROUND((G50-H51)/(factor!H50)*UVUNIT,0),0)</f>
        <v>#DIV/0!</v>
      </c>
      <c r="P50" s="123" t="e">
        <f t="shared" ca="1" si="10"/>
        <v>#DIV/0!</v>
      </c>
      <c r="Q50" s="123" t="e">
        <f ca="1">ROUND(P50*(factor!H50)/UVUNIT,0)</f>
        <v>#DIV/0!</v>
      </c>
      <c r="R50" s="123" t="e">
        <f t="shared" ca="1" si="16"/>
        <v>#DIV/0!</v>
      </c>
      <c r="S50" s="123" t="e">
        <f t="shared" ca="1" si="11"/>
        <v>#DIV/0!</v>
      </c>
      <c r="T50" s="123" t="e">
        <f t="shared" ca="1" si="12"/>
        <v>#DIV/0!</v>
      </c>
      <c r="U50" s="123" t="e">
        <f ca="1">IF(C50="","",ROUND(P49*factor!C50*UNIT/UVUNIT,0))</f>
        <v>#DIV/0!</v>
      </c>
      <c r="V50" s="123" t="e">
        <f t="shared" ca="1" si="17"/>
        <v>#DIV/0!</v>
      </c>
      <c r="W50" s="123" t="e">
        <f ca="1">ROUND((P49*factor!B50/UVUNIT),0)</f>
        <v>#DIV/0!</v>
      </c>
      <c r="X50" s="123" t="e">
        <f ca="1">ROUND((ROUND(P49*factor!C50/UVUNIT,0)+ROUND(P49*factor!H50/UVUNIT,0))*VLOOKUP(B50,Corridor,險種基本資料!$C$22,FALSE),0)</f>
        <v>#DIV/0!</v>
      </c>
      <c r="Y50" s="123" t="e">
        <f t="shared" ca="1" si="13"/>
        <v>#DIV/0!</v>
      </c>
      <c r="Z50" s="109">
        <f ca="1">ROUND(IF(險種基本資料!$I$28="Y",factor!I50,factor!D50)*(1-VLOOKUP(A50+1,險種基本資料!L:V,2+險種基本資料!$H$28,FALSE)),0)</f>
        <v>0</v>
      </c>
      <c r="AA50">
        <f ca="1">ROUND(IF(險種基本資料!$I$28="Y",factor!I51,factor!D51)*(1-VLOOKUP(A50+1,險種基本資料!L:V,2+險種基本資料!$H$28,FALSE)),0)</f>
        <v>0</v>
      </c>
      <c r="AB50">
        <f ca="1">IF(B50=險種基本資料!$B$21,0,ROUND(SA*UNIT/UVUNIT*(Z50+(AA50+factor!C51-Z50)*ROUNDDOWN(1/365,6)),0))</f>
        <v>0</v>
      </c>
      <c r="AC50" t="e">
        <f ca="1">IF(B50=險種基本資料!$B$21,0,ROUND(P50/UVUNIT*(factor!H50+(factor!H51+factor!C51-factor!H50)*ROUNDDOWN(1/365,6)) + IF(B50&lt;15,N50,0),0))</f>
        <v>#DIV/0!</v>
      </c>
      <c r="AD50">
        <f t="shared" ca="1" si="4"/>
        <v>0</v>
      </c>
      <c r="AE50">
        <f t="shared" ca="1" si="5"/>
        <v>0</v>
      </c>
      <c r="AF50">
        <f ca="1">factor!C50+AF49</f>
        <v>7714</v>
      </c>
    </row>
    <row r="51" spans="1:32" ht="16.149999999999999" hidden="1">
      <c r="A51" s="120">
        <v>49</v>
      </c>
      <c r="B51" s="121">
        <f t="shared" ca="1" si="15"/>
        <v>119</v>
      </c>
      <c r="C51" s="122">
        <f t="shared" si="18"/>
        <v>1.75</v>
      </c>
      <c r="D51" s="122">
        <f t="shared" si="18"/>
        <v>4.3499999999999996</v>
      </c>
      <c r="E51" s="123">
        <f ca="1">ROUND(SA*factor!D51*UNIT/UVUNIT,RoundNo)+ ROUND(SA*factor!C51*UNIT/UVUNIT,RoundNo)</f>
        <v>0</v>
      </c>
      <c r="F51" s="123" t="e">
        <f ca="1">ROUND(P50*factor!H51/UVUNIT,RoundNo)+ROUND(P50*(factor!C51/UVUNIT),RoundNo)</f>
        <v>#DIV/0!</v>
      </c>
      <c r="G51" s="123" t="e">
        <f t="shared" ca="1" si="7"/>
        <v>#DIV/0!</v>
      </c>
      <c r="H51" s="124">
        <f t="shared" ca="1" si="19"/>
        <v>0</v>
      </c>
      <c r="I51" s="123">
        <f t="shared" ca="1" si="20"/>
        <v>2655727</v>
      </c>
      <c r="J51" s="123">
        <f ca="1">ROUND(SA*factor!G51*UNIT/UVUNIT,0)</f>
        <v>0</v>
      </c>
      <c r="K51" s="123">
        <f ca="1">ROUND(SA*factor!C51*UNIT/UVUNIT,0)</f>
        <v>0</v>
      </c>
      <c r="L51" s="123">
        <f ca="1">ROUND(SA*factor!E51*UNIT/UVUNIT,0)</f>
        <v>0</v>
      </c>
      <c r="M51" s="123">
        <f ca="1">ROUND(SA*factor!D51*UNIT/UVUNIT,0)</f>
        <v>0</v>
      </c>
      <c r="N51" s="123">
        <f t="shared" ca="1" si="1"/>
        <v>0</v>
      </c>
      <c r="O51" s="123" t="e">
        <f ca="1">IF(B51=15,ROUND(N51/(factor!H51)*UVUNIT,0),0)+IF(AND(B51&lt;&gt;險種基本資料!$B$21,B51&gt;15,OR(OR(PUAD=ZDIVOPT02,A51&lt;=PUAYear),AND(PMST=ZDIVOPT02,A51&gt;=PayYear))),ROUND((G51-H52)/(factor!H51)*UVUNIT,0),0)</f>
        <v>#DIV/0!</v>
      </c>
      <c r="P51" s="123" t="e">
        <f t="shared" ca="1" si="10"/>
        <v>#DIV/0!</v>
      </c>
      <c r="Q51" s="123" t="e">
        <f ca="1">ROUND(P51*(factor!H51)/UVUNIT,0)</f>
        <v>#DIV/0!</v>
      </c>
      <c r="R51" s="123" t="e">
        <f t="shared" ca="1" si="16"/>
        <v>#DIV/0!</v>
      </c>
      <c r="S51" s="123" t="e">
        <f t="shared" ca="1" si="11"/>
        <v>#DIV/0!</v>
      </c>
      <c r="T51" s="123" t="e">
        <f t="shared" ca="1" si="12"/>
        <v>#DIV/0!</v>
      </c>
      <c r="U51" s="123" t="e">
        <f ca="1">IF(C51="","",ROUND(P50*factor!C51*UNIT/UVUNIT,0))</f>
        <v>#DIV/0!</v>
      </c>
      <c r="V51" s="123" t="e">
        <f t="shared" ca="1" si="17"/>
        <v>#DIV/0!</v>
      </c>
      <c r="W51" s="123" t="e">
        <f ca="1">ROUND((P50*factor!B51/UVUNIT),0)</f>
        <v>#DIV/0!</v>
      </c>
      <c r="X51" s="123" t="e">
        <f ca="1">ROUND((ROUND(P50*factor!C51/UVUNIT,0)+ROUND(P50*factor!H51/UVUNIT,0))*VLOOKUP(B51,Corridor,險種基本資料!$C$22,FALSE),0)</f>
        <v>#DIV/0!</v>
      </c>
      <c r="Y51" s="123" t="e">
        <f t="shared" ca="1" si="13"/>
        <v>#DIV/0!</v>
      </c>
      <c r="Z51" s="109">
        <f ca="1">ROUND(IF(險種基本資料!$I$28="Y",factor!I51,factor!D51)*(1-VLOOKUP(A51+1,險種基本資料!L:V,2+險種基本資料!$H$28,FALSE)),0)</f>
        <v>0</v>
      </c>
      <c r="AA51">
        <f ca="1">ROUND(IF(險種基本資料!$I$28="Y",factor!I52,factor!D52)*(1-VLOOKUP(A51+1,險種基本資料!L:V,2+險種基本資料!$H$28,FALSE)),0)</f>
        <v>0</v>
      </c>
      <c r="AB51">
        <f ca="1">IF(B51=險種基本資料!$B$21,0,ROUND(SA*UNIT/UVUNIT*(Z51+(AA51+factor!C52-Z51)*ROUNDDOWN(1/365,6)),0))</f>
        <v>0</v>
      </c>
      <c r="AC51" t="e">
        <f ca="1">IF(B51=險種基本資料!$B$21,0,ROUND(P51/UVUNIT*(factor!H51+(factor!H52+factor!C52-factor!H51)*ROUNDDOWN(1/365,6)) + IF(B51&lt;15,N51,0),0))</f>
        <v>#DIV/0!</v>
      </c>
      <c r="AD51">
        <f t="shared" ca="1" si="4"/>
        <v>0</v>
      </c>
      <c r="AE51">
        <f t="shared" ca="1" si="5"/>
        <v>0</v>
      </c>
      <c r="AF51">
        <f ca="1">factor!C51+AF50</f>
        <v>7714</v>
      </c>
    </row>
    <row r="52" spans="1:32" ht="16.149999999999999" hidden="1">
      <c r="A52" s="120">
        <v>50</v>
      </c>
      <c r="B52" s="121">
        <f t="shared" ca="1" si="15"/>
        <v>120</v>
      </c>
      <c r="C52" s="122">
        <f t="shared" ref="C52:D67" si="21">C51</f>
        <v>1.75</v>
      </c>
      <c r="D52" s="122">
        <f t="shared" si="21"/>
        <v>4.3499999999999996</v>
      </c>
      <c r="E52" s="123">
        <f ca="1">ROUND(SA*factor!D52*UNIT/UVUNIT,RoundNo)+ ROUND(SA*factor!C52*UNIT/UVUNIT,RoundNo)</f>
        <v>0</v>
      </c>
      <c r="F52" s="123" t="e">
        <f ca="1">ROUND(P51*factor!H52/UVUNIT,RoundNo)+ROUND(P51*(factor!C52/UVUNIT),RoundNo)</f>
        <v>#DIV/0!</v>
      </c>
      <c r="G52" s="123" t="e">
        <f t="shared" ca="1" si="7"/>
        <v>#DIV/0!</v>
      </c>
      <c r="H52" s="124">
        <f t="shared" ca="1" si="19"/>
        <v>0</v>
      </c>
      <c r="I52" s="123">
        <f t="shared" ca="1" si="20"/>
        <v>2655727</v>
      </c>
      <c r="J52" s="123">
        <f ca="1">ROUND(SA*factor!G52*UNIT/UVUNIT,0)</f>
        <v>0</v>
      </c>
      <c r="K52" s="123">
        <f ca="1">ROUND(SA*factor!C52*UNIT/UVUNIT,0)</f>
        <v>0</v>
      </c>
      <c r="L52" s="123">
        <f ca="1">ROUND(SA*factor!E52*UNIT/UVUNIT,0)</f>
        <v>0</v>
      </c>
      <c r="M52" s="123">
        <f ca="1">ROUND(SA*factor!D52*UNIT/UVUNIT,0)</f>
        <v>0</v>
      </c>
      <c r="N52" s="123">
        <f t="shared" ca="1" si="1"/>
        <v>0</v>
      </c>
      <c r="O52" s="123" t="e">
        <f ca="1">IF(B52=15,ROUND(N52/(factor!H52)*UVUNIT,0),0)+IF(AND(B52&lt;&gt;險種基本資料!$B$21,B52&gt;15,OR(OR(PUAD=ZDIVOPT02,A52&lt;=PUAYear),AND(PMST=ZDIVOPT02,A52&gt;=PayYear))),ROUND((G52-H53)/(factor!H52)*UVUNIT,0),0)</f>
        <v>#DIV/0!</v>
      </c>
      <c r="P52" s="123" t="e">
        <f t="shared" ca="1" si="10"/>
        <v>#DIV/0!</v>
      </c>
      <c r="Q52" s="123" t="e">
        <f ca="1">ROUND(P52*(factor!H52)/UVUNIT,0)</f>
        <v>#DIV/0!</v>
      </c>
      <c r="R52" s="123" t="e">
        <f t="shared" ca="1" si="16"/>
        <v>#DIV/0!</v>
      </c>
      <c r="S52" s="123" t="e">
        <f t="shared" ca="1" si="11"/>
        <v>#DIV/0!</v>
      </c>
      <c r="T52" s="123" t="e">
        <f t="shared" ca="1" si="12"/>
        <v>#DIV/0!</v>
      </c>
      <c r="U52" s="123" t="e">
        <f ca="1">IF(C52="","",ROUND(P51*factor!C52*UNIT/UVUNIT,0))</f>
        <v>#DIV/0!</v>
      </c>
      <c r="V52" s="123" t="e">
        <f t="shared" ca="1" si="17"/>
        <v>#DIV/0!</v>
      </c>
      <c r="W52" s="123" t="e">
        <f ca="1">ROUND((P51*factor!B52/UVUNIT),0)</f>
        <v>#DIV/0!</v>
      </c>
      <c r="X52" s="123" t="e">
        <f ca="1">ROUND((ROUND(P51*factor!C52/UVUNIT,0)+ROUND(P51*factor!H52/UVUNIT,0))*VLOOKUP(B52,Corridor,險種基本資料!$C$22,FALSE),0)</f>
        <v>#DIV/0!</v>
      </c>
      <c r="Y52" s="123" t="e">
        <f t="shared" ca="1" si="13"/>
        <v>#DIV/0!</v>
      </c>
      <c r="Z52" s="109">
        <f ca="1">ROUND(IF(險種基本資料!$I$28="Y",factor!I52,factor!D52)*(1-VLOOKUP(A52+1,險種基本資料!L:V,2+險種基本資料!$H$28,FALSE)),0)</f>
        <v>0</v>
      </c>
      <c r="AA52">
        <f ca="1">ROUND(IF(險種基本資料!$I$28="Y",factor!I53,factor!D53)*(1-VLOOKUP(A52+1,險種基本資料!L:V,2+險種基本資料!$H$28,FALSE)),0)</f>
        <v>0</v>
      </c>
      <c r="AB52">
        <f ca="1">IF(B52=險種基本資料!$B$21,0,ROUND(SA*UNIT/UVUNIT*(Z52+(AA52+factor!C53-Z52)*ROUNDDOWN(1/365,6)),0))</f>
        <v>0</v>
      </c>
      <c r="AC52" t="e">
        <f ca="1">IF(B52=險種基本資料!$B$21,0,ROUND(P52/UVUNIT*(factor!H52+(factor!H53+factor!C53-factor!H52)*ROUNDDOWN(1/365,6)) + IF(B52&lt;15,N52,0),0))</f>
        <v>#DIV/0!</v>
      </c>
      <c r="AD52">
        <f t="shared" ca="1" si="4"/>
        <v>0</v>
      </c>
      <c r="AE52">
        <f t="shared" ca="1" si="5"/>
        <v>0</v>
      </c>
      <c r="AF52">
        <f ca="1">factor!C52+AF51</f>
        <v>7714</v>
      </c>
    </row>
    <row r="53" spans="1:32" ht="16.149999999999999" hidden="1">
      <c r="A53" s="120">
        <v>51</v>
      </c>
      <c r="B53" s="121">
        <f t="shared" ca="1" si="15"/>
        <v>121</v>
      </c>
      <c r="C53" s="122">
        <f t="shared" si="21"/>
        <v>1.75</v>
      </c>
      <c r="D53" s="122">
        <f t="shared" si="21"/>
        <v>4.3499999999999996</v>
      </c>
      <c r="E53" s="123">
        <f ca="1">ROUND(SA*factor!D53*UNIT/UVUNIT,RoundNo)+ ROUND(SA*factor!C53*UNIT/UVUNIT,RoundNo)</f>
        <v>0</v>
      </c>
      <c r="F53" s="123" t="e">
        <f ca="1">ROUND(P52*factor!H53/UVUNIT,RoundNo)+ROUND(P52*(factor!C53/UVUNIT),RoundNo)</f>
        <v>#DIV/0!</v>
      </c>
      <c r="G53" s="123" t="e">
        <f t="shared" ca="1" si="7"/>
        <v>#DIV/0!</v>
      </c>
      <c r="H53" s="124">
        <f t="shared" ca="1" si="19"/>
        <v>0</v>
      </c>
      <c r="I53" s="123">
        <f t="shared" ca="1" si="20"/>
        <v>2655727</v>
      </c>
      <c r="J53" s="123">
        <f ca="1">ROUND(SA*factor!G53*UNIT/UVUNIT,0)</f>
        <v>0</v>
      </c>
      <c r="K53" s="123">
        <f ca="1">ROUND(SA*factor!C53*UNIT/UVUNIT,0)</f>
        <v>0</v>
      </c>
      <c r="L53" s="123">
        <f ca="1">ROUND(SA*factor!E53*UNIT/UVUNIT,0)</f>
        <v>0</v>
      </c>
      <c r="M53" s="123">
        <f ca="1">ROUND(SA*factor!D53*UNIT/UVUNIT,0)</f>
        <v>0</v>
      </c>
      <c r="N53" s="123">
        <f t="shared" ca="1" si="1"/>
        <v>0</v>
      </c>
      <c r="O53" s="123" t="e">
        <f ca="1">IF(B53=15,ROUND(N53/(factor!H53)*UVUNIT,0),0)+IF(AND(B53&lt;&gt;險種基本資料!$B$21,B53&gt;15,OR(OR(PUAD=ZDIVOPT02,A53&lt;=PUAYear),AND(PMST=ZDIVOPT02,A53&gt;=PayYear))),ROUND((G53-H54)/(factor!H53)*UVUNIT,0),0)</f>
        <v>#DIV/0!</v>
      </c>
      <c r="P53" s="123" t="e">
        <f t="shared" ca="1" si="10"/>
        <v>#DIV/0!</v>
      </c>
      <c r="Q53" s="123" t="e">
        <f ca="1">ROUND(P53*(factor!H53)/UVUNIT,0)</f>
        <v>#DIV/0!</v>
      </c>
      <c r="R53" s="123" t="e">
        <f t="shared" ca="1" si="16"/>
        <v>#DIV/0!</v>
      </c>
      <c r="S53" s="123" t="e">
        <f t="shared" ca="1" si="11"/>
        <v>#DIV/0!</v>
      </c>
      <c r="T53" s="123" t="e">
        <f t="shared" ca="1" si="12"/>
        <v>#DIV/0!</v>
      </c>
      <c r="U53" s="123" t="e">
        <f ca="1">IF(C53="","",ROUND(P52*factor!C53*UNIT/UVUNIT,0))</f>
        <v>#DIV/0!</v>
      </c>
      <c r="V53" s="123" t="e">
        <f t="shared" ca="1" si="17"/>
        <v>#DIV/0!</v>
      </c>
      <c r="W53" s="123" t="e">
        <f ca="1">ROUND((P52*factor!B53/UVUNIT),0)</f>
        <v>#DIV/0!</v>
      </c>
      <c r="X53" s="123" t="e">
        <f ca="1">ROUND((ROUND(P52*factor!C53/UVUNIT,0)+ROUND(P52*factor!H53/UVUNIT,0))*VLOOKUP(B53,Corridor,險種基本資料!$C$22,FALSE),0)</f>
        <v>#DIV/0!</v>
      </c>
      <c r="Y53" s="123" t="e">
        <f t="shared" ca="1" si="13"/>
        <v>#DIV/0!</v>
      </c>
      <c r="Z53" s="109">
        <f ca="1">ROUND(IF(險種基本資料!$I$28="Y",factor!I53,factor!D53)*(1-VLOOKUP(A53+1,險種基本資料!L:V,2+險種基本資料!$H$28,FALSE)),0)</f>
        <v>0</v>
      </c>
      <c r="AA53">
        <f ca="1">ROUND(IF(險種基本資料!$I$28="Y",factor!I54,factor!D54)*(1-VLOOKUP(A53+1,險種基本資料!L:V,2+險種基本資料!$H$28,FALSE)),0)</f>
        <v>0</v>
      </c>
      <c r="AB53">
        <f ca="1">IF(B53=險種基本資料!$B$21,0,ROUND(SA*UNIT/UVUNIT*(Z53+(AA53+factor!C54-Z53)*ROUNDDOWN(1/365,6)),0))</f>
        <v>0</v>
      </c>
      <c r="AC53" t="e">
        <f ca="1">IF(B53=險種基本資料!$B$21,0,ROUND(P53/UVUNIT*(factor!H53+(factor!H54+factor!C54-factor!H53)*ROUNDDOWN(1/365,6)) + IF(B53&lt;15,N53,0),0))</f>
        <v>#DIV/0!</v>
      </c>
      <c r="AD53">
        <f t="shared" ca="1" si="4"/>
        <v>0</v>
      </c>
      <c r="AE53">
        <f t="shared" ca="1" si="5"/>
        <v>0</v>
      </c>
      <c r="AF53">
        <f ca="1">factor!C53+AF52</f>
        <v>7714</v>
      </c>
    </row>
    <row r="54" spans="1:32" ht="16.149999999999999" hidden="1">
      <c r="A54" s="120">
        <v>52</v>
      </c>
      <c r="B54" s="121">
        <f t="shared" ca="1" si="15"/>
        <v>122</v>
      </c>
      <c r="C54" s="122">
        <f t="shared" si="21"/>
        <v>1.75</v>
      </c>
      <c r="D54" s="122">
        <f t="shared" si="21"/>
        <v>4.3499999999999996</v>
      </c>
      <c r="E54" s="123">
        <f ca="1">ROUND(SA*factor!D54*UNIT/UVUNIT,RoundNo)+ ROUND(SA*factor!C54*UNIT/UVUNIT,RoundNo)</f>
        <v>0</v>
      </c>
      <c r="F54" s="123" t="e">
        <f ca="1">ROUND(P53*factor!H54/UVUNIT,RoundNo)+ROUND(P53*(factor!C54/UVUNIT),RoundNo)</f>
        <v>#DIV/0!</v>
      </c>
      <c r="G54" s="123" t="e">
        <f t="shared" ca="1" si="7"/>
        <v>#DIV/0!</v>
      </c>
      <c r="H54" s="124">
        <f t="shared" ca="1" si="19"/>
        <v>0</v>
      </c>
      <c r="I54" s="123">
        <f t="shared" ca="1" si="20"/>
        <v>2655727</v>
      </c>
      <c r="J54" s="123">
        <f ca="1">ROUND(SA*factor!G54*UNIT/UVUNIT,0)</f>
        <v>0</v>
      </c>
      <c r="K54" s="123">
        <f ca="1">ROUND(SA*factor!C54*UNIT/UVUNIT,0)</f>
        <v>0</v>
      </c>
      <c r="L54" s="123">
        <f ca="1">ROUND(SA*factor!E54*UNIT/UVUNIT,0)</f>
        <v>0</v>
      </c>
      <c r="M54" s="123">
        <f ca="1">ROUND(SA*factor!D54*UNIT/UVUNIT,0)</f>
        <v>0</v>
      </c>
      <c r="N54" s="123">
        <f t="shared" ca="1" si="1"/>
        <v>0</v>
      </c>
      <c r="O54" s="123" t="e">
        <f ca="1">IF(B54=15,ROUND(N54/(factor!H54)*UVUNIT,0),0)+IF(AND(B54&lt;&gt;險種基本資料!$B$21,B54&gt;15,OR(OR(PUAD=ZDIVOPT02,A54&lt;=PUAYear),AND(PMST=ZDIVOPT02,A54&gt;=PayYear))),ROUND((G54-H55)/(factor!H54)*UVUNIT,0),0)</f>
        <v>#DIV/0!</v>
      </c>
      <c r="P54" s="123" t="e">
        <f t="shared" ca="1" si="10"/>
        <v>#DIV/0!</v>
      </c>
      <c r="Q54" s="123" t="e">
        <f ca="1">ROUND(P54*(factor!H54)/UVUNIT,0)</f>
        <v>#DIV/0!</v>
      </c>
      <c r="R54" s="123" t="e">
        <f t="shared" ca="1" si="16"/>
        <v>#DIV/0!</v>
      </c>
      <c r="S54" s="123" t="e">
        <f t="shared" ca="1" si="11"/>
        <v>#DIV/0!</v>
      </c>
      <c r="T54" s="123" t="e">
        <f t="shared" ca="1" si="12"/>
        <v>#DIV/0!</v>
      </c>
      <c r="U54" s="123" t="e">
        <f ca="1">IF(C54="","",ROUND(P53*factor!C54*UNIT/UVUNIT,0))</f>
        <v>#DIV/0!</v>
      </c>
      <c r="V54" s="123" t="e">
        <f t="shared" ca="1" si="17"/>
        <v>#DIV/0!</v>
      </c>
      <c r="W54" s="123" t="e">
        <f ca="1">ROUND((P53*factor!B54/UVUNIT),0)</f>
        <v>#DIV/0!</v>
      </c>
      <c r="X54" s="123" t="e">
        <f ca="1">ROUND((ROUND(P53*factor!C54/UVUNIT,0)+ROUND(P53*factor!H54/UVUNIT,0))*VLOOKUP(B54,Corridor,險種基本資料!$C$22,FALSE),0)</f>
        <v>#DIV/0!</v>
      </c>
      <c r="Y54" s="123" t="e">
        <f t="shared" ca="1" si="13"/>
        <v>#DIV/0!</v>
      </c>
      <c r="Z54" s="109">
        <f ca="1">ROUND(IF(險種基本資料!$I$28="Y",factor!I54,factor!D54)*(1-VLOOKUP(A54+1,險種基本資料!L:V,2+險種基本資料!$H$28,FALSE)),0)</f>
        <v>0</v>
      </c>
      <c r="AA54">
        <f ca="1">ROUND(IF(險種基本資料!$I$28="Y",factor!I55,factor!D55)*(1-VLOOKUP(A54+1,險種基本資料!L:V,2+險種基本資料!$H$28,FALSE)),0)</f>
        <v>0</v>
      </c>
      <c r="AB54">
        <f ca="1">IF(B54=險種基本資料!$B$21,0,ROUND(SA*UNIT/UVUNIT*(Z54+(AA54+factor!C55-Z54)*ROUNDDOWN(1/365,6)),0))</f>
        <v>0</v>
      </c>
      <c r="AC54" t="e">
        <f ca="1">IF(B54=險種基本資料!$B$21,0,ROUND(P54/UVUNIT*(factor!H54+(factor!H55+factor!C55-factor!H54)*ROUNDDOWN(1/365,6)) + IF(B54&lt;15,N54,0),0))</f>
        <v>#DIV/0!</v>
      </c>
      <c r="AD54">
        <f t="shared" ca="1" si="4"/>
        <v>0</v>
      </c>
      <c r="AE54">
        <f t="shared" ca="1" si="5"/>
        <v>0</v>
      </c>
      <c r="AF54">
        <f ca="1">factor!C54+AF53</f>
        <v>7714</v>
      </c>
    </row>
    <row r="55" spans="1:32" ht="16.149999999999999" hidden="1">
      <c r="A55" s="120">
        <v>53</v>
      </c>
      <c r="B55" s="121">
        <f t="shared" ca="1" si="15"/>
        <v>123</v>
      </c>
      <c r="C55" s="122">
        <f t="shared" si="21"/>
        <v>1.75</v>
      </c>
      <c r="D55" s="122">
        <f t="shared" si="21"/>
        <v>4.3499999999999996</v>
      </c>
      <c r="E55" s="123">
        <f ca="1">ROUND(SA*factor!D55*UNIT/UVUNIT,RoundNo)+ ROUND(SA*factor!C55*UNIT/UVUNIT,RoundNo)</f>
        <v>0</v>
      </c>
      <c r="F55" s="123" t="e">
        <f ca="1">ROUND(P54*factor!H55/UVUNIT,RoundNo)+ROUND(P54*(factor!C55/UVUNIT),RoundNo)</f>
        <v>#DIV/0!</v>
      </c>
      <c r="G55" s="123" t="e">
        <f t="shared" ca="1" si="7"/>
        <v>#DIV/0!</v>
      </c>
      <c r="H55" s="124">
        <f t="shared" ca="1" si="19"/>
        <v>0</v>
      </c>
      <c r="I55" s="123">
        <f t="shared" ca="1" si="20"/>
        <v>2655727</v>
      </c>
      <c r="J55" s="123">
        <f ca="1">ROUND(SA*factor!G55*UNIT/UVUNIT,0)</f>
        <v>0</v>
      </c>
      <c r="K55" s="123">
        <f ca="1">ROUND(SA*factor!C55*UNIT/UVUNIT,0)</f>
        <v>0</v>
      </c>
      <c r="L55" s="123">
        <f ca="1">ROUND(SA*factor!E55*UNIT/UVUNIT,0)</f>
        <v>0</v>
      </c>
      <c r="M55" s="123">
        <f ca="1">ROUND(SA*factor!D55*UNIT/UVUNIT,0)</f>
        <v>0</v>
      </c>
      <c r="N55" s="123">
        <f t="shared" ca="1" si="1"/>
        <v>0</v>
      </c>
      <c r="O55" s="123" t="e">
        <f ca="1">IF(B55=15,ROUND(N55/(factor!H55)*UVUNIT,0),0)+IF(AND(B55&lt;&gt;險種基本資料!$B$21,B55&gt;15,OR(OR(PUAD=ZDIVOPT02,A55&lt;=PUAYear),AND(PMST=ZDIVOPT02,A55&gt;=PayYear))),ROUND((G55-H56)/(factor!H55)*UVUNIT,0),0)</f>
        <v>#DIV/0!</v>
      </c>
      <c r="P55" s="123" t="e">
        <f t="shared" ca="1" si="10"/>
        <v>#DIV/0!</v>
      </c>
      <c r="Q55" s="123" t="e">
        <f ca="1">ROUND(P55*(factor!H55)/UVUNIT,0)</f>
        <v>#DIV/0!</v>
      </c>
      <c r="R55" s="123" t="e">
        <f t="shared" ca="1" si="16"/>
        <v>#DIV/0!</v>
      </c>
      <c r="S55" s="123" t="e">
        <f t="shared" ca="1" si="11"/>
        <v>#DIV/0!</v>
      </c>
      <c r="T55" s="123" t="e">
        <f t="shared" ca="1" si="12"/>
        <v>#DIV/0!</v>
      </c>
      <c r="U55" s="123" t="e">
        <f ca="1">IF(C55="","",ROUND(P54*factor!C55*UNIT/UVUNIT,0))</f>
        <v>#DIV/0!</v>
      </c>
      <c r="V55" s="123" t="e">
        <f t="shared" ca="1" si="17"/>
        <v>#DIV/0!</v>
      </c>
      <c r="W55" s="123" t="e">
        <f ca="1">ROUND((P54*factor!B55/UVUNIT),0)</f>
        <v>#DIV/0!</v>
      </c>
      <c r="X55" s="123" t="e">
        <f ca="1">ROUND((ROUND(P54*factor!C55/UVUNIT,0)+ROUND(P54*factor!H55/UVUNIT,0))*VLOOKUP(B55,Corridor,險種基本資料!$C$22,FALSE),0)</f>
        <v>#DIV/0!</v>
      </c>
      <c r="Y55" s="123" t="e">
        <f t="shared" ca="1" si="13"/>
        <v>#DIV/0!</v>
      </c>
      <c r="Z55" s="109">
        <f ca="1">ROUND(IF(險種基本資料!$I$28="Y",factor!I55,factor!D55)*(1-VLOOKUP(A55+1,險種基本資料!L:V,2+險種基本資料!$H$28,FALSE)),0)</f>
        <v>0</v>
      </c>
      <c r="AA55">
        <f ca="1">ROUND(IF(險種基本資料!$I$28="Y",factor!I56,factor!D56)*(1-VLOOKUP(A55+1,險種基本資料!L:V,2+險種基本資料!$H$28,FALSE)),0)</f>
        <v>0</v>
      </c>
      <c r="AB55">
        <f ca="1">IF(B55=險種基本資料!$B$21,0,ROUND(SA*UNIT/UVUNIT*(Z55+(AA55+factor!C56-Z55)*ROUNDDOWN(1/365,6)),0))</f>
        <v>0</v>
      </c>
      <c r="AC55" t="e">
        <f ca="1">IF(B55=險種基本資料!$B$21,0,ROUND(P55/UVUNIT*(factor!H55+(factor!H56+factor!C56-factor!H55)*ROUNDDOWN(1/365,6)) + IF(B55&lt;15,N55,0),0))</f>
        <v>#DIV/0!</v>
      </c>
      <c r="AD55">
        <f t="shared" ca="1" si="4"/>
        <v>0</v>
      </c>
      <c r="AE55">
        <f t="shared" ca="1" si="5"/>
        <v>0</v>
      </c>
      <c r="AF55">
        <f ca="1">factor!C55+AF54</f>
        <v>7714</v>
      </c>
    </row>
    <row r="56" spans="1:32" ht="16.149999999999999" hidden="1">
      <c r="A56" s="120">
        <v>54</v>
      </c>
      <c r="B56" s="121">
        <f t="shared" ca="1" si="15"/>
        <v>124</v>
      </c>
      <c r="C56" s="122">
        <f t="shared" si="21"/>
        <v>1.75</v>
      </c>
      <c r="D56" s="122">
        <f t="shared" si="21"/>
        <v>4.3499999999999996</v>
      </c>
      <c r="E56" s="123">
        <f ca="1">ROUND(SA*factor!D56*UNIT/UVUNIT,RoundNo)+ ROUND(SA*factor!C56*UNIT/UVUNIT,RoundNo)</f>
        <v>0</v>
      </c>
      <c r="F56" s="123" t="e">
        <f ca="1">ROUND(P55*factor!H56/UVUNIT,RoundNo)+ROUND(P55*(factor!C56/UVUNIT),RoundNo)</f>
        <v>#DIV/0!</v>
      </c>
      <c r="G56" s="123" t="e">
        <f t="shared" ca="1" si="7"/>
        <v>#DIV/0!</v>
      </c>
      <c r="H56" s="124">
        <f t="shared" ca="1" si="19"/>
        <v>0</v>
      </c>
      <c r="I56" s="123">
        <f t="shared" ca="1" si="20"/>
        <v>2655727</v>
      </c>
      <c r="J56" s="123">
        <f ca="1">ROUND(SA*factor!G56*UNIT/UVUNIT,0)</f>
        <v>0</v>
      </c>
      <c r="K56" s="123">
        <f ca="1">ROUND(SA*factor!C56*UNIT/UVUNIT,0)</f>
        <v>0</v>
      </c>
      <c r="L56" s="123">
        <f ca="1">ROUND(SA*factor!E56*UNIT/UVUNIT,0)</f>
        <v>0</v>
      </c>
      <c r="M56" s="123">
        <f ca="1">ROUND(SA*factor!D56*UNIT/UVUNIT,0)</f>
        <v>0</v>
      </c>
      <c r="N56" s="123">
        <f t="shared" ca="1" si="1"/>
        <v>0</v>
      </c>
      <c r="O56" s="123" t="e">
        <f ca="1">IF(B56=15,ROUND(N56/(factor!H56)*UVUNIT,0),0)+IF(AND(B56&lt;&gt;險種基本資料!$B$21,B56&gt;15,OR(OR(PUAD=ZDIVOPT02,A56&lt;=PUAYear),AND(PMST=ZDIVOPT02,A56&gt;=PayYear))),ROUND((G56-H57)/(factor!H56)*UVUNIT,0),0)</f>
        <v>#DIV/0!</v>
      </c>
      <c r="P56" s="123" t="e">
        <f t="shared" ca="1" si="10"/>
        <v>#DIV/0!</v>
      </c>
      <c r="Q56" s="123" t="e">
        <f ca="1">ROUND(P56*(factor!H56)/UVUNIT,0)</f>
        <v>#DIV/0!</v>
      </c>
      <c r="R56" s="123" t="e">
        <f t="shared" ca="1" si="16"/>
        <v>#DIV/0!</v>
      </c>
      <c r="S56" s="123" t="e">
        <f t="shared" ca="1" si="11"/>
        <v>#DIV/0!</v>
      </c>
      <c r="T56" s="123" t="e">
        <f t="shared" ca="1" si="12"/>
        <v>#DIV/0!</v>
      </c>
      <c r="U56" s="123" t="e">
        <f ca="1">IF(C56="","",ROUND(P55*factor!C56*UNIT/UVUNIT,0))</f>
        <v>#DIV/0!</v>
      </c>
      <c r="V56" s="123" t="e">
        <f t="shared" ca="1" si="17"/>
        <v>#DIV/0!</v>
      </c>
      <c r="W56" s="123" t="e">
        <f ca="1">ROUND((P55*factor!B56/UVUNIT),0)</f>
        <v>#DIV/0!</v>
      </c>
      <c r="X56" s="123" t="e">
        <f ca="1">ROUND((ROUND(P55*factor!C56/UVUNIT,0)+ROUND(P55*factor!H56/UVUNIT,0))*VLOOKUP(B56,Corridor,險種基本資料!$C$22,FALSE),0)</f>
        <v>#DIV/0!</v>
      </c>
      <c r="Y56" s="123" t="e">
        <f t="shared" ca="1" si="13"/>
        <v>#DIV/0!</v>
      </c>
      <c r="Z56" s="109">
        <f ca="1">ROUND(IF(險種基本資料!$I$28="Y",factor!I56,factor!D56)*(1-VLOOKUP(A56+1,險種基本資料!L:V,2+險種基本資料!$H$28,FALSE)),0)</f>
        <v>0</v>
      </c>
      <c r="AA56">
        <f ca="1">ROUND(IF(險種基本資料!$I$28="Y",factor!I57,factor!D57)*(1-VLOOKUP(A56+1,險種基本資料!L:V,2+險種基本資料!$H$28,FALSE)),0)</f>
        <v>0</v>
      </c>
      <c r="AB56">
        <f ca="1">IF(B56=險種基本資料!$B$21,0,ROUND(SA*UNIT/UVUNIT*(Z56+(AA56+factor!C57-Z56)*ROUNDDOWN(1/365,6)),0))</f>
        <v>0</v>
      </c>
      <c r="AC56" t="e">
        <f ca="1">IF(B56=險種基本資料!$B$21,0,ROUND(P56/UVUNIT*(factor!H56+(factor!H57+factor!C57-factor!H56)*ROUNDDOWN(1/365,6)) + IF(B56&lt;15,N56,0),0))</f>
        <v>#DIV/0!</v>
      </c>
      <c r="AD56">
        <f t="shared" ca="1" si="4"/>
        <v>0</v>
      </c>
      <c r="AE56">
        <f t="shared" ca="1" si="5"/>
        <v>0</v>
      </c>
      <c r="AF56">
        <f ca="1">factor!C56+AF55</f>
        <v>7714</v>
      </c>
    </row>
    <row r="57" spans="1:32" ht="16.149999999999999" hidden="1">
      <c r="A57" s="120">
        <v>55</v>
      </c>
      <c r="B57" s="121">
        <f t="shared" ca="1" si="15"/>
        <v>125</v>
      </c>
      <c r="C57" s="122">
        <f t="shared" si="21"/>
        <v>1.75</v>
      </c>
      <c r="D57" s="122">
        <f t="shared" si="21"/>
        <v>4.3499999999999996</v>
      </c>
      <c r="E57" s="123">
        <f ca="1">ROUND(SA*factor!D57*UNIT/UVUNIT,RoundNo)+ ROUND(SA*factor!C57*UNIT/UVUNIT,RoundNo)</f>
        <v>0</v>
      </c>
      <c r="F57" s="123" t="e">
        <f ca="1">ROUND(P56*factor!H57/UVUNIT,RoundNo)+ROUND(P56*(factor!C57/UVUNIT),RoundNo)</f>
        <v>#DIV/0!</v>
      </c>
      <c r="G57" s="123" t="e">
        <f t="shared" ca="1" si="7"/>
        <v>#DIV/0!</v>
      </c>
      <c r="H57" s="124">
        <f t="shared" ca="1" si="19"/>
        <v>0</v>
      </c>
      <c r="I57" s="123">
        <f t="shared" ca="1" si="20"/>
        <v>2655727</v>
      </c>
      <c r="J57" s="123">
        <f ca="1">ROUND(SA*factor!G57*UNIT/UVUNIT,0)</f>
        <v>0</v>
      </c>
      <c r="K57" s="123">
        <f ca="1">ROUND(SA*factor!C57*UNIT/UVUNIT,0)</f>
        <v>0</v>
      </c>
      <c r="L57" s="123">
        <f ca="1">ROUND(SA*factor!E57*UNIT/UVUNIT,0)</f>
        <v>0</v>
      </c>
      <c r="M57" s="123">
        <f ca="1">ROUND(SA*factor!D57*UNIT/UVUNIT,0)</f>
        <v>0</v>
      </c>
      <c r="N57" s="123">
        <f t="shared" ca="1" si="1"/>
        <v>0</v>
      </c>
      <c r="O57" s="123" t="e">
        <f ca="1">IF(B57=15,ROUND(N57/(factor!H57)*UVUNIT,0),0)+IF(AND(B57&lt;&gt;險種基本資料!$B$21,B57&gt;15,OR(OR(PUAD=ZDIVOPT02,A57&lt;=PUAYear),AND(PMST=ZDIVOPT02,A57&gt;=PayYear))),ROUND((G57-H58)/(factor!H57)*UVUNIT,0),0)</f>
        <v>#DIV/0!</v>
      </c>
      <c r="P57" s="123" t="e">
        <f t="shared" ca="1" si="10"/>
        <v>#DIV/0!</v>
      </c>
      <c r="Q57" s="123" t="e">
        <f ca="1">ROUND(P57*(factor!H57)/UVUNIT,0)</f>
        <v>#DIV/0!</v>
      </c>
      <c r="R57" s="123" t="e">
        <f t="shared" ca="1" si="16"/>
        <v>#DIV/0!</v>
      </c>
      <c r="S57" s="123" t="e">
        <f t="shared" ca="1" si="11"/>
        <v>#DIV/0!</v>
      </c>
      <c r="T57" s="123" t="e">
        <f t="shared" ca="1" si="12"/>
        <v>#DIV/0!</v>
      </c>
      <c r="U57" s="123" t="e">
        <f ca="1">IF(C57="","",ROUND(P56*factor!C57*UNIT/UVUNIT,0))</f>
        <v>#DIV/0!</v>
      </c>
      <c r="V57" s="123" t="e">
        <f t="shared" ca="1" si="17"/>
        <v>#DIV/0!</v>
      </c>
      <c r="W57" s="123" t="e">
        <f ca="1">ROUND((P56*factor!B57/UVUNIT),0)</f>
        <v>#DIV/0!</v>
      </c>
      <c r="X57" s="123" t="e">
        <f ca="1">ROUND((ROUND(P56*factor!C57/UVUNIT,0)+ROUND(P56*factor!H57/UVUNIT,0))*VLOOKUP(B57,Corridor,險種基本資料!$C$22,FALSE),0)</f>
        <v>#DIV/0!</v>
      </c>
      <c r="Y57" s="123" t="e">
        <f t="shared" ca="1" si="13"/>
        <v>#DIV/0!</v>
      </c>
      <c r="Z57" s="109">
        <f ca="1">ROUND(IF(險種基本資料!$I$28="Y",factor!I57,factor!D57)*(1-VLOOKUP(A57+1,險種基本資料!L:V,2+險種基本資料!$H$28,FALSE)),0)</f>
        <v>0</v>
      </c>
      <c r="AA57">
        <f ca="1">ROUND(IF(險種基本資料!$I$28="Y",factor!I58,factor!D58)*(1-VLOOKUP(A57+1,險種基本資料!L:V,2+險種基本資料!$H$28,FALSE)),0)</f>
        <v>0</v>
      </c>
      <c r="AB57">
        <f ca="1">IF(B57=險種基本資料!$B$21,0,ROUND(SA*UNIT/UVUNIT*(Z57+(AA57+factor!C58-Z57)*ROUNDDOWN(1/365,6)),0))</f>
        <v>0</v>
      </c>
      <c r="AC57" t="e">
        <f ca="1">IF(B57=險種基本資料!$B$21,0,ROUND(P57/UVUNIT*(factor!H57+(factor!H58+factor!C58-factor!H57)*ROUNDDOWN(1/365,6)) + IF(B57&lt;15,N57,0),0))</f>
        <v>#DIV/0!</v>
      </c>
      <c r="AD57">
        <f t="shared" ca="1" si="4"/>
        <v>0</v>
      </c>
      <c r="AE57">
        <f t="shared" ca="1" si="5"/>
        <v>0</v>
      </c>
      <c r="AF57">
        <f ca="1">factor!C57+AF56</f>
        <v>7714</v>
      </c>
    </row>
    <row r="58" spans="1:32" ht="16.149999999999999" hidden="1">
      <c r="A58" s="120">
        <v>56</v>
      </c>
      <c r="B58" s="121">
        <f t="shared" ca="1" si="15"/>
        <v>126</v>
      </c>
      <c r="C58" s="122">
        <f t="shared" si="21"/>
        <v>1.75</v>
      </c>
      <c r="D58" s="122">
        <f t="shared" si="21"/>
        <v>4.3499999999999996</v>
      </c>
      <c r="E58" s="123">
        <f ca="1">ROUND(SA*factor!D58*UNIT/UVUNIT,RoundNo)+ ROUND(SA*factor!C58*UNIT/UVUNIT,RoundNo)</f>
        <v>0</v>
      </c>
      <c r="F58" s="123" t="e">
        <f ca="1">ROUND(P57*factor!H58/UVUNIT,RoundNo)+ROUND(P57*(factor!C58/UVUNIT),RoundNo)</f>
        <v>#DIV/0!</v>
      </c>
      <c r="G58" s="123" t="e">
        <f t="shared" ca="1" si="7"/>
        <v>#DIV/0!</v>
      </c>
      <c r="H58" s="124">
        <f t="shared" ca="1" si="19"/>
        <v>0</v>
      </c>
      <c r="I58" s="123">
        <f t="shared" ca="1" si="20"/>
        <v>2655727</v>
      </c>
      <c r="J58" s="123">
        <f ca="1">ROUND(SA*factor!G58*UNIT/UVUNIT,0)</f>
        <v>0</v>
      </c>
      <c r="K58" s="123">
        <f ca="1">ROUND(SA*factor!C58*UNIT/UVUNIT,0)</f>
        <v>0</v>
      </c>
      <c r="L58" s="123">
        <f ca="1">ROUND(SA*factor!E58*UNIT/UVUNIT,0)</f>
        <v>0</v>
      </c>
      <c r="M58" s="123">
        <f ca="1">ROUND(SA*factor!D58*UNIT/UVUNIT,0)</f>
        <v>0</v>
      </c>
      <c r="N58" s="123">
        <f t="shared" ca="1" si="1"/>
        <v>0</v>
      </c>
      <c r="O58" s="123" t="e">
        <f ca="1">IF(B58=15,ROUND(N58/(factor!H58)*UVUNIT,0),0)+IF(AND(B58&lt;&gt;險種基本資料!$B$21,B58&gt;15,OR(OR(PUAD=ZDIVOPT02,A58&lt;=PUAYear),AND(PMST=ZDIVOPT02,A58&gt;=PayYear))),ROUND((G58-H59)/(factor!H58)*UVUNIT,0),0)</f>
        <v>#DIV/0!</v>
      </c>
      <c r="P58" s="123" t="e">
        <f t="shared" ca="1" si="10"/>
        <v>#DIV/0!</v>
      </c>
      <c r="Q58" s="123" t="e">
        <f ca="1">ROUND(P58*(factor!H58)/UVUNIT,0)</f>
        <v>#DIV/0!</v>
      </c>
      <c r="R58" s="123" t="e">
        <f t="shared" ca="1" si="16"/>
        <v>#DIV/0!</v>
      </c>
      <c r="S58" s="123" t="e">
        <f t="shared" ca="1" si="11"/>
        <v>#DIV/0!</v>
      </c>
      <c r="T58" s="123" t="e">
        <f t="shared" ca="1" si="12"/>
        <v>#DIV/0!</v>
      </c>
      <c r="U58" s="123" t="e">
        <f ca="1">IF(C58="","",ROUND(P57*factor!C58*UNIT/UVUNIT,0))</f>
        <v>#DIV/0!</v>
      </c>
      <c r="V58" s="123" t="e">
        <f t="shared" ca="1" si="17"/>
        <v>#DIV/0!</v>
      </c>
      <c r="W58" s="123" t="e">
        <f ca="1">ROUND((P57*factor!B58/UVUNIT),0)</f>
        <v>#DIV/0!</v>
      </c>
      <c r="X58" s="123" t="e">
        <f ca="1">ROUND((ROUND(P57*factor!C58/UVUNIT,0)+ROUND(P57*factor!H58/UVUNIT,0))*VLOOKUP(B58,Corridor,險種基本資料!$C$22,FALSE),0)</f>
        <v>#DIV/0!</v>
      </c>
      <c r="Y58" s="123" t="e">
        <f t="shared" ca="1" si="13"/>
        <v>#DIV/0!</v>
      </c>
      <c r="Z58" s="109">
        <f ca="1">ROUND(IF(險種基本資料!$I$28="Y",factor!I58,factor!D58)*(1-VLOOKUP(A58+1,險種基本資料!L:V,2+險種基本資料!$H$28,FALSE)),0)</f>
        <v>0</v>
      </c>
      <c r="AA58">
        <f ca="1">ROUND(IF(險種基本資料!$I$28="Y",factor!I59,factor!D59)*(1-VLOOKUP(A58+1,險種基本資料!L:V,2+險種基本資料!$H$28,FALSE)),0)</f>
        <v>0</v>
      </c>
      <c r="AB58">
        <f ca="1">IF(B58=險種基本資料!$B$21,0,ROUND(SA*UNIT/UVUNIT*(Z58+(AA58+factor!C59-Z58)*ROUNDDOWN(1/365,6)),0))</f>
        <v>0</v>
      </c>
      <c r="AC58" t="e">
        <f ca="1">IF(B58=險種基本資料!$B$21,0,ROUND(P58/UVUNIT*(factor!H58+(factor!H59+factor!C59-factor!H58)*ROUNDDOWN(1/365,6)) + IF(B58&lt;15,N58,0),0))</f>
        <v>#DIV/0!</v>
      </c>
      <c r="AD58">
        <f t="shared" ca="1" si="4"/>
        <v>0</v>
      </c>
      <c r="AE58">
        <f t="shared" ca="1" si="5"/>
        <v>0</v>
      </c>
      <c r="AF58">
        <f ca="1">factor!C58+AF57</f>
        <v>7714</v>
      </c>
    </row>
    <row r="59" spans="1:32" ht="16.149999999999999" hidden="1">
      <c r="A59" s="120">
        <v>57</v>
      </c>
      <c r="B59" s="121">
        <f t="shared" ca="1" si="15"/>
        <v>127</v>
      </c>
      <c r="C59" s="122">
        <f t="shared" si="21"/>
        <v>1.75</v>
      </c>
      <c r="D59" s="122">
        <f t="shared" si="21"/>
        <v>4.3499999999999996</v>
      </c>
      <c r="E59" s="123">
        <f ca="1">ROUND(SA*factor!D59*UNIT/UVUNIT,RoundNo)+ ROUND(SA*factor!C59*UNIT/UVUNIT,RoundNo)</f>
        <v>0</v>
      </c>
      <c r="F59" s="123" t="e">
        <f ca="1">ROUND(P58*factor!H59/UVUNIT,RoundNo)+ROUND(P58*(factor!C59/UVUNIT),RoundNo)</f>
        <v>#DIV/0!</v>
      </c>
      <c r="G59" s="123" t="e">
        <f t="shared" ca="1" si="7"/>
        <v>#DIV/0!</v>
      </c>
      <c r="H59" s="124">
        <f t="shared" ca="1" si="19"/>
        <v>0</v>
      </c>
      <c r="I59" s="123">
        <f t="shared" ca="1" si="20"/>
        <v>2655727</v>
      </c>
      <c r="J59" s="123">
        <f ca="1">ROUND(SA*factor!G59*UNIT/UVUNIT,0)</f>
        <v>0</v>
      </c>
      <c r="K59" s="123">
        <f ca="1">ROUND(SA*factor!C59*UNIT/UVUNIT,0)</f>
        <v>0</v>
      </c>
      <c r="L59" s="123">
        <f ca="1">ROUND(SA*factor!E59*UNIT/UVUNIT,0)</f>
        <v>0</v>
      </c>
      <c r="M59" s="123">
        <f ca="1">ROUND(SA*factor!D59*UNIT/UVUNIT,0)</f>
        <v>0</v>
      </c>
      <c r="N59" s="123">
        <f t="shared" ca="1" si="1"/>
        <v>0</v>
      </c>
      <c r="O59" s="123" t="e">
        <f ca="1">IF(B59=15,ROUND(N59/(factor!H59)*UVUNIT,0),0)+IF(AND(B59&lt;&gt;險種基本資料!$B$21,B59&gt;15,OR(OR(PUAD=ZDIVOPT02,A59&lt;=PUAYear),AND(PMST=ZDIVOPT02,A59&gt;=PayYear))),ROUND((G59-H60)/(factor!H59)*UVUNIT,0),0)</f>
        <v>#DIV/0!</v>
      </c>
      <c r="P59" s="123" t="e">
        <f t="shared" ca="1" si="10"/>
        <v>#DIV/0!</v>
      </c>
      <c r="Q59" s="123" t="e">
        <f ca="1">ROUND(P59*(factor!H59)/UVUNIT,0)</f>
        <v>#DIV/0!</v>
      </c>
      <c r="R59" s="123" t="e">
        <f t="shared" ca="1" si="16"/>
        <v>#DIV/0!</v>
      </c>
      <c r="S59" s="123" t="e">
        <f t="shared" ca="1" si="11"/>
        <v>#DIV/0!</v>
      </c>
      <c r="T59" s="123" t="e">
        <f t="shared" ca="1" si="12"/>
        <v>#DIV/0!</v>
      </c>
      <c r="U59" s="123" t="e">
        <f ca="1">IF(C59="","",ROUND(P58*factor!C59*UNIT/UVUNIT,0))</f>
        <v>#DIV/0!</v>
      </c>
      <c r="V59" s="123" t="e">
        <f t="shared" ca="1" si="17"/>
        <v>#DIV/0!</v>
      </c>
      <c r="W59" s="123" t="e">
        <f ca="1">ROUND((P58*factor!B59/UVUNIT),0)</f>
        <v>#DIV/0!</v>
      </c>
      <c r="X59" s="123" t="e">
        <f ca="1">ROUND((ROUND(P58*factor!C59/UVUNIT,0)+ROUND(P58*factor!H59/UVUNIT,0))*VLOOKUP(B59,Corridor,險種基本資料!$C$22,FALSE),0)</f>
        <v>#DIV/0!</v>
      </c>
      <c r="Y59" s="123" t="e">
        <f t="shared" ca="1" si="13"/>
        <v>#DIV/0!</v>
      </c>
      <c r="Z59" s="109">
        <f ca="1">ROUND(IF(險種基本資料!$I$28="Y",factor!I59,factor!D59)*(1-VLOOKUP(A59+1,險種基本資料!L:V,2+險種基本資料!$H$28,FALSE)),0)</f>
        <v>0</v>
      </c>
      <c r="AA59">
        <f ca="1">ROUND(IF(險種基本資料!$I$28="Y",factor!I60,factor!D60)*(1-VLOOKUP(A59+1,險種基本資料!L:V,2+險種基本資料!$H$28,FALSE)),0)</f>
        <v>0</v>
      </c>
      <c r="AB59">
        <f ca="1">IF(B59=險種基本資料!$B$21,0,ROUND(SA*UNIT/UVUNIT*(Z59+(AA59+factor!C60-Z59)*ROUNDDOWN(1/365,6)),0))</f>
        <v>0</v>
      </c>
      <c r="AC59" t="e">
        <f ca="1">IF(B59=險種基本資料!$B$21,0,ROUND(P59/UVUNIT*(factor!H59+(factor!H60+factor!C60-factor!H59)*ROUNDDOWN(1/365,6)) + IF(B59&lt;15,N59,0),0))</f>
        <v>#DIV/0!</v>
      </c>
      <c r="AD59">
        <f t="shared" ca="1" si="4"/>
        <v>0</v>
      </c>
      <c r="AE59">
        <f t="shared" ca="1" si="5"/>
        <v>0</v>
      </c>
      <c r="AF59">
        <f ca="1">factor!C59+AF58</f>
        <v>7714</v>
      </c>
    </row>
    <row r="60" spans="1:32" ht="16.149999999999999" hidden="1">
      <c r="A60" s="120">
        <v>58</v>
      </c>
      <c r="B60" s="121">
        <f t="shared" ca="1" si="15"/>
        <v>128</v>
      </c>
      <c r="C60" s="122">
        <f t="shared" si="21"/>
        <v>1.75</v>
      </c>
      <c r="D60" s="122">
        <f t="shared" si="21"/>
        <v>4.3499999999999996</v>
      </c>
      <c r="E60" s="123">
        <f ca="1">ROUND(SA*factor!D60*UNIT/UVUNIT,RoundNo)+ ROUND(SA*factor!C60*UNIT/UVUNIT,RoundNo)</f>
        <v>0</v>
      </c>
      <c r="F60" s="123" t="e">
        <f ca="1">ROUND(P59*factor!H60/UVUNIT,RoundNo)+ROUND(P59*(factor!C60/UVUNIT),RoundNo)</f>
        <v>#DIV/0!</v>
      </c>
      <c r="G60" s="123" t="e">
        <f t="shared" ca="1" si="7"/>
        <v>#DIV/0!</v>
      </c>
      <c r="H60" s="124">
        <f t="shared" ca="1" si="19"/>
        <v>0</v>
      </c>
      <c r="I60" s="123">
        <f t="shared" ca="1" si="20"/>
        <v>2655727</v>
      </c>
      <c r="J60" s="123">
        <f ca="1">ROUND(SA*factor!G60*UNIT/UVUNIT,0)</f>
        <v>0</v>
      </c>
      <c r="K60" s="123">
        <f ca="1">ROUND(SA*factor!C60*UNIT/UVUNIT,0)</f>
        <v>0</v>
      </c>
      <c r="L60" s="123">
        <f ca="1">ROUND(SA*factor!E60*UNIT/UVUNIT,0)</f>
        <v>0</v>
      </c>
      <c r="M60" s="123">
        <f ca="1">ROUND(SA*factor!D60*UNIT/UVUNIT,0)</f>
        <v>0</v>
      </c>
      <c r="N60" s="123">
        <f t="shared" ca="1" si="1"/>
        <v>0</v>
      </c>
      <c r="O60" s="123" t="e">
        <f ca="1">IF(B60=15,ROUND(N60/(factor!H60)*UVUNIT,0),0)+IF(AND(B60&lt;&gt;險種基本資料!$B$21,B60&gt;15,OR(OR(PUAD=ZDIVOPT02,A60&lt;=PUAYear),AND(PMST=ZDIVOPT02,A60&gt;=PayYear))),ROUND((G60-H61)/(factor!H60)*UVUNIT,0),0)</f>
        <v>#DIV/0!</v>
      </c>
      <c r="P60" s="123" t="e">
        <f t="shared" ca="1" si="10"/>
        <v>#DIV/0!</v>
      </c>
      <c r="Q60" s="123" t="e">
        <f ca="1">ROUND(P60*(factor!H60)/UVUNIT,0)</f>
        <v>#DIV/0!</v>
      </c>
      <c r="R60" s="123" t="e">
        <f t="shared" ca="1" si="16"/>
        <v>#DIV/0!</v>
      </c>
      <c r="S60" s="123" t="e">
        <f t="shared" ca="1" si="11"/>
        <v>#DIV/0!</v>
      </c>
      <c r="T60" s="123" t="e">
        <f t="shared" ca="1" si="12"/>
        <v>#DIV/0!</v>
      </c>
      <c r="U60" s="123" t="e">
        <f ca="1">IF(C60="","",ROUND(P59*factor!C60*UNIT/UVUNIT,0))</f>
        <v>#DIV/0!</v>
      </c>
      <c r="V60" s="123" t="e">
        <f t="shared" ca="1" si="17"/>
        <v>#DIV/0!</v>
      </c>
      <c r="W60" s="123" t="e">
        <f ca="1">ROUND((P59*factor!B60/UVUNIT),0)</f>
        <v>#DIV/0!</v>
      </c>
      <c r="X60" s="123" t="e">
        <f ca="1">ROUND((ROUND(P59*factor!C60/UVUNIT,0)+ROUND(P59*factor!H60/UVUNIT,0))*VLOOKUP(B60,Corridor,險種基本資料!$C$22,FALSE),0)</f>
        <v>#DIV/0!</v>
      </c>
      <c r="Y60" s="123" t="e">
        <f t="shared" ca="1" si="13"/>
        <v>#DIV/0!</v>
      </c>
      <c r="Z60" s="109">
        <f ca="1">ROUND(IF(險種基本資料!$I$28="Y",factor!I60,factor!D60)*(1-VLOOKUP(A60+1,險種基本資料!L:V,2+險種基本資料!$H$28,FALSE)),0)</f>
        <v>0</v>
      </c>
      <c r="AA60">
        <f ca="1">ROUND(IF(險種基本資料!$I$28="Y",factor!I61,factor!D61)*(1-VLOOKUP(A60+1,險種基本資料!L:V,2+險種基本資料!$H$28,FALSE)),0)</f>
        <v>0</v>
      </c>
      <c r="AB60">
        <f ca="1">IF(B60=險種基本資料!$B$21,0,ROUND(SA*UNIT/UVUNIT*(Z60+(AA60+factor!C61-Z60)*ROUNDDOWN(1/365,6)),0))</f>
        <v>0</v>
      </c>
      <c r="AC60" t="e">
        <f ca="1">IF(B60=險種基本資料!$B$21,0,ROUND(P60/UVUNIT*(factor!H60+(factor!H61+factor!C61-factor!H60)*ROUNDDOWN(1/365,6)) + IF(B60&lt;15,N60,0),0))</f>
        <v>#DIV/0!</v>
      </c>
      <c r="AD60">
        <f t="shared" ca="1" si="4"/>
        <v>0</v>
      </c>
      <c r="AE60">
        <f t="shared" ca="1" si="5"/>
        <v>0</v>
      </c>
      <c r="AF60">
        <f ca="1">factor!C60+AF59</f>
        <v>7714</v>
      </c>
    </row>
    <row r="61" spans="1:32" ht="16.149999999999999" hidden="1">
      <c r="A61" s="120">
        <v>59</v>
      </c>
      <c r="B61" s="121">
        <f t="shared" ca="1" si="15"/>
        <v>129</v>
      </c>
      <c r="C61" s="122">
        <f t="shared" si="21"/>
        <v>1.75</v>
      </c>
      <c r="D61" s="122">
        <f t="shared" si="21"/>
        <v>4.3499999999999996</v>
      </c>
      <c r="E61" s="123">
        <f ca="1">ROUND(SA*factor!D61*UNIT/UVUNIT,RoundNo)+ ROUND(SA*factor!C61*UNIT/UVUNIT,RoundNo)</f>
        <v>0</v>
      </c>
      <c r="F61" s="123" t="e">
        <f ca="1">ROUND(P60*factor!H61/UVUNIT,RoundNo)+ROUND(P60*(factor!C61/UVUNIT),RoundNo)</f>
        <v>#DIV/0!</v>
      </c>
      <c r="G61" s="123" t="e">
        <f t="shared" ca="1" si="7"/>
        <v>#DIV/0!</v>
      </c>
      <c r="H61" s="124">
        <f t="shared" ca="1" si="19"/>
        <v>0</v>
      </c>
      <c r="I61" s="123">
        <f t="shared" ca="1" si="20"/>
        <v>2655727</v>
      </c>
      <c r="J61" s="123">
        <f ca="1">ROUND(SA*factor!G61*UNIT/UVUNIT,0)</f>
        <v>0</v>
      </c>
      <c r="K61" s="123">
        <f ca="1">ROUND(SA*factor!C61*UNIT/UVUNIT,0)</f>
        <v>0</v>
      </c>
      <c r="L61" s="123">
        <f ca="1">ROUND(SA*factor!E61*UNIT/UVUNIT,0)</f>
        <v>0</v>
      </c>
      <c r="M61" s="123">
        <f ca="1">ROUND(SA*factor!D61*UNIT/UVUNIT,0)</f>
        <v>0</v>
      </c>
      <c r="N61" s="123">
        <f t="shared" ca="1" si="1"/>
        <v>0</v>
      </c>
      <c r="O61" s="123" t="e">
        <f ca="1">IF(B61=15,ROUND(N61/(factor!H61)*UVUNIT,0),0)+IF(AND(B61&lt;&gt;險種基本資料!$B$21,B61&gt;15,OR(OR(PUAD=ZDIVOPT02,A61&lt;=PUAYear),AND(PMST=ZDIVOPT02,A61&gt;=PayYear))),ROUND((G61-H62)/(factor!H61)*UVUNIT,0),0)</f>
        <v>#DIV/0!</v>
      </c>
      <c r="P61" s="123" t="e">
        <f t="shared" ca="1" si="10"/>
        <v>#DIV/0!</v>
      </c>
      <c r="Q61" s="123" t="e">
        <f ca="1">ROUND(P61*(factor!H61)/UVUNIT,0)</f>
        <v>#DIV/0!</v>
      </c>
      <c r="R61" s="123" t="e">
        <f t="shared" ca="1" si="16"/>
        <v>#DIV/0!</v>
      </c>
      <c r="S61" s="123" t="e">
        <f t="shared" ca="1" si="11"/>
        <v>#DIV/0!</v>
      </c>
      <c r="T61" s="123" t="e">
        <f t="shared" ca="1" si="12"/>
        <v>#DIV/0!</v>
      </c>
      <c r="U61" s="123" t="e">
        <f ca="1">IF(C61="","",ROUND(P60*factor!C61*UNIT/UVUNIT,0))</f>
        <v>#DIV/0!</v>
      </c>
      <c r="V61" s="123" t="e">
        <f t="shared" ca="1" si="17"/>
        <v>#DIV/0!</v>
      </c>
      <c r="W61" s="123" t="e">
        <f ca="1">ROUND((P60*factor!B61/UVUNIT),0)</f>
        <v>#DIV/0!</v>
      </c>
      <c r="X61" s="123" t="e">
        <f ca="1">ROUND((ROUND(P60*factor!C61/UVUNIT,0)+ROUND(P60*factor!H61/UVUNIT,0))*VLOOKUP(B61,Corridor,險種基本資料!$C$22,FALSE),0)</f>
        <v>#DIV/0!</v>
      </c>
      <c r="Y61" s="123" t="e">
        <f t="shared" ca="1" si="13"/>
        <v>#DIV/0!</v>
      </c>
      <c r="Z61" s="109">
        <f ca="1">ROUND(IF(險種基本資料!$I$28="Y",factor!I61,factor!D61)*(1-VLOOKUP(A61+1,險種基本資料!L:V,2+險種基本資料!$H$28,FALSE)),0)</f>
        <v>0</v>
      </c>
      <c r="AA61">
        <f ca="1">ROUND(IF(險種基本資料!$I$28="Y",factor!I62,factor!D62)*(1-VLOOKUP(A61+1,險種基本資料!L:V,2+險種基本資料!$H$28,FALSE)),0)</f>
        <v>0</v>
      </c>
      <c r="AB61">
        <f ca="1">IF(B61=險種基本資料!$B$21,0,ROUND(SA*UNIT/UVUNIT*(Z61+(AA61+factor!C62-Z61)*ROUNDDOWN(1/365,6)),0))</f>
        <v>0</v>
      </c>
      <c r="AC61" t="e">
        <f ca="1">IF(B61=險種基本資料!$B$21,0,ROUND(P61/UVUNIT*(factor!H61+(factor!H62+factor!C62-factor!H61)*ROUNDDOWN(1/365,6)) + IF(B61&lt;15,N61,0),0))</f>
        <v>#DIV/0!</v>
      </c>
      <c r="AD61">
        <f t="shared" ca="1" si="4"/>
        <v>0</v>
      </c>
      <c r="AE61">
        <f t="shared" ca="1" si="5"/>
        <v>0</v>
      </c>
      <c r="AF61">
        <f ca="1">factor!C61+AF60</f>
        <v>7714</v>
      </c>
    </row>
    <row r="62" spans="1:32" ht="16.149999999999999" hidden="1">
      <c r="A62" s="120">
        <v>60</v>
      </c>
      <c r="B62" s="121">
        <f t="shared" ca="1" si="15"/>
        <v>130</v>
      </c>
      <c r="C62" s="122">
        <f t="shared" si="21"/>
        <v>1.75</v>
      </c>
      <c r="D62" s="122">
        <f t="shared" si="21"/>
        <v>4.3499999999999996</v>
      </c>
      <c r="E62" s="123">
        <f ca="1">ROUND(SA*factor!D62*UNIT/UVUNIT,RoundNo)+ ROUND(SA*factor!C62*UNIT/UVUNIT,RoundNo)</f>
        <v>0</v>
      </c>
      <c r="F62" s="123" t="e">
        <f ca="1">ROUND(P61*factor!H62/UVUNIT,RoundNo)+ROUND(P61*(factor!C62/UVUNIT),RoundNo)</f>
        <v>#DIV/0!</v>
      </c>
      <c r="G62" s="123" t="e">
        <f t="shared" ca="1" si="7"/>
        <v>#DIV/0!</v>
      </c>
      <c r="H62" s="124">
        <f t="shared" ca="1" si="19"/>
        <v>0</v>
      </c>
      <c r="I62" s="123">
        <f t="shared" ca="1" si="20"/>
        <v>2655727</v>
      </c>
      <c r="J62" s="123">
        <f ca="1">ROUND(SA*factor!G62*UNIT/UVUNIT,0)</f>
        <v>0</v>
      </c>
      <c r="K62" s="123">
        <f ca="1">ROUND(SA*factor!C62*UNIT/UVUNIT,0)</f>
        <v>0</v>
      </c>
      <c r="L62" s="123">
        <f ca="1">ROUND(SA*factor!E62*UNIT/UVUNIT,0)</f>
        <v>0</v>
      </c>
      <c r="M62" s="123">
        <f ca="1">ROUND(SA*factor!D62*UNIT/UVUNIT,0)</f>
        <v>0</v>
      </c>
      <c r="N62" s="123">
        <f t="shared" ca="1" si="1"/>
        <v>0</v>
      </c>
      <c r="O62" s="123" t="e">
        <f ca="1">IF(B62=15,ROUND(N62/(factor!H62)*UVUNIT,0),0)+IF(AND(B62&lt;&gt;險種基本資料!$B$21,B62&gt;15,OR(OR(PUAD=ZDIVOPT02,A62&lt;=PUAYear),AND(PMST=ZDIVOPT02,A62&gt;=PayYear))),ROUND((G62-H63)/(factor!H62)*UVUNIT,0),0)</f>
        <v>#DIV/0!</v>
      </c>
      <c r="P62" s="123" t="e">
        <f t="shared" ca="1" si="10"/>
        <v>#DIV/0!</v>
      </c>
      <c r="Q62" s="123" t="e">
        <f ca="1">ROUND(P62*(factor!H62)/UVUNIT,0)</f>
        <v>#DIV/0!</v>
      </c>
      <c r="R62" s="123" t="e">
        <f t="shared" ca="1" si="16"/>
        <v>#DIV/0!</v>
      </c>
      <c r="S62" s="123" t="e">
        <f t="shared" ca="1" si="11"/>
        <v>#DIV/0!</v>
      </c>
      <c r="T62" s="123" t="e">
        <f t="shared" ca="1" si="12"/>
        <v>#DIV/0!</v>
      </c>
      <c r="U62" s="123" t="e">
        <f ca="1">IF(C62="","",ROUND(P61*factor!C62*UNIT/UVUNIT,0))</f>
        <v>#DIV/0!</v>
      </c>
      <c r="V62" s="123" t="e">
        <f t="shared" ca="1" si="17"/>
        <v>#DIV/0!</v>
      </c>
      <c r="W62" s="123" t="e">
        <f ca="1">ROUND((P61*factor!B62/UVUNIT),0)</f>
        <v>#DIV/0!</v>
      </c>
      <c r="X62" s="123" t="e">
        <f ca="1">ROUND((ROUND(P61*factor!C62/UVUNIT,0)+ROUND(P61*factor!H62/UVUNIT,0))*VLOOKUP(B62,Corridor,險種基本資料!$C$22,FALSE),0)</f>
        <v>#DIV/0!</v>
      </c>
      <c r="Y62" s="123" t="e">
        <f t="shared" ca="1" si="13"/>
        <v>#DIV/0!</v>
      </c>
      <c r="Z62" s="109">
        <f ca="1">ROUND(IF(險種基本資料!$I$28="Y",factor!I62,factor!D62)*(1-VLOOKUP(A62+1,險種基本資料!L:V,2+險種基本資料!$H$28,FALSE)),0)</f>
        <v>0</v>
      </c>
      <c r="AA62">
        <f ca="1">ROUND(IF(險種基本資料!$I$28="Y",factor!I63,factor!D63)*(1-VLOOKUP(A62+1,險種基本資料!L:V,2+險種基本資料!$H$28,FALSE)),0)</f>
        <v>0</v>
      </c>
      <c r="AB62">
        <f ca="1">IF(B62=險種基本資料!$B$21,0,ROUND(SA*UNIT/UVUNIT*(Z62+(AA62+factor!C63-Z62)*ROUNDDOWN(1/365,6)),0))</f>
        <v>0</v>
      </c>
      <c r="AC62" t="e">
        <f ca="1">IF(B62=險種基本資料!$B$21,0,ROUND(P62/UVUNIT*(factor!H62+(factor!H63+factor!C63-factor!H62)*ROUNDDOWN(1/365,6)) + IF(B62&lt;15,N62,0),0))</f>
        <v>#DIV/0!</v>
      </c>
      <c r="AD62">
        <f t="shared" ca="1" si="4"/>
        <v>0</v>
      </c>
      <c r="AE62">
        <f t="shared" ca="1" si="5"/>
        <v>0</v>
      </c>
      <c r="AF62">
        <f ca="1">factor!C62+AF61</f>
        <v>7714</v>
      </c>
    </row>
    <row r="63" spans="1:32" ht="16.149999999999999" hidden="1">
      <c r="A63" s="120">
        <v>61</v>
      </c>
      <c r="B63" s="121">
        <f t="shared" ca="1" si="15"/>
        <v>131</v>
      </c>
      <c r="C63" s="122">
        <f t="shared" si="21"/>
        <v>1.75</v>
      </c>
      <c r="D63" s="122">
        <f t="shared" si="21"/>
        <v>4.3499999999999996</v>
      </c>
      <c r="E63" s="123">
        <f ca="1">ROUND(SA*factor!D63*UNIT/UVUNIT,RoundNo)+ ROUND(SA*factor!C63*UNIT/UVUNIT,RoundNo)</f>
        <v>0</v>
      </c>
      <c r="F63" s="123" t="e">
        <f ca="1">ROUND(P62*factor!H63/UVUNIT,RoundNo)+ROUND(P62*(factor!C63/UVUNIT),RoundNo)</f>
        <v>#DIV/0!</v>
      </c>
      <c r="G63" s="123" t="e">
        <f t="shared" ca="1" si="7"/>
        <v>#DIV/0!</v>
      </c>
      <c r="H63" s="124">
        <f t="shared" ca="1" si="19"/>
        <v>0</v>
      </c>
      <c r="I63" s="123">
        <f t="shared" ca="1" si="20"/>
        <v>2655727</v>
      </c>
      <c r="J63" s="123">
        <f ca="1">ROUND(SA*factor!G63*UNIT/UVUNIT,0)</f>
        <v>0</v>
      </c>
      <c r="K63" s="123">
        <f ca="1">ROUND(SA*factor!C63*UNIT/UVUNIT,0)</f>
        <v>0</v>
      </c>
      <c r="L63" s="123">
        <f ca="1">ROUND(SA*factor!E63*UNIT/UVUNIT,0)</f>
        <v>0</v>
      </c>
      <c r="M63" s="123">
        <f ca="1">ROUND(SA*factor!D63*UNIT/UVUNIT,0)</f>
        <v>0</v>
      </c>
      <c r="N63" s="123">
        <f t="shared" ca="1" si="1"/>
        <v>0</v>
      </c>
      <c r="O63" s="123" t="e">
        <f ca="1">IF(B63=15,ROUND(N63/(factor!H63)*UVUNIT,0),0)+IF(AND(B63&lt;&gt;險種基本資料!$B$21,B63&gt;15,OR(OR(PUAD=ZDIVOPT02,A63&lt;=PUAYear),AND(PMST=ZDIVOPT02,A63&gt;=PayYear))),ROUND((G63-H64)/(factor!H63)*UVUNIT,0),0)</f>
        <v>#DIV/0!</v>
      </c>
      <c r="P63" s="123" t="e">
        <f t="shared" ca="1" si="10"/>
        <v>#DIV/0!</v>
      </c>
      <c r="Q63" s="123" t="e">
        <f ca="1">ROUND(P63*(factor!H63)/UVUNIT,0)</f>
        <v>#DIV/0!</v>
      </c>
      <c r="R63" s="123" t="e">
        <f t="shared" ca="1" si="16"/>
        <v>#DIV/0!</v>
      </c>
      <c r="S63" s="123" t="e">
        <f t="shared" ca="1" si="11"/>
        <v>#DIV/0!</v>
      </c>
      <c r="T63" s="123" t="e">
        <f t="shared" ca="1" si="12"/>
        <v>#DIV/0!</v>
      </c>
      <c r="U63" s="123" t="e">
        <f ca="1">IF(C63="","",ROUND(P62*factor!C63*UNIT/UVUNIT,0))</f>
        <v>#DIV/0!</v>
      </c>
      <c r="V63" s="123" t="e">
        <f t="shared" ca="1" si="17"/>
        <v>#DIV/0!</v>
      </c>
      <c r="W63" s="123" t="e">
        <f ca="1">ROUND((P62*factor!B63/UVUNIT),0)</f>
        <v>#DIV/0!</v>
      </c>
      <c r="X63" s="123" t="e">
        <f ca="1">ROUND((ROUND(P62*factor!C63/UVUNIT,0)+ROUND(P62*factor!H63/UVUNIT,0))*VLOOKUP(B63,Corridor,險種基本資料!$C$22,FALSE),0)</f>
        <v>#DIV/0!</v>
      </c>
      <c r="Y63" s="123" t="e">
        <f t="shared" ca="1" si="13"/>
        <v>#DIV/0!</v>
      </c>
      <c r="Z63" s="109">
        <f ca="1">ROUND(IF(險種基本資料!$I$28="Y",factor!I63,factor!D63)*(1-VLOOKUP(A63+1,險種基本資料!L:V,2+險種基本資料!$H$28,FALSE)),0)</f>
        <v>0</v>
      </c>
      <c r="AA63">
        <f ca="1">ROUND(IF(險種基本資料!$I$28="Y",factor!I64,factor!D64)*(1-VLOOKUP(A63+1,險種基本資料!L:V,2+險種基本資料!$H$28,FALSE)),0)</f>
        <v>0</v>
      </c>
      <c r="AB63">
        <f ca="1">IF(B63=險種基本資料!$B$21,0,ROUND(SA*UNIT/UVUNIT*(Z63+(AA63+factor!C64-Z63)*ROUNDDOWN(1/365,6)),0))</f>
        <v>0</v>
      </c>
      <c r="AC63" t="e">
        <f ca="1">IF(B63=險種基本資料!$B$21,0,ROUND(P63/UVUNIT*(factor!H63+(factor!H64+factor!C64-factor!H63)*ROUNDDOWN(1/365,6)) + IF(B63&lt;15,N63,0),0))</f>
        <v>#DIV/0!</v>
      </c>
      <c r="AD63">
        <f t="shared" ca="1" si="4"/>
        <v>0</v>
      </c>
      <c r="AE63">
        <f t="shared" ca="1" si="5"/>
        <v>0</v>
      </c>
      <c r="AF63">
        <f ca="1">factor!C63+AF62</f>
        <v>7714</v>
      </c>
    </row>
    <row r="64" spans="1:32" ht="16.149999999999999" hidden="1">
      <c r="A64" s="120">
        <v>62</v>
      </c>
      <c r="B64" s="121">
        <f t="shared" ca="1" si="15"/>
        <v>132</v>
      </c>
      <c r="C64" s="122">
        <f t="shared" si="21"/>
        <v>1.75</v>
      </c>
      <c r="D64" s="122">
        <f t="shared" si="21"/>
        <v>4.3499999999999996</v>
      </c>
      <c r="E64" s="123">
        <f ca="1">ROUND(SA*factor!D64*UNIT/UVUNIT,RoundNo)+ ROUND(SA*factor!C64*UNIT/UVUNIT,RoundNo)</f>
        <v>0</v>
      </c>
      <c r="F64" s="123" t="e">
        <f ca="1">ROUND(P63*factor!H64/UVUNIT,RoundNo)+ROUND(P63*(factor!C64/UVUNIT),RoundNo)</f>
        <v>#DIV/0!</v>
      </c>
      <c r="G64" s="123" t="e">
        <f t="shared" ca="1" si="7"/>
        <v>#DIV/0!</v>
      </c>
      <c r="H64" s="124">
        <f t="shared" ca="1" si="19"/>
        <v>0</v>
      </c>
      <c r="I64" s="123">
        <f t="shared" ca="1" si="20"/>
        <v>2655727</v>
      </c>
      <c r="J64" s="123">
        <f ca="1">ROUND(SA*factor!G64*UNIT/UVUNIT,0)</f>
        <v>0</v>
      </c>
      <c r="K64" s="123">
        <f ca="1">ROUND(SA*factor!C64*UNIT/UVUNIT,0)</f>
        <v>0</v>
      </c>
      <c r="L64" s="123">
        <f ca="1">ROUND(SA*factor!E64*UNIT/UVUNIT,0)</f>
        <v>0</v>
      </c>
      <c r="M64" s="123">
        <f ca="1">ROUND(SA*factor!D64*UNIT/UVUNIT,0)</f>
        <v>0</v>
      </c>
      <c r="N64" s="123">
        <f t="shared" ca="1" si="1"/>
        <v>0</v>
      </c>
      <c r="O64" s="123" t="e">
        <f ca="1">IF(B64=15,ROUND(N64/(factor!H64)*UVUNIT,0),0)+IF(AND(B64&lt;&gt;險種基本資料!$B$21,B64&gt;15,OR(OR(PUAD=ZDIVOPT02,A64&lt;=PUAYear),AND(PMST=ZDIVOPT02,A64&gt;=PayYear))),ROUND((G64-H65)/(factor!H64)*UVUNIT,0),0)</f>
        <v>#DIV/0!</v>
      </c>
      <c r="P64" s="123" t="e">
        <f t="shared" ca="1" si="10"/>
        <v>#DIV/0!</v>
      </c>
      <c r="Q64" s="123" t="e">
        <f ca="1">ROUND(P64*(factor!H64)/UVUNIT,0)</f>
        <v>#DIV/0!</v>
      </c>
      <c r="R64" s="123" t="e">
        <f t="shared" ca="1" si="16"/>
        <v>#DIV/0!</v>
      </c>
      <c r="S64" s="123" t="e">
        <f t="shared" ca="1" si="11"/>
        <v>#DIV/0!</v>
      </c>
      <c r="T64" s="123" t="e">
        <f t="shared" ca="1" si="12"/>
        <v>#DIV/0!</v>
      </c>
      <c r="U64" s="123" t="e">
        <f ca="1">IF(C64="","",ROUND(P63*factor!C64*UNIT/UVUNIT,0))</f>
        <v>#DIV/0!</v>
      </c>
      <c r="V64" s="123" t="e">
        <f t="shared" ca="1" si="17"/>
        <v>#DIV/0!</v>
      </c>
      <c r="W64" s="123" t="e">
        <f ca="1">ROUND((P63*factor!B64/UVUNIT),0)</f>
        <v>#DIV/0!</v>
      </c>
      <c r="X64" s="123" t="e">
        <f ca="1">ROUND((ROUND(P63*factor!C64/UVUNIT,0)+ROUND(P63*factor!H64/UVUNIT,0))*VLOOKUP(B64,Corridor,險種基本資料!$C$22,FALSE),0)</f>
        <v>#DIV/0!</v>
      </c>
      <c r="Y64" s="123" t="e">
        <f t="shared" ca="1" si="13"/>
        <v>#DIV/0!</v>
      </c>
      <c r="Z64" s="109">
        <f ca="1">ROUND(IF(險種基本資料!$I$28="Y",factor!I64,factor!D64)*(1-VLOOKUP(A64+1,險種基本資料!L:V,2+險種基本資料!$H$28,FALSE)),0)</f>
        <v>0</v>
      </c>
      <c r="AA64">
        <f ca="1">ROUND(IF(險種基本資料!$I$28="Y",factor!I65,factor!D65)*(1-VLOOKUP(A64+1,險種基本資料!L:V,2+險種基本資料!$H$28,FALSE)),0)</f>
        <v>0</v>
      </c>
      <c r="AB64">
        <f ca="1">IF(B64=險種基本資料!$B$21,0,ROUND(SA*UNIT/UVUNIT*(Z64+(AA64+factor!C65-Z64)*ROUNDDOWN(1/365,6)),0))</f>
        <v>0</v>
      </c>
      <c r="AC64" t="e">
        <f ca="1">IF(B64=險種基本資料!$B$21,0,ROUND(P64/UVUNIT*(factor!H64+(factor!H65+factor!C65-factor!H64)*ROUNDDOWN(1/365,6)) + IF(B64&lt;15,N64,0),0))</f>
        <v>#DIV/0!</v>
      </c>
      <c r="AD64">
        <f t="shared" ca="1" si="4"/>
        <v>0</v>
      </c>
      <c r="AE64">
        <f t="shared" ca="1" si="5"/>
        <v>0</v>
      </c>
      <c r="AF64">
        <f ca="1">factor!C64+AF63</f>
        <v>7714</v>
      </c>
    </row>
    <row r="65" spans="1:32" ht="16.149999999999999" hidden="1">
      <c r="A65" s="120">
        <v>63</v>
      </c>
      <c r="B65" s="121">
        <f t="shared" ca="1" si="15"/>
        <v>133</v>
      </c>
      <c r="C65" s="122">
        <f t="shared" si="21"/>
        <v>1.75</v>
      </c>
      <c r="D65" s="122">
        <f t="shared" si="21"/>
        <v>4.3499999999999996</v>
      </c>
      <c r="E65" s="123">
        <f ca="1">ROUND(SA*factor!D65*UNIT/UVUNIT,RoundNo)+ ROUND(SA*factor!C65*UNIT/UVUNIT,RoundNo)</f>
        <v>0</v>
      </c>
      <c r="F65" s="123" t="e">
        <f ca="1">ROUND(P64*factor!H65/UVUNIT,RoundNo)+ROUND(P64*(factor!C65/UVUNIT),RoundNo)</f>
        <v>#DIV/0!</v>
      </c>
      <c r="G65" s="123" t="e">
        <f t="shared" ca="1" si="7"/>
        <v>#DIV/0!</v>
      </c>
      <c r="H65" s="124">
        <f t="shared" ca="1" si="19"/>
        <v>0</v>
      </c>
      <c r="I65" s="123">
        <f t="shared" ca="1" si="20"/>
        <v>2655727</v>
      </c>
      <c r="J65" s="123">
        <f ca="1">ROUND(SA*factor!G65*UNIT/UVUNIT,0)</f>
        <v>0</v>
      </c>
      <c r="K65" s="123">
        <f ca="1">ROUND(SA*factor!C65*UNIT/UVUNIT,0)</f>
        <v>0</v>
      </c>
      <c r="L65" s="123">
        <f ca="1">ROUND(SA*factor!E65*UNIT/UVUNIT,0)</f>
        <v>0</v>
      </c>
      <c r="M65" s="123">
        <f ca="1">ROUND(SA*factor!D65*UNIT/UVUNIT,0)</f>
        <v>0</v>
      </c>
      <c r="N65" s="123">
        <f t="shared" ca="1" si="1"/>
        <v>0</v>
      </c>
      <c r="O65" s="123" t="e">
        <f ca="1">IF(B65=15,ROUND(N65/(factor!H65)*UVUNIT,0),0)+IF(AND(B65&lt;&gt;險種基本資料!$B$21,B65&gt;15,OR(OR(PUAD=ZDIVOPT02,A65&lt;=PUAYear),AND(PMST=ZDIVOPT02,A65&gt;=PayYear))),ROUND((G65-H66)/(factor!H65)*UVUNIT,0),0)</f>
        <v>#DIV/0!</v>
      </c>
      <c r="P65" s="123" t="e">
        <f t="shared" ca="1" si="10"/>
        <v>#DIV/0!</v>
      </c>
      <c r="Q65" s="123" t="e">
        <f ca="1">ROUND(P65*(factor!H65)/UVUNIT,0)</f>
        <v>#DIV/0!</v>
      </c>
      <c r="R65" s="123" t="e">
        <f t="shared" ca="1" si="16"/>
        <v>#DIV/0!</v>
      </c>
      <c r="S65" s="123" t="e">
        <f t="shared" ca="1" si="11"/>
        <v>#DIV/0!</v>
      </c>
      <c r="T65" s="123" t="e">
        <f t="shared" ca="1" si="12"/>
        <v>#DIV/0!</v>
      </c>
      <c r="U65" s="123" t="e">
        <f ca="1">IF(C65="","",ROUND(P64*factor!C65*UNIT/UVUNIT,0))</f>
        <v>#DIV/0!</v>
      </c>
      <c r="V65" s="123" t="e">
        <f t="shared" ca="1" si="17"/>
        <v>#DIV/0!</v>
      </c>
      <c r="W65" s="123" t="e">
        <f ca="1">ROUND((P64*factor!B65/UVUNIT),0)</f>
        <v>#DIV/0!</v>
      </c>
      <c r="X65" s="123" t="e">
        <f ca="1">ROUND((ROUND(P64*factor!C65/UVUNIT,0)+ROUND(P64*factor!H65/UVUNIT,0))*VLOOKUP(B65,Corridor,險種基本資料!$C$22,FALSE),0)</f>
        <v>#DIV/0!</v>
      </c>
      <c r="Y65" s="123" t="e">
        <f t="shared" ca="1" si="13"/>
        <v>#DIV/0!</v>
      </c>
      <c r="Z65" s="109">
        <f ca="1">ROUND(IF(險種基本資料!$I$28="Y",factor!I65,factor!D65)*(1-VLOOKUP(A65+1,險種基本資料!L:V,2+險種基本資料!$H$28,FALSE)),0)</f>
        <v>0</v>
      </c>
      <c r="AA65">
        <f ca="1">ROUND(IF(險種基本資料!$I$28="Y",factor!I66,factor!D66)*(1-VLOOKUP(A65+1,險種基本資料!L:V,2+險種基本資料!$H$28,FALSE)),0)</f>
        <v>0</v>
      </c>
      <c r="AB65">
        <f ca="1">IF(B65=險種基本資料!$B$21,0,ROUND(SA*UNIT/UVUNIT*(Z65+(AA65+factor!C66-Z65)*ROUNDDOWN(1/365,6)),0))</f>
        <v>0</v>
      </c>
      <c r="AC65" t="e">
        <f ca="1">IF(B65=險種基本資料!$B$21,0,ROUND(P65/UVUNIT*(factor!H65+(factor!H66+factor!C66-factor!H65)*ROUNDDOWN(1/365,6)) + IF(B65&lt;15,N65,0),0))</f>
        <v>#DIV/0!</v>
      </c>
      <c r="AD65">
        <f t="shared" ca="1" si="4"/>
        <v>0</v>
      </c>
      <c r="AE65">
        <f t="shared" ca="1" si="5"/>
        <v>0</v>
      </c>
      <c r="AF65">
        <f ca="1">factor!C65+AF64</f>
        <v>7714</v>
      </c>
    </row>
    <row r="66" spans="1:32" ht="16.149999999999999" hidden="1">
      <c r="A66" s="120">
        <v>64</v>
      </c>
      <c r="B66" s="121">
        <f t="shared" ca="1" si="15"/>
        <v>134</v>
      </c>
      <c r="C66" s="122">
        <f t="shared" si="21"/>
        <v>1.75</v>
      </c>
      <c r="D66" s="122">
        <f t="shared" si="21"/>
        <v>4.3499999999999996</v>
      </c>
      <c r="E66" s="123">
        <f ca="1">ROUND(SA*factor!D66*UNIT/UVUNIT,RoundNo)+ ROUND(SA*factor!C66*UNIT/UVUNIT,RoundNo)</f>
        <v>0</v>
      </c>
      <c r="F66" s="123" t="e">
        <f ca="1">ROUND(P65*factor!H66/UVUNIT,RoundNo)+ROUND(P65*(factor!C66/UVUNIT),RoundNo)</f>
        <v>#DIV/0!</v>
      </c>
      <c r="G66" s="123" t="e">
        <f t="shared" ca="1" si="7"/>
        <v>#DIV/0!</v>
      </c>
      <c r="H66" s="124">
        <f t="shared" ca="1" si="19"/>
        <v>0</v>
      </c>
      <c r="I66" s="123">
        <f t="shared" ca="1" si="20"/>
        <v>2655727</v>
      </c>
      <c r="J66" s="123">
        <f ca="1">ROUND(SA*factor!G66*UNIT/UVUNIT,0)</f>
        <v>0</v>
      </c>
      <c r="K66" s="123">
        <f ca="1">ROUND(SA*factor!C66*UNIT/UVUNIT,0)</f>
        <v>0</v>
      </c>
      <c r="L66" s="123">
        <f ca="1">ROUND(SA*factor!E66*UNIT/UVUNIT,0)</f>
        <v>0</v>
      </c>
      <c r="M66" s="123">
        <f ca="1">ROUND(SA*factor!D66*UNIT/UVUNIT,0)</f>
        <v>0</v>
      </c>
      <c r="N66" s="123">
        <f t="shared" ca="1" si="1"/>
        <v>0</v>
      </c>
      <c r="O66" s="123" t="e">
        <f ca="1">IF(B66=15,ROUND(N66/(factor!H66)*UVUNIT,0),0)+IF(AND(B66&lt;&gt;險種基本資料!$B$21,B66&gt;15,OR(OR(PUAD=ZDIVOPT02,A66&lt;=PUAYear),AND(PMST=ZDIVOPT02,A66&gt;=PayYear))),ROUND((G66-H67)/(factor!H66)*UVUNIT,0),0)</f>
        <v>#DIV/0!</v>
      </c>
      <c r="P66" s="123" t="e">
        <f t="shared" ca="1" si="10"/>
        <v>#DIV/0!</v>
      </c>
      <c r="Q66" s="123" t="e">
        <f ca="1">ROUND(P66*(factor!H66)/UVUNIT,0)</f>
        <v>#DIV/0!</v>
      </c>
      <c r="R66" s="123" t="e">
        <f t="shared" ca="1" si="16"/>
        <v>#DIV/0!</v>
      </c>
      <c r="S66" s="123" t="e">
        <f t="shared" ca="1" si="11"/>
        <v>#DIV/0!</v>
      </c>
      <c r="T66" s="123" t="e">
        <f t="shared" ca="1" si="12"/>
        <v>#DIV/0!</v>
      </c>
      <c r="U66" s="123" t="e">
        <f ca="1">IF(C66="","",ROUND(P65*factor!C66*UNIT/UVUNIT,0))</f>
        <v>#DIV/0!</v>
      </c>
      <c r="V66" s="123" t="e">
        <f t="shared" ca="1" si="17"/>
        <v>#DIV/0!</v>
      </c>
      <c r="W66" s="123" t="e">
        <f ca="1">ROUND((P65*factor!B66/UVUNIT),0)</f>
        <v>#DIV/0!</v>
      </c>
      <c r="X66" s="123" t="e">
        <f ca="1">ROUND((ROUND(P65*factor!C66/UVUNIT,0)+ROUND(P65*factor!H66/UVUNIT,0))*VLOOKUP(B66,Corridor,險種基本資料!$C$22,FALSE),0)</f>
        <v>#DIV/0!</v>
      </c>
      <c r="Y66" s="123" t="e">
        <f t="shared" ca="1" si="13"/>
        <v>#DIV/0!</v>
      </c>
      <c r="Z66" s="109">
        <f ca="1">ROUND(IF(險種基本資料!$I$28="Y",factor!I66,factor!D66)*(1-VLOOKUP(A66+1,險種基本資料!L:V,2+險種基本資料!$H$28,FALSE)),0)</f>
        <v>0</v>
      </c>
      <c r="AA66">
        <f ca="1">ROUND(IF(險種基本資料!$I$28="Y",factor!I67,factor!D67)*(1-VLOOKUP(A66+1,險種基本資料!L:V,2+險種基本資料!$H$28,FALSE)),0)</f>
        <v>0</v>
      </c>
      <c r="AB66">
        <f ca="1">IF(B66=險種基本資料!$B$21,0,ROUND(SA*UNIT/UVUNIT*(Z66+(AA66+factor!C67-Z66)*ROUNDDOWN(1/365,6)),0))</f>
        <v>0</v>
      </c>
      <c r="AC66" t="e">
        <f ca="1">IF(B66=險種基本資料!$B$21,0,ROUND(P66/UVUNIT*(factor!H66+(factor!H67+factor!C67-factor!H66)*ROUNDDOWN(1/365,6)) + IF(B66&lt;15,N66,0),0))</f>
        <v>#DIV/0!</v>
      </c>
      <c r="AD66">
        <f t="shared" ca="1" si="4"/>
        <v>0</v>
      </c>
      <c r="AE66">
        <f t="shared" ca="1" si="5"/>
        <v>0</v>
      </c>
      <c r="AF66">
        <f ca="1">factor!C66+AF65</f>
        <v>7714</v>
      </c>
    </row>
    <row r="67" spans="1:32" ht="16.149999999999999" hidden="1">
      <c r="A67" s="120">
        <v>65</v>
      </c>
      <c r="B67" s="121">
        <f t="shared" ref="B67:B98" ca="1" si="22">Age+A67-1</f>
        <v>135</v>
      </c>
      <c r="C67" s="122">
        <f t="shared" si="21"/>
        <v>1.75</v>
      </c>
      <c r="D67" s="122">
        <f t="shared" si="21"/>
        <v>4.3499999999999996</v>
      </c>
      <c r="E67" s="123">
        <f ca="1">ROUND(SA*factor!D67*UNIT/UVUNIT,RoundNo)+ ROUND(SA*factor!C67*UNIT/UVUNIT,RoundNo)</f>
        <v>0</v>
      </c>
      <c r="F67" s="123" t="e">
        <f ca="1">ROUND(P66*factor!H67/UVUNIT,RoundNo)+ROUND(P66*(factor!C67/UVUNIT),RoundNo)</f>
        <v>#DIV/0!</v>
      </c>
      <c r="G67" s="123" t="e">
        <f t="shared" ca="1" si="7"/>
        <v>#DIV/0!</v>
      </c>
      <c r="H67" s="124">
        <f t="shared" ca="1" si="19"/>
        <v>0</v>
      </c>
      <c r="I67" s="123">
        <f t="shared" ca="1" si="20"/>
        <v>2655727</v>
      </c>
      <c r="J67" s="123">
        <f ca="1">ROUND(SA*factor!G67*UNIT/UVUNIT,0)</f>
        <v>0</v>
      </c>
      <c r="K67" s="123">
        <f ca="1">ROUND(SA*factor!C67*UNIT/UVUNIT,0)</f>
        <v>0</v>
      </c>
      <c r="L67" s="123">
        <f ca="1">ROUND(SA*factor!E67*UNIT/UVUNIT,0)</f>
        <v>0</v>
      </c>
      <c r="M67" s="123">
        <f ca="1">ROUND(SA*factor!D67*UNIT/UVUNIT,0)</f>
        <v>0</v>
      </c>
      <c r="N67" s="123">
        <f t="shared" ref="N67:N111" ca="1" si="23">IF(B67&lt;16,ROUND(N66*(1+D67/100)+(G67-H68),0),0)</f>
        <v>0</v>
      </c>
      <c r="O67" s="123" t="e">
        <f ca="1">IF(B67=15,ROUND(N67/(factor!H67)*UVUNIT,0),0)+IF(AND(B67&lt;&gt;險種基本資料!$B$21,B67&gt;15,OR(OR(PUAD=ZDIVOPT02,A67&lt;=PUAYear),AND(PMST=ZDIVOPT02,A67&gt;=PayYear))),ROUND((G67-H68)/(factor!H67)*UVUNIT,0),0)</f>
        <v>#DIV/0!</v>
      </c>
      <c r="P67" s="123" t="e">
        <f t="shared" ca="1" si="10"/>
        <v>#DIV/0!</v>
      </c>
      <c r="Q67" s="123" t="e">
        <f ca="1">ROUND(P67*(factor!H67)/UVUNIT,0)</f>
        <v>#DIV/0!</v>
      </c>
      <c r="R67" s="123" t="e">
        <f t="shared" ref="R67:R98" ca="1" si="24">IF(OR(B67&lt;16,A67&lt;=PUAYear),0,G67-H68)</f>
        <v>#DIV/0!</v>
      </c>
      <c r="S67" s="123" t="e">
        <f t="shared" ca="1" si="11"/>
        <v>#DIV/0!</v>
      </c>
      <c r="T67" s="123" t="e">
        <f t="shared" ca="1" si="12"/>
        <v>#DIV/0!</v>
      </c>
      <c r="U67" s="123" t="e">
        <f ca="1">IF(C67="","",ROUND(P66*factor!C67*UNIT/UVUNIT,0))</f>
        <v>#DIV/0!</v>
      </c>
      <c r="V67" s="123" t="e">
        <f t="shared" ref="V67:V98" ca="1" si="25">ROUND(ROUND(ROUND(P66*GP/UVUNIT,0)*MIN(A67,PayYear),0)*PremMuti-ROUND(P66*AF66/UVUNIT, 0),0)</f>
        <v>#DIV/0!</v>
      </c>
      <c r="W67" s="123" t="e">
        <f ca="1">ROUND((P66*factor!B67/UVUNIT),0)</f>
        <v>#DIV/0!</v>
      </c>
      <c r="X67" s="123" t="e">
        <f ca="1">ROUND((ROUND(P66*factor!C67/UVUNIT,0)+ROUND(P66*factor!H67/UVUNIT,0))*VLOOKUP(B67,Corridor,險種基本資料!$C$22,FALSE),0)</f>
        <v>#DIV/0!</v>
      </c>
      <c r="Y67" s="123" t="e">
        <f t="shared" ca="1" si="13"/>
        <v>#DIV/0!</v>
      </c>
      <c r="Z67" s="109">
        <f ca="1">ROUND(IF(險種基本資料!$I$28="Y",factor!I67,factor!D67)*(1-VLOOKUP(A67+1,險種基本資料!L:V,2+險種基本資料!$H$28,FALSE)),0)</f>
        <v>0</v>
      </c>
      <c r="AA67">
        <f ca="1">ROUND(IF(險種基本資料!$I$28="Y",factor!I68,factor!D68)*(1-VLOOKUP(A67+1,險種基本資料!L:V,2+險種基本資料!$H$28,FALSE)),0)</f>
        <v>0</v>
      </c>
      <c r="AB67">
        <f ca="1">IF(B67=險種基本資料!$B$21,0,ROUND(SA*UNIT/UVUNIT*(Z67+(AA67+factor!C68-Z67)*ROUNDDOWN(1/365,6)),0))</f>
        <v>0</v>
      </c>
      <c r="AC67" t="e">
        <f ca="1">IF(B67=險種基本資料!$B$21,0,ROUND(P67/UVUNIT*(factor!H67+(factor!H68+factor!C68-factor!H67)*ROUNDDOWN(1/365,6)) + IF(B67&lt;15,N67,0),0))</f>
        <v>#DIV/0!</v>
      </c>
      <c r="AD67">
        <f t="shared" ref="AD67:AD112" ca="1" si="26">IF(AND(H68&gt;0,H69&lt;=0),A67,0)</f>
        <v>0</v>
      </c>
      <c r="AE67">
        <f t="shared" ref="AE67:AE112" ca="1" si="27">IF(AND(N67&gt;0,N68&lt;=0),A67,0)</f>
        <v>0</v>
      </c>
      <c r="AF67">
        <f ca="1">factor!C67+AF66</f>
        <v>7714</v>
      </c>
    </row>
    <row r="68" spans="1:32" ht="16.149999999999999" hidden="1">
      <c r="A68" s="120">
        <v>66</v>
      </c>
      <c r="B68" s="121">
        <f t="shared" ca="1" si="22"/>
        <v>136</v>
      </c>
      <c r="C68" s="122">
        <f t="shared" ref="C68:D83" si="28">C67</f>
        <v>1.75</v>
      </c>
      <c r="D68" s="122">
        <f t="shared" si="28"/>
        <v>4.3499999999999996</v>
      </c>
      <c r="E68" s="123">
        <f ca="1">ROUND(SA*factor!D68*UNIT/UVUNIT,RoundNo)+ ROUND(SA*factor!C68*UNIT/UVUNIT,RoundNo)</f>
        <v>0</v>
      </c>
      <c r="F68" s="123" t="e">
        <f ca="1">ROUND(P67*factor!H68/UVUNIT,RoundNo)+ROUND(P67*(factor!C68/UVUNIT),RoundNo)</f>
        <v>#DIV/0!</v>
      </c>
      <c r="G68" s="123" t="e">
        <f t="shared" ref="G68:G112" ca="1" si="29">ROUND((E68+F68)*(D68-C68)/100,0)</f>
        <v>#DIV/0!</v>
      </c>
      <c r="H68" s="124">
        <f t="shared" ref="H68:H99" ca="1" si="30">IF(OR(B67&lt;16,AND(ZDIVOPT01=PMST,A67&lt;=PUAYear),AND(ZDIVOPT02=PMST,A67&gt;PUAYear)),IF(A68&lt;=PayYear,G67,0),0)</f>
        <v>0</v>
      </c>
      <c r="I68" s="123">
        <f t="shared" ref="I68:I99" ca="1" si="31">I67+IF(A68&lt;=PayYear,CYPremium,0)-H68</f>
        <v>2655727</v>
      </c>
      <c r="J68" s="123">
        <f ca="1">ROUND(SA*factor!G68*UNIT/UVUNIT,0)</f>
        <v>0</v>
      </c>
      <c r="K68" s="123">
        <f ca="1">ROUND(SA*factor!C68*UNIT/UVUNIT,0)</f>
        <v>0</v>
      </c>
      <c r="L68" s="123">
        <f ca="1">ROUND(SA*factor!E68*UNIT/UVUNIT,0)</f>
        <v>0</v>
      </c>
      <c r="M68" s="123">
        <f ca="1">ROUND(SA*factor!D68*UNIT/UVUNIT,0)</f>
        <v>0</v>
      </c>
      <c r="N68" s="123">
        <f t="shared" ca="1" si="23"/>
        <v>0</v>
      </c>
      <c r="O68" s="123" t="e">
        <f ca="1">IF(B68=15,ROUND(N68/(factor!H68)*UVUNIT,0),0)+IF(AND(B68&lt;&gt;險種基本資料!$B$21,B68&gt;15,OR(OR(PUAD=ZDIVOPT02,A68&lt;=PUAYear),AND(PMST=ZDIVOPT02,A68&gt;=PayYear))),ROUND((G68-H69)/(factor!H68)*UVUNIT,0),0)</f>
        <v>#DIV/0!</v>
      </c>
      <c r="P68" s="123" t="e">
        <f t="shared" ref="P68:P112" ca="1" si="32">P67+O68</f>
        <v>#DIV/0!</v>
      </c>
      <c r="Q68" s="123" t="e">
        <f ca="1">ROUND(P68*(factor!H68)/UVUNIT,0)</f>
        <v>#DIV/0!</v>
      </c>
      <c r="R68" s="123" t="e">
        <f t="shared" ca="1" si="24"/>
        <v>#DIV/0!</v>
      </c>
      <c r="S68" s="123" t="e">
        <f t="shared" ref="S68:S112" ca="1" si="33">S67+R68</f>
        <v>#DIV/0!</v>
      </c>
      <c r="T68" s="123" t="e">
        <f t="shared" ref="T68:T112" ca="1" si="34">ROUND(T67*(1+D68/100)+R68,0)</f>
        <v>#DIV/0!</v>
      </c>
      <c r="U68" s="123" t="e">
        <f ca="1">IF(C68="","",ROUND(P67*factor!C68*UNIT/UVUNIT,0))</f>
        <v>#DIV/0!</v>
      </c>
      <c r="V68" s="123" t="e">
        <f t="shared" ca="1" si="25"/>
        <v>#DIV/0!</v>
      </c>
      <c r="W68" s="123" t="e">
        <f ca="1">ROUND((P67*factor!B68/UVUNIT),0)</f>
        <v>#DIV/0!</v>
      </c>
      <c r="X68" s="123" t="e">
        <f ca="1">ROUND((ROUND(P67*factor!C68/UVUNIT,0)+ROUND(P67*factor!H68/UVUNIT,0))*VLOOKUP(B68,Corridor,險種基本資料!$C$22,FALSE),0)</f>
        <v>#DIV/0!</v>
      </c>
      <c r="Y68" s="123" t="e">
        <f t="shared" ref="Y68:Y112" ca="1" si="35">E68+F68</f>
        <v>#DIV/0!</v>
      </c>
      <c r="Z68" s="109">
        <f ca="1">ROUND(IF(險種基本資料!$I$28="Y",factor!I68,factor!D68)*(1-VLOOKUP(A68+1,險種基本資料!L:V,2+險種基本資料!$H$28,FALSE)),0)</f>
        <v>0</v>
      </c>
      <c r="AA68">
        <f ca="1">ROUND(IF(險種基本資料!$I$28="Y",factor!I69,factor!D69)*(1-VLOOKUP(A68+1,險種基本資料!L:V,2+險種基本資料!$H$28,FALSE)),0)</f>
        <v>0</v>
      </c>
      <c r="AB68">
        <f ca="1">IF(B68=險種基本資料!$B$21,0,ROUND(SA*UNIT/UVUNIT*(Z68+(AA68+factor!C69-Z68)*ROUNDDOWN(1/365,6)),0))</f>
        <v>0</v>
      </c>
      <c r="AC68" t="e">
        <f ca="1">IF(B68=險種基本資料!$B$21,0,ROUND(P68/UVUNIT*(factor!H68+(factor!H69+factor!C69-factor!H68)*ROUNDDOWN(1/365,6)) + IF(B68&lt;15,N68,0),0))</f>
        <v>#DIV/0!</v>
      </c>
      <c r="AD68">
        <f t="shared" ca="1" si="26"/>
        <v>0</v>
      </c>
      <c r="AE68">
        <f t="shared" ca="1" si="27"/>
        <v>0</v>
      </c>
      <c r="AF68">
        <f ca="1">factor!C68+AF67</f>
        <v>7714</v>
      </c>
    </row>
    <row r="69" spans="1:32" ht="16.149999999999999" hidden="1">
      <c r="A69" s="120">
        <v>67</v>
      </c>
      <c r="B69" s="121">
        <f t="shared" ca="1" si="22"/>
        <v>137</v>
      </c>
      <c r="C69" s="122">
        <f t="shared" si="28"/>
        <v>1.75</v>
      </c>
      <c r="D69" s="122">
        <f t="shared" si="28"/>
        <v>4.3499999999999996</v>
      </c>
      <c r="E69" s="123">
        <f ca="1">ROUND(SA*factor!D69*UNIT/UVUNIT,RoundNo)+ ROUND(SA*factor!C69*UNIT/UVUNIT,RoundNo)</f>
        <v>0</v>
      </c>
      <c r="F69" s="123" t="e">
        <f ca="1">ROUND(P68*factor!H69/UVUNIT,RoundNo)+ROUND(P68*(factor!C69/UVUNIT),RoundNo)</f>
        <v>#DIV/0!</v>
      </c>
      <c r="G69" s="123" t="e">
        <f t="shared" ca="1" si="29"/>
        <v>#DIV/0!</v>
      </c>
      <c r="H69" s="124">
        <f t="shared" ca="1" si="30"/>
        <v>0</v>
      </c>
      <c r="I69" s="123">
        <f t="shared" ca="1" si="31"/>
        <v>2655727</v>
      </c>
      <c r="J69" s="123">
        <f ca="1">ROUND(SA*factor!G69*UNIT/UVUNIT,0)</f>
        <v>0</v>
      </c>
      <c r="K69" s="123">
        <f ca="1">ROUND(SA*factor!C69*UNIT/UVUNIT,0)</f>
        <v>0</v>
      </c>
      <c r="L69" s="123">
        <f ca="1">ROUND(SA*factor!E69*UNIT/UVUNIT,0)</f>
        <v>0</v>
      </c>
      <c r="M69" s="123">
        <f ca="1">ROUND(SA*factor!D69*UNIT/UVUNIT,0)</f>
        <v>0</v>
      </c>
      <c r="N69" s="123">
        <f t="shared" ca="1" si="23"/>
        <v>0</v>
      </c>
      <c r="O69" s="123" t="e">
        <f ca="1">IF(B69=15,ROUND(N69/(factor!H69)*UVUNIT,0),0)+IF(AND(B69&lt;&gt;險種基本資料!$B$21,B69&gt;15,OR(OR(PUAD=ZDIVOPT02,A69&lt;=PUAYear),AND(PMST=ZDIVOPT02,A69&gt;=PayYear))),ROUND((G69-H70)/(factor!H69)*UVUNIT,0),0)</f>
        <v>#DIV/0!</v>
      </c>
      <c r="P69" s="123" t="e">
        <f t="shared" ca="1" si="32"/>
        <v>#DIV/0!</v>
      </c>
      <c r="Q69" s="123" t="e">
        <f ca="1">ROUND(P69*(factor!H69)/UVUNIT,0)</f>
        <v>#DIV/0!</v>
      </c>
      <c r="R69" s="123" t="e">
        <f t="shared" ca="1" si="24"/>
        <v>#DIV/0!</v>
      </c>
      <c r="S69" s="123" t="e">
        <f t="shared" ca="1" si="33"/>
        <v>#DIV/0!</v>
      </c>
      <c r="T69" s="123" t="e">
        <f t="shared" ca="1" si="34"/>
        <v>#DIV/0!</v>
      </c>
      <c r="U69" s="123" t="e">
        <f ca="1">IF(C69="","",ROUND(P68*factor!C69*UNIT/UVUNIT,0))</f>
        <v>#DIV/0!</v>
      </c>
      <c r="V69" s="123" t="e">
        <f t="shared" ca="1" si="25"/>
        <v>#DIV/0!</v>
      </c>
      <c r="W69" s="123" t="e">
        <f ca="1">ROUND((P68*factor!B69/UVUNIT),0)</f>
        <v>#DIV/0!</v>
      </c>
      <c r="X69" s="123" t="e">
        <f ca="1">ROUND((ROUND(P68*factor!C69/UVUNIT,0)+ROUND(P68*factor!H69/UVUNIT,0))*VLOOKUP(B69,Corridor,險種基本資料!$C$22,FALSE),0)</f>
        <v>#DIV/0!</v>
      </c>
      <c r="Y69" s="123" t="e">
        <f t="shared" ca="1" si="35"/>
        <v>#DIV/0!</v>
      </c>
      <c r="Z69" s="109">
        <f ca="1">ROUND(IF(險種基本資料!$I$28="Y",factor!I69,factor!D69)*(1-VLOOKUP(A69+1,險種基本資料!L:V,2+險種基本資料!$H$28,FALSE)),0)</f>
        <v>0</v>
      </c>
      <c r="AA69">
        <f ca="1">ROUND(IF(險種基本資料!$I$28="Y",factor!I70,factor!D70)*(1-VLOOKUP(A69+1,險種基本資料!L:V,2+險種基本資料!$H$28,FALSE)),0)</f>
        <v>0</v>
      </c>
      <c r="AB69">
        <f ca="1">IF(B69=險種基本資料!$B$21,0,ROUND(SA*UNIT/UVUNIT*(Z69+(AA69+factor!C70-Z69)*ROUNDDOWN(1/365,6)),0))</f>
        <v>0</v>
      </c>
      <c r="AC69" t="e">
        <f ca="1">IF(B69=險種基本資料!$B$21,0,ROUND(P69/UVUNIT*(factor!H69+(factor!H70+factor!C70-factor!H69)*ROUNDDOWN(1/365,6)) + IF(B69&lt;15,N69,0),0))</f>
        <v>#DIV/0!</v>
      </c>
      <c r="AD69">
        <f t="shared" ca="1" si="26"/>
        <v>0</v>
      </c>
      <c r="AE69">
        <f t="shared" ca="1" si="27"/>
        <v>0</v>
      </c>
      <c r="AF69">
        <f ca="1">factor!C69+AF68</f>
        <v>7714</v>
      </c>
    </row>
    <row r="70" spans="1:32" ht="16.149999999999999" hidden="1">
      <c r="A70" s="120">
        <v>68</v>
      </c>
      <c r="B70" s="121">
        <f t="shared" ca="1" si="22"/>
        <v>138</v>
      </c>
      <c r="C70" s="122">
        <f t="shared" si="28"/>
        <v>1.75</v>
      </c>
      <c r="D70" s="122">
        <f t="shared" si="28"/>
        <v>4.3499999999999996</v>
      </c>
      <c r="E70" s="123">
        <f ca="1">ROUND(SA*factor!D70*UNIT/UVUNIT,RoundNo)+ ROUND(SA*factor!C70*UNIT/UVUNIT,RoundNo)</f>
        <v>0</v>
      </c>
      <c r="F70" s="123" t="e">
        <f ca="1">ROUND(P69*factor!H70/UVUNIT,RoundNo)+ROUND(P69*(factor!C70/UVUNIT),RoundNo)</f>
        <v>#DIV/0!</v>
      </c>
      <c r="G70" s="123" t="e">
        <f t="shared" ca="1" si="29"/>
        <v>#DIV/0!</v>
      </c>
      <c r="H70" s="124">
        <f t="shared" ca="1" si="30"/>
        <v>0</v>
      </c>
      <c r="I70" s="123">
        <f t="shared" ca="1" si="31"/>
        <v>2655727</v>
      </c>
      <c r="J70" s="123">
        <f ca="1">ROUND(SA*factor!G70*UNIT/UVUNIT,0)</f>
        <v>0</v>
      </c>
      <c r="K70" s="123">
        <f ca="1">ROUND(SA*factor!C70*UNIT/UVUNIT,0)</f>
        <v>0</v>
      </c>
      <c r="L70" s="123">
        <f ca="1">ROUND(SA*factor!E70*UNIT/UVUNIT,0)</f>
        <v>0</v>
      </c>
      <c r="M70" s="123">
        <f ca="1">ROUND(SA*factor!D70*UNIT/UVUNIT,0)</f>
        <v>0</v>
      </c>
      <c r="N70" s="123">
        <f t="shared" ca="1" si="23"/>
        <v>0</v>
      </c>
      <c r="O70" s="123" t="e">
        <f ca="1">IF(B70=15,ROUND(N70/(factor!H70)*UVUNIT,0),0)+IF(AND(B70&lt;&gt;險種基本資料!$B$21,B70&gt;15,OR(OR(PUAD=ZDIVOPT02,A70&lt;=PUAYear),AND(PMST=ZDIVOPT02,A70&gt;=PayYear))),ROUND((G70-H71)/(factor!H70)*UVUNIT,0),0)</f>
        <v>#DIV/0!</v>
      </c>
      <c r="P70" s="123" t="e">
        <f t="shared" ca="1" si="32"/>
        <v>#DIV/0!</v>
      </c>
      <c r="Q70" s="123" t="e">
        <f ca="1">ROUND(P70*(factor!H70)/UVUNIT,0)</f>
        <v>#DIV/0!</v>
      </c>
      <c r="R70" s="123" t="e">
        <f t="shared" ca="1" si="24"/>
        <v>#DIV/0!</v>
      </c>
      <c r="S70" s="123" t="e">
        <f t="shared" ca="1" si="33"/>
        <v>#DIV/0!</v>
      </c>
      <c r="T70" s="123" t="e">
        <f t="shared" ca="1" si="34"/>
        <v>#DIV/0!</v>
      </c>
      <c r="U70" s="123" t="e">
        <f ca="1">IF(C70="","",ROUND(P69*factor!C70*UNIT/UVUNIT,0))</f>
        <v>#DIV/0!</v>
      </c>
      <c r="V70" s="123" t="e">
        <f t="shared" ca="1" si="25"/>
        <v>#DIV/0!</v>
      </c>
      <c r="W70" s="123" t="e">
        <f ca="1">ROUND((P69*factor!B70/UVUNIT),0)</f>
        <v>#DIV/0!</v>
      </c>
      <c r="X70" s="123" t="e">
        <f ca="1">ROUND((ROUND(P69*factor!C70/UVUNIT,0)+ROUND(P69*factor!H70/UVUNIT,0))*VLOOKUP(B70,Corridor,險種基本資料!$C$22,FALSE),0)</f>
        <v>#DIV/0!</v>
      </c>
      <c r="Y70" s="123" t="e">
        <f t="shared" ca="1" si="35"/>
        <v>#DIV/0!</v>
      </c>
      <c r="Z70" s="109">
        <f ca="1">ROUND(IF(險種基本資料!$I$28="Y",factor!I70,factor!D70)*(1-VLOOKUP(A70+1,險種基本資料!L:V,2+險種基本資料!$H$28,FALSE)),0)</f>
        <v>0</v>
      </c>
      <c r="AA70">
        <f ca="1">ROUND(IF(險種基本資料!$I$28="Y",factor!I71,factor!D71)*(1-VLOOKUP(A70+1,險種基本資料!L:V,2+險種基本資料!$H$28,FALSE)),0)</f>
        <v>0</v>
      </c>
      <c r="AB70">
        <f ca="1">IF(B70=險種基本資料!$B$21,0,ROUND(SA*UNIT/UVUNIT*(Z70+(AA70+factor!C71-Z70)*ROUNDDOWN(1/365,6)),0))</f>
        <v>0</v>
      </c>
      <c r="AC70" t="e">
        <f ca="1">IF(B70=險種基本資料!$B$21,0,ROUND(P70/UVUNIT*(factor!H70+(factor!H71+factor!C71-factor!H70)*ROUNDDOWN(1/365,6)) + IF(B70&lt;15,N70,0),0))</f>
        <v>#DIV/0!</v>
      </c>
      <c r="AD70">
        <f t="shared" ca="1" si="26"/>
        <v>0</v>
      </c>
      <c r="AE70">
        <f t="shared" ca="1" si="27"/>
        <v>0</v>
      </c>
      <c r="AF70">
        <f ca="1">factor!C70+AF69</f>
        <v>7714</v>
      </c>
    </row>
    <row r="71" spans="1:32" ht="16.149999999999999" hidden="1">
      <c r="A71" s="120">
        <v>69</v>
      </c>
      <c r="B71" s="121">
        <f t="shared" ca="1" si="22"/>
        <v>139</v>
      </c>
      <c r="C71" s="122">
        <f t="shared" si="28"/>
        <v>1.75</v>
      </c>
      <c r="D71" s="122">
        <f t="shared" si="28"/>
        <v>4.3499999999999996</v>
      </c>
      <c r="E71" s="123">
        <f ca="1">ROUND(SA*factor!D71*UNIT/UVUNIT,RoundNo)+ ROUND(SA*factor!C71*UNIT/UVUNIT,RoundNo)</f>
        <v>0</v>
      </c>
      <c r="F71" s="123" t="e">
        <f ca="1">ROUND(P70*factor!H71/UVUNIT,RoundNo)+ROUND(P70*(factor!C71/UVUNIT),RoundNo)</f>
        <v>#DIV/0!</v>
      </c>
      <c r="G71" s="123" t="e">
        <f t="shared" ca="1" si="29"/>
        <v>#DIV/0!</v>
      </c>
      <c r="H71" s="124">
        <f t="shared" ca="1" si="30"/>
        <v>0</v>
      </c>
      <c r="I71" s="123">
        <f t="shared" ca="1" si="31"/>
        <v>2655727</v>
      </c>
      <c r="J71" s="123">
        <f ca="1">ROUND(SA*factor!G71*UNIT/UVUNIT,0)</f>
        <v>0</v>
      </c>
      <c r="K71" s="123">
        <f ca="1">ROUND(SA*factor!C71*UNIT/UVUNIT,0)</f>
        <v>0</v>
      </c>
      <c r="L71" s="123">
        <f ca="1">ROUND(SA*factor!E71*UNIT/UVUNIT,0)</f>
        <v>0</v>
      </c>
      <c r="M71" s="123">
        <f ca="1">ROUND(SA*factor!D71*UNIT/UVUNIT,0)</f>
        <v>0</v>
      </c>
      <c r="N71" s="123">
        <f t="shared" ca="1" si="23"/>
        <v>0</v>
      </c>
      <c r="O71" s="123" t="e">
        <f ca="1">IF(B71=15,ROUND(N71/(factor!H71)*UVUNIT,0),0)+IF(AND(B71&lt;&gt;險種基本資料!$B$21,B71&gt;15,OR(OR(PUAD=ZDIVOPT02,A71&lt;=PUAYear),AND(PMST=ZDIVOPT02,A71&gt;=PayYear))),ROUND((G71-H72)/(factor!H71)*UVUNIT,0),0)</f>
        <v>#DIV/0!</v>
      </c>
      <c r="P71" s="123" t="e">
        <f t="shared" ca="1" si="32"/>
        <v>#DIV/0!</v>
      </c>
      <c r="Q71" s="123" t="e">
        <f ca="1">ROUND(P71*(factor!H71)/UVUNIT,0)</f>
        <v>#DIV/0!</v>
      </c>
      <c r="R71" s="123" t="e">
        <f t="shared" ca="1" si="24"/>
        <v>#DIV/0!</v>
      </c>
      <c r="S71" s="123" t="e">
        <f t="shared" ca="1" si="33"/>
        <v>#DIV/0!</v>
      </c>
      <c r="T71" s="123" t="e">
        <f t="shared" ca="1" si="34"/>
        <v>#DIV/0!</v>
      </c>
      <c r="U71" s="123" t="e">
        <f ca="1">IF(C71="","",ROUND(P70*factor!C71*UNIT/UVUNIT,0))</f>
        <v>#DIV/0!</v>
      </c>
      <c r="V71" s="123" t="e">
        <f t="shared" ca="1" si="25"/>
        <v>#DIV/0!</v>
      </c>
      <c r="W71" s="123" t="e">
        <f ca="1">ROUND((P70*factor!B71/UVUNIT),0)</f>
        <v>#DIV/0!</v>
      </c>
      <c r="X71" s="123" t="e">
        <f ca="1">ROUND((ROUND(P70*factor!C71/UVUNIT,0)+ROUND(P70*factor!H71/UVUNIT,0))*VLOOKUP(B71,Corridor,險種基本資料!$C$22,FALSE),0)</f>
        <v>#DIV/0!</v>
      </c>
      <c r="Y71" s="123" t="e">
        <f t="shared" ca="1" si="35"/>
        <v>#DIV/0!</v>
      </c>
      <c r="Z71" s="109">
        <f ca="1">ROUND(IF(險種基本資料!$I$28="Y",factor!I71,factor!D71)*(1-VLOOKUP(A71+1,險種基本資料!L:V,2+險種基本資料!$H$28,FALSE)),0)</f>
        <v>0</v>
      </c>
      <c r="AA71">
        <f ca="1">ROUND(IF(險種基本資料!$I$28="Y",factor!I72,factor!D72)*(1-VLOOKUP(A71+1,險種基本資料!L:V,2+險種基本資料!$H$28,FALSE)),0)</f>
        <v>0</v>
      </c>
      <c r="AB71">
        <f ca="1">IF(B71=險種基本資料!$B$21,0,ROUND(SA*UNIT/UVUNIT*(Z71+(AA71+factor!C72-Z71)*ROUNDDOWN(1/365,6)),0))</f>
        <v>0</v>
      </c>
      <c r="AC71" t="e">
        <f ca="1">IF(B71=險種基本資料!$B$21,0,ROUND(P71/UVUNIT*(factor!H71+(factor!H72+factor!C72-factor!H71)*ROUNDDOWN(1/365,6)) + IF(B71&lt;15,N71,0),0))</f>
        <v>#DIV/0!</v>
      </c>
      <c r="AD71">
        <f t="shared" ca="1" si="26"/>
        <v>0</v>
      </c>
      <c r="AE71">
        <f t="shared" ca="1" si="27"/>
        <v>0</v>
      </c>
      <c r="AF71">
        <f ca="1">factor!C71+AF70</f>
        <v>7714</v>
      </c>
    </row>
    <row r="72" spans="1:32" ht="16.149999999999999" hidden="1">
      <c r="A72" s="120">
        <v>70</v>
      </c>
      <c r="B72" s="121">
        <f t="shared" ca="1" si="22"/>
        <v>140</v>
      </c>
      <c r="C72" s="122">
        <f t="shared" si="28"/>
        <v>1.75</v>
      </c>
      <c r="D72" s="122">
        <f t="shared" si="28"/>
        <v>4.3499999999999996</v>
      </c>
      <c r="E72" s="123">
        <f ca="1">ROUND(SA*factor!D72*UNIT/UVUNIT,RoundNo)+ ROUND(SA*factor!C72*UNIT/UVUNIT,RoundNo)</f>
        <v>0</v>
      </c>
      <c r="F72" s="123" t="e">
        <f ca="1">ROUND(P71*factor!H72/UVUNIT,RoundNo)+ROUND(P71*(factor!C72/UVUNIT),RoundNo)</f>
        <v>#DIV/0!</v>
      </c>
      <c r="G72" s="123" t="e">
        <f t="shared" ca="1" si="29"/>
        <v>#DIV/0!</v>
      </c>
      <c r="H72" s="124">
        <f t="shared" ca="1" si="30"/>
        <v>0</v>
      </c>
      <c r="I72" s="123">
        <f t="shared" ca="1" si="31"/>
        <v>2655727</v>
      </c>
      <c r="J72" s="123">
        <f ca="1">ROUND(SA*factor!G72*UNIT/UVUNIT,0)</f>
        <v>0</v>
      </c>
      <c r="K72" s="123">
        <f ca="1">ROUND(SA*factor!C72*UNIT/UVUNIT,0)</f>
        <v>0</v>
      </c>
      <c r="L72" s="123">
        <f ca="1">ROUND(SA*factor!E72*UNIT/UVUNIT,0)</f>
        <v>0</v>
      </c>
      <c r="M72" s="123">
        <f ca="1">ROUND(SA*factor!D72*UNIT/UVUNIT,0)</f>
        <v>0</v>
      </c>
      <c r="N72" s="123">
        <f t="shared" ca="1" si="23"/>
        <v>0</v>
      </c>
      <c r="O72" s="123" t="e">
        <f ca="1">IF(B72=15,ROUND(N72/(factor!H72)*UVUNIT,0),0)+IF(AND(B72&lt;&gt;險種基本資料!$B$21,B72&gt;15,OR(OR(PUAD=ZDIVOPT02,A72&lt;=PUAYear),AND(PMST=ZDIVOPT02,A72&gt;=PayYear))),ROUND((G72-H73)/(factor!H72)*UVUNIT,0),0)</f>
        <v>#DIV/0!</v>
      </c>
      <c r="P72" s="123" t="e">
        <f t="shared" ca="1" si="32"/>
        <v>#DIV/0!</v>
      </c>
      <c r="Q72" s="123" t="e">
        <f ca="1">ROUND(P72*(factor!H72)/UVUNIT,0)</f>
        <v>#DIV/0!</v>
      </c>
      <c r="R72" s="123" t="e">
        <f t="shared" ca="1" si="24"/>
        <v>#DIV/0!</v>
      </c>
      <c r="S72" s="123" t="e">
        <f t="shared" ca="1" si="33"/>
        <v>#DIV/0!</v>
      </c>
      <c r="T72" s="123" t="e">
        <f t="shared" ca="1" si="34"/>
        <v>#DIV/0!</v>
      </c>
      <c r="U72" s="123" t="e">
        <f ca="1">IF(C72="","",ROUND(P71*factor!C72*UNIT/UVUNIT,0))</f>
        <v>#DIV/0!</v>
      </c>
      <c r="V72" s="123" t="e">
        <f t="shared" ca="1" si="25"/>
        <v>#DIV/0!</v>
      </c>
      <c r="W72" s="123" t="e">
        <f ca="1">ROUND((P71*factor!B72/UVUNIT),0)</f>
        <v>#DIV/0!</v>
      </c>
      <c r="X72" s="123" t="e">
        <f ca="1">ROUND((ROUND(P71*factor!C72/UVUNIT,0)+ROUND(P71*factor!H72/UVUNIT,0))*VLOOKUP(B72,Corridor,險種基本資料!$C$22,FALSE),0)</f>
        <v>#DIV/0!</v>
      </c>
      <c r="Y72" s="123" t="e">
        <f t="shared" ca="1" si="35"/>
        <v>#DIV/0!</v>
      </c>
      <c r="Z72" s="109">
        <f ca="1">ROUND(IF(險種基本資料!$I$28="Y",factor!I72,factor!D72)*(1-VLOOKUP(A72+1,險種基本資料!L:V,2+險種基本資料!$H$28,FALSE)),0)</f>
        <v>0</v>
      </c>
      <c r="AA72">
        <f ca="1">ROUND(IF(險種基本資料!$I$28="Y",factor!I73,factor!D73)*(1-VLOOKUP(A72+1,險種基本資料!L:V,2+險種基本資料!$H$28,FALSE)),0)</f>
        <v>0</v>
      </c>
      <c r="AB72">
        <f ca="1">IF(B72=險種基本資料!$B$21,0,ROUND(SA*UNIT/UVUNIT*(Z72+(AA72+factor!C73-Z72)*ROUNDDOWN(1/365,6)),0))</f>
        <v>0</v>
      </c>
      <c r="AC72" t="e">
        <f ca="1">IF(B72=險種基本資料!$B$21,0,ROUND(P72/UVUNIT*(factor!H72+(factor!H73+factor!C73-factor!H72)*ROUNDDOWN(1/365,6)) + IF(B72&lt;15,N72,0),0))</f>
        <v>#DIV/0!</v>
      </c>
      <c r="AD72">
        <f t="shared" ca="1" si="26"/>
        <v>0</v>
      </c>
      <c r="AE72">
        <f t="shared" ca="1" si="27"/>
        <v>0</v>
      </c>
      <c r="AF72">
        <f ca="1">factor!C72+AF71</f>
        <v>7714</v>
      </c>
    </row>
    <row r="73" spans="1:32" ht="16.149999999999999" hidden="1">
      <c r="A73" s="120">
        <v>71</v>
      </c>
      <c r="B73" s="121">
        <f t="shared" ca="1" si="22"/>
        <v>141</v>
      </c>
      <c r="C73" s="122">
        <f t="shared" si="28"/>
        <v>1.75</v>
      </c>
      <c r="D73" s="122">
        <f t="shared" si="28"/>
        <v>4.3499999999999996</v>
      </c>
      <c r="E73" s="123">
        <f ca="1">ROUND(SA*factor!D73*UNIT/UVUNIT,RoundNo)+ ROUND(SA*factor!C73*UNIT/UVUNIT,RoundNo)</f>
        <v>0</v>
      </c>
      <c r="F73" s="123" t="e">
        <f ca="1">ROUND(P72*factor!H73/UVUNIT,RoundNo)+ROUND(P72*(factor!C73/UVUNIT),RoundNo)</f>
        <v>#DIV/0!</v>
      </c>
      <c r="G73" s="123" t="e">
        <f t="shared" ca="1" si="29"/>
        <v>#DIV/0!</v>
      </c>
      <c r="H73" s="124">
        <f t="shared" ca="1" si="30"/>
        <v>0</v>
      </c>
      <c r="I73" s="123">
        <f t="shared" ca="1" si="31"/>
        <v>2655727</v>
      </c>
      <c r="J73" s="123">
        <f ca="1">ROUND(SA*factor!G73*UNIT/UVUNIT,0)</f>
        <v>0</v>
      </c>
      <c r="K73" s="123">
        <f ca="1">ROUND(SA*factor!C73*UNIT/UVUNIT,0)</f>
        <v>0</v>
      </c>
      <c r="L73" s="123">
        <f ca="1">ROUND(SA*factor!E73*UNIT/UVUNIT,0)</f>
        <v>0</v>
      </c>
      <c r="M73" s="123">
        <f ca="1">ROUND(SA*factor!D73*UNIT/UVUNIT,0)</f>
        <v>0</v>
      </c>
      <c r="N73" s="123">
        <f t="shared" ca="1" si="23"/>
        <v>0</v>
      </c>
      <c r="O73" s="123" t="e">
        <f ca="1">IF(B73=15,ROUND(N73/(factor!H73)*UVUNIT,0),0)+IF(AND(B73&lt;&gt;險種基本資料!$B$21,B73&gt;15,OR(OR(PUAD=ZDIVOPT02,A73&lt;=PUAYear),AND(PMST=ZDIVOPT02,A73&gt;=PayYear))),ROUND((G73-H74)/(factor!H73)*UVUNIT,0),0)</f>
        <v>#DIV/0!</v>
      </c>
      <c r="P73" s="123" t="e">
        <f t="shared" ca="1" si="32"/>
        <v>#DIV/0!</v>
      </c>
      <c r="Q73" s="123" t="e">
        <f ca="1">ROUND(P73*(factor!H73)/UVUNIT,0)</f>
        <v>#DIV/0!</v>
      </c>
      <c r="R73" s="123" t="e">
        <f t="shared" ca="1" si="24"/>
        <v>#DIV/0!</v>
      </c>
      <c r="S73" s="123" t="e">
        <f t="shared" ca="1" si="33"/>
        <v>#DIV/0!</v>
      </c>
      <c r="T73" s="123" t="e">
        <f t="shared" ca="1" si="34"/>
        <v>#DIV/0!</v>
      </c>
      <c r="U73" s="123" t="e">
        <f ca="1">IF(C73="","",ROUND(P72*factor!C73*UNIT/UVUNIT,0))</f>
        <v>#DIV/0!</v>
      </c>
      <c r="V73" s="123" t="e">
        <f t="shared" ca="1" si="25"/>
        <v>#DIV/0!</v>
      </c>
      <c r="W73" s="123" t="e">
        <f ca="1">ROUND((P72*factor!B73/UVUNIT),0)</f>
        <v>#DIV/0!</v>
      </c>
      <c r="X73" s="123" t="e">
        <f ca="1">ROUND((ROUND(P72*factor!C73/UVUNIT,0)+ROUND(P72*factor!H73/UVUNIT,0))*VLOOKUP(B73,Corridor,險種基本資料!$C$22,FALSE),0)</f>
        <v>#DIV/0!</v>
      </c>
      <c r="Y73" s="123" t="e">
        <f t="shared" ca="1" si="35"/>
        <v>#DIV/0!</v>
      </c>
      <c r="Z73" s="109">
        <f ca="1">ROUND(IF(險種基本資料!$I$28="Y",factor!I73,factor!D73)*(1-VLOOKUP(A73+1,險種基本資料!L:V,2+險種基本資料!$H$28,FALSE)),0)</f>
        <v>0</v>
      </c>
      <c r="AA73">
        <f ca="1">ROUND(IF(險種基本資料!$I$28="Y",factor!I74,factor!D74)*(1-VLOOKUP(A73+1,險種基本資料!L:V,2+險種基本資料!$H$28,FALSE)),0)</f>
        <v>0</v>
      </c>
      <c r="AB73">
        <f ca="1">IF(B73=險種基本資料!$B$21,0,ROUND(SA*UNIT/UVUNIT*(Z73+(AA73+factor!C74-Z73)*ROUNDDOWN(1/365,6)),0))</f>
        <v>0</v>
      </c>
      <c r="AC73" t="e">
        <f ca="1">IF(B73=險種基本資料!$B$21,0,ROUND(P73/UVUNIT*(factor!H73+(factor!H74+factor!C74-factor!H73)*ROUNDDOWN(1/365,6)) + IF(B73&lt;15,N73,0),0))</f>
        <v>#DIV/0!</v>
      </c>
      <c r="AD73">
        <f t="shared" ca="1" si="26"/>
        <v>0</v>
      </c>
      <c r="AE73">
        <f t="shared" ca="1" si="27"/>
        <v>0</v>
      </c>
      <c r="AF73">
        <f ca="1">factor!C73+AF72</f>
        <v>7714</v>
      </c>
    </row>
    <row r="74" spans="1:32" ht="16.149999999999999" hidden="1">
      <c r="A74" s="120">
        <v>72</v>
      </c>
      <c r="B74" s="121">
        <f t="shared" ca="1" si="22"/>
        <v>142</v>
      </c>
      <c r="C74" s="122">
        <f t="shared" si="28"/>
        <v>1.75</v>
      </c>
      <c r="D74" s="122">
        <f t="shared" si="28"/>
        <v>4.3499999999999996</v>
      </c>
      <c r="E74" s="123">
        <f ca="1">ROUND(SA*factor!D74*UNIT/UVUNIT,RoundNo)+ ROUND(SA*factor!C74*UNIT/UVUNIT,RoundNo)</f>
        <v>0</v>
      </c>
      <c r="F74" s="123" t="e">
        <f ca="1">ROUND(P73*factor!H74/UVUNIT,RoundNo)+ROUND(P73*(factor!C74/UVUNIT),RoundNo)</f>
        <v>#DIV/0!</v>
      </c>
      <c r="G74" s="123" t="e">
        <f t="shared" ca="1" si="29"/>
        <v>#DIV/0!</v>
      </c>
      <c r="H74" s="124">
        <f t="shared" ca="1" si="30"/>
        <v>0</v>
      </c>
      <c r="I74" s="123">
        <f t="shared" ca="1" si="31"/>
        <v>2655727</v>
      </c>
      <c r="J74" s="123">
        <f ca="1">ROUND(SA*factor!G74*UNIT/UVUNIT,0)</f>
        <v>0</v>
      </c>
      <c r="K74" s="123">
        <f ca="1">ROUND(SA*factor!C74*UNIT/UVUNIT,0)</f>
        <v>0</v>
      </c>
      <c r="L74" s="123">
        <f ca="1">ROUND(SA*factor!E74*UNIT/UVUNIT,0)</f>
        <v>0</v>
      </c>
      <c r="M74" s="123">
        <f ca="1">ROUND(SA*factor!D74*UNIT/UVUNIT,0)</f>
        <v>0</v>
      </c>
      <c r="N74" s="123">
        <f t="shared" ca="1" si="23"/>
        <v>0</v>
      </c>
      <c r="O74" s="123" t="e">
        <f ca="1">IF(B74=15,ROUND(N74/(factor!H74)*UVUNIT,0),0)+IF(AND(B74&lt;&gt;險種基本資料!$B$21,B74&gt;15,OR(OR(PUAD=ZDIVOPT02,A74&lt;=PUAYear),AND(PMST=ZDIVOPT02,A74&gt;=PayYear))),ROUND((G74-H75)/(factor!H74)*UVUNIT,0),0)</f>
        <v>#DIV/0!</v>
      </c>
      <c r="P74" s="123" t="e">
        <f t="shared" ca="1" si="32"/>
        <v>#DIV/0!</v>
      </c>
      <c r="Q74" s="123" t="e">
        <f ca="1">ROUND(P74*(factor!H74)/UVUNIT,0)</f>
        <v>#DIV/0!</v>
      </c>
      <c r="R74" s="123" t="e">
        <f t="shared" ca="1" si="24"/>
        <v>#DIV/0!</v>
      </c>
      <c r="S74" s="123" t="e">
        <f t="shared" ca="1" si="33"/>
        <v>#DIV/0!</v>
      </c>
      <c r="T74" s="123" t="e">
        <f t="shared" ca="1" si="34"/>
        <v>#DIV/0!</v>
      </c>
      <c r="U74" s="123" t="e">
        <f ca="1">IF(C74="","",ROUND(P73*factor!C74*UNIT/UVUNIT,0))</f>
        <v>#DIV/0!</v>
      </c>
      <c r="V74" s="123" t="e">
        <f t="shared" ca="1" si="25"/>
        <v>#DIV/0!</v>
      </c>
      <c r="W74" s="123" t="e">
        <f ca="1">ROUND((P73*factor!B74/UVUNIT),0)</f>
        <v>#DIV/0!</v>
      </c>
      <c r="X74" s="123" t="e">
        <f ca="1">ROUND((ROUND(P73*factor!C74/UVUNIT,0)+ROUND(P73*factor!H74/UVUNIT,0))*VLOOKUP(B74,Corridor,險種基本資料!$C$22,FALSE),0)</f>
        <v>#DIV/0!</v>
      </c>
      <c r="Y74" s="123" t="e">
        <f t="shared" ca="1" si="35"/>
        <v>#DIV/0!</v>
      </c>
      <c r="Z74" s="109">
        <f ca="1">ROUND(IF(險種基本資料!$I$28="Y",factor!I74,factor!D74)*(1-VLOOKUP(A74+1,險種基本資料!L:V,2+險種基本資料!$H$28,FALSE)),0)</f>
        <v>0</v>
      </c>
      <c r="AA74">
        <f ca="1">ROUND(IF(險種基本資料!$I$28="Y",factor!I75,factor!D75)*(1-VLOOKUP(A74+1,險種基本資料!L:V,2+險種基本資料!$H$28,FALSE)),0)</f>
        <v>0</v>
      </c>
      <c r="AB74">
        <f ca="1">IF(B74=險種基本資料!$B$21,0,ROUND(SA*UNIT/UVUNIT*(Z74+(AA74+factor!C75-Z74)*ROUNDDOWN(1/365,6)),0))</f>
        <v>0</v>
      </c>
      <c r="AC74" t="e">
        <f ca="1">IF(B74=險種基本資料!$B$21,0,ROUND(P74/UVUNIT*(factor!H74+(factor!H75+factor!C75-factor!H74)*ROUNDDOWN(1/365,6)) + IF(B74&lt;15,N74,0),0))</f>
        <v>#DIV/0!</v>
      </c>
      <c r="AD74">
        <f t="shared" ca="1" si="26"/>
        <v>0</v>
      </c>
      <c r="AE74">
        <f t="shared" ca="1" si="27"/>
        <v>0</v>
      </c>
      <c r="AF74">
        <f ca="1">factor!C74+AF73</f>
        <v>7714</v>
      </c>
    </row>
    <row r="75" spans="1:32" ht="16.149999999999999" hidden="1">
      <c r="A75" s="120">
        <v>73</v>
      </c>
      <c r="B75" s="121">
        <f t="shared" ca="1" si="22"/>
        <v>143</v>
      </c>
      <c r="C75" s="122">
        <f t="shared" si="28"/>
        <v>1.75</v>
      </c>
      <c r="D75" s="122">
        <f t="shared" si="28"/>
        <v>4.3499999999999996</v>
      </c>
      <c r="E75" s="123">
        <f ca="1">ROUND(SA*factor!D75*UNIT/UVUNIT,RoundNo)+ ROUND(SA*factor!C75*UNIT/UVUNIT,RoundNo)</f>
        <v>0</v>
      </c>
      <c r="F75" s="123" t="e">
        <f ca="1">ROUND(P74*factor!H75/UVUNIT,RoundNo)+ROUND(P74*(factor!C75/UVUNIT),RoundNo)</f>
        <v>#DIV/0!</v>
      </c>
      <c r="G75" s="123" t="e">
        <f t="shared" ca="1" si="29"/>
        <v>#DIV/0!</v>
      </c>
      <c r="H75" s="124">
        <f t="shared" ca="1" si="30"/>
        <v>0</v>
      </c>
      <c r="I75" s="123">
        <f t="shared" ca="1" si="31"/>
        <v>2655727</v>
      </c>
      <c r="J75" s="123">
        <f ca="1">ROUND(SA*factor!G75*UNIT/UVUNIT,0)</f>
        <v>0</v>
      </c>
      <c r="K75" s="123">
        <f ca="1">ROUND(SA*factor!C75*UNIT/UVUNIT,0)</f>
        <v>0</v>
      </c>
      <c r="L75" s="123">
        <f ca="1">ROUND(SA*factor!E75*UNIT/UVUNIT,0)</f>
        <v>0</v>
      </c>
      <c r="M75" s="123">
        <f ca="1">ROUND(SA*factor!D75*UNIT/UVUNIT,0)</f>
        <v>0</v>
      </c>
      <c r="N75" s="123">
        <f t="shared" ca="1" si="23"/>
        <v>0</v>
      </c>
      <c r="O75" s="123" t="e">
        <f ca="1">IF(B75=15,ROUND(N75/(factor!H75)*UVUNIT,0),0)+IF(AND(B75&lt;&gt;險種基本資料!$B$21,B75&gt;15,OR(OR(PUAD=ZDIVOPT02,A75&lt;=PUAYear),AND(PMST=ZDIVOPT02,A75&gt;=PayYear))),ROUND((G75-H76)/(factor!H75)*UVUNIT,0),0)</f>
        <v>#DIV/0!</v>
      </c>
      <c r="P75" s="123" t="e">
        <f t="shared" ca="1" si="32"/>
        <v>#DIV/0!</v>
      </c>
      <c r="Q75" s="123" t="e">
        <f ca="1">ROUND(P75*(factor!H75)/UVUNIT,0)</f>
        <v>#DIV/0!</v>
      </c>
      <c r="R75" s="123" t="e">
        <f t="shared" ca="1" si="24"/>
        <v>#DIV/0!</v>
      </c>
      <c r="S75" s="123" t="e">
        <f t="shared" ca="1" si="33"/>
        <v>#DIV/0!</v>
      </c>
      <c r="T75" s="123" t="e">
        <f t="shared" ca="1" si="34"/>
        <v>#DIV/0!</v>
      </c>
      <c r="U75" s="123" t="e">
        <f ca="1">IF(C75="","",ROUND(P74*factor!C75*UNIT/UVUNIT,0))</f>
        <v>#DIV/0!</v>
      </c>
      <c r="V75" s="123" t="e">
        <f t="shared" ca="1" si="25"/>
        <v>#DIV/0!</v>
      </c>
      <c r="W75" s="123" t="e">
        <f ca="1">ROUND((P74*factor!B75/UVUNIT),0)</f>
        <v>#DIV/0!</v>
      </c>
      <c r="X75" s="123" t="e">
        <f ca="1">ROUND((ROUND(P74*factor!C75/UVUNIT,0)+ROUND(P74*factor!H75/UVUNIT,0))*VLOOKUP(B75,Corridor,險種基本資料!$C$22,FALSE),0)</f>
        <v>#DIV/0!</v>
      </c>
      <c r="Y75" s="123" t="e">
        <f t="shared" ca="1" si="35"/>
        <v>#DIV/0!</v>
      </c>
      <c r="Z75" s="109">
        <f ca="1">ROUND(IF(險種基本資料!$I$28="Y",factor!I75,factor!D75)*(1-VLOOKUP(A75+1,險種基本資料!L:V,2+險種基本資料!$H$28,FALSE)),0)</f>
        <v>0</v>
      </c>
      <c r="AA75">
        <f ca="1">ROUND(IF(險種基本資料!$I$28="Y",factor!I76,factor!D76)*(1-VLOOKUP(A75+1,險種基本資料!L:V,2+險種基本資料!$H$28,FALSE)),0)</f>
        <v>0</v>
      </c>
      <c r="AB75">
        <f ca="1">IF(B75=險種基本資料!$B$21,0,ROUND(SA*UNIT/UVUNIT*(Z75+(AA75+factor!C76-Z75)*ROUNDDOWN(1/365,6)),0))</f>
        <v>0</v>
      </c>
      <c r="AC75" t="e">
        <f ca="1">IF(B75=險種基本資料!$B$21,0,ROUND(P75/UVUNIT*(factor!H75+(factor!H76+factor!C76-factor!H75)*ROUNDDOWN(1/365,6)) + IF(B75&lt;15,N75,0),0))</f>
        <v>#DIV/0!</v>
      </c>
      <c r="AD75">
        <f t="shared" ca="1" si="26"/>
        <v>0</v>
      </c>
      <c r="AE75">
        <f t="shared" ca="1" si="27"/>
        <v>0</v>
      </c>
      <c r="AF75">
        <f ca="1">factor!C75+AF74</f>
        <v>7714</v>
      </c>
    </row>
    <row r="76" spans="1:32" ht="16.149999999999999" hidden="1">
      <c r="A76" s="120">
        <v>74</v>
      </c>
      <c r="B76" s="121">
        <f t="shared" ca="1" si="22"/>
        <v>144</v>
      </c>
      <c r="C76" s="122">
        <f t="shared" si="28"/>
        <v>1.75</v>
      </c>
      <c r="D76" s="122">
        <f t="shared" si="28"/>
        <v>4.3499999999999996</v>
      </c>
      <c r="E76" s="123">
        <f ca="1">ROUND(SA*factor!D76*UNIT/UVUNIT,RoundNo)+ ROUND(SA*factor!C76*UNIT/UVUNIT,RoundNo)</f>
        <v>0</v>
      </c>
      <c r="F76" s="123" t="e">
        <f ca="1">ROUND(P75*factor!H76/UVUNIT,RoundNo)+ROUND(P75*(factor!C76/UVUNIT),RoundNo)</f>
        <v>#DIV/0!</v>
      </c>
      <c r="G76" s="123" t="e">
        <f t="shared" ca="1" si="29"/>
        <v>#DIV/0!</v>
      </c>
      <c r="H76" s="124">
        <f t="shared" ca="1" si="30"/>
        <v>0</v>
      </c>
      <c r="I76" s="123">
        <f t="shared" ca="1" si="31"/>
        <v>2655727</v>
      </c>
      <c r="J76" s="123">
        <f ca="1">ROUND(SA*factor!G76*UNIT/UVUNIT,0)</f>
        <v>0</v>
      </c>
      <c r="K76" s="123">
        <f ca="1">ROUND(SA*factor!C76*UNIT/UVUNIT,0)</f>
        <v>0</v>
      </c>
      <c r="L76" s="123">
        <f ca="1">ROUND(SA*factor!E76*UNIT/UVUNIT,0)</f>
        <v>0</v>
      </c>
      <c r="M76" s="123">
        <f ca="1">ROUND(SA*factor!D76*UNIT/UVUNIT,0)</f>
        <v>0</v>
      </c>
      <c r="N76" s="123">
        <f t="shared" ca="1" si="23"/>
        <v>0</v>
      </c>
      <c r="O76" s="123" t="e">
        <f ca="1">IF(B76=15,ROUND(N76/(factor!H76)*UVUNIT,0),0)+IF(AND(B76&lt;&gt;險種基本資料!$B$21,B76&gt;15,OR(OR(PUAD=ZDIVOPT02,A76&lt;=PUAYear),AND(PMST=ZDIVOPT02,A76&gt;=PayYear))),ROUND((G76-H77)/(factor!H76)*UVUNIT,0),0)</f>
        <v>#DIV/0!</v>
      </c>
      <c r="P76" s="123" t="e">
        <f t="shared" ca="1" si="32"/>
        <v>#DIV/0!</v>
      </c>
      <c r="Q76" s="123" t="e">
        <f ca="1">ROUND(P76*(factor!H76)/UVUNIT,0)</f>
        <v>#DIV/0!</v>
      </c>
      <c r="R76" s="123" t="e">
        <f t="shared" ca="1" si="24"/>
        <v>#DIV/0!</v>
      </c>
      <c r="S76" s="123" t="e">
        <f t="shared" ca="1" si="33"/>
        <v>#DIV/0!</v>
      </c>
      <c r="T76" s="123" t="e">
        <f t="shared" ca="1" si="34"/>
        <v>#DIV/0!</v>
      </c>
      <c r="U76" s="123" t="e">
        <f ca="1">IF(C76="","",ROUND(P75*factor!C76*UNIT/UVUNIT,0))</f>
        <v>#DIV/0!</v>
      </c>
      <c r="V76" s="123" t="e">
        <f t="shared" ca="1" si="25"/>
        <v>#DIV/0!</v>
      </c>
      <c r="W76" s="123" t="e">
        <f ca="1">ROUND((P75*factor!B76/UVUNIT),0)</f>
        <v>#DIV/0!</v>
      </c>
      <c r="X76" s="123" t="e">
        <f ca="1">ROUND((ROUND(P75*factor!C76/UVUNIT,0)+ROUND(P75*factor!H76/UVUNIT,0))*VLOOKUP(B76,Corridor,險種基本資料!$C$22,FALSE),0)</f>
        <v>#DIV/0!</v>
      </c>
      <c r="Y76" s="123" t="e">
        <f t="shared" ca="1" si="35"/>
        <v>#DIV/0!</v>
      </c>
      <c r="Z76" s="109">
        <f ca="1">ROUND(IF(險種基本資料!$I$28="Y",factor!I76,factor!D76)*(1-VLOOKUP(A76+1,險種基本資料!L:V,2+險種基本資料!$H$28,FALSE)),0)</f>
        <v>0</v>
      </c>
      <c r="AA76">
        <f ca="1">ROUND(IF(險種基本資料!$I$28="Y",factor!I77,factor!D77)*(1-VLOOKUP(A76+1,險種基本資料!L:V,2+險種基本資料!$H$28,FALSE)),0)</f>
        <v>0</v>
      </c>
      <c r="AB76">
        <f ca="1">IF(B76=險種基本資料!$B$21,0,ROUND(SA*UNIT/UVUNIT*(Z76+(AA76+factor!C77-Z76)*ROUNDDOWN(1/365,6)),0))</f>
        <v>0</v>
      </c>
      <c r="AC76" t="e">
        <f ca="1">IF(B76=險種基本資料!$B$21,0,ROUND(P76/UVUNIT*(factor!H76+(factor!H77+factor!C77-factor!H76)*ROUNDDOWN(1/365,6)) + IF(B76&lt;15,N76,0),0))</f>
        <v>#DIV/0!</v>
      </c>
      <c r="AD76">
        <f t="shared" ca="1" si="26"/>
        <v>0</v>
      </c>
      <c r="AE76">
        <f t="shared" ca="1" si="27"/>
        <v>0</v>
      </c>
      <c r="AF76">
        <f ca="1">factor!C76+AF75</f>
        <v>7714</v>
      </c>
    </row>
    <row r="77" spans="1:32" ht="16.149999999999999" hidden="1">
      <c r="A77" s="120">
        <v>75</v>
      </c>
      <c r="B77" s="121">
        <f t="shared" ca="1" si="22"/>
        <v>145</v>
      </c>
      <c r="C77" s="122">
        <f t="shared" si="28"/>
        <v>1.75</v>
      </c>
      <c r="D77" s="122">
        <f t="shared" si="28"/>
        <v>4.3499999999999996</v>
      </c>
      <c r="E77" s="123">
        <f ca="1">ROUND(SA*factor!D77*UNIT/UVUNIT,RoundNo)+ ROUND(SA*factor!C77*UNIT/UVUNIT,RoundNo)</f>
        <v>0</v>
      </c>
      <c r="F77" s="123" t="e">
        <f ca="1">ROUND(P76*factor!H77/UVUNIT,RoundNo)+ROUND(P76*(factor!C77/UVUNIT),RoundNo)</f>
        <v>#DIV/0!</v>
      </c>
      <c r="G77" s="123" t="e">
        <f t="shared" ca="1" si="29"/>
        <v>#DIV/0!</v>
      </c>
      <c r="H77" s="124">
        <f t="shared" ca="1" si="30"/>
        <v>0</v>
      </c>
      <c r="I77" s="123">
        <f t="shared" ca="1" si="31"/>
        <v>2655727</v>
      </c>
      <c r="J77" s="123">
        <f ca="1">ROUND(SA*factor!G77*UNIT/UVUNIT,0)</f>
        <v>0</v>
      </c>
      <c r="K77" s="123">
        <f ca="1">ROUND(SA*factor!C77*UNIT/UVUNIT,0)</f>
        <v>0</v>
      </c>
      <c r="L77" s="123">
        <f ca="1">ROUND(SA*factor!E77*UNIT/UVUNIT,0)</f>
        <v>0</v>
      </c>
      <c r="M77" s="123">
        <f ca="1">ROUND(SA*factor!D77*UNIT/UVUNIT,0)</f>
        <v>0</v>
      </c>
      <c r="N77" s="123">
        <f t="shared" ca="1" si="23"/>
        <v>0</v>
      </c>
      <c r="O77" s="123" t="e">
        <f ca="1">IF(B77=15,ROUND(N77/(factor!H77)*UVUNIT,0),0)+IF(AND(B77&lt;&gt;險種基本資料!$B$21,B77&gt;15,OR(OR(PUAD=ZDIVOPT02,A77&lt;=PUAYear),AND(PMST=ZDIVOPT02,A77&gt;=PayYear))),ROUND((G77-H78)/(factor!H77)*UVUNIT,0),0)</f>
        <v>#DIV/0!</v>
      </c>
      <c r="P77" s="123" t="e">
        <f t="shared" ca="1" si="32"/>
        <v>#DIV/0!</v>
      </c>
      <c r="Q77" s="123" t="e">
        <f ca="1">ROUND(P77*(factor!H77)/UVUNIT,0)</f>
        <v>#DIV/0!</v>
      </c>
      <c r="R77" s="123" t="e">
        <f t="shared" ca="1" si="24"/>
        <v>#DIV/0!</v>
      </c>
      <c r="S77" s="123" t="e">
        <f t="shared" ca="1" si="33"/>
        <v>#DIV/0!</v>
      </c>
      <c r="T77" s="123" t="e">
        <f t="shared" ca="1" si="34"/>
        <v>#DIV/0!</v>
      </c>
      <c r="U77" s="123" t="e">
        <f ca="1">IF(C77="","",ROUND(P76*factor!C77*UNIT/UVUNIT,0))</f>
        <v>#DIV/0!</v>
      </c>
      <c r="V77" s="123" t="e">
        <f t="shared" ca="1" si="25"/>
        <v>#DIV/0!</v>
      </c>
      <c r="W77" s="123" t="e">
        <f ca="1">ROUND((P76*factor!B77/UVUNIT),0)</f>
        <v>#DIV/0!</v>
      </c>
      <c r="X77" s="123" t="e">
        <f ca="1">ROUND((ROUND(P76*factor!C77/UVUNIT,0)+ROUND(P76*factor!H77/UVUNIT,0))*VLOOKUP(B77,Corridor,險種基本資料!$C$22,FALSE),0)</f>
        <v>#DIV/0!</v>
      </c>
      <c r="Y77" s="123" t="e">
        <f t="shared" ca="1" si="35"/>
        <v>#DIV/0!</v>
      </c>
      <c r="Z77" s="109">
        <f ca="1">ROUND(IF(險種基本資料!$I$28="Y",factor!I77,factor!D77)*(1-VLOOKUP(A77+1,險種基本資料!L:V,2+險種基本資料!$H$28,FALSE)),0)</f>
        <v>0</v>
      </c>
      <c r="AA77">
        <f ca="1">ROUND(IF(險種基本資料!$I$28="Y",factor!I78,factor!D78)*(1-VLOOKUP(A77+1,險種基本資料!L:V,2+險種基本資料!$H$28,FALSE)),0)</f>
        <v>0</v>
      </c>
      <c r="AB77">
        <f ca="1">IF(B77=險種基本資料!$B$21,0,ROUND(SA*UNIT/UVUNIT*(Z77+(AA77+factor!C78-Z77)*ROUNDDOWN(1/365,6)),0))</f>
        <v>0</v>
      </c>
      <c r="AC77" t="e">
        <f ca="1">IF(B77=險種基本資料!$B$21,0,ROUND(P77/UVUNIT*(factor!H77+(factor!H78+factor!C78-factor!H77)*ROUNDDOWN(1/365,6)) + IF(B77&lt;15,N77,0),0))</f>
        <v>#DIV/0!</v>
      </c>
      <c r="AD77">
        <f t="shared" ca="1" si="26"/>
        <v>0</v>
      </c>
      <c r="AE77">
        <f t="shared" ca="1" si="27"/>
        <v>0</v>
      </c>
      <c r="AF77">
        <f ca="1">factor!C77+AF76</f>
        <v>7714</v>
      </c>
    </row>
    <row r="78" spans="1:32" ht="16.149999999999999" hidden="1">
      <c r="A78" s="120">
        <v>76</v>
      </c>
      <c r="B78" s="121">
        <f t="shared" ca="1" si="22"/>
        <v>146</v>
      </c>
      <c r="C78" s="122">
        <f t="shared" si="28"/>
        <v>1.75</v>
      </c>
      <c r="D78" s="122">
        <f t="shared" si="28"/>
        <v>4.3499999999999996</v>
      </c>
      <c r="E78" s="123">
        <f ca="1">ROUND(SA*factor!D78*UNIT/UVUNIT,RoundNo)+ ROUND(SA*factor!C78*UNIT/UVUNIT,RoundNo)</f>
        <v>0</v>
      </c>
      <c r="F78" s="123" t="e">
        <f ca="1">ROUND(P77*factor!H78/UVUNIT,RoundNo)+ROUND(P77*(factor!C78/UVUNIT),RoundNo)</f>
        <v>#DIV/0!</v>
      </c>
      <c r="G78" s="123" t="e">
        <f t="shared" ca="1" si="29"/>
        <v>#DIV/0!</v>
      </c>
      <c r="H78" s="124">
        <f t="shared" ca="1" si="30"/>
        <v>0</v>
      </c>
      <c r="I78" s="123">
        <f t="shared" ca="1" si="31"/>
        <v>2655727</v>
      </c>
      <c r="J78" s="123">
        <f ca="1">ROUND(SA*factor!G78*UNIT/UVUNIT,0)</f>
        <v>0</v>
      </c>
      <c r="K78" s="123">
        <f ca="1">ROUND(SA*factor!C78*UNIT/UVUNIT,0)</f>
        <v>0</v>
      </c>
      <c r="L78" s="123">
        <f ca="1">ROUND(SA*factor!E78*UNIT/UVUNIT,0)</f>
        <v>0</v>
      </c>
      <c r="M78" s="123">
        <f ca="1">ROUND(SA*factor!D78*UNIT/UVUNIT,0)</f>
        <v>0</v>
      </c>
      <c r="N78" s="123">
        <f t="shared" ca="1" si="23"/>
        <v>0</v>
      </c>
      <c r="O78" s="123" t="e">
        <f ca="1">IF(B78=15,ROUND(N78/(factor!H78)*UVUNIT,0),0)+IF(AND(B78&lt;&gt;險種基本資料!$B$21,B78&gt;15,OR(OR(PUAD=ZDIVOPT02,A78&lt;=PUAYear),AND(PMST=ZDIVOPT02,A78&gt;=PayYear))),ROUND((G78-H79)/(factor!H78)*UVUNIT,0),0)</f>
        <v>#DIV/0!</v>
      </c>
      <c r="P78" s="123" t="e">
        <f t="shared" ca="1" si="32"/>
        <v>#DIV/0!</v>
      </c>
      <c r="Q78" s="123" t="e">
        <f ca="1">ROUND(P78*(factor!H78)/UVUNIT,0)</f>
        <v>#DIV/0!</v>
      </c>
      <c r="R78" s="123" t="e">
        <f t="shared" ca="1" si="24"/>
        <v>#DIV/0!</v>
      </c>
      <c r="S78" s="123" t="e">
        <f t="shared" ca="1" si="33"/>
        <v>#DIV/0!</v>
      </c>
      <c r="T78" s="123" t="e">
        <f t="shared" ca="1" si="34"/>
        <v>#DIV/0!</v>
      </c>
      <c r="U78" s="123" t="e">
        <f ca="1">IF(C78="","",ROUND(P77*factor!C78*UNIT/UVUNIT,0))</f>
        <v>#DIV/0!</v>
      </c>
      <c r="V78" s="123" t="e">
        <f t="shared" ca="1" si="25"/>
        <v>#DIV/0!</v>
      </c>
      <c r="W78" s="123" t="e">
        <f ca="1">ROUND((P77*factor!B78/UVUNIT),0)</f>
        <v>#DIV/0!</v>
      </c>
      <c r="X78" s="123" t="e">
        <f ca="1">ROUND((ROUND(P77*factor!C78/UVUNIT,0)+ROUND(P77*factor!H78/UVUNIT,0))*VLOOKUP(B78,Corridor,險種基本資料!$C$22,FALSE),0)</f>
        <v>#DIV/0!</v>
      </c>
      <c r="Y78" s="123" t="e">
        <f t="shared" ca="1" si="35"/>
        <v>#DIV/0!</v>
      </c>
      <c r="Z78" s="109">
        <f ca="1">ROUND(IF(險種基本資料!$I$28="Y",factor!I78,factor!D78)*(1-VLOOKUP(A78+1,險種基本資料!L:V,2+險種基本資料!$H$28,FALSE)),0)</f>
        <v>0</v>
      </c>
      <c r="AA78">
        <f ca="1">ROUND(IF(險種基本資料!$I$28="Y",factor!I79,factor!D79)*(1-VLOOKUP(A78+1,險種基本資料!L:V,2+險種基本資料!$H$28,FALSE)),0)</f>
        <v>0</v>
      </c>
      <c r="AB78">
        <f ca="1">IF(B78=險種基本資料!$B$21,0,ROUND(SA*UNIT/UVUNIT*(Z78+(AA78+factor!C79-Z78)*ROUNDDOWN(1/365,6)),0))</f>
        <v>0</v>
      </c>
      <c r="AC78" t="e">
        <f ca="1">IF(B78=險種基本資料!$B$21,0,ROUND(P78/UVUNIT*(factor!H78+(factor!H79+factor!C79-factor!H78)*ROUNDDOWN(1/365,6)) + IF(B78&lt;15,N78,0),0))</f>
        <v>#DIV/0!</v>
      </c>
      <c r="AD78">
        <f t="shared" ca="1" si="26"/>
        <v>0</v>
      </c>
      <c r="AE78">
        <f t="shared" ca="1" si="27"/>
        <v>0</v>
      </c>
      <c r="AF78">
        <f ca="1">factor!C78+AF77</f>
        <v>7714</v>
      </c>
    </row>
    <row r="79" spans="1:32" ht="16.149999999999999" hidden="1">
      <c r="A79" s="120">
        <v>77</v>
      </c>
      <c r="B79" s="121">
        <f t="shared" ca="1" si="22"/>
        <v>147</v>
      </c>
      <c r="C79" s="122">
        <f t="shared" si="28"/>
        <v>1.75</v>
      </c>
      <c r="D79" s="122">
        <f t="shared" si="28"/>
        <v>4.3499999999999996</v>
      </c>
      <c r="E79" s="123">
        <f ca="1">ROUND(SA*factor!D79*UNIT/UVUNIT,RoundNo)+ ROUND(SA*factor!C79*UNIT/UVUNIT,RoundNo)</f>
        <v>0</v>
      </c>
      <c r="F79" s="123" t="e">
        <f ca="1">ROUND(P78*factor!H79/UVUNIT,RoundNo)+ROUND(P78*(factor!C79/UVUNIT),RoundNo)</f>
        <v>#DIV/0!</v>
      </c>
      <c r="G79" s="123" t="e">
        <f t="shared" ca="1" si="29"/>
        <v>#DIV/0!</v>
      </c>
      <c r="H79" s="124">
        <f t="shared" ca="1" si="30"/>
        <v>0</v>
      </c>
      <c r="I79" s="123">
        <f t="shared" ca="1" si="31"/>
        <v>2655727</v>
      </c>
      <c r="J79" s="123">
        <f ca="1">ROUND(SA*factor!G79*UNIT/UVUNIT,0)</f>
        <v>0</v>
      </c>
      <c r="K79" s="123">
        <f ca="1">ROUND(SA*factor!C79*UNIT/UVUNIT,0)</f>
        <v>0</v>
      </c>
      <c r="L79" s="123">
        <f ca="1">ROUND(SA*factor!E79*UNIT/UVUNIT,0)</f>
        <v>0</v>
      </c>
      <c r="M79" s="123">
        <f ca="1">ROUND(SA*factor!D79*UNIT/UVUNIT,0)</f>
        <v>0</v>
      </c>
      <c r="N79" s="123">
        <f t="shared" ca="1" si="23"/>
        <v>0</v>
      </c>
      <c r="O79" s="123" t="e">
        <f ca="1">IF(B79=15,ROUND(N79/(factor!H79)*UVUNIT,0),0)+IF(AND(B79&lt;&gt;險種基本資料!$B$21,B79&gt;15,OR(OR(PUAD=ZDIVOPT02,A79&lt;=PUAYear),AND(PMST=ZDIVOPT02,A79&gt;=PayYear))),ROUND((G79-H80)/(factor!H79)*UVUNIT,0),0)</f>
        <v>#DIV/0!</v>
      </c>
      <c r="P79" s="123" t="e">
        <f t="shared" ca="1" si="32"/>
        <v>#DIV/0!</v>
      </c>
      <c r="Q79" s="123" t="e">
        <f ca="1">ROUND(P79*(factor!H79)/UVUNIT,0)</f>
        <v>#DIV/0!</v>
      </c>
      <c r="R79" s="123" t="e">
        <f t="shared" ca="1" si="24"/>
        <v>#DIV/0!</v>
      </c>
      <c r="S79" s="123" t="e">
        <f t="shared" ca="1" si="33"/>
        <v>#DIV/0!</v>
      </c>
      <c r="T79" s="123" t="e">
        <f t="shared" ca="1" si="34"/>
        <v>#DIV/0!</v>
      </c>
      <c r="U79" s="123" t="e">
        <f ca="1">IF(C79="","",ROUND(P78*factor!C79*UNIT/UVUNIT,0))</f>
        <v>#DIV/0!</v>
      </c>
      <c r="V79" s="123" t="e">
        <f t="shared" ca="1" si="25"/>
        <v>#DIV/0!</v>
      </c>
      <c r="W79" s="123" t="e">
        <f ca="1">ROUND((P78*factor!B79/UVUNIT),0)</f>
        <v>#DIV/0!</v>
      </c>
      <c r="X79" s="123" t="e">
        <f ca="1">ROUND((ROUND(P78*factor!C79/UVUNIT,0)+ROUND(P78*factor!H79/UVUNIT,0))*VLOOKUP(B79,Corridor,險種基本資料!$C$22,FALSE),0)</f>
        <v>#DIV/0!</v>
      </c>
      <c r="Y79" s="123" t="e">
        <f t="shared" ca="1" si="35"/>
        <v>#DIV/0!</v>
      </c>
      <c r="Z79" s="109">
        <f ca="1">ROUND(IF(險種基本資料!$I$28="Y",factor!I79,factor!D79)*(1-VLOOKUP(A79+1,險種基本資料!L:V,2+險種基本資料!$H$28,FALSE)),0)</f>
        <v>0</v>
      </c>
      <c r="AA79">
        <f ca="1">ROUND(IF(險種基本資料!$I$28="Y",factor!I80,factor!D80)*(1-VLOOKUP(A79+1,險種基本資料!L:V,2+險種基本資料!$H$28,FALSE)),0)</f>
        <v>0</v>
      </c>
      <c r="AB79">
        <f ca="1">IF(B79=險種基本資料!$B$21,0,ROUND(SA*UNIT/UVUNIT*(Z79+(AA79+factor!C80-Z79)*ROUNDDOWN(1/365,6)),0))</f>
        <v>0</v>
      </c>
      <c r="AC79" t="e">
        <f ca="1">IF(B79=險種基本資料!$B$21,0,ROUND(P79/UVUNIT*(factor!H79+(factor!H80+factor!C80-factor!H79)*ROUNDDOWN(1/365,6)) + IF(B79&lt;15,N79,0),0))</f>
        <v>#DIV/0!</v>
      </c>
      <c r="AD79">
        <f t="shared" ca="1" si="26"/>
        <v>0</v>
      </c>
      <c r="AE79">
        <f t="shared" ca="1" si="27"/>
        <v>0</v>
      </c>
      <c r="AF79">
        <f ca="1">factor!C79+AF78</f>
        <v>7714</v>
      </c>
    </row>
    <row r="80" spans="1:32" ht="16.149999999999999" hidden="1">
      <c r="A80" s="120">
        <v>78</v>
      </c>
      <c r="B80" s="121">
        <f t="shared" ca="1" si="22"/>
        <v>148</v>
      </c>
      <c r="C80" s="122">
        <f t="shared" si="28"/>
        <v>1.75</v>
      </c>
      <c r="D80" s="122">
        <f t="shared" si="28"/>
        <v>4.3499999999999996</v>
      </c>
      <c r="E80" s="123">
        <f ca="1">ROUND(SA*factor!D80*UNIT/UVUNIT,RoundNo)+ ROUND(SA*factor!C80*UNIT/UVUNIT,RoundNo)</f>
        <v>0</v>
      </c>
      <c r="F80" s="123" t="e">
        <f ca="1">ROUND(P79*factor!H80/UVUNIT,RoundNo)+ROUND(P79*(factor!C80/UVUNIT),RoundNo)</f>
        <v>#DIV/0!</v>
      </c>
      <c r="G80" s="123" t="e">
        <f t="shared" ca="1" si="29"/>
        <v>#DIV/0!</v>
      </c>
      <c r="H80" s="124">
        <f t="shared" ca="1" si="30"/>
        <v>0</v>
      </c>
      <c r="I80" s="123">
        <f t="shared" ca="1" si="31"/>
        <v>2655727</v>
      </c>
      <c r="J80" s="123">
        <f ca="1">ROUND(SA*factor!G80*UNIT/UVUNIT,0)</f>
        <v>0</v>
      </c>
      <c r="K80" s="123">
        <f ca="1">ROUND(SA*factor!C80*UNIT/UVUNIT,0)</f>
        <v>0</v>
      </c>
      <c r="L80" s="123">
        <f ca="1">ROUND(SA*factor!E80*UNIT/UVUNIT,0)</f>
        <v>0</v>
      </c>
      <c r="M80" s="123">
        <f ca="1">ROUND(SA*factor!D80*UNIT/UVUNIT,0)</f>
        <v>0</v>
      </c>
      <c r="N80" s="123">
        <f t="shared" ca="1" si="23"/>
        <v>0</v>
      </c>
      <c r="O80" s="123" t="e">
        <f ca="1">IF(B80=15,ROUND(N80/(factor!H80)*UVUNIT,0),0)+IF(AND(B80&lt;&gt;險種基本資料!$B$21,B80&gt;15,OR(OR(PUAD=ZDIVOPT02,A80&lt;=PUAYear),AND(PMST=ZDIVOPT02,A80&gt;=PayYear))),ROUND((G80-H81)/(factor!H80)*UVUNIT,0),0)</f>
        <v>#DIV/0!</v>
      </c>
      <c r="P80" s="123" t="e">
        <f t="shared" ca="1" si="32"/>
        <v>#DIV/0!</v>
      </c>
      <c r="Q80" s="123" t="e">
        <f ca="1">ROUND(P80*(factor!H80)/UVUNIT,0)</f>
        <v>#DIV/0!</v>
      </c>
      <c r="R80" s="123" t="e">
        <f t="shared" ca="1" si="24"/>
        <v>#DIV/0!</v>
      </c>
      <c r="S80" s="123" t="e">
        <f t="shared" ca="1" si="33"/>
        <v>#DIV/0!</v>
      </c>
      <c r="T80" s="123" t="e">
        <f t="shared" ca="1" si="34"/>
        <v>#DIV/0!</v>
      </c>
      <c r="U80" s="123" t="e">
        <f ca="1">IF(C80="","",ROUND(P79*factor!C80*UNIT/UVUNIT,0))</f>
        <v>#DIV/0!</v>
      </c>
      <c r="V80" s="123" t="e">
        <f t="shared" ca="1" si="25"/>
        <v>#DIV/0!</v>
      </c>
      <c r="W80" s="123" t="e">
        <f ca="1">ROUND((P79*factor!B80/UVUNIT),0)</f>
        <v>#DIV/0!</v>
      </c>
      <c r="X80" s="123" t="e">
        <f ca="1">ROUND((ROUND(P79*factor!C80/UVUNIT,0)+ROUND(P79*factor!H80/UVUNIT,0))*VLOOKUP(B80,Corridor,險種基本資料!$C$22,FALSE),0)</f>
        <v>#DIV/0!</v>
      </c>
      <c r="Y80" s="123" t="e">
        <f t="shared" ca="1" si="35"/>
        <v>#DIV/0!</v>
      </c>
      <c r="Z80" s="109">
        <f ca="1">ROUND(IF(險種基本資料!$I$28="Y",factor!I80,factor!D80)*(1-VLOOKUP(A80+1,險種基本資料!L:V,2+險種基本資料!$H$28,FALSE)),0)</f>
        <v>0</v>
      </c>
      <c r="AA80">
        <f ca="1">ROUND(IF(險種基本資料!$I$28="Y",factor!I81,factor!D81)*(1-VLOOKUP(A80+1,險種基本資料!L:V,2+險種基本資料!$H$28,FALSE)),0)</f>
        <v>0</v>
      </c>
      <c r="AB80">
        <f ca="1">IF(B80=險種基本資料!$B$21,0,ROUND(SA*UNIT/UVUNIT*(Z80+(AA80+factor!C81-Z80)*ROUNDDOWN(1/365,6)),0))</f>
        <v>0</v>
      </c>
      <c r="AC80" t="e">
        <f ca="1">IF(B80=險種基本資料!$B$21,0,ROUND(P80/UVUNIT*(factor!H80+(factor!H81+factor!C81-factor!H80)*ROUNDDOWN(1/365,6)) + IF(B80&lt;15,N80,0),0))</f>
        <v>#DIV/0!</v>
      </c>
      <c r="AD80">
        <f t="shared" ca="1" si="26"/>
        <v>0</v>
      </c>
      <c r="AE80">
        <f t="shared" ca="1" si="27"/>
        <v>0</v>
      </c>
      <c r="AF80">
        <f ca="1">factor!C80+AF79</f>
        <v>7714</v>
      </c>
    </row>
    <row r="81" spans="1:32" ht="16.149999999999999" hidden="1">
      <c r="A81" s="120">
        <v>79</v>
      </c>
      <c r="B81" s="121">
        <f t="shared" ca="1" si="22"/>
        <v>149</v>
      </c>
      <c r="C81" s="122">
        <f t="shared" si="28"/>
        <v>1.75</v>
      </c>
      <c r="D81" s="122">
        <f t="shared" si="28"/>
        <v>4.3499999999999996</v>
      </c>
      <c r="E81" s="123">
        <f ca="1">ROUND(SA*factor!D81*UNIT/UVUNIT,RoundNo)+ ROUND(SA*factor!C81*UNIT/UVUNIT,RoundNo)</f>
        <v>0</v>
      </c>
      <c r="F81" s="123" t="e">
        <f ca="1">ROUND(P80*factor!H81/UVUNIT,RoundNo)+ROUND(P80*(factor!C81/UVUNIT),RoundNo)</f>
        <v>#DIV/0!</v>
      </c>
      <c r="G81" s="123" t="e">
        <f t="shared" ca="1" si="29"/>
        <v>#DIV/0!</v>
      </c>
      <c r="H81" s="124">
        <f t="shared" ca="1" si="30"/>
        <v>0</v>
      </c>
      <c r="I81" s="123">
        <f t="shared" ca="1" si="31"/>
        <v>2655727</v>
      </c>
      <c r="J81" s="123">
        <f ca="1">ROUND(SA*factor!G81*UNIT/UVUNIT,0)</f>
        <v>0</v>
      </c>
      <c r="K81" s="123">
        <f ca="1">ROUND(SA*factor!C81*UNIT/UVUNIT,0)</f>
        <v>0</v>
      </c>
      <c r="L81" s="123">
        <f ca="1">ROUND(SA*factor!E81*UNIT/UVUNIT,0)</f>
        <v>0</v>
      </c>
      <c r="M81" s="123">
        <f ca="1">ROUND(SA*factor!D81*UNIT/UVUNIT,0)</f>
        <v>0</v>
      </c>
      <c r="N81" s="123">
        <f t="shared" ca="1" si="23"/>
        <v>0</v>
      </c>
      <c r="O81" s="123" t="e">
        <f ca="1">IF(B81=15,ROUND(N81/(factor!H81)*UVUNIT,0),0)+IF(AND(B81&lt;&gt;險種基本資料!$B$21,B81&gt;15,OR(OR(PUAD=ZDIVOPT02,A81&lt;=PUAYear),AND(PMST=ZDIVOPT02,A81&gt;=PayYear))),ROUND((G81-H82)/(factor!H81)*UVUNIT,0),0)</f>
        <v>#DIV/0!</v>
      </c>
      <c r="P81" s="123" t="e">
        <f t="shared" ca="1" si="32"/>
        <v>#DIV/0!</v>
      </c>
      <c r="Q81" s="123" t="e">
        <f ca="1">ROUND(P81*(factor!H81)/UVUNIT,0)</f>
        <v>#DIV/0!</v>
      </c>
      <c r="R81" s="123" t="e">
        <f t="shared" ca="1" si="24"/>
        <v>#DIV/0!</v>
      </c>
      <c r="S81" s="123" t="e">
        <f t="shared" ca="1" si="33"/>
        <v>#DIV/0!</v>
      </c>
      <c r="T81" s="123" t="e">
        <f t="shared" ca="1" si="34"/>
        <v>#DIV/0!</v>
      </c>
      <c r="U81" s="123" t="e">
        <f ca="1">IF(C81="","",ROUND(P80*factor!C81*UNIT/UVUNIT,0))</f>
        <v>#DIV/0!</v>
      </c>
      <c r="V81" s="123" t="e">
        <f t="shared" ca="1" si="25"/>
        <v>#DIV/0!</v>
      </c>
      <c r="W81" s="123" t="e">
        <f ca="1">ROUND((P80*factor!B81/UVUNIT),0)</f>
        <v>#DIV/0!</v>
      </c>
      <c r="X81" s="123" t="e">
        <f ca="1">ROUND((ROUND(P80*factor!C81/UVUNIT,0)+ROUND(P80*factor!H81/UVUNIT,0))*VLOOKUP(B81,Corridor,險種基本資料!$C$22,FALSE),0)</f>
        <v>#DIV/0!</v>
      </c>
      <c r="Y81" s="123" t="e">
        <f t="shared" ca="1" si="35"/>
        <v>#DIV/0!</v>
      </c>
      <c r="Z81" s="109">
        <f ca="1">ROUND(IF(險種基本資料!$I$28="Y",factor!I81,factor!D81)*(1-VLOOKUP(A81+1,險種基本資料!L:V,2+險種基本資料!$H$28,FALSE)),0)</f>
        <v>0</v>
      </c>
      <c r="AA81">
        <f ca="1">ROUND(IF(險種基本資料!$I$28="Y",factor!I82,factor!D82)*(1-VLOOKUP(A81+1,險種基本資料!L:V,2+險種基本資料!$H$28,FALSE)),0)</f>
        <v>0</v>
      </c>
      <c r="AB81">
        <f ca="1">IF(B81=險種基本資料!$B$21,0,ROUND(SA*UNIT/UVUNIT*(Z81+(AA81+factor!C82-Z81)*ROUNDDOWN(1/365,6)),0))</f>
        <v>0</v>
      </c>
      <c r="AC81" t="e">
        <f ca="1">IF(B81=險種基本資料!$B$21,0,ROUND(P81/UVUNIT*(factor!H81+(factor!H82+factor!C82-factor!H81)*ROUNDDOWN(1/365,6)) + IF(B81&lt;15,N81,0),0))</f>
        <v>#DIV/0!</v>
      </c>
      <c r="AD81">
        <f t="shared" ca="1" si="26"/>
        <v>0</v>
      </c>
      <c r="AE81">
        <f t="shared" ca="1" si="27"/>
        <v>0</v>
      </c>
      <c r="AF81">
        <f ca="1">factor!C81+AF80</f>
        <v>7714</v>
      </c>
    </row>
    <row r="82" spans="1:32" ht="16.149999999999999" hidden="1">
      <c r="A82" s="120">
        <v>80</v>
      </c>
      <c r="B82" s="121">
        <f t="shared" ca="1" si="22"/>
        <v>150</v>
      </c>
      <c r="C82" s="122">
        <f t="shared" si="28"/>
        <v>1.75</v>
      </c>
      <c r="D82" s="122">
        <f t="shared" si="28"/>
        <v>4.3499999999999996</v>
      </c>
      <c r="E82" s="123">
        <f ca="1">ROUND(SA*factor!D82*UNIT/UVUNIT,RoundNo)+ ROUND(SA*factor!C82*UNIT/UVUNIT,RoundNo)</f>
        <v>0</v>
      </c>
      <c r="F82" s="123" t="e">
        <f ca="1">ROUND(P81*factor!H82/UVUNIT,RoundNo)+ROUND(P81*(factor!C82/UVUNIT),RoundNo)</f>
        <v>#DIV/0!</v>
      </c>
      <c r="G82" s="123" t="e">
        <f t="shared" ca="1" si="29"/>
        <v>#DIV/0!</v>
      </c>
      <c r="H82" s="124">
        <f t="shared" ca="1" si="30"/>
        <v>0</v>
      </c>
      <c r="I82" s="123">
        <f t="shared" ca="1" si="31"/>
        <v>2655727</v>
      </c>
      <c r="J82" s="123">
        <f ca="1">ROUND(SA*factor!G82*UNIT/UVUNIT,0)</f>
        <v>0</v>
      </c>
      <c r="K82" s="123">
        <f ca="1">ROUND(SA*factor!C82*UNIT/UVUNIT,0)</f>
        <v>0</v>
      </c>
      <c r="L82" s="123">
        <f ca="1">ROUND(SA*factor!E82*UNIT/UVUNIT,0)</f>
        <v>0</v>
      </c>
      <c r="M82" s="123">
        <f ca="1">ROUND(SA*factor!D82*UNIT/UVUNIT,0)</f>
        <v>0</v>
      </c>
      <c r="N82" s="123">
        <f t="shared" ca="1" si="23"/>
        <v>0</v>
      </c>
      <c r="O82" s="123" t="e">
        <f ca="1">IF(B82=15,ROUND(N82/(factor!H82)*UVUNIT,0),0)+IF(AND(B82&lt;&gt;險種基本資料!$B$21,B82&gt;15,OR(OR(PUAD=ZDIVOPT02,A82&lt;=PUAYear),AND(PMST=ZDIVOPT02,A82&gt;=PayYear))),ROUND((G82-H83)/(factor!H82)*UVUNIT,0),0)</f>
        <v>#DIV/0!</v>
      </c>
      <c r="P82" s="123" t="e">
        <f t="shared" ca="1" si="32"/>
        <v>#DIV/0!</v>
      </c>
      <c r="Q82" s="123" t="e">
        <f ca="1">ROUND(P82*(factor!H82)/UVUNIT,0)</f>
        <v>#DIV/0!</v>
      </c>
      <c r="R82" s="123" t="e">
        <f t="shared" ca="1" si="24"/>
        <v>#DIV/0!</v>
      </c>
      <c r="S82" s="123" t="e">
        <f t="shared" ca="1" si="33"/>
        <v>#DIV/0!</v>
      </c>
      <c r="T82" s="123" t="e">
        <f t="shared" ca="1" si="34"/>
        <v>#DIV/0!</v>
      </c>
      <c r="U82" s="123" t="e">
        <f ca="1">IF(C82="","",ROUND(P81*factor!C82*UNIT/UVUNIT,0))</f>
        <v>#DIV/0!</v>
      </c>
      <c r="V82" s="123" t="e">
        <f t="shared" ca="1" si="25"/>
        <v>#DIV/0!</v>
      </c>
      <c r="W82" s="123" t="e">
        <f ca="1">ROUND((P81*factor!B82/UVUNIT),0)</f>
        <v>#DIV/0!</v>
      </c>
      <c r="X82" s="123" t="e">
        <f ca="1">ROUND((ROUND(P81*factor!C82/UVUNIT,0)+ROUND(P81*factor!H82/UVUNIT,0))*VLOOKUP(B82,Corridor,險種基本資料!$C$22,FALSE),0)</f>
        <v>#DIV/0!</v>
      </c>
      <c r="Y82" s="123" t="e">
        <f t="shared" ca="1" si="35"/>
        <v>#DIV/0!</v>
      </c>
      <c r="Z82" s="109">
        <f ca="1">ROUND(IF(險種基本資料!$I$28="Y",factor!I82,factor!D82)*(1-VLOOKUP(A82+1,險種基本資料!L:V,2+險種基本資料!$H$28,FALSE)),0)</f>
        <v>0</v>
      </c>
      <c r="AA82">
        <f ca="1">ROUND(IF(險種基本資料!$I$28="Y",factor!I83,factor!D83)*(1-VLOOKUP(A82+1,險種基本資料!L:V,2+險種基本資料!$H$28,FALSE)),0)</f>
        <v>0</v>
      </c>
      <c r="AB82">
        <f ca="1">IF(B82=險種基本資料!$B$21,0,ROUND(SA*UNIT/UVUNIT*(Z82+(AA82+factor!C83-Z82)*ROUNDDOWN(1/365,6)),0))</f>
        <v>0</v>
      </c>
      <c r="AC82" t="e">
        <f ca="1">IF(B82=險種基本資料!$B$21,0,ROUND(P82/UVUNIT*(factor!H82+(factor!H83+factor!C83-factor!H82)*ROUNDDOWN(1/365,6)) + IF(B82&lt;15,N82,0),0))</f>
        <v>#DIV/0!</v>
      </c>
      <c r="AD82">
        <f t="shared" ca="1" si="26"/>
        <v>0</v>
      </c>
      <c r="AE82">
        <f t="shared" ca="1" si="27"/>
        <v>0</v>
      </c>
      <c r="AF82">
        <f ca="1">factor!C82+AF81</f>
        <v>7714</v>
      </c>
    </row>
    <row r="83" spans="1:32" ht="16.149999999999999" hidden="1">
      <c r="A83" s="120">
        <v>81</v>
      </c>
      <c r="B83" s="121">
        <f t="shared" ca="1" si="22"/>
        <v>151</v>
      </c>
      <c r="C83" s="122">
        <f t="shared" si="28"/>
        <v>1.75</v>
      </c>
      <c r="D83" s="122">
        <f t="shared" si="28"/>
        <v>4.3499999999999996</v>
      </c>
      <c r="E83" s="123">
        <f ca="1">ROUND(SA*factor!D83*UNIT/UVUNIT,RoundNo)+ ROUND(SA*factor!C83*UNIT/UVUNIT,RoundNo)</f>
        <v>0</v>
      </c>
      <c r="F83" s="123" t="e">
        <f ca="1">ROUND(P82*factor!H83/UVUNIT,RoundNo)+ROUND(P82*(factor!C83/UVUNIT),RoundNo)</f>
        <v>#DIV/0!</v>
      </c>
      <c r="G83" s="123" t="e">
        <f t="shared" ca="1" si="29"/>
        <v>#DIV/0!</v>
      </c>
      <c r="H83" s="124">
        <f t="shared" ca="1" si="30"/>
        <v>0</v>
      </c>
      <c r="I83" s="123">
        <f t="shared" ca="1" si="31"/>
        <v>2655727</v>
      </c>
      <c r="J83" s="123">
        <f ca="1">ROUND(SA*factor!G83*UNIT/UVUNIT,0)</f>
        <v>0</v>
      </c>
      <c r="K83" s="123">
        <f ca="1">ROUND(SA*factor!C83*UNIT/UVUNIT,0)</f>
        <v>0</v>
      </c>
      <c r="L83" s="123">
        <f ca="1">ROUND(SA*factor!E83*UNIT/UVUNIT,0)</f>
        <v>0</v>
      </c>
      <c r="M83" s="123">
        <f ca="1">ROUND(SA*factor!D83*UNIT/UVUNIT,0)</f>
        <v>0</v>
      </c>
      <c r="N83" s="123">
        <f t="shared" ca="1" si="23"/>
        <v>0</v>
      </c>
      <c r="O83" s="123" t="e">
        <f ca="1">IF(B83=15,ROUND(N83/(factor!H83)*UVUNIT,0),0)+IF(AND(B83&lt;&gt;險種基本資料!$B$21,B83&gt;15,OR(OR(PUAD=ZDIVOPT02,A83&lt;=PUAYear),AND(PMST=ZDIVOPT02,A83&gt;=PayYear))),ROUND((G83-H84)/(factor!H83)*UVUNIT,0),0)</f>
        <v>#DIV/0!</v>
      </c>
      <c r="P83" s="123" t="e">
        <f t="shared" ca="1" si="32"/>
        <v>#DIV/0!</v>
      </c>
      <c r="Q83" s="123" t="e">
        <f ca="1">ROUND(P83*(factor!H83)/UVUNIT,0)</f>
        <v>#DIV/0!</v>
      </c>
      <c r="R83" s="123" t="e">
        <f t="shared" ca="1" si="24"/>
        <v>#DIV/0!</v>
      </c>
      <c r="S83" s="123" t="e">
        <f t="shared" ca="1" si="33"/>
        <v>#DIV/0!</v>
      </c>
      <c r="T83" s="123" t="e">
        <f t="shared" ca="1" si="34"/>
        <v>#DIV/0!</v>
      </c>
      <c r="U83" s="123" t="e">
        <f ca="1">IF(C83="","",ROUND(P82*factor!C83*UNIT/UVUNIT,0))</f>
        <v>#DIV/0!</v>
      </c>
      <c r="V83" s="123" t="e">
        <f t="shared" ca="1" si="25"/>
        <v>#DIV/0!</v>
      </c>
      <c r="W83" s="123" t="e">
        <f ca="1">ROUND((P82*factor!B83/UVUNIT),0)</f>
        <v>#DIV/0!</v>
      </c>
      <c r="X83" s="123" t="e">
        <f ca="1">ROUND((ROUND(P82*factor!C83/UVUNIT,0)+ROUND(P82*factor!H83/UVUNIT,0))*VLOOKUP(B83,Corridor,險種基本資料!$C$22,FALSE),0)</f>
        <v>#DIV/0!</v>
      </c>
      <c r="Y83" s="123" t="e">
        <f t="shared" ca="1" si="35"/>
        <v>#DIV/0!</v>
      </c>
      <c r="Z83" s="109">
        <f ca="1">ROUND(IF(險種基本資料!$I$28="Y",factor!I83,factor!D83)*(1-VLOOKUP(A83+1,險種基本資料!L:V,2+險種基本資料!$H$28,FALSE)),0)</f>
        <v>0</v>
      </c>
      <c r="AA83">
        <f ca="1">ROUND(IF(險種基本資料!$I$28="Y",factor!I84,factor!D84)*(1-VLOOKUP(A83+1,險種基本資料!L:V,2+險種基本資料!$H$28,FALSE)),0)</f>
        <v>0</v>
      </c>
      <c r="AB83">
        <f ca="1">IF(B83=險種基本資料!$B$21,0,ROUND(SA*UNIT/UVUNIT*(Z83+(AA83+factor!C84-Z83)*ROUNDDOWN(1/365,6)),0))</f>
        <v>0</v>
      </c>
      <c r="AC83" t="e">
        <f ca="1">IF(B83=險種基本資料!$B$21,0,ROUND(P83/UVUNIT*(factor!H83+(factor!H84+factor!C84-factor!H83)*ROUNDDOWN(1/365,6)) + IF(B83&lt;15,N83,0),0))</f>
        <v>#DIV/0!</v>
      </c>
      <c r="AD83">
        <f t="shared" ca="1" si="26"/>
        <v>0</v>
      </c>
      <c r="AE83">
        <f t="shared" ca="1" si="27"/>
        <v>0</v>
      </c>
      <c r="AF83">
        <f ca="1">factor!C83+AF82</f>
        <v>7714</v>
      </c>
    </row>
    <row r="84" spans="1:32" ht="16.149999999999999" hidden="1">
      <c r="A84" s="120">
        <v>82</v>
      </c>
      <c r="B84" s="121">
        <f t="shared" ca="1" si="22"/>
        <v>152</v>
      </c>
      <c r="C84" s="122">
        <f t="shared" ref="C84:D99" si="36">C83</f>
        <v>1.75</v>
      </c>
      <c r="D84" s="122">
        <f t="shared" si="36"/>
        <v>4.3499999999999996</v>
      </c>
      <c r="E84" s="123">
        <f ca="1">ROUND(SA*factor!D84*UNIT/UVUNIT,RoundNo)+ ROUND(SA*factor!C84*UNIT/UVUNIT,RoundNo)</f>
        <v>0</v>
      </c>
      <c r="F84" s="123" t="e">
        <f ca="1">ROUND(P83*factor!H84/UVUNIT,RoundNo)+ROUND(P83*(factor!C84/UVUNIT),RoundNo)</f>
        <v>#DIV/0!</v>
      </c>
      <c r="G84" s="123" t="e">
        <f t="shared" ca="1" si="29"/>
        <v>#DIV/0!</v>
      </c>
      <c r="H84" s="124">
        <f t="shared" ca="1" si="30"/>
        <v>0</v>
      </c>
      <c r="I84" s="123">
        <f t="shared" ca="1" si="31"/>
        <v>2655727</v>
      </c>
      <c r="J84" s="123">
        <f ca="1">ROUND(SA*factor!G84*UNIT/UVUNIT,0)</f>
        <v>0</v>
      </c>
      <c r="K84" s="123">
        <f ca="1">ROUND(SA*factor!C84*UNIT/UVUNIT,0)</f>
        <v>0</v>
      </c>
      <c r="L84" s="123">
        <f ca="1">ROUND(SA*factor!E84*UNIT/UVUNIT,0)</f>
        <v>0</v>
      </c>
      <c r="M84" s="123">
        <f ca="1">ROUND(SA*factor!D84*UNIT/UVUNIT,0)</f>
        <v>0</v>
      </c>
      <c r="N84" s="123">
        <f t="shared" ca="1" si="23"/>
        <v>0</v>
      </c>
      <c r="O84" s="123" t="e">
        <f ca="1">IF(B84=15,ROUND(N84/(factor!H84)*UVUNIT,0),0)+IF(AND(B84&lt;&gt;險種基本資料!$B$21,B84&gt;15,OR(OR(PUAD=ZDIVOPT02,A84&lt;=PUAYear),AND(PMST=ZDIVOPT02,A84&gt;=PayYear))),ROUND((G84-H85)/(factor!H84)*UVUNIT,0),0)</f>
        <v>#DIV/0!</v>
      </c>
      <c r="P84" s="123" t="e">
        <f t="shared" ca="1" si="32"/>
        <v>#DIV/0!</v>
      </c>
      <c r="Q84" s="123" t="e">
        <f ca="1">ROUND(P84*(factor!H84)/UVUNIT,0)</f>
        <v>#DIV/0!</v>
      </c>
      <c r="R84" s="123" t="e">
        <f t="shared" ca="1" si="24"/>
        <v>#DIV/0!</v>
      </c>
      <c r="S84" s="123" t="e">
        <f t="shared" ca="1" si="33"/>
        <v>#DIV/0!</v>
      </c>
      <c r="T84" s="123" t="e">
        <f t="shared" ca="1" si="34"/>
        <v>#DIV/0!</v>
      </c>
      <c r="U84" s="123" t="e">
        <f ca="1">IF(C84="","",ROUND(P83*factor!C84*UNIT/UVUNIT,0))</f>
        <v>#DIV/0!</v>
      </c>
      <c r="V84" s="123" t="e">
        <f t="shared" ca="1" si="25"/>
        <v>#DIV/0!</v>
      </c>
      <c r="W84" s="123" t="e">
        <f ca="1">ROUND((P83*factor!B84/UVUNIT),0)</f>
        <v>#DIV/0!</v>
      </c>
      <c r="X84" s="123" t="e">
        <f ca="1">ROUND((ROUND(P83*factor!C84/UVUNIT,0)+ROUND(P83*factor!H84/UVUNIT,0))*VLOOKUP(B84,Corridor,險種基本資料!$C$22,FALSE),0)</f>
        <v>#DIV/0!</v>
      </c>
      <c r="Y84" s="123" t="e">
        <f t="shared" ca="1" si="35"/>
        <v>#DIV/0!</v>
      </c>
      <c r="Z84" s="109">
        <f ca="1">ROUND(IF(險種基本資料!$I$28="Y",factor!I84,factor!D84)*(1-VLOOKUP(A84+1,險種基本資料!L:V,2+險種基本資料!$H$28,FALSE)),0)</f>
        <v>0</v>
      </c>
      <c r="AA84">
        <f ca="1">ROUND(IF(險種基本資料!$I$28="Y",factor!I85,factor!D85)*(1-VLOOKUP(A84+1,險種基本資料!L:V,2+險種基本資料!$H$28,FALSE)),0)</f>
        <v>0</v>
      </c>
      <c r="AB84">
        <f ca="1">IF(B84=險種基本資料!$B$21,0,ROUND(SA*UNIT/UVUNIT*(Z84+(AA84+factor!C85-Z84)*ROUNDDOWN(1/365,6)),0))</f>
        <v>0</v>
      </c>
      <c r="AC84" t="e">
        <f ca="1">IF(B84=險種基本資料!$B$21,0,ROUND(P84/UVUNIT*(factor!H84+(factor!H85+factor!C85-factor!H84)*ROUNDDOWN(1/365,6)) + IF(B84&lt;15,N84,0),0))</f>
        <v>#DIV/0!</v>
      </c>
      <c r="AD84">
        <f t="shared" ca="1" si="26"/>
        <v>0</v>
      </c>
      <c r="AE84">
        <f t="shared" ca="1" si="27"/>
        <v>0</v>
      </c>
      <c r="AF84">
        <f ca="1">factor!C84+AF83</f>
        <v>7714</v>
      </c>
    </row>
    <row r="85" spans="1:32" ht="16.149999999999999" hidden="1">
      <c r="A85" s="120">
        <v>83</v>
      </c>
      <c r="B85" s="121">
        <f t="shared" ca="1" si="22"/>
        <v>153</v>
      </c>
      <c r="C85" s="122">
        <f t="shared" si="36"/>
        <v>1.75</v>
      </c>
      <c r="D85" s="122">
        <f t="shared" si="36"/>
        <v>4.3499999999999996</v>
      </c>
      <c r="E85" s="123">
        <f ca="1">ROUND(SA*factor!D85*UNIT/UVUNIT,RoundNo)+ ROUND(SA*factor!C85*UNIT/UVUNIT,RoundNo)</f>
        <v>0</v>
      </c>
      <c r="F85" s="123" t="e">
        <f ca="1">ROUND(P84*factor!H85/UVUNIT,RoundNo)+ROUND(P84*(factor!C85/UVUNIT),RoundNo)</f>
        <v>#DIV/0!</v>
      </c>
      <c r="G85" s="123" t="e">
        <f t="shared" ca="1" si="29"/>
        <v>#DIV/0!</v>
      </c>
      <c r="H85" s="124">
        <f t="shared" ca="1" si="30"/>
        <v>0</v>
      </c>
      <c r="I85" s="123">
        <f t="shared" ca="1" si="31"/>
        <v>2655727</v>
      </c>
      <c r="J85" s="123">
        <f ca="1">ROUND(SA*factor!G85*UNIT/UVUNIT,0)</f>
        <v>0</v>
      </c>
      <c r="K85" s="123">
        <f ca="1">ROUND(SA*factor!C85*UNIT/UVUNIT,0)</f>
        <v>0</v>
      </c>
      <c r="L85" s="123">
        <f ca="1">ROUND(SA*factor!E85*UNIT/UVUNIT,0)</f>
        <v>0</v>
      </c>
      <c r="M85" s="123">
        <f ca="1">ROUND(SA*factor!D85*UNIT/UVUNIT,0)</f>
        <v>0</v>
      </c>
      <c r="N85" s="123">
        <f t="shared" ca="1" si="23"/>
        <v>0</v>
      </c>
      <c r="O85" s="123" t="e">
        <f ca="1">IF(B85=15,ROUND(N85/(factor!H85)*UVUNIT,0),0)+IF(AND(B85&lt;&gt;險種基本資料!$B$21,B85&gt;15,OR(OR(PUAD=ZDIVOPT02,A85&lt;=PUAYear),AND(PMST=ZDIVOPT02,A85&gt;=PayYear))),ROUND((G85-H86)/(factor!H85)*UVUNIT,0),0)</f>
        <v>#DIV/0!</v>
      </c>
      <c r="P85" s="123" t="e">
        <f t="shared" ca="1" si="32"/>
        <v>#DIV/0!</v>
      </c>
      <c r="Q85" s="123" t="e">
        <f ca="1">ROUND(P85*(factor!H85)/UVUNIT,0)</f>
        <v>#DIV/0!</v>
      </c>
      <c r="R85" s="123" t="e">
        <f t="shared" ca="1" si="24"/>
        <v>#DIV/0!</v>
      </c>
      <c r="S85" s="123" t="e">
        <f t="shared" ca="1" si="33"/>
        <v>#DIV/0!</v>
      </c>
      <c r="T85" s="123" t="e">
        <f t="shared" ca="1" si="34"/>
        <v>#DIV/0!</v>
      </c>
      <c r="U85" s="123" t="e">
        <f ca="1">IF(C85="","",ROUND(P84*factor!C85*UNIT/UVUNIT,0))</f>
        <v>#DIV/0!</v>
      </c>
      <c r="V85" s="123" t="e">
        <f t="shared" ca="1" si="25"/>
        <v>#DIV/0!</v>
      </c>
      <c r="W85" s="123" t="e">
        <f ca="1">ROUND((P84*factor!B85/UVUNIT),0)</f>
        <v>#DIV/0!</v>
      </c>
      <c r="X85" s="123" t="e">
        <f ca="1">ROUND((ROUND(P84*factor!C85/UVUNIT,0)+ROUND(P84*factor!H85/UVUNIT,0))*VLOOKUP(B85,Corridor,險種基本資料!$C$22,FALSE),0)</f>
        <v>#DIV/0!</v>
      </c>
      <c r="Y85" s="123" t="e">
        <f t="shared" ca="1" si="35"/>
        <v>#DIV/0!</v>
      </c>
      <c r="Z85" s="109">
        <f ca="1">ROUND(IF(險種基本資料!$I$28="Y",factor!I85,factor!D85)*(1-VLOOKUP(A85+1,險種基本資料!L:V,2+險種基本資料!$H$28,FALSE)),0)</f>
        <v>0</v>
      </c>
      <c r="AA85">
        <f ca="1">ROUND(IF(險種基本資料!$I$28="Y",factor!I86,factor!D86)*(1-VLOOKUP(A85+1,險種基本資料!L:V,2+險種基本資料!$H$28,FALSE)),0)</f>
        <v>0</v>
      </c>
      <c r="AB85">
        <f ca="1">IF(B85=險種基本資料!$B$21,0,ROUND(SA*UNIT/UVUNIT*(Z85+(AA85+factor!C86-Z85)*ROUNDDOWN(1/365,6)),0))</f>
        <v>0</v>
      </c>
      <c r="AC85" t="e">
        <f ca="1">IF(B85=險種基本資料!$B$21,0,ROUND(P85/UVUNIT*(factor!H85+(factor!H86+factor!C86-factor!H85)*ROUNDDOWN(1/365,6)) + IF(B85&lt;15,N85,0),0))</f>
        <v>#DIV/0!</v>
      </c>
      <c r="AD85">
        <f t="shared" ca="1" si="26"/>
        <v>0</v>
      </c>
      <c r="AE85">
        <f t="shared" ca="1" si="27"/>
        <v>0</v>
      </c>
      <c r="AF85">
        <f ca="1">factor!C85+AF84</f>
        <v>7714</v>
      </c>
    </row>
    <row r="86" spans="1:32" ht="16.149999999999999" hidden="1">
      <c r="A86" s="120">
        <v>84</v>
      </c>
      <c r="B86" s="121">
        <f t="shared" ca="1" si="22"/>
        <v>154</v>
      </c>
      <c r="C86" s="122">
        <f t="shared" si="36"/>
        <v>1.75</v>
      </c>
      <c r="D86" s="122">
        <f t="shared" si="36"/>
        <v>4.3499999999999996</v>
      </c>
      <c r="E86" s="123">
        <f ca="1">ROUND(SA*factor!D86*UNIT/UVUNIT,RoundNo)+ ROUND(SA*factor!C86*UNIT/UVUNIT,RoundNo)</f>
        <v>0</v>
      </c>
      <c r="F86" s="123" t="e">
        <f ca="1">ROUND(P85*factor!H86/UVUNIT,RoundNo)+ROUND(P85*(factor!C86/UVUNIT),RoundNo)</f>
        <v>#DIV/0!</v>
      </c>
      <c r="G86" s="123" t="e">
        <f t="shared" ca="1" si="29"/>
        <v>#DIV/0!</v>
      </c>
      <c r="H86" s="124">
        <f t="shared" ca="1" si="30"/>
        <v>0</v>
      </c>
      <c r="I86" s="123">
        <f t="shared" ca="1" si="31"/>
        <v>2655727</v>
      </c>
      <c r="J86" s="123">
        <f ca="1">ROUND(SA*factor!G86*UNIT/UVUNIT,0)</f>
        <v>0</v>
      </c>
      <c r="K86" s="123">
        <f ca="1">ROUND(SA*factor!C86*UNIT/UVUNIT,0)</f>
        <v>0</v>
      </c>
      <c r="L86" s="123">
        <f ca="1">ROUND(SA*factor!E86*UNIT/UVUNIT,0)</f>
        <v>0</v>
      </c>
      <c r="M86" s="123">
        <f ca="1">ROUND(SA*factor!D86*UNIT/UVUNIT,0)</f>
        <v>0</v>
      </c>
      <c r="N86" s="123">
        <f t="shared" ca="1" si="23"/>
        <v>0</v>
      </c>
      <c r="O86" s="123" t="e">
        <f ca="1">IF(B86=15,ROUND(N86/(factor!H86)*UVUNIT,0),0)+IF(AND(B86&lt;&gt;險種基本資料!$B$21,B86&gt;15,OR(OR(PUAD=ZDIVOPT02,A86&lt;=PUAYear),AND(PMST=ZDIVOPT02,A86&gt;=PayYear))),ROUND((G86-H87)/(factor!H86)*UVUNIT,0),0)</f>
        <v>#DIV/0!</v>
      </c>
      <c r="P86" s="123" t="e">
        <f t="shared" ca="1" si="32"/>
        <v>#DIV/0!</v>
      </c>
      <c r="Q86" s="123" t="e">
        <f ca="1">ROUND(P86*(factor!H86)/UVUNIT,0)</f>
        <v>#DIV/0!</v>
      </c>
      <c r="R86" s="123" t="e">
        <f t="shared" ca="1" si="24"/>
        <v>#DIV/0!</v>
      </c>
      <c r="S86" s="123" t="e">
        <f t="shared" ca="1" si="33"/>
        <v>#DIV/0!</v>
      </c>
      <c r="T86" s="123" t="e">
        <f t="shared" ca="1" si="34"/>
        <v>#DIV/0!</v>
      </c>
      <c r="U86" s="123" t="e">
        <f ca="1">IF(C86="","",ROUND(P85*factor!C86*UNIT/UVUNIT,0))</f>
        <v>#DIV/0!</v>
      </c>
      <c r="V86" s="123" t="e">
        <f t="shared" ca="1" si="25"/>
        <v>#DIV/0!</v>
      </c>
      <c r="W86" s="123" t="e">
        <f ca="1">ROUND((P85*factor!B86/UVUNIT),0)</f>
        <v>#DIV/0!</v>
      </c>
      <c r="X86" s="123" t="e">
        <f ca="1">ROUND((ROUND(P85*factor!C86/UVUNIT,0)+ROUND(P85*factor!H86/UVUNIT,0))*VLOOKUP(B86,Corridor,險種基本資料!$C$22,FALSE),0)</f>
        <v>#DIV/0!</v>
      </c>
      <c r="Y86" s="123" t="e">
        <f t="shared" ca="1" si="35"/>
        <v>#DIV/0!</v>
      </c>
      <c r="Z86" s="109">
        <f ca="1">ROUND(IF(險種基本資料!$I$28="Y",factor!I86,factor!D86)*(1-VLOOKUP(A86+1,險種基本資料!L:V,2+險種基本資料!$H$28,FALSE)),0)</f>
        <v>0</v>
      </c>
      <c r="AA86">
        <f ca="1">ROUND(IF(險種基本資料!$I$28="Y",factor!I87,factor!D87)*(1-VLOOKUP(A86+1,險種基本資料!L:V,2+險種基本資料!$H$28,FALSE)),0)</f>
        <v>0</v>
      </c>
      <c r="AB86">
        <f ca="1">IF(B86=險種基本資料!$B$21,0,ROUND(SA*UNIT/UVUNIT*(Z86+(AA86+factor!C87-Z86)*ROUNDDOWN(1/365,6)),0))</f>
        <v>0</v>
      </c>
      <c r="AC86" t="e">
        <f ca="1">IF(B86=險種基本資料!$B$21,0,ROUND(P86/UVUNIT*(factor!H86+(factor!H87+factor!C87-factor!H86)*ROUNDDOWN(1/365,6)) + IF(B86&lt;15,N86,0),0))</f>
        <v>#DIV/0!</v>
      </c>
      <c r="AD86">
        <f t="shared" ca="1" si="26"/>
        <v>0</v>
      </c>
      <c r="AE86">
        <f t="shared" ca="1" si="27"/>
        <v>0</v>
      </c>
      <c r="AF86">
        <f ca="1">factor!C86+AF85</f>
        <v>7714</v>
      </c>
    </row>
    <row r="87" spans="1:32" ht="16.149999999999999" hidden="1">
      <c r="A87" s="120">
        <v>85</v>
      </c>
      <c r="B87" s="121">
        <f t="shared" ca="1" si="22"/>
        <v>155</v>
      </c>
      <c r="C87" s="122">
        <f t="shared" si="36"/>
        <v>1.75</v>
      </c>
      <c r="D87" s="122">
        <f t="shared" si="36"/>
        <v>4.3499999999999996</v>
      </c>
      <c r="E87" s="123">
        <f ca="1">ROUND(SA*factor!D87*UNIT/UVUNIT,RoundNo)+ ROUND(SA*factor!C87*UNIT/UVUNIT,RoundNo)</f>
        <v>0</v>
      </c>
      <c r="F87" s="123" t="e">
        <f ca="1">ROUND(P86*factor!H87/UVUNIT,RoundNo)+ROUND(P86*(factor!C87/UVUNIT),RoundNo)</f>
        <v>#DIV/0!</v>
      </c>
      <c r="G87" s="123" t="e">
        <f t="shared" ca="1" si="29"/>
        <v>#DIV/0!</v>
      </c>
      <c r="H87" s="124">
        <f t="shared" ca="1" si="30"/>
        <v>0</v>
      </c>
      <c r="I87" s="123">
        <f t="shared" ca="1" si="31"/>
        <v>2655727</v>
      </c>
      <c r="J87" s="123">
        <f ca="1">ROUND(SA*factor!G87*UNIT/UVUNIT,0)</f>
        <v>0</v>
      </c>
      <c r="K87" s="123">
        <f ca="1">ROUND(SA*factor!C87*UNIT/UVUNIT,0)</f>
        <v>0</v>
      </c>
      <c r="L87" s="123">
        <f ca="1">ROUND(SA*factor!E87*UNIT/UVUNIT,0)</f>
        <v>0</v>
      </c>
      <c r="M87" s="123">
        <f ca="1">ROUND(SA*factor!D87*UNIT/UVUNIT,0)</f>
        <v>0</v>
      </c>
      <c r="N87" s="123">
        <f t="shared" ca="1" si="23"/>
        <v>0</v>
      </c>
      <c r="O87" s="123" t="e">
        <f ca="1">IF(B87=15,ROUND(N87/(factor!H87)*UVUNIT,0),0)+IF(AND(B87&lt;&gt;險種基本資料!$B$21,B87&gt;15,OR(OR(PUAD=ZDIVOPT02,A87&lt;=PUAYear),AND(PMST=ZDIVOPT02,A87&gt;=PayYear))),ROUND((G87-H88)/(factor!H87)*UVUNIT,0),0)</f>
        <v>#DIV/0!</v>
      </c>
      <c r="P87" s="123" t="e">
        <f t="shared" ca="1" si="32"/>
        <v>#DIV/0!</v>
      </c>
      <c r="Q87" s="123" t="e">
        <f ca="1">ROUND(P87*(factor!H87)/UVUNIT,0)</f>
        <v>#DIV/0!</v>
      </c>
      <c r="R87" s="123" t="e">
        <f t="shared" ca="1" si="24"/>
        <v>#DIV/0!</v>
      </c>
      <c r="S87" s="123" t="e">
        <f t="shared" ca="1" si="33"/>
        <v>#DIV/0!</v>
      </c>
      <c r="T87" s="123" t="e">
        <f t="shared" ca="1" si="34"/>
        <v>#DIV/0!</v>
      </c>
      <c r="U87" s="123" t="e">
        <f ca="1">IF(C87="","",ROUND(P86*factor!C87*UNIT/UVUNIT,0))</f>
        <v>#DIV/0!</v>
      </c>
      <c r="V87" s="123" t="e">
        <f t="shared" ca="1" si="25"/>
        <v>#DIV/0!</v>
      </c>
      <c r="W87" s="123" t="e">
        <f ca="1">ROUND((P86*factor!B87/UVUNIT),0)</f>
        <v>#DIV/0!</v>
      </c>
      <c r="X87" s="123" t="e">
        <f ca="1">ROUND((ROUND(P86*factor!C87/UVUNIT,0)+ROUND(P86*factor!H87/UVUNIT,0))*VLOOKUP(B87,Corridor,險種基本資料!$C$22,FALSE),0)</f>
        <v>#DIV/0!</v>
      </c>
      <c r="Y87" s="123" t="e">
        <f t="shared" ca="1" si="35"/>
        <v>#DIV/0!</v>
      </c>
      <c r="Z87" s="109">
        <f ca="1">ROUND(IF(險種基本資料!$I$28="Y",factor!I87,factor!D87)*(1-VLOOKUP(A87+1,險種基本資料!L:V,2+險種基本資料!$H$28,FALSE)),0)</f>
        <v>0</v>
      </c>
      <c r="AA87">
        <f ca="1">ROUND(IF(險種基本資料!$I$28="Y",factor!I88,factor!D88)*(1-VLOOKUP(A87+1,險種基本資料!L:V,2+險種基本資料!$H$28,FALSE)),0)</f>
        <v>0</v>
      </c>
      <c r="AB87">
        <f ca="1">IF(B87=險種基本資料!$B$21,0,ROUND(SA*UNIT/UVUNIT*(Z87+(AA87+factor!C88-Z87)*ROUNDDOWN(1/365,6)),0))</f>
        <v>0</v>
      </c>
      <c r="AC87" t="e">
        <f ca="1">IF(B87=險種基本資料!$B$21,0,ROUND(P87/UVUNIT*(factor!H87+(factor!H88+factor!C88-factor!H87)*ROUNDDOWN(1/365,6)) + IF(B87&lt;15,N87,0),0))</f>
        <v>#DIV/0!</v>
      </c>
      <c r="AD87">
        <f t="shared" ca="1" si="26"/>
        <v>0</v>
      </c>
      <c r="AE87">
        <f t="shared" ca="1" si="27"/>
        <v>0</v>
      </c>
      <c r="AF87">
        <f ca="1">factor!C87+AF86</f>
        <v>7714</v>
      </c>
    </row>
    <row r="88" spans="1:32" ht="16.149999999999999" hidden="1">
      <c r="A88" s="120">
        <v>86</v>
      </c>
      <c r="B88" s="121">
        <f t="shared" ca="1" si="22"/>
        <v>156</v>
      </c>
      <c r="C88" s="122">
        <f t="shared" si="36"/>
        <v>1.75</v>
      </c>
      <c r="D88" s="122">
        <f t="shared" si="36"/>
        <v>4.3499999999999996</v>
      </c>
      <c r="E88" s="123">
        <f ca="1">ROUND(SA*factor!D88*UNIT/UVUNIT,RoundNo)+ ROUND(SA*factor!C88*UNIT/UVUNIT,RoundNo)</f>
        <v>0</v>
      </c>
      <c r="F88" s="123" t="e">
        <f ca="1">ROUND(P87*factor!H88/UVUNIT,RoundNo)+ROUND(P87*(factor!C88/UVUNIT),RoundNo)</f>
        <v>#DIV/0!</v>
      </c>
      <c r="G88" s="123" t="e">
        <f t="shared" ca="1" si="29"/>
        <v>#DIV/0!</v>
      </c>
      <c r="H88" s="124">
        <f t="shared" ca="1" si="30"/>
        <v>0</v>
      </c>
      <c r="I88" s="123">
        <f t="shared" ca="1" si="31"/>
        <v>2655727</v>
      </c>
      <c r="J88" s="123">
        <f ca="1">ROUND(SA*factor!G88*UNIT/UVUNIT,0)</f>
        <v>0</v>
      </c>
      <c r="K88" s="123">
        <f ca="1">ROUND(SA*factor!C88*UNIT/UVUNIT,0)</f>
        <v>0</v>
      </c>
      <c r="L88" s="123">
        <f ca="1">ROUND(SA*factor!E88*UNIT/UVUNIT,0)</f>
        <v>0</v>
      </c>
      <c r="M88" s="123">
        <f ca="1">ROUND(SA*factor!D88*UNIT/UVUNIT,0)</f>
        <v>0</v>
      </c>
      <c r="N88" s="123">
        <f t="shared" ca="1" si="23"/>
        <v>0</v>
      </c>
      <c r="O88" s="123" t="e">
        <f ca="1">IF(B88=15,ROUND(N88/(factor!H88)*UVUNIT,0),0)+IF(AND(B88&lt;&gt;險種基本資料!$B$21,B88&gt;15,OR(OR(PUAD=ZDIVOPT02,A88&lt;=PUAYear),AND(PMST=ZDIVOPT02,A88&gt;=PayYear))),ROUND((G88-H89)/(factor!H88)*UVUNIT,0),0)</f>
        <v>#DIV/0!</v>
      </c>
      <c r="P88" s="123" t="e">
        <f t="shared" ca="1" si="32"/>
        <v>#DIV/0!</v>
      </c>
      <c r="Q88" s="123" t="e">
        <f ca="1">ROUND(P88*(factor!H88)/UVUNIT,0)</f>
        <v>#DIV/0!</v>
      </c>
      <c r="R88" s="123" t="e">
        <f t="shared" ca="1" si="24"/>
        <v>#DIV/0!</v>
      </c>
      <c r="S88" s="123" t="e">
        <f t="shared" ca="1" si="33"/>
        <v>#DIV/0!</v>
      </c>
      <c r="T88" s="123" t="e">
        <f t="shared" ca="1" si="34"/>
        <v>#DIV/0!</v>
      </c>
      <c r="U88" s="123" t="e">
        <f ca="1">IF(C88="","",ROUND(P87*factor!C88*UNIT/UVUNIT,0))</f>
        <v>#DIV/0!</v>
      </c>
      <c r="V88" s="123" t="e">
        <f t="shared" ca="1" si="25"/>
        <v>#DIV/0!</v>
      </c>
      <c r="W88" s="123" t="e">
        <f ca="1">ROUND((P87*factor!B88/UVUNIT),0)</f>
        <v>#DIV/0!</v>
      </c>
      <c r="X88" s="123" t="e">
        <f ca="1">ROUND((ROUND(P87*factor!C88/UVUNIT,0)+ROUND(P87*factor!H88/UVUNIT,0))*VLOOKUP(B88,Corridor,險種基本資料!$C$22,FALSE),0)</f>
        <v>#DIV/0!</v>
      </c>
      <c r="Y88" s="123" t="e">
        <f t="shared" ca="1" si="35"/>
        <v>#DIV/0!</v>
      </c>
      <c r="Z88" s="109">
        <f ca="1">ROUND(IF(險種基本資料!$I$28="Y",factor!I88,factor!D88)*(1-VLOOKUP(A88+1,險種基本資料!L:V,2+險種基本資料!$H$28,FALSE)),0)</f>
        <v>0</v>
      </c>
      <c r="AA88">
        <f ca="1">ROUND(IF(險種基本資料!$I$28="Y",factor!I89,factor!D89)*(1-VLOOKUP(A88+1,險種基本資料!L:V,2+險種基本資料!$H$28,FALSE)),0)</f>
        <v>0</v>
      </c>
      <c r="AB88">
        <f ca="1">IF(B88=險種基本資料!$B$21,0,ROUND(SA*UNIT/UVUNIT*(Z88+(AA88+factor!C89-Z88)*ROUNDDOWN(1/365,6)),0))</f>
        <v>0</v>
      </c>
      <c r="AC88" t="e">
        <f ca="1">IF(B88=險種基本資料!$B$21,0,ROUND(P88/UVUNIT*(factor!H88+(factor!H89+factor!C89-factor!H88)*ROUNDDOWN(1/365,6)) + IF(B88&lt;15,N88,0),0))</f>
        <v>#DIV/0!</v>
      </c>
      <c r="AD88">
        <f t="shared" ca="1" si="26"/>
        <v>0</v>
      </c>
      <c r="AE88">
        <f t="shared" ca="1" si="27"/>
        <v>0</v>
      </c>
      <c r="AF88">
        <f ca="1">factor!C88+AF87</f>
        <v>7714</v>
      </c>
    </row>
    <row r="89" spans="1:32" ht="16.149999999999999" hidden="1">
      <c r="A89" s="120">
        <v>87</v>
      </c>
      <c r="B89" s="121">
        <f t="shared" ca="1" si="22"/>
        <v>157</v>
      </c>
      <c r="C89" s="122">
        <f t="shared" si="36"/>
        <v>1.75</v>
      </c>
      <c r="D89" s="122">
        <f t="shared" si="36"/>
        <v>4.3499999999999996</v>
      </c>
      <c r="E89" s="123">
        <f ca="1">ROUND(SA*factor!D89*UNIT/UVUNIT,RoundNo)+ ROUND(SA*factor!C89*UNIT/UVUNIT,RoundNo)</f>
        <v>0</v>
      </c>
      <c r="F89" s="123" t="e">
        <f ca="1">ROUND(P88*factor!H89/UVUNIT,RoundNo)+ROUND(P88*(factor!C89/UVUNIT),RoundNo)</f>
        <v>#DIV/0!</v>
      </c>
      <c r="G89" s="123" t="e">
        <f t="shared" ca="1" si="29"/>
        <v>#DIV/0!</v>
      </c>
      <c r="H89" s="124">
        <f t="shared" ca="1" si="30"/>
        <v>0</v>
      </c>
      <c r="I89" s="123">
        <f t="shared" ca="1" si="31"/>
        <v>2655727</v>
      </c>
      <c r="J89" s="123">
        <f ca="1">ROUND(SA*factor!G89*UNIT/UVUNIT,0)</f>
        <v>0</v>
      </c>
      <c r="K89" s="123">
        <f ca="1">ROUND(SA*factor!C89*UNIT/UVUNIT,0)</f>
        <v>0</v>
      </c>
      <c r="L89" s="123">
        <f ca="1">ROUND(SA*factor!E89*UNIT/UVUNIT,0)</f>
        <v>0</v>
      </c>
      <c r="M89" s="123">
        <f ca="1">ROUND(SA*factor!D89*UNIT/UVUNIT,0)</f>
        <v>0</v>
      </c>
      <c r="N89" s="123">
        <f t="shared" ca="1" si="23"/>
        <v>0</v>
      </c>
      <c r="O89" s="123" t="e">
        <f ca="1">IF(B89=15,ROUND(N89/(factor!H89)*UVUNIT,0),0)+IF(AND(B89&lt;&gt;險種基本資料!$B$21,B89&gt;15,OR(OR(PUAD=ZDIVOPT02,A89&lt;=PUAYear),AND(PMST=ZDIVOPT02,A89&gt;=PayYear))),ROUND((G89-H90)/(factor!H89)*UVUNIT,0),0)</f>
        <v>#DIV/0!</v>
      </c>
      <c r="P89" s="123" t="e">
        <f t="shared" ca="1" si="32"/>
        <v>#DIV/0!</v>
      </c>
      <c r="Q89" s="123" t="e">
        <f ca="1">ROUND(P89*(factor!H89)/UVUNIT,0)</f>
        <v>#DIV/0!</v>
      </c>
      <c r="R89" s="123" t="e">
        <f t="shared" ca="1" si="24"/>
        <v>#DIV/0!</v>
      </c>
      <c r="S89" s="123" t="e">
        <f t="shared" ca="1" si="33"/>
        <v>#DIV/0!</v>
      </c>
      <c r="T89" s="123" t="e">
        <f t="shared" ca="1" si="34"/>
        <v>#DIV/0!</v>
      </c>
      <c r="U89" s="123" t="e">
        <f ca="1">IF(C89="","",ROUND(P88*factor!C89*UNIT/UVUNIT,0))</f>
        <v>#DIV/0!</v>
      </c>
      <c r="V89" s="123" t="e">
        <f t="shared" ca="1" si="25"/>
        <v>#DIV/0!</v>
      </c>
      <c r="W89" s="123" t="e">
        <f ca="1">ROUND((P88*factor!B89/UVUNIT),0)</f>
        <v>#DIV/0!</v>
      </c>
      <c r="X89" s="123" t="e">
        <f ca="1">ROUND((ROUND(P88*factor!C89/UVUNIT,0)+ROUND(P88*factor!H89/UVUNIT,0))*VLOOKUP(B89,Corridor,險種基本資料!$C$22,FALSE),0)</f>
        <v>#DIV/0!</v>
      </c>
      <c r="Y89" s="123" t="e">
        <f t="shared" ca="1" si="35"/>
        <v>#DIV/0!</v>
      </c>
      <c r="Z89" s="109">
        <f ca="1">ROUND(IF(險種基本資料!$I$28="Y",factor!I89,factor!D89)*(1-VLOOKUP(A89+1,險種基本資料!L:V,2+險種基本資料!$H$28,FALSE)),0)</f>
        <v>0</v>
      </c>
      <c r="AA89">
        <f ca="1">ROUND(IF(險種基本資料!$I$28="Y",factor!I90,factor!D90)*(1-VLOOKUP(A89+1,險種基本資料!L:V,2+險種基本資料!$H$28,FALSE)),0)</f>
        <v>0</v>
      </c>
      <c r="AB89">
        <f ca="1">IF(B89=險種基本資料!$B$21,0,ROUND(SA*UNIT/UVUNIT*(Z89+(AA89+factor!C90-Z89)*ROUNDDOWN(1/365,6)),0))</f>
        <v>0</v>
      </c>
      <c r="AC89" t="e">
        <f ca="1">IF(B89=險種基本資料!$B$21,0,ROUND(P89/UVUNIT*(factor!H89+(factor!H90+factor!C90-factor!H89)*ROUNDDOWN(1/365,6)) + IF(B89&lt;15,N89,0),0))</f>
        <v>#DIV/0!</v>
      </c>
      <c r="AD89">
        <f t="shared" ca="1" si="26"/>
        <v>0</v>
      </c>
      <c r="AE89">
        <f t="shared" ca="1" si="27"/>
        <v>0</v>
      </c>
      <c r="AF89">
        <f ca="1">factor!C89+AF88</f>
        <v>7714</v>
      </c>
    </row>
    <row r="90" spans="1:32" ht="16.149999999999999" hidden="1">
      <c r="A90" s="120">
        <v>88</v>
      </c>
      <c r="B90" s="121">
        <f t="shared" ca="1" si="22"/>
        <v>158</v>
      </c>
      <c r="C90" s="122">
        <f t="shared" si="36"/>
        <v>1.75</v>
      </c>
      <c r="D90" s="122">
        <f t="shared" si="36"/>
        <v>4.3499999999999996</v>
      </c>
      <c r="E90" s="123">
        <f ca="1">ROUND(SA*factor!D90*UNIT/UVUNIT,RoundNo)+ ROUND(SA*factor!C90*UNIT/UVUNIT,RoundNo)</f>
        <v>0</v>
      </c>
      <c r="F90" s="123" t="e">
        <f ca="1">ROUND(P89*factor!H90/UVUNIT,RoundNo)+ROUND(P89*(factor!C90/UVUNIT),RoundNo)</f>
        <v>#DIV/0!</v>
      </c>
      <c r="G90" s="123" t="e">
        <f t="shared" ca="1" si="29"/>
        <v>#DIV/0!</v>
      </c>
      <c r="H90" s="124">
        <f t="shared" ca="1" si="30"/>
        <v>0</v>
      </c>
      <c r="I90" s="123">
        <f t="shared" ca="1" si="31"/>
        <v>2655727</v>
      </c>
      <c r="J90" s="123">
        <f ca="1">ROUND(SA*factor!G90*UNIT/UVUNIT,0)</f>
        <v>0</v>
      </c>
      <c r="K90" s="123">
        <f ca="1">ROUND(SA*factor!C90*UNIT/UVUNIT,0)</f>
        <v>0</v>
      </c>
      <c r="L90" s="123">
        <f ca="1">ROUND(SA*factor!E90*UNIT/UVUNIT,0)</f>
        <v>0</v>
      </c>
      <c r="M90" s="123">
        <f ca="1">ROUND(SA*factor!D90*UNIT/UVUNIT,0)</f>
        <v>0</v>
      </c>
      <c r="N90" s="123">
        <f t="shared" ca="1" si="23"/>
        <v>0</v>
      </c>
      <c r="O90" s="123" t="e">
        <f ca="1">IF(B90=15,ROUND(N90/(factor!H90)*UVUNIT,0),0)+IF(AND(B90&lt;&gt;險種基本資料!$B$21,B90&gt;15,OR(OR(PUAD=ZDIVOPT02,A90&lt;=PUAYear),AND(PMST=ZDIVOPT02,A90&gt;=PayYear))),ROUND((G90-H91)/(factor!H90)*UVUNIT,0),0)</f>
        <v>#DIV/0!</v>
      </c>
      <c r="P90" s="123" t="e">
        <f t="shared" ca="1" si="32"/>
        <v>#DIV/0!</v>
      </c>
      <c r="Q90" s="123" t="e">
        <f ca="1">ROUND(P90*(factor!H90)/UVUNIT,0)</f>
        <v>#DIV/0!</v>
      </c>
      <c r="R90" s="123" t="e">
        <f t="shared" ca="1" si="24"/>
        <v>#DIV/0!</v>
      </c>
      <c r="S90" s="123" t="e">
        <f t="shared" ca="1" si="33"/>
        <v>#DIV/0!</v>
      </c>
      <c r="T90" s="123" t="e">
        <f t="shared" ca="1" si="34"/>
        <v>#DIV/0!</v>
      </c>
      <c r="U90" s="123" t="e">
        <f ca="1">IF(C90="","",ROUND(P89*factor!C90*UNIT/UVUNIT,0))</f>
        <v>#DIV/0!</v>
      </c>
      <c r="V90" s="123" t="e">
        <f t="shared" ca="1" si="25"/>
        <v>#DIV/0!</v>
      </c>
      <c r="W90" s="123" t="e">
        <f ca="1">ROUND((P89*factor!B90/UVUNIT),0)</f>
        <v>#DIV/0!</v>
      </c>
      <c r="X90" s="123" t="e">
        <f ca="1">ROUND((ROUND(P89*factor!C90/UVUNIT,0)+ROUND(P89*factor!H90/UVUNIT,0))*VLOOKUP(B90,Corridor,險種基本資料!$C$22,FALSE),0)</f>
        <v>#DIV/0!</v>
      </c>
      <c r="Y90" s="123" t="e">
        <f t="shared" ca="1" si="35"/>
        <v>#DIV/0!</v>
      </c>
      <c r="Z90" s="109">
        <f ca="1">ROUND(IF(險種基本資料!$I$28="Y",factor!I90,factor!D90)*(1-VLOOKUP(A90+1,險種基本資料!L:V,2+險種基本資料!$H$28,FALSE)),0)</f>
        <v>0</v>
      </c>
      <c r="AA90">
        <f ca="1">ROUND(IF(險種基本資料!$I$28="Y",factor!I91,factor!D91)*(1-VLOOKUP(A90+1,險種基本資料!L:V,2+險種基本資料!$H$28,FALSE)),0)</f>
        <v>0</v>
      </c>
      <c r="AB90">
        <f ca="1">IF(B90=險種基本資料!$B$21,0,ROUND(SA*UNIT/UVUNIT*(Z90+(AA90+factor!C91-Z90)*ROUNDDOWN(1/365,6)),0))</f>
        <v>0</v>
      </c>
      <c r="AC90" t="e">
        <f ca="1">IF(B90=險種基本資料!$B$21,0,ROUND(P90/UVUNIT*(factor!H90+(factor!H91+factor!C91-factor!H90)*ROUNDDOWN(1/365,6)) + IF(B90&lt;15,N90,0),0))</f>
        <v>#DIV/0!</v>
      </c>
      <c r="AD90">
        <f t="shared" ca="1" si="26"/>
        <v>0</v>
      </c>
      <c r="AE90">
        <f t="shared" ca="1" si="27"/>
        <v>0</v>
      </c>
      <c r="AF90">
        <f ca="1">factor!C90+AF89</f>
        <v>7714</v>
      </c>
    </row>
    <row r="91" spans="1:32" ht="16.149999999999999" hidden="1">
      <c r="A91" s="120">
        <v>89</v>
      </c>
      <c r="B91" s="121">
        <f t="shared" ca="1" si="22"/>
        <v>159</v>
      </c>
      <c r="C91" s="122">
        <f t="shared" si="36"/>
        <v>1.75</v>
      </c>
      <c r="D91" s="122">
        <f t="shared" si="36"/>
        <v>4.3499999999999996</v>
      </c>
      <c r="E91" s="123">
        <f ca="1">ROUND(SA*factor!D91*UNIT/UVUNIT,RoundNo)+ ROUND(SA*factor!C91*UNIT/UVUNIT,RoundNo)</f>
        <v>0</v>
      </c>
      <c r="F91" s="123" t="e">
        <f ca="1">ROUND(P90*factor!H91/UVUNIT,RoundNo)+ROUND(P90*(factor!C91/UVUNIT),RoundNo)</f>
        <v>#DIV/0!</v>
      </c>
      <c r="G91" s="123" t="e">
        <f t="shared" ca="1" si="29"/>
        <v>#DIV/0!</v>
      </c>
      <c r="H91" s="124">
        <f t="shared" ca="1" si="30"/>
        <v>0</v>
      </c>
      <c r="I91" s="123">
        <f t="shared" ca="1" si="31"/>
        <v>2655727</v>
      </c>
      <c r="J91" s="123">
        <f ca="1">ROUND(SA*factor!G91*UNIT/UVUNIT,0)</f>
        <v>0</v>
      </c>
      <c r="K91" s="123">
        <f ca="1">ROUND(SA*factor!C91*UNIT/UVUNIT,0)</f>
        <v>0</v>
      </c>
      <c r="L91" s="123">
        <f ca="1">ROUND(SA*factor!E91*UNIT/UVUNIT,0)</f>
        <v>0</v>
      </c>
      <c r="M91" s="123">
        <f ca="1">ROUND(SA*factor!D91*UNIT/UVUNIT,0)</f>
        <v>0</v>
      </c>
      <c r="N91" s="123">
        <f t="shared" ca="1" si="23"/>
        <v>0</v>
      </c>
      <c r="O91" s="123" t="e">
        <f ca="1">IF(B91=15,ROUND(N91/(factor!H91)*UVUNIT,0),0)+IF(AND(B91&lt;&gt;險種基本資料!$B$21,B91&gt;15,OR(OR(PUAD=ZDIVOPT02,A91&lt;=PUAYear),AND(PMST=ZDIVOPT02,A91&gt;=PayYear))),ROUND((G91-H92)/(factor!H91)*UVUNIT,0),0)</f>
        <v>#DIV/0!</v>
      </c>
      <c r="P91" s="123" t="e">
        <f t="shared" ca="1" si="32"/>
        <v>#DIV/0!</v>
      </c>
      <c r="Q91" s="123" t="e">
        <f ca="1">ROUND(P91*(factor!H91)/UVUNIT,0)</f>
        <v>#DIV/0!</v>
      </c>
      <c r="R91" s="123" t="e">
        <f t="shared" ca="1" si="24"/>
        <v>#DIV/0!</v>
      </c>
      <c r="S91" s="123" t="e">
        <f t="shared" ca="1" si="33"/>
        <v>#DIV/0!</v>
      </c>
      <c r="T91" s="123" t="e">
        <f t="shared" ca="1" si="34"/>
        <v>#DIV/0!</v>
      </c>
      <c r="U91" s="123" t="e">
        <f ca="1">IF(C91="","",ROUND(P90*factor!C91*UNIT/UVUNIT,0))</f>
        <v>#DIV/0!</v>
      </c>
      <c r="V91" s="123" t="e">
        <f t="shared" ca="1" si="25"/>
        <v>#DIV/0!</v>
      </c>
      <c r="W91" s="123" t="e">
        <f ca="1">ROUND((P90*factor!B91/UVUNIT),0)</f>
        <v>#DIV/0!</v>
      </c>
      <c r="X91" s="123" t="e">
        <f ca="1">ROUND((ROUND(P90*factor!C91/UVUNIT,0)+ROUND(P90*factor!H91/UVUNIT,0))*VLOOKUP(B91,Corridor,險種基本資料!$C$22,FALSE),0)</f>
        <v>#DIV/0!</v>
      </c>
      <c r="Y91" s="123" t="e">
        <f t="shared" ca="1" si="35"/>
        <v>#DIV/0!</v>
      </c>
      <c r="Z91" s="109">
        <f ca="1">ROUND(IF(險種基本資料!$I$28="Y",factor!I91,factor!D91)*(1-VLOOKUP(A91+1,險種基本資料!L:V,2+險種基本資料!$H$28,FALSE)),0)</f>
        <v>0</v>
      </c>
      <c r="AA91">
        <f ca="1">ROUND(IF(險種基本資料!$I$28="Y",factor!I92,factor!D92)*(1-VLOOKUP(A91+1,險種基本資料!L:V,2+險種基本資料!$H$28,FALSE)),0)</f>
        <v>0</v>
      </c>
      <c r="AB91">
        <f ca="1">IF(B91=險種基本資料!$B$21,0,ROUND(SA*UNIT/UVUNIT*(Z91+(AA91+factor!C92-Z91)*ROUNDDOWN(1/365,6)),0))</f>
        <v>0</v>
      </c>
      <c r="AC91" t="e">
        <f ca="1">IF(B91=險種基本資料!$B$21,0,ROUND(P91/UVUNIT*(factor!H91+(factor!H92+factor!C92-factor!H91)*ROUNDDOWN(1/365,6)) + IF(B91&lt;15,N91,0),0))</f>
        <v>#DIV/0!</v>
      </c>
      <c r="AD91">
        <f t="shared" ca="1" si="26"/>
        <v>0</v>
      </c>
      <c r="AE91">
        <f t="shared" ca="1" si="27"/>
        <v>0</v>
      </c>
      <c r="AF91">
        <f ca="1">factor!C91+AF90</f>
        <v>7714</v>
      </c>
    </row>
    <row r="92" spans="1:32" ht="16.149999999999999" hidden="1">
      <c r="A92" s="120">
        <v>90</v>
      </c>
      <c r="B92" s="121">
        <f t="shared" ca="1" si="22"/>
        <v>160</v>
      </c>
      <c r="C92" s="122">
        <f t="shared" si="36"/>
        <v>1.75</v>
      </c>
      <c r="D92" s="122">
        <f t="shared" si="36"/>
        <v>4.3499999999999996</v>
      </c>
      <c r="E92" s="123">
        <f ca="1">ROUND(SA*factor!D92*UNIT/UVUNIT,RoundNo)+ ROUND(SA*factor!C92*UNIT/UVUNIT,RoundNo)</f>
        <v>0</v>
      </c>
      <c r="F92" s="123" t="e">
        <f ca="1">ROUND(P91*factor!H92/UVUNIT,RoundNo)+ROUND(P91*(factor!C92/UVUNIT),RoundNo)</f>
        <v>#DIV/0!</v>
      </c>
      <c r="G92" s="123" t="e">
        <f t="shared" ca="1" si="29"/>
        <v>#DIV/0!</v>
      </c>
      <c r="H92" s="124">
        <f t="shared" ca="1" si="30"/>
        <v>0</v>
      </c>
      <c r="I92" s="123">
        <f t="shared" ca="1" si="31"/>
        <v>2655727</v>
      </c>
      <c r="J92" s="123">
        <f ca="1">ROUND(SA*factor!G92*UNIT/UVUNIT,0)</f>
        <v>0</v>
      </c>
      <c r="K92" s="123">
        <f ca="1">ROUND(SA*factor!C92*UNIT/UVUNIT,0)</f>
        <v>0</v>
      </c>
      <c r="L92" s="123">
        <f ca="1">ROUND(SA*factor!E92*UNIT/UVUNIT,0)</f>
        <v>0</v>
      </c>
      <c r="M92" s="123">
        <f ca="1">ROUND(SA*factor!D92*UNIT/UVUNIT,0)</f>
        <v>0</v>
      </c>
      <c r="N92" s="123">
        <f t="shared" ca="1" si="23"/>
        <v>0</v>
      </c>
      <c r="O92" s="123" t="e">
        <f ca="1">IF(B92=15,ROUND(N92/(factor!H92)*UVUNIT,0),0)+IF(AND(B92&lt;&gt;險種基本資料!$B$21,B92&gt;15,OR(OR(PUAD=ZDIVOPT02,A92&lt;=PUAYear),AND(PMST=ZDIVOPT02,A92&gt;=PayYear))),ROUND((G92-H93)/(factor!H92)*UVUNIT,0),0)</f>
        <v>#DIV/0!</v>
      </c>
      <c r="P92" s="123" t="e">
        <f t="shared" ca="1" si="32"/>
        <v>#DIV/0!</v>
      </c>
      <c r="Q92" s="123" t="e">
        <f ca="1">ROUND(P92*(factor!H92)/UVUNIT,0)</f>
        <v>#DIV/0!</v>
      </c>
      <c r="R92" s="123" t="e">
        <f t="shared" ca="1" si="24"/>
        <v>#DIV/0!</v>
      </c>
      <c r="S92" s="123" t="e">
        <f t="shared" ca="1" si="33"/>
        <v>#DIV/0!</v>
      </c>
      <c r="T92" s="123" t="e">
        <f t="shared" ca="1" si="34"/>
        <v>#DIV/0!</v>
      </c>
      <c r="U92" s="123" t="e">
        <f ca="1">IF(C92="","",ROUND(P91*factor!C92*UNIT/UVUNIT,0))</f>
        <v>#DIV/0!</v>
      </c>
      <c r="V92" s="123" t="e">
        <f t="shared" ca="1" si="25"/>
        <v>#DIV/0!</v>
      </c>
      <c r="W92" s="123" t="e">
        <f ca="1">ROUND((P91*factor!B92/UVUNIT),0)</f>
        <v>#DIV/0!</v>
      </c>
      <c r="X92" s="123" t="e">
        <f ca="1">ROUND((ROUND(P91*factor!C92/UVUNIT,0)+ROUND(P91*factor!H92/UVUNIT,0))*VLOOKUP(B92,Corridor,險種基本資料!$C$22,FALSE),0)</f>
        <v>#DIV/0!</v>
      </c>
      <c r="Y92" s="123" t="e">
        <f t="shared" ca="1" si="35"/>
        <v>#DIV/0!</v>
      </c>
      <c r="Z92" s="109">
        <f ca="1">ROUND(IF(險種基本資料!$I$28="Y",factor!I92,factor!D92)*(1-VLOOKUP(A92+1,險種基本資料!L:V,2+險種基本資料!$H$28,FALSE)),0)</f>
        <v>0</v>
      </c>
      <c r="AA92">
        <f ca="1">ROUND(IF(險種基本資料!$I$28="Y",factor!I93,factor!D93)*(1-VLOOKUP(A92+1,險種基本資料!L:V,2+險種基本資料!$H$28,FALSE)),0)</f>
        <v>0</v>
      </c>
      <c r="AB92">
        <f ca="1">IF(B92=險種基本資料!$B$21,0,ROUND(SA*UNIT/UVUNIT*(Z92+(AA92+factor!C93-Z92)*ROUNDDOWN(1/365,6)),0))</f>
        <v>0</v>
      </c>
      <c r="AC92" t="e">
        <f ca="1">IF(B92=險種基本資料!$B$21,0,ROUND(P92/UVUNIT*(factor!H92+(factor!H93+factor!C93-factor!H92)*ROUNDDOWN(1/365,6)) + IF(B92&lt;15,N92,0),0))</f>
        <v>#DIV/0!</v>
      </c>
      <c r="AD92">
        <f t="shared" ca="1" si="26"/>
        <v>0</v>
      </c>
      <c r="AE92">
        <f t="shared" ca="1" si="27"/>
        <v>0</v>
      </c>
      <c r="AF92">
        <f ca="1">factor!C92+AF91</f>
        <v>7714</v>
      </c>
    </row>
    <row r="93" spans="1:32" ht="16.149999999999999" hidden="1">
      <c r="A93" s="120">
        <v>91</v>
      </c>
      <c r="B93" s="121">
        <f t="shared" ca="1" si="22"/>
        <v>161</v>
      </c>
      <c r="C93" s="122">
        <f t="shared" si="36"/>
        <v>1.75</v>
      </c>
      <c r="D93" s="122">
        <f t="shared" si="36"/>
        <v>4.3499999999999996</v>
      </c>
      <c r="E93" s="123">
        <f ca="1">ROUND(SA*factor!D93*UNIT/UVUNIT,RoundNo)+ ROUND(SA*factor!C93*UNIT/UVUNIT,RoundNo)</f>
        <v>0</v>
      </c>
      <c r="F93" s="123" t="e">
        <f ca="1">ROUND(P92*factor!H93/UVUNIT,RoundNo)+ROUND(P92*(factor!C93/UVUNIT),RoundNo)</f>
        <v>#DIV/0!</v>
      </c>
      <c r="G93" s="123" t="e">
        <f t="shared" ca="1" si="29"/>
        <v>#DIV/0!</v>
      </c>
      <c r="H93" s="124">
        <f t="shared" ca="1" si="30"/>
        <v>0</v>
      </c>
      <c r="I93" s="123">
        <f t="shared" ca="1" si="31"/>
        <v>2655727</v>
      </c>
      <c r="J93" s="123">
        <f ca="1">ROUND(SA*factor!G93*UNIT/UVUNIT,0)</f>
        <v>0</v>
      </c>
      <c r="K93" s="123">
        <f ca="1">ROUND(SA*factor!C93*UNIT/UVUNIT,0)</f>
        <v>0</v>
      </c>
      <c r="L93" s="123">
        <f ca="1">ROUND(SA*factor!E93*UNIT/UVUNIT,0)</f>
        <v>0</v>
      </c>
      <c r="M93" s="123">
        <f ca="1">ROUND(SA*factor!D93*UNIT/UVUNIT,0)</f>
        <v>0</v>
      </c>
      <c r="N93" s="123">
        <f t="shared" ca="1" si="23"/>
        <v>0</v>
      </c>
      <c r="O93" s="123" t="e">
        <f ca="1">IF(B93=15,ROUND(N93/(factor!H93)*UVUNIT,0),0)+IF(AND(B93&lt;&gt;險種基本資料!$B$21,B93&gt;15,OR(OR(PUAD=ZDIVOPT02,A93&lt;=PUAYear),AND(PMST=ZDIVOPT02,A93&gt;=PayYear))),ROUND((G93-H94)/(factor!H93)*UVUNIT,0),0)</f>
        <v>#DIV/0!</v>
      </c>
      <c r="P93" s="123" t="e">
        <f t="shared" ca="1" si="32"/>
        <v>#DIV/0!</v>
      </c>
      <c r="Q93" s="123" t="e">
        <f ca="1">ROUND(P93*(factor!H93)/UVUNIT,0)</f>
        <v>#DIV/0!</v>
      </c>
      <c r="R93" s="123" t="e">
        <f t="shared" ca="1" si="24"/>
        <v>#DIV/0!</v>
      </c>
      <c r="S93" s="123" t="e">
        <f t="shared" ca="1" si="33"/>
        <v>#DIV/0!</v>
      </c>
      <c r="T93" s="123" t="e">
        <f t="shared" ca="1" si="34"/>
        <v>#DIV/0!</v>
      </c>
      <c r="U93" s="123" t="e">
        <f ca="1">IF(C93="","",ROUND(P92*factor!C93*UNIT/UVUNIT,0))</f>
        <v>#DIV/0!</v>
      </c>
      <c r="V93" s="123" t="e">
        <f t="shared" ca="1" si="25"/>
        <v>#DIV/0!</v>
      </c>
      <c r="W93" s="123" t="e">
        <f ca="1">ROUND((P92*factor!B93/UVUNIT),0)</f>
        <v>#DIV/0!</v>
      </c>
      <c r="X93" s="123" t="e">
        <f ca="1">ROUND((ROUND(P92*factor!C93/UVUNIT,0)+ROUND(P92*factor!H93/UVUNIT,0))*VLOOKUP(B93,Corridor,險種基本資料!$C$22,FALSE),0)</f>
        <v>#DIV/0!</v>
      </c>
      <c r="Y93" s="123" t="e">
        <f t="shared" ca="1" si="35"/>
        <v>#DIV/0!</v>
      </c>
      <c r="Z93" s="109">
        <f ca="1">ROUND(IF(險種基本資料!$I$28="Y",factor!I93,factor!D93)*(1-VLOOKUP(A93+1,險種基本資料!L:V,2+險種基本資料!$H$28,FALSE)),0)</f>
        <v>0</v>
      </c>
      <c r="AA93">
        <f ca="1">ROUND(IF(險種基本資料!$I$28="Y",factor!I94,factor!D94)*(1-VLOOKUP(A93+1,險種基本資料!L:V,2+險種基本資料!$H$28,FALSE)),0)</f>
        <v>0</v>
      </c>
      <c r="AB93">
        <f ca="1">IF(B93=險種基本資料!$B$21,0,ROUND(SA*UNIT/UVUNIT*(Z93+(AA93+factor!C94-Z93)*ROUNDDOWN(1/365,6)),0))</f>
        <v>0</v>
      </c>
      <c r="AC93" t="e">
        <f ca="1">IF(B93=險種基本資料!$B$21,0,ROUND(P93/UVUNIT*(factor!H93+(factor!H94+factor!C94-factor!H93)*ROUNDDOWN(1/365,6)) + IF(B93&lt;15,N93,0),0))</f>
        <v>#DIV/0!</v>
      </c>
      <c r="AD93">
        <f t="shared" ca="1" si="26"/>
        <v>0</v>
      </c>
      <c r="AE93">
        <f t="shared" ca="1" si="27"/>
        <v>0</v>
      </c>
      <c r="AF93">
        <f ca="1">factor!C93+AF92</f>
        <v>7714</v>
      </c>
    </row>
    <row r="94" spans="1:32" ht="16.149999999999999" hidden="1">
      <c r="A94" s="120">
        <v>92</v>
      </c>
      <c r="B94" s="121">
        <f t="shared" ca="1" si="22"/>
        <v>162</v>
      </c>
      <c r="C94" s="122">
        <f t="shared" si="36"/>
        <v>1.75</v>
      </c>
      <c r="D94" s="122">
        <f t="shared" si="36"/>
        <v>4.3499999999999996</v>
      </c>
      <c r="E94" s="123">
        <f ca="1">ROUND(SA*factor!D94*UNIT/UVUNIT,RoundNo)+ ROUND(SA*factor!C94*UNIT/UVUNIT,RoundNo)</f>
        <v>0</v>
      </c>
      <c r="F94" s="123" t="e">
        <f ca="1">ROUND(P93*factor!H94/UVUNIT,RoundNo)+ROUND(P93*(factor!C94/UVUNIT),RoundNo)</f>
        <v>#DIV/0!</v>
      </c>
      <c r="G94" s="123" t="e">
        <f t="shared" ca="1" si="29"/>
        <v>#DIV/0!</v>
      </c>
      <c r="H94" s="124">
        <f t="shared" ca="1" si="30"/>
        <v>0</v>
      </c>
      <c r="I94" s="123">
        <f t="shared" ca="1" si="31"/>
        <v>2655727</v>
      </c>
      <c r="J94" s="123">
        <f ca="1">ROUND(SA*factor!G94*UNIT/UVUNIT,0)</f>
        <v>0</v>
      </c>
      <c r="K94" s="123">
        <f ca="1">ROUND(SA*factor!C94*UNIT/UVUNIT,0)</f>
        <v>0</v>
      </c>
      <c r="L94" s="123">
        <f ca="1">ROUND(SA*factor!E94*UNIT/UVUNIT,0)</f>
        <v>0</v>
      </c>
      <c r="M94" s="123">
        <f ca="1">ROUND(SA*factor!D94*UNIT/UVUNIT,0)</f>
        <v>0</v>
      </c>
      <c r="N94" s="123">
        <f t="shared" ca="1" si="23"/>
        <v>0</v>
      </c>
      <c r="O94" s="123" t="e">
        <f ca="1">IF(B94=15,ROUND(N94/(factor!H94)*UVUNIT,0),0)+IF(AND(B94&lt;&gt;險種基本資料!$B$21,B94&gt;15,OR(OR(PUAD=ZDIVOPT02,A94&lt;=PUAYear),AND(PMST=ZDIVOPT02,A94&gt;=PayYear))),ROUND((G94-H95)/(factor!H94)*UVUNIT,0),0)</f>
        <v>#DIV/0!</v>
      </c>
      <c r="P94" s="123" t="e">
        <f t="shared" ca="1" si="32"/>
        <v>#DIV/0!</v>
      </c>
      <c r="Q94" s="123" t="e">
        <f ca="1">ROUND(P94*(factor!H94)/UVUNIT,0)</f>
        <v>#DIV/0!</v>
      </c>
      <c r="R94" s="123" t="e">
        <f t="shared" ca="1" si="24"/>
        <v>#DIV/0!</v>
      </c>
      <c r="S94" s="123" t="e">
        <f t="shared" ca="1" si="33"/>
        <v>#DIV/0!</v>
      </c>
      <c r="T94" s="123" t="e">
        <f t="shared" ca="1" si="34"/>
        <v>#DIV/0!</v>
      </c>
      <c r="U94" s="123" t="e">
        <f ca="1">IF(C94="","",ROUND(P93*factor!C94*UNIT/UVUNIT,0))</f>
        <v>#DIV/0!</v>
      </c>
      <c r="V94" s="123" t="e">
        <f t="shared" ca="1" si="25"/>
        <v>#DIV/0!</v>
      </c>
      <c r="W94" s="123" t="e">
        <f ca="1">ROUND((P93*factor!B94/UVUNIT),0)</f>
        <v>#DIV/0!</v>
      </c>
      <c r="X94" s="123" t="e">
        <f ca="1">ROUND((ROUND(P93*factor!C94/UVUNIT,0)+ROUND(P93*factor!H94/UVUNIT,0))*VLOOKUP(B94,Corridor,險種基本資料!$C$22,FALSE),0)</f>
        <v>#DIV/0!</v>
      </c>
      <c r="Y94" s="123" t="e">
        <f t="shared" ca="1" si="35"/>
        <v>#DIV/0!</v>
      </c>
      <c r="Z94" s="109">
        <f ca="1">ROUND(IF(險種基本資料!$I$28="Y",factor!I94,factor!D94)*(1-VLOOKUP(A94+1,險種基本資料!L:V,2+險種基本資料!$H$28,FALSE)),0)</f>
        <v>0</v>
      </c>
      <c r="AA94">
        <f ca="1">ROUND(IF(險種基本資料!$I$28="Y",factor!I95,factor!D95)*(1-VLOOKUP(A94+1,險種基本資料!L:V,2+險種基本資料!$H$28,FALSE)),0)</f>
        <v>0</v>
      </c>
      <c r="AB94">
        <f ca="1">IF(B94=險種基本資料!$B$21,0,ROUND(SA*UNIT/UVUNIT*(Z94+(AA94+factor!C95-Z94)*ROUNDDOWN(1/365,6)),0))</f>
        <v>0</v>
      </c>
      <c r="AC94" t="e">
        <f ca="1">IF(B94=險種基本資料!$B$21,0,ROUND(P94/UVUNIT*(factor!H94+(factor!H95+factor!C95-factor!H94)*ROUNDDOWN(1/365,6)) + IF(B94&lt;15,N94,0),0))</f>
        <v>#DIV/0!</v>
      </c>
      <c r="AD94">
        <f t="shared" ca="1" si="26"/>
        <v>0</v>
      </c>
      <c r="AE94">
        <f t="shared" ca="1" si="27"/>
        <v>0</v>
      </c>
      <c r="AF94">
        <f ca="1">factor!C94+AF93</f>
        <v>7714</v>
      </c>
    </row>
    <row r="95" spans="1:32" ht="16.149999999999999" hidden="1">
      <c r="A95" s="120">
        <v>93</v>
      </c>
      <c r="B95" s="121">
        <f t="shared" ca="1" si="22"/>
        <v>163</v>
      </c>
      <c r="C95" s="122">
        <f t="shared" si="36"/>
        <v>1.75</v>
      </c>
      <c r="D95" s="122">
        <f t="shared" si="36"/>
        <v>4.3499999999999996</v>
      </c>
      <c r="E95" s="123">
        <f ca="1">ROUND(SA*factor!D95*UNIT/UVUNIT,RoundNo)+ ROUND(SA*factor!C95*UNIT/UVUNIT,RoundNo)</f>
        <v>0</v>
      </c>
      <c r="F95" s="123" t="e">
        <f ca="1">ROUND(P94*factor!H95/UVUNIT,RoundNo)+ROUND(P94*(factor!C95/UVUNIT),RoundNo)</f>
        <v>#DIV/0!</v>
      </c>
      <c r="G95" s="123" t="e">
        <f t="shared" ca="1" si="29"/>
        <v>#DIV/0!</v>
      </c>
      <c r="H95" s="124">
        <f t="shared" ca="1" si="30"/>
        <v>0</v>
      </c>
      <c r="I95" s="123">
        <f t="shared" ca="1" si="31"/>
        <v>2655727</v>
      </c>
      <c r="J95" s="123">
        <f ca="1">ROUND(SA*factor!G95*UNIT/UVUNIT,0)</f>
        <v>0</v>
      </c>
      <c r="K95" s="123">
        <f ca="1">ROUND(SA*factor!C95*UNIT/UVUNIT,0)</f>
        <v>0</v>
      </c>
      <c r="L95" s="123">
        <f ca="1">ROUND(SA*factor!E95*UNIT/UVUNIT,0)</f>
        <v>0</v>
      </c>
      <c r="M95" s="123">
        <f ca="1">ROUND(SA*factor!D95*UNIT/UVUNIT,0)</f>
        <v>0</v>
      </c>
      <c r="N95" s="123">
        <f t="shared" ca="1" si="23"/>
        <v>0</v>
      </c>
      <c r="O95" s="123" t="e">
        <f ca="1">IF(B95=15,ROUND(N95/(factor!H95)*UVUNIT,0),0)+IF(AND(B95&lt;&gt;險種基本資料!$B$21,B95&gt;15,OR(OR(PUAD=ZDIVOPT02,A95&lt;=PUAYear),AND(PMST=ZDIVOPT02,A95&gt;=PayYear))),ROUND((G95-H96)/(factor!H95)*UVUNIT,0),0)</f>
        <v>#DIV/0!</v>
      </c>
      <c r="P95" s="123" t="e">
        <f t="shared" ca="1" si="32"/>
        <v>#DIV/0!</v>
      </c>
      <c r="Q95" s="123" t="e">
        <f ca="1">ROUND(P95*(factor!H95)/UVUNIT,0)</f>
        <v>#DIV/0!</v>
      </c>
      <c r="R95" s="123" t="e">
        <f t="shared" ca="1" si="24"/>
        <v>#DIV/0!</v>
      </c>
      <c r="S95" s="123" t="e">
        <f t="shared" ca="1" si="33"/>
        <v>#DIV/0!</v>
      </c>
      <c r="T95" s="123" t="e">
        <f t="shared" ca="1" si="34"/>
        <v>#DIV/0!</v>
      </c>
      <c r="U95" s="123" t="e">
        <f ca="1">IF(C95="","",ROUND(P94*factor!C95*UNIT/UVUNIT,0))</f>
        <v>#DIV/0!</v>
      </c>
      <c r="V95" s="123" t="e">
        <f t="shared" ca="1" si="25"/>
        <v>#DIV/0!</v>
      </c>
      <c r="W95" s="123" t="e">
        <f ca="1">ROUND((P94*factor!B95/UVUNIT),0)</f>
        <v>#DIV/0!</v>
      </c>
      <c r="X95" s="123" t="e">
        <f ca="1">ROUND((ROUND(P94*factor!C95/UVUNIT,0)+ROUND(P94*factor!H95/UVUNIT,0))*VLOOKUP(B95,Corridor,險種基本資料!$C$22,FALSE),0)</f>
        <v>#DIV/0!</v>
      </c>
      <c r="Y95" s="123" t="e">
        <f t="shared" ca="1" si="35"/>
        <v>#DIV/0!</v>
      </c>
      <c r="Z95" s="109">
        <f ca="1">ROUND(IF(險種基本資料!$I$28="Y",factor!I95,factor!D95)*(1-VLOOKUP(A95+1,險種基本資料!L:V,2+險種基本資料!$H$28,FALSE)),0)</f>
        <v>0</v>
      </c>
      <c r="AA95" t="e">
        <f ca="1">ROUND(IF(險種基本資料!$I$28="Y",factor!I96,factor!D96)*(1-VLOOKUP(A95+1,險種基本資料!L:V,2+險種基本資料!$H$28,FALSE)),0)</f>
        <v>#VALUE!</v>
      </c>
      <c r="AB95" t="e">
        <f ca="1">IF(B95=險種基本資料!$B$21,0,ROUND(SA*UNIT/UVUNIT*(Z95+(AA95+factor!C96-Z95)*ROUNDDOWN(1/365,6)),0))</f>
        <v>#VALUE!</v>
      </c>
      <c r="AC95" t="e">
        <f ca="1">IF(B95=險種基本資料!$B$21,0,ROUND(P95/UVUNIT*(factor!H95+(factor!H96+factor!C96-factor!H95)*ROUNDDOWN(1/365,6)) + IF(B95&lt;15,N95,0),0))</f>
        <v>#DIV/0!</v>
      </c>
      <c r="AD95">
        <f t="shared" ca="1" si="26"/>
        <v>0</v>
      </c>
      <c r="AE95">
        <f t="shared" ca="1" si="27"/>
        <v>0</v>
      </c>
      <c r="AF95">
        <f ca="1">factor!C95+AF94</f>
        <v>7714</v>
      </c>
    </row>
    <row r="96" spans="1:32" ht="16.149999999999999" hidden="1">
      <c r="A96" s="120">
        <v>94</v>
      </c>
      <c r="B96" s="121">
        <f t="shared" ca="1" si="22"/>
        <v>164</v>
      </c>
      <c r="C96" s="122">
        <f t="shared" si="36"/>
        <v>1.75</v>
      </c>
      <c r="D96" s="122">
        <f t="shared" si="36"/>
        <v>4.3499999999999996</v>
      </c>
      <c r="E96" s="123" t="e">
        <f ca="1">ROUND(SA*factor!D96*UNIT/UVUNIT,RoundNo)+ ROUND(SA*factor!C96*UNIT/UVUNIT,RoundNo)</f>
        <v>#VALUE!</v>
      </c>
      <c r="F96" s="123" t="e">
        <f ca="1">ROUND(P95*factor!H96/UVUNIT,RoundNo)+ROUND(P95*(factor!C96/UVUNIT),RoundNo)</f>
        <v>#DIV/0!</v>
      </c>
      <c r="G96" s="123" t="e">
        <f t="shared" ca="1" si="29"/>
        <v>#VALUE!</v>
      </c>
      <c r="H96" s="124">
        <f t="shared" ca="1" si="30"/>
        <v>0</v>
      </c>
      <c r="I96" s="123">
        <f t="shared" ca="1" si="31"/>
        <v>2655727</v>
      </c>
      <c r="J96" s="123" t="e">
        <f ca="1">ROUND(SA*factor!G96*UNIT/UVUNIT,0)</f>
        <v>#VALUE!</v>
      </c>
      <c r="K96" s="123" t="e">
        <f ca="1">ROUND(SA*factor!C96*UNIT/UVUNIT,0)</f>
        <v>#VALUE!</v>
      </c>
      <c r="L96" s="123" t="e">
        <f ca="1">ROUND(SA*factor!E96*UNIT/UVUNIT,0)</f>
        <v>#VALUE!</v>
      </c>
      <c r="M96" s="123" t="e">
        <f ca="1">ROUND(SA*factor!D96*UNIT/UVUNIT,0)</f>
        <v>#VALUE!</v>
      </c>
      <c r="N96" s="123">
        <f t="shared" ca="1" si="23"/>
        <v>0</v>
      </c>
      <c r="O96" s="123" t="e">
        <f ca="1">IF(B96=15,ROUND(N96/(factor!H96)*UVUNIT,0),0)+IF(AND(B96&lt;&gt;險種基本資料!$B$21,B96&gt;15,OR(OR(PUAD=ZDIVOPT02,A96&lt;=PUAYear),AND(PMST=ZDIVOPT02,A96&gt;=PayYear))),ROUND((G96-H97)/(factor!H96)*UVUNIT,0),0)</f>
        <v>#VALUE!</v>
      </c>
      <c r="P96" s="123" t="e">
        <f t="shared" ca="1" si="32"/>
        <v>#DIV/0!</v>
      </c>
      <c r="Q96" s="123" t="e">
        <f ca="1">ROUND(P96*(factor!H96)/UVUNIT,0)</f>
        <v>#DIV/0!</v>
      </c>
      <c r="R96" s="123" t="e">
        <f t="shared" ca="1" si="24"/>
        <v>#VALUE!</v>
      </c>
      <c r="S96" s="123" t="e">
        <f t="shared" ca="1" si="33"/>
        <v>#DIV/0!</v>
      </c>
      <c r="T96" s="123" t="e">
        <f t="shared" ca="1" si="34"/>
        <v>#DIV/0!</v>
      </c>
      <c r="U96" s="123" t="e">
        <f ca="1">IF(C96="","",ROUND(P95*factor!C96*UNIT/UVUNIT,0))</f>
        <v>#DIV/0!</v>
      </c>
      <c r="V96" s="123" t="e">
        <f t="shared" ca="1" si="25"/>
        <v>#DIV/0!</v>
      </c>
      <c r="W96" s="123" t="e">
        <f ca="1">ROUND((P95*factor!B96/UVUNIT),0)</f>
        <v>#DIV/0!</v>
      </c>
      <c r="X96" s="123" t="e">
        <f ca="1">ROUND((ROUND(P95*factor!C96/UVUNIT,0)+ROUND(P95*factor!H96/UVUNIT,0))*VLOOKUP(B96,Corridor,險種基本資料!$C$22,FALSE),0)</f>
        <v>#DIV/0!</v>
      </c>
      <c r="Y96" s="123" t="e">
        <f t="shared" ca="1" si="35"/>
        <v>#VALUE!</v>
      </c>
      <c r="Z96" s="109" t="e">
        <f ca="1">ROUND(IF(險種基本資料!$I$28="Y",factor!I96,factor!D96)*(1-VLOOKUP(A96+1,險種基本資料!L:V,2+險種基本資料!$H$28,FALSE)),0)</f>
        <v>#VALUE!</v>
      </c>
      <c r="AA96" t="e">
        <f ca="1">ROUND(IF(險種基本資料!$I$28="Y",factor!I97,factor!D97)*(1-VLOOKUP(A96+1,險種基本資料!L:V,2+險種基本資料!$H$28,FALSE)),0)</f>
        <v>#VALUE!</v>
      </c>
      <c r="AB96" t="e">
        <f ca="1">IF(B96=險種基本資料!$B$21,0,ROUND(SA*UNIT/UVUNIT*(Z96+(AA96+factor!C97-Z96)*ROUNDDOWN(1/365,6)),0))</f>
        <v>#VALUE!</v>
      </c>
      <c r="AC96" t="e">
        <f ca="1">IF(B96=險種基本資料!$B$21,0,ROUND(P96/UVUNIT*(factor!H96+(factor!H97+factor!C97-factor!H96)*ROUNDDOWN(1/365,6)) + IF(B96&lt;15,N96,0),0))</f>
        <v>#DIV/0!</v>
      </c>
      <c r="AD96">
        <f t="shared" ca="1" si="26"/>
        <v>0</v>
      </c>
      <c r="AE96">
        <f t="shared" ca="1" si="27"/>
        <v>0</v>
      </c>
      <c r="AF96" t="e">
        <f ca="1">factor!C96+AF95</f>
        <v>#VALUE!</v>
      </c>
    </row>
    <row r="97" spans="1:32" ht="16.149999999999999" hidden="1">
      <c r="A97" s="120">
        <v>95</v>
      </c>
      <c r="B97" s="121">
        <f t="shared" ca="1" si="22"/>
        <v>165</v>
      </c>
      <c r="C97" s="122">
        <f t="shared" si="36"/>
        <v>1.75</v>
      </c>
      <c r="D97" s="122">
        <f t="shared" si="36"/>
        <v>4.3499999999999996</v>
      </c>
      <c r="E97" s="123" t="e">
        <f ca="1">ROUND(SA*factor!D97*UNIT/UVUNIT,RoundNo)+ ROUND(SA*factor!C97*UNIT/UVUNIT,RoundNo)</f>
        <v>#VALUE!</v>
      </c>
      <c r="F97" s="123" t="e">
        <f ca="1">ROUND(P96*factor!H97/UVUNIT,RoundNo)+ROUND(P96*(factor!C97/UVUNIT),RoundNo)</f>
        <v>#DIV/0!</v>
      </c>
      <c r="G97" s="123" t="e">
        <f t="shared" ca="1" si="29"/>
        <v>#VALUE!</v>
      </c>
      <c r="H97" s="124">
        <f t="shared" ca="1" si="30"/>
        <v>0</v>
      </c>
      <c r="I97" s="123">
        <f t="shared" ca="1" si="31"/>
        <v>2655727</v>
      </c>
      <c r="J97" s="123" t="e">
        <f ca="1">ROUND(SA*factor!G97*UNIT/UVUNIT,0)</f>
        <v>#VALUE!</v>
      </c>
      <c r="K97" s="123" t="e">
        <f ca="1">ROUND(SA*factor!C97*UNIT/UVUNIT,0)</f>
        <v>#VALUE!</v>
      </c>
      <c r="L97" s="123" t="e">
        <f ca="1">ROUND(SA*factor!E97*UNIT/UVUNIT,0)</f>
        <v>#VALUE!</v>
      </c>
      <c r="M97" s="123" t="e">
        <f ca="1">ROUND(SA*factor!D97*UNIT/UVUNIT,0)</f>
        <v>#VALUE!</v>
      </c>
      <c r="N97" s="123">
        <f t="shared" ca="1" si="23"/>
        <v>0</v>
      </c>
      <c r="O97" s="123" t="e">
        <f ca="1">IF(B97=15,ROUND(N97/(factor!H97)*UVUNIT,0),0)+IF(AND(B97&lt;&gt;險種基本資料!$B$21,B97&gt;15,OR(OR(PUAD=ZDIVOPT02,A97&lt;=PUAYear),AND(PMST=ZDIVOPT02,A97&gt;=PayYear))),ROUND((G97-H98)/(factor!H97)*UVUNIT,0),0)</f>
        <v>#VALUE!</v>
      </c>
      <c r="P97" s="123" t="e">
        <f t="shared" ca="1" si="32"/>
        <v>#DIV/0!</v>
      </c>
      <c r="Q97" s="123" t="e">
        <f ca="1">ROUND(P97*(factor!H97)/UVUNIT,0)</f>
        <v>#DIV/0!</v>
      </c>
      <c r="R97" s="123" t="e">
        <f t="shared" ca="1" si="24"/>
        <v>#VALUE!</v>
      </c>
      <c r="S97" s="123" t="e">
        <f t="shared" ca="1" si="33"/>
        <v>#DIV/0!</v>
      </c>
      <c r="T97" s="123" t="e">
        <f t="shared" ca="1" si="34"/>
        <v>#DIV/0!</v>
      </c>
      <c r="U97" s="123" t="e">
        <f ca="1">IF(C97="","",ROUND(P96*factor!C97*UNIT/UVUNIT,0))</f>
        <v>#DIV/0!</v>
      </c>
      <c r="V97" s="123" t="e">
        <f t="shared" ca="1" si="25"/>
        <v>#DIV/0!</v>
      </c>
      <c r="W97" s="123" t="e">
        <f ca="1">ROUND((P96*factor!B97/UVUNIT),0)</f>
        <v>#DIV/0!</v>
      </c>
      <c r="X97" s="123" t="e">
        <f ca="1">ROUND((ROUND(P96*factor!C97/UVUNIT,0)+ROUND(P96*factor!H97/UVUNIT,0))*VLOOKUP(B97,Corridor,險種基本資料!$C$22,FALSE),0)</f>
        <v>#DIV/0!</v>
      </c>
      <c r="Y97" s="123" t="e">
        <f t="shared" ca="1" si="35"/>
        <v>#VALUE!</v>
      </c>
      <c r="Z97" s="109" t="e">
        <f ca="1">ROUND(IF(險種基本資料!$I$28="Y",factor!I97,factor!D97)*(1-VLOOKUP(A97+1,險種基本資料!L:V,2+險種基本資料!$H$28,FALSE)),0)</f>
        <v>#VALUE!</v>
      </c>
      <c r="AA97" t="e">
        <f ca="1">ROUND(IF(險種基本資料!$I$28="Y",factor!I98,factor!D98)*(1-VLOOKUP(A97+1,險種基本資料!L:V,2+險種基本資料!$H$28,FALSE)),0)</f>
        <v>#VALUE!</v>
      </c>
      <c r="AB97" t="e">
        <f ca="1">IF(B97=險種基本資料!$B$21,0,ROUND(SA*UNIT/UVUNIT*(Z97+(AA97+factor!C98-Z97)*ROUNDDOWN(1/365,6)),0))</f>
        <v>#VALUE!</v>
      </c>
      <c r="AC97" t="e">
        <f ca="1">IF(B97=險種基本資料!$B$21,0,ROUND(P97/UVUNIT*(factor!H97+(factor!H98+factor!C98-factor!H97)*ROUNDDOWN(1/365,6)) + IF(B97&lt;15,N97,0),0))</f>
        <v>#DIV/0!</v>
      </c>
      <c r="AD97">
        <f t="shared" ca="1" si="26"/>
        <v>0</v>
      </c>
      <c r="AE97">
        <f t="shared" ca="1" si="27"/>
        <v>0</v>
      </c>
      <c r="AF97" t="e">
        <f ca="1">factor!C97+AF96</f>
        <v>#VALUE!</v>
      </c>
    </row>
    <row r="98" spans="1:32" ht="16.149999999999999" hidden="1">
      <c r="A98" s="120">
        <v>96</v>
      </c>
      <c r="B98" s="121">
        <f t="shared" ca="1" si="22"/>
        <v>166</v>
      </c>
      <c r="C98" s="122">
        <f t="shared" si="36"/>
        <v>1.75</v>
      </c>
      <c r="D98" s="122">
        <f t="shared" si="36"/>
        <v>4.3499999999999996</v>
      </c>
      <c r="E98" s="123" t="e">
        <f ca="1">ROUND(SA*factor!D98*UNIT/UVUNIT,RoundNo)+ ROUND(SA*factor!C98*UNIT/UVUNIT,RoundNo)</f>
        <v>#VALUE!</v>
      </c>
      <c r="F98" s="123" t="e">
        <f ca="1">ROUND(P97*factor!H98/UVUNIT,RoundNo)+ROUND(P97*(factor!C98/UVUNIT),RoundNo)</f>
        <v>#DIV/0!</v>
      </c>
      <c r="G98" s="123" t="e">
        <f t="shared" ca="1" si="29"/>
        <v>#VALUE!</v>
      </c>
      <c r="H98" s="124">
        <f t="shared" ca="1" si="30"/>
        <v>0</v>
      </c>
      <c r="I98" s="123">
        <f t="shared" ca="1" si="31"/>
        <v>2655727</v>
      </c>
      <c r="J98" s="123" t="e">
        <f ca="1">ROUND(SA*factor!G98*UNIT/UVUNIT,0)</f>
        <v>#VALUE!</v>
      </c>
      <c r="K98" s="123" t="e">
        <f ca="1">ROUND(SA*factor!C98*UNIT/UVUNIT,0)</f>
        <v>#VALUE!</v>
      </c>
      <c r="L98" s="123" t="e">
        <f ca="1">ROUND(SA*factor!E98*UNIT/UVUNIT,0)</f>
        <v>#VALUE!</v>
      </c>
      <c r="M98" s="123" t="e">
        <f ca="1">ROUND(SA*factor!D98*UNIT/UVUNIT,0)</f>
        <v>#VALUE!</v>
      </c>
      <c r="N98" s="123">
        <f t="shared" ca="1" si="23"/>
        <v>0</v>
      </c>
      <c r="O98" s="123" t="e">
        <f ca="1">IF(B98=15,ROUND(N98/(factor!H98)*UVUNIT,0),0)+IF(AND(B98&lt;&gt;險種基本資料!$B$21,B98&gt;15,OR(OR(PUAD=ZDIVOPT02,A98&lt;=PUAYear),AND(PMST=ZDIVOPT02,A98&gt;=PayYear))),ROUND((G98-H99)/(factor!H98)*UVUNIT,0),0)</f>
        <v>#VALUE!</v>
      </c>
      <c r="P98" s="123" t="e">
        <f t="shared" ca="1" si="32"/>
        <v>#DIV/0!</v>
      </c>
      <c r="Q98" s="123" t="e">
        <f ca="1">ROUND(P98*(factor!H98)/UVUNIT,0)</f>
        <v>#DIV/0!</v>
      </c>
      <c r="R98" s="123" t="e">
        <f t="shared" ca="1" si="24"/>
        <v>#VALUE!</v>
      </c>
      <c r="S98" s="123" t="e">
        <f t="shared" ca="1" si="33"/>
        <v>#DIV/0!</v>
      </c>
      <c r="T98" s="123" t="e">
        <f t="shared" ca="1" si="34"/>
        <v>#DIV/0!</v>
      </c>
      <c r="U98" s="123" t="e">
        <f ca="1">IF(C98="","",ROUND(P97*factor!C98*UNIT/UVUNIT,0))</f>
        <v>#DIV/0!</v>
      </c>
      <c r="V98" s="123" t="e">
        <f t="shared" ca="1" si="25"/>
        <v>#DIV/0!</v>
      </c>
      <c r="W98" s="123" t="e">
        <f ca="1">ROUND((P97*factor!B98/UVUNIT),0)</f>
        <v>#DIV/0!</v>
      </c>
      <c r="X98" s="123" t="e">
        <f ca="1">ROUND((ROUND(P97*factor!C98/UVUNIT,0)+ROUND(P97*factor!H98/UVUNIT,0))*VLOOKUP(B98,Corridor,險種基本資料!$C$22,FALSE),0)</f>
        <v>#DIV/0!</v>
      </c>
      <c r="Y98" s="123" t="e">
        <f t="shared" ca="1" si="35"/>
        <v>#VALUE!</v>
      </c>
      <c r="Z98" s="109" t="e">
        <f ca="1">ROUND(IF(險種基本資料!$I$28="Y",factor!I98,factor!D98)*(1-VLOOKUP(A98+1,險種基本資料!L:V,2+險種基本資料!$H$28,FALSE)),0)</f>
        <v>#VALUE!</v>
      </c>
      <c r="AA98" t="e">
        <f ca="1">ROUND(IF(險種基本資料!$I$28="Y",factor!I99,factor!D99)*(1-VLOOKUP(A98+1,險種基本資料!L:V,2+險種基本資料!$H$28,FALSE)),0)</f>
        <v>#VALUE!</v>
      </c>
      <c r="AB98" t="e">
        <f ca="1">IF(B98=險種基本資料!$B$21,0,ROUND(SA*UNIT/UVUNIT*(Z98+(AA98+factor!C99-Z98)*ROUNDDOWN(1/365,6)),0))</f>
        <v>#VALUE!</v>
      </c>
      <c r="AC98" t="e">
        <f ca="1">IF(B98=險種基本資料!$B$21,0,ROUND(P98/UVUNIT*(factor!H98+(factor!H99+factor!C99-factor!H98)*ROUNDDOWN(1/365,6)) + IF(B98&lt;15,N98,0),0))</f>
        <v>#DIV/0!</v>
      </c>
      <c r="AD98">
        <f t="shared" ca="1" si="26"/>
        <v>0</v>
      </c>
      <c r="AE98">
        <f t="shared" ca="1" si="27"/>
        <v>0</v>
      </c>
      <c r="AF98" t="e">
        <f ca="1">factor!C98+AF97</f>
        <v>#VALUE!</v>
      </c>
    </row>
    <row r="99" spans="1:32" ht="16.149999999999999" hidden="1">
      <c r="A99" s="120">
        <v>97</v>
      </c>
      <c r="B99" s="121">
        <f t="shared" ref="B99:B112" ca="1" si="37">Age+A99-1</f>
        <v>167</v>
      </c>
      <c r="C99" s="122">
        <f t="shared" si="36"/>
        <v>1.75</v>
      </c>
      <c r="D99" s="122">
        <f t="shared" si="36"/>
        <v>4.3499999999999996</v>
      </c>
      <c r="E99" s="123" t="e">
        <f ca="1">ROUND(SA*factor!D99*UNIT/UVUNIT,RoundNo)+ ROUND(SA*factor!C99*UNIT/UVUNIT,RoundNo)</f>
        <v>#VALUE!</v>
      </c>
      <c r="F99" s="123" t="e">
        <f ca="1">ROUND(P98*factor!H99/UVUNIT,RoundNo)+ROUND(P98*(factor!C99/UVUNIT),RoundNo)</f>
        <v>#DIV/0!</v>
      </c>
      <c r="G99" s="123" t="e">
        <f t="shared" ca="1" si="29"/>
        <v>#VALUE!</v>
      </c>
      <c r="H99" s="124">
        <f t="shared" ca="1" si="30"/>
        <v>0</v>
      </c>
      <c r="I99" s="123">
        <f t="shared" ca="1" si="31"/>
        <v>2655727</v>
      </c>
      <c r="J99" s="123" t="e">
        <f ca="1">ROUND(SA*factor!G99*UNIT/UVUNIT,0)</f>
        <v>#VALUE!</v>
      </c>
      <c r="K99" s="123" t="e">
        <f ca="1">ROUND(SA*factor!C99*UNIT/UVUNIT,0)</f>
        <v>#VALUE!</v>
      </c>
      <c r="L99" s="123" t="e">
        <f ca="1">ROUND(SA*factor!E99*UNIT/UVUNIT,0)</f>
        <v>#VALUE!</v>
      </c>
      <c r="M99" s="123" t="e">
        <f ca="1">ROUND(SA*factor!D99*UNIT/UVUNIT,0)</f>
        <v>#VALUE!</v>
      </c>
      <c r="N99" s="123">
        <f t="shared" ca="1" si="23"/>
        <v>0</v>
      </c>
      <c r="O99" s="123" t="e">
        <f ca="1">IF(B99=15,ROUND(N99/(factor!H99)*UVUNIT,0),0)+IF(AND(B99&lt;&gt;險種基本資料!$B$21,B99&gt;15,OR(OR(PUAD=ZDIVOPT02,A99&lt;=PUAYear),AND(PMST=ZDIVOPT02,A99&gt;=PayYear))),ROUND((G99-H100)/(factor!H99)*UVUNIT,0),0)</f>
        <v>#VALUE!</v>
      </c>
      <c r="P99" s="123" t="e">
        <f t="shared" ca="1" si="32"/>
        <v>#DIV/0!</v>
      </c>
      <c r="Q99" s="123" t="e">
        <f ca="1">ROUND(P99*(factor!H99)/UVUNIT,0)</f>
        <v>#DIV/0!</v>
      </c>
      <c r="R99" s="123" t="e">
        <f t="shared" ref="R99:R112" ca="1" si="38">IF(OR(B99&lt;16,A99&lt;=PUAYear),0,G99-H100)</f>
        <v>#VALUE!</v>
      </c>
      <c r="S99" s="123" t="e">
        <f t="shared" ca="1" si="33"/>
        <v>#DIV/0!</v>
      </c>
      <c r="T99" s="123" t="e">
        <f t="shared" ca="1" si="34"/>
        <v>#DIV/0!</v>
      </c>
      <c r="U99" s="123" t="e">
        <f ca="1">IF(C99="","",ROUND(P98*factor!C99*UNIT/UVUNIT,0))</f>
        <v>#DIV/0!</v>
      </c>
      <c r="V99" s="123" t="e">
        <f t="shared" ref="V99:V112" ca="1" si="39">ROUND(ROUND(ROUND(P98*GP/UVUNIT,0)*MIN(A99,PayYear),0)*PremMuti-ROUND(P98*AF98/UVUNIT, 0),0)</f>
        <v>#DIV/0!</v>
      </c>
      <c r="W99" s="123" t="e">
        <f ca="1">ROUND((P98*factor!B99/UVUNIT),0)</f>
        <v>#DIV/0!</v>
      </c>
      <c r="X99" s="123" t="e">
        <f ca="1">ROUND((ROUND(P98*factor!C99/UVUNIT,0)+ROUND(P98*factor!H99/UVUNIT,0))*VLOOKUP(B99,Corridor,險種基本資料!$C$22,FALSE),0)</f>
        <v>#DIV/0!</v>
      </c>
      <c r="Y99" s="123" t="e">
        <f t="shared" ca="1" si="35"/>
        <v>#VALUE!</v>
      </c>
      <c r="Z99" s="109" t="e">
        <f ca="1">ROUND(IF(險種基本資料!$I$28="Y",factor!I99,factor!D99)*(1-VLOOKUP(A99+1,險種基本資料!L:V,2+險種基本資料!$H$28,FALSE)),0)</f>
        <v>#VALUE!</v>
      </c>
      <c r="AA99" t="e">
        <f ca="1">ROUND(IF(險種基本資料!$I$28="Y",factor!I100,factor!D100)*(1-VLOOKUP(A99+1,險種基本資料!L:V,2+險種基本資料!$H$28,FALSE)),0)</f>
        <v>#VALUE!</v>
      </c>
      <c r="AB99" t="e">
        <f ca="1">IF(B99=險種基本資料!$B$21,0,ROUND(SA*UNIT/UVUNIT*(Z99+(AA99+factor!C100-Z99)*ROUNDDOWN(1/365,6)),0))</f>
        <v>#VALUE!</v>
      </c>
      <c r="AC99" t="e">
        <f ca="1">IF(B99=險種基本資料!$B$21,0,ROUND(P99/UVUNIT*(factor!H99+(factor!H100+factor!C100-factor!H99)*ROUNDDOWN(1/365,6)) + IF(B99&lt;15,N99,0),0))</f>
        <v>#DIV/0!</v>
      </c>
      <c r="AD99">
        <f t="shared" ca="1" si="26"/>
        <v>0</v>
      </c>
      <c r="AE99">
        <f t="shared" ca="1" si="27"/>
        <v>0</v>
      </c>
      <c r="AF99" t="e">
        <f ca="1">factor!C99+AF98</f>
        <v>#VALUE!</v>
      </c>
    </row>
    <row r="100" spans="1:32" ht="16.149999999999999" hidden="1">
      <c r="A100" s="120">
        <v>98</v>
      </c>
      <c r="B100" s="121">
        <f t="shared" ca="1" si="37"/>
        <v>168</v>
      </c>
      <c r="C100" s="122">
        <f t="shared" ref="C100:D112" si="40">C99</f>
        <v>1.75</v>
      </c>
      <c r="D100" s="122">
        <f t="shared" si="40"/>
        <v>4.3499999999999996</v>
      </c>
      <c r="E100" s="123" t="e">
        <f ca="1">ROUND(SA*factor!D100*UNIT/UVUNIT,RoundNo)+ ROUND(SA*factor!C100*UNIT/UVUNIT,RoundNo)</f>
        <v>#VALUE!</v>
      </c>
      <c r="F100" s="123" t="e">
        <f ca="1">ROUND(P99*factor!H100/UVUNIT,RoundNo)+ROUND(P99*(factor!C100/UVUNIT),RoundNo)</f>
        <v>#DIV/0!</v>
      </c>
      <c r="G100" s="123" t="e">
        <f t="shared" ca="1" si="29"/>
        <v>#VALUE!</v>
      </c>
      <c r="H100" s="124">
        <f t="shared" ref="H100:H112" ca="1" si="41">IF(OR(B99&lt;16,AND(ZDIVOPT01=PMST,A99&lt;=PUAYear),AND(ZDIVOPT02=PMST,A99&gt;PUAYear)),IF(A100&lt;=PayYear,G99,0),0)</f>
        <v>0</v>
      </c>
      <c r="I100" s="123">
        <f t="shared" ref="I100:I112" ca="1" si="42">I99+IF(A100&lt;=PayYear,CYPremium,0)-H100</f>
        <v>2655727</v>
      </c>
      <c r="J100" s="123" t="e">
        <f ca="1">ROUND(SA*factor!G100*UNIT/UVUNIT,0)</f>
        <v>#VALUE!</v>
      </c>
      <c r="K100" s="123" t="e">
        <f ca="1">ROUND(SA*factor!C100*UNIT/UVUNIT,0)</f>
        <v>#VALUE!</v>
      </c>
      <c r="L100" s="123" t="e">
        <f ca="1">ROUND(SA*factor!E100*UNIT/UVUNIT,0)</f>
        <v>#VALUE!</v>
      </c>
      <c r="M100" s="123" t="e">
        <f ca="1">ROUND(SA*factor!D100*UNIT/UVUNIT,0)</f>
        <v>#VALUE!</v>
      </c>
      <c r="N100" s="123">
        <f t="shared" ca="1" si="23"/>
        <v>0</v>
      </c>
      <c r="O100" s="123" t="e">
        <f ca="1">IF(B100=15,ROUND(N100/(factor!H100)*UVUNIT,0),0)+IF(AND(B100&lt;&gt;險種基本資料!$B$21,B100&gt;15,OR(OR(PUAD=ZDIVOPT02,A100&lt;=PUAYear),AND(PMST=ZDIVOPT02,A100&gt;=PayYear))),ROUND((G100-H101)/(factor!H100)*UVUNIT,0),0)</f>
        <v>#VALUE!</v>
      </c>
      <c r="P100" s="123" t="e">
        <f t="shared" ca="1" si="32"/>
        <v>#DIV/0!</v>
      </c>
      <c r="Q100" s="123" t="e">
        <f ca="1">ROUND(P100*(factor!H100)/UVUNIT,0)</f>
        <v>#DIV/0!</v>
      </c>
      <c r="R100" s="123" t="e">
        <f t="shared" ca="1" si="38"/>
        <v>#VALUE!</v>
      </c>
      <c r="S100" s="123" t="e">
        <f t="shared" ca="1" si="33"/>
        <v>#DIV/0!</v>
      </c>
      <c r="T100" s="123" t="e">
        <f t="shared" ca="1" si="34"/>
        <v>#DIV/0!</v>
      </c>
      <c r="U100" s="123" t="e">
        <f ca="1">IF(C100="","",ROUND(P99*factor!C100*UNIT/UVUNIT,0))</f>
        <v>#DIV/0!</v>
      </c>
      <c r="V100" s="123" t="e">
        <f t="shared" ca="1" si="39"/>
        <v>#DIV/0!</v>
      </c>
      <c r="W100" s="123" t="e">
        <f ca="1">ROUND((P99*factor!B100/UVUNIT),0)</f>
        <v>#DIV/0!</v>
      </c>
      <c r="X100" s="123" t="e">
        <f ca="1">ROUND((ROUND(P99*factor!C100/UVUNIT,0)+ROUND(P99*factor!H100/UVUNIT,0))*VLOOKUP(B100,Corridor,險種基本資料!$C$22,FALSE),0)</f>
        <v>#DIV/0!</v>
      </c>
      <c r="Y100" s="123" t="e">
        <f t="shared" ca="1" si="35"/>
        <v>#VALUE!</v>
      </c>
      <c r="Z100" s="109" t="e">
        <f ca="1">ROUND(IF(險種基本資料!$I$28="Y",factor!I100,factor!D100)*(1-VLOOKUP(A100+1,險種基本資料!L:V,2+險種基本資料!$H$28,FALSE)),0)</f>
        <v>#VALUE!</v>
      </c>
      <c r="AA100" t="e">
        <f ca="1">ROUND(IF(險種基本資料!$I$28="Y",factor!I101,factor!D101)*(1-VLOOKUP(A100+1,險種基本資料!L:V,2+險種基本資料!$H$28,FALSE)),0)</f>
        <v>#VALUE!</v>
      </c>
      <c r="AB100" t="e">
        <f ca="1">IF(B100=險種基本資料!$B$21,0,ROUND(SA*UNIT/UVUNIT*(Z100+(AA100+factor!C101-Z100)*ROUNDDOWN(1/365,6)),0))</f>
        <v>#VALUE!</v>
      </c>
      <c r="AC100" t="e">
        <f ca="1">IF(B100=險種基本資料!$B$21,0,ROUND(P100/UVUNIT*(factor!H100+(factor!H101+factor!C101-factor!H100)*ROUNDDOWN(1/365,6)) + IF(B100&lt;15,N100,0),0))</f>
        <v>#DIV/0!</v>
      </c>
      <c r="AD100">
        <f t="shared" ca="1" si="26"/>
        <v>0</v>
      </c>
      <c r="AE100">
        <f t="shared" ca="1" si="27"/>
        <v>0</v>
      </c>
      <c r="AF100" t="e">
        <f ca="1">factor!C100+AF99</f>
        <v>#VALUE!</v>
      </c>
    </row>
    <row r="101" spans="1:32" ht="16.149999999999999" hidden="1">
      <c r="A101" s="120">
        <v>99</v>
      </c>
      <c r="B101" s="121">
        <f t="shared" ca="1" si="37"/>
        <v>169</v>
      </c>
      <c r="C101" s="122">
        <f t="shared" si="40"/>
        <v>1.75</v>
      </c>
      <c r="D101" s="122">
        <f t="shared" si="40"/>
        <v>4.3499999999999996</v>
      </c>
      <c r="E101" s="123" t="e">
        <f ca="1">ROUND(SA*factor!D101*UNIT/UVUNIT,RoundNo)+ ROUND(SA*factor!C101*UNIT/UVUNIT,RoundNo)</f>
        <v>#VALUE!</v>
      </c>
      <c r="F101" s="123" t="e">
        <f ca="1">ROUND(P100*factor!H101/UVUNIT,RoundNo)+ROUND(P100*(factor!C101/UVUNIT),RoundNo)</f>
        <v>#DIV/0!</v>
      </c>
      <c r="G101" s="123" t="e">
        <f t="shared" ca="1" si="29"/>
        <v>#VALUE!</v>
      </c>
      <c r="H101" s="124">
        <f t="shared" ca="1" si="41"/>
        <v>0</v>
      </c>
      <c r="I101" s="123">
        <f t="shared" ca="1" si="42"/>
        <v>2655727</v>
      </c>
      <c r="J101" s="123" t="e">
        <f ca="1">ROUND(SA*factor!G101*UNIT/UVUNIT,0)</f>
        <v>#VALUE!</v>
      </c>
      <c r="K101" s="123" t="e">
        <f ca="1">ROUND(SA*factor!C101*UNIT/UVUNIT,0)</f>
        <v>#VALUE!</v>
      </c>
      <c r="L101" s="123" t="e">
        <f ca="1">ROUND(SA*factor!E101*UNIT/UVUNIT,0)</f>
        <v>#VALUE!</v>
      </c>
      <c r="M101" s="123" t="e">
        <f ca="1">ROUND(SA*factor!D101*UNIT/UVUNIT,0)</f>
        <v>#VALUE!</v>
      </c>
      <c r="N101" s="123">
        <f t="shared" ca="1" si="23"/>
        <v>0</v>
      </c>
      <c r="O101" s="123" t="e">
        <f ca="1">IF(B101=15,ROUND(N101/(factor!H101)*UVUNIT,0),0)+IF(AND(B101&lt;&gt;險種基本資料!$B$21,B101&gt;15,OR(OR(PUAD=ZDIVOPT02,A101&lt;=PUAYear),AND(PMST=ZDIVOPT02,A101&gt;=PayYear))),ROUND((G101-H102)/(factor!H101)*UVUNIT,0),0)</f>
        <v>#VALUE!</v>
      </c>
      <c r="P101" s="123" t="e">
        <f t="shared" ca="1" si="32"/>
        <v>#DIV/0!</v>
      </c>
      <c r="Q101" s="123" t="e">
        <f ca="1">ROUND(P101*(factor!H101)/UVUNIT,0)</f>
        <v>#DIV/0!</v>
      </c>
      <c r="R101" s="123" t="e">
        <f t="shared" ca="1" si="38"/>
        <v>#VALUE!</v>
      </c>
      <c r="S101" s="123" t="e">
        <f t="shared" ca="1" si="33"/>
        <v>#DIV/0!</v>
      </c>
      <c r="T101" s="123" t="e">
        <f t="shared" ca="1" si="34"/>
        <v>#DIV/0!</v>
      </c>
      <c r="U101" s="123" t="e">
        <f ca="1">IF(C101="","",ROUND(P100*factor!C101*UNIT/UVUNIT,0))</f>
        <v>#DIV/0!</v>
      </c>
      <c r="V101" s="123" t="e">
        <f t="shared" ca="1" si="39"/>
        <v>#DIV/0!</v>
      </c>
      <c r="W101" s="123" t="e">
        <f ca="1">ROUND((P100*factor!B101/UVUNIT),0)</f>
        <v>#DIV/0!</v>
      </c>
      <c r="X101" s="123" t="e">
        <f ca="1">ROUND((ROUND(P100*factor!C101/UVUNIT,0)+ROUND(P100*factor!H101/UVUNIT,0))*VLOOKUP(B101,Corridor,險種基本資料!$C$22,FALSE),0)</f>
        <v>#DIV/0!</v>
      </c>
      <c r="Y101" s="123" t="e">
        <f t="shared" ca="1" si="35"/>
        <v>#VALUE!</v>
      </c>
      <c r="Z101" s="109" t="e">
        <f ca="1">ROUND(IF(險種基本資料!$I$28="Y",factor!I101,factor!D101)*(1-VLOOKUP(A101+1,險種基本資料!L:V,2+險種基本資料!$H$28,FALSE)),0)</f>
        <v>#VALUE!</v>
      </c>
      <c r="AA101" t="e">
        <f ca="1">ROUND(IF(險種基本資料!$I$28="Y",factor!I102,factor!D102)*(1-VLOOKUP(A101+1,險種基本資料!L:V,2+險種基本資料!$H$28,FALSE)),0)</f>
        <v>#VALUE!</v>
      </c>
      <c r="AB101" t="e">
        <f ca="1">IF(B101=險種基本資料!$B$21,0,ROUND(SA*UNIT/UVUNIT*(Z101+(AA101+factor!C102-Z101)*ROUNDDOWN(1/365,6)),0))</f>
        <v>#VALUE!</v>
      </c>
      <c r="AC101" t="e">
        <f ca="1">IF(B101=險種基本資料!$B$21,0,ROUND(P101/UVUNIT*(factor!H101+(factor!H102+factor!C102-factor!H101)*ROUNDDOWN(1/365,6)) + IF(B101&lt;15,N101,0),0))</f>
        <v>#DIV/0!</v>
      </c>
      <c r="AD101">
        <f t="shared" ca="1" si="26"/>
        <v>0</v>
      </c>
      <c r="AE101">
        <f t="shared" ca="1" si="27"/>
        <v>0</v>
      </c>
      <c r="AF101" t="e">
        <f ca="1">factor!C101+AF100</f>
        <v>#VALUE!</v>
      </c>
    </row>
    <row r="102" spans="1:32" ht="16.149999999999999" hidden="1">
      <c r="A102" s="120">
        <v>100</v>
      </c>
      <c r="B102" s="121">
        <f t="shared" ca="1" si="37"/>
        <v>170</v>
      </c>
      <c r="C102" s="122">
        <f t="shared" si="40"/>
        <v>1.75</v>
      </c>
      <c r="D102" s="122">
        <f t="shared" si="40"/>
        <v>4.3499999999999996</v>
      </c>
      <c r="E102" s="123" t="e">
        <f ca="1">ROUND(SA*factor!D102*UNIT/UVUNIT,RoundNo)+ ROUND(SA*factor!C102*UNIT/UVUNIT,RoundNo)</f>
        <v>#VALUE!</v>
      </c>
      <c r="F102" s="123" t="e">
        <f ca="1">ROUND(P101*factor!H102/UVUNIT,RoundNo)+ROUND(P101*(factor!C102/UVUNIT),RoundNo)</f>
        <v>#DIV/0!</v>
      </c>
      <c r="G102" s="123" t="e">
        <f t="shared" ca="1" si="29"/>
        <v>#VALUE!</v>
      </c>
      <c r="H102" s="124">
        <f t="shared" ca="1" si="41"/>
        <v>0</v>
      </c>
      <c r="I102" s="123">
        <f t="shared" ca="1" si="42"/>
        <v>2655727</v>
      </c>
      <c r="J102" s="123" t="e">
        <f ca="1">ROUND(SA*factor!G102*UNIT/UVUNIT,0)</f>
        <v>#VALUE!</v>
      </c>
      <c r="K102" s="123" t="e">
        <f ca="1">ROUND(SA*factor!C102*UNIT/UVUNIT,0)</f>
        <v>#VALUE!</v>
      </c>
      <c r="L102" s="123" t="e">
        <f ca="1">ROUND(SA*factor!E102*UNIT/UVUNIT,0)</f>
        <v>#VALUE!</v>
      </c>
      <c r="M102" s="123" t="e">
        <f ca="1">ROUND(SA*factor!D102*UNIT/UVUNIT,0)</f>
        <v>#VALUE!</v>
      </c>
      <c r="N102" s="123">
        <f t="shared" ca="1" si="23"/>
        <v>0</v>
      </c>
      <c r="O102" s="123" t="e">
        <f ca="1">IF(B102=15,ROUND(N102/(factor!H102)*UVUNIT,0),0)+IF(AND(B102&lt;&gt;險種基本資料!$B$21,B102&gt;15,OR(OR(PUAD=ZDIVOPT02,A102&lt;=PUAYear),AND(PMST=ZDIVOPT02,A102&gt;=PayYear))),ROUND((G102-H103)/(factor!H102)*UVUNIT,0),0)</f>
        <v>#VALUE!</v>
      </c>
      <c r="P102" s="123" t="e">
        <f t="shared" ca="1" si="32"/>
        <v>#DIV/0!</v>
      </c>
      <c r="Q102" s="123" t="e">
        <f ca="1">ROUND(P102*(factor!H102)/UVUNIT,0)</f>
        <v>#DIV/0!</v>
      </c>
      <c r="R102" s="123" t="e">
        <f t="shared" ca="1" si="38"/>
        <v>#VALUE!</v>
      </c>
      <c r="S102" s="123" t="e">
        <f t="shared" ca="1" si="33"/>
        <v>#DIV/0!</v>
      </c>
      <c r="T102" s="123" t="e">
        <f t="shared" ca="1" si="34"/>
        <v>#DIV/0!</v>
      </c>
      <c r="U102" s="123" t="e">
        <f ca="1">IF(C102="","",ROUND(P101*factor!C102*UNIT/UVUNIT,0))</f>
        <v>#DIV/0!</v>
      </c>
      <c r="V102" s="123" t="e">
        <f t="shared" ca="1" si="39"/>
        <v>#DIV/0!</v>
      </c>
      <c r="W102" s="123" t="e">
        <f ca="1">ROUND((P101*factor!B102/UVUNIT),0)</f>
        <v>#DIV/0!</v>
      </c>
      <c r="X102" s="123" t="e">
        <f ca="1">ROUND((ROUND(P101*factor!C102/UVUNIT,0)+ROUND(P101*factor!H102/UVUNIT,0))*VLOOKUP(B102,Corridor,險種基本資料!$C$22,FALSE),0)</f>
        <v>#DIV/0!</v>
      </c>
      <c r="Y102" s="123" t="e">
        <f t="shared" ca="1" si="35"/>
        <v>#VALUE!</v>
      </c>
      <c r="Z102" s="109" t="e">
        <f ca="1">ROUND(IF(險種基本資料!$I$28="Y",factor!I102,factor!D102)*(1-VLOOKUP(A102+1,險種基本資料!L:V,2+險種基本資料!$H$28,FALSE)),0)</f>
        <v>#VALUE!</v>
      </c>
      <c r="AA102" t="e">
        <f ca="1">ROUND(IF(險種基本資料!$I$28="Y",factor!I103,factor!D103)*(1-VLOOKUP(A102+1,險種基本資料!L:V,2+險種基本資料!$H$28,FALSE)),0)</f>
        <v>#VALUE!</v>
      </c>
      <c r="AB102" t="e">
        <f ca="1">IF(B102=險種基本資料!$B$21,0,ROUND(SA*UNIT/UVUNIT*(Z102+(AA102+factor!C103-Z102)*ROUNDDOWN(1/365,6)),0))</f>
        <v>#VALUE!</v>
      </c>
      <c r="AC102" t="e">
        <f ca="1">IF(B102=險種基本資料!$B$21,0,ROUND(P102/UVUNIT*(factor!H102+(factor!H103+factor!C103-factor!H102)*ROUNDDOWN(1/365,6)) + IF(B102&lt;15,N102,0),0))</f>
        <v>#DIV/0!</v>
      </c>
      <c r="AD102">
        <f t="shared" ca="1" si="26"/>
        <v>0</v>
      </c>
      <c r="AE102">
        <f t="shared" ca="1" si="27"/>
        <v>0</v>
      </c>
      <c r="AF102" t="e">
        <f ca="1">factor!C102+AF101</f>
        <v>#VALUE!</v>
      </c>
    </row>
    <row r="103" spans="1:32" ht="16.149999999999999" hidden="1">
      <c r="A103" s="120">
        <v>101</v>
      </c>
      <c r="B103" s="121">
        <f t="shared" ca="1" si="37"/>
        <v>171</v>
      </c>
      <c r="C103" s="122">
        <f t="shared" si="40"/>
        <v>1.75</v>
      </c>
      <c r="D103" s="122">
        <f t="shared" si="40"/>
        <v>4.3499999999999996</v>
      </c>
      <c r="E103" s="123" t="e">
        <f ca="1">ROUND(SA*factor!D103*UNIT/UVUNIT,RoundNo)+ ROUND(SA*factor!C103*UNIT/UVUNIT,RoundNo)</f>
        <v>#VALUE!</v>
      </c>
      <c r="F103" s="123" t="e">
        <f ca="1">ROUND(P102*factor!H103/UVUNIT,RoundNo)+ROUND(P102*(factor!C103/UVUNIT),RoundNo)</f>
        <v>#DIV/0!</v>
      </c>
      <c r="G103" s="123" t="e">
        <f t="shared" ca="1" si="29"/>
        <v>#VALUE!</v>
      </c>
      <c r="H103" s="124">
        <f t="shared" ca="1" si="41"/>
        <v>0</v>
      </c>
      <c r="I103" s="123">
        <f t="shared" ca="1" si="42"/>
        <v>2655727</v>
      </c>
      <c r="J103" s="123" t="e">
        <f ca="1">ROUND(SA*factor!G103*UNIT/UVUNIT,0)</f>
        <v>#VALUE!</v>
      </c>
      <c r="K103" s="123" t="e">
        <f ca="1">ROUND(SA*factor!C103*UNIT/UVUNIT,0)</f>
        <v>#VALUE!</v>
      </c>
      <c r="L103" s="123" t="e">
        <f ca="1">ROUND(SA*factor!E103*UNIT/UVUNIT,0)</f>
        <v>#VALUE!</v>
      </c>
      <c r="M103" s="123" t="e">
        <f ca="1">ROUND(SA*factor!D103*UNIT/UVUNIT,0)</f>
        <v>#VALUE!</v>
      </c>
      <c r="N103" s="123">
        <f t="shared" ca="1" si="23"/>
        <v>0</v>
      </c>
      <c r="O103" s="123" t="e">
        <f ca="1">IF(B103=15,ROUND(N103/(factor!H103)*UVUNIT,0),0)+IF(AND(B103&lt;&gt;險種基本資料!$B$21,B103&gt;15,OR(OR(PUAD=ZDIVOPT02,A103&lt;=PUAYear),AND(PMST=ZDIVOPT02,A103&gt;=PayYear))),ROUND((G103-H104)/(factor!H103)*UVUNIT,0),0)</f>
        <v>#VALUE!</v>
      </c>
      <c r="P103" s="123" t="e">
        <f t="shared" ca="1" si="32"/>
        <v>#DIV/0!</v>
      </c>
      <c r="Q103" s="123" t="e">
        <f ca="1">ROUND(P103*(factor!H103)/UVUNIT,0)</f>
        <v>#DIV/0!</v>
      </c>
      <c r="R103" s="123" t="e">
        <f t="shared" ca="1" si="38"/>
        <v>#VALUE!</v>
      </c>
      <c r="S103" s="123" t="e">
        <f t="shared" ca="1" si="33"/>
        <v>#DIV/0!</v>
      </c>
      <c r="T103" s="123" t="e">
        <f t="shared" ca="1" si="34"/>
        <v>#DIV/0!</v>
      </c>
      <c r="U103" s="123" t="e">
        <f ca="1">IF(C103="","",ROUND(P102*factor!C103*UNIT/UVUNIT,0))</f>
        <v>#DIV/0!</v>
      </c>
      <c r="V103" s="123" t="e">
        <f t="shared" ca="1" si="39"/>
        <v>#DIV/0!</v>
      </c>
      <c r="W103" s="123" t="e">
        <f ca="1">ROUND((P102*factor!B103/UVUNIT),0)</f>
        <v>#DIV/0!</v>
      </c>
      <c r="X103" s="123" t="e">
        <f ca="1">ROUND((ROUND(P102*factor!C103/UVUNIT,0)+ROUND(P102*factor!H103/UVUNIT,0))*VLOOKUP(B103,Corridor,險種基本資料!$C$22,FALSE),0)</f>
        <v>#DIV/0!</v>
      </c>
      <c r="Y103" s="123" t="e">
        <f t="shared" ca="1" si="35"/>
        <v>#VALUE!</v>
      </c>
      <c r="Z103" s="109" t="e">
        <f ca="1">ROUND(IF(險種基本資料!$I$28="Y",factor!I103,factor!D103)*(1-VLOOKUP(A103+1,險種基本資料!L:V,2+險種基本資料!$H$28,FALSE)),0)</f>
        <v>#VALUE!</v>
      </c>
      <c r="AA103" t="e">
        <f ca="1">ROUND(IF(險種基本資料!$I$28="Y",factor!I104,factor!D104)*(1-VLOOKUP(A103+1,險種基本資料!L:V,2+險種基本資料!$H$28,FALSE)),0)</f>
        <v>#VALUE!</v>
      </c>
      <c r="AB103" t="e">
        <f ca="1">IF(B103=險種基本資料!$B$21,0,ROUND(SA*UNIT/UVUNIT*(Z103+(AA103+factor!C104-Z103)*ROUNDDOWN(1/365,6)),0))</f>
        <v>#VALUE!</v>
      </c>
      <c r="AC103" t="e">
        <f ca="1">IF(B103=險種基本資料!$B$21,0,ROUND(P103/UVUNIT*(factor!H103+(factor!H104+factor!C104-factor!H103)*ROUNDDOWN(1/365,6)) + IF(B103&lt;15,N103,0),0))</f>
        <v>#DIV/0!</v>
      </c>
      <c r="AD103">
        <f t="shared" ca="1" si="26"/>
        <v>0</v>
      </c>
      <c r="AE103">
        <f t="shared" ca="1" si="27"/>
        <v>0</v>
      </c>
      <c r="AF103" t="e">
        <f ca="1">factor!C103+AF102</f>
        <v>#VALUE!</v>
      </c>
    </row>
    <row r="104" spans="1:32" ht="16.149999999999999" hidden="1">
      <c r="A104" s="120">
        <v>102</v>
      </c>
      <c r="B104" s="121">
        <f t="shared" ca="1" si="37"/>
        <v>172</v>
      </c>
      <c r="C104" s="122">
        <f t="shared" si="40"/>
        <v>1.75</v>
      </c>
      <c r="D104" s="122">
        <f t="shared" si="40"/>
        <v>4.3499999999999996</v>
      </c>
      <c r="E104" s="123" t="e">
        <f ca="1">ROUND(SA*factor!D104*UNIT/UVUNIT,RoundNo)+ ROUND(SA*factor!C104*UNIT/UVUNIT,RoundNo)</f>
        <v>#VALUE!</v>
      </c>
      <c r="F104" s="123" t="e">
        <f ca="1">ROUND(P103*factor!H104/UVUNIT,RoundNo)+ROUND(P103*(factor!C104/UVUNIT),RoundNo)</f>
        <v>#DIV/0!</v>
      </c>
      <c r="G104" s="123" t="e">
        <f t="shared" ca="1" si="29"/>
        <v>#VALUE!</v>
      </c>
      <c r="H104" s="124">
        <f t="shared" ca="1" si="41"/>
        <v>0</v>
      </c>
      <c r="I104" s="123">
        <f t="shared" ca="1" si="42"/>
        <v>2655727</v>
      </c>
      <c r="J104" s="123" t="e">
        <f ca="1">ROUND(SA*factor!G104*UNIT/UVUNIT,0)</f>
        <v>#VALUE!</v>
      </c>
      <c r="K104" s="123" t="e">
        <f ca="1">ROUND(SA*factor!C104*UNIT/UVUNIT,0)</f>
        <v>#VALUE!</v>
      </c>
      <c r="L104" s="123" t="e">
        <f ca="1">ROUND(SA*factor!E104*UNIT/UVUNIT,0)</f>
        <v>#VALUE!</v>
      </c>
      <c r="M104" s="123" t="e">
        <f ca="1">ROUND(SA*factor!D104*UNIT/UVUNIT,0)</f>
        <v>#VALUE!</v>
      </c>
      <c r="N104" s="123">
        <f t="shared" ca="1" si="23"/>
        <v>0</v>
      </c>
      <c r="O104" s="123" t="e">
        <f ca="1">IF(B104=15,ROUND(N104/(factor!H104)*UVUNIT,0),0)+IF(AND(B104&lt;&gt;險種基本資料!$B$21,B104&gt;15,OR(OR(PUAD=ZDIVOPT02,A104&lt;=PUAYear),AND(PMST=ZDIVOPT02,A104&gt;=PayYear))),ROUND((G104-H105)/(factor!H104)*UVUNIT,0),0)</f>
        <v>#VALUE!</v>
      </c>
      <c r="P104" s="123" t="e">
        <f t="shared" ca="1" si="32"/>
        <v>#DIV/0!</v>
      </c>
      <c r="Q104" s="123" t="e">
        <f ca="1">ROUND(P104*(factor!H104)/UVUNIT,0)</f>
        <v>#DIV/0!</v>
      </c>
      <c r="R104" s="123" t="e">
        <f t="shared" ca="1" si="38"/>
        <v>#VALUE!</v>
      </c>
      <c r="S104" s="123" t="e">
        <f t="shared" ca="1" si="33"/>
        <v>#DIV/0!</v>
      </c>
      <c r="T104" s="123" t="e">
        <f t="shared" ca="1" si="34"/>
        <v>#DIV/0!</v>
      </c>
      <c r="U104" s="123" t="e">
        <f ca="1">IF(C104="","",ROUND(P103*factor!C104*UNIT/UVUNIT,0))</f>
        <v>#DIV/0!</v>
      </c>
      <c r="V104" s="123" t="e">
        <f t="shared" ca="1" si="39"/>
        <v>#DIV/0!</v>
      </c>
      <c r="W104" s="123" t="e">
        <f ca="1">ROUND((P103*factor!B104/UVUNIT),0)</f>
        <v>#DIV/0!</v>
      </c>
      <c r="X104" s="123" t="e">
        <f ca="1">ROUND((ROUND(P103*factor!C104/UVUNIT,0)+ROUND(P103*factor!H104/UVUNIT,0))*VLOOKUP(B104,Corridor,險種基本資料!$C$22,FALSE),0)</f>
        <v>#DIV/0!</v>
      </c>
      <c r="Y104" s="123" t="e">
        <f t="shared" ca="1" si="35"/>
        <v>#VALUE!</v>
      </c>
      <c r="Z104" s="109" t="e">
        <f ca="1">ROUND(IF(險種基本資料!$I$28="Y",factor!I104,factor!D104)*(1-VLOOKUP(A104+1,險種基本資料!L:V,2+險種基本資料!$H$28,FALSE)),0)</f>
        <v>#VALUE!</v>
      </c>
      <c r="AA104" t="e">
        <f ca="1">ROUND(IF(險種基本資料!$I$28="Y",factor!I105,factor!D105)*(1-VLOOKUP(A104+1,險種基本資料!L:V,2+險種基本資料!$H$28,FALSE)),0)</f>
        <v>#VALUE!</v>
      </c>
      <c r="AB104" t="e">
        <f ca="1">IF(B104=險種基本資料!$B$21,0,ROUND(SA*UNIT/UVUNIT*(Z104+(AA104+factor!C105-Z104)*ROUNDDOWN(1/365,6)),0))</f>
        <v>#VALUE!</v>
      </c>
      <c r="AC104" t="e">
        <f ca="1">IF(B104=險種基本資料!$B$21,0,ROUND(P104/UVUNIT*(factor!H104+(factor!H105+factor!C105-factor!H104)*ROUNDDOWN(1/365,6)) + IF(B104&lt;15,N104,0),0))</f>
        <v>#DIV/0!</v>
      </c>
      <c r="AD104">
        <f t="shared" ca="1" si="26"/>
        <v>0</v>
      </c>
      <c r="AE104">
        <f t="shared" ca="1" si="27"/>
        <v>0</v>
      </c>
      <c r="AF104" t="e">
        <f ca="1">factor!C104+AF103</f>
        <v>#VALUE!</v>
      </c>
    </row>
    <row r="105" spans="1:32" ht="16.149999999999999" hidden="1">
      <c r="A105" s="120">
        <v>103</v>
      </c>
      <c r="B105" s="121">
        <f t="shared" ca="1" si="37"/>
        <v>173</v>
      </c>
      <c r="C105" s="122">
        <f t="shared" si="40"/>
        <v>1.75</v>
      </c>
      <c r="D105" s="122">
        <f t="shared" si="40"/>
        <v>4.3499999999999996</v>
      </c>
      <c r="E105" s="123" t="e">
        <f ca="1">ROUND(SA*factor!D105*UNIT/UVUNIT,RoundNo)+ ROUND(SA*factor!C105*UNIT/UVUNIT,RoundNo)</f>
        <v>#VALUE!</v>
      </c>
      <c r="F105" s="123" t="e">
        <f ca="1">ROUND(P104*factor!H105/UVUNIT,RoundNo)+ROUND(P104*(factor!C105/UVUNIT),RoundNo)</f>
        <v>#DIV/0!</v>
      </c>
      <c r="G105" s="123" t="e">
        <f t="shared" ca="1" si="29"/>
        <v>#VALUE!</v>
      </c>
      <c r="H105" s="124">
        <f t="shared" ca="1" si="41"/>
        <v>0</v>
      </c>
      <c r="I105" s="123">
        <f t="shared" ca="1" si="42"/>
        <v>2655727</v>
      </c>
      <c r="J105" s="123" t="e">
        <f ca="1">ROUND(SA*factor!G105*UNIT/UVUNIT,0)</f>
        <v>#VALUE!</v>
      </c>
      <c r="K105" s="123" t="e">
        <f ca="1">ROUND(SA*factor!C105*UNIT/UVUNIT,0)</f>
        <v>#VALUE!</v>
      </c>
      <c r="L105" s="123" t="e">
        <f ca="1">ROUND(SA*factor!E105*UNIT/UVUNIT,0)</f>
        <v>#VALUE!</v>
      </c>
      <c r="M105" s="123" t="e">
        <f ca="1">ROUND(SA*factor!D105*UNIT/UVUNIT,0)</f>
        <v>#VALUE!</v>
      </c>
      <c r="N105" s="123">
        <f t="shared" ca="1" si="23"/>
        <v>0</v>
      </c>
      <c r="O105" s="123" t="e">
        <f ca="1">IF(B105=15,ROUND(N105/(factor!H105)*UVUNIT,0),0)+IF(AND(B105&lt;&gt;險種基本資料!$B$21,B105&gt;15,OR(OR(PUAD=ZDIVOPT02,A105&lt;=PUAYear),AND(PMST=ZDIVOPT02,A105&gt;=PayYear))),ROUND((G105-H106)/(factor!H105)*UVUNIT,0),0)</f>
        <v>#VALUE!</v>
      </c>
      <c r="P105" s="123" t="e">
        <f t="shared" ca="1" si="32"/>
        <v>#DIV/0!</v>
      </c>
      <c r="Q105" s="123" t="e">
        <f ca="1">ROUND(P105*(factor!H105)/UVUNIT,0)</f>
        <v>#DIV/0!</v>
      </c>
      <c r="R105" s="123" t="e">
        <f t="shared" ca="1" si="38"/>
        <v>#VALUE!</v>
      </c>
      <c r="S105" s="123" t="e">
        <f t="shared" ca="1" si="33"/>
        <v>#DIV/0!</v>
      </c>
      <c r="T105" s="123" t="e">
        <f t="shared" ca="1" si="34"/>
        <v>#DIV/0!</v>
      </c>
      <c r="U105" s="123" t="e">
        <f ca="1">IF(C105="","",ROUND(P104*factor!C105*UNIT/UVUNIT,0))</f>
        <v>#DIV/0!</v>
      </c>
      <c r="V105" s="123" t="e">
        <f t="shared" ca="1" si="39"/>
        <v>#DIV/0!</v>
      </c>
      <c r="W105" s="123" t="e">
        <f ca="1">ROUND((P104*factor!B105/UVUNIT),0)</f>
        <v>#DIV/0!</v>
      </c>
      <c r="X105" s="123" t="e">
        <f ca="1">ROUND((ROUND(P104*factor!C105/UVUNIT,0)+ROUND(P104*factor!H105/UVUNIT,0))*VLOOKUP(B105,Corridor,險種基本資料!$C$22,FALSE),0)</f>
        <v>#DIV/0!</v>
      </c>
      <c r="Y105" s="123" t="e">
        <f t="shared" ca="1" si="35"/>
        <v>#VALUE!</v>
      </c>
      <c r="Z105" s="109" t="e">
        <f ca="1">ROUND(IF(險種基本資料!$I$28="Y",factor!I105,factor!D105)*(1-VLOOKUP(A105+1,險種基本資料!L:V,2+險種基本資料!$H$28,FALSE)),0)</f>
        <v>#VALUE!</v>
      </c>
      <c r="AA105" t="e">
        <f ca="1">ROUND(IF(險種基本資料!$I$28="Y",factor!I106,factor!D106)*(1-VLOOKUP(A105+1,險種基本資料!L:V,2+險種基本資料!$H$28,FALSE)),0)</f>
        <v>#VALUE!</v>
      </c>
      <c r="AB105" t="e">
        <f ca="1">IF(B105=險種基本資料!$B$21,0,ROUND(SA*UNIT/UVUNIT*(Z105+(AA105+factor!C106-Z105)*ROUNDDOWN(1/365,6)),0))</f>
        <v>#VALUE!</v>
      </c>
      <c r="AC105" t="e">
        <f ca="1">IF(B105=險種基本資料!$B$21,0,ROUND(P105/UVUNIT*(factor!H105+(factor!H106+factor!C106-factor!H105)*ROUNDDOWN(1/365,6)) + IF(B105&lt;15,N105,0),0))</f>
        <v>#DIV/0!</v>
      </c>
      <c r="AD105">
        <f t="shared" ca="1" si="26"/>
        <v>0</v>
      </c>
      <c r="AE105">
        <f t="shared" ca="1" si="27"/>
        <v>0</v>
      </c>
      <c r="AF105" t="e">
        <f ca="1">factor!C105+AF104</f>
        <v>#VALUE!</v>
      </c>
    </row>
    <row r="106" spans="1:32" ht="16.149999999999999" hidden="1">
      <c r="A106" s="120">
        <v>104</v>
      </c>
      <c r="B106" s="121">
        <f t="shared" ca="1" si="37"/>
        <v>174</v>
      </c>
      <c r="C106" s="122">
        <f t="shared" si="40"/>
        <v>1.75</v>
      </c>
      <c r="D106" s="122">
        <f t="shared" si="40"/>
        <v>4.3499999999999996</v>
      </c>
      <c r="E106" s="123" t="e">
        <f ca="1">ROUND(SA*factor!D106*UNIT/UVUNIT,RoundNo)+ ROUND(SA*factor!C106*UNIT/UVUNIT,RoundNo)</f>
        <v>#VALUE!</v>
      </c>
      <c r="F106" s="123" t="e">
        <f ca="1">ROUND(P105*factor!H106/UVUNIT,RoundNo)+ROUND(P105*(factor!C106/UVUNIT),RoundNo)</f>
        <v>#DIV/0!</v>
      </c>
      <c r="G106" s="123" t="e">
        <f t="shared" ca="1" si="29"/>
        <v>#VALUE!</v>
      </c>
      <c r="H106" s="124">
        <f t="shared" ca="1" si="41"/>
        <v>0</v>
      </c>
      <c r="I106" s="123">
        <f t="shared" ca="1" si="42"/>
        <v>2655727</v>
      </c>
      <c r="J106" s="123" t="e">
        <f ca="1">ROUND(SA*factor!G106*UNIT/UVUNIT,0)</f>
        <v>#VALUE!</v>
      </c>
      <c r="K106" s="123" t="e">
        <f ca="1">ROUND(SA*factor!C106*UNIT/UVUNIT,0)</f>
        <v>#VALUE!</v>
      </c>
      <c r="L106" s="123" t="e">
        <f ca="1">ROUND(SA*factor!E106*UNIT/UVUNIT,0)</f>
        <v>#VALUE!</v>
      </c>
      <c r="M106" s="123" t="e">
        <f ca="1">ROUND(SA*factor!D106*UNIT/UVUNIT,0)</f>
        <v>#VALUE!</v>
      </c>
      <c r="N106" s="123">
        <f t="shared" ca="1" si="23"/>
        <v>0</v>
      </c>
      <c r="O106" s="123" t="e">
        <f ca="1">IF(B106=15,ROUND(N106/(factor!H106)*UVUNIT,0),0)+IF(AND(B106&lt;&gt;險種基本資料!$B$21,B106&gt;15,OR(OR(PUAD=ZDIVOPT02,A106&lt;=PUAYear),AND(PMST=ZDIVOPT02,A106&gt;=PayYear))),ROUND((G106-H107)/(factor!H106)*UVUNIT,0),0)</f>
        <v>#VALUE!</v>
      </c>
      <c r="P106" s="123" t="e">
        <f t="shared" ca="1" si="32"/>
        <v>#DIV/0!</v>
      </c>
      <c r="Q106" s="123" t="e">
        <f ca="1">ROUND(P106*(factor!H106)/UVUNIT,0)</f>
        <v>#DIV/0!</v>
      </c>
      <c r="R106" s="123" t="e">
        <f t="shared" ca="1" si="38"/>
        <v>#VALUE!</v>
      </c>
      <c r="S106" s="123" t="e">
        <f t="shared" ca="1" si="33"/>
        <v>#DIV/0!</v>
      </c>
      <c r="T106" s="123" t="e">
        <f t="shared" ca="1" si="34"/>
        <v>#DIV/0!</v>
      </c>
      <c r="U106" s="123" t="e">
        <f ca="1">IF(C106="","",ROUND(P105*factor!C106*UNIT/UVUNIT,0))</f>
        <v>#DIV/0!</v>
      </c>
      <c r="V106" s="123" t="e">
        <f t="shared" ca="1" si="39"/>
        <v>#DIV/0!</v>
      </c>
      <c r="W106" s="123" t="e">
        <f ca="1">ROUND((P105*factor!B106/UVUNIT),0)</f>
        <v>#DIV/0!</v>
      </c>
      <c r="X106" s="123" t="e">
        <f ca="1">ROUND((ROUND(P105*factor!C106/UVUNIT,0)+ROUND(P105*factor!H106/UVUNIT,0))*VLOOKUP(B106,Corridor,險種基本資料!$C$22,FALSE),0)</f>
        <v>#DIV/0!</v>
      </c>
      <c r="Y106" s="123" t="e">
        <f t="shared" ca="1" si="35"/>
        <v>#VALUE!</v>
      </c>
      <c r="Z106" s="109" t="e">
        <f ca="1">ROUND(IF(險種基本資料!$I$28="Y",factor!I106,factor!D106)*(1-VLOOKUP(A106+1,險種基本資料!L:V,2+險種基本資料!$H$28,FALSE)),0)</f>
        <v>#VALUE!</v>
      </c>
      <c r="AA106" t="e">
        <f ca="1">ROUND(IF(險種基本資料!$I$28="Y",factor!I107,factor!D107)*(1-VLOOKUP(A106+1,險種基本資料!L:V,2+險種基本資料!$H$28,FALSE)),0)</f>
        <v>#VALUE!</v>
      </c>
      <c r="AB106" t="e">
        <f ca="1">IF(B106=險種基本資料!$B$21,0,ROUND(SA*UNIT/UVUNIT*(Z106+(AA106+factor!C107-Z106)*ROUNDDOWN(1/365,6)),0))</f>
        <v>#VALUE!</v>
      </c>
      <c r="AC106" t="e">
        <f ca="1">IF(B106=險種基本資料!$B$21,0,ROUND(P106/UVUNIT*(factor!H106+(factor!H107+factor!C107-factor!H106)*ROUNDDOWN(1/365,6)) + IF(B106&lt;15,N106,0),0))</f>
        <v>#DIV/0!</v>
      </c>
      <c r="AD106">
        <f t="shared" ca="1" si="26"/>
        <v>0</v>
      </c>
      <c r="AE106">
        <f t="shared" ca="1" si="27"/>
        <v>0</v>
      </c>
      <c r="AF106" t="e">
        <f ca="1">factor!C106+AF105</f>
        <v>#VALUE!</v>
      </c>
    </row>
    <row r="107" spans="1:32" ht="16.149999999999999" hidden="1">
      <c r="A107" s="120">
        <v>105</v>
      </c>
      <c r="B107" s="121">
        <f t="shared" ca="1" si="37"/>
        <v>175</v>
      </c>
      <c r="C107" s="122">
        <f t="shared" si="40"/>
        <v>1.75</v>
      </c>
      <c r="D107" s="122">
        <f t="shared" si="40"/>
        <v>4.3499999999999996</v>
      </c>
      <c r="E107" s="123" t="e">
        <f ca="1">ROUND(SA*factor!D107*UNIT/UVUNIT,RoundNo)+ ROUND(SA*factor!C107*UNIT/UVUNIT,RoundNo)</f>
        <v>#VALUE!</v>
      </c>
      <c r="F107" s="123" t="e">
        <f ca="1">ROUND(P106*factor!H107/UVUNIT,RoundNo)+ROUND(P106*(factor!C107/UVUNIT),RoundNo)</f>
        <v>#DIV/0!</v>
      </c>
      <c r="G107" s="123" t="e">
        <f t="shared" ca="1" si="29"/>
        <v>#VALUE!</v>
      </c>
      <c r="H107" s="124">
        <f t="shared" ca="1" si="41"/>
        <v>0</v>
      </c>
      <c r="I107" s="123">
        <f t="shared" ca="1" si="42"/>
        <v>2655727</v>
      </c>
      <c r="J107" s="123" t="e">
        <f ca="1">ROUND(SA*factor!G107*UNIT/UVUNIT,0)</f>
        <v>#VALUE!</v>
      </c>
      <c r="K107" s="123" t="e">
        <f ca="1">ROUND(SA*factor!C107*UNIT/UVUNIT,0)</f>
        <v>#VALUE!</v>
      </c>
      <c r="L107" s="123" t="e">
        <f ca="1">ROUND(SA*factor!E107*UNIT/UVUNIT,0)</f>
        <v>#VALUE!</v>
      </c>
      <c r="M107" s="123" t="e">
        <f ca="1">ROUND(SA*factor!D107*UNIT/UVUNIT,0)</f>
        <v>#VALUE!</v>
      </c>
      <c r="N107" s="123">
        <f t="shared" ca="1" si="23"/>
        <v>0</v>
      </c>
      <c r="O107" s="123" t="e">
        <f ca="1">IF(B107=15,ROUND(N107/(factor!H107)*UVUNIT,0),0)+IF(AND(B107&lt;&gt;險種基本資料!$B$21,B107&gt;15,OR(OR(PUAD=ZDIVOPT02,A107&lt;=PUAYear),AND(PMST=ZDIVOPT02,A107&gt;=PayYear))),ROUND((G107-H108)/(factor!H107)*UVUNIT,0),0)</f>
        <v>#VALUE!</v>
      </c>
      <c r="P107" s="123" t="e">
        <f t="shared" ca="1" si="32"/>
        <v>#DIV/0!</v>
      </c>
      <c r="Q107" s="123" t="e">
        <f ca="1">ROUND(P107*(factor!H107)/UVUNIT,0)</f>
        <v>#DIV/0!</v>
      </c>
      <c r="R107" s="123" t="e">
        <f t="shared" ca="1" si="38"/>
        <v>#VALUE!</v>
      </c>
      <c r="S107" s="123" t="e">
        <f t="shared" ca="1" si="33"/>
        <v>#DIV/0!</v>
      </c>
      <c r="T107" s="123" t="e">
        <f t="shared" ca="1" si="34"/>
        <v>#DIV/0!</v>
      </c>
      <c r="U107" s="123" t="e">
        <f ca="1">IF(C107="","",ROUND(P106*factor!C107*UNIT/UVUNIT,0))</f>
        <v>#DIV/0!</v>
      </c>
      <c r="V107" s="123" t="e">
        <f t="shared" ca="1" si="39"/>
        <v>#DIV/0!</v>
      </c>
      <c r="W107" s="123" t="e">
        <f ca="1">ROUND((P106*factor!B107/UVUNIT),0)</f>
        <v>#DIV/0!</v>
      </c>
      <c r="X107" s="123" t="e">
        <f ca="1">ROUND((ROUND(P106*factor!C107/UVUNIT,0)+ROUND(P106*factor!H107/UVUNIT,0))*VLOOKUP(B107,Corridor,險種基本資料!$C$22,FALSE),0)</f>
        <v>#DIV/0!</v>
      </c>
      <c r="Y107" s="123" t="e">
        <f t="shared" ca="1" si="35"/>
        <v>#VALUE!</v>
      </c>
      <c r="Z107" s="109" t="e">
        <f ca="1">ROUND(IF(險種基本資料!$I$28="Y",factor!I107,factor!D107)*(1-VLOOKUP(A107+1,險種基本資料!L:V,2+險種基本資料!$H$28,FALSE)),0)</f>
        <v>#VALUE!</v>
      </c>
      <c r="AA107" t="e">
        <f ca="1">ROUND(IF(險種基本資料!$I$28="Y",factor!I108,factor!D108)*(1-VLOOKUP(A107+1,險種基本資料!L:V,2+險種基本資料!$H$28,FALSE)),0)</f>
        <v>#VALUE!</v>
      </c>
      <c r="AB107" t="e">
        <f ca="1">IF(B107=險種基本資料!$B$21,0,ROUND(SA*UNIT/UVUNIT*(Z107+(AA107+factor!C108-Z107)*ROUNDDOWN(1/365,6)),0))</f>
        <v>#VALUE!</v>
      </c>
      <c r="AC107" t="e">
        <f ca="1">IF(B107=險種基本資料!$B$21,0,ROUND(P107/UVUNIT*(factor!H107+(factor!H108+factor!C108-factor!H107)*ROUNDDOWN(1/365,6)) + IF(B107&lt;15,N107,0),0))</f>
        <v>#DIV/0!</v>
      </c>
      <c r="AD107">
        <f t="shared" ca="1" si="26"/>
        <v>0</v>
      </c>
      <c r="AE107">
        <f t="shared" ca="1" si="27"/>
        <v>0</v>
      </c>
      <c r="AF107" t="e">
        <f ca="1">factor!C107+AF106</f>
        <v>#VALUE!</v>
      </c>
    </row>
    <row r="108" spans="1:32" ht="16.149999999999999" hidden="1">
      <c r="A108" s="120">
        <v>106</v>
      </c>
      <c r="B108" s="121">
        <f t="shared" ca="1" si="37"/>
        <v>176</v>
      </c>
      <c r="C108" s="122">
        <f t="shared" si="40"/>
        <v>1.75</v>
      </c>
      <c r="D108" s="122">
        <f t="shared" si="40"/>
        <v>4.3499999999999996</v>
      </c>
      <c r="E108" s="123" t="e">
        <f ca="1">ROUND(SA*factor!D108*UNIT/UVUNIT,RoundNo)+ ROUND(SA*factor!C108*UNIT/UVUNIT,RoundNo)</f>
        <v>#VALUE!</v>
      </c>
      <c r="F108" s="123" t="e">
        <f ca="1">ROUND(P107*factor!H108/UVUNIT,RoundNo)+ROUND(P107*(factor!C108/UVUNIT),RoundNo)</f>
        <v>#DIV/0!</v>
      </c>
      <c r="G108" s="123" t="e">
        <f t="shared" ca="1" si="29"/>
        <v>#VALUE!</v>
      </c>
      <c r="H108" s="124">
        <f t="shared" ca="1" si="41"/>
        <v>0</v>
      </c>
      <c r="I108" s="123">
        <f t="shared" ca="1" si="42"/>
        <v>2655727</v>
      </c>
      <c r="J108" s="123" t="e">
        <f ca="1">ROUND(SA*factor!G108*UNIT/UVUNIT,0)</f>
        <v>#VALUE!</v>
      </c>
      <c r="K108" s="123" t="e">
        <f ca="1">ROUND(SA*factor!C108*UNIT/UVUNIT,0)</f>
        <v>#VALUE!</v>
      </c>
      <c r="L108" s="123" t="e">
        <f ca="1">ROUND(SA*factor!E108*UNIT/UVUNIT,0)</f>
        <v>#VALUE!</v>
      </c>
      <c r="M108" s="123" t="e">
        <f ca="1">ROUND(SA*factor!D108*UNIT/UVUNIT,0)</f>
        <v>#VALUE!</v>
      </c>
      <c r="N108" s="123">
        <f t="shared" ca="1" si="23"/>
        <v>0</v>
      </c>
      <c r="O108" s="123" t="e">
        <f ca="1">IF(B108=15,ROUND(N108/(factor!H108)*UVUNIT,0),0)+IF(AND(B108&lt;&gt;險種基本資料!$B$21,B108&gt;15,OR(OR(PUAD=ZDIVOPT02,A108&lt;=PUAYear),AND(PMST=ZDIVOPT02,A108&gt;=PayYear))),ROUND((G108-H109)/(factor!H108)*UVUNIT,0),0)</f>
        <v>#VALUE!</v>
      </c>
      <c r="P108" s="123" t="e">
        <f t="shared" ca="1" si="32"/>
        <v>#DIV/0!</v>
      </c>
      <c r="Q108" s="123" t="e">
        <f ca="1">ROUND(P108*(factor!H108)/UVUNIT,0)</f>
        <v>#DIV/0!</v>
      </c>
      <c r="R108" s="123" t="e">
        <f t="shared" ca="1" si="38"/>
        <v>#VALUE!</v>
      </c>
      <c r="S108" s="123" t="e">
        <f t="shared" ca="1" si="33"/>
        <v>#DIV/0!</v>
      </c>
      <c r="T108" s="123" t="e">
        <f t="shared" ca="1" si="34"/>
        <v>#DIV/0!</v>
      </c>
      <c r="U108" s="123" t="e">
        <f ca="1">IF(C108="","",ROUND(P107*factor!C108*UNIT/UVUNIT,0))</f>
        <v>#DIV/0!</v>
      </c>
      <c r="V108" s="123" t="e">
        <f t="shared" ca="1" si="39"/>
        <v>#DIV/0!</v>
      </c>
      <c r="W108" s="123" t="e">
        <f ca="1">ROUND((P107*factor!B108/UVUNIT),0)</f>
        <v>#DIV/0!</v>
      </c>
      <c r="X108" s="123" t="e">
        <f ca="1">ROUND((ROUND(P107*factor!C108/UVUNIT,0)+ROUND(P107*factor!H108/UVUNIT,0))*VLOOKUP(B108,Corridor,險種基本資料!$C$22,FALSE),0)</f>
        <v>#DIV/0!</v>
      </c>
      <c r="Y108" s="123" t="e">
        <f t="shared" ca="1" si="35"/>
        <v>#VALUE!</v>
      </c>
      <c r="Z108" s="109" t="e">
        <f ca="1">ROUND(IF(險種基本資料!$I$28="Y",factor!I108,factor!D108)*(1-VLOOKUP(A108+1,險種基本資料!L:V,2+險種基本資料!$H$28,FALSE)),0)</f>
        <v>#VALUE!</v>
      </c>
      <c r="AA108" t="e">
        <f ca="1">ROUND(IF(險種基本資料!$I$28="Y",factor!I109,factor!D109)*(1-VLOOKUP(A108+1,險種基本資料!L:V,2+險種基本資料!$H$28,FALSE)),0)</f>
        <v>#VALUE!</v>
      </c>
      <c r="AB108" t="e">
        <f ca="1">IF(B108=險種基本資料!$B$21,0,ROUND(SA*UNIT/UVUNIT*(Z108+(AA108+factor!C109-Z108)*ROUNDDOWN(1/365,6)),0))</f>
        <v>#VALUE!</v>
      </c>
      <c r="AC108" t="e">
        <f ca="1">IF(B108=險種基本資料!$B$21,0,ROUND(P108/UVUNIT*(factor!H108+(factor!H109+factor!C109-factor!H108)*ROUNDDOWN(1/365,6)) + IF(B108&lt;15,N108,0),0))</f>
        <v>#DIV/0!</v>
      </c>
      <c r="AD108">
        <f t="shared" ca="1" si="26"/>
        <v>0</v>
      </c>
      <c r="AE108">
        <f t="shared" ca="1" si="27"/>
        <v>0</v>
      </c>
      <c r="AF108" t="e">
        <f ca="1">factor!C108+AF107</f>
        <v>#VALUE!</v>
      </c>
    </row>
    <row r="109" spans="1:32" ht="16.149999999999999" hidden="1">
      <c r="A109" s="120">
        <v>107</v>
      </c>
      <c r="B109" s="121">
        <f t="shared" ca="1" si="37"/>
        <v>177</v>
      </c>
      <c r="C109" s="122">
        <f t="shared" si="40"/>
        <v>1.75</v>
      </c>
      <c r="D109" s="122">
        <f t="shared" si="40"/>
        <v>4.3499999999999996</v>
      </c>
      <c r="E109" s="123" t="e">
        <f ca="1">ROUND(SA*factor!D109*UNIT/UVUNIT,RoundNo)+ ROUND(SA*factor!C109*UNIT/UVUNIT,RoundNo)</f>
        <v>#VALUE!</v>
      </c>
      <c r="F109" s="123" t="e">
        <f ca="1">ROUND(P108*factor!H109/UVUNIT,RoundNo)+ROUND(P108*(factor!C109/UVUNIT),RoundNo)</f>
        <v>#DIV/0!</v>
      </c>
      <c r="G109" s="123" t="e">
        <f t="shared" ca="1" si="29"/>
        <v>#VALUE!</v>
      </c>
      <c r="H109" s="124">
        <f t="shared" ca="1" si="41"/>
        <v>0</v>
      </c>
      <c r="I109" s="123">
        <f t="shared" ca="1" si="42"/>
        <v>2655727</v>
      </c>
      <c r="J109" s="123" t="e">
        <f ca="1">ROUND(SA*factor!G109*UNIT/UVUNIT,0)</f>
        <v>#VALUE!</v>
      </c>
      <c r="K109" s="123" t="e">
        <f ca="1">ROUND(SA*factor!C109*UNIT/UVUNIT,0)</f>
        <v>#VALUE!</v>
      </c>
      <c r="L109" s="123" t="e">
        <f ca="1">ROUND(SA*factor!E109*UNIT/UVUNIT,0)</f>
        <v>#VALUE!</v>
      </c>
      <c r="M109" s="123" t="e">
        <f ca="1">ROUND(SA*factor!D109*UNIT/UVUNIT,0)</f>
        <v>#VALUE!</v>
      </c>
      <c r="N109" s="123">
        <f t="shared" ca="1" si="23"/>
        <v>0</v>
      </c>
      <c r="O109" s="123" t="e">
        <f ca="1">IF(B109=15,ROUND(N109/(factor!H109)*UVUNIT,0),0)+IF(AND(B109&lt;&gt;險種基本資料!$B$21,B109&gt;15,OR(OR(PUAD=ZDIVOPT02,A109&lt;=PUAYear),AND(PMST=ZDIVOPT02,A109&gt;=PayYear))),ROUND((G109-H110)/(factor!H109)*UVUNIT,0),0)</f>
        <v>#VALUE!</v>
      </c>
      <c r="P109" s="123" t="e">
        <f t="shared" ca="1" si="32"/>
        <v>#DIV/0!</v>
      </c>
      <c r="Q109" s="123" t="e">
        <f ca="1">ROUND(P109*(factor!H109)/UVUNIT,0)</f>
        <v>#DIV/0!</v>
      </c>
      <c r="R109" s="123" t="e">
        <f t="shared" ca="1" si="38"/>
        <v>#VALUE!</v>
      </c>
      <c r="S109" s="123" t="e">
        <f t="shared" ca="1" si="33"/>
        <v>#DIV/0!</v>
      </c>
      <c r="T109" s="123" t="e">
        <f t="shared" ca="1" si="34"/>
        <v>#DIV/0!</v>
      </c>
      <c r="U109" s="123" t="e">
        <f ca="1">IF(C109="","",ROUND(P108*factor!C109*UNIT/UVUNIT,0))</f>
        <v>#DIV/0!</v>
      </c>
      <c r="V109" s="123" t="e">
        <f t="shared" ca="1" si="39"/>
        <v>#DIV/0!</v>
      </c>
      <c r="W109" s="123" t="e">
        <f ca="1">ROUND((P108*factor!B109/UVUNIT),0)</f>
        <v>#DIV/0!</v>
      </c>
      <c r="X109" s="123" t="e">
        <f ca="1">ROUND((ROUND(P108*factor!C109/UVUNIT,0)+ROUND(P108*factor!H109/UVUNIT,0))*VLOOKUP(B109,Corridor,險種基本資料!$C$22,FALSE),0)</f>
        <v>#DIV/0!</v>
      </c>
      <c r="Y109" s="123" t="e">
        <f t="shared" ca="1" si="35"/>
        <v>#VALUE!</v>
      </c>
      <c r="Z109" s="109" t="e">
        <f ca="1">ROUND(IF(險種基本資料!$I$28="Y",factor!I109,factor!D109)*(1-VLOOKUP(A109+1,險種基本資料!L:V,2+險種基本資料!$H$28,FALSE)),0)</f>
        <v>#VALUE!</v>
      </c>
      <c r="AA109" t="e">
        <f ca="1">ROUND(IF(險種基本資料!$I$28="Y",factor!I110,factor!D110)*(1-VLOOKUP(A109+1,險種基本資料!L:V,2+險種基本資料!$H$28,FALSE)),0)</f>
        <v>#VALUE!</v>
      </c>
      <c r="AB109" t="e">
        <f ca="1">IF(B109=險種基本資料!$B$21,0,ROUND(SA*UNIT/UVUNIT*(Z109+(AA109+factor!C110-Z109)*ROUNDDOWN(1/365,6)),0))</f>
        <v>#VALUE!</v>
      </c>
      <c r="AC109" t="e">
        <f ca="1">IF(B109=險種基本資料!$B$21,0,ROUND(P109/UVUNIT*(factor!H109+(factor!H110+factor!C110-factor!H109)*ROUNDDOWN(1/365,6)) + IF(B109&lt;15,N109,0),0))</f>
        <v>#DIV/0!</v>
      </c>
      <c r="AD109">
        <f t="shared" ca="1" si="26"/>
        <v>0</v>
      </c>
      <c r="AE109">
        <f t="shared" ca="1" si="27"/>
        <v>0</v>
      </c>
      <c r="AF109" t="e">
        <f ca="1">factor!C109+AF108</f>
        <v>#VALUE!</v>
      </c>
    </row>
    <row r="110" spans="1:32" ht="16.149999999999999" hidden="1">
      <c r="A110" s="120">
        <v>108</v>
      </c>
      <c r="B110" s="121">
        <f t="shared" ca="1" si="37"/>
        <v>178</v>
      </c>
      <c r="C110" s="122">
        <f t="shared" si="40"/>
        <v>1.75</v>
      </c>
      <c r="D110" s="122">
        <f t="shared" si="40"/>
        <v>4.3499999999999996</v>
      </c>
      <c r="E110" s="123" t="e">
        <f ca="1">ROUND(SA*factor!D110*UNIT/UVUNIT,RoundNo)+ ROUND(SA*factor!C110*UNIT/UVUNIT,RoundNo)</f>
        <v>#VALUE!</v>
      </c>
      <c r="F110" s="123" t="e">
        <f ca="1">ROUND(P109*factor!H110/UVUNIT,RoundNo)+ROUND(P109*(factor!C110/UVUNIT),RoundNo)</f>
        <v>#DIV/0!</v>
      </c>
      <c r="G110" s="123" t="e">
        <f t="shared" ca="1" si="29"/>
        <v>#VALUE!</v>
      </c>
      <c r="H110" s="124">
        <f t="shared" ca="1" si="41"/>
        <v>0</v>
      </c>
      <c r="I110" s="123">
        <f t="shared" ca="1" si="42"/>
        <v>2655727</v>
      </c>
      <c r="J110" s="123" t="e">
        <f ca="1">ROUND(SA*factor!G110*UNIT/UVUNIT,0)</f>
        <v>#VALUE!</v>
      </c>
      <c r="K110" s="123" t="e">
        <f ca="1">ROUND(SA*factor!C110*UNIT/UVUNIT,0)</f>
        <v>#VALUE!</v>
      </c>
      <c r="L110" s="123" t="e">
        <f ca="1">ROUND(SA*factor!E110*UNIT/UVUNIT,0)</f>
        <v>#VALUE!</v>
      </c>
      <c r="M110" s="123" t="e">
        <f ca="1">ROUND(SA*factor!D110*UNIT/UVUNIT,0)</f>
        <v>#VALUE!</v>
      </c>
      <c r="N110" s="123">
        <f t="shared" ca="1" si="23"/>
        <v>0</v>
      </c>
      <c r="O110" s="123" t="e">
        <f ca="1">IF(B110=15,ROUND(N110/(factor!H110)*UVUNIT,0),0)+IF(AND(B110&lt;&gt;險種基本資料!$B$21,B110&gt;15,OR(OR(PUAD=ZDIVOPT02,A110&lt;=PUAYear),AND(PMST=ZDIVOPT02,A110&gt;=PayYear))),ROUND((G110-H111)/(factor!H110)*UVUNIT,0),0)</f>
        <v>#VALUE!</v>
      </c>
      <c r="P110" s="123" t="e">
        <f t="shared" ca="1" si="32"/>
        <v>#DIV/0!</v>
      </c>
      <c r="Q110" s="123" t="e">
        <f ca="1">ROUND(P110*(factor!H110)/UVUNIT,0)</f>
        <v>#DIV/0!</v>
      </c>
      <c r="R110" s="123" t="e">
        <f t="shared" ca="1" si="38"/>
        <v>#VALUE!</v>
      </c>
      <c r="S110" s="123" t="e">
        <f t="shared" ca="1" si="33"/>
        <v>#DIV/0!</v>
      </c>
      <c r="T110" s="123" t="e">
        <f t="shared" ca="1" si="34"/>
        <v>#DIV/0!</v>
      </c>
      <c r="U110" s="123" t="e">
        <f ca="1">IF(C110="","",ROUND(P109*factor!C110*UNIT/UVUNIT,0))</f>
        <v>#DIV/0!</v>
      </c>
      <c r="V110" s="123" t="e">
        <f t="shared" ca="1" si="39"/>
        <v>#DIV/0!</v>
      </c>
      <c r="W110" s="123" t="e">
        <f ca="1">ROUND((P109*factor!B110/UVUNIT),0)</f>
        <v>#DIV/0!</v>
      </c>
      <c r="X110" s="123" t="e">
        <f ca="1">ROUND((ROUND(P109*factor!C110/UVUNIT,0)+ROUND(P109*factor!H110/UVUNIT,0))*VLOOKUP(B110,Corridor,險種基本資料!$C$22,FALSE),0)</f>
        <v>#DIV/0!</v>
      </c>
      <c r="Y110" s="123" t="e">
        <f t="shared" ca="1" si="35"/>
        <v>#VALUE!</v>
      </c>
      <c r="Z110" s="109" t="e">
        <f ca="1">ROUND(IF(險種基本資料!$I$28="Y",factor!I110,factor!D110)*(1-VLOOKUP(A110+1,險種基本資料!L:V,2+險種基本資料!$H$28,FALSE)),0)</f>
        <v>#VALUE!</v>
      </c>
      <c r="AA110" t="e">
        <f ca="1">ROUND(IF(險種基本資料!$I$28="Y",factor!I111,factor!D111)*(1-VLOOKUP(A110+1,險種基本資料!L:V,2+險種基本資料!$H$28,FALSE)),0)</f>
        <v>#VALUE!</v>
      </c>
      <c r="AB110" t="e">
        <f ca="1">IF(B110=險種基本資料!$B$21,0,ROUND(SA*UNIT/UVUNIT*(Z110+(AA110+factor!C111-Z110)*ROUNDDOWN(1/365,6)),0))</f>
        <v>#VALUE!</v>
      </c>
      <c r="AC110" t="e">
        <f ca="1">IF(B110=險種基本資料!$B$21,0,ROUND(P110/UVUNIT*(factor!H110+(factor!H111+factor!C111-factor!H110)*ROUNDDOWN(1/365,6)) + IF(B110&lt;15,N110,0),0))</f>
        <v>#DIV/0!</v>
      </c>
      <c r="AD110">
        <f t="shared" ca="1" si="26"/>
        <v>0</v>
      </c>
      <c r="AE110">
        <f t="shared" ca="1" si="27"/>
        <v>0</v>
      </c>
      <c r="AF110" t="e">
        <f ca="1">factor!C110+AF109</f>
        <v>#VALUE!</v>
      </c>
    </row>
    <row r="111" spans="1:32" ht="16.149999999999999" hidden="1">
      <c r="A111" s="120">
        <v>109</v>
      </c>
      <c r="B111" s="121">
        <f t="shared" ca="1" si="37"/>
        <v>179</v>
      </c>
      <c r="C111" s="122">
        <f t="shared" si="40"/>
        <v>1.75</v>
      </c>
      <c r="D111" s="122">
        <f t="shared" si="40"/>
        <v>4.3499999999999996</v>
      </c>
      <c r="E111" s="123" t="e">
        <f ca="1">ROUND(SA*factor!D111*UNIT/UVUNIT,RoundNo)+ ROUND(SA*factor!C111*UNIT/UVUNIT,RoundNo)</f>
        <v>#VALUE!</v>
      </c>
      <c r="F111" s="123" t="e">
        <f ca="1">ROUND(P110*factor!H111/UVUNIT,RoundNo)+ROUND(P110*(factor!C111/UVUNIT),RoundNo)</f>
        <v>#DIV/0!</v>
      </c>
      <c r="G111" s="123" t="e">
        <f t="shared" ca="1" si="29"/>
        <v>#VALUE!</v>
      </c>
      <c r="H111" s="124">
        <f t="shared" ca="1" si="41"/>
        <v>0</v>
      </c>
      <c r="I111" s="123">
        <f t="shared" ca="1" si="42"/>
        <v>2655727</v>
      </c>
      <c r="J111" s="123" t="e">
        <f ca="1">ROUND(SA*factor!G111*UNIT/UVUNIT,0)</f>
        <v>#VALUE!</v>
      </c>
      <c r="K111" s="123" t="e">
        <f ca="1">ROUND(SA*factor!C111*UNIT/UVUNIT,0)</f>
        <v>#VALUE!</v>
      </c>
      <c r="L111" s="123" t="e">
        <f ca="1">ROUND(SA*factor!E111*UNIT/UVUNIT,0)</f>
        <v>#VALUE!</v>
      </c>
      <c r="M111" s="123" t="e">
        <f ca="1">ROUND(SA*factor!D111*UNIT/UVUNIT,0)</f>
        <v>#VALUE!</v>
      </c>
      <c r="N111" s="123">
        <f t="shared" ca="1" si="23"/>
        <v>0</v>
      </c>
      <c r="O111" s="123" t="e">
        <f ca="1">IF(B111=15,ROUND(N111/(factor!H111)*UVUNIT,0),0)+IF(AND(B111&lt;&gt;險種基本資料!$B$21,B111&gt;15,OR(OR(PUAD=ZDIVOPT02,A111&lt;=PUAYear),AND(PMST=ZDIVOPT02,A111&gt;=PayYear))),ROUND((G111-H112)/(factor!H111)*UVUNIT,0),0)</f>
        <v>#VALUE!</v>
      </c>
      <c r="P111" s="123" t="e">
        <f t="shared" ca="1" si="32"/>
        <v>#DIV/0!</v>
      </c>
      <c r="Q111" s="123" t="e">
        <f ca="1">ROUND(P111*(factor!H111)/UVUNIT,0)</f>
        <v>#DIV/0!</v>
      </c>
      <c r="R111" s="123" t="e">
        <f t="shared" ca="1" si="38"/>
        <v>#VALUE!</v>
      </c>
      <c r="S111" s="123" t="e">
        <f t="shared" ca="1" si="33"/>
        <v>#DIV/0!</v>
      </c>
      <c r="T111" s="123" t="e">
        <f t="shared" ca="1" si="34"/>
        <v>#DIV/0!</v>
      </c>
      <c r="U111" s="123" t="e">
        <f ca="1">IF(C111="","",ROUND(P110*factor!C111*UNIT/UVUNIT,0))</f>
        <v>#DIV/0!</v>
      </c>
      <c r="V111" s="123" t="e">
        <f t="shared" ca="1" si="39"/>
        <v>#DIV/0!</v>
      </c>
      <c r="W111" s="123" t="e">
        <f ca="1">ROUND((P110*factor!B111/UVUNIT),0)</f>
        <v>#DIV/0!</v>
      </c>
      <c r="X111" s="123" t="e">
        <f ca="1">ROUND((ROUND(P110*factor!C111/UVUNIT,0)+ROUND(P110*factor!H111/UVUNIT,0))*VLOOKUP(B111,Corridor,險種基本資料!$C$22,FALSE),0)</f>
        <v>#DIV/0!</v>
      </c>
      <c r="Y111" s="123" t="e">
        <f t="shared" ca="1" si="35"/>
        <v>#VALUE!</v>
      </c>
      <c r="Z111" s="109" t="e">
        <f ca="1">ROUND(IF(險種基本資料!$I$28="Y",factor!I111,factor!D111)*(1-VLOOKUP(A111+1,險種基本資料!L:V,2+險種基本資料!$H$28,FALSE)),0)</f>
        <v>#VALUE!</v>
      </c>
      <c r="AA111" t="e">
        <f ca="1">ROUND(IF(險種基本資料!$I$28="Y",factor!I112,factor!D112)*(1-VLOOKUP(A111+1,險種基本資料!L:V,2+險種基本資料!$H$28,FALSE)),0)</f>
        <v>#VALUE!</v>
      </c>
      <c r="AB111" t="e">
        <f ca="1">IF(B111=險種基本資料!$B$21,0,ROUND(SA*UNIT/UVUNIT*(Z111+(AA111+factor!C112-Z111)*ROUNDDOWN(1/365,6)),0))</f>
        <v>#VALUE!</v>
      </c>
      <c r="AC111" t="e">
        <f ca="1">IF(B111=險種基本資料!$B$21,0,ROUND(P111/UVUNIT*(factor!H111+(factor!H112+factor!C112-factor!H111)*ROUNDDOWN(1/365,6)) + IF(B111&lt;15,N111,0),0))</f>
        <v>#DIV/0!</v>
      </c>
      <c r="AD111">
        <f t="shared" ca="1" si="26"/>
        <v>0</v>
      </c>
      <c r="AE111">
        <f t="shared" ca="1" si="27"/>
        <v>0</v>
      </c>
      <c r="AF111" t="e">
        <f ca="1">factor!C111+AF110</f>
        <v>#VALUE!</v>
      </c>
    </row>
    <row r="112" spans="1:32" ht="16.149999999999999" hidden="1">
      <c r="A112" s="120">
        <v>110</v>
      </c>
      <c r="B112" s="121">
        <f t="shared" ca="1" si="37"/>
        <v>180</v>
      </c>
      <c r="C112" s="122">
        <f t="shared" si="40"/>
        <v>1.75</v>
      </c>
      <c r="D112" s="122">
        <f t="shared" si="40"/>
        <v>4.3499999999999996</v>
      </c>
      <c r="E112" s="123" t="e">
        <f ca="1">ROUND(SA*factor!D112*UNIT/UVUNIT,RoundNo)+ ROUND(SA*factor!C112*UNIT/UVUNIT,RoundNo)</f>
        <v>#VALUE!</v>
      </c>
      <c r="F112" s="123" t="e">
        <f ca="1">ROUND(P111*factor!H112/UVUNIT,RoundNo)+ROUND(P111*(factor!C112/UVUNIT),RoundNo)</f>
        <v>#DIV/0!</v>
      </c>
      <c r="G112" s="123" t="e">
        <f t="shared" ca="1" si="29"/>
        <v>#VALUE!</v>
      </c>
      <c r="H112" s="124">
        <f t="shared" ca="1" si="41"/>
        <v>0</v>
      </c>
      <c r="I112" s="123">
        <f t="shared" ca="1" si="42"/>
        <v>2655727</v>
      </c>
      <c r="J112" s="123" t="e">
        <f ca="1">ROUND(SA*factor!G112*UNIT/UVUNIT,0)</f>
        <v>#VALUE!</v>
      </c>
      <c r="K112" s="123" t="e">
        <f ca="1">ROUND(SA*factor!C112*UNIT/UVUNIT,0)</f>
        <v>#VALUE!</v>
      </c>
      <c r="L112" s="123" t="e">
        <f ca="1">ROUND(SA*factor!E112*UNIT/UVUNIT,0)</f>
        <v>#VALUE!</v>
      </c>
      <c r="M112" s="123" t="e">
        <f ca="1">ROUND(SA*factor!D112*UNIT/UVUNIT,0)</f>
        <v>#VALUE!</v>
      </c>
      <c r="N112" s="123">
        <f ca="1">IF(B112&lt;16,ROUND(N111*(1+D112/100)+(G112-#REF!),0),0)</f>
        <v>0</v>
      </c>
      <c r="O112" s="123" t="e">
        <f ca="1">IF(B112=15,ROUND(N112/(factor!H112)*UVUNIT,0),0)+IF(AND(B112&lt;&gt;險種基本資料!$B$21,B112&gt;15,OR(OR(PUAD=ZDIVOPT02,A112&lt;=PUAYear),AND(PMST=ZDIVOPT02,A112&gt;=PayYear))),ROUND((G112-H113)/(factor!H112)*UVUNIT,0),0)</f>
        <v>#VALUE!</v>
      </c>
      <c r="P112" s="123" t="e">
        <f t="shared" ca="1" si="32"/>
        <v>#DIV/0!</v>
      </c>
      <c r="Q112" s="123" t="e">
        <f ca="1">ROUND(P112*(factor!H112)/UVUNIT,0)</f>
        <v>#DIV/0!</v>
      </c>
      <c r="R112" s="123" t="e">
        <f t="shared" ca="1" si="38"/>
        <v>#VALUE!</v>
      </c>
      <c r="S112" s="123" t="e">
        <f t="shared" ca="1" si="33"/>
        <v>#DIV/0!</v>
      </c>
      <c r="T112" s="123" t="e">
        <f t="shared" ca="1" si="34"/>
        <v>#DIV/0!</v>
      </c>
      <c r="U112" s="123" t="e">
        <f ca="1">IF(C112="","",ROUND(P111*factor!C112*UNIT/UVUNIT,0))</f>
        <v>#DIV/0!</v>
      </c>
      <c r="V112" s="123" t="e">
        <f t="shared" ca="1" si="39"/>
        <v>#DIV/0!</v>
      </c>
      <c r="W112" s="123" t="e">
        <f ca="1">ROUND((P111*factor!B112/UVUNIT),0)</f>
        <v>#DIV/0!</v>
      </c>
      <c r="X112" s="123" t="e">
        <f ca="1">ROUND((ROUND(P111*factor!C112/UVUNIT,0)+ROUND(P111*factor!H112/UVUNIT,0))*VLOOKUP(B112,Corridor,險種基本資料!$C$22,FALSE),0)</f>
        <v>#DIV/0!</v>
      </c>
      <c r="Y112" s="123" t="e">
        <f t="shared" ca="1" si="35"/>
        <v>#VALUE!</v>
      </c>
      <c r="Z112" s="109" t="e">
        <f ca="1">ROUND(IF(險種基本資料!$I$28="Y",factor!I112,factor!D112)*(1-VLOOKUP(A112+1,險種基本資料!L:V,2+險種基本資料!$H$28,FALSE)),0)</f>
        <v>#VALUE!</v>
      </c>
      <c r="AA112">
        <f>ROUND(IF(險種基本資料!$I$28="Y",factor!I113,factor!D113)*(1-VLOOKUP(A112+1,險種基本資料!L:V,2+險種基本資料!$H$28,FALSE)),0)</f>
        <v>0</v>
      </c>
      <c r="AB112" t="e">
        <f ca="1">IF(B112=險種基本資料!$B$21,0,ROUND(SA*UNIT/UVUNIT*(Z112+(AA112+factor!C113-Z112)*ROUNDDOWN(1/365,6)),0))</f>
        <v>#VALUE!</v>
      </c>
      <c r="AC112" t="e">
        <f ca="1">IF(B112=險種基本資料!$B$21,0,ROUND(P112/UVUNIT*(factor!H112+(factor!H113+factor!C113-factor!H112)*ROUNDDOWN(1/365,6)) + IF(B112&lt;15,N112,0),0))</f>
        <v>#DIV/0!</v>
      </c>
      <c r="AD112">
        <f t="shared" si="26"/>
        <v>0</v>
      </c>
      <c r="AE112">
        <f t="shared" ca="1" si="27"/>
        <v>0</v>
      </c>
      <c r="AF112" t="e">
        <f ca="1">factor!C112+AF111</f>
        <v>#VALUE!</v>
      </c>
    </row>
  </sheetData>
  <sheetProtection password="D6D6" sheet="1" selectLockedCells="1"/>
  <phoneticPr fontId="13" type="noConversion"/>
  <pageMargins left="0.7" right="0.7" top="0.75" bottom="0.75" header="0.3" footer="0.3"/>
  <pageSetup orientation="portrait" r:id="rId1"/>
  <headerFooter>
    <oddHeader>&amp;C&amp;"微軟正黑體,標準"凱基人壽傳富美美元利率變動型終身壽險－定期給付型
試算表</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tabColor rgb="FF860000"/>
  </sheetPr>
  <dimension ref="A1:AF112"/>
  <sheetViews>
    <sheetView showGridLines="0" topLeftCell="XFD1048576" zoomScaleNormal="100" workbookViewId="0">
      <selection sqref="A1:XFD1048576"/>
    </sheetView>
  </sheetViews>
  <sheetFormatPr defaultColWidth="0" defaultRowHeight="16.7" customHeight="1" zeroHeight="1"/>
  <cols>
    <col min="1" max="1" width="5.69921875" style="120" hidden="1" customWidth="1"/>
    <col min="2" max="2" width="5.8984375" style="120" hidden="1" customWidth="1"/>
    <col min="3" max="3" width="10" style="120" hidden="1" customWidth="1"/>
    <col min="4" max="4" width="10" style="127" hidden="1" customWidth="1"/>
    <col min="5" max="6" width="12.5" style="124" hidden="1" customWidth="1"/>
    <col min="7" max="7" width="15.8984375" style="124" hidden="1" customWidth="1"/>
    <col min="8" max="8" width="12.5" style="124" hidden="1" customWidth="1"/>
    <col min="9" max="10" width="14.09765625" style="124" hidden="1" customWidth="1"/>
    <col min="11" max="11" width="12.09765625" style="124" hidden="1" customWidth="1"/>
    <col min="12" max="13" width="13.5" style="124" hidden="1" customWidth="1"/>
    <col min="14" max="14" width="15.3984375" style="124" hidden="1" customWidth="1"/>
    <col min="15" max="24" width="12.5" style="124" hidden="1" customWidth="1"/>
    <col min="25" max="25" width="12.5" style="126" hidden="1" customWidth="1"/>
    <col min="26" max="32" width="9" hidden="1" customWidth="1"/>
    <col min="33" max="16384" width="5.59765625" hidden="1"/>
  </cols>
  <sheetData>
    <row r="1" spans="1:32" s="119" customFormat="1" ht="26.5" hidden="1">
      <c r="A1" s="110" t="s">
        <v>267</v>
      </c>
      <c r="B1" s="110" t="s">
        <v>305</v>
      </c>
      <c r="C1" s="110" t="s">
        <v>217</v>
      </c>
      <c r="D1" s="111" t="s">
        <v>306</v>
      </c>
      <c r="E1" s="112" t="s">
        <v>307</v>
      </c>
      <c r="F1" s="113" t="s">
        <v>308</v>
      </c>
      <c r="G1" s="114" t="s">
        <v>309</v>
      </c>
      <c r="H1" s="115" t="s">
        <v>310</v>
      </c>
      <c r="I1" s="114" t="s">
        <v>311</v>
      </c>
      <c r="J1" s="114" t="s">
        <v>312</v>
      </c>
      <c r="K1" s="114" t="s">
        <v>313</v>
      </c>
      <c r="L1" s="114" t="s">
        <v>314</v>
      </c>
      <c r="M1" s="114" t="s">
        <v>315</v>
      </c>
      <c r="N1" s="116" t="s">
        <v>316</v>
      </c>
      <c r="O1" s="117" t="s">
        <v>317</v>
      </c>
      <c r="P1" s="117" t="s">
        <v>318</v>
      </c>
      <c r="Q1" s="118" t="s">
        <v>319</v>
      </c>
      <c r="R1" s="116" t="s">
        <v>225</v>
      </c>
      <c r="S1" s="114" t="s">
        <v>320</v>
      </c>
      <c r="T1" s="114" t="s">
        <v>227</v>
      </c>
      <c r="U1" s="114" t="s">
        <v>321</v>
      </c>
      <c r="V1" s="114" t="s">
        <v>322</v>
      </c>
      <c r="W1" s="114" t="s">
        <v>323</v>
      </c>
      <c r="X1" s="114" t="s">
        <v>324</v>
      </c>
      <c r="Y1" s="114" t="s">
        <v>325</v>
      </c>
      <c r="Z1" s="119" t="s">
        <v>326</v>
      </c>
      <c r="AA1" s="119" t="s">
        <v>327</v>
      </c>
      <c r="AB1" s="119" t="s">
        <v>328</v>
      </c>
      <c r="AC1" s="119" t="s">
        <v>329</v>
      </c>
      <c r="AF1" s="119" t="s">
        <v>330</v>
      </c>
    </row>
    <row r="2" spans="1:32" ht="16.149999999999999" hidden="1">
      <c r="A2" s="120">
        <v>0</v>
      </c>
      <c r="B2" s="121"/>
      <c r="C2" s="122">
        <f>PDRate</f>
        <v>1.75</v>
      </c>
      <c r="D2" s="122">
        <f>ROUND((PDRate+DecareRate)/2,2)</f>
        <v>3.05</v>
      </c>
      <c r="E2" s="123"/>
      <c r="F2" s="123"/>
      <c r="H2" s="124">
        <v>0</v>
      </c>
      <c r="N2" s="120">
        <v>0</v>
      </c>
      <c r="O2" s="125">
        <v>0</v>
      </c>
      <c r="P2" s="125">
        <v>0</v>
      </c>
      <c r="Q2" s="125"/>
      <c r="S2" s="124">
        <v>0</v>
      </c>
      <c r="T2" s="124">
        <v>0</v>
      </c>
      <c r="AF2">
        <v>0</v>
      </c>
    </row>
    <row r="3" spans="1:32" ht="16.149999999999999" hidden="1">
      <c r="A3" s="120">
        <v>1</v>
      </c>
      <c r="B3" s="121">
        <f t="shared" ref="B3:B66" ca="1" si="0">Age+A3-1</f>
        <v>71</v>
      </c>
      <c r="C3" s="122">
        <f>C2</f>
        <v>1.75</v>
      </c>
      <c r="D3" s="122">
        <f>D2</f>
        <v>3.05</v>
      </c>
      <c r="E3" s="123">
        <f ca="1">ROUND(SA*factor!D3*UNIT/UVUNIT,RoundNo)+ ROUND(SA*factor!C3*UNIT/UVUNIT,RoundNo)</f>
        <v>2505793.77</v>
      </c>
      <c r="F3" s="123">
        <f ca="1">ROUND(P2*factor!H3/UVUNIT,RoundNo)+ROUND(P2*(factor!C3/UVUNIT),RoundNo)</f>
        <v>0</v>
      </c>
      <c r="G3" s="123">
        <f ca="1">ROUND((E3+F3)*(D3-C3)/100,0)</f>
        <v>32575</v>
      </c>
      <c r="H3" s="124">
        <v>0</v>
      </c>
      <c r="I3" s="123">
        <f ca="1">FYPremium</f>
        <v>2655727</v>
      </c>
      <c r="J3" s="123">
        <f ca="1">ROUND(SA*factor!G3*UNIT/UVUNIT,0)</f>
        <v>2855620</v>
      </c>
      <c r="K3" s="123">
        <f ca="1">ROUND(SA*factor!C3*UNIT/UVUNIT,0)</f>
        <v>0</v>
      </c>
      <c r="L3" s="123">
        <f ca="1">ROUND(SA*factor!E3*UNIT/UVUNIT,0)</f>
        <v>2305153</v>
      </c>
      <c r="M3" s="123">
        <f ca="1">ROUND(SA*factor!D3*UNIT/UVUNIT,0)</f>
        <v>2505794</v>
      </c>
      <c r="N3" s="123">
        <f t="shared" ref="N3:N66" ca="1" si="1">IF(B3&lt;16,ROUND(N2*(1+D3/100)+(G3-H4),0),0)</f>
        <v>0</v>
      </c>
      <c r="O3" s="123">
        <f ca="1">IF(B3=15,ROUND(N3/(factor!H3)*UVUNIT,0),0)+IF(AND(B3&lt;&gt;險種基本資料!$B$21,B3&gt;15,OR(OR(PUAD=ZDIVOPT02,A3&lt;=PUAYear),AND(PMST=ZDIVOPT02,A3&gt;=PayYear))),ROUND((G3-H4)/(factor!H3)*UVUNIT,0),0)</f>
        <v>48124</v>
      </c>
      <c r="P3" s="123">
        <f ca="1">P2+O3</f>
        <v>48124</v>
      </c>
      <c r="Q3" s="123">
        <f ca="1">ROUND(P3*(factor!H3)/UVUNIT,0)</f>
        <v>32575</v>
      </c>
      <c r="R3" s="123">
        <f t="shared" ref="R3:R66" ca="1" si="2">IF(OR(B3&lt;16,A3&lt;=PUAYear),0,G3-H4)</f>
        <v>0</v>
      </c>
      <c r="S3" s="123">
        <f ca="1">S2+R3</f>
        <v>0</v>
      </c>
      <c r="T3" s="123">
        <f ca="1">ROUND(T2*(1+D3/100)+R3,0)</f>
        <v>0</v>
      </c>
      <c r="U3" s="123">
        <f ca="1">IF(C3="","",ROUND(P2*factor!C3*UNIT/UVUNIT,0))</f>
        <v>0</v>
      </c>
      <c r="V3" s="123">
        <f t="shared" ref="V3:V66" ca="1" si="3">ROUND(ROUND(ROUND(P2*GP/UVUNIT,0)*MIN(A3,PayYear),0)*PremMuti-ROUND(P2*AF2/UVUNIT, 0),0)</f>
        <v>0</v>
      </c>
      <c r="W3" s="123">
        <f ca="1">ROUND((P2*factor!B3/UVUNIT),0)</f>
        <v>0</v>
      </c>
      <c r="X3" s="123">
        <f ca="1">ROUND((ROUND(P2*factor!C3/UVUNIT,0)+ROUND(P2*factor!H3/UVUNIT,0))*VLOOKUP(B3,Corridor,險種基本資料!$C$22,FALSE),0)</f>
        <v>0</v>
      </c>
      <c r="Y3" s="123">
        <f ca="1">E3+F3</f>
        <v>2505793.77</v>
      </c>
      <c r="Z3" s="109">
        <f ca="1">ROUND(IF(險種基本資料!$I$28="Y",factor!I3,factor!D3)*(1-VLOOKUP(A3+1,險種基本資料!L:V,2+險種基本資料!$H$28,FALSE)),0)</f>
        <v>6227</v>
      </c>
      <c r="AA3">
        <f ca="1">ROUND(IF(險種基本資料!$I$28="Y",factor!I4,factor!D4)*(1-VLOOKUP(A3+1,險種基本資料!L:V,2+險種基本資料!$H$28,FALSE)),0)</f>
        <v>6319</v>
      </c>
      <c r="AB3">
        <f ca="1">IF(B3=險種基本資料!$B$21,0,ROUND(SA*UNIT/UVUNIT*(Z3+(AA3+factor!C4-Z3)*ROUNDDOWN(1/365,6)),0))</f>
        <v>2305246</v>
      </c>
      <c r="AC3">
        <f ca="1">IF(B3=險種基本資料!$B$21,0,ROUND(P3/UVUNIT*(factor!H3+(factor!H4+factor!C4-factor!H3)*ROUNDDOWN(1/365,6)) + IF(B3&lt;15,N3,0),0))</f>
        <v>32576</v>
      </c>
      <c r="AD3">
        <f t="shared" ref="AD3:AD66" ca="1" si="4">IF(AND(H4&gt;0,H5&lt;=0),A3,0)</f>
        <v>0</v>
      </c>
      <c r="AE3">
        <f t="shared" ref="AE3:AE66" ca="1" si="5">IF(AND(N3&gt;0,N4&lt;=0),A3,0)</f>
        <v>0</v>
      </c>
      <c r="AF3">
        <f ca="1">factor!C3+AF2</f>
        <v>0</v>
      </c>
    </row>
    <row r="4" spans="1:32" ht="16.149999999999999" hidden="1">
      <c r="A4" s="120">
        <v>2</v>
      </c>
      <c r="B4" s="121">
        <f t="shared" ca="1" si="0"/>
        <v>72</v>
      </c>
      <c r="C4" s="122">
        <f t="shared" ref="C4:D19" si="6">C3</f>
        <v>1.75</v>
      </c>
      <c r="D4" s="122">
        <f t="shared" si="6"/>
        <v>3.05</v>
      </c>
      <c r="E4" s="123">
        <f ca="1">ROUND(SA*factor!D4*UNIT/UVUNIT,RoundNo)+ ROUND(SA*factor!C4*UNIT/UVUNIT,RoundNo)</f>
        <v>2542442.2599999998</v>
      </c>
      <c r="F4" s="123">
        <f ca="1">ROUND(P3*factor!H4/UVUNIT,RoundNo)+ROUND(P3*(factor!C4/UVUNIT),RoundNo)</f>
        <v>33051.56</v>
      </c>
      <c r="G4" s="123">
        <f t="shared" ref="G4:G67" ca="1" si="7">ROUND((E4+F4)*(D4-C4)/100,0)</f>
        <v>33481</v>
      </c>
      <c r="H4" s="124">
        <f t="shared" ref="H4:H67" ca="1" si="8">IF(OR(B3&lt;16,AND(ZDIVOPT01=PMST,A3&lt;=PUAYear),AND(ZDIVOPT02=PMST,A3&gt;PUAYear)),IF(A4&lt;=PayYear,G3,0),0)</f>
        <v>0</v>
      </c>
      <c r="I4" s="123">
        <f t="shared" ref="I4:I67" ca="1" si="9">I3+IF(A4&lt;=PayYear,CYPremium,0)-H4</f>
        <v>2655727</v>
      </c>
      <c r="J4" s="123">
        <f ca="1">ROUND(SA*factor!G4*UNIT/UVUNIT,0)</f>
        <v>2855620</v>
      </c>
      <c r="K4" s="123">
        <f ca="1">ROUND(SA*factor!C4*UNIT/UVUNIT,0)</f>
        <v>0</v>
      </c>
      <c r="L4" s="123">
        <f ca="1">ROUND(SA*factor!E4*UNIT/UVUNIT,0)</f>
        <v>2339210</v>
      </c>
      <c r="M4" s="123">
        <f ca="1">ROUND(SA*factor!D4*UNIT/UVUNIT,0)</f>
        <v>2542442</v>
      </c>
      <c r="N4" s="123">
        <f t="shared" ca="1" si="1"/>
        <v>0</v>
      </c>
      <c r="O4" s="123">
        <f ca="1">IF(B4=15,ROUND(N4/(factor!H4)*UVUNIT,0),0)+IF(AND(B4&lt;&gt;險種基本資料!$B$21,B4&gt;15,OR(OR(PUAD=ZDIVOPT02,A4&lt;=PUAYear),AND(PMST=ZDIVOPT02,A4&gt;=PayYear))),ROUND((G4-H5)/(factor!H4)*UVUNIT,0),0)</f>
        <v>48749</v>
      </c>
      <c r="P4" s="123">
        <f t="shared" ref="P4:P67" ca="1" si="10">P3+O4</f>
        <v>96873</v>
      </c>
      <c r="Q4" s="123">
        <f ca="1">ROUND(P4*(factor!H4)/UVUNIT,0)</f>
        <v>66532</v>
      </c>
      <c r="R4" s="123">
        <f t="shared" ca="1" si="2"/>
        <v>0</v>
      </c>
      <c r="S4" s="123">
        <f t="shared" ref="S4:S67" ca="1" si="11">S3+R4</f>
        <v>0</v>
      </c>
      <c r="T4" s="123">
        <f t="shared" ref="T4:T67" ca="1" si="12">ROUND(T3*(1+D4/100)+R4,0)</f>
        <v>0</v>
      </c>
      <c r="U4" s="123">
        <f ca="1">IF(C4="","",ROUND(P3*factor!C4*UNIT/UVUNIT,0))</f>
        <v>0</v>
      </c>
      <c r="V4" s="123">
        <f t="shared" ca="1" si="3"/>
        <v>37123</v>
      </c>
      <c r="W4" s="123">
        <f ca="1">ROUND((P3*factor!B4/UVUNIT),0)</f>
        <v>962</v>
      </c>
      <c r="X4" s="123">
        <f ca="1">ROUND((ROUND(P3*factor!C4/UVUNIT,0)+ROUND(P3*factor!H4/UVUNIT,0))*VLOOKUP(B4,Corridor,險種基本資料!$C$22,FALSE),0)</f>
        <v>34705</v>
      </c>
      <c r="Y4" s="123">
        <f t="shared" ref="Y4:Y67" ca="1" si="13">E4+F4</f>
        <v>2575493.8199999998</v>
      </c>
      <c r="Z4" s="109">
        <f ca="1">ROUND(IF(險種基本資料!$I$28="Y",factor!I4,factor!D4)*(1-VLOOKUP(A4+1,險種基本資料!L:V,2+險種基本資料!$H$28,FALSE)),0)</f>
        <v>6799</v>
      </c>
      <c r="AA4">
        <f ca="1">ROUND(IF(險種基本資料!$I$28="Y",factor!I5,factor!D5)*(1-VLOOKUP(A4+1,險種基本資料!L:V,2+險種基本資料!$H$28,FALSE)),0)</f>
        <v>6899</v>
      </c>
      <c r="AB4">
        <f ca="1">IF(B4=險種基本資料!$B$21,0,ROUND(SA*UNIT/UVUNIT*(Z4+(AA4+factor!C5-Z4)*ROUNDDOWN(1/365,6)),0))</f>
        <v>2517001</v>
      </c>
      <c r="AC4">
        <f ca="1">IF(B4=險種基本資料!$B$21,0,ROUND(P4/UVUNIT*(factor!H4+(factor!H5+factor!C5-factor!H4)*ROUNDDOWN(1/365,6)) + IF(B4&lt;15,N4,0),0))</f>
        <v>66535</v>
      </c>
      <c r="AD4">
        <f t="shared" ca="1" si="4"/>
        <v>0</v>
      </c>
      <c r="AE4">
        <f t="shared" ca="1" si="5"/>
        <v>0</v>
      </c>
      <c r="AF4">
        <f ca="1">factor!C4+AF3</f>
        <v>0</v>
      </c>
    </row>
    <row r="5" spans="1:32" ht="16.149999999999999" hidden="1">
      <c r="A5" s="120">
        <v>3</v>
      </c>
      <c r="B5" s="121">
        <f t="shared" ca="1" si="0"/>
        <v>73</v>
      </c>
      <c r="C5" s="122">
        <f t="shared" si="6"/>
        <v>1.75</v>
      </c>
      <c r="D5" s="122">
        <f t="shared" si="6"/>
        <v>3.05</v>
      </c>
      <c r="E5" s="123">
        <f ca="1">ROUND(SA*factor!D5*UNIT/UVUNIT,RoundNo)+ ROUND(SA*factor!C5*UNIT/UVUNIT,RoundNo)</f>
        <v>2579831.11</v>
      </c>
      <c r="F5" s="123">
        <f ca="1">ROUND(P4*factor!H5/UVUNIT,RoundNo)+ROUND(P4*(factor!C5/UVUNIT),RoundNo)</f>
        <v>67510.789999999994</v>
      </c>
      <c r="G5" s="123">
        <f t="shared" ca="1" si="7"/>
        <v>34415</v>
      </c>
      <c r="H5" s="124">
        <f t="shared" ca="1" si="8"/>
        <v>0</v>
      </c>
      <c r="I5" s="123">
        <f t="shared" ca="1" si="9"/>
        <v>2655727</v>
      </c>
      <c r="J5" s="123">
        <f ca="1">ROUND(SA*factor!G5*UNIT/UVUNIT,0)</f>
        <v>2855620</v>
      </c>
      <c r="K5" s="123">
        <f ca="1">ROUND(SA*factor!C5*UNIT/UVUNIT,0)</f>
        <v>0</v>
      </c>
      <c r="L5" s="123">
        <f ca="1">ROUND(SA*factor!E5*UNIT/UVUNIT,0)</f>
        <v>2553918</v>
      </c>
      <c r="M5" s="123">
        <f ca="1">ROUND(SA*factor!D5*UNIT/UVUNIT,0)</f>
        <v>2579831</v>
      </c>
      <c r="N5" s="123">
        <f t="shared" ca="1" si="1"/>
        <v>0</v>
      </c>
      <c r="O5" s="123">
        <f ca="1">IF(B5=15,ROUND(N5/(factor!H5)*UVUNIT,0),0)+IF(AND(B5&lt;&gt;險種基本資料!$B$21,B5&gt;15,OR(OR(PUAD=ZDIVOPT02,A5&lt;=PUAYear),AND(PMST=ZDIVOPT02,A5&gt;=PayYear))),ROUND((G5-H6)/(factor!H5)*UVUNIT,0),0)</f>
        <v>49383</v>
      </c>
      <c r="P5" s="123">
        <f t="shared" ca="1" si="10"/>
        <v>146256</v>
      </c>
      <c r="Q5" s="123">
        <f ca="1">ROUND(P5*(factor!H5)/UVUNIT,0)</f>
        <v>101926</v>
      </c>
      <c r="R5" s="123">
        <f t="shared" ca="1" si="2"/>
        <v>0</v>
      </c>
      <c r="S5" s="123">
        <f t="shared" ca="1" si="11"/>
        <v>0</v>
      </c>
      <c r="T5" s="123">
        <f t="shared" ca="1" si="12"/>
        <v>0</v>
      </c>
      <c r="U5" s="123">
        <f ca="1">IF(C5="","",ROUND(P4*factor!C5*UNIT/UVUNIT,0))</f>
        <v>0</v>
      </c>
      <c r="V5" s="123">
        <f t="shared" ca="1" si="3"/>
        <v>74728</v>
      </c>
      <c r="W5" s="123">
        <f ca="1">ROUND((P4*factor!B5/UVUNIT),0)</f>
        <v>2906</v>
      </c>
      <c r="X5" s="123">
        <f ca="1">ROUND((ROUND(P4*factor!C5/UVUNIT,0)+ROUND(P4*factor!H5/UVUNIT,0))*VLOOKUP(B5,Corridor,險種基本資料!$C$22,FALSE),0)</f>
        <v>70887</v>
      </c>
      <c r="Y5" s="123">
        <f t="shared" ca="1" si="13"/>
        <v>2647341.9</v>
      </c>
      <c r="Z5" s="109">
        <f ca="1">ROUND(IF(險種基本資料!$I$28="Y",factor!I5,factor!D5)*(1-VLOOKUP(A5+1,險種基本資料!L:V,2+險種基本資料!$H$28,FALSE)),0)</f>
        <v>6899</v>
      </c>
      <c r="AA5">
        <f ca="1">ROUND(IF(險種基本資料!$I$28="Y",factor!I6,factor!D6)*(1-VLOOKUP(A5+1,險種基本資料!L:V,2+險種基本資料!$H$28,FALSE)),0)</f>
        <v>7001</v>
      </c>
      <c r="AB5">
        <f ca="1">IF(B5=險種基本資料!$B$21,0,ROUND(SA*UNIT/UVUNIT*(Z5+(AA5+factor!C6-Z5)*ROUNDDOWN(1/365,6)),0))</f>
        <v>2554021</v>
      </c>
      <c r="AC5">
        <f ca="1">IF(B5=險種基本資料!$B$21,0,ROUND(P5/UVUNIT*(factor!H5+(factor!H6+factor!C6-factor!H5)*ROUNDDOWN(1/365,6)) + IF(B5&lt;15,N5,0),0))</f>
        <v>101930</v>
      </c>
      <c r="AD5">
        <f t="shared" ca="1" si="4"/>
        <v>0</v>
      </c>
      <c r="AE5">
        <f t="shared" ca="1" si="5"/>
        <v>0</v>
      </c>
      <c r="AF5">
        <f ca="1">factor!C5+AF4</f>
        <v>0</v>
      </c>
    </row>
    <row r="6" spans="1:32" ht="16.149999999999999" hidden="1">
      <c r="A6" s="120">
        <v>4</v>
      </c>
      <c r="B6" s="121">
        <f t="shared" ca="1" si="0"/>
        <v>74</v>
      </c>
      <c r="C6" s="122">
        <f t="shared" si="6"/>
        <v>1.75</v>
      </c>
      <c r="D6" s="122">
        <f t="shared" si="6"/>
        <v>3.05</v>
      </c>
      <c r="E6" s="123">
        <f ca="1">ROUND(SA*factor!D6*UNIT/UVUNIT,RoundNo)+ ROUND(SA*factor!C6*UNIT/UVUNIT,RoundNo)</f>
        <v>2617960.34</v>
      </c>
      <c r="F6" s="123">
        <f ca="1">ROUND(P5*factor!H6/UVUNIT,RoundNo)+ROUND(P5*(factor!C6/UVUNIT),RoundNo)</f>
        <v>103432.24</v>
      </c>
      <c r="G6" s="123">
        <f t="shared" ca="1" si="7"/>
        <v>35378</v>
      </c>
      <c r="H6" s="124">
        <f t="shared" ca="1" si="8"/>
        <v>0</v>
      </c>
      <c r="I6" s="123">
        <f t="shared" ca="1" si="9"/>
        <v>2655727</v>
      </c>
      <c r="J6" s="123">
        <f ca="1">ROUND(SA*factor!G6*UNIT/UVUNIT,0)</f>
        <v>2855620</v>
      </c>
      <c r="K6" s="123">
        <f ca="1">ROUND(SA*factor!C6*UNIT/UVUNIT,0)</f>
        <v>0</v>
      </c>
      <c r="L6" s="123">
        <f ca="1">ROUND(SA*factor!E6*UNIT/UVUNIT,0)</f>
        <v>2591677</v>
      </c>
      <c r="M6" s="123">
        <f ca="1">ROUND(SA*factor!D6*UNIT/UVUNIT,0)</f>
        <v>2617960</v>
      </c>
      <c r="N6" s="123">
        <f t="shared" ca="1" si="1"/>
        <v>0</v>
      </c>
      <c r="O6" s="123">
        <f ca="1">IF(B6=15,ROUND(N6/(factor!H6)*UVUNIT,0),0)+IF(AND(B6&lt;&gt;險種基本資料!$B$21,B6&gt;15,OR(OR(PUAD=ZDIVOPT02,A6&lt;=PUAYear),AND(PMST=ZDIVOPT02,A6&gt;=PayYear))),ROUND((G6-H7)/(factor!H6)*UVUNIT,0),0)</f>
        <v>50025</v>
      </c>
      <c r="P6" s="123">
        <f t="shared" ca="1" si="10"/>
        <v>196281</v>
      </c>
      <c r="Q6" s="123">
        <f ca="1">ROUND(P6*(factor!H6)/UVUNIT,0)</f>
        <v>138810</v>
      </c>
      <c r="R6" s="123">
        <f t="shared" ca="1" si="2"/>
        <v>0</v>
      </c>
      <c r="S6" s="123">
        <f t="shared" ca="1" si="11"/>
        <v>0</v>
      </c>
      <c r="T6" s="123">
        <f t="shared" ca="1" si="12"/>
        <v>0</v>
      </c>
      <c r="U6" s="123">
        <f ca="1">IF(C6="","",ROUND(P5*factor!C6*UNIT/UVUNIT,0))</f>
        <v>0</v>
      </c>
      <c r="V6" s="123">
        <f t="shared" ca="1" si="3"/>
        <v>112822</v>
      </c>
      <c r="W6" s="123">
        <f ca="1">ROUND((P5*factor!B6/UVUNIT),0)</f>
        <v>5850</v>
      </c>
      <c r="X6" s="123">
        <f ca="1">ROUND((ROUND(P5*factor!C6/UVUNIT,0)+ROUND(P5*factor!H6/UVUNIT,0))*VLOOKUP(B6,Corridor,險種基本資料!$C$22,FALSE),0)</f>
        <v>108604</v>
      </c>
      <c r="Y6" s="123">
        <f t="shared" ca="1" si="13"/>
        <v>2721392.58</v>
      </c>
      <c r="Z6" s="109">
        <f ca="1">ROUND(IF(險種基本資料!$I$28="Y",factor!I6,factor!D6)*(1-VLOOKUP(A6+1,險種基本資料!L:V,2+險種基本資料!$H$28,FALSE)),0)</f>
        <v>7001</v>
      </c>
      <c r="AA6">
        <f ca="1">ROUND(IF(險種基本資料!$I$28="Y",factor!I7,factor!D7)*(1-VLOOKUP(A6+1,險種基本資料!L:V,2+險種基本資料!$H$28,FALSE)),0)</f>
        <v>7040</v>
      </c>
      <c r="AB6">
        <f ca="1">IF(B6=險種基本資料!$B$21,0,ROUND(SA*UNIT/UVUNIT*(Z6+(AA6+factor!C7-Z6)*ROUNDDOWN(1/365,6)),0))</f>
        <v>2591717</v>
      </c>
      <c r="AC6">
        <f ca="1">IF(B6=險種基本資料!$B$21,0,ROUND(P6/UVUNIT*(factor!H6+(factor!H7+factor!C7-factor!H6)*ROUNDDOWN(1/365,6)) + IF(B6&lt;15,N6,0),0))</f>
        <v>138812</v>
      </c>
      <c r="AD6">
        <f t="shared" ca="1" si="4"/>
        <v>0</v>
      </c>
      <c r="AE6">
        <f t="shared" ca="1" si="5"/>
        <v>0</v>
      </c>
      <c r="AF6">
        <f ca="1">factor!C6+AF5</f>
        <v>0</v>
      </c>
    </row>
    <row r="7" spans="1:32" ht="16.149999999999999" hidden="1">
      <c r="A7" s="120">
        <v>5</v>
      </c>
      <c r="B7" s="121">
        <f t="shared" ca="1" si="0"/>
        <v>75</v>
      </c>
      <c r="C7" s="122">
        <f t="shared" si="6"/>
        <v>1.75</v>
      </c>
      <c r="D7" s="122">
        <f t="shared" si="6"/>
        <v>3.05</v>
      </c>
      <c r="E7" s="123">
        <f ca="1">ROUND(SA*factor!D7*UNIT/UVUNIT,RoundNo)+ ROUND(SA*factor!C7*UNIT/UVUNIT,RoundNo)</f>
        <v>2632397.62</v>
      </c>
      <c r="F7" s="123">
        <f ca="1">ROUND(P6*factor!H7/UVUNIT,RoundNo)+ROUND(P6*(factor!C7/UVUNIT),RoundNo)</f>
        <v>139575.42000000001</v>
      </c>
      <c r="G7" s="123">
        <f t="shared" ca="1" si="7"/>
        <v>36036</v>
      </c>
      <c r="H7" s="124">
        <f t="shared" ca="1" si="8"/>
        <v>0</v>
      </c>
      <c r="I7" s="123">
        <f t="shared" ca="1" si="9"/>
        <v>2655727</v>
      </c>
      <c r="J7" s="123">
        <f ca="1">ROUND(SA*factor!G7*UNIT/UVUNIT,0)</f>
        <v>3701867</v>
      </c>
      <c r="K7" s="123">
        <f ca="1">ROUND(SA*factor!C7*UNIT/UVUNIT,0)</f>
        <v>0</v>
      </c>
      <c r="L7" s="123">
        <f ca="1">ROUND(SA*factor!E7*UNIT/UVUNIT,0)</f>
        <v>2606114</v>
      </c>
      <c r="M7" s="123">
        <f ca="1">ROUND(SA*factor!D7*UNIT/UVUNIT,0)</f>
        <v>2632398</v>
      </c>
      <c r="N7" s="123">
        <f t="shared" ca="1" si="1"/>
        <v>0</v>
      </c>
      <c r="O7" s="123">
        <f ca="1">IF(B7=15,ROUND(N7/(factor!H7)*UVUNIT,0),0)+IF(AND(B7&lt;&gt;險種基本資料!$B$21,B7&gt;15,OR(OR(PUAD=ZDIVOPT02,A7&lt;=PUAYear),AND(PMST=ZDIVOPT02,A7&gt;=PayYear))),ROUND((G7-H8)/(factor!H7)*UVUNIT,0),0)</f>
        <v>50676</v>
      </c>
      <c r="P7" s="123">
        <f t="shared" ca="1" si="10"/>
        <v>246957</v>
      </c>
      <c r="Q7" s="123">
        <f ca="1">ROUND(P7*(factor!H7)/UVUNIT,0)</f>
        <v>175611</v>
      </c>
      <c r="R7" s="123">
        <f t="shared" ca="1" si="2"/>
        <v>0</v>
      </c>
      <c r="S7" s="123">
        <f t="shared" ca="1" si="11"/>
        <v>0</v>
      </c>
      <c r="T7" s="123">
        <f t="shared" ca="1" si="12"/>
        <v>0</v>
      </c>
      <c r="U7" s="123">
        <f ca="1">IF(C7="","",ROUND(P6*factor!C7*UNIT/UVUNIT,0))</f>
        <v>0</v>
      </c>
      <c r="V7" s="123">
        <f t="shared" ca="1" si="3"/>
        <v>151411</v>
      </c>
      <c r="W7" s="123">
        <f ca="1">ROUND((P6*factor!B7/UVUNIT),0)</f>
        <v>196281</v>
      </c>
      <c r="X7" s="123">
        <f ca="1">ROUND((ROUND(P6*factor!C7/UVUNIT,0)+ROUND(P6*factor!H7/UVUNIT,0))*VLOOKUP(B7,Corridor,險種基本資料!$C$22,FALSE),0)</f>
        <v>146554</v>
      </c>
      <c r="Y7" s="123">
        <f t="shared" ca="1" si="13"/>
        <v>2771973.04</v>
      </c>
      <c r="Z7" s="109">
        <f ca="1">ROUND(IF(險種基本資料!$I$28="Y",factor!I7,factor!D7)*(1-VLOOKUP(A7+1,險種基本資料!L:V,2+險種基本資料!$H$28,FALSE)),0)</f>
        <v>7040</v>
      </c>
      <c r="AA7">
        <f ca="1">ROUND(IF(險種基本資料!$I$28="Y",factor!I8,factor!D8)*(1-VLOOKUP(A7+1,險種基本資料!L:V,2+險種基本資料!$H$28,FALSE)),0)</f>
        <v>7073</v>
      </c>
      <c r="AB7">
        <f ca="1">IF(B7=險種基本資料!$B$21,0,ROUND(SA*UNIT/UVUNIT*(Z7+(AA7+factor!C8-Z7)*ROUNDDOWN(1/365,6)),0))</f>
        <v>2606148</v>
      </c>
      <c r="AC7">
        <f ca="1">IF(B7=險種基本資料!$B$21,0,ROUND(P7/UVUNIT*(factor!H7+(factor!H8+factor!C8-factor!H7)*ROUNDDOWN(1/365,6)) + IF(B7&lt;15,N7,0),0))</f>
        <v>175613</v>
      </c>
      <c r="AD7">
        <f t="shared" ca="1" si="4"/>
        <v>0</v>
      </c>
      <c r="AE7">
        <f t="shared" ca="1" si="5"/>
        <v>0</v>
      </c>
      <c r="AF7">
        <f ca="1">factor!C7+AF6</f>
        <v>0</v>
      </c>
    </row>
    <row r="8" spans="1:32" ht="16.149999999999999" hidden="1">
      <c r="A8" s="120">
        <v>6</v>
      </c>
      <c r="B8" s="121">
        <f t="shared" ca="1" si="0"/>
        <v>76</v>
      </c>
      <c r="C8" s="122">
        <f t="shared" si="6"/>
        <v>1.75</v>
      </c>
      <c r="D8" s="122">
        <f t="shared" si="6"/>
        <v>3.05</v>
      </c>
      <c r="E8" s="123">
        <f ca="1">ROUND(SA*factor!D8*UNIT/UVUNIT,RoundNo)+ ROUND(SA*factor!C8*UNIT/UVUNIT,RoundNo)</f>
        <v>2644613.7799999998</v>
      </c>
      <c r="F8" s="123">
        <f ca="1">ROUND(P7*factor!H8/UVUNIT,RoundNo)+ROUND(P7*(factor!C8/UVUNIT),RoundNo)</f>
        <v>176426.08</v>
      </c>
      <c r="G8" s="123">
        <f t="shared" ca="1" si="7"/>
        <v>36674</v>
      </c>
      <c r="H8" s="124">
        <f t="shared" ca="1" si="8"/>
        <v>0</v>
      </c>
      <c r="I8" s="123">
        <f t="shared" ca="1" si="9"/>
        <v>2655727</v>
      </c>
      <c r="J8" s="123">
        <f ca="1">ROUND(SA*factor!G8*UNIT/UVUNIT,0)</f>
        <v>3701867</v>
      </c>
      <c r="K8" s="123">
        <f ca="1">ROUND(SA*factor!C8*UNIT/UVUNIT,0)</f>
        <v>0</v>
      </c>
      <c r="L8" s="123">
        <f ca="1">ROUND(SA*factor!E8*UNIT/UVUNIT,0)</f>
        <v>2618331</v>
      </c>
      <c r="M8" s="123">
        <f ca="1">ROUND(SA*factor!D8*UNIT/UVUNIT,0)</f>
        <v>2644614</v>
      </c>
      <c r="N8" s="123">
        <f t="shared" ca="1" si="1"/>
        <v>0</v>
      </c>
      <c r="O8" s="123">
        <f ca="1">IF(B8=15,ROUND(N8/(factor!H8)*UVUNIT,0),0)+IF(AND(B8&lt;&gt;險種基本資料!$B$21,B8&gt;15,OR(OR(PUAD=ZDIVOPT02,A8&lt;=PUAYear),AND(PMST=ZDIVOPT02,A8&gt;=PayYear))),ROUND((G8-H9)/(factor!H8)*UVUNIT,0),0)</f>
        <v>51335</v>
      </c>
      <c r="P8" s="123">
        <f t="shared" ca="1" si="10"/>
        <v>298292</v>
      </c>
      <c r="Q8" s="123">
        <f ca="1">ROUND(P8*(factor!H8)/UVUNIT,0)</f>
        <v>213100</v>
      </c>
      <c r="R8" s="123">
        <f t="shared" ca="1" si="2"/>
        <v>36674</v>
      </c>
      <c r="S8" s="123">
        <f t="shared" ca="1" si="11"/>
        <v>36674</v>
      </c>
      <c r="T8" s="123">
        <f t="shared" ca="1" si="12"/>
        <v>36674</v>
      </c>
      <c r="U8" s="123">
        <f ca="1">IF(C8="","",ROUND(P7*factor!C8*UNIT/UVUNIT,0))</f>
        <v>0</v>
      </c>
      <c r="V8" s="123">
        <f t="shared" ca="1" si="3"/>
        <v>190503</v>
      </c>
      <c r="W8" s="123">
        <f ca="1">ROUND((P7*factor!B8/UVUNIT),0)</f>
        <v>246957</v>
      </c>
      <c r="X8" s="123">
        <f ca="1">ROUND((ROUND(P7*factor!C8/UVUNIT,0)+ROUND(P7*factor!H8/UVUNIT,0))*VLOOKUP(B8,Corridor,險種基本資料!$C$22,FALSE),0)</f>
        <v>185247</v>
      </c>
      <c r="Y8" s="123">
        <f t="shared" ca="1" si="13"/>
        <v>2821039.86</v>
      </c>
      <c r="Z8" s="109">
        <f ca="1">ROUND(IF(險種基本資料!$I$28="Y",factor!I8,factor!D8)*(1-VLOOKUP(A8+1,險種基本資料!L:V,2+險種基本資料!$H$28,FALSE)),0)</f>
        <v>7144</v>
      </c>
      <c r="AA8">
        <f ca="1">ROUND(IF(險種基本資料!$I$28="Y",factor!I9,factor!D9)*(1-VLOOKUP(A8+1,險種基本資料!L:V,2+險種基本資料!$H$28,FALSE)),0)</f>
        <v>7170</v>
      </c>
      <c r="AB8">
        <f ca="1">IF(B8=險種基本資料!$B$21,0,ROUND(SA*UNIT/UVUNIT*(Z8+(AA8+factor!C9-Z8)*ROUNDDOWN(1/365,6)),0))</f>
        <v>2644640</v>
      </c>
      <c r="AC8">
        <f ca="1">IF(B8=險種基本資料!$B$21,0,ROUND(P8/UVUNIT*(factor!H8+(factor!H9+factor!C9-factor!H8)*ROUNDDOWN(1/365,6)) + IF(B8&lt;15,N8,0),0))</f>
        <v>213102</v>
      </c>
      <c r="AD8">
        <f t="shared" ca="1" si="4"/>
        <v>0</v>
      </c>
      <c r="AE8">
        <f t="shared" ca="1" si="5"/>
        <v>0</v>
      </c>
      <c r="AF8">
        <f ca="1">factor!C8+AF7</f>
        <v>0</v>
      </c>
    </row>
    <row r="9" spans="1:32" ht="16.149999999999999" hidden="1">
      <c r="A9" s="120">
        <v>7</v>
      </c>
      <c r="B9" s="121">
        <f t="shared" ca="1" si="0"/>
        <v>77</v>
      </c>
      <c r="C9" s="122">
        <f t="shared" si="6"/>
        <v>1.75</v>
      </c>
      <c r="D9" s="122">
        <f t="shared" si="6"/>
        <v>3.05</v>
      </c>
      <c r="E9" s="123">
        <f ca="1">ROUND(SA*factor!D9*UNIT/UVUNIT,RoundNo)+ ROUND(SA*factor!C9*UNIT/UVUNIT,RoundNo)</f>
        <v>2654238.64</v>
      </c>
      <c r="F9" s="123">
        <f ca="1">ROUND(P8*factor!H9/UVUNIT,RoundNo)+ROUND(P8*(factor!C9/UVUNIT),RoundNo)</f>
        <v>213875.36</v>
      </c>
      <c r="G9" s="123">
        <f t="shared" ca="1" si="7"/>
        <v>37285</v>
      </c>
      <c r="H9" s="124">
        <f t="shared" ca="1" si="8"/>
        <v>0</v>
      </c>
      <c r="I9" s="123">
        <f t="shared" ca="1" si="9"/>
        <v>2655727</v>
      </c>
      <c r="J9" s="123">
        <f ca="1">ROUND(SA*factor!G9*UNIT/UVUNIT,0)</f>
        <v>3701867</v>
      </c>
      <c r="K9" s="123">
        <f ca="1">ROUND(SA*factor!C9*UNIT/UVUNIT,0)</f>
        <v>0</v>
      </c>
      <c r="L9" s="123">
        <f ca="1">ROUND(SA*factor!E9*UNIT/UVUNIT,0)</f>
        <v>2654239</v>
      </c>
      <c r="M9" s="123">
        <f ca="1">ROUND(SA*factor!D9*UNIT/UVUNIT,0)</f>
        <v>2654239</v>
      </c>
      <c r="N9" s="123">
        <f t="shared" ca="1" si="1"/>
        <v>0</v>
      </c>
      <c r="O9" s="123">
        <f ca="1">IF(B9=15,ROUND(N9/(factor!H9)*UVUNIT,0),0)+IF(AND(B9&lt;&gt;險種基本資料!$B$21,B9&gt;15,OR(OR(PUAD=ZDIVOPT02,A9&lt;=PUAYear),AND(PMST=ZDIVOPT02,A9&gt;=PayYear))),ROUND((G9-H10)/(factor!H9)*UVUNIT,0),0)</f>
        <v>52001</v>
      </c>
      <c r="P9" s="123">
        <f t="shared" ca="1" si="10"/>
        <v>350293</v>
      </c>
      <c r="Q9" s="123">
        <f ca="1">ROUND(P9*(factor!H9)/UVUNIT,0)</f>
        <v>251160</v>
      </c>
      <c r="R9" s="123">
        <f t="shared" ca="1" si="2"/>
        <v>37285</v>
      </c>
      <c r="S9" s="123">
        <f t="shared" ca="1" si="11"/>
        <v>73959</v>
      </c>
      <c r="T9" s="123">
        <f t="shared" ca="1" si="12"/>
        <v>75078</v>
      </c>
      <c r="U9" s="123">
        <f ca="1">IF(C9="","",ROUND(P8*factor!C9*UNIT/UVUNIT,0))</f>
        <v>0</v>
      </c>
      <c r="V9" s="123">
        <f t="shared" ca="1" si="3"/>
        <v>230102</v>
      </c>
      <c r="W9" s="123">
        <f ca="1">ROUND((P8*factor!B9/UVUNIT),0)</f>
        <v>298292</v>
      </c>
      <c r="X9" s="123">
        <f ca="1">ROUND((ROUND(P8*factor!C9/UVUNIT,0)+ROUND(P8*factor!H9/UVUNIT,0))*VLOOKUP(B9,Corridor,險種基本資料!$C$22,FALSE),0)</f>
        <v>224569</v>
      </c>
      <c r="Y9" s="123">
        <f t="shared" ca="1" si="13"/>
        <v>2868114</v>
      </c>
      <c r="Z9" s="109">
        <f ca="1">ROUND(IF(險種基本資料!$I$28="Y",factor!I9,factor!D9)*(1-VLOOKUP(A9+1,險種基本資料!L:V,2+險種基本資料!$H$28,FALSE)),0)</f>
        <v>7170</v>
      </c>
      <c r="AA9">
        <f ca="1">ROUND(IF(險種基本資料!$I$28="Y",factor!I10,factor!D10)*(1-VLOOKUP(A9+1,險種基本資料!L:V,2+險種基本資料!$H$28,FALSE)),0)</f>
        <v>7187</v>
      </c>
      <c r="AB9">
        <f ca="1">IF(B9=險種基本資料!$B$21,0,ROUND(SA*UNIT/UVUNIT*(Z9+(AA9+factor!C10-Z9)*ROUNDDOWN(1/365,6)),0))</f>
        <v>2654256</v>
      </c>
      <c r="AC9">
        <f ca="1">IF(B9=險種基本資料!$B$21,0,ROUND(P9/UVUNIT*(factor!H9+(factor!H10+factor!C10-factor!H9)*ROUNDDOWN(1/365,6)) + IF(B9&lt;15,N9,0),0))</f>
        <v>251162</v>
      </c>
      <c r="AD9">
        <f t="shared" ca="1" si="4"/>
        <v>0</v>
      </c>
      <c r="AE9">
        <f t="shared" ca="1" si="5"/>
        <v>0</v>
      </c>
      <c r="AF9">
        <f ca="1">factor!C9+AF8</f>
        <v>0</v>
      </c>
    </row>
    <row r="10" spans="1:32" ht="16.149999999999999" hidden="1">
      <c r="A10" s="120">
        <v>8</v>
      </c>
      <c r="B10" s="121">
        <f t="shared" ca="1" si="0"/>
        <v>78</v>
      </c>
      <c r="C10" s="122">
        <f t="shared" si="6"/>
        <v>1.75</v>
      </c>
      <c r="D10" s="122">
        <f t="shared" si="6"/>
        <v>3.05</v>
      </c>
      <c r="E10" s="123">
        <f ca="1">ROUND(SA*factor!D10*UNIT/UVUNIT,RoundNo)+ ROUND(SA*factor!C10*UNIT/UVUNIT,RoundNo)</f>
        <v>2660531.81</v>
      </c>
      <c r="F10" s="123">
        <f ca="1">ROUND(P9*factor!H10/UVUNIT,RoundNo)+ROUND(P9*(factor!C10/UVUNIT),RoundNo)</f>
        <v>251755.58</v>
      </c>
      <c r="G10" s="123">
        <f t="shared" ca="1" si="7"/>
        <v>37860</v>
      </c>
      <c r="H10" s="124">
        <f t="shared" ca="1" si="8"/>
        <v>0</v>
      </c>
      <c r="I10" s="123">
        <f t="shared" ca="1" si="9"/>
        <v>2655727</v>
      </c>
      <c r="J10" s="123">
        <f ca="1">ROUND(SA*factor!G10*UNIT/UVUNIT,0)</f>
        <v>3701867</v>
      </c>
      <c r="K10" s="123">
        <f ca="1">ROUND(SA*factor!C10*UNIT/UVUNIT,0)</f>
        <v>0</v>
      </c>
      <c r="L10" s="123">
        <f ca="1">ROUND(SA*factor!E10*UNIT/UVUNIT,0)</f>
        <v>2660532</v>
      </c>
      <c r="M10" s="123">
        <f ca="1">ROUND(SA*factor!D10*UNIT/UVUNIT,0)</f>
        <v>2660532</v>
      </c>
      <c r="N10" s="123">
        <f t="shared" ca="1" si="1"/>
        <v>0</v>
      </c>
      <c r="O10" s="123">
        <f ca="1">IF(B10=15,ROUND(N10/(factor!H10)*UVUNIT,0),0)+IF(AND(B10&lt;&gt;險種基本資料!$B$21,B10&gt;15,OR(OR(PUAD=ZDIVOPT02,A10&lt;=PUAYear),AND(PMST=ZDIVOPT02,A10&gt;=PayYear))),ROUND((G10-H11)/(factor!H10)*UVUNIT,0),0)</f>
        <v>52678</v>
      </c>
      <c r="P10" s="123">
        <f t="shared" ca="1" si="10"/>
        <v>402971</v>
      </c>
      <c r="Q10" s="123">
        <f ca="1">ROUND(P10*(factor!H10)/UVUNIT,0)</f>
        <v>289615</v>
      </c>
      <c r="R10" s="123">
        <f t="shared" ca="1" si="2"/>
        <v>37860</v>
      </c>
      <c r="S10" s="123">
        <f t="shared" ca="1" si="11"/>
        <v>111819</v>
      </c>
      <c r="T10" s="123">
        <f t="shared" ca="1" si="12"/>
        <v>115228</v>
      </c>
      <c r="U10" s="123">
        <f ca="1">IF(C10="","",ROUND(P9*factor!C10*UNIT/UVUNIT,0))</f>
        <v>0</v>
      </c>
      <c r="V10" s="123">
        <f t="shared" ca="1" si="3"/>
        <v>270216</v>
      </c>
      <c r="W10" s="123">
        <f ca="1">ROUND((P9*factor!B10/UVUNIT),0)</f>
        <v>350293</v>
      </c>
      <c r="X10" s="123">
        <f ca="1">ROUND((ROUND(P9*factor!C10/UVUNIT,0)+ROUND(P9*factor!H10/UVUNIT,0))*VLOOKUP(B10,Corridor,險種基本資料!$C$22,FALSE),0)</f>
        <v>264344</v>
      </c>
      <c r="Y10" s="123">
        <f t="shared" ca="1" si="13"/>
        <v>2912287.39</v>
      </c>
      <c r="Z10" s="109">
        <f ca="1">ROUND(IF(險種基本資料!$I$28="Y",factor!I10,factor!D10)*(1-VLOOKUP(A10+1,險種基本資料!L:V,2+險種基本資料!$H$28,FALSE)),0)</f>
        <v>7187</v>
      </c>
      <c r="AA10">
        <f ca="1">ROUND(IF(險種基本資料!$I$28="Y",factor!I11,factor!D11)*(1-VLOOKUP(A10+1,險種基本資料!L:V,2+險種基本資料!$H$28,FALSE)),0)</f>
        <v>7194</v>
      </c>
      <c r="AB10">
        <f ca="1">IF(B10=險種基本資料!$B$21,0,ROUND(SA*UNIT/UVUNIT*(Z10+(AA10+factor!C11-Z10)*ROUNDDOWN(1/365,6)),0))</f>
        <v>2660539</v>
      </c>
      <c r="AC10">
        <f ca="1">IF(B10=險種基本資料!$B$21,0,ROUND(P10/UVUNIT*(factor!H10+(factor!H11+factor!C11-factor!H10)*ROUNDDOWN(1/365,6)) + IF(B10&lt;15,N10,0),0))</f>
        <v>289616</v>
      </c>
      <c r="AD10">
        <f t="shared" ca="1" si="4"/>
        <v>0</v>
      </c>
      <c r="AE10">
        <f t="shared" ca="1" si="5"/>
        <v>0</v>
      </c>
      <c r="AF10">
        <f ca="1">factor!C10+AF9</f>
        <v>0</v>
      </c>
    </row>
    <row r="11" spans="1:32" ht="16.149999999999999" hidden="1">
      <c r="A11" s="120">
        <v>9</v>
      </c>
      <c r="B11" s="121">
        <f t="shared" ca="1" si="0"/>
        <v>79</v>
      </c>
      <c r="C11" s="122">
        <f t="shared" si="6"/>
        <v>1.75</v>
      </c>
      <c r="D11" s="122">
        <f t="shared" si="6"/>
        <v>3.05</v>
      </c>
      <c r="E11" s="123">
        <f ca="1">ROUND(SA*factor!D11*UNIT/UVUNIT,RoundNo)+ ROUND(SA*factor!C11*UNIT/UVUNIT,RoundNo)</f>
        <v>2663123.12</v>
      </c>
      <c r="F11" s="123">
        <f ca="1">ROUND(P10*factor!H11/UVUNIT,RoundNo)+ROUND(P10*(factor!C11/UVUNIT),RoundNo)</f>
        <v>289897.34000000003</v>
      </c>
      <c r="G11" s="123">
        <f t="shared" ca="1" si="7"/>
        <v>38389</v>
      </c>
      <c r="H11" s="124">
        <f t="shared" ca="1" si="8"/>
        <v>0</v>
      </c>
      <c r="I11" s="123">
        <f t="shared" ca="1" si="9"/>
        <v>2655727</v>
      </c>
      <c r="J11" s="123">
        <f ca="1">ROUND(SA*factor!G11*UNIT/UVUNIT,0)</f>
        <v>3701867</v>
      </c>
      <c r="K11" s="123">
        <f ca="1">ROUND(SA*factor!C11*UNIT/UVUNIT,0)</f>
        <v>0</v>
      </c>
      <c r="L11" s="123">
        <f ca="1">ROUND(SA*factor!E11*UNIT/UVUNIT,0)</f>
        <v>2663123</v>
      </c>
      <c r="M11" s="123">
        <f ca="1">ROUND(SA*factor!D11*UNIT/UVUNIT,0)</f>
        <v>2663123</v>
      </c>
      <c r="N11" s="123">
        <f t="shared" ca="1" si="1"/>
        <v>0</v>
      </c>
      <c r="O11" s="123">
        <f ca="1">IF(B11=15,ROUND(N11/(factor!H11)*UVUNIT,0),0)+IF(AND(B11&lt;&gt;險種基本資料!$B$21,B11&gt;15,OR(OR(PUAD=ZDIVOPT02,A11&lt;=PUAYear),AND(PMST=ZDIVOPT02,A11&gt;=PayYear))),ROUND((G11-H12)/(factor!H11)*UVUNIT,0),0)</f>
        <v>53363</v>
      </c>
      <c r="P11" s="123">
        <f t="shared" ca="1" si="10"/>
        <v>456334</v>
      </c>
      <c r="Q11" s="123">
        <f ca="1">ROUND(P11*(factor!H11)/UVUNIT,0)</f>
        <v>328287</v>
      </c>
      <c r="R11" s="123">
        <f t="shared" ca="1" si="2"/>
        <v>38389</v>
      </c>
      <c r="S11" s="123">
        <f t="shared" ca="1" si="11"/>
        <v>150208</v>
      </c>
      <c r="T11" s="123">
        <f t="shared" ca="1" si="12"/>
        <v>157131</v>
      </c>
      <c r="U11" s="123">
        <f ca="1">IF(C11="","",ROUND(P10*factor!C11*UNIT/UVUNIT,0))</f>
        <v>0</v>
      </c>
      <c r="V11" s="123">
        <f t="shared" ca="1" si="3"/>
        <v>310852</v>
      </c>
      <c r="W11" s="123">
        <f ca="1">ROUND((P10*factor!B11/UVUNIT),0)</f>
        <v>402971</v>
      </c>
      <c r="X11" s="123">
        <f ca="1">ROUND((ROUND(P10*factor!C11/UVUNIT,0)+ROUND(P10*factor!H11/UVUNIT,0))*VLOOKUP(B11,Corridor,險種基本資料!$C$22,FALSE),0)</f>
        <v>304392</v>
      </c>
      <c r="Y11" s="123">
        <f t="shared" ca="1" si="13"/>
        <v>2953020.46</v>
      </c>
      <c r="Z11" s="109">
        <f ca="1">ROUND(IF(險種基本資料!$I$28="Y",factor!I11,factor!D11)*(1-VLOOKUP(A11+1,險種基本資料!L:V,2+險種基本資料!$H$28,FALSE)),0)</f>
        <v>7194</v>
      </c>
      <c r="AA11">
        <f ca="1">ROUND(IF(險種基本資料!$I$28="Y",factor!I12,factor!D12)*(1-VLOOKUP(A11+1,險種基本資料!L:V,2+險種基本資料!$H$28,FALSE)),0)</f>
        <v>7190</v>
      </c>
      <c r="AB11">
        <f ca="1">IF(B11=險種基本資料!$B$21,0,ROUND(SA*UNIT/UVUNIT*(Z11+(AA11+factor!C12-Z11)*ROUNDDOWN(1/365,6)),0))</f>
        <v>2663119</v>
      </c>
      <c r="AC11">
        <f ca="1">IF(B11=險種基本資料!$B$21,0,ROUND(P11/UVUNIT*(factor!H11+(factor!H12+factor!C12-factor!H11)*ROUNDDOWN(1/365,6)) + IF(B11&lt;15,N11,0),0))</f>
        <v>328286</v>
      </c>
      <c r="AD11">
        <f t="shared" ca="1" si="4"/>
        <v>0</v>
      </c>
      <c r="AE11">
        <f t="shared" ca="1" si="5"/>
        <v>0</v>
      </c>
      <c r="AF11">
        <f ca="1">factor!C11+AF10</f>
        <v>0</v>
      </c>
    </row>
    <row r="12" spans="1:32" ht="16.149999999999999" hidden="1">
      <c r="A12" s="120">
        <v>10</v>
      </c>
      <c r="B12" s="121">
        <f t="shared" ca="1" si="0"/>
        <v>80</v>
      </c>
      <c r="C12" s="122">
        <f t="shared" si="6"/>
        <v>1.75</v>
      </c>
      <c r="D12" s="122">
        <f t="shared" si="6"/>
        <v>3.05</v>
      </c>
      <c r="E12" s="123">
        <f ca="1">ROUND(SA*factor!D12*UNIT/UVUNIT,RoundNo)+ ROUND(SA*factor!C12*UNIT/UVUNIT,RoundNo)</f>
        <v>2661642.37</v>
      </c>
      <c r="F12" s="123">
        <f ca="1">ROUND(P11*factor!H12/UVUNIT,RoundNo)+ROUND(P11*(factor!C12/UVUNIT),RoundNo)</f>
        <v>328104.15000000002</v>
      </c>
      <c r="G12" s="123">
        <f t="shared" ca="1" si="7"/>
        <v>38867</v>
      </c>
      <c r="H12" s="124">
        <f t="shared" ca="1" si="8"/>
        <v>0</v>
      </c>
      <c r="I12" s="123">
        <f t="shared" ca="1" si="9"/>
        <v>2655727</v>
      </c>
      <c r="J12" s="123">
        <f ca="1">ROUND(SA*factor!G12*UNIT/UVUNIT,0)</f>
        <v>3701867</v>
      </c>
      <c r="K12" s="123">
        <f ca="1">ROUND(SA*factor!C12*UNIT/UVUNIT,0)</f>
        <v>0</v>
      </c>
      <c r="L12" s="123">
        <f ca="1">ROUND(SA*factor!E12*UNIT/UVUNIT,0)</f>
        <v>2661642</v>
      </c>
      <c r="M12" s="123">
        <f ca="1">ROUND(SA*factor!D12*UNIT/UVUNIT,0)</f>
        <v>2661642</v>
      </c>
      <c r="N12" s="123">
        <f t="shared" ca="1" si="1"/>
        <v>0</v>
      </c>
      <c r="O12" s="123">
        <f ca="1">IF(B12=15,ROUND(N12/(factor!H12)*UVUNIT,0),0)+IF(AND(B12&lt;&gt;險種基本資料!$B$21,B12&gt;15,OR(OR(PUAD=ZDIVOPT02,A12&lt;=PUAYear),AND(PMST=ZDIVOPT02,A12&gt;=PayYear))),ROUND((G12-H13)/(factor!H12)*UVUNIT,0),0)</f>
        <v>54057</v>
      </c>
      <c r="P12" s="123">
        <f t="shared" ca="1" si="10"/>
        <v>510391</v>
      </c>
      <c r="Q12" s="123">
        <f ca="1">ROUND(P12*(factor!H12)/UVUNIT,0)</f>
        <v>366971</v>
      </c>
      <c r="R12" s="123">
        <f t="shared" ca="1" si="2"/>
        <v>38867</v>
      </c>
      <c r="S12" s="123">
        <f t="shared" ca="1" si="11"/>
        <v>189075</v>
      </c>
      <c r="T12" s="123">
        <f t="shared" ca="1" si="12"/>
        <v>200790</v>
      </c>
      <c r="U12" s="123">
        <f ca="1">IF(C12="","",ROUND(P11*factor!C12*UNIT/UVUNIT,0))</f>
        <v>0</v>
      </c>
      <c r="V12" s="123">
        <f t="shared" ca="1" si="3"/>
        <v>352016</v>
      </c>
      <c r="W12" s="123">
        <f ca="1">ROUND((P11*factor!B12/UVUNIT),0)</f>
        <v>456334</v>
      </c>
      <c r="X12" s="123">
        <f ca="1">ROUND((ROUND(P11*factor!C12/UVUNIT,0)+ROUND(P11*factor!H12/UVUNIT,0))*VLOOKUP(B12,Corridor,險種基本資料!$C$22,FALSE),0)</f>
        <v>344509</v>
      </c>
      <c r="Y12" s="123">
        <f t="shared" ca="1" si="13"/>
        <v>2989746.52</v>
      </c>
      <c r="Z12" s="109">
        <f ca="1">ROUND(IF(險種基本資料!$I$28="Y",factor!I12,factor!D12)*(1-VLOOKUP(A12+1,險種基本資料!L:V,2+險種基本資料!$H$28,FALSE)),0)</f>
        <v>7190</v>
      </c>
      <c r="AA12">
        <f ca="1">ROUND(IF(險種基本資料!$I$28="Y",factor!I13,factor!D13)*(1-VLOOKUP(A12+1,險種基本資料!L:V,2+險種基本資料!$H$28,FALSE)),0)</f>
        <v>7184</v>
      </c>
      <c r="AB12">
        <f ca="1">IF(B12=險種基本資料!$B$21,0,ROUND(SA*UNIT/UVUNIT*(Z12+(AA12+factor!C13-Z12)*ROUNDDOWN(1/365,6)),0))</f>
        <v>2661636</v>
      </c>
      <c r="AC12">
        <f ca="1">IF(B12=險種基本資料!$B$21,0,ROUND(P12/UVUNIT*(factor!H12+(factor!H13+factor!C13-factor!H12)*ROUNDDOWN(1/365,6)) + IF(B12&lt;15,N12,0),0))</f>
        <v>366970</v>
      </c>
      <c r="AD12">
        <f t="shared" ca="1" si="4"/>
        <v>0</v>
      </c>
      <c r="AE12">
        <f t="shared" ca="1" si="5"/>
        <v>0</v>
      </c>
      <c r="AF12">
        <f ca="1">factor!C12+AF11</f>
        <v>0</v>
      </c>
    </row>
    <row r="13" spans="1:32" ht="16.149999999999999" hidden="1">
      <c r="A13" s="120">
        <v>11</v>
      </c>
      <c r="B13" s="121">
        <f t="shared" ca="1" si="0"/>
        <v>81</v>
      </c>
      <c r="C13" s="122">
        <f t="shared" si="6"/>
        <v>1.75</v>
      </c>
      <c r="D13" s="122">
        <f t="shared" si="6"/>
        <v>3.05</v>
      </c>
      <c r="E13" s="123">
        <f ca="1">ROUND(SA*factor!D13*UNIT/UVUNIT,RoundNo)+ ROUND(SA*factor!C13*UNIT/UVUNIT,RoundNo)</f>
        <v>2659421.25</v>
      </c>
      <c r="F13" s="123">
        <f ca="1">ROUND(P12*factor!H13/UVUNIT,RoundNo)+ROUND(P12*(factor!C13/UVUNIT),RoundNo)</f>
        <v>366664.89</v>
      </c>
      <c r="G13" s="123">
        <f t="shared" ca="1" si="7"/>
        <v>39339</v>
      </c>
      <c r="H13" s="124">
        <f t="shared" ca="1" si="8"/>
        <v>0</v>
      </c>
      <c r="I13" s="123">
        <f t="shared" ca="1" si="9"/>
        <v>2655727</v>
      </c>
      <c r="J13" s="123">
        <f ca="1">ROUND(SA*factor!G13*UNIT/UVUNIT,0)</f>
        <v>3627830</v>
      </c>
      <c r="K13" s="123">
        <f ca="1">ROUND(SA*factor!C13*UNIT/UVUNIT,0)</f>
        <v>0</v>
      </c>
      <c r="L13" s="123">
        <f ca="1">ROUND(SA*factor!E13*UNIT/UVUNIT,0)</f>
        <v>2659421</v>
      </c>
      <c r="M13" s="123">
        <f ca="1">ROUND(SA*factor!D13*UNIT/UVUNIT,0)</f>
        <v>2659421</v>
      </c>
      <c r="N13" s="123">
        <f t="shared" ca="1" si="1"/>
        <v>0</v>
      </c>
      <c r="O13" s="123">
        <f ca="1">IF(B13=15,ROUND(N13/(factor!H13)*UVUNIT,0),0)+IF(AND(B13&lt;&gt;險種基本資料!$B$21,B13&gt;15,OR(OR(PUAD=ZDIVOPT02,A13&lt;=PUAYear),AND(PMST=ZDIVOPT02,A13&gt;=PayYear))),ROUND((G13-H14)/(factor!H13)*UVUNIT,0),0)</f>
        <v>54759</v>
      </c>
      <c r="P13" s="123">
        <f t="shared" ca="1" si="10"/>
        <v>565150</v>
      </c>
      <c r="Q13" s="123">
        <f ca="1">ROUND(P13*(factor!H13)/UVUNIT,0)</f>
        <v>406004</v>
      </c>
      <c r="R13" s="123">
        <f t="shared" ca="1" si="2"/>
        <v>39339</v>
      </c>
      <c r="S13" s="123">
        <f t="shared" ca="1" si="11"/>
        <v>228414</v>
      </c>
      <c r="T13" s="123">
        <f t="shared" ca="1" si="12"/>
        <v>246253</v>
      </c>
      <c r="U13" s="123">
        <f ca="1">IF(C13="","",ROUND(P12*factor!C13*UNIT/UVUNIT,0))</f>
        <v>0</v>
      </c>
      <c r="V13" s="123">
        <f t="shared" ca="1" si="3"/>
        <v>393716</v>
      </c>
      <c r="W13" s="123">
        <f ca="1">ROUND((P12*factor!B13/UVUNIT),0)</f>
        <v>500183</v>
      </c>
      <c r="X13" s="123">
        <f ca="1">ROUND((ROUND(P12*factor!C13/UVUNIT,0)+ROUND(P12*factor!H13/UVUNIT,0))*VLOOKUP(B13,Corridor,險種基本資料!$C$22,FALSE),0)</f>
        <v>384998</v>
      </c>
      <c r="Y13" s="123">
        <f t="shared" ca="1" si="13"/>
        <v>3026086.14</v>
      </c>
      <c r="Z13" s="109">
        <f ca="1">ROUND(IF(險種基本資料!$I$28="Y",factor!I13,factor!D13)*(1-VLOOKUP(A13+1,險種基本資料!L:V,2+險種基本資料!$H$28,FALSE)),0)</f>
        <v>7184</v>
      </c>
      <c r="AA13">
        <f ca="1">ROUND(IF(險種基本資料!$I$28="Y",factor!I14,factor!D14)*(1-VLOOKUP(A13+1,險種基本資料!L:V,2+險種基本資料!$H$28,FALSE)),0)</f>
        <v>7175</v>
      </c>
      <c r="AB13">
        <f ca="1">IF(B13=險種基本資料!$B$21,0,ROUND(SA*UNIT/UVUNIT*(Z13+(AA13+factor!C14-Z13)*ROUNDDOWN(1/365,6)),0))</f>
        <v>2659412</v>
      </c>
      <c r="AC13">
        <f ca="1">IF(B13=險種基本資料!$B$21,0,ROUND(P13/UVUNIT*(factor!H13+(factor!H14+factor!C14-factor!H13)*ROUNDDOWN(1/365,6)) + IF(B13&lt;15,N13,0),0))</f>
        <v>406002</v>
      </c>
      <c r="AD13">
        <f t="shared" ca="1" si="4"/>
        <v>0</v>
      </c>
      <c r="AE13">
        <f t="shared" ca="1" si="5"/>
        <v>0</v>
      </c>
      <c r="AF13">
        <f ca="1">factor!C13+AF12</f>
        <v>0</v>
      </c>
    </row>
    <row r="14" spans="1:32" ht="16.149999999999999" hidden="1">
      <c r="A14" s="120">
        <v>12</v>
      </c>
      <c r="B14" s="121">
        <f t="shared" ca="1" si="0"/>
        <v>82</v>
      </c>
      <c r="C14" s="122">
        <f t="shared" si="6"/>
        <v>1.75</v>
      </c>
      <c r="D14" s="122">
        <f t="shared" si="6"/>
        <v>3.05</v>
      </c>
      <c r="E14" s="123">
        <f ca="1">ROUND(SA*factor!D14*UNIT/UVUNIT,RoundNo)+ ROUND(SA*factor!C14*UNIT/UVUNIT,RoundNo)</f>
        <v>2656089.5699999998</v>
      </c>
      <c r="F14" s="123">
        <f ca="1">ROUND(P13*factor!H14/UVUNIT,RoundNo)+ROUND(P13*(factor!C14/UVUNIT),RoundNo)</f>
        <v>405495.13</v>
      </c>
      <c r="G14" s="123">
        <f t="shared" ca="1" si="7"/>
        <v>39801</v>
      </c>
      <c r="H14" s="124">
        <f t="shared" ca="1" si="8"/>
        <v>0</v>
      </c>
      <c r="I14" s="123">
        <f t="shared" ca="1" si="9"/>
        <v>2655727</v>
      </c>
      <c r="J14" s="123">
        <f ca="1">ROUND(SA*factor!G14*UNIT/UVUNIT,0)</f>
        <v>3555273</v>
      </c>
      <c r="K14" s="123">
        <f ca="1">ROUND(SA*factor!C14*UNIT/UVUNIT,0)</f>
        <v>0</v>
      </c>
      <c r="L14" s="123">
        <f ca="1">ROUND(SA*factor!E14*UNIT/UVUNIT,0)</f>
        <v>2656090</v>
      </c>
      <c r="M14" s="123">
        <f ca="1">ROUND(SA*factor!D14*UNIT/UVUNIT,0)</f>
        <v>2656090</v>
      </c>
      <c r="N14" s="123">
        <f t="shared" ca="1" si="1"/>
        <v>0</v>
      </c>
      <c r="O14" s="123">
        <f ca="1">IF(B14=15,ROUND(N14/(factor!H14)*UVUNIT,0),0)+IF(AND(B14&lt;&gt;險種基本資料!$B$21,B14&gt;15,OR(OR(PUAD=ZDIVOPT02,A14&lt;=PUAYear),AND(PMST=ZDIVOPT02,A14&gt;=PayYear))),ROUND((G14-H15)/(factor!H14)*UVUNIT,0),0)</f>
        <v>55472</v>
      </c>
      <c r="P14" s="123">
        <f t="shared" ca="1" si="10"/>
        <v>620622</v>
      </c>
      <c r="Q14" s="123">
        <f ca="1">ROUND(P14*(factor!H14)/UVUNIT,0)</f>
        <v>445296</v>
      </c>
      <c r="R14" s="123">
        <f t="shared" ca="1" si="2"/>
        <v>39801</v>
      </c>
      <c r="S14" s="123">
        <f t="shared" ca="1" si="11"/>
        <v>268215</v>
      </c>
      <c r="T14" s="123">
        <f t="shared" ca="1" si="12"/>
        <v>293565</v>
      </c>
      <c r="U14" s="123">
        <f ca="1">IF(C14="","",ROUND(P13*factor!C14*UNIT/UVUNIT,0))</f>
        <v>0</v>
      </c>
      <c r="V14" s="123">
        <f t="shared" ca="1" si="3"/>
        <v>435957</v>
      </c>
      <c r="W14" s="123">
        <f ca="1">ROUND((P13*factor!B14/UVUNIT),0)</f>
        <v>542770</v>
      </c>
      <c r="X14" s="123">
        <f ca="1">ROUND((ROUND(P13*factor!C14/UVUNIT,0)+ROUND(P13*factor!H14/UVUNIT,0))*VLOOKUP(B14,Corridor,險種基本資料!$C$22,FALSE),0)</f>
        <v>425770</v>
      </c>
      <c r="Y14" s="123">
        <f t="shared" ca="1" si="13"/>
        <v>3061584.6999999997</v>
      </c>
      <c r="Z14" s="109">
        <f ca="1">ROUND(IF(險種基本資料!$I$28="Y",factor!I14,factor!D14)*(1-VLOOKUP(A14+1,險種基本資料!L:V,2+險種基本資料!$H$28,FALSE)),0)</f>
        <v>7175</v>
      </c>
      <c r="AA14">
        <f ca="1">ROUND(IF(險種基本資料!$I$28="Y",factor!I15,factor!D15)*(1-VLOOKUP(A14+1,險種基本資料!L:V,2+險種基本資料!$H$28,FALSE)),0)</f>
        <v>7164</v>
      </c>
      <c r="AB14">
        <f ca="1">IF(B14=險種基本資料!$B$21,0,ROUND(SA*UNIT/UVUNIT*(Z14+(AA14+factor!C15-Z14)*ROUNDDOWN(1/365,6)),0))</f>
        <v>2656078</v>
      </c>
      <c r="AC14">
        <f ca="1">IF(B14=險種基本資料!$B$21,0,ROUND(P14/UVUNIT*(factor!H14+(factor!H15+factor!C15-factor!H14)*ROUNDDOWN(1/365,6)) + IF(B14&lt;15,N14,0),0))</f>
        <v>445294</v>
      </c>
      <c r="AD14">
        <f t="shared" ca="1" si="4"/>
        <v>0</v>
      </c>
      <c r="AE14">
        <f t="shared" ca="1" si="5"/>
        <v>0</v>
      </c>
      <c r="AF14">
        <f ca="1">factor!C14+AF13</f>
        <v>0</v>
      </c>
    </row>
    <row r="15" spans="1:32" ht="16.149999999999999" hidden="1">
      <c r="A15" s="120">
        <v>13</v>
      </c>
      <c r="B15" s="121">
        <f t="shared" ca="1" si="0"/>
        <v>83</v>
      </c>
      <c r="C15" s="122">
        <f t="shared" si="6"/>
        <v>1.75</v>
      </c>
      <c r="D15" s="122">
        <f t="shared" si="6"/>
        <v>3.05</v>
      </c>
      <c r="E15" s="123">
        <f ca="1">ROUND(SA*factor!D15*UNIT/UVUNIT,RoundNo)+ ROUND(SA*factor!C15*UNIT/UVUNIT,RoundNo)</f>
        <v>2652017.52</v>
      </c>
      <c r="F15" s="123">
        <f ca="1">ROUND(P14*factor!H15/UVUNIT,RoundNo)+ROUND(P14*(factor!C15/UVUNIT),RoundNo)</f>
        <v>444613.6</v>
      </c>
      <c r="G15" s="123">
        <f t="shared" ca="1" si="7"/>
        <v>40256</v>
      </c>
      <c r="H15" s="124">
        <f t="shared" ca="1" si="8"/>
        <v>0</v>
      </c>
      <c r="I15" s="123">
        <f t="shared" ca="1" si="9"/>
        <v>2655727</v>
      </c>
      <c r="J15" s="123">
        <f ca="1">ROUND(SA*factor!G15*UNIT/UVUNIT,0)</f>
        <v>3484197</v>
      </c>
      <c r="K15" s="123">
        <f ca="1">ROUND(SA*factor!C15*UNIT/UVUNIT,0)</f>
        <v>0</v>
      </c>
      <c r="L15" s="123">
        <f ca="1">ROUND(SA*factor!E15*UNIT/UVUNIT,0)</f>
        <v>2652018</v>
      </c>
      <c r="M15" s="123">
        <f ca="1">ROUND(SA*factor!D15*UNIT/UVUNIT,0)</f>
        <v>2652018</v>
      </c>
      <c r="N15" s="123">
        <f t="shared" ca="1" si="1"/>
        <v>0</v>
      </c>
      <c r="O15" s="123">
        <f ca="1">IF(B15=15,ROUND(N15/(factor!H15)*UVUNIT,0),0)+IF(AND(B15&lt;&gt;險種基本資料!$B$21,B15&gt;15,OR(OR(PUAD=ZDIVOPT02,A15&lt;=PUAYear),AND(PMST=ZDIVOPT02,A15&gt;=PayYear))),ROUND((G15-H16)/(factor!H15)*UVUNIT,0),0)</f>
        <v>56192</v>
      </c>
      <c r="P15" s="123">
        <f t="shared" ca="1" si="10"/>
        <v>676814</v>
      </c>
      <c r="Q15" s="123">
        <f ca="1">ROUND(P15*(factor!H15)/UVUNIT,0)</f>
        <v>484870</v>
      </c>
      <c r="R15" s="123">
        <f t="shared" ca="1" si="2"/>
        <v>40256</v>
      </c>
      <c r="S15" s="123">
        <f t="shared" ca="1" si="11"/>
        <v>308471</v>
      </c>
      <c r="T15" s="123">
        <f t="shared" ca="1" si="12"/>
        <v>342775</v>
      </c>
      <c r="U15" s="123">
        <f ca="1">IF(C15="","",ROUND(P14*factor!C15*UNIT/UVUNIT,0))</f>
        <v>0</v>
      </c>
      <c r="V15" s="123">
        <f t="shared" ca="1" si="3"/>
        <v>478748</v>
      </c>
      <c r="W15" s="123">
        <f ca="1">ROUND((P14*factor!B15/UVUNIT),0)</f>
        <v>584129</v>
      </c>
      <c r="X15" s="123">
        <f ca="1">ROUND((ROUND(P14*factor!C15/UVUNIT,0)+ROUND(P14*factor!H15/UVUNIT,0))*VLOOKUP(B15,Corridor,險種基本資料!$C$22,FALSE),0)</f>
        <v>466845</v>
      </c>
      <c r="Y15" s="123">
        <f t="shared" ca="1" si="13"/>
        <v>3096631.12</v>
      </c>
      <c r="Z15" s="109">
        <f ca="1">ROUND(IF(險種基本資料!$I$28="Y",factor!I15,factor!D15)*(1-VLOOKUP(A15+1,險種基本資料!L:V,2+險種基本資料!$H$28,FALSE)),0)</f>
        <v>7164</v>
      </c>
      <c r="AA15">
        <f ca="1">ROUND(IF(險種基本資料!$I$28="Y",factor!I16,factor!D16)*(1-VLOOKUP(A15+1,險種基本資料!L:V,2+險種基本資料!$H$28,FALSE)),0)</f>
        <v>7152</v>
      </c>
      <c r="AB15">
        <f ca="1">IF(B15=險種基本資料!$B$21,0,ROUND(SA*UNIT/UVUNIT*(Z15+(AA15+factor!C16-Z15)*ROUNDDOWN(1/365,6)),0))</f>
        <v>2652005</v>
      </c>
      <c r="AC15">
        <f ca="1">IF(B15=險種基本資料!$B$21,0,ROUND(P15/UVUNIT*(factor!H15+(factor!H16+factor!C16-factor!H15)*ROUNDDOWN(1/365,6)) + IF(B15&lt;15,N15,0),0))</f>
        <v>484867</v>
      </c>
      <c r="AD15">
        <f t="shared" ca="1" si="4"/>
        <v>0</v>
      </c>
      <c r="AE15">
        <f t="shared" ca="1" si="5"/>
        <v>0</v>
      </c>
      <c r="AF15">
        <f ca="1">factor!C15+AF14</f>
        <v>0</v>
      </c>
    </row>
    <row r="16" spans="1:32" ht="16.149999999999999" hidden="1">
      <c r="A16" s="120">
        <v>14</v>
      </c>
      <c r="B16" s="121">
        <f t="shared" ca="1" si="0"/>
        <v>84</v>
      </c>
      <c r="C16" s="122">
        <f t="shared" si="6"/>
        <v>1.75</v>
      </c>
      <c r="D16" s="122">
        <f t="shared" si="6"/>
        <v>3.05</v>
      </c>
      <c r="E16" s="123">
        <f ca="1">ROUND(SA*factor!D16*UNIT/UVUNIT,RoundNo)+ ROUND(SA*factor!C16*UNIT/UVUNIT,RoundNo)</f>
        <v>2647575.2799999998</v>
      </c>
      <c r="F16" s="123">
        <f ca="1">ROUND(P15*factor!H16/UVUNIT,RoundNo)+ROUND(P15*(factor!C16/UVUNIT),RoundNo)</f>
        <v>484057.37</v>
      </c>
      <c r="G16" s="123">
        <f t="shared" ca="1" si="7"/>
        <v>40711</v>
      </c>
      <c r="H16" s="124">
        <f t="shared" ca="1" si="8"/>
        <v>0</v>
      </c>
      <c r="I16" s="123">
        <f t="shared" ca="1" si="9"/>
        <v>2655727</v>
      </c>
      <c r="J16" s="123">
        <f ca="1">ROUND(SA*factor!G16*UNIT/UVUNIT,0)</f>
        <v>3414602</v>
      </c>
      <c r="K16" s="123">
        <f ca="1">ROUND(SA*factor!C16*UNIT/UVUNIT,0)</f>
        <v>0</v>
      </c>
      <c r="L16" s="123">
        <f ca="1">ROUND(SA*factor!E16*UNIT/UVUNIT,0)</f>
        <v>2647575</v>
      </c>
      <c r="M16" s="123">
        <f ca="1">ROUND(SA*factor!D16*UNIT/UVUNIT,0)</f>
        <v>2647575</v>
      </c>
      <c r="N16" s="123">
        <f t="shared" ca="1" si="1"/>
        <v>0</v>
      </c>
      <c r="O16" s="123">
        <f ca="1">IF(B16=15,ROUND(N16/(factor!H16)*UVUNIT,0),0)+IF(AND(B16&lt;&gt;險種基本資料!$B$21,B16&gt;15,OR(OR(PUAD=ZDIVOPT02,A16&lt;=PUAYear),AND(PMST=ZDIVOPT02,A16&gt;=PayYear))),ROUND((G16-H17)/(factor!H16)*UVUNIT,0),0)</f>
        <v>56923</v>
      </c>
      <c r="P16" s="123">
        <f t="shared" ca="1" si="10"/>
        <v>733737</v>
      </c>
      <c r="Q16" s="123">
        <f ca="1">ROUND(P16*(factor!H16)/UVUNIT,0)</f>
        <v>524769</v>
      </c>
      <c r="R16" s="123">
        <f t="shared" ca="1" si="2"/>
        <v>40711</v>
      </c>
      <c r="S16" s="123">
        <f t="shared" ca="1" si="11"/>
        <v>349182</v>
      </c>
      <c r="T16" s="123">
        <f t="shared" ca="1" si="12"/>
        <v>393941</v>
      </c>
      <c r="U16" s="123">
        <f ca="1">IF(C16="","",ROUND(P15*factor!C16*UNIT/UVUNIT,0))</f>
        <v>0</v>
      </c>
      <c r="V16" s="123">
        <f t="shared" ca="1" si="3"/>
        <v>522094</v>
      </c>
      <c r="W16" s="123">
        <f ca="1">ROUND((P15*factor!B16/UVUNIT),0)</f>
        <v>624293</v>
      </c>
      <c r="X16" s="123">
        <f ca="1">ROUND((ROUND(P15*factor!C16/UVUNIT,0)+ROUND(P15*factor!H16/UVUNIT,0))*VLOOKUP(B16,Corridor,險種基本資料!$C$22,FALSE),0)</f>
        <v>508260</v>
      </c>
      <c r="Y16" s="123">
        <f t="shared" ca="1" si="13"/>
        <v>3131632.65</v>
      </c>
      <c r="Z16" s="109">
        <f ca="1">ROUND(IF(險種基本資料!$I$28="Y",factor!I16,factor!D16)*(1-VLOOKUP(A16+1,險種基本資料!L:V,2+險種基本資料!$H$28,FALSE)),0)</f>
        <v>7152</v>
      </c>
      <c r="AA16">
        <f ca="1">ROUND(IF(險種基本資料!$I$28="Y",factor!I17,factor!D17)*(1-VLOOKUP(A16+1,險種基本資料!L:V,2+險種基本資料!$H$28,FALSE)),0)</f>
        <v>7139</v>
      </c>
      <c r="AB16">
        <f ca="1">IF(B16=險種基本資料!$B$21,0,ROUND(SA*UNIT/UVUNIT*(Z16+(AA16+factor!C17-Z16)*ROUNDDOWN(1/365,6)),0))</f>
        <v>2647562</v>
      </c>
      <c r="AC16">
        <f ca="1">IF(B16=險種基本資料!$B$21,0,ROUND(P16/UVUNIT*(factor!H16+(factor!H17+factor!C17-factor!H16)*ROUNDDOWN(1/365,6)) + IF(B16&lt;15,N16,0),0))</f>
        <v>524766</v>
      </c>
      <c r="AD16">
        <f t="shared" ca="1" si="4"/>
        <v>0</v>
      </c>
      <c r="AE16">
        <f t="shared" ca="1" si="5"/>
        <v>0</v>
      </c>
      <c r="AF16">
        <f ca="1">factor!C16+AF15</f>
        <v>0</v>
      </c>
    </row>
    <row r="17" spans="1:32" ht="16.149999999999999" hidden="1">
      <c r="A17" s="120">
        <v>15</v>
      </c>
      <c r="B17" s="121">
        <f t="shared" ca="1" si="0"/>
        <v>85</v>
      </c>
      <c r="C17" s="122">
        <f t="shared" si="6"/>
        <v>1.75</v>
      </c>
      <c r="D17" s="122">
        <f t="shared" si="6"/>
        <v>3.05</v>
      </c>
      <c r="E17" s="123">
        <f ca="1">ROUND(SA*factor!D17*UNIT/UVUNIT,RoundNo)+ ROUND(SA*factor!C17*UNIT/UVUNIT,RoundNo)</f>
        <v>2642762.85</v>
      </c>
      <c r="F17" s="123">
        <f ca="1">ROUND(P16*factor!H17/UVUNIT,RoundNo)+ROUND(P16*(factor!C17/UVUNIT),RoundNo)</f>
        <v>523814.84</v>
      </c>
      <c r="G17" s="123">
        <f t="shared" ca="1" si="7"/>
        <v>41166</v>
      </c>
      <c r="H17" s="124">
        <f t="shared" ca="1" si="8"/>
        <v>0</v>
      </c>
      <c r="I17" s="123">
        <f t="shared" ca="1" si="9"/>
        <v>2655727</v>
      </c>
      <c r="J17" s="123">
        <f ca="1">ROUND(SA*factor!G17*UNIT/UVUNIT,0)</f>
        <v>3346488</v>
      </c>
      <c r="K17" s="123">
        <f ca="1">ROUND(SA*factor!C17*UNIT/UVUNIT,0)</f>
        <v>0</v>
      </c>
      <c r="L17" s="123">
        <f ca="1">ROUND(SA*factor!E17*UNIT/UVUNIT,0)</f>
        <v>2642763</v>
      </c>
      <c r="M17" s="123">
        <f ca="1">ROUND(SA*factor!D17*UNIT/UVUNIT,0)</f>
        <v>2642763</v>
      </c>
      <c r="N17" s="123">
        <f t="shared" ca="1" si="1"/>
        <v>0</v>
      </c>
      <c r="O17" s="123">
        <f ca="1">IF(B17=15,ROUND(N17/(factor!H17)*UVUNIT,0),0)+IF(AND(B17&lt;&gt;險種基本資料!$B$21,B17&gt;15,OR(OR(PUAD=ZDIVOPT02,A17&lt;=PUAYear),AND(PMST=ZDIVOPT02,A17&gt;=PayYear))),ROUND((G17-H18)/(factor!H17)*UVUNIT,0),0)</f>
        <v>57664</v>
      </c>
      <c r="P17" s="123">
        <f t="shared" ca="1" si="10"/>
        <v>791401</v>
      </c>
      <c r="Q17" s="123">
        <f ca="1">ROUND(P17*(factor!H17)/UVUNIT,0)</f>
        <v>564981</v>
      </c>
      <c r="R17" s="123">
        <f t="shared" ca="1" si="2"/>
        <v>41166</v>
      </c>
      <c r="S17" s="123">
        <f t="shared" ca="1" si="11"/>
        <v>390348</v>
      </c>
      <c r="T17" s="123">
        <f t="shared" ca="1" si="12"/>
        <v>447122</v>
      </c>
      <c r="U17" s="123">
        <f ca="1">IF(C17="","",ROUND(P16*factor!C17*UNIT/UVUNIT,0))</f>
        <v>0</v>
      </c>
      <c r="V17" s="123">
        <f t="shared" ca="1" si="3"/>
        <v>566005</v>
      </c>
      <c r="W17" s="123">
        <f ca="1">ROUND((P16*factor!B17/UVUNIT),0)</f>
        <v>663298</v>
      </c>
      <c r="X17" s="123">
        <f ca="1">ROUND((ROUND(P16*factor!C17/UVUNIT,0)+ROUND(P16*factor!H17/UVUNIT,0))*VLOOKUP(B17,Corridor,險種基本資料!$C$22,FALSE),0)</f>
        <v>550006</v>
      </c>
      <c r="Y17" s="123">
        <f t="shared" ca="1" si="13"/>
        <v>3166577.69</v>
      </c>
      <c r="Z17" s="109">
        <f ca="1">ROUND(IF(險種基本資料!$I$28="Y",factor!I17,factor!D17)*(1-VLOOKUP(A17+1,險種基本資料!L:V,2+險種基本資料!$H$28,FALSE)),0)</f>
        <v>7139</v>
      </c>
      <c r="AA17">
        <f ca="1">ROUND(IF(險種基本資料!$I$28="Y",factor!I18,factor!D18)*(1-VLOOKUP(A17+1,險種基本資料!L:V,2+險種基本資料!$H$28,FALSE)),0)</f>
        <v>7126</v>
      </c>
      <c r="AB17">
        <f ca="1">IF(B17=險種基本資料!$B$21,0,ROUND(SA*UNIT/UVUNIT*(Z17+(AA17+factor!C18-Z17)*ROUNDDOWN(1/365,6)),0))</f>
        <v>2642750</v>
      </c>
      <c r="AC17">
        <f ca="1">IF(B17=險種基本資料!$B$21,0,ROUND(P17/UVUNIT*(factor!H17+(factor!H18+factor!C18-factor!H17)*ROUNDDOWN(1/365,6)) + IF(B17&lt;15,N17,0),0))</f>
        <v>564978</v>
      </c>
      <c r="AD17">
        <f t="shared" ca="1" si="4"/>
        <v>0</v>
      </c>
      <c r="AE17">
        <f t="shared" ca="1" si="5"/>
        <v>0</v>
      </c>
      <c r="AF17">
        <f ca="1">factor!C17+AF16</f>
        <v>0</v>
      </c>
    </row>
    <row r="18" spans="1:32" ht="16.149999999999999" hidden="1">
      <c r="A18" s="120">
        <v>16</v>
      </c>
      <c r="B18" s="121">
        <f t="shared" ca="1" si="0"/>
        <v>86</v>
      </c>
      <c r="C18" s="122">
        <f t="shared" si="6"/>
        <v>1.75</v>
      </c>
      <c r="D18" s="122">
        <f t="shared" si="6"/>
        <v>3.05</v>
      </c>
      <c r="E18" s="123">
        <f ca="1">ROUND(SA*factor!D18*UNIT/UVUNIT,RoundNo)+ ROUND(SA*factor!C18*UNIT/UVUNIT,RoundNo)</f>
        <v>2637950.42</v>
      </c>
      <c r="F18" s="123">
        <f ca="1">ROUND(P17*factor!H18/UVUNIT,RoundNo)+ROUND(P17*(factor!C18/UVUNIT),RoundNo)</f>
        <v>563952.35</v>
      </c>
      <c r="G18" s="123">
        <f t="shared" ca="1" si="7"/>
        <v>41625</v>
      </c>
      <c r="H18" s="124">
        <f t="shared" ca="1" si="8"/>
        <v>0</v>
      </c>
      <c r="I18" s="123">
        <f t="shared" ca="1" si="9"/>
        <v>2655727</v>
      </c>
      <c r="J18" s="123">
        <f ca="1">ROUND(SA*factor!G18*UNIT/UVUNIT,0)</f>
        <v>3279484</v>
      </c>
      <c r="K18" s="123">
        <f ca="1">ROUND(SA*factor!C18*UNIT/UVUNIT,0)</f>
        <v>0</v>
      </c>
      <c r="L18" s="123">
        <f ca="1">ROUND(SA*factor!E18*UNIT/UVUNIT,0)</f>
        <v>2637950</v>
      </c>
      <c r="M18" s="123">
        <f ca="1">ROUND(SA*factor!D18*UNIT/UVUNIT,0)</f>
        <v>2637950</v>
      </c>
      <c r="N18" s="123">
        <f t="shared" ca="1" si="1"/>
        <v>0</v>
      </c>
      <c r="O18" s="123">
        <f ca="1">IF(B18=15,ROUND(N18/(factor!H18)*UVUNIT,0),0)+IF(AND(B18&lt;&gt;險種基本資料!$B$21,B18&gt;15,OR(OR(PUAD=ZDIVOPT02,A18&lt;=PUAYear),AND(PMST=ZDIVOPT02,A18&gt;=PayYear))),ROUND((G18-H19)/(factor!H18)*UVUNIT,0),0)</f>
        <v>58413</v>
      </c>
      <c r="P18" s="123">
        <f t="shared" ca="1" si="10"/>
        <v>849814</v>
      </c>
      <c r="Q18" s="123">
        <f ca="1">ROUND(P18*(factor!H18)/UVUNIT,0)</f>
        <v>605577</v>
      </c>
      <c r="R18" s="123">
        <f t="shared" ca="1" si="2"/>
        <v>41625</v>
      </c>
      <c r="S18" s="123">
        <f t="shared" ca="1" si="11"/>
        <v>431973</v>
      </c>
      <c r="T18" s="123">
        <f t="shared" ca="1" si="12"/>
        <v>502384</v>
      </c>
      <c r="U18" s="123">
        <f ca="1">IF(C18="","",ROUND(P17*factor!C18*UNIT/UVUNIT,0))</f>
        <v>0</v>
      </c>
      <c r="V18" s="123">
        <f t="shared" ca="1" si="3"/>
        <v>610487</v>
      </c>
      <c r="W18" s="123">
        <f ca="1">ROUND((P17*factor!B18/UVUNIT),0)</f>
        <v>701102</v>
      </c>
      <c r="X18" s="123">
        <f ca="1">ROUND((ROUND(P17*factor!C18/UVUNIT,0)+ROUND(P17*factor!H18/UVUNIT,0))*VLOOKUP(B18,Corridor,險種基本資料!$C$22,FALSE),0)</f>
        <v>592150</v>
      </c>
      <c r="Y18" s="123">
        <f t="shared" ca="1" si="13"/>
        <v>3201902.77</v>
      </c>
      <c r="Z18" s="109">
        <f ca="1">ROUND(IF(險種基本資料!$I$28="Y",factor!I18,factor!D18)*(1-VLOOKUP(A18+1,險種基本資料!L:V,2+險種基本資料!$H$28,FALSE)),0)</f>
        <v>7126</v>
      </c>
      <c r="AA18">
        <f ca="1">ROUND(IF(險種基本資料!$I$28="Y",factor!I19,factor!D19)*(1-VLOOKUP(A18+1,險種基本資料!L:V,2+險種基本資料!$H$28,FALSE)),0)</f>
        <v>7113</v>
      </c>
      <c r="AB18">
        <f ca="1">IF(B18=險種基本資料!$B$21,0,ROUND(SA*UNIT/UVUNIT*(Z18+(AA18+factor!C19-Z18)*ROUNDDOWN(1/365,6)),0))</f>
        <v>2637937</v>
      </c>
      <c r="AC18">
        <f ca="1">IF(B18=險種基本資料!$B$21,0,ROUND(P18/UVUNIT*(factor!H18+(factor!H19+factor!C19-factor!H18)*ROUNDDOWN(1/365,6)) + IF(B18&lt;15,N18,0),0))</f>
        <v>605574</v>
      </c>
      <c r="AD18">
        <f t="shared" ca="1" si="4"/>
        <v>0</v>
      </c>
      <c r="AE18">
        <f t="shared" ca="1" si="5"/>
        <v>0</v>
      </c>
      <c r="AF18">
        <f ca="1">factor!C18+AF17</f>
        <v>0</v>
      </c>
    </row>
    <row r="19" spans="1:32" ht="16.149999999999999" hidden="1">
      <c r="A19" s="120">
        <v>17</v>
      </c>
      <c r="B19" s="121">
        <f t="shared" ca="1" si="0"/>
        <v>87</v>
      </c>
      <c r="C19" s="122">
        <f t="shared" si="6"/>
        <v>1.75</v>
      </c>
      <c r="D19" s="122">
        <f t="shared" si="6"/>
        <v>3.05</v>
      </c>
      <c r="E19" s="123">
        <f ca="1">ROUND(SA*factor!D19*UNIT/UVUNIT,RoundNo)+ ROUND(SA*factor!C19*UNIT/UVUNIT,RoundNo)</f>
        <v>2633138</v>
      </c>
      <c r="F19" s="123">
        <f ca="1">ROUND(P18*factor!H19/UVUNIT,RoundNo)+ROUND(P18*(factor!C19/UVUNIT),RoundNo)</f>
        <v>604472.69999999995</v>
      </c>
      <c r="G19" s="123">
        <f t="shared" ca="1" si="7"/>
        <v>42089</v>
      </c>
      <c r="H19" s="124">
        <f t="shared" ca="1" si="8"/>
        <v>0</v>
      </c>
      <c r="I19" s="123">
        <f t="shared" ca="1" si="9"/>
        <v>2655727</v>
      </c>
      <c r="J19" s="123">
        <f ca="1">ROUND(SA*factor!G19*UNIT/UVUNIT,0)</f>
        <v>3213961</v>
      </c>
      <c r="K19" s="123">
        <f ca="1">ROUND(SA*factor!C19*UNIT/UVUNIT,0)</f>
        <v>0</v>
      </c>
      <c r="L19" s="123">
        <f ca="1">ROUND(SA*factor!E19*UNIT/UVUNIT,0)</f>
        <v>2633138</v>
      </c>
      <c r="M19" s="123">
        <f ca="1">ROUND(SA*factor!D19*UNIT/UVUNIT,0)</f>
        <v>2633138</v>
      </c>
      <c r="N19" s="123">
        <f t="shared" ca="1" si="1"/>
        <v>0</v>
      </c>
      <c r="O19" s="123">
        <f ca="1">IF(B19=15,ROUND(N19/(factor!H19)*UVUNIT,0),0)+IF(AND(B19&lt;&gt;險種基本資料!$B$21,B19&gt;15,OR(OR(PUAD=ZDIVOPT02,A19&lt;=PUAYear),AND(PMST=ZDIVOPT02,A19&gt;=PayYear))),ROUND((G19-H20)/(factor!H19)*UVUNIT,0),0)</f>
        <v>59172</v>
      </c>
      <c r="P19" s="123">
        <f t="shared" ca="1" si="10"/>
        <v>908986</v>
      </c>
      <c r="Q19" s="123">
        <f ca="1">ROUND(P19*(factor!H19)/UVUNIT,0)</f>
        <v>646562</v>
      </c>
      <c r="R19" s="123">
        <f t="shared" ca="1" si="2"/>
        <v>42089</v>
      </c>
      <c r="S19" s="123">
        <f t="shared" ca="1" si="11"/>
        <v>474062</v>
      </c>
      <c r="T19" s="123">
        <f t="shared" ca="1" si="12"/>
        <v>559796</v>
      </c>
      <c r="U19" s="123">
        <f ca="1">IF(C19="","",ROUND(P18*factor!C19*UNIT/UVUNIT,0))</f>
        <v>0</v>
      </c>
      <c r="V19" s="123">
        <f t="shared" ca="1" si="3"/>
        <v>655547</v>
      </c>
      <c r="W19" s="123">
        <f ca="1">ROUND((P18*factor!B19/UVUNIT),0)</f>
        <v>737809</v>
      </c>
      <c r="X19" s="123">
        <f ca="1">ROUND((ROUND(P18*factor!C19/UVUNIT,0)+ROUND(P18*factor!H19/UVUNIT,0))*VLOOKUP(B19,Corridor,險種基本資料!$C$22,FALSE),0)</f>
        <v>634697</v>
      </c>
      <c r="Y19" s="123">
        <f t="shared" ca="1" si="13"/>
        <v>3237610.7</v>
      </c>
      <c r="Z19" s="109">
        <f ca="1">ROUND(IF(險種基本資料!$I$28="Y",factor!I19,factor!D19)*(1-VLOOKUP(A19+1,險種基本資料!L:V,2+險種基本資料!$H$28,FALSE)),0)</f>
        <v>7113</v>
      </c>
      <c r="AA19">
        <f ca="1">ROUND(IF(險種基本資料!$I$28="Y",factor!I20,factor!D20)*(1-VLOOKUP(A19+1,險種基本資料!L:V,2+險種基本資料!$H$28,FALSE)),0)</f>
        <v>7103</v>
      </c>
      <c r="AB19">
        <f ca="1">IF(B19=險種基本資料!$B$21,0,ROUND(SA*UNIT/UVUNIT*(Z19+(AA19+factor!C20-Z19)*ROUNDDOWN(1/365,6)),0))</f>
        <v>2633128</v>
      </c>
      <c r="AC19">
        <f ca="1">IF(B19=險種基本資料!$B$21,0,ROUND(P19/UVUNIT*(factor!H19+(factor!H20+factor!C20-factor!H19)*ROUNDDOWN(1/365,6)) + IF(B19&lt;15,N19,0),0))</f>
        <v>646559</v>
      </c>
      <c r="AD19">
        <f t="shared" ca="1" si="4"/>
        <v>0</v>
      </c>
      <c r="AE19">
        <f t="shared" ca="1" si="5"/>
        <v>0</v>
      </c>
      <c r="AF19">
        <f ca="1">factor!C19+AF18</f>
        <v>0</v>
      </c>
    </row>
    <row r="20" spans="1:32" ht="16.149999999999999" hidden="1">
      <c r="A20" s="120">
        <v>18</v>
      </c>
      <c r="B20" s="121">
        <f t="shared" ca="1" si="0"/>
        <v>88</v>
      </c>
      <c r="C20" s="122">
        <f t="shared" ref="C20:D35" si="14">C19</f>
        <v>1.75</v>
      </c>
      <c r="D20" s="122">
        <f t="shared" si="14"/>
        <v>3.05</v>
      </c>
      <c r="E20" s="123">
        <f ca="1">ROUND(SA*factor!D20*UNIT/UVUNIT,RoundNo)+ ROUND(SA*factor!C20*UNIT/UVUNIT,RoundNo)</f>
        <v>2629436.13</v>
      </c>
      <c r="F20" s="123">
        <f ca="1">ROUND(P19*factor!H20/UVUNIT,RoundNo)+ROUND(P19*(factor!C20/UVUNIT),RoundNo)</f>
        <v>645652.76</v>
      </c>
      <c r="G20" s="123">
        <f t="shared" ca="1" si="7"/>
        <v>42576</v>
      </c>
      <c r="H20" s="124">
        <f t="shared" ca="1" si="8"/>
        <v>0</v>
      </c>
      <c r="I20" s="123">
        <f t="shared" ca="1" si="9"/>
        <v>2655727</v>
      </c>
      <c r="J20" s="123">
        <f ca="1">ROUND(SA*factor!G20*UNIT/UVUNIT,0)</f>
        <v>3149548</v>
      </c>
      <c r="K20" s="123">
        <f ca="1">ROUND(SA*factor!C20*UNIT/UVUNIT,0)</f>
        <v>0</v>
      </c>
      <c r="L20" s="123">
        <f ca="1">ROUND(SA*factor!E20*UNIT/UVUNIT,0)</f>
        <v>2629436</v>
      </c>
      <c r="M20" s="123">
        <f ca="1">ROUND(SA*factor!D20*UNIT/UVUNIT,0)</f>
        <v>2629436</v>
      </c>
      <c r="N20" s="123">
        <f t="shared" ca="1" si="1"/>
        <v>0</v>
      </c>
      <c r="O20" s="123">
        <f ca="1">IF(B20=15,ROUND(N20/(factor!H20)*UVUNIT,0),0)+IF(AND(B20&lt;&gt;險種基本資料!$B$21,B20&gt;15,OR(OR(PUAD=ZDIVOPT02,A20&lt;=PUAYear),AND(PMST=ZDIVOPT02,A20&gt;=PayYear))),ROUND((G20-H21)/(factor!H20)*UVUNIT,0),0)</f>
        <v>59941</v>
      </c>
      <c r="P20" s="123">
        <f t="shared" ca="1" si="10"/>
        <v>968927</v>
      </c>
      <c r="Q20" s="123">
        <f ca="1">ROUND(P20*(factor!H20)/UVUNIT,0)</f>
        <v>688229</v>
      </c>
      <c r="R20" s="123">
        <f t="shared" ca="1" si="2"/>
        <v>42576</v>
      </c>
      <c r="S20" s="123">
        <f t="shared" ca="1" si="11"/>
        <v>516638</v>
      </c>
      <c r="T20" s="123">
        <f t="shared" ca="1" si="12"/>
        <v>619446</v>
      </c>
      <c r="U20" s="123">
        <f ca="1">IF(C20="","",ROUND(P19*factor!C20*UNIT/UVUNIT,0))</f>
        <v>0</v>
      </c>
      <c r="V20" s="123">
        <f t="shared" ca="1" si="3"/>
        <v>701192</v>
      </c>
      <c r="W20" s="123">
        <f ca="1">ROUND((P19*factor!B20/UVUNIT),0)</f>
        <v>773365</v>
      </c>
      <c r="X20" s="123">
        <f ca="1">ROUND((ROUND(P19*factor!C20/UVUNIT,0)+ROUND(P19*factor!H20/UVUNIT,0))*VLOOKUP(B20,Corridor,險種基本資料!$C$22,FALSE),0)</f>
        <v>677936</v>
      </c>
      <c r="Y20" s="123">
        <f t="shared" ca="1" si="13"/>
        <v>3275088.8899999997</v>
      </c>
      <c r="Z20" s="109">
        <f ca="1">ROUND(IF(險種基本資料!$I$28="Y",factor!I20,factor!D20)*(1-VLOOKUP(A20+1,險種基本資料!L:V,2+險種基本資料!$H$28,FALSE)),0)</f>
        <v>7103</v>
      </c>
      <c r="AA20">
        <f ca="1">ROUND(IF(險種基本資料!$I$28="Y",factor!I21,factor!D21)*(1-VLOOKUP(A20+1,險種基本資料!L:V,2+險種基本資料!$H$28,FALSE)),0)</f>
        <v>7097</v>
      </c>
      <c r="AB20">
        <f ca="1">IF(B20=險種基本資料!$B$21,0,ROUND(SA*UNIT/UVUNIT*(Z20+(AA20+factor!C21-Z20)*ROUNDDOWN(1/365,6)),0))</f>
        <v>2629430</v>
      </c>
      <c r="AC20">
        <f ca="1">IF(B20=險種基本資料!$B$21,0,ROUND(P20/UVUNIT*(factor!H20+(factor!H21+factor!C21-factor!H20)*ROUNDDOWN(1/365,6)) + IF(B20&lt;15,N20,0),0))</f>
        <v>688227</v>
      </c>
      <c r="AD20">
        <f t="shared" ca="1" si="4"/>
        <v>0</v>
      </c>
      <c r="AE20">
        <f t="shared" ca="1" si="5"/>
        <v>0</v>
      </c>
      <c r="AF20">
        <f ca="1">factor!C20+AF19</f>
        <v>0</v>
      </c>
    </row>
    <row r="21" spans="1:32" ht="16.149999999999999" hidden="1">
      <c r="A21" s="120">
        <v>19</v>
      </c>
      <c r="B21" s="121">
        <f t="shared" ca="1" si="0"/>
        <v>89</v>
      </c>
      <c r="C21" s="122">
        <f t="shared" si="14"/>
        <v>1.75</v>
      </c>
      <c r="D21" s="122">
        <f t="shared" si="14"/>
        <v>3.05</v>
      </c>
      <c r="E21" s="123">
        <f ca="1">ROUND(SA*factor!D21*UNIT/UVUNIT,RoundNo)+ ROUND(SA*factor!C21*UNIT/UVUNIT,RoundNo)</f>
        <v>2627215.0099999998</v>
      </c>
      <c r="F21" s="123">
        <f ca="1">ROUND(P20*factor!H21/UVUNIT,RoundNo)+ROUND(P20*(factor!C21/UVUNIT),RoundNo)</f>
        <v>687647.49</v>
      </c>
      <c r="G21" s="123">
        <f t="shared" ca="1" si="7"/>
        <v>43093</v>
      </c>
      <c r="H21" s="124">
        <f t="shared" ca="1" si="8"/>
        <v>0</v>
      </c>
      <c r="I21" s="123">
        <f t="shared" ca="1" si="9"/>
        <v>2655727</v>
      </c>
      <c r="J21" s="123">
        <f ca="1">ROUND(SA*factor!G21*UNIT/UVUNIT,0)</f>
        <v>3086617</v>
      </c>
      <c r="K21" s="123">
        <f ca="1">ROUND(SA*factor!C21*UNIT/UVUNIT,0)</f>
        <v>0</v>
      </c>
      <c r="L21" s="123">
        <f ca="1">ROUND(SA*factor!E21*UNIT/UVUNIT,0)</f>
        <v>2627215</v>
      </c>
      <c r="M21" s="123">
        <f ca="1">ROUND(SA*factor!D21*UNIT/UVUNIT,0)</f>
        <v>2627215</v>
      </c>
      <c r="N21" s="123">
        <f t="shared" ca="1" si="1"/>
        <v>0</v>
      </c>
      <c r="O21" s="123">
        <f ca="1">IF(B21=15,ROUND(N21/(factor!H21)*UVUNIT,0),0)+IF(AND(B21&lt;&gt;險種基本資料!$B$21,B21&gt;15,OR(OR(PUAD=ZDIVOPT02,A21&lt;=PUAYear),AND(PMST=ZDIVOPT02,A21&gt;=PayYear))),ROUND((G21-H22)/(factor!H21)*UVUNIT,0),0)</f>
        <v>60720</v>
      </c>
      <c r="P21" s="123">
        <f t="shared" ca="1" si="10"/>
        <v>1029647</v>
      </c>
      <c r="Q21" s="123">
        <f ca="1">ROUND(P21*(factor!H21)/UVUNIT,0)</f>
        <v>730740</v>
      </c>
      <c r="R21" s="123">
        <f t="shared" ca="1" si="2"/>
        <v>43093</v>
      </c>
      <c r="S21" s="123">
        <f t="shared" ca="1" si="11"/>
        <v>559731</v>
      </c>
      <c r="T21" s="123">
        <f t="shared" ca="1" si="12"/>
        <v>681432</v>
      </c>
      <c r="U21" s="123">
        <f ca="1">IF(C21="","",ROUND(P20*factor!C21*UNIT/UVUNIT,0))</f>
        <v>0</v>
      </c>
      <c r="V21" s="123">
        <f t="shared" ca="1" si="3"/>
        <v>747430</v>
      </c>
      <c r="W21" s="123">
        <f ca="1">ROUND((P20*factor!B21/UVUNIT),0)</f>
        <v>807891</v>
      </c>
      <c r="X21" s="123">
        <f ca="1">ROUND((ROUND(P20*factor!C21/UVUNIT,0)+ROUND(P20*factor!H21/UVUNIT,0))*VLOOKUP(B21,Corridor,險種基本資料!$C$22,FALSE),0)</f>
        <v>722029</v>
      </c>
      <c r="Y21" s="123">
        <f t="shared" ca="1" si="13"/>
        <v>3314862.5</v>
      </c>
      <c r="Z21" s="109">
        <f ca="1">ROUND(IF(險種基本資料!$I$28="Y",factor!I21,factor!D21)*(1-VLOOKUP(A21+1,險種基本資料!L:V,2+險種基本資料!$H$28,FALSE)),0)</f>
        <v>7097</v>
      </c>
      <c r="AA21">
        <f ca="1">ROUND(IF(險種基本資料!$I$28="Y",factor!I22,factor!D22)*(1-VLOOKUP(A21+1,險種基本資料!L:V,2+險種基本資料!$H$28,FALSE)),0)</f>
        <v>7097</v>
      </c>
      <c r="AB21">
        <f ca="1">IF(B21=險種基本資料!$B$21,0,ROUND(SA*UNIT/UVUNIT*(Z21+(AA21+factor!C22-Z21)*ROUNDDOWN(1/365,6)),0))</f>
        <v>2627215</v>
      </c>
      <c r="AC21">
        <f ca="1">IF(B21=險種基本資料!$B$21,0,ROUND(P21/UVUNIT*(factor!H21+(factor!H22+factor!C22-factor!H21)*ROUNDDOWN(1/365,6)) + IF(B21&lt;15,N21,0),0))</f>
        <v>730740</v>
      </c>
      <c r="AD21">
        <f t="shared" ca="1" si="4"/>
        <v>0</v>
      </c>
      <c r="AE21">
        <f t="shared" ca="1" si="5"/>
        <v>0</v>
      </c>
      <c r="AF21">
        <f ca="1">factor!C21+AF20</f>
        <v>0</v>
      </c>
    </row>
    <row r="22" spans="1:32" ht="16.149999999999999" hidden="1">
      <c r="A22" s="120">
        <v>20</v>
      </c>
      <c r="B22" s="121">
        <f t="shared" ca="1" si="0"/>
        <v>90</v>
      </c>
      <c r="C22" s="122">
        <f t="shared" si="14"/>
        <v>1.75</v>
      </c>
      <c r="D22" s="122">
        <f t="shared" si="14"/>
        <v>3.05</v>
      </c>
      <c r="E22" s="123">
        <f ca="1">ROUND(SA*factor!D22*UNIT/UVUNIT,RoundNo)+ ROUND(SA*factor!C22*UNIT/UVUNIT,RoundNo)</f>
        <v>2627215.0099999998</v>
      </c>
      <c r="F22" s="123">
        <f ca="1">ROUND(P21*factor!H22/UVUNIT,RoundNo)+ROUND(P21*(factor!C22/UVUNIT),RoundNo)</f>
        <v>730740.48</v>
      </c>
      <c r="G22" s="123">
        <f t="shared" ca="1" si="7"/>
        <v>43653</v>
      </c>
      <c r="H22" s="124">
        <f t="shared" ca="1" si="8"/>
        <v>0</v>
      </c>
      <c r="I22" s="123">
        <f t="shared" ca="1" si="9"/>
        <v>2655727</v>
      </c>
      <c r="J22" s="123">
        <f ca="1">ROUND(SA*factor!G22*UNIT/UVUNIT,0)</f>
        <v>3024796</v>
      </c>
      <c r="K22" s="123">
        <f ca="1">ROUND(SA*factor!C22*UNIT/UVUNIT,0)</f>
        <v>0</v>
      </c>
      <c r="L22" s="123">
        <f ca="1">ROUND(SA*factor!E22*UNIT/UVUNIT,0)</f>
        <v>2627215</v>
      </c>
      <c r="M22" s="123">
        <f ca="1">ROUND(SA*factor!D22*UNIT/UVUNIT,0)</f>
        <v>2627215</v>
      </c>
      <c r="N22" s="123">
        <f t="shared" ca="1" si="1"/>
        <v>0</v>
      </c>
      <c r="O22" s="123">
        <f ca="1">IF(B22=15,ROUND(N22/(factor!H22)*UVUNIT,0),0)+IF(AND(B22&lt;&gt;險種基本資料!$B$21,B22&gt;15,OR(OR(PUAD=ZDIVOPT02,A22&lt;=PUAYear),AND(PMST=ZDIVOPT02,A22&gt;=PayYear))),ROUND((G22-H23)/(factor!H22)*UVUNIT,0),0)</f>
        <v>61509</v>
      </c>
      <c r="P22" s="123">
        <f t="shared" ca="1" si="10"/>
        <v>1091156</v>
      </c>
      <c r="Q22" s="123">
        <f ca="1">ROUND(P22*(factor!H22)/UVUNIT,0)</f>
        <v>774393</v>
      </c>
      <c r="R22" s="123">
        <f t="shared" ca="1" si="2"/>
        <v>43653</v>
      </c>
      <c r="S22" s="123">
        <f t="shared" ca="1" si="11"/>
        <v>603384</v>
      </c>
      <c r="T22" s="123">
        <f t="shared" ca="1" si="12"/>
        <v>745869</v>
      </c>
      <c r="U22" s="123">
        <f ca="1">IF(C22="","",ROUND(P21*factor!C22*UNIT/UVUNIT,0))</f>
        <v>0</v>
      </c>
      <c r="V22" s="123">
        <f t="shared" ca="1" si="3"/>
        <v>794270</v>
      </c>
      <c r="W22" s="123">
        <f ca="1">ROUND((P21*factor!B22/UVUNIT),0)</f>
        <v>841325</v>
      </c>
      <c r="X22" s="123">
        <f ca="1">ROUND((ROUND(P21*factor!C22/UVUNIT,0)+ROUND(P21*factor!H22/UVUNIT,0))*VLOOKUP(B22,Corridor,險種基本資料!$C$22,FALSE),0)</f>
        <v>767277</v>
      </c>
      <c r="Y22" s="123">
        <f t="shared" ca="1" si="13"/>
        <v>3357955.4899999998</v>
      </c>
      <c r="Z22" s="109">
        <f ca="1">ROUND(IF(險種基本資料!$I$28="Y",factor!I22,factor!D22)*(1-VLOOKUP(A22+1,險種基本資料!L:V,2+險種基本資料!$H$28,FALSE)),0)</f>
        <v>7097</v>
      </c>
      <c r="AA22">
        <f ca="1">ROUND(IF(險種基本資料!$I$28="Y",factor!I23,factor!D23)*(1-VLOOKUP(A22+1,險種基本資料!L:V,2+險種基本資料!$H$28,FALSE)),0)</f>
        <v>7105</v>
      </c>
      <c r="AB22">
        <f ca="1">IF(B22=險種基本資料!$B$21,0,ROUND(SA*UNIT/UVUNIT*(Z22+(AA22+factor!C23-Z22)*ROUNDDOWN(1/365,6)),0))</f>
        <v>2627223</v>
      </c>
      <c r="AC22">
        <f ca="1">IF(B22=險種基本資料!$B$21,0,ROUND(P22/UVUNIT*(factor!H22+(factor!H23+factor!C23-factor!H22)*ROUNDDOWN(1/365,6)) + IF(B22&lt;15,N22,0),0))</f>
        <v>774396</v>
      </c>
      <c r="AD22">
        <f t="shared" ca="1" si="4"/>
        <v>0</v>
      </c>
      <c r="AE22">
        <f t="shared" ca="1" si="5"/>
        <v>0</v>
      </c>
      <c r="AF22">
        <f ca="1">factor!C22+AF21</f>
        <v>0</v>
      </c>
    </row>
    <row r="23" spans="1:32" ht="16.149999999999999" hidden="1">
      <c r="A23" s="120">
        <v>21</v>
      </c>
      <c r="B23" s="121">
        <f t="shared" ca="1" si="0"/>
        <v>91</v>
      </c>
      <c r="C23" s="122">
        <f t="shared" si="14"/>
        <v>1.75</v>
      </c>
      <c r="D23" s="122">
        <f t="shared" si="14"/>
        <v>3.05</v>
      </c>
      <c r="E23" s="123">
        <f ca="1">ROUND(SA*factor!D23*UNIT/UVUNIT,RoundNo)+ ROUND(SA*factor!C23*UNIT/UVUNIT,RoundNo)</f>
        <v>2630176.5</v>
      </c>
      <c r="F23" s="123">
        <f ca="1">ROUND(P22*factor!H23/UVUNIT,RoundNo)+ROUND(P22*(factor!C23/UVUNIT),RoundNo)</f>
        <v>775266.34</v>
      </c>
      <c r="G23" s="123">
        <f t="shared" ca="1" si="7"/>
        <v>44271</v>
      </c>
      <c r="H23" s="124">
        <f t="shared" ca="1" si="8"/>
        <v>0</v>
      </c>
      <c r="I23" s="123">
        <f t="shared" ca="1" si="9"/>
        <v>2655727</v>
      </c>
      <c r="J23" s="123">
        <f ca="1">ROUND(SA*factor!G23*UNIT/UVUNIT,0)</f>
        <v>2964455</v>
      </c>
      <c r="K23" s="123">
        <f ca="1">ROUND(SA*factor!C23*UNIT/UVUNIT,0)</f>
        <v>0</v>
      </c>
      <c r="L23" s="123">
        <f ca="1">ROUND(SA*factor!E23*UNIT/UVUNIT,0)</f>
        <v>2630177</v>
      </c>
      <c r="M23" s="123">
        <f ca="1">ROUND(SA*factor!D23*UNIT/UVUNIT,0)</f>
        <v>2630177</v>
      </c>
      <c r="N23" s="123">
        <f t="shared" ca="1" si="1"/>
        <v>0</v>
      </c>
      <c r="O23" s="123">
        <f ca="1">IF(B23=15,ROUND(N23/(factor!H23)*UVUNIT,0),0)+IF(AND(B23&lt;&gt;險種基本資料!$B$21,B23&gt;15,OR(OR(PUAD=ZDIVOPT02,A23&lt;=PUAYear),AND(PMST=ZDIVOPT02,A23&gt;=PayYear))),ROUND((G23-H24)/(factor!H23)*UVUNIT,0),0)</f>
        <v>62310</v>
      </c>
      <c r="P23" s="123">
        <f t="shared" ca="1" si="10"/>
        <v>1153466</v>
      </c>
      <c r="Q23" s="123">
        <f ca="1">ROUND(P23*(factor!H23)/UVUNIT,0)</f>
        <v>819538</v>
      </c>
      <c r="R23" s="123">
        <f t="shared" ca="1" si="2"/>
        <v>44271</v>
      </c>
      <c r="S23" s="123">
        <f t="shared" ca="1" si="11"/>
        <v>647655</v>
      </c>
      <c r="T23" s="123">
        <f t="shared" ca="1" si="12"/>
        <v>812889</v>
      </c>
      <c r="U23" s="123">
        <f ca="1">IF(C23="","",ROUND(P22*factor!C23*UNIT/UVUNIT,0))</f>
        <v>0</v>
      </c>
      <c r="V23" s="123">
        <f t="shared" ca="1" si="3"/>
        <v>841718</v>
      </c>
      <c r="W23" s="123">
        <f ca="1">ROUND((P22*factor!B23/UVUNIT),0)</f>
        <v>873798</v>
      </c>
      <c r="X23" s="123">
        <f ca="1">ROUND((ROUND(P22*factor!C23/UVUNIT,0)+ROUND(P22*factor!H23/UVUNIT,0))*VLOOKUP(B23,Corridor,險種基本資料!$C$22,FALSE),0)</f>
        <v>775266</v>
      </c>
      <c r="Y23" s="123">
        <f t="shared" ca="1" si="13"/>
        <v>3405442.84</v>
      </c>
      <c r="Z23" s="109">
        <f ca="1">ROUND(IF(險種基本資料!$I$28="Y",factor!I23,factor!D23)*(1-VLOOKUP(A23+1,險種基本資料!L:V,2+險種基本資料!$H$28,FALSE)),0)</f>
        <v>7105</v>
      </c>
      <c r="AA23">
        <f ca="1">ROUND(IF(險種基本資料!$I$28="Y",factor!I24,factor!D24)*(1-VLOOKUP(A23+1,險種基本資料!L:V,2+險種基本資料!$H$28,FALSE)),0)</f>
        <v>7127</v>
      </c>
      <c r="AB23">
        <f ca="1">IF(B23=險種基本資料!$B$21,0,ROUND(SA*UNIT/UVUNIT*(Z23+(AA23+factor!C24-Z23)*ROUNDDOWN(1/365,6)),0))</f>
        <v>2630199</v>
      </c>
      <c r="AC23">
        <f ca="1">IF(B23=險種基本資料!$B$21,0,ROUND(P23/UVUNIT*(factor!H23+(factor!H24+factor!C24-factor!H23)*ROUNDDOWN(1/365,6)) + IF(B23&lt;15,N23,0),0))</f>
        <v>819545</v>
      </c>
      <c r="AD23">
        <f t="shared" ca="1" si="4"/>
        <v>0</v>
      </c>
      <c r="AE23">
        <f t="shared" ca="1" si="5"/>
        <v>0</v>
      </c>
      <c r="AF23">
        <f ca="1">factor!C23+AF22</f>
        <v>0</v>
      </c>
    </row>
    <row r="24" spans="1:32" ht="16.149999999999999" hidden="1">
      <c r="A24" s="120">
        <v>22</v>
      </c>
      <c r="B24" s="121">
        <f t="shared" ca="1" si="0"/>
        <v>92</v>
      </c>
      <c r="C24" s="122">
        <f t="shared" si="14"/>
        <v>1.75</v>
      </c>
      <c r="D24" s="122">
        <f t="shared" si="14"/>
        <v>3.05</v>
      </c>
      <c r="E24" s="123">
        <f ca="1">ROUND(SA*factor!D24*UNIT/UVUNIT,RoundNo)+ ROUND(SA*factor!C24*UNIT/UVUNIT,RoundNo)</f>
        <v>2638320.61</v>
      </c>
      <c r="F24" s="123">
        <f ca="1">ROUND(P23*factor!H24/UVUNIT,RoundNo)+ROUND(P23*(factor!C24/UVUNIT),RoundNo)</f>
        <v>822075.22</v>
      </c>
      <c r="G24" s="123">
        <f t="shared" ca="1" si="7"/>
        <v>44985</v>
      </c>
      <c r="H24" s="124">
        <f t="shared" ca="1" si="8"/>
        <v>0</v>
      </c>
      <c r="I24" s="123">
        <f t="shared" ca="1" si="9"/>
        <v>2655727</v>
      </c>
      <c r="J24" s="123">
        <f ca="1">ROUND(SA*factor!G24*UNIT/UVUNIT,0)</f>
        <v>2905225</v>
      </c>
      <c r="K24" s="123">
        <f ca="1">ROUND(SA*factor!C24*UNIT/UVUNIT,0)</f>
        <v>0</v>
      </c>
      <c r="L24" s="123">
        <f ca="1">ROUND(SA*factor!E24*UNIT/UVUNIT,0)</f>
        <v>2638321</v>
      </c>
      <c r="M24" s="123">
        <f ca="1">ROUND(SA*factor!D24*UNIT/UVUNIT,0)</f>
        <v>2638321</v>
      </c>
      <c r="N24" s="123">
        <f t="shared" ca="1" si="1"/>
        <v>0</v>
      </c>
      <c r="O24" s="123">
        <f ca="1">IF(B24=15,ROUND(N24/(factor!H24)*UVUNIT,0),0)+IF(AND(B24&lt;&gt;險種基本資料!$B$21,B24&gt;15,OR(OR(PUAD=ZDIVOPT02,A24&lt;=PUAYear),AND(PMST=ZDIVOPT02,A24&gt;=PayYear))),ROUND((G24-H25)/(factor!H24)*UVUNIT,0),0)</f>
        <v>63119</v>
      </c>
      <c r="P24" s="123">
        <f t="shared" ca="1" si="10"/>
        <v>1216585</v>
      </c>
      <c r="Q24" s="123">
        <f ca="1">ROUND(P24*(factor!H24)/UVUNIT,0)</f>
        <v>867060</v>
      </c>
      <c r="R24" s="123">
        <f t="shared" ca="1" si="2"/>
        <v>44985</v>
      </c>
      <c r="S24" s="123">
        <f t="shared" ca="1" si="11"/>
        <v>692640</v>
      </c>
      <c r="T24" s="123">
        <f t="shared" ca="1" si="12"/>
        <v>882667</v>
      </c>
      <c r="U24" s="123">
        <f ca="1">IF(C24="","",ROUND(P23*factor!C24*UNIT/UVUNIT,0))</f>
        <v>0</v>
      </c>
      <c r="V24" s="123">
        <f t="shared" ca="1" si="3"/>
        <v>889784</v>
      </c>
      <c r="W24" s="123">
        <f ca="1">ROUND((P23*factor!B24/UVUNIT),0)</f>
        <v>905240</v>
      </c>
      <c r="X24" s="123">
        <f ca="1">ROUND((ROUND(P23*factor!C24/UVUNIT,0)+ROUND(P23*factor!H24/UVUNIT,0))*VLOOKUP(B24,Corridor,險種基本資料!$C$22,FALSE),0)</f>
        <v>822075</v>
      </c>
      <c r="Y24" s="123">
        <f t="shared" ca="1" si="13"/>
        <v>3460395.83</v>
      </c>
      <c r="Z24" s="109">
        <f ca="1">ROUND(IF(險種基本資料!$I$28="Y",factor!I24,factor!D24)*(1-VLOOKUP(A24+1,險種基本資料!L:V,2+險種基本資料!$H$28,FALSE)),0)</f>
        <v>7127</v>
      </c>
      <c r="AA24">
        <f ca="1">ROUND(IF(險種基本資料!$I$28="Y",factor!I25,factor!D25)*(1-VLOOKUP(A24+1,險種基本資料!L:V,2+險種基本資料!$H$28,FALSE)),0)</f>
        <v>7165</v>
      </c>
      <c r="AB24">
        <f ca="1">IF(B24=險種基本資料!$B$21,0,ROUND(SA*UNIT/UVUNIT*(Z24+(AA24+factor!C25-Z24)*ROUNDDOWN(1/365,6)),0))</f>
        <v>2638359</v>
      </c>
      <c r="AC24">
        <f ca="1">IF(B24=險種基本資料!$B$21,0,ROUND(P24/UVUNIT*(factor!H24+(factor!H25+factor!C25-factor!H24)*ROUNDDOWN(1/365,6)) + IF(B24&lt;15,N24,0),0))</f>
        <v>867073</v>
      </c>
      <c r="AD24">
        <f t="shared" ca="1" si="4"/>
        <v>0</v>
      </c>
      <c r="AE24">
        <f t="shared" ca="1" si="5"/>
        <v>0</v>
      </c>
      <c r="AF24">
        <f ca="1">factor!C24+AF23</f>
        <v>0</v>
      </c>
    </row>
    <row r="25" spans="1:32" ht="16.149999999999999" hidden="1">
      <c r="A25" s="120">
        <v>23</v>
      </c>
      <c r="B25" s="121">
        <f t="shared" ca="1" si="0"/>
        <v>93</v>
      </c>
      <c r="C25" s="122">
        <f t="shared" si="14"/>
        <v>1.75</v>
      </c>
      <c r="D25" s="122">
        <f t="shared" si="14"/>
        <v>3.05</v>
      </c>
      <c r="E25" s="123">
        <f ca="1">ROUND(SA*factor!D25*UNIT/UVUNIT,RoundNo)+ ROUND(SA*factor!C25*UNIT/UVUNIT,RoundNo)</f>
        <v>2652387.71</v>
      </c>
      <c r="F25" s="123">
        <f ca="1">ROUND(P24*factor!H25/UVUNIT,RoundNo)+ROUND(P24*(factor!C25/UVUNIT),RoundNo)</f>
        <v>871683.15</v>
      </c>
      <c r="G25" s="123">
        <f t="shared" ca="1" si="7"/>
        <v>45813</v>
      </c>
      <c r="H25" s="124">
        <f t="shared" ca="1" si="8"/>
        <v>0</v>
      </c>
      <c r="I25" s="123">
        <f t="shared" ca="1" si="9"/>
        <v>2655727</v>
      </c>
      <c r="J25" s="123">
        <f ca="1">ROUND(SA*factor!G25*UNIT/UVUNIT,0)</f>
        <v>2855620</v>
      </c>
      <c r="K25" s="123">
        <f ca="1">ROUND(SA*factor!C25*UNIT/UVUNIT,0)</f>
        <v>0</v>
      </c>
      <c r="L25" s="123">
        <f ca="1">ROUND(SA*factor!E25*UNIT/UVUNIT,0)</f>
        <v>2652388</v>
      </c>
      <c r="M25" s="123">
        <f ca="1">ROUND(SA*factor!D25*UNIT/UVUNIT,0)</f>
        <v>2652388</v>
      </c>
      <c r="N25" s="123">
        <f t="shared" ca="1" si="1"/>
        <v>0</v>
      </c>
      <c r="O25" s="123">
        <f ca="1">IF(B25=15,ROUND(N25/(factor!H25)*UVUNIT,0),0)+IF(AND(B25&lt;&gt;險種基本資料!$B$21,B25&gt;15,OR(OR(PUAD=ZDIVOPT02,A25&lt;=PUAYear),AND(PMST=ZDIVOPT02,A25&gt;=PayYear))),ROUND((G25-H26)/(factor!H25)*UVUNIT,0),0)</f>
        <v>63940</v>
      </c>
      <c r="P25" s="123">
        <f t="shared" ca="1" si="10"/>
        <v>1280525</v>
      </c>
      <c r="Q25" s="123">
        <f ca="1">ROUND(P25*(factor!H25)/UVUNIT,0)</f>
        <v>917496</v>
      </c>
      <c r="R25" s="123">
        <f t="shared" ca="1" si="2"/>
        <v>45813</v>
      </c>
      <c r="S25" s="123">
        <f t="shared" ca="1" si="11"/>
        <v>738453</v>
      </c>
      <c r="T25" s="123">
        <f t="shared" ca="1" si="12"/>
        <v>955401</v>
      </c>
      <c r="U25" s="123">
        <f ca="1">IF(C25="","",ROUND(P24*factor!C25*UNIT/UVUNIT,0))</f>
        <v>0</v>
      </c>
      <c r="V25" s="123">
        <f t="shared" ca="1" si="3"/>
        <v>938474</v>
      </c>
      <c r="W25" s="123">
        <f ca="1">ROUND((P24*factor!B25/UVUNIT),0)</f>
        <v>935676</v>
      </c>
      <c r="X25" s="123">
        <f ca="1">ROUND((ROUND(P24*factor!C25/UVUNIT,0)+ROUND(P24*factor!H25/UVUNIT,0))*VLOOKUP(B25,Corridor,險種基本資料!$C$22,FALSE),0)</f>
        <v>871683</v>
      </c>
      <c r="Y25" s="123">
        <f t="shared" ca="1" si="13"/>
        <v>3524070.86</v>
      </c>
      <c r="Z25" s="109">
        <f ca="1">ROUND(IF(險種基本資料!$I$28="Y",factor!I25,factor!D25)*(1-VLOOKUP(A25+1,險種基本資料!L:V,2+險種基本資料!$H$28,FALSE)),0)</f>
        <v>7165</v>
      </c>
      <c r="AA25">
        <f ca="1">ROUND(IF(險種基本資料!$I$28="Y",factor!I26,factor!D26)*(1-VLOOKUP(A25+1,險種基本資料!L:V,2+險種基本資料!$H$28,FALSE)),0)</f>
        <v>7201</v>
      </c>
      <c r="AB25">
        <f ca="1">IF(B25=險種基本資料!$B$21,0,ROUND(SA*UNIT/UVUNIT*(Z25+(AA25+factor!C26-Z25)*ROUNDDOWN(1/365,6)),0))</f>
        <v>2652424</v>
      </c>
      <c r="AC25">
        <f ca="1">IF(B25=險種基本資料!$B$21,0,ROUND(P25/UVUNIT*(factor!H25+(factor!H26+factor!C26-factor!H25)*ROUNDDOWN(1/365,6)) + IF(B25&lt;15,N25,0),0))</f>
        <v>917509</v>
      </c>
      <c r="AD25">
        <f t="shared" ca="1" si="4"/>
        <v>0</v>
      </c>
      <c r="AE25">
        <f t="shared" ca="1" si="5"/>
        <v>0</v>
      </c>
      <c r="AF25">
        <f ca="1">factor!C25+AF24</f>
        <v>0</v>
      </c>
    </row>
    <row r="26" spans="1:32" ht="16.149999999999999" hidden="1">
      <c r="A26" s="120">
        <v>24</v>
      </c>
      <c r="B26" s="121">
        <f t="shared" ca="1" si="0"/>
        <v>94</v>
      </c>
      <c r="C26" s="122">
        <f t="shared" si="14"/>
        <v>1.75</v>
      </c>
      <c r="D26" s="122">
        <f t="shared" si="14"/>
        <v>3.05</v>
      </c>
      <c r="E26" s="123">
        <f ca="1">ROUND(SA*factor!D26*UNIT/UVUNIT,RoundNo)+ ROUND(SA*factor!C26*UNIT/UVUNIT,RoundNo)</f>
        <v>2665714.4300000002</v>
      </c>
      <c r="F26" s="123">
        <f ca="1">ROUND(P25*factor!H26/UVUNIT,RoundNo)+ROUND(P25*(factor!C26/UVUNIT),RoundNo)</f>
        <v>922106.05</v>
      </c>
      <c r="G26" s="123">
        <f t="shared" ca="1" si="7"/>
        <v>46642</v>
      </c>
      <c r="H26" s="124">
        <f t="shared" ca="1" si="8"/>
        <v>0</v>
      </c>
      <c r="I26" s="123">
        <f t="shared" ca="1" si="9"/>
        <v>2655727</v>
      </c>
      <c r="J26" s="123">
        <f ca="1">ROUND(SA*factor!G26*UNIT/UVUNIT,0)</f>
        <v>2855620</v>
      </c>
      <c r="K26" s="123">
        <f ca="1">ROUND(SA*factor!C26*UNIT/UVUNIT,0)</f>
        <v>0</v>
      </c>
      <c r="L26" s="123">
        <f ca="1">ROUND(SA*factor!E26*UNIT/UVUNIT,0)</f>
        <v>2665714</v>
      </c>
      <c r="M26" s="123">
        <f ca="1">ROUND(SA*factor!D26*UNIT/UVUNIT,0)</f>
        <v>2665714</v>
      </c>
      <c r="N26" s="123">
        <f t="shared" ca="1" si="1"/>
        <v>0</v>
      </c>
      <c r="O26" s="123">
        <f ca="1">IF(B26=15,ROUND(N26/(factor!H26)*UVUNIT,0),0)+IF(AND(B26&lt;&gt;險種基本資料!$B$21,B26&gt;15,OR(OR(PUAD=ZDIVOPT02,A26&lt;=PUAYear),AND(PMST=ZDIVOPT02,A26&gt;=PayYear))),ROUND((G26-H27)/(factor!H26)*UVUNIT,0),0)</f>
        <v>64772</v>
      </c>
      <c r="P26" s="123">
        <f t="shared" ca="1" si="10"/>
        <v>1345297</v>
      </c>
      <c r="Q26" s="123">
        <f ca="1">ROUND(P26*(factor!H26)/UVUNIT,0)</f>
        <v>968748</v>
      </c>
      <c r="R26" s="123">
        <f t="shared" ca="1" si="2"/>
        <v>46642</v>
      </c>
      <c r="S26" s="123">
        <f t="shared" ca="1" si="11"/>
        <v>785095</v>
      </c>
      <c r="T26" s="123">
        <f t="shared" ca="1" si="12"/>
        <v>1031183</v>
      </c>
      <c r="U26" s="123">
        <f ca="1">IF(C26="","",ROUND(P25*factor!C26*UNIT/UVUNIT,0))</f>
        <v>0</v>
      </c>
      <c r="V26" s="123">
        <f t="shared" ca="1" si="3"/>
        <v>987797</v>
      </c>
      <c r="W26" s="123">
        <f ca="1">ROUND((P25*factor!B26/UVUNIT),0)</f>
        <v>965132</v>
      </c>
      <c r="X26" s="123">
        <f ca="1">ROUND((ROUND(P25*factor!C26/UVUNIT,0)+ROUND(P25*factor!H26/UVUNIT,0))*VLOOKUP(B26,Corridor,險種基本資料!$C$22,FALSE),0)</f>
        <v>922106</v>
      </c>
      <c r="Y26" s="123">
        <f t="shared" ca="1" si="13"/>
        <v>3587820.4800000004</v>
      </c>
      <c r="Z26" s="109">
        <f ca="1">ROUND(IF(險種基本資料!$I$28="Y",factor!I26,factor!D26)*(1-VLOOKUP(A26+1,險種基本資料!L:V,2+險種基本資料!$H$28,FALSE)),0)</f>
        <v>7201</v>
      </c>
      <c r="AA26">
        <f ca="1">ROUND(IF(險種基本資料!$I$28="Y",factor!I27,factor!D27)*(1-VLOOKUP(A26+1,險種基本資料!L:V,2+險種基本資料!$H$28,FALSE)),0)</f>
        <v>7235</v>
      </c>
      <c r="AB26">
        <f ca="1">IF(B26=險種基本資料!$B$21,0,ROUND(SA*UNIT/UVUNIT*(Z26+(AA26+factor!C27-Z26)*ROUNDDOWN(1/365,6)),0))</f>
        <v>2665749</v>
      </c>
      <c r="AC26">
        <f ca="1">IF(B26=險種基本資料!$B$21,0,ROUND(P26/UVUNIT*(factor!H26+(factor!H27+factor!C27-factor!H26)*ROUNDDOWN(1/365,6)) + IF(B26&lt;15,N26,0),0))</f>
        <v>968761</v>
      </c>
      <c r="AD26">
        <f t="shared" ca="1" si="4"/>
        <v>0</v>
      </c>
      <c r="AE26">
        <f t="shared" ca="1" si="5"/>
        <v>0</v>
      </c>
      <c r="AF26">
        <f ca="1">factor!C26+AF25</f>
        <v>0</v>
      </c>
    </row>
    <row r="27" spans="1:32" ht="16.149999999999999" hidden="1">
      <c r="A27" s="120">
        <v>25</v>
      </c>
      <c r="B27" s="121">
        <f t="shared" ca="1" si="0"/>
        <v>95</v>
      </c>
      <c r="C27" s="122">
        <f t="shared" si="14"/>
        <v>1.75</v>
      </c>
      <c r="D27" s="122">
        <f t="shared" si="14"/>
        <v>3.05</v>
      </c>
      <c r="E27" s="123">
        <f ca="1">ROUND(SA*factor!D27*UNIT/UVUNIT,RoundNo)+ ROUND(SA*factor!C27*UNIT/UVUNIT,RoundNo)</f>
        <v>2678300.77</v>
      </c>
      <c r="F27" s="123">
        <f ca="1">ROUND(P26*factor!H27/UVUNIT,RoundNo)+ROUND(P26*(factor!C27/UVUNIT),RoundNo)</f>
        <v>973322.38</v>
      </c>
      <c r="G27" s="123">
        <f t="shared" ca="1" si="7"/>
        <v>47471</v>
      </c>
      <c r="H27" s="124">
        <f t="shared" ca="1" si="8"/>
        <v>0</v>
      </c>
      <c r="I27" s="123">
        <f t="shared" ca="1" si="9"/>
        <v>2655727</v>
      </c>
      <c r="J27" s="123">
        <f ca="1">ROUND(SA*factor!G27*UNIT/UVUNIT,0)</f>
        <v>2855620</v>
      </c>
      <c r="K27" s="123">
        <f ca="1">ROUND(SA*factor!C27*UNIT/UVUNIT,0)</f>
        <v>0</v>
      </c>
      <c r="L27" s="123">
        <f ca="1">ROUND(SA*factor!E27*UNIT/UVUNIT,0)</f>
        <v>2678301</v>
      </c>
      <c r="M27" s="123">
        <f ca="1">ROUND(SA*factor!D27*UNIT/UVUNIT,0)</f>
        <v>2678301</v>
      </c>
      <c r="N27" s="123">
        <f t="shared" ca="1" si="1"/>
        <v>0</v>
      </c>
      <c r="O27" s="123">
        <f ca="1">IF(B27=15,ROUND(N27/(factor!H27)*UVUNIT,0),0)+IF(AND(B27&lt;&gt;險種基本資料!$B$21,B27&gt;15,OR(OR(PUAD=ZDIVOPT02,A27&lt;=PUAYear),AND(PMST=ZDIVOPT02,A27&gt;=PayYear))),ROUND((G27-H28)/(factor!H27)*UVUNIT,0),0)</f>
        <v>65613</v>
      </c>
      <c r="P27" s="123">
        <f t="shared" ca="1" si="10"/>
        <v>1410910</v>
      </c>
      <c r="Q27" s="123">
        <f ca="1">ROUND(P27*(factor!H27)/UVUNIT,0)</f>
        <v>1020793</v>
      </c>
      <c r="R27" s="123">
        <f t="shared" ca="1" si="2"/>
        <v>47471</v>
      </c>
      <c r="S27" s="123">
        <f t="shared" ca="1" si="11"/>
        <v>832566</v>
      </c>
      <c r="T27" s="123">
        <f t="shared" ca="1" si="12"/>
        <v>1110105</v>
      </c>
      <c r="U27" s="123">
        <f ca="1">IF(C27="","",ROUND(P26*factor!C27*UNIT/UVUNIT,0))</f>
        <v>0</v>
      </c>
      <c r="V27" s="123">
        <f t="shared" ca="1" si="3"/>
        <v>1037762</v>
      </c>
      <c r="W27" s="123">
        <f ca="1">ROUND((P26*factor!B27/UVUNIT),0)</f>
        <v>993636</v>
      </c>
      <c r="X27" s="123">
        <f ca="1">ROUND((ROUND(P26*factor!C27/UVUNIT,0)+ROUND(P26*factor!H27/UVUNIT,0))*VLOOKUP(B27,Corridor,險種基本資料!$C$22,FALSE),0)</f>
        <v>973322</v>
      </c>
      <c r="Y27" s="123">
        <f t="shared" ca="1" si="13"/>
        <v>3651623.15</v>
      </c>
      <c r="Z27" s="109">
        <f ca="1">ROUND(IF(險種基本資料!$I$28="Y",factor!I27,factor!D27)*(1-VLOOKUP(A27+1,險種基本資料!L:V,2+險種基本資料!$H$28,FALSE)),0)</f>
        <v>7235</v>
      </c>
      <c r="AA27">
        <f ca="1">ROUND(IF(險種基本資料!$I$28="Y",factor!I28,factor!D28)*(1-VLOOKUP(A27+1,險種基本資料!L:V,2+險種基本資料!$H$28,FALSE)),0)</f>
        <v>7268</v>
      </c>
      <c r="AB27">
        <f ca="1">IF(B27=險種基本資料!$B$21,0,ROUND(SA*UNIT/UVUNIT*(Z27+(AA27+factor!C28-Z27)*ROUNDDOWN(1/365,6)),0))</f>
        <v>2678334</v>
      </c>
      <c r="AC27">
        <f ca="1">IF(B27=險種基本資料!$B$21,0,ROUND(P27/UVUNIT*(factor!H27+(factor!H28+factor!C28-factor!H27)*ROUNDDOWN(1/365,6)) + IF(B27&lt;15,N27,0),0))</f>
        <v>1020806</v>
      </c>
      <c r="AD27">
        <f t="shared" ca="1" si="4"/>
        <v>0</v>
      </c>
      <c r="AE27">
        <f t="shared" ca="1" si="5"/>
        <v>0</v>
      </c>
      <c r="AF27">
        <f ca="1">factor!C27+AF26</f>
        <v>0</v>
      </c>
    </row>
    <row r="28" spans="1:32" ht="16.149999999999999" hidden="1">
      <c r="A28" s="120">
        <v>26</v>
      </c>
      <c r="B28" s="121">
        <f t="shared" ca="1" si="0"/>
        <v>96</v>
      </c>
      <c r="C28" s="122">
        <f t="shared" si="14"/>
        <v>1.75</v>
      </c>
      <c r="D28" s="122">
        <f t="shared" si="14"/>
        <v>3.05</v>
      </c>
      <c r="E28" s="123">
        <f ca="1">ROUND(SA*factor!D28*UNIT/UVUNIT,RoundNo)+ ROUND(SA*factor!C28*UNIT/UVUNIT,RoundNo)</f>
        <v>2690516.94</v>
      </c>
      <c r="F28" s="123">
        <f ca="1">ROUND(P27*factor!H28/UVUNIT,RoundNo)+ROUND(P27*(factor!C28/UVUNIT),RoundNo)</f>
        <v>1025449.39</v>
      </c>
      <c r="G28" s="123">
        <f t="shared" ca="1" si="7"/>
        <v>48308</v>
      </c>
      <c r="H28" s="124">
        <f t="shared" ca="1" si="8"/>
        <v>0</v>
      </c>
      <c r="I28" s="123">
        <f t="shared" ca="1" si="9"/>
        <v>2655727</v>
      </c>
      <c r="J28" s="123">
        <f ca="1">ROUND(SA*factor!G28*UNIT/UVUNIT,0)</f>
        <v>2855620</v>
      </c>
      <c r="K28" s="123">
        <f ca="1">ROUND(SA*factor!C28*UNIT/UVUNIT,0)</f>
        <v>0</v>
      </c>
      <c r="L28" s="123">
        <f ca="1">ROUND(SA*factor!E28*UNIT/UVUNIT,0)</f>
        <v>2690517</v>
      </c>
      <c r="M28" s="123">
        <f ca="1">ROUND(SA*factor!D28*UNIT/UVUNIT,0)</f>
        <v>2690517</v>
      </c>
      <c r="N28" s="123">
        <f t="shared" ca="1" si="1"/>
        <v>0</v>
      </c>
      <c r="O28" s="123">
        <f ca="1">IF(B28=15,ROUND(N28/(factor!H28)*UVUNIT,0),0)+IF(AND(B28&lt;&gt;險種基本資料!$B$21,B28&gt;15,OR(OR(PUAD=ZDIVOPT02,A28&lt;=PUAYear),AND(PMST=ZDIVOPT02,A28&gt;=PayYear))),ROUND((G28-H29)/(factor!H28)*UVUNIT,0),0)</f>
        <v>66467</v>
      </c>
      <c r="P28" s="123">
        <f t="shared" ca="1" si="10"/>
        <v>1477377</v>
      </c>
      <c r="Q28" s="123">
        <f ca="1">ROUND(P28*(factor!H28)/UVUNIT,0)</f>
        <v>1073758</v>
      </c>
      <c r="R28" s="123">
        <f t="shared" ca="1" si="2"/>
        <v>48308</v>
      </c>
      <c r="S28" s="123">
        <f t="shared" ca="1" si="11"/>
        <v>880874</v>
      </c>
      <c r="T28" s="123">
        <f t="shared" ca="1" si="12"/>
        <v>1192271</v>
      </c>
      <c r="U28" s="123">
        <f ca="1">IF(C28="","",ROUND(P27*factor!C28*UNIT/UVUNIT,0))</f>
        <v>0</v>
      </c>
      <c r="V28" s="123">
        <f t="shared" ca="1" si="3"/>
        <v>1088376</v>
      </c>
      <c r="W28" s="123">
        <f ca="1">ROUND((P27*factor!B28/UVUNIT),0)</f>
        <v>1021217</v>
      </c>
      <c r="X28" s="123">
        <f ca="1">ROUND((ROUND(P27*factor!C28/UVUNIT,0)+ROUND(P27*factor!H28/UVUNIT,0))*VLOOKUP(B28,Corridor,險種基本資料!$C$22,FALSE),0)</f>
        <v>1025449</v>
      </c>
      <c r="Y28" s="123">
        <f t="shared" ca="1" si="13"/>
        <v>3715966.33</v>
      </c>
      <c r="Z28" s="109">
        <f ca="1">ROUND(IF(險種基本資料!$I$28="Y",factor!I28,factor!D28)*(1-VLOOKUP(A28+1,險種基本資料!L:V,2+險種基本資料!$H$28,FALSE)),0)</f>
        <v>7268</v>
      </c>
      <c r="AA28">
        <f ca="1">ROUND(IF(險種基本資料!$I$28="Y",factor!I29,factor!D29)*(1-VLOOKUP(A28+1,險種基本資料!L:V,2+險種基本資料!$H$28,FALSE)),0)</f>
        <v>7300</v>
      </c>
      <c r="AB28">
        <f ca="1">IF(B28=險種基本資料!$B$21,0,ROUND(SA*UNIT/UVUNIT*(Z28+(AA28+factor!C29-Z28)*ROUNDDOWN(1/365,6)),0))</f>
        <v>2690549</v>
      </c>
      <c r="AC28">
        <f ca="1">IF(B28=險種基本資料!$B$21,0,ROUND(P28/UVUNIT*(factor!H28+(factor!H29+factor!C29-factor!H28)*ROUNDDOWN(1/365,6)) + IF(B28&lt;15,N28,0),0))</f>
        <v>1073771</v>
      </c>
      <c r="AD28">
        <f t="shared" ca="1" si="4"/>
        <v>0</v>
      </c>
      <c r="AE28">
        <f t="shared" ca="1" si="5"/>
        <v>0</v>
      </c>
      <c r="AF28">
        <f ca="1">factor!C28+AF27</f>
        <v>0</v>
      </c>
    </row>
    <row r="29" spans="1:32" ht="16.149999999999999" hidden="1">
      <c r="A29" s="120">
        <v>27</v>
      </c>
      <c r="B29" s="121">
        <f t="shared" ca="1" si="0"/>
        <v>97</v>
      </c>
      <c r="C29" s="122">
        <f t="shared" si="14"/>
        <v>1.75</v>
      </c>
      <c r="D29" s="122">
        <f t="shared" si="14"/>
        <v>3.05</v>
      </c>
      <c r="E29" s="123">
        <f ca="1">ROUND(SA*factor!D29*UNIT/UVUNIT,RoundNo)+ ROUND(SA*factor!C29*UNIT/UVUNIT,RoundNo)</f>
        <v>2702362.91</v>
      </c>
      <c r="F29" s="123">
        <f ca="1">ROUND(P28*factor!H29/UVUNIT,RoundNo)+ROUND(P28*(factor!C29/UVUNIT),RoundNo)</f>
        <v>1078485.21</v>
      </c>
      <c r="G29" s="123">
        <f t="shared" ca="1" si="7"/>
        <v>49151</v>
      </c>
      <c r="H29" s="124">
        <f t="shared" ca="1" si="8"/>
        <v>0</v>
      </c>
      <c r="I29" s="123">
        <f t="shared" ca="1" si="9"/>
        <v>2655727</v>
      </c>
      <c r="J29" s="123">
        <f ca="1">ROUND(SA*factor!G29*UNIT/UVUNIT,0)</f>
        <v>2855620</v>
      </c>
      <c r="K29" s="123">
        <f ca="1">ROUND(SA*factor!C29*UNIT/UVUNIT,0)</f>
        <v>0</v>
      </c>
      <c r="L29" s="123">
        <f ca="1">ROUND(SA*factor!E29*UNIT/UVUNIT,0)</f>
        <v>2702363</v>
      </c>
      <c r="M29" s="123">
        <f ca="1">ROUND(SA*factor!D29*UNIT/UVUNIT,0)</f>
        <v>2702363</v>
      </c>
      <c r="N29" s="123">
        <f t="shared" ca="1" si="1"/>
        <v>0</v>
      </c>
      <c r="O29" s="123">
        <f ca="1">IF(B29=15,ROUND(N29/(factor!H29)*UVUNIT,0),0)+IF(AND(B29&lt;&gt;險種基本資料!$B$21,B29&gt;15,OR(OR(PUAD=ZDIVOPT02,A29&lt;=PUAYear),AND(PMST=ZDIVOPT02,A29&gt;=PayYear))),ROUND((G29-H30)/(factor!H29)*UVUNIT,0),0)</f>
        <v>67330</v>
      </c>
      <c r="P29" s="123">
        <f t="shared" ca="1" si="10"/>
        <v>1544707</v>
      </c>
      <c r="Q29" s="123">
        <f ca="1">ROUND(P29*(factor!H29)/UVUNIT,0)</f>
        <v>1127636</v>
      </c>
      <c r="R29" s="123">
        <f t="shared" ca="1" si="2"/>
        <v>49151</v>
      </c>
      <c r="S29" s="123">
        <f t="shared" ca="1" si="11"/>
        <v>930025</v>
      </c>
      <c r="T29" s="123">
        <f t="shared" ca="1" si="12"/>
        <v>1277786</v>
      </c>
      <c r="U29" s="123">
        <f ca="1">IF(C29="","",ROUND(P28*factor!C29*UNIT/UVUNIT,0))</f>
        <v>0</v>
      </c>
      <c r="V29" s="123">
        <f t="shared" ca="1" si="3"/>
        <v>1139649</v>
      </c>
      <c r="W29" s="123">
        <f ca="1">ROUND((P28*factor!B29/UVUNIT),0)</f>
        <v>1047904</v>
      </c>
      <c r="X29" s="123">
        <f ca="1">ROUND((ROUND(P28*factor!C29/UVUNIT,0)+ROUND(P28*factor!H29/UVUNIT,0))*VLOOKUP(B29,Corridor,險種基本資料!$C$22,FALSE),0)</f>
        <v>1078485</v>
      </c>
      <c r="Y29" s="123">
        <f t="shared" ca="1" si="13"/>
        <v>3780848.12</v>
      </c>
      <c r="Z29" s="109">
        <f ca="1">ROUND(IF(險種基本資料!$I$28="Y",factor!I29,factor!D29)*(1-VLOOKUP(A29+1,險種基本資料!L:V,2+險種基本資料!$H$28,FALSE)),0)</f>
        <v>7300</v>
      </c>
      <c r="AA29">
        <f ca="1">ROUND(IF(險種基本資料!$I$28="Y",factor!I30,factor!D30)*(1-VLOOKUP(A29+1,險種基本資料!L:V,2+險種基本資料!$H$28,FALSE)),0)</f>
        <v>7329</v>
      </c>
      <c r="AB29">
        <f ca="1">IF(B29=險種基本資料!$B$21,0,ROUND(SA*UNIT/UVUNIT*(Z29+(AA29+factor!C30-Z29)*ROUNDDOWN(1/365,6)),0))</f>
        <v>2702392</v>
      </c>
      <c r="AC29">
        <f ca="1">IF(B29=險種基本資料!$B$21,0,ROUND(P29/UVUNIT*(factor!H29+(factor!H30+factor!C30-factor!H29)*ROUNDDOWN(1/365,6)) + IF(B29&lt;15,N29,0),0))</f>
        <v>1127648</v>
      </c>
      <c r="AD29">
        <f t="shared" ca="1" si="4"/>
        <v>0</v>
      </c>
      <c r="AE29">
        <f t="shared" ca="1" si="5"/>
        <v>0</v>
      </c>
      <c r="AF29">
        <f ca="1">factor!C29+AF28</f>
        <v>0</v>
      </c>
    </row>
    <row r="30" spans="1:32" ht="16.149999999999999" hidden="1">
      <c r="A30" s="120">
        <v>28</v>
      </c>
      <c r="B30" s="121">
        <f t="shared" ca="1" si="0"/>
        <v>98</v>
      </c>
      <c r="C30" s="122">
        <f t="shared" si="14"/>
        <v>1.75</v>
      </c>
      <c r="D30" s="122">
        <f t="shared" si="14"/>
        <v>3.05</v>
      </c>
      <c r="E30" s="123">
        <f ca="1">ROUND(SA*factor!D30*UNIT/UVUNIT,RoundNo)+ ROUND(SA*factor!C30*UNIT/UVUNIT,RoundNo)</f>
        <v>2713098.32</v>
      </c>
      <c r="F30" s="123">
        <f ca="1">ROUND(P29*factor!H30/UVUNIT,RoundNo)+ROUND(P29*(factor!C30/UVUNIT),RoundNo)</f>
        <v>1132115.76</v>
      </c>
      <c r="G30" s="123">
        <f t="shared" ca="1" si="7"/>
        <v>49988</v>
      </c>
      <c r="H30" s="124">
        <f t="shared" ca="1" si="8"/>
        <v>0</v>
      </c>
      <c r="I30" s="123">
        <f t="shared" ca="1" si="9"/>
        <v>2655727</v>
      </c>
      <c r="J30" s="123">
        <f ca="1">ROUND(SA*factor!G30*UNIT/UVUNIT,0)</f>
        <v>2855620</v>
      </c>
      <c r="K30" s="123">
        <f ca="1">ROUND(SA*factor!C30*UNIT/UVUNIT,0)</f>
        <v>0</v>
      </c>
      <c r="L30" s="123">
        <f ca="1">ROUND(SA*factor!E30*UNIT/UVUNIT,0)</f>
        <v>2713098</v>
      </c>
      <c r="M30" s="123">
        <f ca="1">ROUND(SA*factor!D30*UNIT/UVUNIT,0)</f>
        <v>2713098</v>
      </c>
      <c r="N30" s="123">
        <f t="shared" ca="1" si="1"/>
        <v>0</v>
      </c>
      <c r="O30" s="123">
        <f ca="1">IF(B30=15,ROUND(N30/(factor!H30)*UVUNIT,0),0)+IF(AND(B30&lt;&gt;險種基本資料!$B$21,B30&gt;15,OR(OR(PUAD=ZDIVOPT02,A30&lt;=PUAYear),AND(PMST=ZDIVOPT02,A30&gt;=PayYear))),ROUND((G30-H31)/(factor!H30)*UVUNIT,0),0)</f>
        <v>68206</v>
      </c>
      <c r="P30" s="123">
        <f t="shared" ca="1" si="10"/>
        <v>1612913</v>
      </c>
      <c r="Q30" s="123">
        <f ca="1">ROUND(P30*(factor!H30)/UVUNIT,0)</f>
        <v>1182104</v>
      </c>
      <c r="R30" s="123">
        <f t="shared" ca="1" si="2"/>
        <v>49988</v>
      </c>
      <c r="S30" s="123">
        <f t="shared" ca="1" si="11"/>
        <v>980013</v>
      </c>
      <c r="T30" s="123">
        <f t="shared" ca="1" si="12"/>
        <v>1366746</v>
      </c>
      <c r="U30" s="123">
        <f ca="1">IF(C30="","",ROUND(P29*factor!C30*UNIT/UVUNIT,0))</f>
        <v>0</v>
      </c>
      <c r="V30" s="123">
        <f t="shared" ca="1" si="3"/>
        <v>1191587</v>
      </c>
      <c r="W30" s="123">
        <f ca="1">ROUND((P29*factor!B30/UVUNIT),0)</f>
        <v>1073726</v>
      </c>
      <c r="X30" s="123">
        <f ca="1">ROUND((ROUND(P29*factor!C30/UVUNIT,0)+ROUND(P29*factor!H30/UVUNIT,0))*VLOOKUP(B30,Corridor,險種基本資料!$C$22,FALSE),0)</f>
        <v>1132116</v>
      </c>
      <c r="Y30" s="123">
        <f t="shared" ca="1" si="13"/>
        <v>3845214.08</v>
      </c>
      <c r="Z30" s="109">
        <f ca="1">ROUND(IF(險種基本資料!$I$28="Y",factor!I30,factor!D30)*(1-VLOOKUP(A30+1,險種基本資料!L:V,2+險種基本資料!$H$28,FALSE)),0)</f>
        <v>7329</v>
      </c>
      <c r="AA30">
        <f ca="1">ROUND(IF(險種基本資料!$I$28="Y",factor!I31,factor!D31)*(1-VLOOKUP(A30+1,險種基本資料!L:V,2+險種基本資料!$H$28,FALSE)),0)</f>
        <v>7357</v>
      </c>
      <c r="AB30">
        <f ca="1">IF(B30=險種基本資料!$B$21,0,ROUND(SA*UNIT/UVUNIT*(Z30+(AA30+factor!C31-Z30)*ROUNDDOWN(1/365,6)),0))</f>
        <v>2713127</v>
      </c>
      <c r="AC30">
        <f ca="1">IF(B30=險種基本資料!$B$21,0,ROUND(P30/UVUNIT*(factor!H30+(factor!H31+factor!C31-factor!H30)*ROUNDDOWN(1/365,6)) + IF(B30&lt;15,N30,0),0))</f>
        <v>1182116</v>
      </c>
      <c r="AD30">
        <f t="shared" ca="1" si="4"/>
        <v>0</v>
      </c>
      <c r="AE30">
        <f t="shared" ca="1" si="5"/>
        <v>0</v>
      </c>
      <c r="AF30">
        <f ca="1">factor!C30+AF29</f>
        <v>0</v>
      </c>
    </row>
    <row r="31" spans="1:32" ht="16.149999999999999" hidden="1">
      <c r="A31" s="120">
        <v>29</v>
      </c>
      <c r="B31" s="121">
        <f t="shared" ca="1" si="0"/>
        <v>99</v>
      </c>
      <c r="C31" s="122">
        <f t="shared" si="14"/>
        <v>1.75</v>
      </c>
      <c r="D31" s="122">
        <f t="shared" si="14"/>
        <v>3.05</v>
      </c>
      <c r="E31" s="123">
        <f ca="1">ROUND(SA*factor!D31*UNIT/UVUNIT,RoundNo)+ ROUND(SA*factor!C31*UNIT/UVUNIT,RoundNo)</f>
        <v>2723463.55</v>
      </c>
      <c r="F31" s="123">
        <f ca="1">ROUND(P30*factor!H31/UVUNIT,RoundNo)+ROUND(P30*(factor!C31/UVUNIT),RoundNo)</f>
        <v>1186620.0900000001</v>
      </c>
      <c r="G31" s="123">
        <f t="shared" ca="1" si="7"/>
        <v>50831</v>
      </c>
      <c r="H31" s="124">
        <f t="shared" ca="1" si="8"/>
        <v>0</v>
      </c>
      <c r="I31" s="123">
        <f t="shared" ca="1" si="9"/>
        <v>2655727</v>
      </c>
      <c r="J31" s="123">
        <f ca="1">ROUND(SA*factor!G31*UNIT/UVUNIT,0)</f>
        <v>2855620</v>
      </c>
      <c r="K31" s="123">
        <f ca="1">ROUND(SA*factor!C31*UNIT/UVUNIT,0)</f>
        <v>0</v>
      </c>
      <c r="L31" s="123">
        <f ca="1">ROUND(SA*factor!E31*UNIT/UVUNIT,0)</f>
        <v>2723464</v>
      </c>
      <c r="M31" s="123">
        <f ca="1">ROUND(SA*factor!D31*UNIT/UVUNIT,0)</f>
        <v>2723464</v>
      </c>
      <c r="N31" s="123">
        <f t="shared" ca="1" si="1"/>
        <v>0</v>
      </c>
      <c r="O31" s="123">
        <f ca="1">IF(B31=15,ROUND(N31/(factor!H31)*UVUNIT,0),0)+IF(AND(B31&lt;&gt;險種基本資料!$B$21,B31&gt;15,OR(OR(PUAD=ZDIVOPT02,A31&lt;=PUAYear),AND(PMST=ZDIVOPT02,A31&gt;=PayYear))),ROUND((G31-H32)/(factor!H31)*UVUNIT,0),0)</f>
        <v>69092</v>
      </c>
      <c r="P31" s="123">
        <f t="shared" ca="1" si="10"/>
        <v>1682005</v>
      </c>
      <c r="Q31" s="123">
        <f ca="1">ROUND(P31*(factor!H31)/UVUNIT,0)</f>
        <v>1237451</v>
      </c>
      <c r="R31" s="123">
        <f t="shared" ca="1" si="2"/>
        <v>50831</v>
      </c>
      <c r="S31" s="123">
        <f t="shared" ca="1" si="11"/>
        <v>1030844</v>
      </c>
      <c r="T31" s="123">
        <f t="shared" ca="1" si="12"/>
        <v>1459263</v>
      </c>
      <c r="U31" s="123">
        <f ca="1">IF(C31="","",ROUND(P30*factor!C31*UNIT/UVUNIT,0))</f>
        <v>0</v>
      </c>
      <c r="V31" s="123">
        <f t="shared" ca="1" si="3"/>
        <v>1244201</v>
      </c>
      <c r="W31" s="123">
        <f ca="1">ROUND((P30*factor!B31/UVUNIT),0)</f>
        <v>1098716</v>
      </c>
      <c r="X31" s="123">
        <f ca="1">ROUND((ROUND(P30*factor!C31/UVUNIT,0)+ROUND(P30*factor!H31/UVUNIT,0))*VLOOKUP(B31,Corridor,險種基本資料!$C$22,FALSE),0)</f>
        <v>1186620</v>
      </c>
      <c r="Y31" s="123">
        <f t="shared" ca="1" si="13"/>
        <v>3910083.6399999997</v>
      </c>
      <c r="Z31" s="109">
        <f ca="1">ROUND(IF(險種基本資料!$I$28="Y",factor!I31,factor!D31)*(1-VLOOKUP(A31+1,險種基本資料!L:V,2+險種基本資料!$H$28,FALSE)),0)</f>
        <v>7357</v>
      </c>
      <c r="AA31">
        <f ca="1">ROUND(IF(險種基本資料!$I$28="Y",factor!I32,factor!D32)*(1-VLOOKUP(A31+1,險種基本資料!L:V,2+險種基本資料!$H$28,FALSE)),0)</f>
        <v>7384</v>
      </c>
      <c r="AB31">
        <f ca="1">IF(B31=險種基本資料!$B$21,0,ROUND(SA*UNIT/UVUNIT*(Z31+(AA31+factor!C32-Z31)*ROUNDDOWN(1/365,6)),0))</f>
        <v>2723491</v>
      </c>
      <c r="AC31">
        <f ca="1">IF(B31=險種基本資料!$B$21,0,ROUND(P31/UVUNIT*(factor!H31+(factor!H32+factor!C32-factor!H31)*ROUNDDOWN(1/365,6)) + IF(B31&lt;15,N31,0),0))</f>
        <v>1237464</v>
      </c>
      <c r="AD31">
        <f t="shared" ca="1" si="4"/>
        <v>0</v>
      </c>
      <c r="AE31">
        <f t="shared" ca="1" si="5"/>
        <v>0</v>
      </c>
      <c r="AF31">
        <f ca="1">factor!C31+AF30</f>
        <v>0</v>
      </c>
    </row>
    <row r="32" spans="1:32" ht="16.149999999999999" hidden="1">
      <c r="A32" s="120">
        <v>30</v>
      </c>
      <c r="B32" s="121">
        <f t="shared" ca="1" si="0"/>
        <v>100</v>
      </c>
      <c r="C32" s="122">
        <f t="shared" si="14"/>
        <v>1.75</v>
      </c>
      <c r="D32" s="122">
        <f t="shared" si="14"/>
        <v>3.05</v>
      </c>
      <c r="E32" s="123">
        <f ca="1">ROUND(SA*factor!D32*UNIT/UVUNIT,RoundNo)+ ROUND(SA*factor!C32*UNIT/UVUNIT,RoundNo)</f>
        <v>2733458.59</v>
      </c>
      <c r="F32" s="123">
        <f ca="1">ROUND(P31*factor!H32/UVUNIT,RoundNo)+ROUND(P31*(factor!C32/UVUNIT),RoundNo)</f>
        <v>1241992.49</v>
      </c>
      <c r="G32" s="123">
        <f t="shared" ca="1" si="7"/>
        <v>51681</v>
      </c>
      <c r="H32" s="124">
        <f t="shared" ca="1" si="8"/>
        <v>0</v>
      </c>
      <c r="I32" s="123">
        <f t="shared" ca="1" si="9"/>
        <v>2655727</v>
      </c>
      <c r="J32" s="123">
        <f ca="1">ROUND(SA*factor!G32*UNIT/UVUNIT,0)</f>
        <v>2855620</v>
      </c>
      <c r="K32" s="123">
        <f ca="1">ROUND(SA*factor!C32*UNIT/UVUNIT,0)</f>
        <v>0</v>
      </c>
      <c r="L32" s="123">
        <f ca="1">ROUND(SA*factor!E32*UNIT/UVUNIT,0)</f>
        <v>2733459</v>
      </c>
      <c r="M32" s="123">
        <f ca="1">ROUND(SA*factor!D32*UNIT/UVUNIT,0)</f>
        <v>2733459</v>
      </c>
      <c r="N32" s="123">
        <f t="shared" ca="1" si="1"/>
        <v>0</v>
      </c>
      <c r="O32" s="123">
        <f ca="1">IF(B32=15,ROUND(N32/(factor!H32)*UVUNIT,0),0)+IF(AND(B32&lt;&gt;險種基本資料!$B$21,B32&gt;15,OR(OR(PUAD=ZDIVOPT02,A32&lt;=PUAYear),AND(PMST=ZDIVOPT02,A32&gt;=PayYear))),ROUND((G32-H33)/(factor!H32)*UVUNIT,0),0)</f>
        <v>69991</v>
      </c>
      <c r="P32" s="123">
        <f t="shared" ca="1" si="10"/>
        <v>1751996</v>
      </c>
      <c r="Q32" s="123">
        <f ca="1">ROUND(P32*(factor!H32)/UVUNIT,0)</f>
        <v>1293674</v>
      </c>
      <c r="R32" s="123">
        <f t="shared" ca="1" si="2"/>
        <v>51681</v>
      </c>
      <c r="S32" s="123">
        <f t="shared" ca="1" si="11"/>
        <v>1082525</v>
      </c>
      <c r="T32" s="123">
        <f t="shared" ca="1" si="12"/>
        <v>1555452</v>
      </c>
      <c r="U32" s="123">
        <f ca="1">IF(C32="","",ROUND(P31*factor!C32*UNIT/UVUNIT,0))</f>
        <v>0</v>
      </c>
      <c r="V32" s="123">
        <f t="shared" ca="1" si="3"/>
        <v>1297499</v>
      </c>
      <c r="W32" s="123">
        <f ca="1">ROUND((P31*factor!B32/UVUNIT),0)</f>
        <v>1122907</v>
      </c>
      <c r="X32" s="123">
        <f ca="1">ROUND((ROUND(P31*factor!C32/UVUNIT,0)+ROUND(P31*factor!H32/UVUNIT,0))*VLOOKUP(B32,Corridor,險種基本資料!$C$22,FALSE),0)</f>
        <v>1241992</v>
      </c>
      <c r="Y32" s="123">
        <f t="shared" ca="1" si="13"/>
        <v>3975451.08</v>
      </c>
      <c r="Z32" s="109">
        <f ca="1">ROUND(IF(險種基本資料!$I$28="Y",factor!I32,factor!D32)*(1-VLOOKUP(A32+1,險種基本資料!L:V,2+險種基本資料!$H$28,FALSE)),0)</f>
        <v>7384</v>
      </c>
      <c r="AA32">
        <f ca="1">ROUND(IF(險種基本資料!$I$28="Y",factor!I33,factor!D33)*(1-VLOOKUP(A32+1,險種基本資料!L:V,2+險種基本資料!$H$28,FALSE)),0)</f>
        <v>7409</v>
      </c>
      <c r="AB32">
        <f ca="1">IF(B32=險種基本資料!$B$21,0,ROUND(SA*UNIT/UVUNIT*(Z32+(AA32+factor!C33-Z32)*ROUNDDOWN(1/365,6)),0))</f>
        <v>2733484</v>
      </c>
      <c r="AC32">
        <f ca="1">IF(B32=險種基本資料!$B$21,0,ROUND(P32/UVUNIT*(factor!H32+(factor!H33+factor!C33-factor!H32)*ROUNDDOWN(1/365,6)) + IF(B32&lt;15,N32,0),0))</f>
        <v>1293686</v>
      </c>
      <c r="AD32">
        <f t="shared" ca="1" si="4"/>
        <v>0</v>
      </c>
      <c r="AE32">
        <f t="shared" ca="1" si="5"/>
        <v>0</v>
      </c>
      <c r="AF32">
        <f ca="1">factor!C32+AF31</f>
        <v>0</v>
      </c>
    </row>
    <row r="33" spans="1:32" ht="16.149999999999999" hidden="1">
      <c r="A33" s="120">
        <v>31</v>
      </c>
      <c r="B33" s="121">
        <f t="shared" ca="1" si="0"/>
        <v>101</v>
      </c>
      <c r="C33" s="122">
        <f t="shared" si="14"/>
        <v>1.75</v>
      </c>
      <c r="D33" s="122">
        <f t="shared" si="14"/>
        <v>3.05</v>
      </c>
      <c r="E33" s="123">
        <f ca="1">ROUND(SA*factor!D33*UNIT/UVUNIT,RoundNo)+ ROUND(SA*factor!C33*UNIT/UVUNIT,RoundNo)</f>
        <v>2742713.26</v>
      </c>
      <c r="F33" s="123">
        <f ca="1">ROUND(P32*factor!H33/UVUNIT,RoundNo)+ROUND(P32*(factor!C33/UVUNIT),RoundNo)</f>
        <v>1298053.8400000001</v>
      </c>
      <c r="G33" s="123">
        <f t="shared" ca="1" si="7"/>
        <v>52530</v>
      </c>
      <c r="H33" s="124">
        <f t="shared" ca="1" si="8"/>
        <v>0</v>
      </c>
      <c r="I33" s="123">
        <f t="shared" ca="1" si="9"/>
        <v>2655727</v>
      </c>
      <c r="J33" s="123">
        <f ca="1">ROUND(SA*factor!G33*UNIT/UVUNIT,0)</f>
        <v>2855620</v>
      </c>
      <c r="K33" s="123">
        <f ca="1">ROUND(SA*factor!C33*UNIT/UVUNIT,0)</f>
        <v>0</v>
      </c>
      <c r="L33" s="123">
        <f ca="1">ROUND(SA*factor!E33*UNIT/UVUNIT,0)</f>
        <v>2742713</v>
      </c>
      <c r="M33" s="123">
        <f ca="1">ROUND(SA*factor!D33*UNIT/UVUNIT,0)</f>
        <v>2742713</v>
      </c>
      <c r="N33" s="123">
        <f t="shared" ca="1" si="1"/>
        <v>0</v>
      </c>
      <c r="O33" s="123">
        <f ca="1">IF(B33=15,ROUND(N33/(factor!H33)*UVUNIT,0),0)+IF(AND(B33&lt;&gt;險種基本資料!$B$21,B33&gt;15,OR(OR(PUAD=ZDIVOPT02,A33&lt;=PUAYear),AND(PMST=ZDIVOPT02,A33&gt;=PayYear))),ROUND((G33-H34)/(factor!H33)*UVUNIT,0),0)</f>
        <v>70900</v>
      </c>
      <c r="P33" s="123">
        <f t="shared" ca="1" si="10"/>
        <v>1822896</v>
      </c>
      <c r="Q33" s="123">
        <f ca="1">ROUND(P33*(factor!H33)/UVUNIT,0)</f>
        <v>1350584</v>
      </c>
      <c r="R33" s="123">
        <f t="shared" ca="1" si="2"/>
        <v>52530</v>
      </c>
      <c r="S33" s="123">
        <f t="shared" ca="1" si="11"/>
        <v>1135055</v>
      </c>
      <c r="T33" s="123">
        <f t="shared" ca="1" si="12"/>
        <v>1655423</v>
      </c>
      <c r="U33" s="123">
        <f ca="1">IF(C33="","",ROUND(P32*factor!C33*UNIT/UVUNIT,0))</f>
        <v>0</v>
      </c>
      <c r="V33" s="123">
        <f t="shared" ca="1" si="3"/>
        <v>1351490</v>
      </c>
      <c r="W33" s="123">
        <f ca="1">ROUND((P32*factor!B33/UVUNIT),0)</f>
        <v>1146156</v>
      </c>
      <c r="X33" s="123">
        <f ca="1">ROUND((ROUND(P32*factor!C33/UVUNIT,0)+ROUND(P32*factor!H33/UVUNIT,0))*VLOOKUP(B33,Corridor,險種基本資料!$C$22,FALSE),0)</f>
        <v>1298054</v>
      </c>
      <c r="Y33" s="123">
        <f t="shared" ca="1" si="13"/>
        <v>4040767.0999999996</v>
      </c>
      <c r="Z33" s="109">
        <f ca="1">ROUND(IF(險種基本資料!$I$28="Y",factor!I33,factor!D33)*(1-VLOOKUP(A33+1,險種基本資料!L:V,2+險種基本資料!$H$28,FALSE)),0)</f>
        <v>7409</v>
      </c>
      <c r="AA33">
        <f ca="1">ROUND(IF(險種基本資料!$I$28="Y",factor!I34,factor!D34)*(1-VLOOKUP(A33+1,險種基本資料!L:V,2+險種基本資料!$H$28,FALSE)),0)</f>
        <v>7433</v>
      </c>
      <c r="AB33">
        <f ca="1">IF(B33=險種基本資料!$B$21,0,ROUND(SA*UNIT/UVUNIT*(Z33+(AA33+factor!C34-Z33)*ROUNDDOWN(1/365,6)),0))</f>
        <v>2742738</v>
      </c>
      <c r="AC33">
        <f ca="1">IF(B33=險種基本資料!$B$21,0,ROUND(P33/UVUNIT*(factor!H33+(factor!H34+factor!C34-factor!H33)*ROUNDDOWN(1/365,6)) + IF(B33&lt;15,N33,0),0))</f>
        <v>1350596</v>
      </c>
      <c r="AD33">
        <f t="shared" ca="1" si="4"/>
        <v>0</v>
      </c>
      <c r="AE33">
        <f t="shared" ca="1" si="5"/>
        <v>0</v>
      </c>
      <c r="AF33">
        <f ca="1">factor!C33+AF32</f>
        <v>0</v>
      </c>
    </row>
    <row r="34" spans="1:32" ht="16.149999999999999" hidden="1">
      <c r="A34" s="120">
        <v>32</v>
      </c>
      <c r="B34" s="121">
        <f t="shared" ca="1" si="0"/>
        <v>102</v>
      </c>
      <c r="C34" s="122">
        <f t="shared" si="14"/>
        <v>1.75</v>
      </c>
      <c r="D34" s="122">
        <f t="shared" si="14"/>
        <v>3.05</v>
      </c>
      <c r="E34" s="123">
        <f ca="1">ROUND(SA*factor!D34*UNIT/UVUNIT,RoundNo)+ ROUND(SA*factor!C34*UNIT/UVUNIT,RoundNo)</f>
        <v>2751597.74</v>
      </c>
      <c r="F34" s="123">
        <f ca="1">ROUND(P33*factor!H34/UVUNIT,RoundNo)+ROUND(P33*(factor!C34/UVUNIT),RoundNo)</f>
        <v>1354958.6</v>
      </c>
      <c r="G34" s="123">
        <f t="shared" ca="1" si="7"/>
        <v>53385</v>
      </c>
      <c r="H34" s="124">
        <f t="shared" ca="1" si="8"/>
        <v>0</v>
      </c>
      <c r="I34" s="123">
        <f t="shared" ca="1" si="9"/>
        <v>2655727</v>
      </c>
      <c r="J34" s="123">
        <f ca="1">ROUND(SA*factor!G34*UNIT/UVUNIT,0)</f>
        <v>2855620</v>
      </c>
      <c r="K34" s="123">
        <f ca="1">ROUND(SA*factor!C34*UNIT/UVUNIT,0)</f>
        <v>0</v>
      </c>
      <c r="L34" s="123">
        <f ca="1">ROUND(SA*factor!E34*UNIT/UVUNIT,0)</f>
        <v>2751598</v>
      </c>
      <c r="M34" s="123">
        <f ca="1">ROUND(SA*factor!D34*UNIT/UVUNIT,0)</f>
        <v>2751598</v>
      </c>
      <c r="N34" s="123">
        <f t="shared" ca="1" si="1"/>
        <v>0</v>
      </c>
      <c r="O34" s="123">
        <f ca="1">IF(B34=15,ROUND(N34/(factor!H34)*UVUNIT,0),0)+IF(AND(B34&lt;&gt;險種基本資料!$B$21,B34&gt;15,OR(OR(PUAD=ZDIVOPT02,A34&lt;=PUAYear),AND(PMST=ZDIVOPT02,A34&gt;=PayYear))),ROUND((G34-H35)/(factor!H34)*UVUNIT,0),0)</f>
        <v>71822</v>
      </c>
      <c r="P34" s="123">
        <f t="shared" ca="1" si="10"/>
        <v>1894718</v>
      </c>
      <c r="Q34" s="123">
        <f ca="1">ROUND(P34*(factor!H34)/UVUNIT,0)</f>
        <v>1408344</v>
      </c>
      <c r="R34" s="123">
        <f t="shared" ca="1" si="2"/>
        <v>53385</v>
      </c>
      <c r="S34" s="123">
        <f t="shared" ca="1" si="11"/>
        <v>1188440</v>
      </c>
      <c r="T34" s="123">
        <f t="shared" ca="1" si="12"/>
        <v>1759298</v>
      </c>
      <c r="U34" s="123">
        <f ca="1">IF(C34="","",ROUND(P33*factor!C34*UNIT/UVUNIT,0))</f>
        <v>0</v>
      </c>
      <c r="V34" s="123">
        <f t="shared" ca="1" si="3"/>
        <v>1406182</v>
      </c>
      <c r="W34" s="123">
        <f ca="1">ROUND((P33*factor!B34/UVUNIT),0)</f>
        <v>1168659</v>
      </c>
      <c r="X34" s="123">
        <f ca="1">ROUND((ROUND(P33*factor!C34/UVUNIT,0)+ROUND(P33*factor!H34/UVUNIT,0))*VLOOKUP(B34,Corridor,險種基本資料!$C$22,FALSE),0)</f>
        <v>1354959</v>
      </c>
      <c r="Y34" s="123">
        <f t="shared" ca="1" si="13"/>
        <v>4106556.3400000003</v>
      </c>
      <c r="Z34" s="109">
        <f ca="1">ROUND(IF(險種基本資料!$I$28="Y",factor!I34,factor!D34)*(1-VLOOKUP(A34+1,險種基本資料!L:V,2+險種基本資料!$H$28,FALSE)),0)</f>
        <v>7433</v>
      </c>
      <c r="AA34">
        <f ca="1">ROUND(IF(險種基本資料!$I$28="Y",factor!I35,factor!D35)*(1-VLOOKUP(A34+1,險種基本資料!L:V,2+險種基本資料!$H$28,FALSE)),0)</f>
        <v>7457</v>
      </c>
      <c r="AB34">
        <f ca="1">IF(B34=險種基本資料!$B$21,0,ROUND(SA*UNIT/UVUNIT*(Z34+(AA34+factor!C35-Z34)*ROUNDDOWN(1/365,6)),0))</f>
        <v>2751622</v>
      </c>
      <c r="AC34">
        <f ca="1">IF(B34=險種基本資料!$B$21,0,ROUND(P34/UVUNIT*(factor!H34+(factor!H35+factor!C35-factor!H34)*ROUNDDOWN(1/365,6)) + IF(B34&lt;15,N34,0),0))</f>
        <v>1408356</v>
      </c>
      <c r="AD34">
        <f t="shared" ca="1" si="4"/>
        <v>0</v>
      </c>
      <c r="AE34">
        <f t="shared" ca="1" si="5"/>
        <v>0</v>
      </c>
      <c r="AF34">
        <f ca="1">factor!C34+AF33</f>
        <v>0</v>
      </c>
    </row>
    <row r="35" spans="1:32" ht="16.149999999999999" hidden="1">
      <c r="A35" s="120">
        <v>33</v>
      </c>
      <c r="B35" s="121">
        <f t="shared" ca="1" si="0"/>
        <v>103</v>
      </c>
      <c r="C35" s="122">
        <f t="shared" si="14"/>
        <v>1.75</v>
      </c>
      <c r="D35" s="122">
        <f t="shared" si="14"/>
        <v>3.05</v>
      </c>
      <c r="E35" s="123">
        <f ca="1">ROUND(SA*factor!D35*UNIT/UVUNIT,RoundNo)+ ROUND(SA*factor!C35*UNIT/UVUNIT,RoundNo)</f>
        <v>2760482.22</v>
      </c>
      <c r="F35" s="123">
        <f ca="1">ROUND(P34*factor!H35/UVUNIT,RoundNo)+ROUND(P34*(factor!C35/UVUNIT),RoundNo)</f>
        <v>1412891.21</v>
      </c>
      <c r="G35" s="123">
        <f t="shared" ca="1" si="7"/>
        <v>54254</v>
      </c>
      <c r="H35" s="124">
        <f t="shared" ca="1" si="8"/>
        <v>0</v>
      </c>
      <c r="I35" s="123">
        <f t="shared" ca="1" si="9"/>
        <v>2655727</v>
      </c>
      <c r="J35" s="123">
        <f ca="1">ROUND(SA*factor!G35*UNIT/UVUNIT,0)</f>
        <v>2855620</v>
      </c>
      <c r="K35" s="123">
        <f ca="1">ROUND(SA*factor!C35*UNIT/UVUNIT,0)</f>
        <v>0</v>
      </c>
      <c r="L35" s="123">
        <f ca="1">ROUND(SA*factor!E35*UNIT/UVUNIT,0)</f>
        <v>2760482</v>
      </c>
      <c r="M35" s="123">
        <f ca="1">ROUND(SA*factor!D35*UNIT/UVUNIT,0)</f>
        <v>2760482</v>
      </c>
      <c r="N35" s="123">
        <f t="shared" ca="1" si="1"/>
        <v>0</v>
      </c>
      <c r="O35" s="123">
        <f ca="1">IF(B35=15,ROUND(N35/(factor!H35)*UVUNIT,0),0)+IF(AND(B35&lt;&gt;險種基本資料!$B$21,B35&gt;15,OR(OR(PUAD=ZDIVOPT02,A35&lt;=PUAYear),AND(PMST=ZDIVOPT02,A35&gt;=PayYear))),ROUND((G35-H36)/(factor!H35)*UVUNIT,0),0)</f>
        <v>72756</v>
      </c>
      <c r="P35" s="123">
        <f t="shared" ca="1" si="10"/>
        <v>1967474</v>
      </c>
      <c r="Q35" s="123">
        <f ca="1">ROUND(P35*(factor!H35)/UVUNIT,0)</f>
        <v>1467145</v>
      </c>
      <c r="R35" s="123">
        <f t="shared" ca="1" si="2"/>
        <v>54254</v>
      </c>
      <c r="S35" s="123">
        <f t="shared" ca="1" si="11"/>
        <v>1242694</v>
      </c>
      <c r="T35" s="123">
        <f t="shared" ca="1" si="12"/>
        <v>1867211</v>
      </c>
      <c r="U35" s="123">
        <f ca="1">IF(C35="","",ROUND(P34*factor!C35*UNIT/UVUNIT,0))</f>
        <v>0</v>
      </c>
      <c r="V35" s="123">
        <f t="shared" ca="1" si="3"/>
        <v>1461585</v>
      </c>
      <c r="W35" s="123">
        <f ca="1">ROUND((P34*factor!B35/UVUNIT),0)</f>
        <v>1190451</v>
      </c>
      <c r="X35" s="123">
        <f ca="1">ROUND((ROUND(P34*factor!C35/UVUNIT,0)+ROUND(P34*factor!H35/UVUNIT,0))*VLOOKUP(B35,Corridor,險種基本資料!$C$22,FALSE),0)</f>
        <v>1412891</v>
      </c>
      <c r="Y35" s="123">
        <f t="shared" ca="1" si="13"/>
        <v>4173373.43</v>
      </c>
      <c r="Z35" s="109">
        <f ca="1">ROUND(IF(險種基本資料!$I$28="Y",factor!I35,factor!D35)*(1-VLOOKUP(A35+1,險種基本資料!L:V,2+險種基本資料!$H$28,FALSE)),0)</f>
        <v>7457</v>
      </c>
      <c r="AA35">
        <f ca="1">ROUND(IF(險種基本資料!$I$28="Y",factor!I36,factor!D36)*(1-VLOOKUP(A35+1,險種基本資料!L:V,2+險種基本資料!$H$28,FALSE)),0)</f>
        <v>7482</v>
      </c>
      <c r="AB35">
        <f ca="1">IF(B35=險種基本資料!$B$21,0,ROUND(SA*UNIT/UVUNIT*(Z35+(AA35+factor!C36-Z35)*ROUNDDOWN(1/365,6)),0))</f>
        <v>2760508</v>
      </c>
      <c r="AC35">
        <f ca="1">IF(B35=險種基本資料!$B$21,0,ROUND(P35/UVUNIT*(factor!H35+(factor!H36+factor!C36-factor!H35)*ROUNDDOWN(1/365,6)) + IF(B35&lt;15,N35,0),0))</f>
        <v>1467159</v>
      </c>
      <c r="AD35">
        <f t="shared" ca="1" si="4"/>
        <v>0</v>
      </c>
      <c r="AE35">
        <f t="shared" ca="1" si="5"/>
        <v>0</v>
      </c>
      <c r="AF35">
        <f ca="1">factor!C35+AF34</f>
        <v>0</v>
      </c>
    </row>
    <row r="36" spans="1:32" ht="16.149999999999999" hidden="1">
      <c r="A36" s="120">
        <v>34</v>
      </c>
      <c r="B36" s="121">
        <f t="shared" ca="1" si="0"/>
        <v>104</v>
      </c>
      <c r="C36" s="122">
        <f t="shared" ref="C36:D51" si="15">C35</f>
        <v>1.75</v>
      </c>
      <c r="D36" s="122">
        <f t="shared" si="15"/>
        <v>3.05</v>
      </c>
      <c r="E36" s="123">
        <f ca="1">ROUND(SA*factor!D36*UNIT/UVUNIT,RoundNo)+ ROUND(SA*factor!C36*UNIT/UVUNIT,RoundNo)</f>
        <v>2769736.89</v>
      </c>
      <c r="F36" s="123">
        <f ca="1">ROUND(P35*factor!H36/UVUNIT,RoundNo)+ROUND(P35*(factor!C36/UVUNIT),RoundNo)</f>
        <v>1472064.05</v>
      </c>
      <c r="G36" s="123">
        <f t="shared" ca="1" si="7"/>
        <v>55143</v>
      </c>
      <c r="H36" s="124">
        <f t="shared" ca="1" si="8"/>
        <v>0</v>
      </c>
      <c r="I36" s="123">
        <f t="shared" ca="1" si="9"/>
        <v>2655727</v>
      </c>
      <c r="J36" s="123">
        <f ca="1">ROUND(SA*factor!G36*UNIT/UVUNIT,0)</f>
        <v>2855620</v>
      </c>
      <c r="K36" s="123">
        <f ca="1">ROUND(SA*factor!C36*UNIT/UVUNIT,0)</f>
        <v>0</v>
      </c>
      <c r="L36" s="123">
        <f ca="1">ROUND(SA*factor!E36*UNIT/UVUNIT,0)</f>
        <v>2769737</v>
      </c>
      <c r="M36" s="123">
        <f ca="1">ROUND(SA*factor!D36*UNIT/UVUNIT,0)</f>
        <v>2769737</v>
      </c>
      <c r="N36" s="123">
        <f t="shared" ca="1" si="1"/>
        <v>0</v>
      </c>
      <c r="O36" s="123">
        <f ca="1">IF(B36=15,ROUND(N36/(factor!H36)*UVUNIT,0),0)+IF(AND(B36&lt;&gt;險種基本資料!$B$21,B36&gt;15,OR(OR(PUAD=ZDIVOPT02,A36&lt;=PUAYear),AND(PMST=ZDIVOPT02,A36&gt;=PayYear))),ROUND((G36-H37)/(factor!H36)*UVUNIT,0),0)</f>
        <v>73701</v>
      </c>
      <c r="P36" s="123">
        <f t="shared" ca="1" si="10"/>
        <v>2041175</v>
      </c>
      <c r="Q36" s="123">
        <f ca="1">ROUND(P36*(factor!H36)/UVUNIT,0)</f>
        <v>1527207</v>
      </c>
      <c r="R36" s="123">
        <f t="shared" ca="1" si="2"/>
        <v>55143</v>
      </c>
      <c r="S36" s="123">
        <f t="shared" ca="1" si="11"/>
        <v>1297837</v>
      </c>
      <c r="T36" s="123">
        <f t="shared" ca="1" si="12"/>
        <v>1979304</v>
      </c>
      <c r="U36" s="123">
        <f ca="1">IF(C36="","",ROUND(P35*factor!C36*UNIT/UVUNIT,0))</f>
        <v>0</v>
      </c>
      <c r="V36" s="123">
        <f t="shared" ca="1" si="3"/>
        <v>1517709</v>
      </c>
      <c r="W36" s="123">
        <f ca="1">ROUND((P35*factor!B36/UVUNIT),0)</f>
        <v>1211374</v>
      </c>
      <c r="X36" s="123">
        <f ca="1">ROUND((ROUND(P35*factor!C36/UVUNIT,0)+ROUND(P35*factor!H36/UVUNIT,0))*VLOOKUP(B36,Corridor,險種基本資料!$C$22,FALSE),0)</f>
        <v>1472064</v>
      </c>
      <c r="Y36" s="123">
        <f t="shared" ca="1" si="13"/>
        <v>4241800.9400000004</v>
      </c>
      <c r="Z36" s="109">
        <f ca="1">ROUND(IF(險種基本資料!$I$28="Y",factor!I36,factor!D36)*(1-VLOOKUP(A36+1,險種基本資料!L:V,2+險種基本資料!$H$28,FALSE)),0)</f>
        <v>7482</v>
      </c>
      <c r="AA36">
        <f ca="1">ROUND(IF(險種基本資料!$I$28="Y",factor!I37,factor!D37)*(1-VLOOKUP(A36+1,險種基本資料!L:V,2+險種基本資料!$H$28,FALSE)),0)</f>
        <v>7509</v>
      </c>
      <c r="AB36">
        <f ca="1">IF(B36=險種基本資料!$B$21,0,ROUND(SA*UNIT/UVUNIT*(Z36+(AA36+factor!C37-Z36)*ROUNDDOWN(1/365,6)),0))</f>
        <v>2769764</v>
      </c>
      <c r="AC36">
        <f ca="1">IF(B36=險種基本資料!$B$21,0,ROUND(P36/UVUNIT*(factor!H36+(factor!H37+factor!C37-factor!H36)*ROUNDDOWN(1/365,6)) + IF(B36&lt;15,N36,0),0))</f>
        <v>1527222</v>
      </c>
      <c r="AD36">
        <f t="shared" ca="1" si="4"/>
        <v>0</v>
      </c>
      <c r="AE36">
        <f t="shared" ca="1" si="5"/>
        <v>0</v>
      </c>
      <c r="AF36">
        <f ca="1">factor!C36+AF35</f>
        <v>0</v>
      </c>
    </row>
    <row r="37" spans="1:32" ht="16.149999999999999" hidden="1">
      <c r="A37" s="120">
        <v>35</v>
      </c>
      <c r="B37" s="121">
        <f t="shared" ca="1" si="0"/>
        <v>105</v>
      </c>
      <c r="C37" s="122">
        <f t="shared" si="15"/>
        <v>1.75</v>
      </c>
      <c r="D37" s="122">
        <f t="shared" si="15"/>
        <v>3.05</v>
      </c>
      <c r="E37" s="123">
        <f ca="1">ROUND(SA*factor!D37*UNIT/UVUNIT,RoundNo)+ ROUND(SA*factor!C37*UNIT/UVUNIT,RoundNo)</f>
        <v>2779731.93</v>
      </c>
      <c r="F37" s="123">
        <f ca="1">ROUND(P36*factor!H37/UVUNIT,RoundNo)+ROUND(P36*(factor!C37/UVUNIT),RoundNo)</f>
        <v>1532718.31</v>
      </c>
      <c r="G37" s="123">
        <f t="shared" ca="1" si="7"/>
        <v>56062</v>
      </c>
      <c r="H37" s="124">
        <f t="shared" ca="1" si="8"/>
        <v>0</v>
      </c>
      <c r="I37" s="123">
        <f t="shared" ca="1" si="9"/>
        <v>2655727</v>
      </c>
      <c r="J37" s="123">
        <f ca="1">ROUND(SA*factor!G37*UNIT/UVUNIT,0)</f>
        <v>2855620</v>
      </c>
      <c r="K37" s="123">
        <f ca="1">ROUND(SA*factor!C37*UNIT/UVUNIT,0)</f>
        <v>0</v>
      </c>
      <c r="L37" s="123">
        <f ca="1">ROUND(SA*factor!E37*UNIT/UVUNIT,0)</f>
        <v>2779732</v>
      </c>
      <c r="M37" s="123">
        <f ca="1">ROUND(SA*factor!D37*UNIT/UVUNIT,0)</f>
        <v>2779732</v>
      </c>
      <c r="N37" s="123">
        <f t="shared" ca="1" si="1"/>
        <v>0</v>
      </c>
      <c r="O37" s="123">
        <f ca="1">IF(B37=15,ROUND(N37/(factor!H37)*UVUNIT,0),0)+IF(AND(B37&lt;&gt;險種基本資料!$B$21,B37&gt;15,OR(OR(PUAD=ZDIVOPT02,A37&lt;=PUAYear),AND(PMST=ZDIVOPT02,A37&gt;=PayYear))),ROUND((G37-H38)/(factor!H37)*UVUNIT,0),0)</f>
        <v>74660</v>
      </c>
      <c r="P37" s="123">
        <f t="shared" ca="1" si="10"/>
        <v>2115835</v>
      </c>
      <c r="Q37" s="123">
        <f ca="1">ROUND(P37*(factor!H37)/UVUNIT,0)</f>
        <v>1588781</v>
      </c>
      <c r="R37" s="123">
        <f t="shared" ca="1" si="2"/>
        <v>56062</v>
      </c>
      <c r="S37" s="123">
        <f t="shared" ca="1" si="11"/>
        <v>1353899</v>
      </c>
      <c r="T37" s="123">
        <f t="shared" ca="1" si="12"/>
        <v>2095735</v>
      </c>
      <c r="U37" s="123">
        <f ca="1">IF(C37="","",ROUND(P36*factor!C37*UNIT/UVUNIT,0))</f>
        <v>0</v>
      </c>
      <c r="V37" s="123">
        <f t="shared" ca="1" si="3"/>
        <v>1574562</v>
      </c>
      <c r="W37" s="123">
        <f ca="1">ROUND((P36*factor!B37/UVUNIT),0)</f>
        <v>1231645</v>
      </c>
      <c r="X37" s="123">
        <f ca="1">ROUND((ROUND(P36*factor!C37/UVUNIT,0)+ROUND(P36*factor!H37/UVUNIT,0))*VLOOKUP(B37,Corridor,險種基本資料!$C$22,FALSE),0)</f>
        <v>1532718</v>
      </c>
      <c r="Y37" s="123">
        <f t="shared" ca="1" si="13"/>
        <v>4312450.24</v>
      </c>
      <c r="Z37" s="109">
        <f ca="1">ROUND(IF(險種基本資料!$I$28="Y",factor!I37,factor!D37)*(1-VLOOKUP(A37+1,險種基本資料!L:V,2+險種基本資料!$H$28,FALSE)),0)</f>
        <v>7509</v>
      </c>
      <c r="AA37">
        <f ca="1">ROUND(IF(險種基本資料!$I$28="Y",factor!I38,factor!D38)*(1-VLOOKUP(A37+1,險種基本資料!L:V,2+險種基本資料!$H$28,FALSE)),0)</f>
        <v>7537</v>
      </c>
      <c r="AB37">
        <f ca="1">IF(B37=險種基本資料!$B$21,0,ROUND(SA*UNIT/UVUNIT*(Z37+(AA37+factor!C38-Z37)*ROUNDDOWN(1/365,6)),0))</f>
        <v>2779760</v>
      </c>
      <c r="AC37">
        <f ca="1">IF(B37=險種基本資料!$B$21,0,ROUND(P37/UVUNIT*(factor!H37+(factor!H38+factor!C38-factor!H37)*ROUNDDOWN(1/365,6)) + IF(B37&lt;15,N37,0),0))</f>
        <v>1588797</v>
      </c>
      <c r="AD37">
        <f t="shared" ca="1" si="4"/>
        <v>0</v>
      </c>
      <c r="AE37">
        <f t="shared" ca="1" si="5"/>
        <v>0</v>
      </c>
      <c r="AF37">
        <f ca="1">factor!C37+AF36</f>
        <v>0</v>
      </c>
    </row>
    <row r="38" spans="1:32" ht="16.149999999999999" hidden="1">
      <c r="A38" s="120">
        <v>36</v>
      </c>
      <c r="B38" s="121">
        <f t="shared" ca="1" si="0"/>
        <v>106</v>
      </c>
      <c r="C38" s="122">
        <f t="shared" si="15"/>
        <v>1.75</v>
      </c>
      <c r="D38" s="122">
        <f t="shared" si="15"/>
        <v>3.05</v>
      </c>
      <c r="E38" s="123">
        <f ca="1">ROUND(SA*factor!D38*UNIT/UVUNIT,RoundNo)+ ROUND(SA*factor!C38*UNIT/UVUNIT,RoundNo)</f>
        <v>2790097.16</v>
      </c>
      <c r="F38" s="123">
        <f ca="1">ROUND(P37*factor!H38/UVUNIT,RoundNo)+ROUND(P37*(factor!C38/UVUNIT),RoundNo)</f>
        <v>1594704.84</v>
      </c>
      <c r="G38" s="123">
        <f t="shared" ca="1" si="7"/>
        <v>57002</v>
      </c>
      <c r="H38" s="124">
        <f t="shared" ca="1" si="8"/>
        <v>0</v>
      </c>
      <c r="I38" s="123">
        <f t="shared" ca="1" si="9"/>
        <v>2655727</v>
      </c>
      <c r="J38" s="123">
        <f ca="1">ROUND(SA*factor!G38*UNIT/UVUNIT,0)</f>
        <v>2855620</v>
      </c>
      <c r="K38" s="123">
        <f ca="1">ROUND(SA*factor!C38*UNIT/UVUNIT,0)</f>
        <v>0</v>
      </c>
      <c r="L38" s="123">
        <f ca="1">ROUND(SA*factor!E38*UNIT/UVUNIT,0)</f>
        <v>2790097</v>
      </c>
      <c r="M38" s="123">
        <f ca="1">ROUND(SA*factor!D38*UNIT/UVUNIT,0)</f>
        <v>2790097</v>
      </c>
      <c r="N38" s="123">
        <f t="shared" ca="1" si="1"/>
        <v>0</v>
      </c>
      <c r="O38" s="123">
        <f ca="1">IF(B38=15,ROUND(N38/(factor!H38)*UVUNIT,0),0)+IF(AND(B38&lt;&gt;險種基本資料!$B$21,B38&gt;15,OR(OR(PUAD=ZDIVOPT02,A38&lt;=PUAYear),AND(PMST=ZDIVOPT02,A38&gt;=PayYear))),ROUND((G38-H39)/(factor!H38)*UVUNIT,0),0)</f>
        <v>75630</v>
      </c>
      <c r="P38" s="123">
        <f t="shared" ca="1" si="10"/>
        <v>2191465</v>
      </c>
      <c r="Q38" s="123">
        <f ca="1">ROUND(P38*(factor!H38)/UVUNIT,0)</f>
        <v>1651707</v>
      </c>
      <c r="R38" s="123">
        <f t="shared" ca="1" si="2"/>
        <v>57002</v>
      </c>
      <c r="S38" s="123">
        <f t="shared" ca="1" si="11"/>
        <v>1410901</v>
      </c>
      <c r="T38" s="123">
        <f t="shared" ca="1" si="12"/>
        <v>2216657</v>
      </c>
      <c r="U38" s="123">
        <f ca="1">IF(C38="","",ROUND(P37*factor!C38*UNIT/UVUNIT,0))</f>
        <v>0</v>
      </c>
      <c r="V38" s="123">
        <f t="shared" ca="1" si="3"/>
        <v>1632155</v>
      </c>
      <c r="W38" s="123">
        <f ca="1">ROUND((P37*factor!B38/UVUNIT),0)</f>
        <v>1251093</v>
      </c>
      <c r="X38" s="123">
        <f ca="1">ROUND((ROUND(P37*factor!C38/UVUNIT,0)+ROUND(P37*factor!H38/UVUNIT,0))*VLOOKUP(B38,Corridor,險種基本資料!$C$22,FALSE),0)</f>
        <v>1594705</v>
      </c>
      <c r="Y38" s="123">
        <f t="shared" ca="1" si="13"/>
        <v>4384802</v>
      </c>
      <c r="Z38" s="109">
        <f ca="1">ROUND(IF(險種基本資料!$I$28="Y",factor!I38,factor!D38)*(1-VLOOKUP(A38+1,險種基本資料!L:V,2+險種基本資料!$H$28,FALSE)),0)</f>
        <v>7537</v>
      </c>
      <c r="AA38">
        <f ca="1">ROUND(IF(險種基本資料!$I$28="Y",factor!I39,factor!D39)*(1-VLOOKUP(A38+1,險種基本資料!L:V,2+險種基本資料!$H$28,FALSE)),0)</f>
        <v>7569</v>
      </c>
      <c r="AB38">
        <f ca="1">IF(B38=險種基本資料!$B$21,0,ROUND(SA*UNIT/UVUNIT*(Z38+(AA38+factor!C39-Z38)*ROUNDDOWN(1/365,6)),0))</f>
        <v>2790130</v>
      </c>
      <c r="AC38">
        <f ca="1">IF(B38=險種基本資料!$B$21,0,ROUND(P38/UVUNIT*(factor!H38+(factor!H39+factor!C39-factor!H38)*ROUNDDOWN(1/365,6)) + IF(B38&lt;15,N38,0),0))</f>
        <v>1651726</v>
      </c>
      <c r="AD38">
        <f t="shared" ca="1" si="4"/>
        <v>0</v>
      </c>
      <c r="AE38">
        <f t="shared" ca="1" si="5"/>
        <v>0</v>
      </c>
      <c r="AF38">
        <f ca="1">factor!C38+AF37</f>
        <v>0</v>
      </c>
    </row>
    <row r="39" spans="1:32" ht="16.149999999999999" hidden="1">
      <c r="A39" s="120">
        <v>37</v>
      </c>
      <c r="B39" s="121">
        <f t="shared" ca="1" si="0"/>
        <v>107</v>
      </c>
      <c r="C39" s="122">
        <f t="shared" si="15"/>
        <v>1.75</v>
      </c>
      <c r="D39" s="122">
        <f t="shared" si="15"/>
        <v>3.05</v>
      </c>
      <c r="E39" s="123">
        <f ca="1">ROUND(SA*factor!D39*UNIT/UVUNIT,RoundNo)+ ROUND(SA*factor!C39*UNIT/UVUNIT,RoundNo)</f>
        <v>2801943.13</v>
      </c>
      <c r="F39" s="123">
        <f ca="1">ROUND(P38*factor!H39/UVUNIT,RoundNo)+ROUND(P38*(factor!C39/UVUNIT),RoundNo)</f>
        <v>1658719.86</v>
      </c>
      <c r="G39" s="123">
        <f t="shared" ca="1" si="7"/>
        <v>57989</v>
      </c>
      <c r="H39" s="124">
        <f t="shared" ca="1" si="8"/>
        <v>0</v>
      </c>
      <c r="I39" s="123">
        <f t="shared" ca="1" si="9"/>
        <v>2655727</v>
      </c>
      <c r="J39" s="123">
        <f ca="1">ROUND(SA*factor!G39*UNIT/UVUNIT,0)</f>
        <v>2855620</v>
      </c>
      <c r="K39" s="123">
        <f ca="1">ROUND(SA*factor!C39*UNIT/UVUNIT,0)</f>
        <v>0</v>
      </c>
      <c r="L39" s="123">
        <f ca="1">ROUND(SA*factor!E39*UNIT/UVUNIT,0)</f>
        <v>2801943</v>
      </c>
      <c r="M39" s="123">
        <f ca="1">ROUND(SA*factor!D39*UNIT/UVUNIT,0)</f>
        <v>2801943</v>
      </c>
      <c r="N39" s="123">
        <f t="shared" ca="1" si="1"/>
        <v>0</v>
      </c>
      <c r="O39" s="123">
        <f ca="1">IF(B39=15,ROUND(N39/(factor!H39)*UVUNIT,0),0)+IF(AND(B39&lt;&gt;險種基本資料!$B$21,B39&gt;15,OR(OR(PUAD=ZDIVOPT02,A39&lt;=PUAYear),AND(PMST=ZDIVOPT02,A39&gt;=PayYear))),ROUND((G39-H40)/(factor!H39)*UVUNIT,0),0)</f>
        <v>76614</v>
      </c>
      <c r="P39" s="123">
        <f t="shared" ca="1" si="10"/>
        <v>2268079</v>
      </c>
      <c r="Q39" s="123">
        <f ca="1">ROUND(P39*(factor!H39)/UVUNIT,0)</f>
        <v>1716709</v>
      </c>
      <c r="R39" s="123">
        <f t="shared" ca="1" si="2"/>
        <v>57989</v>
      </c>
      <c r="S39" s="123">
        <f t="shared" ca="1" si="11"/>
        <v>1468890</v>
      </c>
      <c r="T39" s="123">
        <f t="shared" ca="1" si="12"/>
        <v>2342254</v>
      </c>
      <c r="U39" s="123">
        <f ca="1">IF(C39="","",ROUND(P38*factor!C39*UNIT/UVUNIT,0))</f>
        <v>0</v>
      </c>
      <c r="V39" s="123">
        <f t="shared" ca="1" si="3"/>
        <v>1690496</v>
      </c>
      <c r="W39" s="123">
        <f ca="1">ROUND((P38*factor!B39/UVUNIT),0)</f>
        <v>1269954</v>
      </c>
      <c r="X39" s="123">
        <f ca="1">ROUND((ROUND(P38*factor!C39/UVUNIT,0)+ROUND(P38*factor!H39/UVUNIT,0))*VLOOKUP(B39,Corridor,險種基本資料!$C$22,FALSE),0)</f>
        <v>1658720</v>
      </c>
      <c r="Y39" s="123">
        <f t="shared" ca="1" si="13"/>
        <v>4460662.99</v>
      </c>
      <c r="Z39" s="109">
        <f ca="1">ROUND(IF(險種基本資料!$I$28="Y",factor!I39,factor!D39)*(1-VLOOKUP(A39+1,險種基本資料!L:V,2+險種基本資料!$H$28,FALSE)),0)</f>
        <v>7569</v>
      </c>
      <c r="AA39">
        <f ca="1">ROUND(IF(險種基本資料!$I$28="Y",factor!I40,factor!D40)*(1-VLOOKUP(A39+1,險種基本資料!L:V,2+險種基本資料!$H$28,FALSE)),0)</f>
        <v>7618</v>
      </c>
      <c r="AB39">
        <f ca="1">IF(B39=險種基本資料!$B$21,0,ROUND(SA*UNIT/UVUNIT*(Z39+(AA39+factor!C40-Z39)*ROUNDDOWN(1/365,6)),0))</f>
        <v>2801993</v>
      </c>
      <c r="AC39">
        <f ca="1">IF(B39=險種基本資料!$B$21,0,ROUND(P39/UVUNIT*(factor!H39+(factor!H40+factor!C40-factor!H39)*ROUNDDOWN(1/365,6)) + IF(B39&lt;15,N39,0),0))</f>
        <v>1716739</v>
      </c>
      <c r="AD39">
        <f t="shared" ca="1" si="4"/>
        <v>0</v>
      </c>
      <c r="AE39">
        <f t="shared" ca="1" si="5"/>
        <v>0</v>
      </c>
      <c r="AF39">
        <f ca="1">factor!C39+AF38</f>
        <v>0</v>
      </c>
    </row>
    <row r="40" spans="1:32" ht="16.149999999999999" hidden="1">
      <c r="A40" s="120">
        <v>38</v>
      </c>
      <c r="B40" s="121">
        <f t="shared" ca="1" si="0"/>
        <v>108</v>
      </c>
      <c r="C40" s="122">
        <f t="shared" si="15"/>
        <v>1.75</v>
      </c>
      <c r="D40" s="122">
        <f t="shared" si="15"/>
        <v>3.05</v>
      </c>
      <c r="E40" s="123">
        <f ca="1">ROUND(SA*factor!D40*UNIT/UVUNIT,RoundNo)+ ROUND(SA*factor!C40*UNIT/UVUNIT,RoundNo)</f>
        <v>2820082.28</v>
      </c>
      <c r="F40" s="123">
        <f ca="1">ROUND(P39*factor!H40/UVUNIT,RoundNo)+ROUND(P39*(factor!C40/UVUNIT),RoundNo)</f>
        <v>1727822.58</v>
      </c>
      <c r="G40" s="123">
        <f t="shared" ca="1" si="7"/>
        <v>59123</v>
      </c>
      <c r="H40" s="124">
        <f t="shared" ca="1" si="8"/>
        <v>0</v>
      </c>
      <c r="I40" s="123">
        <f t="shared" ca="1" si="9"/>
        <v>2655727</v>
      </c>
      <c r="J40" s="123">
        <f ca="1">ROUND(SA*factor!G40*UNIT/UVUNIT,0)</f>
        <v>2855620</v>
      </c>
      <c r="K40" s="123">
        <f ca="1">ROUND(SA*factor!C40*UNIT/UVUNIT,0)</f>
        <v>0</v>
      </c>
      <c r="L40" s="123">
        <f ca="1">ROUND(SA*factor!E40*UNIT/UVUNIT,0)</f>
        <v>2820082</v>
      </c>
      <c r="M40" s="123">
        <f ca="1">ROUND(SA*factor!D40*UNIT/UVUNIT,0)</f>
        <v>2820082</v>
      </c>
      <c r="N40" s="123">
        <f t="shared" ca="1" si="1"/>
        <v>0</v>
      </c>
      <c r="O40" s="123">
        <f ca="1">IF(B40=15,ROUND(N40/(factor!H40)*UVUNIT,0),0)+IF(AND(B40&lt;&gt;險種基本資料!$B$21,B40&gt;15,OR(OR(PUAD=ZDIVOPT02,A40&lt;=PUAYear),AND(PMST=ZDIVOPT02,A40&gt;=PayYear))),ROUND((G40-H41)/(factor!H40)*UVUNIT,0),0)</f>
        <v>77610</v>
      </c>
      <c r="P40" s="123">
        <f t="shared" ca="1" si="10"/>
        <v>2345689</v>
      </c>
      <c r="Q40" s="123">
        <f ca="1">ROUND(P40*(factor!H40)/UVUNIT,0)</f>
        <v>1786946</v>
      </c>
      <c r="R40" s="123">
        <f t="shared" ca="1" si="2"/>
        <v>59123</v>
      </c>
      <c r="S40" s="123">
        <f t="shared" ca="1" si="11"/>
        <v>1528013</v>
      </c>
      <c r="T40" s="123">
        <f t="shared" ca="1" si="12"/>
        <v>2472816</v>
      </c>
      <c r="U40" s="123">
        <f ca="1">IF(C40="","",ROUND(P39*factor!C40*UNIT/UVUNIT,0))</f>
        <v>0</v>
      </c>
      <c r="V40" s="123">
        <f t="shared" ca="1" si="3"/>
        <v>1749596</v>
      </c>
      <c r="W40" s="123">
        <f ca="1">ROUND((P39*factor!B40/UVUNIT),0)</f>
        <v>1288042</v>
      </c>
      <c r="X40" s="123">
        <f ca="1">ROUND((ROUND(P39*factor!C40/UVUNIT,0)+ROUND(P39*factor!H40/UVUNIT,0))*VLOOKUP(B40,Corridor,險種基本資料!$C$22,FALSE),0)</f>
        <v>1727823</v>
      </c>
      <c r="Y40" s="123">
        <f t="shared" ca="1" si="13"/>
        <v>4547904.8599999994</v>
      </c>
      <c r="Z40" s="109">
        <f ca="1">ROUND(IF(險種基本資料!$I$28="Y",factor!I40,factor!D40)*(1-VLOOKUP(A40+1,險種基本資料!L:V,2+險種基本資料!$H$28,FALSE)),0)</f>
        <v>7618</v>
      </c>
      <c r="AA40">
        <f ca="1">ROUND(IF(險種基本資料!$I$28="Y",factor!I41,factor!D41)*(1-VLOOKUP(A40+1,險種基本資料!L:V,2+險種基本資料!$H$28,FALSE)),0)</f>
        <v>0</v>
      </c>
      <c r="AB40">
        <f ca="1">IF(B40=險種基本資料!$B$21,0,ROUND(SA*UNIT/UVUNIT*(Z40+(AA40+factor!C41-Z40)*ROUNDDOWN(1/365,6)),0))</f>
        <v>2820180</v>
      </c>
      <c r="AC40">
        <f ca="1">IF(B40=險種基本資料!$B$21,0,ROUND(P40/UVUNIT*(factor!H40+(factor!H41+factor!C41-factor!H40)*ROUNDDOWN(1/365,6)) + IF(B40&lt;15,N40,0),0))</f>
        <v>1787008</v>
      </c>
      <c r="AD40">
        <f t="shared" ca="1" si="4"/>
        <v>0</v>
      </c>
      <c r="AE40">
        <f t="shared" ca="1" si="5"/>
        <v>0</v>
      </c>
      <c r="AF40">
        <f ca="1">factor!C40+AF39</f>
        <v>0</v>
      </c>
    </row>
    <row r="41" spans="1:32" ht="16.149999999999999" hidden="1">
      <c r="A41" s="120">
        <v>39</v>
      </c>
      <c r="B41" s="121">
        <f t="shared" ca="1" si="0"/>
        <v>109</v>
      </c>
      <c r="C41" s="122">
        <f t="shared" si="15"/>
        <v>1.75</v>
      </c>
      <c r="D41" s="122">
        <f t="shared" si="15"/>
        <v>3.05</v>
      </c>
      <c r="E41" s="123">
        <f ca="1">ROUND(SA*factor!D41*UNIT/UVUNIT,RoundNo)+ ROUND(SA*factor!C41*UNIT/UVUNIT,RoundNo)</f>
        <v>2855620.2</v>
      </c>
      <c r="F41" s="123">
        <f ca="1">ROUND(P40*factor!H41/UVUNIT,RoundNo)+ROUND(P40*(factor!C41/UVUNIT),RoundNo)</f>
        <v>1809464.49</v>
      </c>
      <c r="G41" s="123">
        <f t="shared" ca="1" si="7"/>
        <v>60646</v>
      </c>
      <c r="H41" s="124">
        <f t="shared" ca="1" si="8"/>
        <v>0</v>
      </c>
      <c r="I41" s="123">
        <f t="shared" ca="1" si="9"/>
        <v>2655727</v>
      </c>
      <c r="J41" s="123">
        <f ca="1">ROUND(SA*factor!G41*UNIT/UVUNIT,0)</f>
        <v>2855620</v>
      </c>
      <c r="K41" s="123">
        <f ca="1">ROUND(SA*factor!C41*UNIT/UVUNIT,0)</f>
        <v>2855620</v>
      </c>
      <c r="L41" s="123">
        <f ca="1">ROUND(SA*factor!E41*UNIT/UVUNIT,0)</f>
        <v>0</v>
      </c>
      <c r="M41" s="123">
        <f ca="1">ROUND(SA*factor!D41*UNIT/UVUNIT,0)</f>
        <v>0</v>
      </c>
      <c r="N41" s="123">
        <f t="shared" ca="1" si="1"/>
        <v>0</v>
      </c>
      <c r="O41" s="123">
        <f ca="1">IF(B41=15,ROUND(N41/(factor!H41)*UVUNIT,0),0)+IF(AND(B41&lt;&gt;險種基本資料!$B$21,B41&gt;15,OR(OR(PUAD=ZDIVOPT02,A41&lt;=PUAYear),AND(PMST=ZDIVOPT02,A41&gt;=PayYear))),ROUND((G41-H42)/(factor!H41)*UVUNIT,0),0)</f>
        <v>0</v>
      </c>
      <c r="P41" s="123">
        <f t="shared" ca="1" si="10"/>
        <v>2345689</v>
      </c>
      <c r="Q41" s="123">
        <f ca="1">ROUND(P41*(factor!H41)/UVUNIT,0)</f>
        <v>0</v>
      </c>
      <c r="R41" s="123">
        <f t="shared" ca="1" si="2"/>
        <v>60646</v>
      </c>
      <c r="S41" s="123">
        <f t="shared" ca="1" si="11"/>
        <v>1588659</v>
      </c>
      <c r="T41" s="123">
        <f t="shared" ca="1" si="12"/>
        <v>2608883</v>
      </c>
      <c r="U41" s="123">
        <f ca="1">IF(C41="","",ROUND(P40*factor!C41*UNIT/UVUNIT,0))</f>
        <v>1809464</v>
      </c>
      <c r="V41" s="123">
        <f t="shared" ca="1" si="3"/>
        <v>1809464</v>
      </c>
      <c r="W41" s="123">
        <f ca="1">ROUND((P40*factor!B41/UVUNIT),0)</f>
        <v>1305376</v>
      </c>
      <c r="X41" s="123">
        <f ca="1">ROUND((ROUND(P40*factor!C41/UVUNIT,0)+ROUND(P40*factor!H41/UVUNIT,0))*VLOOKUP(B41,Corridor,險種基本資料!$C$22,FALSE),0)</f>
        <v>1809464</v>
      </c>
      <c r="Y41" s="123">
        <f t="shared" ca="1" si="13"/>
        <v>4665084.6900000004</v>
      </c>
      <c r="Z41" s="109">
        <f ca="1">ROUND(IF(險種基本資料!$I$28="Y",factor!I41,factor!D41)*(1-VLOOKUP(A41+1,險種基本資料!L:V,2+險種基本資料!$H$28,FALSE)),0)</f>
        <v>0</v>
      </c>
      <c r="AA41">
        <f ca="1">ROUND(IF(險種基本資料!$I$28="Y",factor!I42,factor!D42)*(1-VLOOKUP(A41+1,險種基本資料!L:V,2+險種基本資料!$H$28,FALSE)),0)</f>
        <v>0</v>
      </c>
      <c r="AB41">
        <f ca="1">IF(B41=險種基本資料!$B$21,0,ROUND(SA*UNIT/UVUNIT*(Z41+(AA41+factor!C42-Z41)*ROUNDDOWN(1/365,6)),0))</f>
        <v>0</v>
      </c>
      <c r="AC41">
        <f ca="1">IF(B41=險種基本資料!$B$21,0,ROUND(P41/UVUNIT*(factor!H41+(factor!H42+factor!C42-factor!H41)*ROUNDDOWN(1/365,6)) + IF(B41&lt;15,N41,0),0))</f>
        <v>0</v>
      </c>
      <c r="AD41">
        <f t="shared" ca="1" si="4"/>
        <v>0</v>
      </c>
      <c r="AE41">
        <f t="shared" ca="1" si="5"/>
        <v>0</v>
      </c>
      <c r="AF41">
        <f ca="1">factor!C41+AF40</f>
        <v>7714</v>
      </c>
    </row>
    <row r="42" spans="1:32" ht="16.149999999999999" hidden="1">
      <c r="A42" s="120">
        <v>40</v>
      </c>
      <c r="B42" s="121">
        <f t="shared" ca="1" si="0"/>
        <v>110</v>
      </c>
      <c r="C42" s="122">
        <f t="shared" si="15"/>
        <v>1.75</v>
      </c>
      <c r="D42" s="122">
        <f t="shared" si="15"/>
        <v>3.05</v>
      </c>
      <c r="E42" s="123">
        <f ca="1">ROUND(SA*factor!D42*UNIT/UVUNIT,RoundNo)+ ROUND(SA*factor!C42*UNIT/UVUNIT,RoundNo)</f>
        <v>0</v>
      </c>
      <c r="F42" s="123">
        <f ca="1">ROUND(P41*factor!H42/UVUNIT,RoundNo)+ROUND(P41*(factor!C42/UVUNIT),RoundNo)</f>
        <v>0</v>
      </c>
      <c r="G42" s="123">
        <f t="shared" ca="1" si="7"/>
        <v>0</v>
      </c>
      <c r="H42" s="124">
        <f t="shared" ca="1" si="8"/>
        <v>0</v>
      </c>
      <c r="I42" s="123">
        <f t="shared" ca="1" si="9"/>
        <v>2655727</v>
      </c>
      <c r="J42" s="123">
        <f ca="1">ROUND(SA*factor!G42*UNIT/UVUNIT,0)</f>
        <v>0</v>
      </c>
      <c r="K42" s="123">
        <f ca="1">ROUND(SA*factor!C42*UNIT/UVUNIT,0)</f>
        <v>0</v>
      </c>
      <c r="L42" s="123">
        <f ca="1">ROUND(SA*factor!E42*UNIT/UVUNIT,0)</f>
        <v>0</v>
      </c>
      <c r="M42" s="123">
        <f ca="1">ROUND(SA*factor!D42*UNIT/UVUNIT,0)</f>
        <v>0</v>
      </c>
      <c r="N42" s="123">
        <f t="shared" ca="1" si="1"/>
        <v>0</v>
      </c>
      <c r="O42" s="123" t="e">
        <f ca="1">IF(B42=15,ROUND(N42/(factor!H42)*UVUNIT,0),0)+IF(AND(B42&lt;&gt;險種基本資料!$B$21,B42&gt;15,OR(OR(PUAD=ZDIVOPT02,A42&lt;=PUAYear),AND(PMST=ZDIVOPT02,A42&gt;=PayYear))),ROUND((G42-H43)/(factor!H42)*UVUNIT,0),0)</f>
        <v>#DIV/0!</v>
      </c>
      <c r="P42" s="123" t="e">
        <f t="shared" ca="1" si="10"/>
        <v>#DIV/0!</v>
      </c>
      <c r="Q42" s="123" t="e">
        <f ca="1">ROUND(P42*(factor!H42)/UVUNIT,0)</f>
        <v>#DIV/0!</v>
      </c>
      <c r="R42" s="123">
        <f t="shared" ca="1" si="2"/>
        <v>0</v>
      </c>
      <c r="S42" s="123">
        <f t="shared" ca="1" si="11"/>
        <v>1588659</v>
      </c>
      <c r="T42" s="123">
        <f t="shared" ca="1" si="12"/>
        <v>2688454</v>
      </c>
      <c r="U42" s="123">
        <f ca="1">IF(C42="","",ROUND(P41*factor!C42*UNIT/UVUNIT,0))</f>
        <v>0</v>
      </c>
      <c r="V42" s="123">
        <f t="shared" ca="1" si="3"/>
        <v>0</v>
      </c>
      <c r="W42" s="123">
        <f ca="1">ROUND((P41*factor!B42/UVUNIT),0)</f>
        <v>0</v>
      </c>
      <c r="X42" s="123" t="e">
        <f ca="1">ROUND((ROUND(P41*factor!C42/UVUNIT,0)+ROUND(P41*factor!H42/UVUNIT,0))*VLOOKUP(B42,Corridor,險種基本資料!$C$22,FALSE),0)</f>
        <v>#N/A</v>
      </c>
      <c r="Y42" s="123">
        <f t="shared" ca="1" si="13"/>
        <v>0</v>
      </c>
      <c r="Z42" s="109">
        <f ca="1">ROUND(IF(險種基本資料!$I$28="Y",factor!I42,factor!D42)*(1-VLOOKUP(A42+1,險種基本資料!L:V,2+險種基本資料!$H$28,FALSE)),0)</f>
        <v>0</v>
      </c>
      <c r="AA42">
        <f ca="1">ROUND(IF(險種基本資料!$I$28="Y",factor!I43,factor!D43)*(1-VLOOKUP(A42+1,險種基本資料!L:V,2+險種基本資料!$H$28,FALSE)),0)</f>
        <v>0</v>
      </c>
      <c r="AB42">
        <f ca="1">IF(B42=險種基本資料!$B$21,0,ROUND(SA*UNIT/UVUNIT*(Z42+(AA42+factor!C43-Z42)*ROUNDDOWN(1/365,6)),0))</f>
        <v>0</v>
      </c>
      <c r="AC42" t="e">
        <f ca="1">IF(B42=險種基本資料!$B$21,0,ROUND(P42/UVUNIT*(factor!H42+(factor!H43+factor!C43-factor!H42)*ROUNDDOWN(1/365,6)) + IF(B42&lt;15,N42,0),0))</f>
        <v>#DIV/0!</v>
      </c>
      <c r="AD42">
        <f t="shared" ca="1" si="4"/>
        <v>0</v>
      </c>
      <c r="AE42">
        <f t="shared" ca="1" si="5"/>
        <v>0</v>
      </c>
      <c r="AF42">
        <f ca="1">factor!C42+AF41</f>
        <v>7714</v>
      </c>
    </row>
    <row r="43" spans="1:32" ht="16.149999999999999" hidden="1">
      <c r="A43" s="120">
        <v>41</v>
      </c>
      <c r="B43" s="121">
        <f t="shared" ca="1" si="0"/>
        <v>111</v>
      </c>
      <c r="C43" s="122">
        <f t="shared" si="15"/>
        <v>1.75</v>
      </c>
      <c r="D43" s="122">
        <f t="shared" si="15"/>
        <v>3.05</v>
      </c>
      <c r="E43" s="123">
        <f ca="1">ROUND(SA*factor!D43*UNIT/UVUNIT,RoundNo)+ ROUND(SA*factor!C43*UNIT/UVUNIT,RoundNo)</f>
        <v>0</v>
      </c>
      <c r="F43" s="123" t="e">
        <f ca="1">ROUND(P42*factor!H43/UVUNIT,RoundNo)+ROUND(P42*(factor!C43/UVUNIT),RoundNo)</f>
        <v>#DIV/0!</v>
      </c>
      <c r="G43" s="123" t="e">
        <f t="shared" ca="1" si="7"/>
        <v>#DIV/0!</v>
      </c>
      <c r="H43" s="124">
        <f t="shared" ca="1" si="8"/>
        <v>0</v>
      </c>
      <c r="I43" s="123">
        <f t="shared" ca="1" si="9"/>
        <v>2655727</v>
      </c>
      <c r="J43" s="123">
        <f ca="1">ROUND(SA*factor!G43*UNIT/UVUNIT,0)</f>
        <v>0</v>
      </c>
      <c r="K43" s="123">
        <f ca="1">ROUND(SA*factor!C43*UNIT/UVUNIT,0)</f>
        <v>0</v>
      </c>
      <c r="L43" s="123">
        <f ca="1">ROUND(SA*factor!E43*UNIT/UVUNIT,0)</f>
        <v>0</v>
      </c>
      <c r="M43" s="123">
        <f ca="1">ROUND(SA*factor!D43*UNIT/UVUNIT,0)</f>
        <v>0</v>
      </c>
      <c r="N43" s="123">
        <f t="shared" ca="1" si="1"/>
        <v>0</v>
      </c>
      <c r="O43" s="123" t="e">
        <f ca="1">IF(B43=15,ROUND(N43/(factor!H43)*UVUNIT,0),0)+IF(AND(B43&lt;&gt;險種基本資料!$B$21,B43&gt;15,OR(OR(PUAD=ZDIVOPT02,A43&lt;=PUAYear),AND(PMST=ZDIVOPT02,A43&gt;=PayYear))),ROUND((G43-H44)/(factor!H43)*UVUNIT,0),0)</f>
        <v>#DIV/0!</v>
      </c>
      <c r="P43" s="123" t="e">
        <f t="shared" ca="1" si="10"/>
        <v>#DIV/0!</v>
      </c>
      <c r="Q43" s="123" t="e">
        <f ca="1">ROUND(P43*(factor!H43)/UVUNIT,0)</f>
        <v>#DIV/0!</v>
      </c>
      <c r="R43" s="123" t="e">
        <f t="shared" ca="1" si="2"/>
        <v>#DIV/0!</v>
      </c>
      <c r="S43" s="123" t="e">
        <f t="shared" ca="1" si="11"/>
        <v>#DIV/0!</v>
      </c>
      <c r="T43" s="123" t="e">
        <f t="shared" ca="1" si="12"/>
        <v>#DIV/0!</v>
      </c>
      <c r="U43" s="123" t="e">
        <f ca="1">IF(C43="","",ROUND(P42*factor!C43*UNIT/UVUNIT,0))</f>
        <v>#DIV/0!</v>
      </c>
      <c r="V43" s="123" t="e">
        <f t="shared" ca="1" si="3"/>
        <v>#DIV/0!</v>
      </c>
      <c r="W43" s="123" t="e">
        <f ca="1">ROUND((P42*factor!B43/UVUNIT),0)</f>
        <v>#DIV/0!</v>
      </c>
      <c r="X43" s="123" t="e">
        <f ca="1">ROUND((ROUND(P42*factor!C43/UVUNIT,0)+ROUND(P42*factor!H43/UVUNIT,0))*VLOOKUP(B43,Corridor,險種基本資料!$C$22,FALSE),0)</f>
        <v>#DIV/0!</v>
      </c>
      <c r="Y43" s="123" t="e">
        <f t="shared" ca="1" si="13"/>
        <v>#DIV/0!</v>
      </c>
      <c r="Z43" s="109">
        <f ca="1">ROUND(IF(險種基本資料!$I$28="Y",factor!I43,factor!D43)*(1-VLOOKUP(A43+1,險種基本資料!L:V,2+險種基本資料!$H$28,FALSE)),0)</f>
        <v>0</v>
      </c>
      <c r="AA43">
        <f ca="1">ROUND(IF(險種基本資料!$I$28="Y",factor!I44,factor!D44)*(1-VLOOKUP(A43+1,險種基本資料!L:V,2+險種基本資料!$H$28,FALSE)),0)</f>
        <v>0</v>
      </c>
      <c r="AB43">
        <f ca="1">IF(B43=險種基本資料!$B$21,0,ROUND(SA*UNIT/UVUNIT*(Z43+(AA43+factor!C44-Z43)*ROUNDDOWN(1/365,6)),0))</f>
        <v>0</v>
      </c>
      <c r="AC43" t="e">
        <f ca="1">IF(B43=險種基本資料!$B$21,0,ROUND(P43/UVUNIT*(factor!H43+(factor!H44+factor!C44-factor!H43)*ROUNDDOWN(1/365,6)) + IF(B43&lt;15,N43,0),0))</f>
        <v>#DIV/0!</v>
      </c>
      <c r="AD43">
        <f t="shared" ca="1" si="4"/>
        <v>0</v>
      </c>
      <c r="AE43">
        <f t="shared" ca="1" si="5"/>
        <v>0</v>
      </c>
      <c r="AF43">
        <f ca="1">factor!C43+AF42</f>
        <v>7714</v>
      </c>
    </row>
    <row r="44" spans="1:32" ht="16.149999999999999" hidden="1">
      <c r="A44" s="120">
        <v>42</v>
      </c>
      <c r="B44" s="121">
        <f t="shared" ca="1" si="0"/>
        <v>112</v>
      </c>
      <c r="C44" s="122">
        <f t="shared" si="15"/>
        <v>1.75</v>
      </c>
      <c r="D44" s="122">
        <f t="shared" si="15"/>
        <v>3.05</v>
      </c>
      <c r="E44" s="123">
        <f ca="1">ROUND(SA*factor!D44*UNIT/UVUNIT,RoundNo)+ ROUND(SA*factor!C44*UNIT/UVUNIT,RoundNo)</f>
        <v>0</v>
      </c>
      <c r="F44" s="123" t="e">
        <f ca="1">ROUND(P43*factor!H44/UVUNIT,RoundNo)+ROUND(P43*(factor!C44/UVUNIT),RoundNo)</f>
        <v>#DIV/0!</v>
      </c>
      <c r="G44" s="123" t="e">
        <f t="shared" ca="1" si="7"/>
        <v>#DIV/0!</v>
      </c>
      <c r="H44" s="124">
        <f t="shared" ca="1" si="8"/>
        <v>0</v>
      </c>
      <c r="I44" s="123">
        <f t="shared" ca="1" si="9"/>
        <v>2655727</v>
      </c>
      <c r="J44" s="123">
        <f ca="1">ROUND(SA*factor!G44*UNIT/UVUNIT,0)</f>
        <v>0</v>
      </c>
      <c r="K44" s="123">
        <f ca="1">ROUND(SA*factor!C44*UNIT/UVUNIT,0)</f>
        <v>0</v>
      </c>
      <c r="L44" s="123">
        <f ca="1">ROUND(SA*factor!E44*UNIT/UVUNIT,0)</f>
        <v>0</v>
      </c>
      <c r="M44" s="123">
        <f ca="1">ROUND(SA*factor!D44*UNIT/UVUNIT,0)</f>
        <v>0</v>
      </c>
      <c r="N44" s="123">
        <f t="shared" ca="1" si="1"/>
        <v>0</v>
      </c>
      <c r="O44" s="123" t="e">
        <f ca="1">IF(B44=15,ROUND(N44/(factor!H44)*UVUNIT,0),0)+IF(AND(B44&lt;&gt;險種基本資料!$B$21,B44&gt;15,OR(OR(PUAD=ZDIVOPT02,A44&lt;=PUAYear),AND(PMST=ZDIVOPT02,A44&gt;=PayYear))),ROUND((G44-H45)/(factor!H44)*UVUNIT,0),0)</f>
        <v>#DIV/0!</v>
      </c>
      <c r="P44" s="123" t="e">
        <f t="shared" ca="1" si="10"/>
        <v>#DIV/0!</v>
      </c>
      <c r="Q44" s="123" t="e">
        <f ca="1">ROUND(P44*(factor!H44)/UVUNIT,0)</f>
        <v>#DIV/0!</v>
      </c>
      <c r="R44" s="123" t="e">
        <f t="shared" ca="1" si="2"/>
        <v>#DIV/0!</v>
      </c>
      <c r="S44" s="123" t="e">
        <f t="shared" ca="1" si="11"/>
        <v>#DIV/0!</v>
      </c>
      <c r="T44" s="123" t="e">
        <f t="shared" ca="1" si="12"/>
        <v>#DIV/0!</v>
      </c>
      <c r="U44" s="123" t="e">
        <f ca="1">IF(C44="","",ROUND(P43*factor!C44*UNIT/UVUNIT,0))</f>
        <v>#DIV/0!</v>
      </c>
      <c r="V44" s="123" t="e">
        <f t="shared" ca="1" si="3"/>
        <v>#DIV/0!</v>
      </c>
      <c r="W44" s="123" t="e">
        <f ca="1">ROUND((P43*factor!B44/UVUNIT),0)</f>
        <v>#DIV/0!</v>
      </c>
      <c r="X44" s="123" t="e">
        <f ca="1">ROUND((ROUND(P43*factor!C44/UVUNIT,0)+ROUND(P43*factor!H44/UVUNIT,0))*VLOOKUP(B44,Corridor,險種基本資料!$C$22,FALSE),0)</f>
        <v>#DIV/0!</v>
      </c>
      <c r="Y44" s="123" t="e">
        <f t="shared" ca="1" si="13"/>
        <v>#DIV/0!</v>
      </c>
      <c r="Z44" s="109">
        <f ca="1">ROUND(IF(險種基本資料!$I$28="Y",factor!I44,factor!D44)*(1-VLOOKUP(A44+1,險種基本資料!L:V,2+險種基本資料!$H$28,FALSE)),0)</f>
        <v>0</v>
      </c>
      <c r="AA44">
        <f ca="1">ROUND(IF(險種基本資料!$I$28="Y",factor!I45,factor!D45)*(1-VLOOKUP(A44+1,險種基本資料!L:V,2+險種基本資料!$H$28,FALSE)),0)</f>
        <v>0</v>
      </c>
      <c r="AB44">
        <f ca="1">IF(B44=險種基本資料!$B$21,0,ROUND(SA*UNIT/UVUNIT*(Z44+(AA44+factor!C45-Z44)*ROUNDDOWN(1/365,6)),0))</f>
        <v>0</v>
      </c>
      <c r="AC44" t="e">
        <f ca="1">IF(B44=險種基本資料!$B$21,0,ROUND(P44/UVUNIT*(factor!H44+(factor!H45+factor!C45-factor!H44)*ROUNDDOWN(1/365,6)) + IF(B44&lt;15,N44,0),0))</f>
        <v>#DIV/0!</v>
      </c>
      <c r="AD44">
        <f t="shared" ca="1" si="4"/>
        <v>0</v>
      </c>
      <c r="AE44">
        <f t="shared" ca="1" si="5"/>
        <v>0</v>
      </c>
      <c r="AF44">
        <f ca="1">factor!C44+AF43</f>
        <v>7714</v>
      </c>
    </row>
    <row r="45" spans="1:32" ht="16.149999999999999" hidden="1">
      <c r="A45" s="120">
        <v>43</v>
      </c>
      <c r="B45" s="121">
        <f t="shared" ca="1" si="0"/>
        <v>113</v>
      </c>
      <c r="C45" s="122">
        <f t="shared" si="15"/>
        <v>1.75</v>
      </c>
      <c r="D45" s="122">
        <f t="shared" si="15"/>
        <v>3.05</v>
      </c>
      <c r="E45" s="123">
        <f ca="1">ROUND(SA*factor!D45*UNIT/UVUNIT,RoundNo)+ ROUND(SA*factor!C45*UNIT/UVUNIT,RoundNo)</f>
        <v>0</v>
      </c>
      <c r="F45" s="123" t="e">
        <f ca="1">ROUND(P44*factor!H45/UVUNIT,RoundNo)+ROUND(P44*(factor!C45/UVUNIT),RoundNo)</f>
        <v>#DIV/0!</v>
      </c>
      <c r="G45" s="123" t="e">
        <f t="shared" ca="1" si="7"/>
        <v>#DIV/0!</v>
      </c>
      <c r="H45" s="124">
        <f t="shared" ca="1" si="8"/>
        <v>0</v>
      </c>
      <c r="I45" s="123">
        <f t="shared" ca="1" si="9"/>
        <v>2655727</v>
      </c>
      <c r="J45" s="123">
        <f ca="1">ROUND(SA*factor!G45*UNIT/UVUNIT,0)</f>
        <v>0</v>
      </c>
      <c r="K45" s="123">
        <f ca="1">ROUND(SA*factor!C45*UNIT/UVUNIT,0)</f>
        <v>0</v>
      </c>
      <c r="L45" s="123">
        <f ca="1">ROUND(SA*factor!E45*UNIT/UVUNIT,0)</f>
        <v>0</v>
      </c>
      <c r="M45" s="123">
        <f ca="1">ROUND(SA*factor!D45*UNIT/UVUNIT,0)</f>
        <v>0</v>
      </c>
      <c r="N45" s="123">
        <f t="shared" ca="1" si="1"/>
        <v>0</v>
      </c>
      <c r="O45" s="123" t="e">
        <f ca="1">IF(B45=15,ROUND(N45/(factor!H45)*UVUNIT,0),0)+IF(AND(B45&lt;&gt;險種基本資料!$B$21,B45&gt;15,OR(OR(PUAD=ZDIVOPT02,A45&lt;=PUAYear),AND(PMST=ZDIVOPT02,A45&gt;=PayYear))),ROUND((G45-H46)/(factor!H45)*UVUNIT,0),0)</f>
        <v>#DIV/0!</v>
      </c>
      <c r="P45" s="123" t="e">
        <f t="shared" ca="1" si="10"/>
        <v>#DIV/0!</v>
      </c>
      <c r="Q45" s="123" t="e">
        <f ca="1">ROUND(P45*(factor!H45)/UVUNIT,0)</f>
        <v>#DIV/0!</v>
      </c>
      <c r="R45" s="123" t="e">
        <f t="shared" ca="1" si="2"/>
        <v>#DIV/0!</v>
      </c>
      <c r="S45" s="123" t="e">
        <f t="shared" ca="1" si="11"/>
        <v>#DIV/0!</v>
      </c>
      <c r="T45" s="123" t="e">
        <f t="shared" ca="1" si="12"/>
        <v>#DIV/0!</v>
      </c>
      <c r="U45" s="123" t="e">
        <f ca="1">IF(C45="","",ROUND(P44*factor!C45*UNIT/UVUNIT,0))</f>
        <v>#DIV/0!</v>
      </c>
      <c r="V45" s="123" t="e">
        <f t="shared" ca="1" si="3"/>
        <v>#DIV/0!</v>
      </c>
      <c r="W45" s="123" t="e">
        <f ca="1">ROUND((P44*factor!B45/UVUNIT),0)</f>
        <v>#DIV/0!</v>
      </c>
      <c r="X45" s="123" t="e">
        <f ca="1">ROUND((ROUND(P44*factor!C45/UVUNIT,0)+ROUND(P44*factor!H45/UVUNIT,0))*VLOOKUP(B45,Corridor,險種基本資料!$C$22,FALSE),0)</f>
        <v>#DIV/0!</v>
      </c>
      <c r="Y45" s="123" t="e">
        <f t="shared" ca="1" si="13"/>
        <v>#DIV/0!</v>
      </c>
      <c r="Z45" s="109">
        <f ca="1">ROUND(IF(險種基本資料!$I$28="Y",factor!I45,factor!D45)*(1-VLOOKUP(A45+1,險種基本資料!L:V,2+險種基本資料!$H$28,FALSE)),0)</f>
        <v>0</v>
      </c>
      <c r="AA45">
        <f ca="1">ROUND(IF(險種基本資料!$I$28="Y",factor!I46,factor!D46)*(1-VLOOKUP(A45+1,險種基本資料!L:V,2+險種基本資料!$H$28,FALSE)),0)</f>
        <v>0</v>
      </c>
      <c r="AB45">
        <f ca="1">IF(B45=險種基本資料!$B$21,0,ROUND(SA*UNIT/UVUNIT*(Z45+(AA45+factor!C46-Z45)*ROUNDDOWN(1/365,6)),0))</f>
        <v>0</v>
      </c>
      <c r="AC45" t="e">
        <f ca="1">IF(B45=險種基本資料!$B$21,0,ROUND(P45/UVUNIT*(factor!H45+(factor!H46+factor!C46-factor!H45)*ROUNDDOWN(1/365,6)) + IF(B45&lt;15,N45,0),0))</f>
        <v>#DIV/0!</v>
      </c>
      <c r="AD45">
        <f t="shared" ca="1" si="4"/>
        <v>0</v>
      </c>
      <c r="AE45">
        <f t="shared" ca="1" si="5"/>
        <v>0</v>
      </c>
      <c r="AF45">
        <f ca="1">factor!C45+AF44</f>
        <v>7714</v>
      </c>
    </row>
    <row r="46" spans="1:32" ht="16.149999999999999" hidden="1">
      <c r="A46" s="120">
        <v>44</v>
      </c>
      <c r="B46" s="121">
        <f t="shared" ca="1" si="0"/>
        <v>114</v>
      </c>
      <c r="C46" s="122">
        <f t="shared" si="15"/>
        <v>1.75</v>
      </c>
      <c r="D46" s="122">
        <f t="shared" si="15"/>
        <v>3.05</v>
      </c>
      <c r="E46" s="123">
        <f ca="1">ROUND(SA*factor!D46*UNIT/UVUNIT,RoundNo)+ ROUND(SA*factor!C46*UNIT/UVUNIT,RoundNo)</f>
        <v>0</v>
      </c>
      <c r="F46" s="123" t="e">
        <f ca="1">ROUND(P45*factor!H46/UVUNIT,RoundNo)+ROUND(P45*(factor!C46/UVUNIT),RoundNo)</f>
        <v>#DIV/0!</v>
      </c>
      <c r="G46" s="123" t="e">
        <f t="shared" ca="1" si="7"/>
        <v>#DIV/0!</v>
      </c>
      <c r="H46" s="124">
        <f t="shared" ca="1" si="8"/>
        <v>0</v>
      </c>
      <c r="I46" s="123">
        <f t="shared" ca="1" si="9"/>
        <v>2655727</v>
      </c>
      <c r="J46" s="123">
        <f ca="1">ROUND(SA*factor!G46*UNIT/UVUNIT,0)</f>
        <v>0</v>
      </c>
      <c r="K46" s="123">
        <f ca="1">ROUND(SA*factor!C46*UNIT/UVUNIT,0)</f>
        <v>0</v>
      </c>
      <c r="L46" s="123">
        <f ca="1">ROUND(SA*factor!E46*UNIT/UVUNIT,0)</f>
        <v>0</v>
      </c>
      <c r="M46" s="123">
        <f ca="1">ROUND(SA*factor!D46*UNIT/UVUNIT,0)</f>
        <v>0</v>
      </c>
      <c r="N46" s="123">
        <f t="shared" ca="1" si="1"/>
        <v>0</v>
      </c>
      <c r="O46" s="123" t="e">
        <f ca="1">IF(B46=15,ROUND(N46/(factor!H46)*UVUNIT,0),0)+IF(AND(B46&lt;&gt;險種基本資料!$B$21,B46&gt;15,OR(OR(PUAD=ZDIVOPT02,A46&lt;=PUAYear),AND(PMST=ZDIVOPT02,A46&gt;=PayYear))),ROUND((G46-H47)/(factor!H46)*UVUNIT,0),0)</f>
        <v>#DIV/0!</v>
      </c>
      <c r="P46" s="123" t="e">
        <f t="shared" ca="1" si="10"/>
        <v>#DIV/0!</v>
      </c>
      <c r="Q46" s="123" t="e">
        <f ca="1">ROUND(P46*(factor!H46)/UVUNIT,0)</f>
        <v>#DIV/0!</v>
      </c>
      <c r="R46" s="123" t="e">
        <f t="shared" ca="1" si="2"/>
        <v>#DIV/0!</v>
      </c>
      <c r="S46" s="123" t="e">
        <f t="shared" ca="1" si="11"/>
        <v>#DIV/0!</v>
      </c>
      <c r="T46" s="123" t="e">
        <f t="shared" ca="1" si="12"/>
        <v>#DIV/0!</v>
      </c>
      <c r="U46" s="123" t="e">
        <f ca="1">IF(C46="","",ROUND(P45*factor!C46*UNIT/UVUNIT,0))</f>
        <v>#DIV/0!</v>
      </c>
      <c r="V46" s="123" t="e">
        <f t="shared" ca="1" si="3"/>
        <v>#DIV/0!</v>
      </c>
      <c r="W46" s="123" t="e">
        <f ca="1">ROUND((P45*factor!B46/UVUNIT),0)</f>
        <v>#DIV/0!</v>
      </c>
      <c r="X46" s="123" t="e">
        <f ca="1">ROUND((ROUND(P45*factor!C46/UVUNIT,0)+ROUND(P45*factor!H46/UVUNIT,0))*VLOOKUP(B46,Corridor,險種基本資料!$C$22,FALSE),0)</f>
        <v>#DIV/0!</v>
      </c>
      <c r="Y46" s="123" t="e">
        <f t="shared" ca="1" si="13"/>
        <v>#DIV/0!</v>
      </c>
      <c r="Z46" s="109">
        <f ca="1">ROUND(IF(險種基本資料!$I$28="Y",factor!I46,factor!D46)*(1-VLOOKUP(A46+1,險種基本資料!L:V,2+險種基本資料!$H$28,FALSE)),0)</f>
        <v>0</v>
      </c>
      <c r="AA46">
        <f ca="1">ROUND(IF(險種基本資料!$I$28="Y",factor!I47,factor!D47)*(1-VLOOKUP(A46+1,險種基本資料!L:V,2+險種基本資料!$H$28,FALSE)),0)</f>
        <v>0</v>
      </c>
      <c r="AB46">
        <f ca="1">IF(B46=險種基本資料!$B$21,0,ROUND(SA*UNIT/UVUNIT*(Z46+(AA46+factor!C47-Z46)*ROUNDDOWN(1/365,6)),0))</f>
        <v>0</v>
      </c>
      <c r="AC46" t="e">
        <f ca="1">IF(B46=險種基本資料!$B$21,0,ROUND(P46/UVUNIT*(factor!H46+(factor!H47+factor!C47-factor!H46)*ROUNDDOWN(1/365,6)) + IF(B46&lt;15,N46,0),0))</f>
        <v>#DIV/0!</v>
      </c>
      <c r="AD46">
        <f t="shared" ca="1" si="4"/>
        <v>0</v>
      </c>
      <c r="AE46">
        <f t="shared" ca="1" si="5"/>
        <v>0</v>
      </c>
      <c r="AF46">
        <f ca="1">factor!C46+AF45</f>
        <v>7714</v>
      </c>
    </row>
    <row r="47" spans="1:32" ht="16.149999999999999" hidden="1">
      <c r="A47" s="120">
        <v>45</v>
      </c>
      <c r="B47" s="121">
        <f t="shared" ca="1" si="0"/>
        <v>115</v>
      </c>
      <c r="C47" s="122">
        <f t="shared" si="15"/>
        <v>1.75</v>
      </c>
      <c r="D47" s="122">
        <f t="shared" si="15"/>
        <v>3.05</v>
      </c>
      <c r="E47" s="123">
        <f ca="1">ROUND(SA*factor!D47*UNIT/UVUNIT,RoundNo)+ ROUND(SA*factor!C47*UNIT/UVUNIT,RoundNo)</f>
        <v>0</v>
      </c>
      <c r="F47" s="123" t="e">
        <f ca="1">ROUND(P46*factor!H47/UVUNIT,RoundNo)+ROUND(P46*(factor!C47/UVUNIT),RoundNo)</f>
        <v>#DIV/0!</v>
      </c>
      <c r="G47" s="123" t="e">
        <f t="shared" ca="1" si="7"/>
        <v>#DIV/0!</v>
      </c>
      <c r="H47" s="124">
        <f t="shared" ca="1" si="8"/>
        <v>0</v>
      </c>
      <c r="I47" s="123">
        <f t="shared" ca="1" si="9"/>
        <v>2655727</v>
      </c>
      <c r="J47" s="123">
        <f ca="1">ROUND(SA*factor!G47*UNIT/UVUNIT,0)</f>
        <v>0</v>
      </c>
      <c r="K47" s="123">
        <f ca="1">ROUND(SA*factor!C47*UNIT/UVUNIT,0)</f>
        <v>0</v>
      </c>
      <c r="L47" s="123">
        <f ca="1">ROUND(SA*factor!E47*UNIT/UVUNIT,0)</f>
        <v>0</v>
      </c>
      <c r="M47" s="123">
        <f ca="1">ROUND(SA*factor!D47*UNIT/UVUNIT,0)</f>
        <v>0</v>
      </c>
      <c r="N47" s="123">
        <f t="shared" ca="1" si="1"/>
        <v>0</v>
      </c>
      <c r="O47" s="123" t="e">
        <f ca="1">IF(B47=15,ROUND(N47/(factor!H47)*UVUNIT,0),0)+IF(AND(B47&lt;&gt;險種基本資料!$B$21,B47&gt;15,OR(OR(PUAD=ZDIVOPT02,A47&lt;=PUAYear),AND(PMST=ZDIVOPT02,A47&gt;=PayYear))),ROUND((G47-H48)/(factor!H47)*UVUNIT,0),0)</f>
        <v>#DIV/0!</v>
      </c>
      <c r="P47" s="123" t="e">
        <f t="shared" ca="1" si="10"/>
        <v>#DIV/0!</v>
      </c>
      <c r="Q47" s="123" t="e">
        <f ca="1">ROUND(P47*(factor!H47)/UVUNIT,0)</f>
        <v>#DIV/0!</v>
      </c>
      <c r="R47" s="123" t="e">
        <f t="shared" ca="1" si="2"/>
        <v>#DIV/0!</v>
      </c>
      <c r="S47" s="123" t="e">
        <f t="shared" ca="1" si="11"/>
        <v>#DIV/0!</v>
      </c>
      <c r="T47" s="123" t="e">
        <f t="shared" ca="1" si="12"/>
        <v>#DIV/0!</v>
      </c>
      <c r="U47" s="123" t="e">
        <f ca="1">IF(C47="","",ROUND(P46*factor!C47*UNIT/UVUNIT,0))</f>
        <v>#DIV/0!</v>
      </c>
      <c r="V47" s="123" t="e">
        <f t="shared" ca="1" si="3"/>
        <v>#DIV/0!</v>
      </c>
      <c r="W47" s="123" t="e">
        <f ca="1">ROUND((P46*factor!B47/UVUNIT),0)</f>
        <v>#DIV/0!</v>
      </c>
      <c r="X47" s="123" t="e">
        <f ca="1">ROUND((ROUND(P46*factor!C47/UVUNIT,0)+ROUND(P46*factor!H47/UVUNIT,0))*VLOOKUP(B47,Corridor,險種基本資料!$C$22,FALSE),0)</f>
        <v>#DIV/0!</v>
      </c>
      <c r="Y47" s="123" t="e">
        <f t="shared" ca="1" si="13"/>
        <v>#DIV/0!</v>
      </c>
      <c r="Z47" s="109">
        <f ca="1">ROUND(IF(險種基本資料!$I$28="Y",factor!I47,factor!D47)*(1-VLOOKUP(A47+1,險種基本資料!L:V,2+險種基本資料!$H$28,FALSE)),0)</f>
        <v>0</v>
      </c>
      <c r="AA47">
        <f ca="1">ROUND(IF(險種基本資料!$I$28="Y",factor!I48,factor!D48)*(1-VLOOKUP(A47+1,險種基本資料!L:V,2+險種基本資料!$H$28,FALSE)),0)</f>
        <v>0</v>
      </c>
      <c r="AB47">
        <f ca="1">IF(B47=險種基本資料!$B$21,0,ROUND(SA*UNIT/UVUNIT*(Z47+(AA47+factor!C48-Z47)*ROUNDDOWN(1/365,6)),0))</f>
        <v>0</v>
      </c>
      <c r="AC47" t="e">
        <f ca="1">IF(B47=險種基本資料!$B$21,0,ROUND(P47/UVUNIT*(factor!H47+(factor!H48+factor!C48-factor!H47)*ROUNDDOWN(1/365,6)) + IF(B47&lt;15,N47,0),0))</f>
        <v>#DIV/0!</v>
      </c>
      <c r="AD47">
        <f t="shared" ca="1" si="4"/>
        <v>0</v>
      </c>
      <c r="AE47">
        <f t="shared" ca="1" si="5"/>
        <v>0</v>
      </c>
      <c r="AF47">
        <f ca="1">factor!C47+AF46</f>
        <v>7714</v>
      </c>
    </row>
    <row r="48" spans="1:32" ht="16.149999999999999" hidden="1">
      <c r="A48" s="120">
        <v>46</v>
      </c>
      <c r="B48" s="121">
        <f t="shared" ca="1" si="0"/>
        <v>116</v>
      </c>
      <c r="C48" s="122">
        <f t="shared" si="15"/>
        <v>1.75</v>
      </c>
      <c r="D48" s="122">
        <f t="shared" si="15"/>
        <v>3.05</v>
      </c>
      <c r="E48" s="123">
        <f ca="1">ROUND(SA*factor!D48*UNIT/UVUNIT,RoundNo)+ ROUND(SA*factor!C48*UNIT/UVUNIT,RoundNo)</f>
        <v>0</v>
      </c>
      <c r="F48" s="123" t="e">
        <f ca="1">ROUND(P47*factor!H48/UVUNIT,RoundNo)+ROUND(P47*(factor!C48/UVUNIT),RoundNo)</f>
        <v>#DIV/0!</v>
      </c>
      <c r="G48" s="123" t="e">
        <f t="shared" ca="1" si="7"/>
        <v>#DIV/0!</v>
      </c>
      <c r="H48" s="124">
        <f t="shared" ca="1" si="8"/>
        <v>0</v>
      </c>
      <c r="I48" s="123">
        <f t="shared" ca="1" si="9"/>
        <v>2655727</v>
      </c>
      <c r="J48" s="123">
        <f ca="1">ROUND(SA*factor!G48*UNIT/UVUNIT,0)</f>
        <v>0</v>
      </c>
      <c r="K48" s="123">
        <f ca="1">ROUND(SA*factor!C48*UNIT/UVUNIT,0)</f>
        <v>0</v>
      </c>
      <c r="L48" s="123">
        <f ca="1">ROUND(SA*factor!E48*UNIT/UVUNIT,0)</f>
        <v>0</v>
      </c>
      <c r="M48" s="123">
        <f ca="1">ROUND(SA*factor!D48*UNIT/UVUNIT,0)</f>
        <v>0</v>
      </c>
      <c r="N48" s="123">
        <f t="shared" ca="1" si="1"/>
        <v>0</v>
      </c>
      <c r="O48" s="123" t="e">
        <f ca="1">IF(B48=15,ROUND(N48/(factor!H48)*UVUNIT,0),0)+IF(AND(B48&lt;&gt;險種基本資料!$B$21,B48&gt;15,OR(OR(PUAD=ZDIVOPT02,A48&lt;=PUAYear),AND(PMST=ZDIVOPT02,A48&gt;=PayYear))),ROUND((G48-H49)/(factor!H48)*UVUNIT,0),0)</f>
        <v>#DIV/0!</v>
      </c>
      <c r="P48" s="123" t="e">
        <f t="shared" ca="1" si="10"/>
        <v>#DIV/0!</v>
      </c>
      <c r="Q48" s="123" t="e">
        <f ca="1">ROUND(P48*(factor!H48)/UVUNIT,0)</f>
        <v>#DIV/0!</v>
      </c>
      <c r="R48" s="123" t="e">
        <f t="shared" ca="1" si="2"/>
        <v>#DIV/0!</v>
      </c>
      <c r="S48" s="123" t="e">
        <f t="shared" ca="1" si="11"/>
        <v>#DIV/0!</v>
      </c>
      <c r="T48" s="123" t="e">
        <f t="shared" ca="1" si="12"/>
        <v>#DIV/0!</v>
      </c>
      <c r="U48" s="123" t="e">
        <f ca="1">IF(C48="","",ROUND(P47*factor!C48*UNIT/UVUNIT,0))</f>
        <v>#DIV/0!</v>
      </c>
      <c r="V48" s="123" t="e">
        <f t="shared" ca="1" si="3"/>
        <v>#DIV/0!</v>
      </c>
      <c r="W48" s="123" t="e">
        <f ca="1">ROUND((P47*factor!B48/UVUNIT),0)</f>
        <v>#DIV/0!</v>
      </c>
      <c r="X48" s="123" t="e">
        <f ca="1">ROUND((ROUND(P47*factor!C48/UVUNIT,0)+ROUND(P47*factor!H48/UVUNIT,0))*VLOOKUP(B48,Corridor,險種基本資料!$C$22,FALSE),0)</f>
        <v>#DIV/0!</v>
      </c>
      <c r="Y48" s="123" t="e">
        <f t="shared" ca="1" si="13"/>
        <v>#DIV/0!</v>
      </c>
      <c r="Z48" s="109">
        <f ca="1">ROUND(IF(險種基本資料!$I$28="Y",factor!I48,factor!D48)*(1-VLOOKUP(A48+1,險種基本資料!L:V,2+險種基本資料!$H$28,FALSE)),0)</f>
        <v>0</v>
      </c>
      <c r="AA48">
        <f ca="1">ROUND(IF(險種基本資料!$I$28="Y",factor!I49,factor!D49)*(1-VLOOKUP(A48+1,險種基本資料!L:V,2+險種基本資料!$H$28,FALSE)),0)</f>
        <v>0</v>
      </c>
      <c r="AB48">
        <f ca="1">IF(B48=險種基本資料!$B$21,0,ROUND(SA*UNIT/UVUNIT*(Z48+(AA48+factor!C49-Z48)*ROUNDDOWN(1/365,6)),0))</f>
        <v>0</v>
      </c>
      <c r="AC48" t="e">
        <f ca="1">IF(B48=險種基本資料!$B$21,0,ROUND(P48/UVUNIT*(factor!H48+(factor!H49+factor!C49-factor!H48)*ROUNDDOWN(1/365,6)) + IF(B48&lt;15,N48,0),0))</f>
        <v>#DIV/0!</v>
      </c>
      <c r="AD48">
        <f t="shared" ca="1" si="4"/>
        <v>0</v>
      </c>
      <c r="AE48">
        <f t="shared" ca="1" si="5"/>
        <v>0</v>
      </c>
      <c r="AF48">
        <f ca="1">factor!C48+AF47</f>
        <v>7714</v>
      </c>
    </row>
    <row r="49" spans="1:32" ht="16.149999999999999" hidden="1">
      <c r="A49" s="120">
        <v>47</v>
      </c>
      <c r="B49" s="121">
        <f t="shared" ca="1" si="0"/>
        <v>117</v>
      </c>
      <c r="C49" s="122">
        <f t="shared" si="15"/>
        <v>1.75</v>
      </c>
      <c r="D49" s="122">
        <f t="shared" si="15"/>
        <v>3.05</v>
      </c>
      <c r="E49" s="123">
        <f ca="1">ROUND(SA*factor!D49*UNIT/UVUNIT,RoundNo)+ ROUND(SA*factor!C49*UNIT/UVUNIT,RoundNo)</f>
        <v>0</v>
      </c>
      <c r="F49" s="123" t="e">
        <f ca="1">ROUND(P48*factor!H49/UVUNIT,RoundNo)+ROUND(P48*(factor!C49/UVUNIT),RoundNo)</f>
        <v>#DIV/0!</v>
      </c>
      <c r="G49" s="123" t="e">
        <f t="shared" ca="1" si="7"/>
        <v>#DIV/0!</v>
      </c>
      <c r="H49" s="124">
        <f t="shared" ca="1" si="8"/>
        <v>0</v>
      </c>
      <c r="I49" s="123">
        <f t="shared" ca="1" si="9"/>
        <v>2655727</v>
      </c>
      <c r="J49" s="123">
        <f ca="1">ROUND(SA*factor!G49*UNIT/UVUNIT,0)</f>
        <v>0</v>
      </c>
      <c r="K49" s="123">
        <f ca="1">ROUND(SA*factor!C49*UNIT/UVUNIT,0)</f>
        <v>0</v>
      </c>
      <c r="L49" s="123">
        <f ca="1">ROUND(SA*factor!E49*UNIT/UVUNIT,0)</f>
        <v>0</v>
      </c>
      <c r="M49" s="123">
        <f ca="1">ROUND(SA*factor!D49*UNIT/UVUNIT,0)</f>
        <v>0</v>
      </c>
      <c r="N49" s="123">
        <f t="shared" ca="1" si="1"/>
        <v>0</v>
      </c>
      <c r="O49" s="123" t="e">
        <f ca="1">IF(B49=15,ROUND(N49/(factor!H49)*UVUNIT,0),0)+IF(AND(B49&lt;&gt;險種基本資料!$B$21,B49&gt;15,OR(OR(PUAD=ZDIVOPT02,A49&lt;=PUAYear),AND(PMST=ZDIVOPT02,A49&gt;=PayYear))),ROUND((G49-H50)/(factor!H49)*UVUNIT,0),0)</f>
        <v>#DIV/0!</v>
      </c>
      <c r="P49" s="123" t="e">
        <f t="shared" ca="1" si="10"/>
        <v>#DIV/0!</v>
      </c>
      <c r="Q49" s="123" t="e">
        <f ca="1">ROUND(P49*(factor!H49)/UVUNIT,0)</f>
        <v>#DIV/0!</v>
      </c>
      <c r="R49" s="123" t="e">
        <f t="shared" ca="1" si="2"/>
        <v>#DIV/0!</v>
      </c>
      <c r="S49" s="123" t="e">
        <f t="shared" ca="1" si="11"/>
        <v>#DIV/0!</v>
      </c>
      <c r="T49" s="123" t="e">
        <f t="shared" ca="1" si="12"/>
        <v>#DIV/0!</v>
      </c>
      <c r="U49" s="123" t="e">
        <f ca="1">IF(C49="","",ROUND(P48*factor!C49*UNIT/UVUNIT,0))</f>
        <v>#DIV/0!</v>
      </c>
      <c r="V49" s="123" t="e">
        <f t="shared" ca="1" si="3"/>
        <v>#DIV/0!</v>
      </c>
      <c r="W49" s="123" t="e">
        <f ca="1">ROUND((P48*factor!B49/UVUNIT),0)</f>
        <v>#DIV/0!</v>
      </c>
      <c r="X49" s="123" t="e">
        <f ca="1">ROUND((ROUND(P48*factor!C49/UVUNIT,0)+ROUND(P48*factor!H49/UVUNIT,0))*VLOOKUP(B49,Corridor,險種基本資料!$C$22,FALSE),0)</f>
        <v>#DIV/0!</v>
      </c>
      <c r="Y49" s="123" t="e">
        <f t="shared" ca="1" si="13"/>
        <v>#DIV/0!</v>
      </c>
      <c r="Z49" s="109">
        <f ca="1">ROUND(IF(險種基本資料!$I$28="Y",factor!I49,factor!D49)*(1-VLOOKUP(A49+1,險種基本資料!L:V,2+險種基本資料!$H$28,FALSE)),0)</f>
        <v>0</v>
      </c>
      <c r="AA49">
        <f ca="1">ROUND(IF(險種基本資料!$I$28="Y",factor!I50,factor!D50)*(1-VLOOKUP(A49+1,險種基本資料!L:V,2+險種基本資料!$H$28,FALSE)),0)</f>
        <v>0</v>
      </c>
      <c r="AB49">
        <f ca="1">IF(B49=險種基本資料!$B$21,0,ROUND(SA*UNIT/UVUNIT*(Z49+(AA49+factor!C50-Z49)*ROUNDDOWN(1/365,6)),0))</f>
        <v>0</v>
      </c>
      <c r="AC49" t="e">
        <f ca="1">IF(B49=險種基本資料!$B$21,0,ROUND(P49/UVUNIT*(factor!H49+(factor!H50+factor!C50-factor!H49)*ROUNDDOWN(1/365,6)) + IF(B49&lt;15,N49,0),0))</f>
        <v>#DIV/0!</v>
      </c>
      <c r="AD49">
        <f t="shared" ca="1" si="4"/>
        <v>0</v>
      </c>
      <c r="AE49">
        <f t="shared" ca="1" si="5"/>
        <v>0</v>
      </c>
      <c r="AF49">
        <f ca="1">factor!C49+AF48</f>
        <v>7714</v>
      </c>
    </row>
    <row r="50" spans="1:32" ht="16.149999999999999" hidden="1">
      <c r="A50" s="120">
        <v>48</v>
      </c>
      <c r="B50" s="121">
        <f t="shared" ca="1" si="0"/>
        <v>118</v>
      </c>
      <c r="C50" s="122">
        <f t="shared" si="15"/>
        <v>1.75</v>
      </c>
      <c r="D50" s="122">
        <f t="shared" si="15"/>
        <v>3.05</v>
      </c>
      <c r="E50" s="123">
        <f ca="1">ROUND(SA*factor!D50*UNIT/UVUNIT,RoundNo)+ ROUND(SA*factor!C50*UNIT/UVUNIT,RoundNo)</f>
        <v>0</v>
      </c>
      <c r="F50" s="123" t="e">
        <f ca="1">ROUND(P49*factor!H50/UVUNIT,RoundNo)+ROUND(P49*(factor!C50/UVUNIT),RoundNo)</f>
        <v>#DIV/0!</v>
      </c>
      <c r="G50" s="123" t="e">
        <f t="shared" ca="1" si="7"/>
        <v>#DIV/0!</v>
      </c>
      <c r="H50" s="124">
        <f t="shared" ca="1" si="8"/>
        <v>0</v>
      </c>
      <c r="I50" s="123">
        <f t="shared" ca="1" si="9"/>
        <v>2655727</v>
      </c>
      <c r="J50" s="123">
        <f ca="1">ROUND(SA*factor!G50*UNIT/UVUNIT,0)</f>
        <v>0</v>
      </c>
      <c r="K50" s="123">
        <f ca="1">ROUND(SA*factor!C50*UNIT/UVUNIT,0)</f>
        <v>0</v>
      </c>
      <c r="L50" s="123">
        <f ca="1">ROUND(SA*factor!E50*UNIT/UVUNIT,0)</f>
        <v>0</v>
      </c>
      <c r="M50" s="123">
        <f ca="1">ROUND(SA*factor!D50*UNIT/UVUNIT,0)</f>
        <v>0</v>
      </c>
      <c r="N50" s="123">
        <f t="shared" ca="1" si="1"/>
        <v>0</v>
      </c>
      <c r="O50" s="123" t="e">
        <f ca="1">IF(B50=15,ROUND(N50/(factor!H50)*UVUNIT,0),0)+IF(AND(B50&lt;&gt;險種基本資料!$B$21,B50&gt;15,OR(OR(PUAD=ZDIVOPT02,A50&lt;=PUAYear),AND(PMST=ZDIVOPT02,A50&gt;=PayYear))),ROUND((G50-H51)/(factor!H50)*UVUNIT,0),0)</f>
        <v>#DIV/0!</v>
      </c>
      <c r="P50" s="123" t="e">
        <f t="shared" ca="1" si="10"/>
        <v>#DIV/0!</v>
      </c>
      <c r="Q50" s="123" t="e">
        <f ca="1">ROUND(P50*(factor!H50)/UVUNIT,0)</f>
        <v>#DIV/0!</v>
      </c>
      <c r="R50" s="123" t="e">
        <f t="shared" ca="1" si="2"/>
        <v>#DIV/0!</v>
      </c>
      <c r="S50" s="123" t="e">
        <f t="shared" ca="1" si="11"/>
        <v>#DIV/0!</v>
      </c>
      <c r="T50" s="123" t="e">
        <f t="shared" ca="1" si="12"/>
        <v>#DIV/0!</v>
      </c>
      <c r="U50" s="123" t="e">
        <f ca="1">IF(C50="","",ROUND(P49*factor!C50*UNIT/UVUNIT,0))</f>
        <v>#DIV/0!</v>
      </c>
      <c r="V50" s="123" t="e">
        <f t="shared" ca="1" si="3"/>
        <v>#DIV/0!</v>
      </c>
      <c r="W50" s="123" t="e">
        <f ca="1">ROUND((P49*factor!B50/UVUNIT),0)</f>
        <v>#DIV/0!</v>
      </c>
      <c r="X50" s="123" t="e">
        <f ca="1">ROUND((ROUND(P49*factor!C50/UVUNIT,0)+ROUND(P49*factor!H50/UVUNIT,0))*VLOOKUP(B50,Corridor,險種基本資料!$C$22,FALSE),0)</f>
        <v>#DIV/0!</v>
      </c>
      <c r="Y50" s="123" t="e">
        <f t="shared" ca="1" si="13"/>
        <v>#DIV/0!</v>
      </c>
      <c r="Z50" s="109">
        <f ca="1">ROUND(IF(險種基本資料!$I$28="Y",factor!I50,factor!D50)*(1-VLOOKUP(A50+1,險種基本資料!L:V,2+險種基本資料!$H$28,FALSE)),0)</f>
        <v>0</v>
      </c>
      <c r="AA50">
        <f ca="1">ROUND(IF(險種基本資料!$I$28="Y",factor!I51,factor!D51)*(1-VLOOKUP(A50+1,險種基本資料!L:V,2+險種基本資料!$H$28,FALSE)),0)</f>
        <v>0</v>
      </c>
      <c r="AB50">
        <f ca="1">IF(B50=險種基本資料!$B$21,0,ROUND(SA*UNIT/UVUNIT*(Z50+(AA50+factor!C51-Z50)*ROUNDDOWN(1/365,6)),0))</f>
        <v>0</v>
      </c>
      <c r="AC50" t="e">
        <f ca="1">IF(B50=險種基本資料!$B$21,0,ROUND(P50/UVUNIT*(factor!H50+(factor!H51+factor!C51-factor!H50)*ROUNDDOWN(1/365,6)) + IF(B50&lt;15,N50,0),0))</f>
        <v>#DIV/0!</v>
      </c>
      <c r="AD50">
        <f t="shared" ca="1" si="4"/>
        <v>0</v>
      </c>
      <c r="AE50">
        <f t="shared" ca="1" si="5"/>
        <v>0</v>
      </c>
      <c r="AF50">
        <f ca="1">factor!C50+AF49</f>
        <v>7714</v>
      </c>
    </row>
    <row r="51" spans="1:32" ht="16.149999999999999" hidden="1">
      <c r="A51" s="120">
        <v>49</v>
      </c>
      <c r="B51" s="121">
        <f t="shared" ca="1" si="0"/>
        <v>119</v>
      </c>
      <c r="C51" s="122">
        <f t="shared" si="15"/>
        <v>1.75</v>
      </c>
      <c r="D51" s="122">
        <f t="shared" si="15"/>
        <v>3.05</v>
      </c>
      <c r="E51" s="123">
        <f ca="1">ROUND(SA*factor!D51*UNIT/UVUNIT,RoundNo)+ ROUND(SA*factor!C51*UNIT/UVUNIT,RoundNo)</f>
        <v>0</v>
      </c>
      <c r="F51" s="123" t="e">
        <f ca="1">ROUND(P50*factor!H51/UVUNIT,RoundNo)+ROUND(P50*(factor!C51/UVUNIT),RoundNo)</f>
        <v>#DIV/0!</v>
      </c>
      <c r="G51" s="123" t="e">
        <f t="shared" ca="1" si="7"/>
        <v>#DIV/0!</v>
      </c>
      <c r="H51" s="124">
        <f t="shared" ca="1" si="8"/>
        <v>0</v>
      </c>
      <c r="I51" s="123">
        <f t="shared" ca="1" si="9"/>
        <v>2655727</v>
      </c>
      <c r="J51" s="123">
        <f ca="1">ROUND(SA*factor!G51*UNIT/UVUNIT,0)</f>
        <v>0</v>
      </c>
      <c r="K51" s="123">
        <f ca="1">ROUND(SA*factor!C51*UNIT/UVUNIT,0)</f>
        <v>0</v>
      </c>
      <c r="L51" s="123">
        <f ca="1">ROUND(SA*factor!E51*UNIT/UVUNIT,0)</f>
        <v>0</v>
      </c>
      <c r="M51" s="123">
        <f ca="1">ROUND(SA*factor!D51*UNIT/UVUNIT,0)</f>
        <v>0</v>
      </c>
      <c r="N51" s="123">
        <f t="shared" ca="1" si="1"/>
        <v>0</v>
      </c>
      <c r="O51" s="123" t="e">
        <f ca="1">IF(B51=15,ROUND(N51/(factor!H51)*UVUNIT,0),0)+IF(AND(B51&lt;&gt;險種基本資料!$B$21,B51&gt;15,OR(OR(PUAD=ZDIVOPT02,A51&lt;=PUAYear),AND(PMST=ZDIVOPT02,A51&gt;=PayYear))),ROUND((G51-H52)/(factor!H51)*UVUNIT,0),0)</f>
        <v>#DIV/0!</v>
      </c>
      <c r="P51" s="123" t="e">
        <f t="shared" ca="1" si="10"/>
        <v>#DIV/0!</v>
      </c>
      <c r="Q51" s="123" t="e">
        <f ca="1">ROUND(P51*(factor!H51)/UVUNIT,0)</f>
        <v>#DIV/0!</v>
      </c>
      <c r="R51" s="123" t="e">
        <f t="shared" ca="1" si="2"/>
        <v>#DIV/0!</v>
      </c>
      <c r="S51" s="123" t="e">
        <f t="shared" ca="1" si="11"/>
        <v>#DIV/0!</v>
      </c>
      <c r="T51" s="123" t="e">
        <f t="shared" ca="1" si="12"/>
        <v>#DIV/0!</v>
      </c>
      <c r="U51" s="123" t="e">
        <f ca="1">IF(C51="","",ROUND(P50*factor!C51*UNIT/UVUNIT,0))</f>
        <v>#DIV/0!</v>
      </c>
      <c r="V51" s="123" t="e">
        <f t="shared" ca="1" si="3"/>
        <v>#DIV/0!</v>
      </c>
      <c r="W51" s="123" t="e">
        <f ca="1">ROUND((P50*factor!B51/UVUNIT),0)</f>
        <v>#DIV/0!</v>
      </c>
      <c r="X51" s="123" t="e">
        <f ca="1">ROUND((ROUND(P50*factor!C51/UVUNIT,0)+ROUND(P50*factor!H51/UVUNIT,0))*VLOOKUP(B51,Corridor,險種基本資料!$C$22,FALSE),0)</f>
        <v>#DIV/0!</v>
      </c>
      <c r="Y51" s="123" t="e">
        <f t="shared" ca="1" si="13"/>
        <v>#DIV/0!</v>
      </c>
      <c r="Z51" s="109">
        <f ca="1">ROUND(IF(險種基本資料!$I$28="Y",factor!I51,factor!D51)*(1-VLOOKUP(A51+1,險種基本資料!L:V,2+險種基本資料!$H$28,FALSE)),0)</f>
        <v>0</v>
      </c>
      <c r="AA51">
        <f ca="1">ROUND(IF(險種基本資料!$I$28="Y",factor!I52,factor!D52)*(1-VLOOKUP(A51+1,險種基本資料!L:V,2+險種基本資料!$H$28,FALSE)),0)</f>
        <v>0</v>
      </c>
      <c r="AB51">
        <f ca="1">IF(B51=險種基本資料!$B$21,0,ROUND(SA*UNIT/UVUNIT*(Z51+(AA51+factor!C52-Z51)*ROUNDDOWN(1/365,6)),0))</f>
        <v>0</v>
      </c>
      <c r="AC51" t="e">
        <f ca="1">IF(B51=險種基本資料!$B$21,0,ROUND(P51/UVUNIT*(factor!H51+(factor!H52+factor!C52-factor!H51)*ROUNDDOWN(1/365,6)) + IF(B51&lt;15,N51,0),0))</f>
        <v>#DIV/0!</v>
      </c>
      <c r="AD51">
        <f t="shared" ca="1" si="4"/>
        <v>0</v>
      </c>
      <c r="AE51">
        <f t="shared" ca="1" si="5"/>
        <v>0</v>
      </c>
      <c r="AF51">
        <f ca="1">factor!C51+AF50</f>
        <v>7714</v>
      </c>
    </row>
    <row r="52" spans="1:32" ht="16.149999999999999" hidden="1">
      <c r="A52" s="120">
        <v>50</v>
      </c>
      <c r="B52" s="121">
        <f t="shared" ca="1" si="0"/>
        <v>120</v>
      </c>
      <c r="C52" s="122">
        <f t="shared" ref="C52:D67" si="16">C51</f>
        <v>1.75</v>
      </c>
      <c r="D52" s="122">
        <f t="shared" si="16"/>
        <v>3.05</v>
      </c>
      <c r="E52" s="123">
        <f ca="1">ROUND(SA*factor!D52*UNIT/UVUNIT,RoundNo)+ ROUND(SA*factor!C52*UNIT/UVUNIT,RoundNo)</f>
        <v>0</v>
      </c>
      <c r="F52" s="123" t="e">
        <f ca="1">ROUND(P51*factor!H52/UVUNIT,RoundNo)+ROUND(P51*(factor!C52/UVUNIT),RoundNo)</f>
        <v>#DIV/0!</v>
      </c>
      <c r="G52" s="123" t="e">
        <f t="shared" ca="1" si="7"/>
        <v>#DIV/0!</v>
      </c>
      <c r="H52" s="124">
        <f t="shared" ca="1" si="8"/>
        <v>0</v>
      </c>
      <c r="I52" s="123">
        <f t="shared" ca="1" si="9"/>
        <v>2655727</v>
      </c>
      <c r="J52" s="123">
        <f ca="1">ROUND(SA*factor!G52*UNIT/UVUNIT,0)</f>
        <v>0</v>
      </c>
      <c r="K52" s="123">
        <f ca="1">ROUND(SA*factor!C52*UNIT/UVUNIT,0)</f>
        <v>0</v>
      </c>
      <c r="L52" s="123">
        <f ca="1">ROUND(SA*factor!E52*UNIT/UVUNIT,0)</f>
        <v>0</v>
      </c>
      <c r="M52" s="123">
        <f ca="1">ROUND(SA*factor!D52*UNIT/UVUNIT,0)</f>
        <v>0</v>
      </c>
      <c r="N52" s="123">
        <f t="shared" ca="1" si="1"/>
        <v>0</v>
      </c>
      <c r="O52" s="123" t="e">
        <f ca="1">IF(B52=15,ROUND(N52/(factor!H52)*UVUNIT,0),0)+IF(AND(B52&lt;&gt;險種基本資料!$B$21,B52&gt;15,OR(OR(PUAD=ZDIVOPT02,A52&lt;=PUAYear),AND(PMST=ZDIVOPT02,A52&gt;=PayYear))),ROUND((G52-H53)/(factor!H52)*UVUNIT,0),0)</f>
        <v>#DIV/0!</v>
      </c>
      <c r="P52" s="123" t="e">
        <f t="shared" ca="1" si="10"/>
        <v>#DIV/0!</v>
      </c>
      <c r="Q52" s="123" t="e">
        <f ca="1">ROUND(P52*(factor!H52)/UVUNIT,0)</f>
        <v>#DIV/0!</v>
      </c>
      <c r="R52" s="123" t="e">
        <f t="shared" ca="1" si="2"/>
        <v>#DIV/0!</v>
      </c>
      <c r="S52" s="123" t="e">
        <f t="shared" ca="1" si="11"/>
        <v>#DIV/0!</v>
      </c>
      <c r="T52" s="123" t="e">
        <f t="shared" ca="1" si="12"/>
        <v>#DIV/0!</v>
      </c>
      <c r="U52" s="123" t="e">
        <f ca="1">IF(C52="","",ROUND(P51*factor!C52*UNIT/UVUNIT,0))</f>
        <v>#DIV/0!</v>
      </c>
      <c r="V52" s="123" t="e">
        <f t="shared" ca="1" si="3"/>
        <v>#DIV/0!</v>
      </c>
      <c r="W52" s="123" t="e">
        <f ca="1">ROUND((P51*factor!B52/UVUNIT),0)</f>
        <v>#DIV/0!</v>
      </c>
      <c r="X52" s="123" t="e">
        <f ca="1">ROUND((ROUND(P51*factor!C52/UVUNIT,0)+ROUND(P51*factor!H52/UVUNIT,0))*VLOOKUP(B52,Corridor,險種基本資料!$C$22,FALSE),0)</f>
        <v>#DIV/0!</v>
      </c>
      <c r="Y52" s="123" t="e">
        <f t="shared" ca="1" si="13"/>
        <v>#DIV/0!</v>
      </c>
      <c r="Z52" s="109">
        <f ca="1">ROUND(IF(險種基本資料!$I$28="Y",factor!I52,factor!D52)*(1-VLOOKUP(A52+1,險種基本資料!L:V,2+險種基本資料!$H$28,FALSE)),0)</f>
        <v>0</v>
      </c>
      <c r="AA52">
        <f ca="1">ROUND(IF(險種基本資料!$I$28="Y",factor!I53,factor!D53)*(1-VLOOKUP(A52+1,險種基本資料!L:V,2+險種基本資料!$H$28,FALSE)),0)</f>
        <v>0</v>
      </c>
      <c r="AB52">
        <f ca="1">IF(B52=險種基本資料!$B$21,0,ROUND(SA*UNIT/UVUNIT*(Z52+(AA52+factor!C53-Z52)*ROUNDDOWN(1/365,6)),0))</f>
        <v>0</v>
      </c>
      <c r="AC52" t="e">
        <f ca="1">IF(B52=險種基本資料!$B$21,0,ROUND(P52/UVUNIT*(factor!H52+(factor!H53+factor!C53-factor!H52)*ROUNDDOWN(1/365,6)) + IF(B52&lt;15,N52,0),0))</f>
        <v>#DIV/0!</v>
      </c>
      <c r="AD52">
        <f t="shared" ca="1" si="4"/>
        <v>0</v>
      </c>
      <c r="AE52">
        <f t="shared" ca="1" si="5"/>
        <v>0</v>
      </c>
      <c r="AF52">
        <f ca="1">factor!C52+AF51</f>
        <v>7714</v>
      </c>
    </row>
    <row r="53" spans="1:32" ht="16.149999999999999" hidden="1">
      <c r="A53" s="120">
        <v>51</v>
      </c>
      <c r="B53" s="121">
        <f t="shared" ca="1" si="0"/>
        <v>121</v>
      </c>
      <c r="C53" s="122">
        <f t="shared" si="16"/>
        <v>1.75</v>
      </c>
      <c r="D53" s="122">
        <f t="shared" si="16"/>
        <v>3.05</v>
      </c>
      <c r="E53" s="123">
        <f ca="1">ROUND(SA*factor!D53*UNIT/UVUNIT,RoundNo)+ ROUND(SA*factor!C53*UNIT/UVUNIT,RoundNo)</f>
        <v>0</v>
      </c>
      <c r="F53" s="123" t="e">
        <f ca="1">ROUND(P52*factor!H53/UVUNIT,RoundNo)+ROUND(P52*(factor!C53/UVUNIT),RoundNo)</f>
        <v>#DIV/0!</v>
      </c>
      <c r="G53" s="123" t="e">
        <f t="shared" ca="1" si="7"/>
        <v>#DIV/0!</v>
      </c>
      <c r="H53" s="124">
        <f t="shared" ca="1" si="8"/>
        <v>0</v>
      </c>
      <c r="I53" s="123">
        <f t="shared" ca="1" si="9"/>
        <v>2655727</v>
      </c>
      <c r="J53" s="123">
        <f ca="1">ROUND(SA*factor!G53*UNIT/UVUNIT,0)</f>
        <v>0</v>
      </c>
      <c r="K53" s="123">
        <f ca="1">ROUND(SA*factor!C53*UNIT/UVUNIT,0)</f>
        <v>0</v>
      </c>
      <c r="L53" s="123">
        <f ca="1">ROUND(SA*factor!E53*UNIT/UVUNIT,0)</f>
        <v>0</v>
      </c>
      <c r="M53" s="123">
        <f ca="1">ROUND(SA*factor!D53*UNIT/UVUNIT,0)</f>
        <v>0</v>
      </c>
      <c r="N53" s="123">
        <f t="shared" ca="1" si="1"/>
        <v>0</v>
      </c>
      <c r="O53" s="123" t="e">
        <f ca="1">IF(B53=15,ROUND(N53/(factor!H53)*UVUNIT,0),0)+IF(AND(B53&lt;&gt;險種基本資料!$B$21,B53&gt;15,OR(OR(PUAD=ZDIVOPT02,A53&lt;=PUAYear),AND(PMST=ZDIVOPT02,A53&gt;=PayYear))),ROUND((G53-H54)/(factor!H53)*UVUNIT,0),0)</f>
        <v>#DIV/0!</v>
      </c>
      <c r="P53" s="123" t="e">
        <f t="shared" ca="1" si="10"/>
        <v>#DIV/0!</v>
      </c>
      <c r="Q53" s="123" t="e">
        <f ca="1">ROUND(P53*(factor!H53)/UVUNIT,0)</f>
        <v>#DIV/0!</v>
      </c>
      <c r="R53" s="123" t="e">
        <f t="shared" ca="1" si="2"/>
        <v>#DIV/0!</v>
      </c>
      <c r="S53" s="123" t="e">
        <f t="shared" ca="1" si="11"/>
        <v>#DIV/0!</v>
      </c>
      <c r="T53" s="123" t="e">
        <f t="shared" ca="1" si="12"/>
        <v>#DIV/0!</v>
      </c>
      <c r="U53" s="123" t="e">
        <f ca="1">IF(C53="","",ROUND(P52*factor!C53*UNIT/UVUNIT,0))</f>
        <v>#DIV/0!</v>
      </c>
      <c r="V53" s="123" t="e">
        <f t="shared" ca="1" si="3"/>
        <v>#DIV/0!</v>
      </c>
      <c r="W53" s="123" t="e">
        <f ca="1">ROUND((P52*factor!B53/UVUNIT),0)</f>
        <v>#DIV/0!</v>
      </c>
      <c r="X53" s="123" t="e">
        <f ca="1">ROUND((ROUND(P52*factor!C53/UVUNIT,0)+ROUND(P52*factor!H53/UVUNIT,0))*VLOOKUP(B53,Corridor,險種基本資料!$C$22,FALSE),0)</f>
        <v>#DIV/0!</v>
      </c>
      <c r="Y53" s="123" t="e">
        <f t="shared" ca="1" si="13"/>
        <v>#DIV/0!</v>
      </c>
      <c r="Z53" s="109">
        <f ca="1">ROUND(IF(險種基本資料!$I$28="Y",factor!I53,factor!D53)*(1-VLOOKUP(A53+1,險種基本資料!L:V,2+險種基本資料!$H$28,FALSE)),0)</f>
        <v>0</v>
      </c>
      <c r="AA53">
        <f ca="1">ROUND(IF(險種基本資料!$I$28="Y",factor!I54,factor!D54)*(1-VLOOKUP(A53+1,險種基本資料!L:V,2+險種基本資料!$H$28,FALSE)),0)</f>
        <v>0</v>
      </c>
      <c r="AB53">
        <f ca="1">IF(B53=險種基本資料!$B$21,0,ROUND(SA*UNIT/UVUNIT*(Z53+(AA53+factor!C54-Z53)*ROUNDDOWN(1/365,6)),0))</f>
        <v>0</v>
      </c>
      <c r="AC53" t="e">
        <f ca="1">IF(B53=險種基本資料!$B$21,0,ROUND(P53/UVUNIT*(factor!H53+(factor!H54+factor!C54-factor!H53)*ROUNDDOWN(1/365,6)) + IF(B53&lt;15,N53,0),0))</f>
        <v>#DIV/0!</v>
      </c>
      <c r="AD53">
        <f t="shared" ca="1" si="4"/>
        <v>0</v>
      </c>
      <c r="AE53">
        <f t="shared" ca="1" si="5"/>
        <v>0</v>
      </c>
      <c r="AF53">
        <f ca="1">factor!C53+AF52</f>
        <v>7714</v>
      </c>
    </row>
    <row r="54" spans="1:32" ht="16.149999999999999" hidden="1">
      <c r="A54" s="120">
        <v>52</v>
      </c>
      <c r="B54" s="121">
        <f t="shared" ca="1" si="0"/>
        <v>122</v>
      </c>
      <c r="C54" s="122">
        <f t="shared" si="16"/>
        <v>1.75</v>
      </c>
      <c r="D54" s="122">
        <f t="shared" si="16"/>
        <v>3.05</v>
      </c>
      <c r="E54" s="123">
        <f ca="1">ROUND(SA*factor!D54*UNIT/UVUNIT,RoundNo)+ ROUND(SA*factor!C54*UNIT/UVUNIT,RoundNo)</f>
        <v>0</v>
      </c>
      <c r="F54" s="123" t="e">
        <f ca="1">ROUND(P53*factor!H54/UVUNIT,RoundNo)+ROUND(P53*(factor!C54/UVUNIT),RoundNo)</f>
        <v>#DIV/0!</v>
      </c>
      <c r="G54" s="123" t="e">
        <f t="shared" ca="1" si="7"/>
        <v>#DIV/0!</v>
      </c>
      <c r="H54" s="124">
        <f t="shared" ca="1" si="8"/>
        <v>0</v>
      </c>
      <c r="I54" s="123">
        <f t="shared" ca="1" si="9"/>
        <v>2655727</v>
      </c>
      <c r="J54" s="123">
        <f ca="1">ROUND(SA*factor!G54*UNIT/UVUNIT,0)</f>
        <v>0</v>
      </c>
      <c r="K54" s="123">
        <f ca="1">ROUND(SA*factor!C54*UNIT/UVUNIT,0)</f>
        <v>0</v>
      </c>
      <c r="L54" s="123">
        <f ca="1">ROUND(SA*factor!E54*UNIT/UVUNIT,0)</f>
        <v>0</v>
      </c>
      <c r="M54" s="123">
        <f ca="1">ROUND(SA*factor!D54*UNIT/UVUNIT,0)</f>
        <v>0</v>
      </c>
      <c r="N54" s="123">
        <f t="shared" ca="1" si="1"/>
        <v>0</v>
      </c>
      <c r="O54" s="123" t="e">
        <f ca="1">IF(B54=15,ROUND(N54/(factor!H54)*UVUNIT,0),0)+IF(AND(B54&lt;&gt;險種基本資料!$B$21,B54&gt;15,OR(OR(PUAD=ZDIVOPT02,A54&lt;=PUAYear),AND(PMST=ZDIVOPT02,A54&gt;=PayYear))),ROUND((G54-H55)/(factor!H54)*UVUNIT,0),0)</f>
        <v>#DIV/0!</v>
      </c>
      <c r="P54" s="123" t="e">
        <f t="shared" ca="1" si="10"/>
        <v>#DIV/0!</v>
      </c>
      <c r="Q54" s="123" t="e">
        <f ca="1">ROUND(P54*(factor!H54)/UVUNIT,0)</f>
        <v>#DIV/0!</v>
      </c>
      <c r="R54" s="123" t="e">
        <f t="shared" ca="1" si="2"/>
        <v>#DIV/0!</v>
      </c>
      <c r="S54" s="123" t="e">
        <f t="shared" ca="1" si="11"/>
        <v>#DIV/0!</v>
      </c>
      <c r="T54" s="123" t="e">
        <f t="shared" ca="1" si="12"/>
        <v>#DIV/0!</v>
      </c>
      <c r="U54" s="123" t="e">
        <f ca="1">IF(C54="","",ROUND(P53*factor!C54*UNIT/UVUNIT,0))</f>
        <v>#DIV/0!</v>
      </c>
      <c r="V54" s="123" t="e">
        <f t="shared" ca="1" si="3"/>
        <v>#DIV/0!</v>
      </c>
      <c r="W54" s="123" t="e">
        <f ca="1">ROUND((P53*factor!B54/UVUNIT),0)</f>
        <v>#DIV/0!</v>
      </c>
      <c r="X54" s="123" t="e">
        <f ca="1">ROUND((ROUND(P53*factor!C54/UVUNIT,0)+ROUND(P53*factor!H54/UVUNIT,0))*VLOOKUP(B54,Corridor,險種基本資料!$C$22,FALSE),0)</f>
        <v>#DIV/0!</v>
      </c>
      <c r="Y54" s="123" t="e">
        <f t="shared" ca="1" si="13"/>
        <v>#DIV/0!</v>
      </c>
      <c r="Z54" s="109">
        <f ca="1">ROUND(IF(險種基本資料!$I$28="Y",factor!I54,factor!D54)*(1-VLOOKUP(A54+1,險種基本資料!L:V,2+險種基本資料!$H$28,FALSE)),0)</f>
        <v>0</v>
      </c>
      <c r="AA54">
        <f ca="1">ROUND(IF(險種基本資料!$I$28="Y",factor!I55,factor!D55)*(1-VLOOKUP(A54+1,險種基本資料!L:V,2+險種基本資料!$H$28,FALSE)),0)</f>
        <v>0</v>
      </c>
      <c r="AB54">
        <f ca="1">IF(B54=險種基本資料!$B$21,0,ROUND(SA*UNIT/UVUNIT*(Z54+(AA54+factor!C55-Z54)*ROUNDDOWN(1/365,6)),0))</f>
        <v>0</v>
      </c>
      <c r="AC54" t="e">
        <f ca="1">IF(B54=險種基本資料!$B$21,0,ROUND(P54/UVUNIT*(factor!H54+(factor!H55+factor!C55-factor!H54)*ROUNDDOWN(1/365,6)) + IF(B54&lt;15,N54,0),0))</f>
        <v>#DIV/0!</v>
      </c>
      <c r="AD54">
        <f t="shared" ca="1" si="4"/>
        <v>0</v>
      </c>
      <c r="AE54">
        <f t="shared" ca="1" si="5"/>
        <v>0</v>
      </c>
      <c r="AF54">
        <f ca="1">factor!C54+AF53</f>
        <v>7714</v>
      </c>
    </row>
    <row r="55" spans="1:32" ht="16.149999999999999" hidden="1">
      <c r="A55" s="120">
        <v>53</v>
      </c>
      <c r="B55" s="121">
        <f t="shared" ca="1" si="0"/>
        <v>123</v>
      </c>
      <c r="C55" s="122">
        <f t="shared" si="16"/>
        <v>1.75</v>
      </c>
      <c r="D55" s="122">
        <f t="shared" si="16"/>
        <v>3.05</v>
      </c>
      <c r="E55" s="123">
        <f ca="1">ROUND(SA*factor!D55*UNIT/UVUNIT,RoundNo)+ ROUND(SA*factor!C55*UNIT/UVUNIT,RoundNo)</f>
        <v>0</v>
      </c>
      <c r="F55" s="123" t="e">
        <f ca="1">ROUND(P54*factor!H55/UVUNIT,RoundNo)+ROUND(P54*(factor!C55/UVUNIT),RoundNo)</f>
        <v>#DIV/0!</v>
      </c>
      <c r="G55" s="123" t="e">
        <f t="shared" ca="1" si="7"/>
        <v>#DIV/0!</v>
      </c>
      <c r="H55" s="124">
        <f t="shared" ca="1" si="8"/>
        <v>0</v>
      </c>
      <c r="I55" s="123">
        <f t="shared" ca="1" si="9"/>
        <v>2655727</v>
      </c>
      <c r="J55" s="123">
        <f ca="1">ROUND(SA*factor!G55*UNIT/UVUNIT,0)</f>
        <v>0</v>
      </c>
      <c r="K55" s="123">
        <f ca="1">ROUND(SA*factor!C55*UNIT/UVUNIT,0)</f>
        <v>0</v>
      </c>
      <c r="L55" s="123">
        <f ca="1">ROUND(SA*factor!E55*UNIT/UVUNIT,0)</f>
        <v>0</v>
      </c>
      <c r="M55" s="123">
        <f ca="1">ROUND(SA*factor!D55*UNIT/UVUNIT,0)</f>
        <v>0</v>
      </c>
      <c r="N55" s="123">
        <f t="shared" ca="1" si="1"/>
        <v>0</v>
      </c>
      <c r="O55" s="123" t="e">
        <f ca="1">IF(B55=15,ROUND(N55/(factor!H55)*UVUNIT,0),0)+IF(AND(B55&lt;&gt;險種基本資料!$B$21,B55&gt;15,OR(OR(PUAD=ZDIVOPT02,A55&lt;=PUAYear),AND(PMST=ZDIVOPT02,A55&gt;=PayYear))),ROUND((G55-H56)/(factor!H55)*UVUNIT,0),0)</f>
        <v>#DIV/0!</v>
      </c>
      <c r="P55" s="123" t="e">
        <f t="shared" ca="1" si="10"/>
        <v>#DIV/0!</v>
      </c>
      <c r="Q55" s="123" t="e">
        <f ca="1">ROUND(P55*(factor!H55)/UVUNIT,0)</f>
        <v>#DIV/0!</v>
      </c>
      <c r="R55" s="123" t="e">
        <f t="shared" ca="1" si="2"/>
        <v>#DIV/0!</v>
      </c>
      <c r="S55" s="123" t="e">
        <f t="shared" ca="1" si="11"/>
        <v>#DIV/0!</v>
      </c>
      <c r="T55" s="123" t="e">
        <f t="shared" ca="1" si="12"/>
        <v>#DIV/0!</v>
      </c>
      <c r="U55" s="123" t="e">
        <f ca="1">IF(C55="","",ROUND(P54*factor!C55*UNIT/UVUNIT,0))</f>
        <v>#DIV/0!</v>
      </c>
      <c r="V55" s="123" t="e">
        <f t="shared" ca="1" si="3"/>
        <v>#DIV/0!</v>
      </c>
      <c r="W55" s="123" t="e">
        <f ca="1">ROUND((P54*factor!B55/UVUNIT),0)</f>
        <v>#DIV/0!</v>
      </c>
      <c r="X55" s="123" t="e">
        <f ca="1">ROUND((ROUND(P54*factor!C55/UVUNIT,0)+ROUND(P54*factor!H55/UVUNIT,0))*VLOOKUP(B55,Corridor,險種基本資料!$C$22,FALSE),0)</f>
        <v>#DIV/0!</v>
      </c>
      <c r="Y55" s="123" t="e">
        <f t="shared" ca="1" si="13"/>
        <v>#DIV/0!</v>
      </c>
      <c r="Z55" s="109">
        <f ca="1">ROUND(IF(險種基本資料!$I$28="Y",factor!I55,factor!D55)*(1-VLOOKUP(A55+1,險種基本資料!L:V,2+險種基本資料!$H$28,FALSE)),0)</f>
        <v>0</v>
      </c>
      <c r="AA55">
        <f ca="1">ROUND(IF(險種基本資料!$I$28="Y",factor!I56,factor!D56)*(1-VLOOKUP(A55+1,險種基本資料!L:V,2+險種基本資料!$H$28,FALSE)),0)</f>
        <v>0</v>
      </c>
      <c r="AB55">
        <f ca="1">IF(B55=險種基本資料!$B$21,0,ROUND(SA*UNIT/UVUNIT*(Z55+(AA55+factor!C56-Z55)*ROUNDDOWN(1/365,6)),0))</f>
        <v>0</v>
      </c>
      <c r="AC55" t="e">
        <f ca="1">IF(B55=險種基本資料!$B$21,0,ROUND(P55/UVUNIT*(factor!H55+(factor!H56+factor!C56-factor!H55)*ROUNDDOWN(1/365,6)) + IF(B55&lt;15,N55,0),0))</f>
        <v>#DIV/0!</v>
      </c>
      <c r="AD55">
        <f t="shared" ca="1" si="4"/>
        <v>0</v>
      </c>
      <c r="AE55">
        <f t="shared" ca="1" si="5"/>
        <v>0</v>
      </c>
      <c r="AF55">
        <f ca="1">factor!C55+AF54</f>
        <v>7714</v>
      </c>
    </row>
    <row r="56" spans="1:32" ht="16.149999999999999" hidden="1">
      <c r="A56" s="120">
        <v>54</v>
      </c>
      <c r="B56" s="121">
        <f t="shared" ca="1" si="0"/>
        <v>124</v>
      </c>
      <c r="C56" s="122">
        <f t="shared" si="16"/>
        <v>1.75</v>
      </c>
      <c r="D56" s="122">
        <f t="shared" si="16"/>
        <v>3.05</v>
      </c>
      <c r="E56" s="123">
        <f ca="1">ROUND(SA*factor!D56*UNIT/UVUNIT,RoundNo)+ ROUND(SA*factor!C56*UNIT/UVUNIT,RoundNo)</f>
        <v>0</v>
      </c>
      <c r="F56" s="123" t="e">
        <f ca="1">ROUND(P55*factor!H56/UVUNIT,RoundNo)+ROUND(P55*(factor!C56/UVUNIT),RoundNo)</f>
        <v>#DIV/0!</v>
      </c>
      <c r="G56" s="123" t="e">
        <f t="shared" ca="1" si="7"/>
        <v>#DIV/0!</v>
      </c>
      <c r="H56" s="124">
        <f t="shared" ca="1" si="8"/>
        <v>0</v>
      </c>
      <c r="I56" s="123">
        <f t="shared" ca="1" si="9"/>
        <v>2655727</v>
      </c>
      <c r="J56" s="123">
        <f ca="1">ROUND(SA*factor!G56*UNIT/UVUNIT,0)</f>
        <v>0</v>
      </c>
      <c r="K56" s="123">
        <f ca="1">ROUND(SA*factor!C56*UNIT/UVUNIT,0)</f>
        <v>0</v>
      </c>
      <c r="L56" s="123">
        <f ca="1">ROUND(SA*factor!E56*UNIT/UVUNIT,0)</f>
        <v>0</v>
      </c>
      <c r="M56" s="123">
        <f ca="1">ROUND(SA*factor!D56*UNIT/UVUNIT,0)</f>
        <v>0</v>
      </c>
      <c r="N56" s="123">
        <f t="shared" ca="1" si="1"/>
        <v>0</v>
      </c>
      <c r="O56" s="123" t="e">
        <f ca="1">IF(B56=15,ROUND(N56/(factor!H56)*UVUNIT,0),0)+IF(AND(B56&lt;&gt;險種基本資料!$B$21,B56&gt;15,OR(OR(PUAD=ZDIVOPT02,A56&lt;=PUAYear),AND(PMST=ZDIVOPT02,A56&gt;=PayYear))),ROUND((G56-H57)/(factor!H56)*UVUNIT,0),0)</f>
        <v>#DIV/0!</v>
      </c>
      <c r="P56" s="123" t="e">
        <f t="shared" ca="1" si="10"/>
        <v>#DIV/0!</v>
      </c>
      <c r="Q56" s="123" t="e">
        <f ca="1">ROUND(P56*(factor!H56)/UVUNIT,0)</f>
        <v>#DIV/0!</v>
      </c>
      <c r="R56" s="123" t="e">
        <f t="shared" ca="1" si="2"/>
        <v>#DIV/0!</v>
      </c>
      <c r="S56" s="123" t="e">
        <f t="shared" ca="1" si="11"/>
        <v>#DIV/0!</v>
      </c>
      <c r="T56" s="123" t="e">
        <f t="shared" ca="1" si="12"/>
        <v>#DIV/0!</v>
      </c>
      <c r="U56" s="123" t="e">
        <f ca="1">IF(C56="","",ROUND(P55*factor!C56*UNIT/UVUNIT,0))</f>
        <v>#DIV/0!</v>
      </c>
      <c r="V56" s="123" t="e">
        <f t="shared" ca="1" si="3"/>
        <v>#DIV/0!</v>
      </c>
      <c r="W56" s="123" t="e">
        <f ca="1">ROUND((P55*factor!B56/UVUNIT),0)</f>
        <v>#DIV/0!</v>
      </c>
      <c r="X56" s="123" t="e">
        <f ca="1">ROUND((ROUND(P55*factor!C56/UVUNIT,0)+ROUND(P55*factor!H56/UVUNIT,0))*VLOOKUP(B56,Corridor,險種基本資料!$C$22,FALSE),0)</f>
        <v>#DIV/0!</v>
      </c>
      <c r="Y56" s="123" t="e">
        <f t="shared" ca="1" si="13"/>
        <v>#DIV/0!</v>
      </c>
      <c r="Z56" s="109">
        <f ca="1">ROUND(IF(險種基本資料!$I$28="Y",factor!I56,factor!D56)*(1-VLOOKUP(A56+1,險種基本資料!L:V,2+險種基本資料!$H$28,FALSE)),0)</f>
        <v>0</v>
      </c>
      <c r="AA56">
        <f ca="1">ROUND(IF(險種基本資料!$I$28="Y",factor!I57,factor!D57)*(1-VLOOKUP(A56+1,險種基本資料!L:V,2+險種基本資料!$H$28,FALSE)),0)</f>
        <v>0</v>
      </c>
      <c r="AB56">
        <f ca="1">IF(B56=險種基本資料!$B$21,0,ROUND(SA*UNIT/UVUNIT*(Z56+(AA56+factor!C57-Z56)*ROUNDDOWN(1/365,6)),0))</f>
        <v>0</v>
      </c>
      <c r="AC56" t="e">
        <f ca="1">IF(B56=險種基本資料!$B$21,0,ROUND(P56/UVUNIT*(factor!H56+(factor!H57+factor!C57-factor!H56)*ROUNDDOWN(1/365,6)) + IF(B56&lt;15,N56,0),0))</f>
        <v>#DIV/0!</v>
      </c>
      <c r="AD56">
        <f t="shared" ca="1" si="4"/>
        <v>0</v>
      </c>
      <c r="AE56">
        <f t="shared" ca="1" si="5"/>
        <v>0</v>
      </c>
      <c r="AF56">
        <f ca="1">factor!C56+AF55</f>
        <v>7714</v>
      </c>
    </row>
    <row r="57" spans="1:32" ht="16.149999999999999" hidden="1">
      <c r="A57" s="120">
        <v>55</v>
      </c>
      <c r="B57" s="121">
        <f t="shared" ca="1" si="0"/>
        <v>125</v>
      </c>
      <c r="C57" s="122">
        <f t="shared" si="16"/>
        <v>1.75</v>
      </c>
      <c r="D57" s="122">
        <f t="shared" si="16"/>
        <v>3.05</v>
      </c>
      <c r="E57" s="123">
        <f ca="1">ROUND(SA*factor!D57*UNIT/UVUNIT,RoundNo)+ ROUND(SA*factor!C57*UNIT/UVUNIT,RoundNo)</f>
        <v>0</v>
      </c>
      <c r="F57" s="123" t="e">
        <f ca="1">ROUND(P56*factor!H57/UVUNIT,RoundNo)+ROUND(P56*(factor!C57/UVUNIT),RoundNo)</f>
        <v>#DIV/0!</v>
      </c>
      <c r="G57" s="123" t="e">
        <f t="shared" ca="1" si="7"/>
        <v>#DIV/0!</v>
      </c>
      <c r="H57" s="124">
        <f t="shared" ca="1" si="8"/>
        <v>0</v>
      </c>
      <c r="I57" s="123">
        <f t="shared" ca="1" si="9"/>
        <v>2655727</v>
      </c>
      <c r="J57" s="123">
        <f ca="1">ROUND(SA*factor!G57*UNIT/UVUNIT,0)</f>
        <v>0</v>
      </c>
      <c r="K57" s="123">
        <f ca="1">ROUND(SA*factor!C57*UNIT/UVUNIT,0)</f>
        <v>0</v>
      </c>
      <c r="L57" s="123">
        <f ca="1">ROUND(SA*factor!E57*UNIT/UVUNIT,0)</f>
        <v>0</v>
      </c>
      <c r="M57" s="123">
        <f ca="1">ROUND(SA*factor!D57*UNIT/UVUNIT,0)</f>
        <v>0</v>
      </c>
      <c r="N57" s="123">
        <f t="shared" ca="1" si="1"/>
        <v>0</v>
      </c>
      <c r="O57" s="123" t="e">
        <f ca="1">IF(B57=15,ROUND(N57/(factor!H57)*UVUNIT,0),0)+IF(AND(B57&lt;&gt;險種基本資料!$B$21,B57&gt;15,OR(OR(PUAD=ZDIVOPT02,A57&lt;=PUAYear),AND(PMST=ZDIVOPT02,A57&gt;=PayYear))),ROUND((G57-H58)/(factor!H57)*UVUNIT,0),0)</f>
        <v>#DIV/0!</v>
      </c>
      <c r="P57" s="123" t="e">
        <f t="shared" ca="1" si="10"/>
        <v>#DIV/0!</v>
      </c>
      <c r="Q57" s="123" t="e">
        <f ca="1">ROUND(P57*(factor!H57)/UVUNIT,0)</f>
        <v>#DIV/0!</v>
      </c>
      <c r="R57" s="123" t="e">
        <f t="shared" ca="1" si="2"/>
        <v>#DIV/0!</v>
      </c>
      <c r="S57" s="123" t="e">
        <f t="shared" ca="1" si="11"/>
        <v>#DIV/0!</v>
      </c>
      <c r="T57" s="123" t="e">
        <f t="shared" ca="1" si="12"/>
        <v>#DIV/0!</v>
      </c>
      <c r="U57" s="123" t="e">
        <f ca="1">IF(C57="","",ROUND(P56*factor!C57*UNIT/UVUNIT,0))</f>
        <v>#DIV/0!</v>
      </c>
      <c r="V57" s="123" t="e">
        <f t="shared" ca="1" si="3"/>
        <v>#DIV/0!</v>
      </c>
      <c r="W57" s="123" t="e">
        <f ca="1">ROUND((P56*factor!B57/UVUNIT),0)</f>
        <v>#DIV/0!</v>
      </c>
      <c r="X57" s="123" t="e">
        <f ca="1">ROUND((ROUND(P56*factor!C57/UVUNIT,0)+ROUND(P56*factor!H57/UVUNIT,0))*VLOOKUP(B57,Corridor,險種基本資料!$C$22,FALSE),0)</f>
        <v>#DIV/0!</v>
      </c>
      <c r="Y57" s="123" t="e">
        <f t="shared" ca="1" si="13"/>
        <v>#DIV/0!</v>
      </c>
      <c r="Z57" s="109">
        <f ca="1">ROUND(IF(險種基本資料!$I$28="Y",factor!I57,factor!D57)*(1-VLOOKUP(A57+1,險種基本資料!L:V,2+險種基本資料!$H$28,FALSE)),0)</f>
        <v>0</v>
      </c>
      <c r="AA57">
        <f ca="1">ROUND(IF(險種基本資料!$I$28="Y",factor!I58,factor!D58)*(1-VLOOKUP(A57+1,險種基本資料!L:V,2+險種基本資料!$H$28,FALSE)),0)</f>
        <v>0</v>
      </c>
      <c r="AB57">
        <f ca="1">IF(B57=險種基本資料!$B$21,0,ROUND(SA*UNIT/UVUNIT*(Z57+(AA57+factor!C58-Z57)*ROUNDDOWN(1/365,6)),0))</f>
        <v>0</v>
      </c>
      <c r="AC57" t="e">
        <f ca="1">IF(B57=險種基本資料!$B$21,0,ROUND(P57/UVUNIT*(factor!H57+(factor!H58+factor!C58-factor!H57)*ROUNDDOWN(1/365,6)) + IF(B57&lt;15,N57,0),0))</f>
        <v>#DIV/0!</v>
      </c>
      <c r="AD57">
        <f t="shared" ca="1" si="4"/>
        <v>0</v>
      </c>
      <c r="AE57">
        <f t="shared" ca="1" si="5"/>
        <v>0</v>
      </c>
      <c r="AF57">
        <f ca="1">factor!C57+AF56</f>
        <v>7714</v>
      </c>
    </row>
    <row r="58" spans="1:32" ht="16.149999999999999" hidden="1">
      <c r="A58" s="120">
        <v>56</v>
      </c>
      <c r="B58" s="121">
        <f t="shared" ca="1" si="0"/>
        <v>126</v>
      </c>
      <c r="C58" s="122">
        <f t="shared" si="16"/>
        <v>1.75</v>
      </c>
      <c r="D58" s="122">
        <f t="shared" si="16"/>
        <v>3.05</v>
      </c>
      <c r="E58" s="123">
        <f ca="1">ROUND(SA*factor!D58*UNIT/UVUNIT,RoundNo)+ ROUND(SA*factor!C58*UNIT/UVUNIT,RoundNo)</f>
        <v>0</v>
      </c>
      <c r="F58" s="123" t="e">
        <f ca="1">ROUND(P57*factor!H58/UVUNIT,RoundNo)+ROUND(P57*(factor!C58/UVUNIT),RoundNo)</f>
        <v>#DIV/0!</v>
      </c>
      <c r="G58" s="123" t="e">
        <f t="shared" ca="1" si="7"/>
        <v>#DIV/0!</v>
      </c>
      <c r="H58" s="124">
        <f t="shared" ca="1" si="8"/>
        <v>0</v>
      </c>
      <c r="I58" s="123">
        <f t="shared" ca="1" si="9"/>
        <v>2655727</v>
      </c>
      <c r="J58" s="123">
        <f ca="1">ROUND(SA*factor!G58*UNIT/UVUNIT,0)</f>
        <v>0</v>
      </c>
      <c r="K58" s="123">
        <f ca="1">ROUND(SA*factor!C58*UNIT/UVUNIT,0)</f>
        <v>0</v>
      </c>
      <c r="L58" s="123">
        <f ca="1">ROUND(SA*factor!E58*UNIT/UVUNIT,0)</f>
        <v>0</v>
      </c>
      <c r="M58" s="123">
        <f ca="1">ROUND(SA*factor!D58*UNIT/UVUNIT,0)</f>
        <v>0</v>
      </c>
      <c r="N58" s="123">
        <f t="shared" ca="1" si="1"/>
        <v>0</v>
      </c>
      <c r="O58" s="123" t="e">
        <f ca="1">IF(B58=15,ROUND(N58/(factor!H58)*UVUNIT,0),0)+IF(AND(B58&lt;&gt;險種基本資料!$B$21,B58&gt;15,OR(OR(PUAD=ZDIVOPT02,A58&lt;=PUAYear),AND(PMST=ZDIVOPT02,A58&gt;=PayYear))),ROUND((G58-H59)/(factor!H58)*UVUNIT,0),0)</f>
        <v>#DIV/0!</v>
      </c>
      <c r="P58" s="123" t="e">
        <f t="shared" ca="1" si="10"/>
        <v>#DIV/0!</v>
      </c>
      <c r="Q58" s="123" t="e">
        <f ca="1">ROUND(P58*(factor!H58)/UVUNIT,0)</f>
        <v>#DIV/0!</v>
      </c>
      <c r="R58" s="123" t="e">
        <f t="shared" ca="1" si="2"/>
        <v>#DIV/0!</v>
      </c>
      <c r="S58" s="123" t="e">
        <f t="shared" ca="1" si="11"/>
        <v>#DIV/0!</v>
      </c>
      <c r="T58" s="123" t="e">
        <f t="shared" ca="1" si="12"/>
        <v>#DIV/0!</v>
      </c>
      <c r="U58" s="123" t="e">
        <f ca="1">IF(C58="","",ROUND(P57*factor!C58*UNIT/UVUNIT,0))</f>
        <v>#DIV/0!</v>
      </c>
      <c r="V58" s="123" t="e">
        <f t="shared" ca="1" si="3"/>
        <v>#DIV/0!</v>
      </c>
      <c r="W58" s="123" t="e">
        <f ca="1">ROUND((P57*factor!B58/UVUNIT),0)</f>
        <v>#DIV/0!</v>
      </c>
      <c r="X58" s="123" t="e">
        <f ca="1">ROUND((ROUND(P57*factor!C58/UVUNIT,0)+ROUND(P57*factor!H58/UVUNIT,0))*VLOOKUP(B58,Corridor,險種基本資料!$C$22,FALSE),0)</f>
        <v>#DIV/0!</v>
      </c>
      <c r="Y58" s="123" t="e">
        <f t="shared" ca="1" si="13"/>
        <v>#DIV/0!</v>
      </c>
      <c r="Z58" s="109">
        <f ca="1">ROUND(IF(險種基本資料!$I$28="Y",factor!I58,factor!D58)*(1-VLOOKUP(A58+1,險種基本資料!L:V,2+險種基本資料!$H$28,FALSE)),0)</f>
        <v>0</v>
      </c>
      <c r="AA58">
        <f ca="1">ROUND(IF(險種基本資料!$I$28="Y",factor!I59,factor!D59)*(1-VLOOKUP(A58+1,險種基本資料!L:V,2+險種基本資料!$H$28,FALSE)),0)</f>
        <v>0</v>
      </c>
      <c r="AB58">
        <f ca="1">IF(B58=險種基本資料!$B$21,0,ROUND(SA*UNIT/UVUNIT*(Z58+(AA58+factor!C59-Z58)*ROUNDDOWN(1/365,6)),0))</f>
        <v>0</v>
      </c>
      <c r="AC58" t="e">
        <f ca="1">IF(B58=險種基本資料!$B$21,0,ROUND(P58/UVUNIT*(factor!H58+(factor!H59+factor!C59-factor!H58)*ROUNDDOWN(1/365,6)) + IF(B58&lt;15,N58,0),0))</f>
        <v>#DIV/0!</v>
      </c>
      <c r="AD58">
        <f t="shared" ca="1" si="4"/>
        <v>0</v>
      </c>
      <c r="AE58">
        <f t="shared" ca="1" si="5"/>
        <v>0</v>
      </c>
      <c r="AF58">
        <f ca="1">factor!C58+AF57</f>
        <v>7714</v>
      </c>
    </row>
    <row r="59" spans="1:32" ht="16.149999999999999" hidden="1">
      <c r="A59" s="120">
        <v>57</v>
      </c>
      <c r="B59" s="121">
        <f t="shared" ca="1" si="0"/>
        <v>127</v>
      </c>
      <c r="C59" s="122">
        <f t="shared" si="16"/>
        <v>1.75</v>
      </c>
      <c r="D59" s="122">
        <f t="shared" si="16"/>
        <v>3.05</v>
      </c>
      <c r="E59" s="123">
        <f ca="1">ROUND(SA*factor!D59*UNIT/UVUNIT,RoundNo)+ ROUND(SA*factor!C59*UNIT/UVUNIT,RoundNo)</f>
        <v>0</v>
      </c>
      <c r="F59" s="123" t="e">
        <f ca="1">ROUND(P58*factor!H59/UVUNIT,RoundNo)+ROUND(P58*(factor!C59/UVUNIT),RoundNo)</f>
        <v>#DIV/0!</v>
      </c>
      <c r="G59" s="123" t="e">
        <f t="shared" ca="1" si="7"/>
        <v>#DIV/0!</v>
      </c>
      <c r="H59" s="124">
        <f t="shared" ca="1" si="8"/>
        <v>0</v>
      </c>
      <c r="I59" s="123">
        <f t="shared" ca="1" si="9"/>
        <v>2655727</v>
      </c>
      <c r="J59" s="123">
        <f ca="1">ROUND(SA*factor!G59*UNIT/UVUNIT,0)</f>
        <v>0</v>
      </c>
      <c r="K59" s="123">
        <f ca="1">ROUND(SA*factor!C59*UNIT/UVUNIT,0)</f>
        <v>0</v>
      </c>
      <c r="L59" s="123">
        <f ca="1">ROUND(SA*factor!E59*UNIT/UVUNIT,0)</f>
        <v>0</v>
      </c>
      <c r="M59" s="123">
        <f ca="1">ROUND(SA*factor!D59*UNIT/UVUNIT,0)</f>
        <v>0</v>
      </c>
      <c r="N59" s="123">
        <f t="shared" ca="1" si="1"/>
        <v>0</v>
      </c>
      <c r="O59" s="123" t="e">
        <f ca="1">IF(B59=15,ROUND(N59/(factor!H59)*UVUNIT,0),0)+IF(AND(B59&lt;&gt;險種基本資料!$B$21,B59&gt;15,OR(OR(PUAD=ZDIVOPT02,A59&lt;=PUAYear),AND(PMST=ZDIVOPT02,A59&gt;=PayYear))),ROUND((G59-H60)/(factor!H59)*UVUNIT,0),0)</f>
        <v>#DIV/0!</v>
      </c>
      <c r="P59" s="123" t="e">
        <f t="shared" ca="1" si="10"/>
        <v>#DIV/0!</v>
      </c>
      <c r="Q59" s="123" t="e">
        <f ca="1">ROUND(P59*(factor!H59)/UVUNIT,0)</f>
        <v>#DIV/0!</v>
      </c>
      <c r="R59" s="123" t="e">
        <f t="shared" ca="1" si="2"/>
        <v>#DIV/0!</v>
      </c>
      <c r="S59" s="123" t="e">
        <f t="shared" ca="1" si="11"/>
        <v>#DIV/0!</v>
      </c>
      <c r="T59" s="123" t="e">
        <f t="shared" ca="1" si="12"/>
        <v>#DIV/0!</v>
      </c>
      <c r="U59" s="123" t="e">
        <f ca="1">IF(C59="","",ROUND(P58*factor!C59*UNIT/UVUNIT,0))</f>
        <v>#DIV/0!</v>
      </c>
      <c r="V59" s="123" t="e">
        <f t="shared" ca="1" si="3"/>
        <v>#DIV/0!</v>
      </c>
      <c r="W59" s="123" t="e">
        <f ca="1">ROUND((P58*factor!B59/UVUNIT),0)</f>
        <v>#DIV/0!</v>
      </c>
      <c r="X59" s="123" t="e">
        <f ca="1">ROUND((ROUND(P58*factor!C59/UVUNIT,0)+ROUND(P58*factor!H59/UVUNIT,0))*VLOOKUP(B59,Corridor,險種基本資料!$C$22,FALSE),0)</f>
        <v>#DIV/0!</v>
      </c>
      <c r="Y59" s="123" t="e">
        <f t="shared" ca="1" si="13"/>
        <v>#DIV/0!</v>
      </c>
      <c r="Z59" s="109">
        <f ca="1">ROUND(IF(險種基本資料!$I$28="Y",factor!I59,factor!D59)*(1-VLOOKUP(A59+1,險種基本資料!L:V,2+險種基本資料!$H$28,FALSE)),0)</f>
        <v>0</v>
      </c>
      <c r="AA59">
        <f ca="1">ROUND(IF(險種基本資料!$I$28="Y",factor!I60,factor!D60)*(1-VLOOKUP(A59+1,險種基本資料!L:V,2+險種基本資料!$H$28,FALSE)),0)</f>
        <v>0</v>
      </c>
      <c r="AB59">
        <f ca="1">IF(B59=險種基本資料!$B$21,0,ROUND(SA*UNIT/UVUNIT*(Z59+(AA59+factor!C60-Z59)*ROUNDDOWN(1/365,6)),0))</f>
        <v>0</v>
      </c>
      <c r="AC59" t="e">
        <f ca="1">IF(B59=險種基本資料!$B$21,0,ROUND(P59/UVUNIT*(factor!H59+(factor!H60+factor!C60-factor!H59)*ROUNDDOWN(1/365,6)) + IF(B59&lt;15,N59,0),0))</f>
        <v>#DIV/0!</v>
      </c>
      <c r="AD59">
        <f t="shared" ca="1" si="4"/>
        <v>0</v>
      </c>
      <c r="AE59">
        <f t="shared" ca="1" si="5"/>
        <v>0</v>
      </c>
      <c r="AF59">
        <f ca="1">factor!C59+AF58</f>
        <v>7714</v>
      </c>
    </row>
    <row r="60" spans="1:32" ht="16.149999999999999" hidden="1">
      <c r="A60" s="120">
        <v>58</v>
      </c>
      <c r="B60" s="121">
        <f t="shared" ca="1" si="0"/>
        <v>128</v>
      </c>
      <c r="C60" s="122">
        <f t="shared" si="16"/>
        <v>1.75</v>
      </c>
      <c r="D60" s="122">
        <f t="shared" si="16"/>
        <v>3.05</v>
      </c>
      <c r="E60" s="123">
        <f ca="1">ROUND(SA*factor!D60*UNIT/UVUNIT,RoundNo)+ ROUND(SA*factor!C60*UNIT/UVUNIT,RoundNo)</f>
        <v>0</v>
      </c>
      <c r="F60" s="123" t="e">
        <f ca="1">ROUND(P59*factor!H60/UVUNIT,RoundNo)+ROUND(P59*(factor!C60/UVUNIT),RoundNo)</f>
        <v>#DIV/0!</v>
      </c>
      <c r="G60" s="123" t="e">
        <f t="shared" ca="1" si="7"/>
        <v>#DIV/0!</v>
      </c>
      <c r="H60" s="124">
        <f t="shared" ca="1" si="8"/>
        <v>0</v>
      </c>
      <c r="I60" s="123">
        <f t="shared" ca="1" si="9"/>
        <v>2655727</v>
      </c>
      <c r="J60" s="123">
        <f ca="1">ROUND(SA*factor!G60*UNIT/UVUNIT,0)</f>
        <v>0</v>
      </c>
      <c r="K60" s="123">
        <f ca="1">ROUND(SA*factor!C60*UNIT/UVUNIT,0)</f>
        <v>0</v>
      </c>
      <c r="L60" s="123">
        <f ca="1">ROUND(SA*factor!E60*UNIT/UVUNIT,0)</f>
        <v>0</v>
      </c>
      <c r="M60" s="123">
        <f ca="1">ROUND(SA*factor!D60*UNIT/UVUNIT,0)</f>
        <v>0</v>
      </c>
      <c r="N60" s="123">
        <f t="shared" ca="1" si="1"/>
        <v>0</v>
      </c>
      <c r="O60" s="123" t="e">
        <f ca="1">IF(B60=15,ROUND(N60/(factor!H60)*UVUNIT,0),0)+IF(AND(B60&lt;&gt;險種基本資料!$B$21,B60&gt;15,OR(OR(PUAD=ZDIVOPT02,A60&lt;=PUAYear),AND(PMST=ZDIVOPT02,A60&gt;=PayYear))),ROUND((G60-H61)/(factor!H60)*UVUNIT,0),0)</f>
        <v>#DIV/0!</v>
      </c>
      <c r="P60" s="123" t="e">
        <f t="shared" ca="1" si="10"/>
        <v>#DIV/0!</v>
      </c>
      <c r="Q60" s="123" t="e">
        <f ca="1">ROUND(P60*(factor!H60)/UVUNIT,0)</f>
        <v>#DIV/0!</v>
      </c>
      <c r="R60" s="123" t="e">
        <f t="shared" ca="1" si="2"/>
        <v>#DIV/0!</v>
      </c>
      <c r="S60" s="123" t="e">
        <f t="shared" ca="1" si="11"/>
        <v>#DIV/0!</v>
      </c>
      <c r="T60" s="123" t="e">
        <f t="shared" ca="1" si="12"/>
        <v>#DIV/0!</v>
      </c>
      <c r="U60" s="123" t="e">
        <f ca="1">IF(C60="","",ROUND(P59*factor!C60*UNIT/UVUNIT,0))</f>
        <v>#DIV/0!</v>
      </c>
      <c r="V60" s="123" t="e">
        <f t="shared" ca="1" si="3"/>
        <v>#DIV/0!</v>
      </c>
      <c r="W60" s="123" t="e">
        <f ca="1">ROUND((P59*factor!B60/UVUNIT),0)</f>
        <v>#DIV/0!</v>
      </c>
      <c r="X60" s="123" t="e">
        <f ca="1">ROUND((ROUND(P59*factor!C60/UVUNIT,0)+ROUND(P59*factor!H60/UVUNIT,0))*VLOOKUP(B60,Corridor,險種基本資料!$C$22,FALSE),0)</f>
        <v>#DIV/0!</v>
      </c>
      <c r="Y60" s="123" t="e">
        <f t="shared" ca="1" si="13"/>
        <v>#DIV/0!</v>
      </c>
      <c r="Z60" s="109">
        <f ca="1">ROUND(IF(險種基本資料!$I$28="Y",factor!I60,factor!D60)*(1-VLOOKUP(A60+1,險種基本資料!L:V,2+險種基本資料!$H$28,FALSE)),0)</f>
        <v>0</v>
      </c>
      <c r="AA60">
        <f ca="1">ROUND(IF(險種基本資料!$I$28="Y",factor!I61,factor!D61)*(1-VLOOKUP(A60+1,險種基本資料!L:V,2+險種基本資料!$H$28,FALSE)),0)</f>
        <v>0</v>
      </c>
      <c r="AB60">
        <f ca="1">IF(B60=險種基本資料!$B$21,0,ROUND(SA*UNIT/UVUNIT*(Z60+(AA60+factor!C61-Z60)*ROUNDDOWN(1/365,6)),0))</f>
        <v>0</v>
      </c>
      <c r="AC60" t="e">
        <f ca="1">IF(B60=險種基本資料!$B$21,0,ROUND(P60/UVUNIT*(factor!H60+(factor!H61+factor!C61-factor!H60)*ROUNDDOWN(1/365,6)) + IF(B60&lt;15,N60,0),0))</f>
        <v>#DIV/0!</v>
      </c>
      <c r="AD60">
        <f t="shared" ca="1" si="4"/>
        <v>0</v>
      </c>
      <c r="AE60">
        <f t="shared" ca="1" si="5"/>
        <v>0</v>
      </c>
      <c r="AF60">
        <f ca="1">factor!C60+AF59</f>
        <v>7714</v>
      </c>
    </row>
    <row r="61" spans="1:32" ht="16.149999999999999" hidden="1">
      <c r="A61" s="120">
        <v>59</v>
      </c>
      <c r="B61" s="121">
        <f t="shared" ca="1" si="0"/>
        <v>129</v>
      </c>
      <c r="C61" s="122">
        <f t="shared" si="16"/>
        <v>1.75</v>
      </c>
      <c r="D61" s="122">
        <f t="shared" si="16"/>
        <v>3.05</v>
      </c>
      <c r="E61" s="123">
        <f ca="1">ROUND(SA*factor!D61*UNIT/UVUNIT,RoundNo)+ ROUND(SA*factor!C61*UNIT/UVUNIT,RoundNo)</f>
        <v>0</v>
      </c>
      <c r="F61" s="123" t="e">
        <f ca="1">ROUND(P60*factor!H61/UVUNIT,RoundNo)+ROUND(P60*(factor!C61/UVUNIT),RoundNo)</f>
        <v>#DIV/0!</v>
      </c>
      <c r="G61" s="123" t="e">
        <f t="shared" ca="1" si="7"/>
        <v>#DIV/0!</v>
      </c>
      <c r="H61" s="124">
        <f t="shared" ca="1" si="8"/>
        <v>0</v>
      </c>
      <c r="I61" s="123">
        <f t="shared" ca="1" si="9"/>
        <v>2655727</v>
      </c>
      <c r="J61" s="123">
        <f ca="1">ROUND(SA*factor!G61*UNIT/UVUNIT,0)</f>
        <v>0</v>
      </c>
      <c r="K61" s="123">
        <f ca="1">ROUND(SA*factor!C61*UNIT/UVUNIT,0)</f>
        <v>0</v>
      </c>
      <c r="L61" s="123">
        <f ca="1">ROUND(SA*factor!E61*UNIT/UVUNIT,0)</f>
        <v>0</v>
      </c>
      <c r="M61" s="123">
        <f ca="1">ROUND(SA*factor!D61*UNIT/UVUNIT,0)</f>
        <v>0</v>
      </c>
      <c r="N61" s="123">
        <f t="shared" ca="1" si="1"/>
        <v>0</v>
      </c>
      <c r="O61" s="123" t="e">
        <f ca="1">IF(B61=15,ROUND(N61/(factor!H61)*UVUNIT,0),0)+IF(AND(B61&lt;&gt;險種基本資料!$B$21,B61&gt;15,OR(OR(PUAD=ZDIVOPT02,A61&lt;=PUAYear),AND(PMST=ZDIVOPT02,A61&gt;=PayYear))),ROUND((G61-H62)/(factor!H61)*UVUNIT,0),0)</f>
        <v>#DIV/0!</v>
      </c>
      <c r="P61" s="123" t="e">
        <f t="shared" ca="1" si="10"/>
        <v>#DIV/0!</v>
      </c>
      <c r="Q61" s="123" t="e">
        <f ca="1">ROUND(P61*(factor!H61)/UVUNIT,0)</f>
        <v>#DIV/0!</v>
      </c>
      <c r="R61" s="123" t="e">
        <f t="shared" ca="1" si="2"/>
        <v>#DIV/0!</v>
      </c>
      <c r="S61" s="123" t="e">
        <f t="shared" ca="1" si="11"/>
        <v>#DIV/0!</v>
      </c>
      <c r="T61" s="123" t="e">
        <f t="shared" ca="1" si="12"/>
        <v>#DIV/0!</v>
      </c>
      <c r="U61" s="123" t="e">
        <f ca="1">IF(C61="","",ROUND(P60*factor!C61*UNIT/UVUNIT,0))</f>
        <v>#DIV/0!</v>
      </c>
      <c r="V61" s="123" t="e">
        <f t="shared" ca="1" si="3"/>
        <v>#DIV/0!</v>
      </c>
      <c r="W61" s="123" t="e">
        <f ca="1">ROUND((P60*factor!B61/UVUNIT),0)</f>
        <v>#DIV/0!</v>
      </c>
      <c r="X61" s="123" t="e">
        <f ca="1">ROUND((ROUND(P60*factor!C61/UVUNIT,0)+ROUND(P60*factor!H61/UVUNIT,0))*VLOOKUP(B61,Corridor,險種基本資料!$C$22,FALSE),0)</f>
        <v>#DIV/0!</v>
      </c>
      <c r="Y61" s="123" t="e">
        <f t="shared" ca="1" si="13"/>
        <v>#DIV/0!</v>
      </c>
      <c r="Z61" s="109">
        <f ca="1">ROUND(IF(險種基本資料!$I$28="Y",factor!I61,factor!D61)*(1-VLOOKUP(A61+1,險種基本資料!L:V,2+險種基本資料!$H$28,FALSE)),0)</f>
        <v>0</v>
      </c>
      <c r="AA61">
        <f ca="1">ROUND(IF(險種基本資料!$I$28="Y",factor!I62,factor!D62)*(1-VLOOKUP(A61+1,險種基本資料!L:V,2+險種基本資料!$H$28,FALSE)),0)</f>
        <v>0</v>
      </c>
      <c r="AB61">
        <f ca="1">IF(B61=險種基本資料!$B$21,0,ROUND(SA*UNIT/UVUNIT*(Z61+(AA61+factor!C62-Z61)*ROUNDDOWN(1/365,6)),0))</f>
        <v>0</v>
      </c>
      <c r="AC61" t="e">
        <f ca="1">IF(B61=險種基本資料!$B$21,0,ROUND(P61/UVUNIT*(factor!H61+(factor!H62+factor!C62-factor!H61)*ROUNDDOWN(1/365,6)) + IF(B61&lt;15,N61,0),0))</f>
        <v>#DIV/0!</v>
      </c>
      <c r="AD61">
        <f t="shared" ca="1" si="4"/>
        <v>0</v>
      </c>
      <c r="AE61">
        <f t="shared" ca="1" si="5"/>
        <v>0</v>
      </c>
      <c r="AF61">
        <f ca="1">factor!C61+AF60</f>
        <v>7714</v>
      </c>
    </row>
    <row r="62" spans="1:32" ht="16.149999999999999" hidden="1">
      <c r="A62" s="120">
        <v>60</v>
      </c>
      <c r="B62" s="121">
        <f t="shared" ca="1" si="0"/>
        <v>130</v>
      </c>
      <c r="C62" s="122">
        <f t="shared" si="16"/>
        <v>1.75</v>
      </c>
      <c r="D62" s="122">
        <f t="shared" si="16"/>
        <v>3.05</v>
      </c>
      <c r="E62" s="123">
        <f ca="1">ROUND(SA*factor!D62*UNIT/UVUNIT,RoundNo)+ ROUND(SA*factor!C62*UNIT/UVUNIT,RoundNo)</f>
        <v>0</v>
      </c>
      <c r="F62" s="123" t="e">
        <f ca="1">ROUND(P61*factor!H62/UVUNIT,RoundNo)+ROUND(P61*(factor!C62/UVUNIT),RoundNo)</f>
        <v>#DIV/0!</v>
      </c>
      <c r="G62" s="123" t="e">
        <f t="shared" ca="1" si="7"/>
        <v>#DIV/0!</v>
      </c>
      <c r="H62" s="124">
        <f t="shared" ca="1" si="8"/>
        <v>0</v>
      </c>
      <c r="I62" s="123">
        <f t="shared" ca="1" si="9"/>
        <v>2655727</v>
      </c>
      <c r="J62" s="123">
        <f ca="1">ROUND(SA*factor!G62*UNIT/UVUNIT,0)</f>
        <v>0</v>
      </c>
      <c r="K62" s="123">
        <f ca="1">ROUND(SA*factor!C62*UNIT/UVUNIT,0)</f>
        <v>0</v>
      </c>
      <c r="L62" s="123">
        <f ca="1">ROUND(SA*factor!E62*UNIT/UVUNIT,0)</f>
        <v>0</v>
      </c>
      <c r="M62" s="123">
        <f ca="1">ROUND(SA*factor!D62*UNIT/UVUNIT,0)</f>
        <v>0</v>
      </c>
      <c r="N62" s="123">
        <f t="shared" ca="1" si="1"/>
        <v>0</v>
      </c>
      <c r="O62" s="123" t="e">
        <f ca="1">IF(B62=15,ROUND(N62/(factor!H62)*UVUNIT,0),0)+IF(AND(B62&lt;&gt;險種基本資料!$B$21,B62&gt;15,OR(OR(PUAD=ZDIVOPT02,A62&lt;=PUAYear),AND(PMST=ZDIVOPT02,A62&gt;=PayYear))),ROUND((G62-H63)/(factor!H62)*UVUNIT,0),0)</f>
        <v>#DIV/0!</v>
      </c>
      <c r="P62" s="123" t="e">
        <f t="shared" ca="1" si="10"/>
        <v>#DIV/0!</v>
      </c>
      <c r="Q62" s="123" t="e">
        <f ca="1">ROUND(P62*(factor!H62)/UVUNIT,0)</f>
        <v>#DIV/0!</v>
      </c>
      <c r="R62" s="123" t="e">
        <f t="shared" ca="1" si="2"/>
        <v>#DIV/0!</v>
      </c>
      <c r="S62" s="123" t="e">
        <f t="shared" ca="1" si="11"/>
        <v>#DIV/0!</v>
      </c>
      <c r="T62" s="123" t="e">
        <f t="shared" ca="1" si="12"/>
        <v>#DIV/0!</v>
      </c>
      <c r="U62" s="123" t="e">
        <f ca="1">IF(C62="","",ROUND(P61*factor!C62*UNIT/UVUNIT,0))</f>
        <v>#DIV/0!</v>
      </c>
      <c r="V62" s="123" t="e">
        <f t="shared" ca="1" si="3"/>
        <v>#DIV/0!</v>
      </c>
      <c r="W62" s="123" t="e">
        <f ca="1">ROUND((P61*factor!B62/UVUNIT),0)</f>
        <v>#DIV/0!</v>
      </c>
      <c r="X62" s="123" t="e">
        <f ca="1">ROUND((ROUND(P61*factor!C62/UVUNIT,0)+ROUND(P61*factor!H62/UVUNIT,0))*VLOOKUP(B62,Corridor,險種基本資料!$C$22,FALSE),0)</f>
        <v>#DIV/0!</v>
      </c>
      <c r="Y62" s="123" t="e">
        <f t="shared" ca="1" si="13"/>
        <v>#DIV/0!</v>
      </c>
      <c r="Z62" s="109">
        <f ca="1">ROUND(IF(險種基本資料!$I$28="Y",factor!I62,factor!D62)*(1-VLOOKUP(A62+1,險種基本資料!L:V,2+險種基本資料!$H$28,FALSE)),0)</f>
        <v>0</v>
      </c>
      <c r="AA62">
        <f ca="1">ROUND(IF(險種基本資料!$I$28="Y",factor!I63,factor!D63)*(1-VLOOKUP(A62+1,險種基本資料!L:V,2+險種基本資料!$H$28,FALSE)),0)</f>
        <v>0</v>
      </c>
      <c r="AB62">
        <f ca="1">IF(B62=險種基本資料!$B$21,0,ROUND(SA*UNIT/UVUNIT*(Z62+(AA62+factor!C63-Z62)*ROUNDDOWN(1/365,6)),0))</f>
        <v>0</v>
      </c>
      <c r="AC62" t="e">
        <f ca="1">IF(B62=險種基本資料!$B$21,0,ROUND(P62/UVUNIT*(factor!H62+(factor!H63+factor!C63-factor!H62)*ROUNDDOWN(1/365,6)) + IF(B62&lt;15,N62,0),0))</f>
        <v>#DIV/0!</v>
      </c>
      <c r="AD62">
        <f t="shared" ca="1" si="4"/>
        <v>0</v>
      </c>
      <c r="AE62">
        <f t="shared" ca="1" si="5"/>
        <v>0</v>
      </c>
      <c r="AF62">
        <f ca="1">factor!C62+AF61</f>
        <v>7714</v>
      </c>
    </row>
    <row r="63" spans="1:32" ht="16.149999999999999" hidden="1">
      <c r="A63" s="120">
        <v>61</v>
      </c>
      <c r="B63" s="121">
        <f t="shared" ca="1" si="0"/>
        <v>131</v>
      </c>
      <c r="C63" s="122">
        <f t="shared" si="16"/>
        <v>1.75</v>
      </c>
      <c r="D63" s="122">
        <f t="shared" si="16"/>
        <v>3.05</v>
      </c>
      <c r="E63" s="123">
        <f ca="1">ROUND(SA*factor!D63*UNIT/UVUNIT,RoundNo)+ ROUND(SA*factor!C63*UNIT/UVUNIT,RoundNo)</f>
        <v>0</v>
      </c>
      <c r="F63" s="123" t="e">
        <f ca="1">ROUND(P62*factor!H63/UVUNIT,RoundNo)+ROUND(P62*(factor!C63/UVUNIT),RoundNo)</f>
        <v>#DIV/0!</v>
      </c>
      <c r="G63" s="123" t="e">
        <f t="shared" ca="1" si="7"/>
        <v>#DIV/0!</v>
      </c>
      <c r="H63" s="124">
        <f t="shared" ca="1" si="8"/>
        <v>0</v>
      </c>
      <c r="I63" s="123">
        <f t="shared" ca="1" si="9"/>
        <v>2655727</v>
      </c>
      <c r="J63" s="123">
        <f ca="1">ROUND(SA*factor!G63*UNIT/UVUNIT,0)</f>
        <v>0</v>
      </c>
      <c r="K63" s="123">
        <f ca="1">ROUND(SA*factor!C63*UNIT/UVUNIT,0)</f>
        <v>0</v>
      </c>
      <c r="L63" s="123">
        <f ca="1">ROUND(SA*factor!E63*UNIT/UVUNIT,0)</f>
        <v>0</v>
      </c>
      <c r="M63" s="123">
        <f ca="1">ROUND(SA*factor!D63*UNIT/UVUNIT,0)</f>
        <v>0</v>
      </c>
      <c r="N63" s="123">
        <f t="shared" ca="1" si="1"/>
        <v>0</v>
      </c>
      <c r="O63" s="123" t="e">
        <f ca="1">IF(B63=15,ROUND(N63/(factor!H63)*UVUNIT,0),0)+IF(AND(B63&lt;&gt;險種基本資料!$B$21,B63&gt;15,OR(OR(PUAD=ZDIVOPT02,A63&lt;=PUAYear),AND(PMST=ZDIVOPT02,A63&gt;=PayYear))),ROUND((G63-H64)/(factor!H63)*UVUNIT,0),0)</f>
        <v>#DIV/0!</v>
      </c>
      <c r="P63" s="123" t="e">
        <f t="shared" ca="1" si="10"/>
        <v>#DIV/0!</v>
      </c>
      <c r="Q63" s="123" t="e">
        <f ca="1">ROUND(P63*(factor!H63)/UVUNIT,0)</f>
        <v>#DIV/0!</v>
      </c>
      <c r="R63" s="123" t="e">
        <f t="shared" ca="1" si="2"/>
        <v>#DIV/0!</v>
      </c>
      <c r="S63" s="123" t="e">
        <f t="shared" ca="1" si="11"/>
        <v>#DIV/0!</v>
      </c>
      <c r="T63" s="123" t="e">
        <f t="shared" ca="1" si="12"/>
        <v>#DIV/0!</v>
      </c>
      <c r="U63" s="123" t="e">
        <f ca="1">IF(C63="","",ROUND(P62*factor!C63*UNIT/UVUNIT,0))</f>
        <v>#DIV/0!</v>
      </c>
      <c r="V63" s="123" t="e">
        <f t="shared" ca="1" si="3"/>
        <v>#DIV/0!</v>
      </c>
      <c r="W63" s="123" t="e">
        <f ca="1">ROUND((P62*factor!B63/UVUNIT),0)</f>
        <v>#DIV/0!</v>
      </c>
      <c r="X63" s="123" t="e">
        <f ca="1">ROUND((ROUND(P62*factor!C63/UVUNIT,0)+ROUND(P62*factor!H63/UVUNIT,0))*VLOOKUP(B63,Corridor,險種基本資料!$C$22,FALSE),0)</f>
        <v>#DIV/0!</v>
      </c>
      <c r="Y63" s="123" t="e">
        <f t="shared" ca="1" si="13"/>
        <v>#DIV/0!</v>
      </c>
      <c r="Z63" s="109">
        <f ca="1">ROUND(IF(險種基本資料!$I$28="Y",factor!I63,factor!D63)*(1-VLOOKUP(A63+1,險種基本資料!L:V,2+險種基本資料!$H$28,FALSE)),0)</f>
        <v>0</v>
      </c>
      <c r="AA63">
        <f ca="1">ROUND(IF(險種基本資料!$I$28="Y",factor!I64,factor!D64)*(1-VLOOKUP(A63+1,險種基本資料!L:V,2+險種基本資料!$H$28,FALSE)),0)</f>
        <v>0</v>
      </c>
      <c r="AB63">
        <f ca="1">IF(B63=險種基本資料!$B$21,0,ROUND(SA*UNIT/UVUNIT*(Z63+(AA63+factor!C64-Z63)*ROUNDDOWN(1/365,6)),0))</f>
        <v>0</v>
      </c>
      <c r="AC63" t="e">
        <f ca="1">IF(B63=險種基本資料!$B$21,0,ROUND(P63/UVUNIT*(factor!H63+(factor!H64+factor!C64-factor!H63)*ROUNDDOWN(1/365,6)) + IF(B63&lt;15,N63,0),0))</f>
        <v>#DIV/0!</v>
      </c>
      <c r="AD63">
        <f t="shared" ca="1" si="4"/>
        <v>0</v>
      </c>
      <c r="AE63">
        <f t="shared" ca="1" si="5"/>
        <v>0</v>
      </c>
      <c r="AF63">
        <f ca="1">factor!C63+AF62</f>
        <v>7714</v>
      </c>
    </row>
    <row r="64" spans="1:32" ht="16.149999999999999" hidden="1">
      <c r="A64" s="120">
        <v>62</v>
      </c>
      <c r="B64" s="121">
        <f t="shared" ca="1" si="0"/>
        <v>132</v>
      </c>
      <c r="C64" s="122">
        <f t="shared" si="16"/>
        <v>1.75</v>
      </c>
      <c r="D64" s="122">
        <f t="shared" si="16"/>
        <v>3.05</v>
      </c>
      <c r="E64" s="123">
        <f ca="1">ROUND(SA*factor!D64*UNIT/UVUNIT,RoundNo)+ ROUND(SA*factor!C64*UNIT/UVUNIT,RoundNo)</f>
        <v>0</v>
      </c>
      <c r="F64" s="123" t="e">
        <f ca="1">ROUND(P63*factor!H64/UVUNIT,RoundNo)+ROUND(P63*(factor!C64/UVUNIT),RoundNo)</f>
        <v>#DIV/0!</v>
      </c>
      <c r="G64" s="123" t="e">
        <f t="shared" ca="1" si="7"/>
        <v>#DIV/0!</v>
      </c>
      <c r="H64" s="124">
        <f t="shared" ca="1" si="8"/>
        <v>0</v>
      </c>
      <c r="I64" s="123">
        <f t="shared" ca="1" si="9"/>
        <v>2655727</v>
      </c>
      <c r="J64" s="123">
        <f ca="1">ROUND(SA*factor!G64*UNIT/UVUNIT,0)</f>
        <v>0</v>
      </c>
      <c r="K64" s="123">
        <f ca="1">ROUND(SA*factor!C64*UNIT/UVUNIT,0)</f>
        <v>0</v>
      </c>
      <c r="L64" s="123">
        <f ca="1">ROUND(SA*factor!E64*UNIT/UVUNIT,0)</f>
        <v>0</v>
      </c>
      <c r="M64" s="123">
        <f ca="1">ROUND(SA*factor!D64*UNIT/UVUNIT,0)</f>
        <v>0</v>
      </c>
      <c r="N64" s="123">
        <f t="shared" ca="1" si="1"/>
        <v>0</v>
      </c>
      <c r="O64" s="123" t="e">
        <f ca="1">IF(B64=15,ROUND(N64/(factor!H64)*UVUNIT,0),0)+IF(AND(B64&lt;&gt;險種基本資料!$B$21,B64&gt;15,OR(OR(PUAD=ZDIVOPT02,A64&lt;=PUAYear),AND(PMST=ZDIVOPT02,A64&gt;=PayYear))),ROUND((G64-H65)/(factor!H64)*UVUNIT,0),0)</f>
        <v>#DIV/0!</v>
      </c>
      <c r="P64" s="123" t="e">
        <f t="shared" ca="1" si="10"/>
        <v>#DIV/0!</v>
      </c>
      <c r="Q64" s="123" t="e">
        <f ca="1">ROUND(P64*(factor!H64)/UVUNIT,0)</f>
        <v>#DIV/0!</v>
      </c>
      <c r="R64" s="123" t="e">
        <f t="shared" ca="1" si="2"/>
        <v>#DIV/0!</v>
      </c>
      <c r="S64" s="123" t="e">
        <f t="shared" ca="1" si="11"/>
        <v>#DIV/0!</v>
      </c>
      <c r="T64" s="123" t="e">
        <f t="shared" ca="1" si="12"/>
        <v>#DIV/0!</v>
      </c>
      <c r="U64" s="123" t="e">
        <f ca="1">IF(C64="","",ROUND(P63*factor!C64*UNIT/UVUNIT,0))</f>
        <v>#DIV/0!</v>
      </c>
      <c r="V64" s="123" t="e">
        <f t="shared" ca="1" si="3"/>
        <v>#DIV/0!</v>
      </c>
      <c r="W64" s="123" t="e">
        <f ca="1">ROUND((P63*factor!B64/UVUNIT),0)</f>
        <v>#DIV/0!</v>
      </c>
      <c r="X64" s="123" t="e">
        <f ca="1">ROUND((ROUND(P63*factor!C64/UVUNIT,0)+ROUND(P63*factor!H64/UVUNIT,0))*VLOOKUP(B64,Corridor,險種基本資料!$C$22,FALSE),0)</f>
        <v>#DIV/0!</v>
      </c>
      <c r="Y64" s="123" t="e">
        <f t="shared" ca="1" si="13"/>
        <v>#DIV/0!</v>
      </c>
      <c r="Z64" s="109">
        <f ca="1">ROUND(IF(險種基本資料!$I$28="Y",factor!I64,factor!D64)*(1-VLOOKUP(A64+1,險種基本資料!L:V,2+險種基本資料!$H$28,FALSE)),0)</f>
        <v>0</v>
      </c>
      <c r="AA64">
        <f ca="1">ROUND(IF(險種基本資料!$I$28="Y",factor!I65,factor!D65)*(1-VLOOKUP(A64+1,險種基本資料!L:V,2+險種基本資料!$H$28,FALSE)),0)</f>
        <v>0</v>
      </c>
      <c r="AB64">
        <f ca="1">IF(B64=險種基本資料!$B$21,0,ROUND(SA*UNIT/UVUNIT*(Z64+(AA64+factor!C65-Z64)*ROUNDDOWN(1/365,6)),0))</f>
        <v>0</v>
      </c>
      <c r="AC64" t="e">
        <f ca="1">IF(B64=險種基本資料!$B$21,0,ROUND(P64/UVUNIT*(factor!H64+(factor!H65+factor!C65-factor!H64)*ROUNDDOWN(1/365,6)) + IF(B64&lt;15,N64,0),0))</f>
        <v>#DIV/0!</v>
      </c>
      <c r="AD64">
        <f t="shared" ca="1" si="4"/>
        <v>0</v>
      </c>
      <c r="AE64">
        <f t="shared" ca="1" si="5"/>
        <v>0</v>
      </c>
      <c r="AF64">
        <f ca="1">factor!C64+AF63</f>
        <v>7714</v>
      </c>
    </row>
    <row r="65" spans="1:32" ht="16.149999999999999" hidden="1">
      <c r="A65" s="120">
        <v>63</v>
      </c>
      <c r="B65" s="121">
        <f t="shared" ca="1" si="0"/>
        <v>133</v>
      </c>
      <c r="C65" s="122">
        <f t="shared" si="16"/>
        <v>1.75</v>
      </c>
      <c r="D65" s="122">
        <f t="shared" si="16"/>
        <v>3.05</v>
      </c>
      <c r="E65" s="123">
        <f ca="1">ROUND(SA*factor!D65*UNIT/UVUNIT,RoundNo)+ ROUND(SA*factor!C65*UNIT/UVUNIT,RoundNo)</f>
        <v>0</v>
      </c>
      <c r="F65" s="123" t="e">
        <f ca="1">ROUND(P64*factor!H65/UVUNIT,RoundNo)+ROUND(P64*(factor!C65/UVUNIT),RoundNo)</f>
        <v>#DIV/0!</v>
      </c>
      <c r="G65" s="123" t="e">
        <f t="shared" ca="1" si="7"/>
        <v>#DIV/0!</v>
      </c>
      <c r="H65" s="124">
        <f t="shared" ca="1" si="8"/>
        <v>0</v>
      </c>
      <c r="I65" s="123">
        <f t="shared" ca="1" si="9"/>
        <v>2655727</v>
      </c>
      <c r="J65" s="123">
        <f ca="1">ROUND(SA*factor!G65*UNIT/UVUNIT,0)</f>
        <v>0</v>
      </c>
      <c r="K65" s="123">
        <f ca="1">ROUND(SA*factor!C65*UNIT/UVUNIT,0)</f>
        <v>0</v>
      </c>
      <c r="L65" s="123">
        <f ca="1">ROUND(SA*factor!E65*UNIT/UVUNIT,0)</f>
        <v>0</v>
      </c>
      <c r="M65" s="123">
        <f ca="1">ROUND(SA*factor!D65*UNIT/UVUNIT,0)</f>
        <v>0</v>
      </c>
      <c r="N65" s="123">
        <f t="shared" ca="1" si="1"/>
        <v>0</v>
      </c>
      <c r="O65" s="123" t="e">
        <f ca="1">IF(B65=15,ROUND(N65/(factor!H65)*UVUNIT,0),0)+IF(AND(B65&lt;&gt;險種基本資料!$B$21,B65&gt;15,OR(OR(PUAD=ZDIVOPT02,A65&lt;=PUAYear),AND(PMST=ZDIVOPT02,A65&gt;=PayYear))),ROUND((G65-H66)/(factor!H65)*UVUNIT,0),0)</f>
        <v>#DIV/0!</v>
      </c>
      <c r="P65" s="123" t="e">
        <f t="shared" ca="1" si="10"/>
        <v>#DIV/0!</v>
      </c>
      <c r="Q65" s="123" t="e">
        <f ca="1">ROUND(P65*(factor!H65)/UVUNIT,0)</f>
        <v>#DIV/0!</v>
      </c>
      <c r="R65" s="123" t="e">
        <f t="shared" ca="1" si="2"/>
        <v>#DIV/0!</v>
      </c>
      <c r="S65" s="123" t="e">
        <f t="shared" ca="1" si="11"/>
        <v>#DIV/0!</v>
      </c>
      <c r="T65" s="123" t="e">
        <f t="shared" ca="1" si="12"/>
        <v>#DIV/0!</v>
      </c>
      <c r="U65" s="123" t="e">
        <f ca="1">IF(C65="","",ROUND(P64*factor!C65*UNIT/UVUNIT,0))</f>
        <v>#DIV/0!</v>
      </c>
      <c r="V65" s="123" t="e">
        <f t="shared" ca="1" si="3"/>
        <v>#DIV/0!</v>
      </c>
      <c r="W65" s="123" t="e">
        <f ca="1">ROUND((P64*factor!B65/UVUNIT),0)</f>
        <v>#DIV/0!</v>
      </c>
      <c r="X65" s="123" t="e">
        <f ca="1">ROUND((ROUND(P64*factor!C65/UVUNIT,0)+ROUND(P64*factor!H65/UVUNIT,0))*VLOOKUP(B65,Corridor,險種基本資料!$C$22,FALSE),0)</f>
        <v>#DIV/0!</v>
      </c>
      <c r="Y65" s="123" t="e">
        <f t="shared" ca="1" si="13"/>
        <v>#DIV/0!</v>
      </c>
      <c r="Z65" s="109">
        <f ca="1">ROUND(IF(險種基本資料!$I$28="Y",factor!I65,factor!D65)*(1-VLOOKUP(A65+1,險種基本資料!L:V,2+險種基本資料!$H$28,FALSE)),0)</f>
        <v>0</v>
      </c>
      <c r="AA65">
        <f ca="1">ROUND(IF(險種基本資料!$I$28="Y",factor!I66,factor!D66)*(1-VLOOKUP(A65+1,險種基本資料!L:V,2+險種基本資料!$H$28,FALSE)),0)</f>
        <v>0</v>
      </c>
      <c r="AB65">
        <f ca="1">IF(B65=險種基本資料!$B$21,0,ROUND(SA*UNIT/UVUNIT*(Z65+(AA65+factor!C66-Z65)*ROUNDDOWN(1/365,6)),0))</f>
        <v>0</v>
      </c>
      <c r="AC65" t="e">
        <f ca="1">IF(B65=險種基本資料!$B$21,0,ROUND(P65/UVUNIT*(factor!H65+(factor!H66+factor!C66-factor!H65)*ROUNDDOWN(1/365,6)) + IF(B65&lt;15,N65,0),0))</f>
        <v>#DIV/0!</v>
      </c>
      <c r="AD65">
        <f t="shared" ca="1" si="4"/>
        <v>0</v>
      </c>
      <c r="AE65">
        <f t="shared" ca="1" si="5"/>
        <v>0</v>
      </c>
      <c r="AF65">
        <f ca="1">factor!C65+AF64</f>
        <v>7714</v>
      </c>
    </row>
    <row r="66" spans="1:32" ht="16.149999999999999" hidden="1">
      <c r="A66" s="120">
        <v>64</v>
      </c>
      <c r="B66" s="121">
        <f t="shared" ca="1" si="0"/>
        <v>134</v>
      </c>
      <c r="C66" s="122">
        <f t="shared" si="16"/>
        <v>1.75</v>
      </c>
      <c r="D66" s="122">
        <f t="shared" si="16"/>
        <v>3.05</v>
      </c>
      <c r="E66" s="123">
        <f ca="1">ROUND(SA*factor!D66*UNIT/UVUNIT,RoundNo)+ ROUND(SA*factor!C66*UNIT/UVUNIT,RoundNo)</f>
        <v>0</v>
      </c>
      <c r="F66" s="123" t="e">
        <f ca="1">ROUND(P65*factor!H66/UVUNIT,RoundNo)+ROUND(P65*(factor!C66/UVUNIT),RoundNo)</f>
        <v>#DIV/0!</v>
      </c>
      <c r="G66" s="123" t="e">
        <f t="shared" ca="1" si="7"/>
        <v>#DIV/0!</v>
      </c>
      <c r="H66" s="124">
        <f t="shared" ca="1" si="8"/>
        <v>0</v>
      </c>
      <c r="I66" s="123">
        <f t="shared" ca="1" si="9"/>
        <v>2655727</v>
      </c>
      <c r="J66" s="123">
        <f ca="1">ROUND(SA*factor!G66*UNIT/UVUNIT,0)</f>
        <v>0</v>
      </c>
      <c r="K66" s="123">
        <f ca="1">ROUND(SA*factor!C66*UNIT/UVUNIT,0)</f>
        <v>0</v>
      </c>
      <c r="L66" s="123">
        <f ca="1">ROUND(SA*factor!E66*UNIT/UVUNIT,0)</f>
        <v>0</v>
      </c>
      <c r="M66" s="123">
        <f ca="1">ROUND(SA*factor!D66*UNIT/UVUNIT,0)</f>
        <v>0</v>
      </c>
      <c r="N66" s="123">
        <f t="shared" ca="1" si="1"/>
        <v>0</v>
      </c>
      <c r="O66" s="123" t="e">
        <f ca="1">IF(B66=15,ROUND(N66/(factor!H66)*UVUNIT,0),0)+IF(AND(B66&lt;&gt;險種基本資料!$B$21,B66&gt;15,OR(OR(PUAD=ZDIVOPT02,A66&lt;=PUAYear),AND(PMST=ZDIVOPT02,A66&gt;=PayYear))),ROUND((G66-H67)/(factor!H66)*UVUNIT,0),0)</f>
        <v>#DIV/0!</v>
      </c>
      <c r="P66" s="123" t="e">
        <f t="shared" ca="1" si="10"/>
        <v>#DIV/0!</v>
      </c>
      <c r="Q66" s="123" t="e">
        <f ca="1">ROUND(P66*(factor!H66)/UVUNIT,0)</f>
        <v>#DIV/0!</v>
      </c>
      <c r="R66" s="123" t="e">
        <f t="shared" ca="1" si="2"/>
        <v>#DIV/0!</v>
      </c>
      <c r="S66" s="123" t="e">
        <f t="shared" ca="1" si="11"/>
        <v>#DIV/0!</v>
      </c>
      <c r="T66" s="123" t="e">
        <f t="shared" ca="1" si="12"/>
        <v>#DIV/0!</v>
      </c>
      <c r="U66" s="123" t="e">
        <f ca="1">IF(C66="","",ROUND(P65*factor!C66*UNIT/UVUNIT,0))</f>
        <v>#DIV/0!</v>
      </c>
      <c r="V66" s="123" t="e">
        <f t="shared" ca="1" si="3"/>
        <v>#DIV/0!</v>
      </c>
      <c r="W66" s="123" t="e">
        <f ca="1">ROUND((P65*factor!B66/UVUNIT),0)</f>
        <v>#DIV/0!</v>
      </c>
      <c r="X66" s="123" t="e">
        <f ca="1">ROUND((ROUND(P65*factor!C66/UVUNIT,0)+ROUND(P65*factor!H66/UVUNIT,0))*VLOOKUP(B66,Corridor,險種基本資料!$C$22,FALSE),0)</f>
        <v>#DIV/0!</v>
      </c>
      <c r="Y66" s="123" t="e">
        <f t="shared" ca="1" si="13"/>
        <v>#DIV/0!</v>
      </c>
      <c r="Z66" s="109">
        <f ca="1">ROUND(IF(險種基本資料!$I$28="Y",factor!I66,factor!D66)*(1-VLOOKUP(A66+1,險種基本資料!L:V,2+險種基本資料!$H$28,FALSE)),0)</f>
        <v>0</v>
      </c>
      <c r="AA66">
        <f ca="1">ROUND(IF(險種基本資料!$I$28="Y",factor!I67,factor!D67)*(1-VLOOKUP(A66+1,險種基本資料!L:V,2+險種基本資料!$H$28,FALSE)),0)</f>
        <v>0</v>
      </c>
      <c r="AB66">
        <f ca="1">IF(B66=險種基本資料!$B$21,0,ROUND(SA*UNIT/UVUNIT*(Z66+(AA66+factor!C67-Z66)*ROUNDDOWN(1/365,6)),0))</f>
        <v>0</v>
      </c>
      <c r="AC66" t="e">
        <f ca="1">IF(B66=險種基本資料!$B$21,0,ROUND(P66/UVUNIT*(factor!H66+(factor!H67+factor!C67-factor!H66)*ROUNDDOWN(1/365,6)) + IF(B66&lt;15,N66,0),0))</f>
        <v>#DIV/0!</v>
      </c>
      <c r="AD66">
        <f t="shared" ca="1" si="4"/>
        <v>0</v>
      </c>
      <c r="AE66">
        <f t="shared" ca="1" si="5"/>
        <v>0</v>
      </c>
      <c r="AF66">
        <f ca="1">factor!C66+AF65</f>
        <v>7714</v>
      </c>
    </row>
    <row r="67" spans="1:32" ht="16.149999999999999" hidden="1">
      <c r="A67" s="120">
        <v>65</v>
      </c>
      <c r="B67" s="121">
        <f t="shared" ref="B67:B112" ca="1" si="17">Age+A67-1</f>
        <v>135</v>
      </c>
      <c r="C67" s="122">
        <f t="shared" si="16"/>
        <v>1.75</v>
      </c>
      <c r="D67" s="122">
        <f t="shared" si="16"/>
        <v>3.05</v>
      </c>
      <c r="E67" s="123">
        <f ca="1">ROUND(SA*factor!D67*UNIT/UVUNIT,RoundNo)+ ROUND(SA*factor!C67*UNIT/UVUNIT,RoundNo)</f>
        <v>0</v>
      </c>
      <c r="F67" s="123" t="e">
        <f ca="1">ROUND(P66*factor!H67/UVUNIT,RoundNo)+ROUND(P66*(factor!C67/UVUNIT),RoundNo)</f>
        <v>#DIV/0!</v>
      </c>
      <c r="G67" s="123" t="e">
        <f t="shared" ca="1" si="7"/>
        <v>#DIV/0!</v>
      </c>
      <c r="H67" s="124">
        <f t="shared" ca="1" si="8"/>
        <v>0</v>
      </c>
      <c r="I67" s="123">
        <f t="shared" ca="1" si="9"/>
        <v>2655727</v>
      </c>
      <c r="J67" s="123">
        <f ca="1">ROUND(SA*factor!G67*UNIT/UVUNIT,0)</f>
        <v>0</v>
      </c>
      <c r="K67" s="123">
        <f ca="1">ROUND(SA*factor!C67*UNIT/UVUNIT,0)</f>
        <v>0</v>
      </c>
      <c r="L67" s="123">
        <f ca="1">ROUND(SA*factor!E67*UNIT/UVUNIT,0)</f>
        <v>0</v>
      </c>
      <c r="M67" s="123">
        <f ca="1">ROUND(SA*factor!D67*UNIT/UVUNIT,0)</f>
        <v>0</v>
      </c>
      <c r="N67" s="123">
        <f t="shared" ref="N67:N111" ca="1" si="18">IF(B67&lt;16,ROUND(N66*(1+D67/100)+(G67-H68),0),0)</f>
        <v>0</v>
      </c>
      <c r="O67" s="123" t="e">
        <f ca="1">IF(B67=15,ROUND(N67/(factor!H67)*UVUNIT,0),0)+IF(AND(B67&lt;&gt;險種基本資料!$B$21,B67&gt;15,OR(OR(PUAD=ZDIVOPT02,A67&lt;=PUAYear),AND(PMST=ZDIVOPT02,A67&gt;=PayYear))),ROUND((G67-H68)/(factor!H67)*UVUNIT,0),0)</f>
        <v>#DIV/0!</v>
      </c>
      <c r="P67" s="123" t="e">
        <f t="shared" ca="1" si="10"/>
        <v>#DIV/0!</v>
      </c>
      <c r="Q67" s="123" t="e">
        <f ca="1">ROUND(P67*(factor!H67)/UVUNIT,0)</f>
        <v>#DIV/0!</v>
      </c>
      <c r="R67" s="123" t="e">
        <f t="shared" ref="R67:R112" ca="1" si="19">IF(OR(B67&lt;16,A67&lt;=PUAYear),0,G67-H68)</f>
        <v>#DIV/0!</v>
      </c>
      <c r="S67" s="123" t="e">
        <f t="shared" ca="1" si="11"/>
        <v>#DIV/0!</v>
      </c>
      <c r="T67" s="123" t="e">
        <f t="shared" ca="1" si="12"/>
        <v>#DIV/0!</v>
      </c>
      <c r="U67" s="123" t="e">
        <f ca="1">IF(C67="","",ROUND(P66*factor!C67*UNIT/UVUNIT,0))</f>
        <v>#DIV/0!</v>
      </c>
      <c r="V67" s="123" t="e">
        <f t="shared" ref="V67:V112" ca="1" si="20">ROUND(ROUND(ROUND(P66*GP/UVUNIT,0)*MIN(A67,PayYear),0)*PremMuti-ROUND(P66*AF66/UVUNIT, 0),0)</f>
        <v>#DIV/0!</v>
      </c>
      <c r="W67" s="123" t="e">
        <f ca="1">ROUND((P66*factor!B67/UVUNIT),0)</f>
        <v>#DIV/0!</v>
      </c>
      <c r="X67" s="123" t="e">
        <f ca="1">ROUND((ROUND(P66*factor!C67/UVUNIT,0)+ROUND(P66*factor!H67/UVUNIT,0))*VLOOKUP(B67,Corridor,險種基本資料!$C$22,FALSE),0)</f>
        <v>#DIV/0!</v>
      </c>
      <c r="Y67" s="123" t="e">
        <f t="shared" ca="1" si="13"/>
        <v>#DIV/0!</v>
      </c>
      <c r="Z67" s="109">
        <f ca="1">ROUND(IF(險種基本資料!$I$28="Y",factor!I67,factor!D67)*(1-VLOOKUP(A67+1,險種基本資料!L:V,2+險種基本資料!$H$28,FALSE)),0)</f>
        <v>0</v>
      </c>
      <c r="AA67">
        <f ca="1">ROUND(IF(險種基本資料!$I$28="Y",factor!I68,factor!D68)*(1-VLOOKUP(A67+1,險種基本資料!L:V,2+險種基本資料!$H$28,FALSE)),0)</f>
        <v>0</v>
      </c>
      <c r="AB67">
        <f ca="1">IF(B67=險種基本資料!$B$21,0,ROUND(SA*UNIT/UVUNIT*(Z67+(AA67+factor!C68-Z67)*ROUNDDOWN(1/365,6)),0))</f>
        <v>0</v>
      </c>
      <c r="AC67" t="e">
        <f ca="1">IF(B67=險種基本資料!$B$21,0,ROUND(P67/UVUNIT*(factor!H67+(factor!H68+factor!C68-factor!H67)*ROUNDDOWN(1/365,6)) + IF(B67&lt;15,N67,0),0))</f>
        <v>#DIV/0!</v>
      </c>
      <c r="AD67">
        <f t="shared" ref="AD67:AD112" ca="1" si="21">IF(AND(H68&gt;0,H69&lt;=0),A67,0)</f>
        <v>0</v>
      </c>
      <c r="AE67">
        <f t="shared" ref="AE67:AE112" ca="1" si="22">IF(AND(N67&gt;0,N68&lt;=0),A67,0)</f>
        <v>0</v>
      </c>
      <c r="AF67">
        <f ca="1">factor!C67+AF66</f>
        <v>7714</v>
      </c>
    </row>
    <row r="68" spans="1:32" ht="16.149999999999999" hidden="1">
      <c r="A68" s="120">
        <v>66</v>
      </c>
      <c r="B68" s="121">
        <f t="shared" ca="1" si="17"/>
        <v>136</v>
      </c>
      <c r="C68" s="122">
        <f t="shared" ref="C68:D83" si="23">C67</f>
        <v>1.75</v>
      </c>
      <c r="D68" s="122">
        <f t="shared" si="23"/>
        <v>3.05</v>
      </c>
      <c r="E68" s="123">
        <f ca="1">ROUND(SA*factor!D68*UNIT/UVUNIT,RoundNo)+ ROUND(SA*factor!C68*UNIT/UVUNIT,RoundNo)</f>
        <v>0</v>
      </c>
      <c r="F68" s="123" t="e">
        <f ca="1">ROUND(P67*factor!H68/UVUNIT,RoundNo)+ROUND(P67*(factor!C68/UVUNIT),RoundNo)</f>
        <v>#DIV/0!</v>
      </c>
      <c r="G68" s="123" t="e">
        <f t="shared" ref="G68:G112" ca="1" si="24">ROUND((E68+F68)*(D68-C68)/100,0)</f>
        <v>#DIV/0!</v>
      </c>
      <c r="H68" s="124">
        <f t="shared" ref="H68:H112" ca="1" si="25">IF(OR(B67&lt;16,AND(ZDIVOPT01=PMST,A67&lt;=PUAYear),AND(ZDIVOPT02=PMST,A67&gt;PUAYear)),IF(A68&lt;=PayYear,G67,0),0)</f>
        <v>0</v>
      </c>
      <c r="I68" s="123">
        <f t="shared" ref="I68:I112" ca="1" si="26">I67+IF(A68&lt;=PayYear,CYPremium,0)-H68</f>
        <v>2655727</v>
      </c>
      <c r="J68" s="123">
        <f ca="1">ROUND(SA*factor!G68*UNIT/UVUNIT,0)</f>
        <v>0</v>
      </c>
      <c r="K68" s="123">
        <f ca="1">ROUND(SA*factor!C68*UNIT/UVUNIT,0)</f>
        <v>0</v>
      </c>
      <c r="L68" s="123">
        <f ca="1">ROUND(SA*factor!E68*UNIT/UVUNIT,0)</f>
        <v>0</v>
      </c>
      <c r="M68" s="123">
        <f ca="1">ROUND(SA*factor!D68*UNIT/UVUNIT,0)</f>
        <v>0</v>
      </c>
      <c r="N68" s="123">
        <f t="shared" ca="1" si="18"/>
        <v>0</v>
      </c>
      <c r="O68" s="123" t="e">
        <f ca="1">IF(B68=15,ROUND(N68/(factor!H68)*UVUNIT,0),0)+IF(AND(B68&lt;&gt;險種基本資料!$B$21,B68&gt;15,OR(OR(PUAD=ZDIVOPT02,A68&lt;=PUAYear),AND(PMST=ZDIVOPT02,A68&gt;=PayYear))),ROUND((G68-H69)/(factor!H68)*UVUNIT,0),0)</f>
        <v>#DIV/0!</v>
      </c>
      <c r="P68" s="123" t="e">
        <f t="shared" ref="P68:P112" ca="1" si="27">P67+O68</f>
        <v>#DIV/0!</v>
      </c>
      <c r="Q68" s="123" t="e">
        <f ca="1">ROUND(P68*(factor!H68)/UVUNIT,0)</f>
        <v>#DIV/0!</v>
      </c>
      <c r="R68" s="123" t="e">
        <f t="shared" ca="1" si="19"/>
        <v>#DIV/0!</v>
      </c>
      <c r="S68" s="123" t="e">
        <f t="shared" ref="S68:S112" ca="1" si="28">S67+R68</f>
        <v>#DIV/0!</v>
      </c>
      <c r="T68" s="123" t="e">
        <f t="shared" ref="T68:T112" ca="1" si="29">ROUND(T67*(1+D68/100)+R68,0)</f>
        <v>#DIV/0!</v>
      </c>
      <c r="U68" s="123" t="e">
        <f ca="1">IF(C68="","",ROUND(P67*factor!C68*UNIT/UVUNIT,0))</f>
        <v>#DIV/0!</v>
      </c>
      <c r="V68" s="123" t="e">
        <f t="shared" ca="1" si="20"/>
        <v>#DIV/0!</v>
      </c>
      <c r="W68" s="123" t="e">
        <f ca="1">ROUND((P67*factor!B68/UVUNIT),0)</f>
        <v>#DIV/0!</v>
      </c>
      <c r="X68" s="123" t="e">
        <f ca="1">ROUND((ROUND(P67*factor!C68/UVUNIT,0)+ROUND(P67*factor!H68/UVUNIT,0))*VLOOKUP(B68,Corridor,險種基本資料!$C$22,FALSE),0)</f>
        <v>#DIV/0!</v>
      </c>
      <c r="Y68" s="123" t="e">
        <f t="shared" ref="Y68:Y112" ca="1" si="30">E68+F68</f>
        <v>#DIV/0!</v>
      </c>
      <c r="Z68" s="109">
        <f ca="1">ROUND(IF(險種基本資料!$I$28="Y",factor!I68,factor!D68)*(1-VLOOKUP(A68+1,險種基本資料!L:V,2+險種基本資料!$H$28,FALSE)),0)</f>
        <v>0</v>
      </c>
      <c r="AA68">
        <f ca="1">ROUND(IF(險種基本資料!$I$28="Y",factor!I69,factor!D69)*(1-VLOOKUP(A68+1,險種基本資料!L:V,2+險種基本資料!$H$28,FALSE)),0)</f>
        <v>0</v>
      </c>
      <c r="AB68">
        <f ca="1">IF(B68=險種基本資料!$B$21,0,ROUND(SA*UNIT/UVUNIT*(Z68+(AA68+factor!C69-Z68)*ROUNDDOWN(1/365,6)),0))</f>
        <v>0</v>
      </c>
      <c r="AC68" t="e">
        <f ca="1">IF(B68=險種基本資料!$B$21,0,ROUND(P68/UVUNIT*(factor!H68+(factor!H69+factor!C69-factor!H68)*ROUNDDOWN(1/365,6)) + IF(B68&lt;15,N68,0),0))</f>
        <v>#DIV/0!</v>
      </c>
      <c r="AD68">
        <f t="shared" ca="1" si="21"/>
        <v>0</v>
      </c>
      <c r="AE68">
        <f t="shared" ca="1" si="22"/>
        <v>0</v>
      </c>
      <c r="AF68">
        <f ca="1">factor!C68+AF67</f>
        <v>7714</v>
      </c>
    </row>
    <row r="69" spans="1:32" ht="16.149999999999999" hidden="1">
      <c r="A69" s="120">
        <v>67</v>
      </c>
      <c r="B69" s="121">
        <f t="shared" ca="1" si="17"/>
        <v>137</v>
      </c>
      <c r="C69" s="122">
        <f t="shared" si="23"/>
        <v>1.75</v>
      </c>
      <c r="D69" s="122">
        <f t="shared" si="23"/>
        <v>3.05</v>
      </c>
      <c r="E69" s="123">
        <f ca="1">ROUND(SA*factor!D69*UNIT/UVUNIT,RoundNo)+ ROUND(SA*factor!C69*UNIT/UVUNIT,RoundNo)</f>
        <v>0</v>
      </c>
      <c r="F69" s="123" t="e">
        <f ca="1">ROUND(P68*factor!H69/UVUNIT,RoundNo)+ROUND(P68*(factor!C69/UVUNIT),RoundNo)</f>
        <v>#DIV/0!</v>
      </c>
      <c r="G69" s="123" t="e">
        <f t="shared" ca="1" si="24"/>
        <v>#DIV/0!</v>
      </c>
      <c r="H69" s="124">
        <f t="shared" ca="1" si="25"/>
        <v>0</v>
      </c>
      <c r="I69" s="123">
        <f t="shared" ca="1" si="26"/>
        <v>2655727</v>
      </c>
      <c r="J69" s="123">
        <f ca="1">ROUND(SA*factor!G69*UNIT/UVUNIT,0)</f>
        <v>0</v>
      </c>
      <c r="K69" s="123">
        <f ca="1">ROUND(SA*factor!C69*UNIT/UVUNIT,0)</f>
        <v>0</v>
      </c>
      <c r="L69" s="123">
        <f ca="1">ROUND(SA*factor!E69*UNIT/UVUNIT,0)</f>
        <v>0</v>
      </c>
      <c r="M69" s="123">
        <f ca="1">ROUND(SA*factor!D69*UNIT/UVUNIT,0)</f>
        <v>0</v>
      </c>
      <c r="N69" s="123">
        <f t="shared" ca="1" si="18"/>
        <v>0</v>
      </c>
      <c r="O69" s="123" t="e">
        <f ca="1">IF(B69=15,ROUND(N69/(factor!H69)*UVUNIT,0),0)+IF(AND(B69&lt;&gt;險種基本資料!$B$21,B69&gt;15,OR(OR(PUAD=ZDIVOPT02,A69&lt;=PUAYear),AND(PMST=ZDIVOPT02,A69&gt;=PayYear))),ROUND((G69-H70)/(factor!H69)*UVUNIT,0),0)</f>
        <v>#DIV/0!</v>
      </c>
      <c r="P69" s="123" t="e">
        <f t="shared" ca="1" si="27"/>
        <v>#DIV/0!</v>
      </c>
      <c r="Q69" s="123" t="e">
        <f ca="1">ROUND(P69*(factor!H69)/UVUNIT,0)</f>
        <v>#DIV/0!</v>
      </c>
      <c r="R69" s="123" t="e">
        <f t="shared" ca="1" si="19"/>
        <v>#DIV/0!</v>
      </c>
      <c r="S69" s="123" t="e">
        <f t="shared" ca="1" si="28"/>
        <v>#DIV/0!</v>
      </c>
      <c r="T69" s="123" t="e">
        <f t="shared" ca="1" si="29"/>
        <v>#DIV/0!</v>
      </c>
      <c r="U69" s="123" t="e">
        <f ca="1">IF(C69="","",ROUND(P68*factor!C69*UNIT/UVUNIT,0))</f>
        <v>#DIV/0!</v>
      </c>
      <c r="V69" s="123" t="e">
        <f t="shared" ca="1" si="20"/>
        <v>#DIV/0!</v>
      </c>
      <c r="W69" s="123" t="e">
        <f ca="1">ROUND((P68*factor!B69/UVUNIT),0)</f>
        <v>#DIV/0!</v>
      </c>
      <c r="X69" s="123" t="e">
        <f ca="1">ROUND((ROUND(P68*factor!C69/UVUNIT,0)+ROUND(P68*factor!H69/UVUNIT,0))*VLOOKUP(B69,Corridor,險種基本資料!$C$22,FALSE),0)</f>
        <v>#DIV/0!</v>
      </c>
      <c r="Y69" s="123" t="e">
        <f t="shared" ca="1" si="30"/>
        <v>#DIV/0!</v>
      </c>
      <c r="Z69" s="109">
        <f ca="1">ROUND(IF(險種基本資料!$I$28="Y",factor!I69,factor!D69)*(1-VLOOKUP(A69+1,險種基本資料!L:V,2+險種基本資料!$H$28,FALSE)),0)</f>
        <v>0</v>
      </c>
      <c r="AA69">
        <f ca="1">ROUND(IF(險種基本資料!$I$28="Y",factor!I70,factor!D70)*(1-VLOOKUP(A69+1,險種基本資料!L:V,2+險種基本資料!$H$28,FALSE)),0)</f>
        <v>0</v>
      </c>
      <c r="AB69">
        <f ca="1">IF(B69=險種基本資料!$B$21,0,ROUND(SA*UNIT/UVUNIT*(Z69+(AA69+factor!C70-Z69)*ROUNDDOWN(1/365,6)),0))</f>
        <v>0</v>
      </c>
      <c r="AC69" t="e">
        <f ca="1">IF(B69=險種基本資料!$B$21,0,ROUND(P69/UVUNIT*(factor!H69+(factor!H70+factor!C70-factor!H69)*ROUNDDOWN(1/365,6)) + IF(B69&lt;15,N69,0),0))</f>
        <v>#DIV/0!</v>
      </c>
      <c r="AD69">
        <f t="shared" ca="1" si="21"/>
        <v>0</v>
      </c>
      <c r="AE69">
        <f t="shared" ca="1" si="22"/>
        <v>0</v>
      </c>
      <c r="AF69">
        <f ca="1">factor!C69+AF68</f>
        <v>7714</v>
      </c>
    </row>
    <row r="70" spans="1:32" ht="16.149999999999999" hidden="1">
      <c r="A70" s="120">
        <v>68</v>
      </c>
      <c r="B70" s="121">
        <f t="shared" ca="1" si="17"/>
        <v>138</v>
      </c>
      <c r="C70" s="122">
        <f t="shared" si="23"/>
        <v>1.75</v>
      </c>
      <c r="D70" s="122">
        <f t="shared" si="23"/>
        <v>3.05</v>
      </c>
      <c r="E70" s="123">
        <f ca="1">ROUND(SA*factor!D70*UNIT/UVUNIT,RoundNo)+ ROUND(SA*factor!C70*UNIT/UVUNIT,RoundNo)</f>
        <v>0</v>
      </c>
      <c r="F70" s="123" t="e">
        <f ca="1">ROUND(P69*factor!H70/UVUNIT,RoundNo)+ROUND(P69*(factor!C70/UVUNIT),RoundNo)</f>
        <v>#DIV/0!</v>
      </c>
      <c r="G70" s="123" t="e">
        <f t="shared" ca="1" si="24"/>
        <v>#DIV/0!</v>
      </c>
      <c r="H70" s="124">
        <f t="shared" ca="1" si="25"/>
        <v>0</v>
      </c>
      <c r="I70" s="123">
        <f t="shared" ca="1" si="26"/>
        <v>2655727</v>
      </c>
      <c r="J70" s="123">
        <f ca="1">ROUND(SA*factor!G70*UNIT/UVUNIT,0)</f>
        <v>0</v>
      </c>
      <c r="K70" s="123">
        <f ca="1">ROUND(SA*factor!C70*UNIT/UVUNIT,0)</f>
        <v>0</v>
      </c>
      <c r="L70" s="123">
        <f ca="1">ROUND(SA*factor!E70*UNIT/UVUNIT,0)</f>
        <v>0</v>
      </c>
      <c r="M70" s="123">
        <f ca="1">ROUND(SA*factor!D70*UNIT/UVUNIT,0)</f>
        <v>0</v>
      </c>
      <c r="N70" s="123">
        <f t="shared" ca="1" si="18"/>
        <v>0</v>
      </c>
      <c r="O70" s="123" t="e">
        <f ca="1">IF(B70=15,ROUND(N70/(factor!H70)*UVUNIT,0),0)+IF(AND(B70&lt;&gt;險種基本資料!$B$21,B70&gt;15,OR(OR(PUAD=ZDIVOPT02,A70&lt;=PUAYear),AND(PMST=ZDIVOPT02,A70&gt;=PayYear))),ROUND((G70-H71)/(factor!H70)*UVUNIT,0),0)</f>
        <v>#DIV/0!</v>
      </c>
      <c r="P70" s="123" t="e">
        <f t="shared" ca="1" si="27"/>
        <v>#DIV/0!</v>
      </c>
      <c r="Q70" s="123" t="e">
        <f ca="1">ROUND(P70*(factor!H70)/UVUNIT,0)</f>
        <v>#DIV/0!</v>
      </c>
      <c r="R70" s="123" t="e">
        <f t="shared" ca="1" si="19"/>
        <v>#DIV/0!</v>
      </c>
      <c r="S70" s="123" t="e">
        <f t="shared" ca="1" si="28"/>
        <v>#DIV/0!</v>
      </c>
      <c r="T70" s="123" t="e">
        <f t="shared" ca="1" si="29"/>
        <v>#DIV/0!</v>
      </c>
      <c r="U70" s="123" t="e">
        <f ca="1">IF(C70="","",ROUND(P69*factor!C70*UNIT/UVUNIT,0))</f>
        <v>#DIV/0!</v>
      </c>
      <c r="V70" s="123" t="e">
        <f t="shared" ca="1" si="20"/>
        <v>#DIV/0!</v>
      </c>
      <c r="W70" s="123" t="e">
        <f ca="1">ROUND((P69*factor!B70/UVUNIT),0)</f>
        <v>#DIV/0!</v>
      </c>
      <c r="X70" s="123" t="e">
        <f ca="1">ROUND((ROUND(P69*factor!C70/UVUNIT,0)+ROUND(P69*factor!H70/UVUNIT,0))*VLOOKUP(B70,Corridor,險種基本資料!$C$22,FALSE),0)</f>
        <v>#DIV/0!</v>
      </c>
      <c r="Y70" s="123" t="e">
        <f t="shared" ca="1" si="30"/>
        <v>#DIV/0!</v>
      </c>
      <c r="Z70" s="109">
        <f ca="1">ROUND(IF(險種基本資料!$I$28="Y",factor!I70,factor!D70)*(1-VLOOKUP(A70+1,險種基本資料!L:V,2+險種基本資料!$H$28,FALSE)),0)</f>
        <v>0</v>
      </c>
      <c r="AA70">
        <f ca="1">ROUND(IF(險種基本資料!$I$28="Y",factor!I71,factor!D71)*(1-VLOOKUP(A70+1,險種基本資料!L:V,2+險種基本資料!$H$28,FALSE)),0)</f>
        <v>0</v>
      </c>
      <c r="AB70">
        <f ca="1">IF(B70=險種基本資料!$B$21,0,ROUND(SA*UNIT/UVUNIT*(Z70+(AA70+factor!C71-Z70)*ROUNDDOWN(1/365,6)),0))</f>
        <v>0</v>
      </c>
      <c r="AC70" t="e">
        <f ca="1">IF(B70=險種基本資料!$B$21,0,ROUND(P70/UVUNIT*(factor!H70+(factor!H71+factor!C71-factor!H70)*ROUNDDOWN(1/365,6)) + IF(B70&lt;15,N70,0),0))</f>
        <v>#DIV/0!</v>
      </c>
      <c r="AD70">
        <f t="shared" ca="1" si="21"/>
        <v>0</v>
      </c>
      <c r="AE70">
        <f t="shared" ca="1" si="22"/>
        <v>0</v>
      </c>
      <c r="AF70">
        <f ca="1">factor!C70+AF69</f>
        <v>7714</v>
      </c>
    </row>
    <row r="71" spans="1:32" ht="16.149999999999999" hidden="1">
      <c r="A71" s="120">
        <v>69</v>
      </c>
      <c r="B71" s="121">
        <f t="shared" ca="1" si="17"/>
        <v>139</v>
      </c>
      <c r="C71" s="122">
        <f t="shared" si="23"/>
        <v>1.75</v>
      </c>
      <c r="D71" s="122">
        <f t="shared" si="23"/>
        <v>3.05</v>
      </c>
      <c r="E71" s="123">
        <f ca="1">ROUND(SA*factor!D71*UNIT/UVUNIT,RoundNo)+ ROUND(SA*factor!C71*UNIT/UVUNIT,RoundNo)</f>
        <v>0</v>
      </c>
      <c r="F71" s="123" t="e">
        <f ca="1">ROUND(P70*factor!H71/UVUNIT,RoundNo)+ROUND(P70*(factor!C71/UVUNIT),RoundNo)</f>
        <v>#DIV/0!</v>
      </c>
      <c r="G71" s="123" t="e">
        <f t="shared" ca="1" si="24"/>
        <v>#DIV/0!</v>
      </c>
      <c r="H71" s="124">
        <f t="shared" ca="1" si="25"/>
        <v>0</v>
      </c>
      <c r="I71" s="123">
        <f t="shared" ca="1" si="26"/>
        <v>2655727</v>
      </c>
      <c r="J71" s="123">
        <f ca="1">ROUND(SA*factor!G71*UNIT/UVUNIT,0)</f>
        <v>0</v>
      </c>
      <c r="K71" s="123">
        <f ca="1">ROUND(SA*factor!C71*UNIT/UVUNIT,0)</f>
        <v>0</v>
      </c>
      <c r="L71" s="123">
        <f ca="1">ROUND(SA*factor!E71*UNIT/UVUNIT,0)</f>
        <v>0</v>
      </c>
      <c r="M71" s="123">
        <f ca="1">ROUND(SA*factor!D71*UNIT/UVUNIT,0)</f>
        <v>0</v>
      </c>
      <c r="N71" s="123">
        <f t="shared" ca="1" si="18"/>
        <v>0</v>
      </c>
      <c r="O71" s="123" t="e">
        <f ca="1">IF(B71=15,ROUND(N71/(factor!H71)*UVUNIT,0),0)+IF(AND(B71&lt;&gt;險種基本資料!$B$21,B71&gt;15,OR(OR(PUAD=ZDIVOPT02,A71&lt;=PUAYear),AND(PMST=ZDIVOPT02,A71&gt;=PayYear))),ROUND((G71-H72)/(factor!H71)*UVUNIT,0),0)</f>
        <v>#DIV/0!</v>
      </c>
      <c r="P71" s="123" t="e">
        <f t="shared" ca="1" si="27"/>
        <v>#DIV/0!</v>
      </c>
      <c r="Q71" s="123" t="e">
        <f ca="1">ROUND(P71*(factor!H71)/UVUNIT,0)</f>
        <v>#DIV/0!</v>
      </c>
      <c r="R71" s="123" t="e">
        <f t="shared" ca="1" si="19"/>
        <v>#DIV/0!</v>
      </c>
      <c r="S71" s="123" t="e">
        <f t="shared" ca="1" si="28"/>
        <v>#DIV/0!</v>
      </c>
      <c r="T71" s="123" t="e">
        <f t="shared" ca="1" si="29"/>
        <v>#DIV/0!</v>
      </c>
      <c r="U71" s="123" t="e">
        <f ca="1">IF(C71="","",ROUND(P70*factor!C71*UNIT/UVUNIT,0))</f>
        <v>#DIV/0!</v>
      </c>
      <c r="V71" s="123" t="e">
        <f t="shared" ca="1" si="20"/>
        <v>#DIV/0!</v>
      </c>
      <c r="W71" s="123" t="e">
        <f ca="1">ROUND((P70*factor!B71/UVUNIT),0)</f>
        <v>#DIV/0!</v>
      </c>
      <c r="X71" s="123" t="e">
        <f ca="1">ROUND((ROUND(P70*factor!C71/UVUNIT,0)+ROUND(P70*factor!H71/UVUNIT,0))*VLOOKUP(B71,Corridor,險種基本資料!$C$22,FALSE),0)</f>
        <v>#DIV/0!</v>
      </c>
      <c r="Y71" s="123" t="e">
        <f t="shared" ca="1" si="30"/>
        <v>#DIV/0!</v>
      </c>
      <c r="Z71" s="109">
        <f ca="1">ROUND(IF(險種基本資料!$I$28="Y",factor!I71,factor!D71)*(1-VLOOKUP(A71+1,險種基本資料!L:V,2+險種基本資料!$H$28,FALSE)),0)</f>
        <v>0</v>
      </c>
      <c r="AA71">
        <f ca="1">ROUND(IF(險種基本資料!$I$28="Y",factor!I72,factor!D72)*(1-VLOOKUP(A71+1,險種基本資料!L:V,2+險種基本資料!$H$28,FALSE)),0)</f>
        <v>0</v>
      </c>
      <c r="AB71">
        <f ca="1">IF(B71=險種基本資料!$B$21,0,ROUND(SA*UNIT/UVUNIT*(Z71+(AA71+factor!C72-Z71)*ROUNDDOWN(1/365,6)),0))</f>
        <v>0</v>
      </c>
      <c r="AC71" t="e">
        <f ca="1">IF(B71=險種基本資料!$B$21,0,ROUND(P71/UVUNIT*(factor!H71+(factor!H72+factor!C72-factor!H71)*ROUNDDOWN(1/365,6)) + IF(B71&lt;15,N71,0),0))</f>
        <v>#DIV/0!</v>
      </c>
      <c r="AD71">
        <f t="shared" ca="1" si="21"/>
        <v>0</v>
      </c>
      <c r="AE71">
        <f t="shared" ca="1" si="22"/>
        <v>0</v>
      </c>
      <c r="AF71">
        <f ca="1">factor!C71+AF70</f>
        <v>7714</v>
      </c>
    </row>
    <row r="72" spans="1:32" ht="16.149999999999999" hidden="1">
      <c r="A72" s="120">
        <v>70</v>
      </c>
      <c r="B72" s="121">
        <f t="shared" ca="1" si="17"/>
        <v>140</v>
      </c>
      <c r="C72" s="122">
        <f t="shared" si="23"/>
        <v>1.75</v>
      </c>
      <c r="D72" s="122">
        <f t="shared" si="23"/>
        <v>3.05</v>
      </c>
      <c r="E72" s="123">
        <f ca="1">ROUND(SA*factor!D72*UNIT/UVUNIT,RoundNo)+ ROUND(SA*factor!C72*UNIT/UVUNIT,RoundNo)</f>
        <v>0</v>
      </c>
      <c r="F72" s="123" t="e">
        <f ca="1">ROUND(P71*factor!H72/UVUNIT,RoundNo)+ROUND(P71*(factor!C72/UVUNIT),RoundNo)</f>
        <v>#DIV/0!</v>
      </c>
      <c r="G72" s="123" t="e">
        <f t="shared" ca="1" si="24"/>
        <v>#DIV/0!</v>
      </c>
      <c r="H72" s="124">
        <f t="shared" ca="1" si="25"/>
        <v>0</v>
      </c>
      <c r="I72" s="123">
        <f t="shared" ca="1" si="26"/>
        <v>2655727</v>
      </c>
      <c r="J72" s="123">
        <f ca="1">ROUND(SA*factor!G72*UNIT/UVUNIT,0)</f>
        <v>0</v>
      </c>
      <c r="K72" s="123">
        <f ca="1">ROUND(SA*factor!C72*UNIT/UVUNIT,0)</f>
        <v>0</v>
      </c>
      <c r="L72" s="123">
        <f ca="1">ROUND(SA*factor!E72*UNIT/UVUNIT,0)</f>
        <v>0</v>
      </c>
      <c r="M72" s="123">
        <f ca="1">ROUND(SA*factor!D72*UNIT/UVUNIT,0)</f>
        <v>0</v>
      </c>
      <c r="N72" s="123">
        <f t="shared" ca="1" si="18"/>
        <v>0</v>
      </c>
      <c r="O72" s="123" t="e">
        <f ca="1">IF(B72=15,ROUND(N72/(factor!H72)*UVUNIT,0),0)+IF(AND(B72&lt;&gt;險種基本資料!$B$21,B72&gt;15,OR(OR(PUAD=ZDIVOPT02,A72&lt;=PUAYear),AND(PMST=ZDIVOPT02,A72&gt;=PayYear))),ROUND((G72-H73)/(factor!H72)*UVUNIT,0),0)</f>
        <v>#DIV/0!</v>
      </c>
      <c r="P72" s="123" t="e">
        <f t="shared" ca="1" si="27"/>
        <v>#DIV/0!</v>
      </c>
      <c r="Q72" s="123" t="e">
        <f ca="1">ROUND(P72*(factor!H72)/UVUNIT,0)</f>
        <v>#DIV/0!</v>
      </c>
      <c r="R72" s="123" t="e">
        <f t="shared" ca="1" si="19"/>
        <v>#DIV/0!</v>
      </c>
      <c r="S72" s="123" t="e">
        <f t="shared" ca="1" si="28"/>
        <v>#DIV/0!</v>
      </c>
      <c r="T72" s="123" t="e">
        <f t="shared" ca="1" si="29"/>
        <v>#DIV/0!</v>
      </c>
      <c r="U72" s="123" t="e">
        <f ca="1">IF(C72="","",ROUND(P71*factor!C72*UNIT/UVUNIT,0))</f>
        <v>#DIV/0!</v>
      </c>
      <c r="V72" s="123" t="e">
        <f t="shared" ca="1" si="20"/>
        <v>#DIV/0!</v>
      </c>
      <c r="W72" s="123" t="e">
        <f ca="1">ROUND((P71*factor!B72/UVUNIT),0)</f>
        <v>#DIV/0!</v>
      </c>
      <c r="X72" s="123" t="e">
        <f ca="1">ROUND((ROUND(P71*factor!C72/UVUNIT,0)+ROUND(P71*factor!H72/UVUNIT,0))*VLOOKUP(B72,Corridor,險種基本資料!$C$22,FALSE),0)</f>
        <v>#DIV/0!</v>
      </c>
      <c r="Y72" s="123" t="e">
        <f t="shared" ca="1" si="30"/>
        <v>#DIV/0!</v>
      </c>
      <c r="Z72" s="109">
        <f ca="1">ROUND(IF(險種基本資料!$I$28="Y",factor!I72,factor!D72)*(1-VLOOKUP(A72+1,險種基本資料!L:V,2+險種基本資料!$H$28,FALSE)),0)</f>
        <v>0</v>
      </c>
      <c r="AA72">
        <f ca="1">ROUND(IF(險種基本資料!$I$28="Y",factor!I73,factor!D73)*(1-VLOOKUP(A72+1,險種基本資料!L:V,2+險種基本資料!$H$28,FALSE)),0)</f>
        <v>0</v>
      </c>
      <c r="AB72">
        <f ca="1">IF(B72=險種基本資料!$B$21,0,ROUND(SA*UNIT/UVUNIT*(Z72+(AA72+factor!C73-Z72)*ROUNDDOWN(1/365,6)),0))</f>
        <v>0</v>
      </c>
      <c r="AC72" t="e">
        <f ca="1">IF(B72=險種基本資料!$B$21,0,ROUND(P72/UVUNIT*(factor!H72+(factor!H73+factor!C73-factor!H72)*ROUNDDOWN(1/365,6)) + IF(B72&lt;15,N72,0),0))</f>
        <v>#DIV/0!</v>
      </c>
      <c r="AD72">
        <f t="shared" ca="1" si="21"/>
        <v>0</v>
      </c>
      <c r="AE72">
        <f t="shared" ca="1" si="22"/>
        <v>0</v>
      </c>
      <c r="AF72">
        <f ca="1">factor!C72+AF71</f>
        <v>7714</v>
      </c>
    </row>
    <row r="73" spans="1:32" ht="16.149999999999999" hidden="1">
      <c r="A73" s="120">
        <v>71</v>
      </c>
      <c r="B73" s="121">
        <f t="shared" ca="1" si="17"/>
        <v>141</v>
      </c>
      <c r="C73" s="122">
        <f t="shared" si="23"/>
        <v>1.75</v>
      </c>
      <c r="D73" s="122">
        <f t="shared" si="23"/>
        <v>3.05</v>
      </c>
      <c r="E73" s="123">
        <f ca="1">ROUND(SA*factor!D73*UNIT/UVUNIT,RoundNo)+ ROUND(SA*factor!C73*UNIT/UVUNIT,RoundNo)</f>
        <v>0</v>
      </c>
      <c r="F73" s="123" t="e">
        <f ca="1">ROUND(P72*factor!H73/UVUNIT,RoundNo)+ROUND(P72*(factor!C73/UVUNIT),RoundNo)</f>
        <v>#DIV/0!</v>
      </c>
      <c r="G73" s="123" t="e">
        <f t="shared" ca="1" si="24"/>
        <v>#DIV/0!</v>
      </c>
      <c r="H73" s="124">
        <f t="shared" ca="1" si="25"/>
        <v>0</v>
      </c>
      <c r="I73" s="123">
        <f t="shared" ca="1" si="26"/>
        <v>2655727</v>
      </c>
      <c r="J73" s="123">
        <f ca="1">ROUND(SA*factor!G73*UNIT/UVUNIT,0)</f>
        <v>0</v>
      </c>
      <c r="K73" s="123">
        <f ca="1">ROUND(SA*factor!C73*UNIT/UVUNIT,0)</f>
        <v>0</v>
      </c>
      <c r="L73" s="123">
        <f ca="1">ROUND(SA*factor!E73*UNIT/UVUNIT,0)</f>
        <v>0</v>
      </c>
      <c r="M73" s="123">
        <f ca="1">ROUND(SA*factor!D73*UNIT/UVUNIT,0)</f>
        <v>0</v>
      </c>
      <c r="N73" s="123">
        <f t="shared" ca="1" si="18"/>
        <v>0</v>
      </c>
      <c r="O73" s="123" t="e">
        <f ca="1">IF(B73=15,ROUND(N73/(factor!H73)*UVUNIT,0),0)+IF(AND(B73&lt;&gt;險種基本資料!$B$21,B73&gt;15,OR(OR(PUAD=ZDIVOPT02,A73&lt;=PUAYear),AND(PMST=ZDIVOPT02,A73&gt;=PayYear))),ROUND((G73-H74)/(factor!H73)*UVUNIT,0),0)</f>
        <v>#DIV/0!</v>
      </c>
      <c r="P73" s="123" t="e">
        <f t="shared" ca="1" si="27"/>
        <v>#DIV/0!</v>
      </c>
      <c r="Q73" s="123" t="e">
        <f ca="1">ROUND(P73*(factor!H73)/UVUNIT,0)</f>
        <v>#DIV/0!</v>
      </c>
      <c r="R73" s="123" t="e">
        <f t="shared" ca="1" si="19"/>
        <v>#DIV/0!</v>
      </c>
      <c r="S73" s="123" t="e">
        <f t="shared" ca="1" si="28"/>
        <v>#DIV/0!</v>
      </c>
      <c r="T73" s="123" t="e">
        <f t="shared" ca="1" si="29"/>
        <v>#DIV/0!</v>
      </c>
      <c r="U73" s="123" t="e">
        <f ca="1">IF(C73="","",ROUND(P72*factor!C73*UNIT/UVUNIT,0))</f>
        <v>#DIV/0!</v>
      </c>
      <c r="V73" s="123" t="e">
        <f t="shared" ca="1" si="20"/>
        <v>#DIV/0!</v>
      </c>
      <c r="W73" s="123" t="e">
        <f ca="1">ROUND((P72*factor!B73/UVUNIT),0)</f>
        <v>#DIV/0!</v>
      </c>
      <c r="X73" s="123" t="e">
        <f ca="1">ROUND((ROUND(P72*factor!C73/UVUNIT,0)+ROUND(P72*factor!H73/UVUNIT,0))*VLOOKUP(B73,Corridor,險種基本資料!$C$22,FALSE),0)</f>
        <v>#DIV/0!</v>
      </c>
      <c r="Y73" s="123" t="e">
        <f t="shared" ca="1" si="30"/>
        <v>#DIV/0!</v>
      </c>
      <c r="Z73" s="109">
        <f ca="1">ROUND(IF(險種基本資料!$I$28="Y",factor!I73,factor!D73)*(1-VLOOKUP(A73+1,險種基本資料!L:V,2+險種基本資料!$H$28,FALSE)),0)</f>
        <v>0</v>
      </c>
      <c r="AA73">
        <f ca="1">ROUND(IF(險種基本資料!$I$28="Y",factor!I74,factor!D74)*(1-VLOOKUP(A73+1,險種基本資料!L:V,2+險種基本資料!$H$28,FALSE)),0)</f>
        <v>0</v>
      </c>
      <c r="AB73">
        <f ca="1">IF(B73=險種基本資料!$B$21,0,ROUND(SA*UNIT/UVUNIT*(Z73+(AA73+factor!C74-Z73)*ROUNDDOWN(1/365,6)),0))</f>
        <v>0</v>
      </c>
      <c r="AC73" t="e">
        <f ca="1">IF(B73=險種基本資料!$B$21,0,ROUND(P73/UVUNIT*(factor!H73+(factor!H74+factor!C74-factor!H73)*ROUNDDOWN(1/365,6)) + IF(B73&lt;15,N73,0),0))</f>
        <v>#DIV/0!</v>
      </c>
      <c r="AD73">
        <f t="shared" ca="1" si="21"/>
        <v>0</v>
      </c>
      <c r="AE73">
        <f t="shared" ca="1" si="22"/>
        <v>0</v>
      </c>
      <c r="AF73">
        <f ca="1">factor!C73+AF72</f>
        <v>7714</v>
      </c>
    </row>
    <row r="74" spans="1:32" ht="16.149999999999999" hidden="1">
      <c r="A74" s="120">
        <v>72</v>
      </c>
      <c r="B74" s="121">
        <f t="shared" ca="1" si="17"/>
        <v>142</v>
      </c>
      <c r="C74" s="122">
        <f t="shared" si="23"/>
        <v>1.75</v>
      </c>
      <c r="D74" s="122">
        <f t="shared" si="23"/>
        <v>3.05</v>
      </c>
      <c r="E74" s="123">
        <f ca="1">ROUND(SA*factor!D74*UNIT/UVUNIT,RoundNo)+ ROUND(SA*factor!C74*UNIT/UVUNIT,RoundNo)</f>
        <v>0</v>
      </c>
      <c r="F74" s="123" t="e">
        <f ca="1">ROUND(P73*factor!H74/UVUNIT,RoundNo)+ROUND(P73*(factor!C74/UVUNIT),RoundNo)</f>
        <v>#DIV/0!</v>
      </c>
      <c r="G74" s="123" t="e">
        <f t="shared" ca="1" si="24"/>
        <v>#DIV/0!</v>
      </c>
      <c r="H74" s="124">
        <f t="shared" ca="1" si="25"/>
        <v>0</v>
      </c>
      <c r="I74" s="123">
        <f t="shared" ca="1" si="26"/>
        <v>2655727</v>
      </c>
      <c r="J74" s="123">
        <f ca="1">ROUND(SA*factor!G74*UNIT/UVUNIT,0)</f>
        <v>0</v>
      </c>
      <c r="K74" s="123">
        <f ca="1">ROUND(SA*factor!C74*UNIT/UVUNIT,0)</f>
        <v>0</v>
      </c>
      <c r="L74" s="123">
        <f ca="1">ROUND(SA*factor!E74*UNIT/UVUNIT,0)</f>
        <v>0</v>
      </c>
      <c r="M74" s="123">
        <f ca="1">ROUND(SA*factor!D74*UNIT/UVUNIT,0)</f>
        <v>0</v>
      </c>
      <c r="N74" s="123">
        <f t="shared" ca="1" si="18"/>
        <v>0</v>
      </c>
      <c r="O74" s="123" t="e">
        <f ca="1">IF(B74=15,ROUND(N74/(factor!H74)*UVUNIT,0),0)+IF(AND(B74&lt;&gt;險種基本資料!$B$21,B74&gt;15,OR(OR(PUAD=ZDIVOPT02,A74&lt;=PUAYear),AND(PMST=ZDIVOPT02,A74&gt;=PayYear))),ROUND((G74-H75)/(factor!H74)*UVUNIT,0),0)</f>
        <v>#DIV/0!</v>
      </c>
      <c r="P74" s="123" t="e">
        <f t="shared" ca="1" si="27"/>
        <v>#DIV/0!</v>
      </c>
      <c r="Q74" s="123" t="e">
        <f ca="1">ROUND(P74*(factor!H74)/UVUNIT,0)</f>
        <v>#DIV/0!</v>
      </c>
      <c r="R74" s="123" t="e">
        <f t="shared" ca="1" si="19"/>
        <v>#DIV/0!</v>
      </c>
      <c r="S74" s="123" t="e">
        <f t="shared" ca="1" si="28"/>
        <v>#DIV/0!</v>
      </c>
      <c r="T74" s="123" t="e">
        <f t="shared" ca="1" si="29"/>
        <v>#DIV/0!</v>
      </c>
      <c r="U74" s="123" t="e">
        <f ca="1">IF(C74="","",ROUND(P73*factor!C74*UNIT/UVUNIT,0))</f>
        <v>#DIV/0!</v>
      </c>
      <c r="V74" s="123" t="e">
        <f t="shared" ca="1" si="20"/>
        <v>#DIV/0!</v>
      </c>
      <c r="W74" s="123" t="e">
        <f ca="1">ROUND((P73*factor!B74/UVUNIT),0)</f>
        <v>#DIV/0!</v>
      </c>
      <c r="X74" s="123" t="e">
        <f ca="1">ROUND((ROUND(P73*factor!C74/UVUNIT,0)+ROUND(P73*factor!H74/UVUNIT,0))*VLOOKUP(B74,Corridor,險種基本資料!$C$22,FALSE),0)</f>
        <v>#DIV/0!</v>
      </c>
      <c r="Y74" s="123" t="e">
        <f t="shared" ca="1" si="30"/>
        <v>#DIV/0!</v>
      </c>
      <c r="Z74" s="109">
        <f ca="1">ROUND(IF(險種基本資料!$I$28="Y",factor!I74,factor!D74)*(1-VLOOKUP(A74+1,險種基本資料!L:V,2+險種基本資料!$H$28,FALSE)),0)</f>
        <v>0</v>
      </c>
      <c r="AA74">
        <f ca="1">ROUND(IF(險種基本資料!$I$28="Y",factor!I75,factor!D75)*(1-VLOOKUP(A74+1,險種基本資料!L:V,2+險種基本資料!$H$28,FALSE)),0)</f>
        <v>0</v>
      </c>
      <c r="AB74">
        <f ca="1">IF(B74=險種基本資料!$B$21,0,ROUND(SA*UNIT/UVUNIT*(Z74+(AA74+factor!C75-Z74)*ROUNDDOWN(1/365,6)),0))</f>
        <v>0</v>
      </c>
      <c r="AC74" t="e">
        <f ca="1">IF(B74=險種基本資料!$B$21,0,ROUND(P74/UVUNIT*(factor!H74+(factor!H75+factor!C75-factor!H74)*ROUNDDOWN(1/365,6)) + IF(B74&lt;15,N74,0),0))</f>
        <v>#DIV/0!</v>
      </c>
      <c r="AD74">
        <f t="shared" ca="1" si="21"/>
        <v>0</v>
      </c>
      <c r="AE74">
        <f t="shared" ca="1" si="22"/>
        <v>0</v>
      </c>
      <c r="AF74">
        <f ca="1">factor!C74+AF73</f>
        <v>7714</v>
      </c>
    </row>
    <row r="75" spans="1:32" ht="16.149999999999999" hidden="1">
      <c r="A75" s="120">
        <v>73</v>
      </c>
      <c r="B75" s="121">
        <f t="shared" ca="1" si="17"/>
        <v>143</v>
      </c>
      <c r="C75" s="122">
        <f t="shared" si="23"/>
        <v>1.75</v>
      </c>
      <c r="D75" s="122">
        <f t="shared" si="23"/>
        <v>3.05</v>
      </c>
      <c r="E75" s="123">
        <f ca="1">ROUND(SA*factor!D75*UNIT/UVUNIT,RoundNo)+ ROUND(SA*factor!C75*UNIT/UVUNIT,RoundNo)</f>
        <v>0</v>
      </c>
      <c r="F75" s="123" t="e">
        <f ca="1">ROUND(P74*factor!H75/UVUNIT,RoundNo)+ROUND(P74*(factor!C75/UVUNIT),RoundNo)</f>
        <v>#DIV/0!</v>
      </c>
      <c r="G75" s="123" t="e">
        <f t="shared" ca="1" si="24"/>
        <v>#DIV/0!</v>
      </c>
      <c r="H75" s="124">
        <f t="shared" ca="1" si="25"/>
        <v>0</v>
      </c>
      <c r="I75" s="123">
        <f t="shared" ca="1" si="26"/>
        <v>2655727</v>
      </c>
      <c r="J75" s="123">
        <f ca="1">ROUND(SA*factor!G75*UNIT/UVUNIT,0)</f>
        <v>0</v>
      </c>
      <c r="K75" s="123">
        <f ca="1">ROUND(SA*factor!C75*UNIT/UVUNIT,0)</f>
        <v>0</v>
      </c>
      <c r="L75" s="123">
        <f ca="1">ROUND(SA*factor!E75*UNIT/UVUNIT,0)</f>
        <v>0</v>
      </c>
      <c r="M75" s="123">
        <f ca="1">ROUND(SA*factor!D75*UNIT/UVUNIT,0)</f>
        <v>0</v>
      </c>
      <c r="N75" s="123">
        <f t="shared" ca="1" si="18"/>
        <v>0</v>
      </c>
      <c r="O75" s="123" t="e">
        <f ca="1">IF(B75=15,ROUND(N75/(factor!H75)*UVUNIT,0),0)+IF(AND(B75&lt;&gt;險種基本資料!$B$21,B75&gt;15,OR(OR(PUAD=ZDIVOPT02,A75&lt;=PUAYear),AND(PMST=ZDIVOPT02,A75&gt;=PayYear))),ROUND((G75-H76)/(factor!H75)*UVUNIT,0),0)</f>
        <v>#DIV/0!</v>
      </c>
      <c r="P75" s="123" t="e">
        <f t="shared" ca="1" si="27"/>
        <v>#DIV/0!</v>
      </c>
      <c r="Q75" s="123" t="e">
        <f ca="1">ROUND(P75*(factor!H75)/UVUNIT,0)</f>
        <v>#DIV/0!</v>
      </c>
      <c r="R75" s="123" t="e">
        <f t="shared" ca="1" si="19"/>
        <v>#DIV/0!</v>
      </c>
      <c r="S75" s="123" t="e">
        <f t="shared" ca="1" si="28"/>
        <v>#DIV/0!</v>
      </c>
      <c r="T75" s="123" t="e">
        <f t="shared" ca="1" si="29"/>
        <v>#DIV/0!</v>
      </c>
      <c r="U75" s="123" t="e">
        <f ca="1">IF(C75="","",ROUND(P74*factor!C75*UNIT/UVUNIT,0))</f>
        <v>#DIV/0!</v>
      </c>
      <c r="V75" s="123" t="e">
        <f t="shared" ca="1" si="20"/>
        <v>#DIV/0!</v>
      </c>
      <c r="W75" s="123" t="e">
        <f ca="1">ROUND((P74*factor!B75/UVUNIT),0)</f>
        <v>#DIV/0!</v>
      </c>
      <c r="X75" s="123" t="e">
        <f ca="1">ROUND((ROUND(P74*factor!C75/UVUNIT,0)+ROUND(P74*factor!H75/UVUNIT,0))*VLOOKUP(B75,Corridor,險種基本資料!$C$22,FALSE),0)</f>
        <v>#DIV/0!</v>
      </c>
      <c r="Y75" s="123" t="e">
        <f t="shared" ca="1" si="30"/>
        <v>#DIV/0!</v>
      </c>
      <c r="Z75" s="109">
        <f ca="1">ROUND(IF(險種基本資料!$I$28="Y",factor!I75,factor!D75)*(1-VLOOKUP(A75+1,險種基本資料!L:V,2+險種基本資料!$H$28,FALSE)),0)</f>
        <v>0</v>
      </c>
      <c r="AA75">
        <f ca="1">ROUND(IF(險種基本資料!$I$28="Y",factor!I76,factor!D76)*(1-VLOOKUP(A75+1,險種基本資料!L:V,2+險種基本資料!$H$28,FALSE)),0)</f>
        <v>0</v>
      </c>
      <c r="AB75">
        <f ca="1">IF(B75=險種基本資料!$B$21,0,ROUND(SA*UNIT/UVUNIT*(Z75+(AA75+factor!C76-Z75)*ROUNDDOWN(1/365,6)),0))</f>
        <v>0</v>
      </c>
      <c r="AC75" t="e">
        <f ca="1">IF(B75=險種基本資料!$B$21,0,ROUND(P75/UVUNIT*(factor!H75+(factor!H76+factor!C76-factor!H75)*ROUNDDOWN(1/365,6)) + IF(B75&lt;15,N75,0),0))</f>
        <v>#DIV/0!</v>
      </c>
      <c r="AD75">
        <f t="shared" ca="1" si="21"/>
        <v>0</v>
      </c>
      <c r="AE75">
        <f t="shared" ca="1" si="22"/>
        <v>0</v>
      </c>
      <c r="AF75">
        <f ca="1">factor!C75+AF74</f>
        <v>7714</v>
      </c>
    </row>
    <row r="76" spans="1:32" ht="16.149999999999999" hidden="1">
      <c r="A76" s="120">
        <v>74</v>
      </c>
      <c r="B76" s="121">
        <f t="shared" ca="1" si="17"/>
        <v>144</v>
      </c>
      <c r="C76" s="122">
        <f t="shared" si="23"/>
        <v>1.75</v>
      </c>
      <c r="D76" s="122">
        <f t="shared" si="23"/>
        <v>3.05</v>
      </c>
      <c r="E76" s="123">
        <f ca="1">ROUND(SA*factor!D76*UNIT/UVUNIT,RoundNo)+ ROUND(SA*factor!C76*UNIT/UVUNIT,RoundNo)</f>
        <v>0</v>
      </c>
      <c r="F76" s="123" t="e">
        <f ca="1">ROUND(P75*factor!H76/UVUNIT,RoundNo)+ROUND(P75*(factor!C76/UVUNIT),RoundNo)</f>
        <v>#DIV/0!</v>
      </c>
      <c r="G76" s="123" t="e">
        <f t="shared" ca="1" si="24"/>
        <v>#DIV/0!</v>
      </c>
      <c r="H76" s="124">
        <f t="shared" ca="1" si="25"/>
        <v>0</v>
      </c>
      <c r="I76" s="123">
        <f t="shared" ca="1" si="26"/>
        <v>2655727</v>
      </c>
      <c r="J76" s="123">
        <f ca="1">ROUND(SA*factor!G76*UNIT/UVUNIT,0)</f>
        <v>0</v>
      </c>
      <c r="K76" s="123">
        <f ca="1">ROUND(SA*factor!C76*UNIT/UVUNIT,0)</f>
        <v>0</v>
      </c>
      <c r="L76" s="123">
        <f ca="1">ROUND(SA*factor!E76*UNIT/UVUNIT,0)</f>
        <v>0</v>
      </c>
      <c r="M76" s="123">
        <f ca="1">ROUND(SA*factor!D76*UNIT/UVUNIT,0)</f>
        <v>0</v>
      </c>
      <c r="N76" s="123">
        <f t="shared" ca="1" si="18"/>
        <v>0</v>
      </c>
      <c r="O76" s="123" t="e">
        <f ca="1">IF(B76=15,ROUND(N76/(factor!H76)*UVUNIT,0),0)+IF(AND(B76&lt;&gt;險種基本資料!$B$21,B76&gt;15,OR(OR(PUAD=ZDIVOPT02,A76&lt;=PUAYear),AND(PMST=ZDIVOPT02,A76&gt;=PayYear))),ROUND((G76-H77)/(factor!H76)*UVUNIT,0),0)</f>
        <v>#DIV/0!</v>
      </c>
      <c r="P76" s="123" t="e">
        <f t="shared" ca="1" si="27"/>
        <v>#DIV/0!</v>
      </c>
      <c r="Q76" s="123" t="e">
        <f ca="1">ROUND(P76*(factor!H76)/UVUNIT,0)</f>
        <v>#DIV/0!</v>
      </c>
      <c r="R76" s="123" t="e">
        <f t="shared" ca="1" si="19"/>
        <v>#DIV/0!</v>
      </c>
      <c r="S76" s="123" t="e">
        <f t="shared" ca="1" si="28"/>
        <v>#DIV/0!</v>
      </c>
      <c r="T76" s="123" t="e">
        <f t="shared" ca="1" si="29"/>
        <v>#DIV/0!</v>
      </c>
      <c r="U76" s="123" t="e">
        <f ca="1">IF(C76="","",ROUND(P75*factor!C76*UNIT/UVUNIT,0))</f>
        <v>#DIV/0!</v>
      </c>
      <c r="V76" s="123" t="e">
        <f t="shared" ca="1" si="20"/>
        <v>#DIV/0!</v>
      </c>
      <c r="W76" s="123" t="e">
        <f ca="1">ROUND((P75*factor!B76/UVUNIT),0)</f>
        <v>#DIV/0!</v>
      </c>
      <c r="X76" s="123" t="e">
        <f ca="1">ROUND((ROUND(P75*factor!C76/UVUNIT,0)+ROUND(P75*factor!H76/UVUNIT,0))*VLOOKUP(B76,Corridor,險種基本資料!$C$22,FALSE),0)</f>
        <v>#DIV/0!</v>
      </c>
      <c r="Y76" s="123" t="e">
        <f t="shared" ca="1" si="30"/>
        <v>#DIV/0!</v>
      </c>
      <c r="Z76" s="109">
        <f ca="1">ROUND(IF(險種基本資料!$I$28="Y",factor!I76,factor!D76)*(1-VLOOKUP(A76+1,險種基本資料!L:V,2+險種基本資料!$H$28,FALSE)),0)</f>
        <v>0</v>
      </c>
      <c r="AA76">
        <f ca="1">ROUND(IF(險種基本資料!$I$28="Y",factor!I77,factor!D77)*(1-VLOOKUP(A76+1,險種基本資料!L:V,2+險種基本資料!$H$28,FALSE)),0)</f>
        <v>0</v>
      </c>
      <c r="AB76">
        <f ca="1">IF(B76=險種基本資料!$B$21,0,ROUND(SA*UNIT/UVUNIT*(Z76+(AA76+factor!C77-Z76)*ROUNDDOWN(1/365,6)),0))</f>
        <v>0</v>
      </c>
      <c r="AC76" t="e">
        <f ca="1">IF(B76=險種基本資料!$B$21,0,ROUND(P76/UVUNIT*(factor!H76+(factor!H77+factor!C77-factor!H76)*ROUNDDOWN(1/365,6)) + IF(B76&lt;15,N76,0),0))</f>
        <v>#DIV/0!</v>
      </c>
      <c r="AD76">
        <f t="shared" ca="1" si="21"/>
        <v>0</v>
      </c>
      <c r="AE76">
        <f t="shared" ca="1" si="22"/>
        <v>0</v>
      </c>
      <c r="AF76">
        <f ca="1">factor!C76+AF75</f>
        <v>7714</v>
      </c>
    </row>
    <row r="77" spans="1:32" ht="16.149999999999999" hidden="1">
      <c r="A77" s="120">
        <v>75</v>
      </c>
      <c r="B77" s="121">
        <f t="shared" ca="1" si="17"/>
        <v>145</v>
      </c>
      <c r="C77" s="122">
        <f t="shared" si="23"/>
        <v>1.75</v>
      </c>
      <c r="D77" s="122">
        <f t="shared" si="23"/>
        <v>3.05</v>
      </c>
      <c r="E77" s="123">
        <f ca="1">ROUND(SA*factor!D77*UNIT/UVUNIT,RoundNo)+ ROUND(SA*factor!C77*UNIT/UVUNIT,RoundNo)</f>
        <v>0</v>
      </c>
      <c r="F77" s="123" t="e">
        <f ca="1">ROUND(P76*factor!H77/UVUNIT,RoundNo)+ROUND(P76*(factor!C77/UVUNIT),RoundNo)</f>
        <v>#DIV/0!</v>
      </c>
      <c r="G77" s="123" t="e">
        <f t="shared" ca="1" si="24"/>
        <v>#DIV/0!</v>
      </c>
      <c r="H77" s="124">
        <f t="shared" ca="1" si="25"/>
        <v>0</v>
      </c>
      <c r="I77" s="123">
        <f t="shared" ca="1" si="26"/>
        <v>2655727</v>
      </c>
      <c r="J77" s="123">
        <f ca="1">ROUND(SA*factor!G77*UNIT/UVUNIT,0)</f>
        <v>0</v>
      </c>
      <c r="K77" s="123">
        <f ca="1">ROUND(SA*factor!C77*UNIT/UVUNIT,0)</f>
        <v>0</v>
      </c>
      <c r="L77" s="123">
        <f ca="1">ROUND(SA*factor!E77*UNIT/UVUNIT,0)</f>
        <v>0</v>
      </c>
      <c r="M77" s="123">
        <f ca="1">ROUND(SA*factor!D77*UNIT/UVUNIT,0)</f>
        <v>0</v>
      </c>
      <c r="N77" s="123">
        <f t="shared" ca="1" si="18"/>
        <v>0</v>
      </c>
      <c r="O77" s="123" t="e">
        <f ca="1">IF(B77=15,ROUND(N77/(factor!H77)*UVUNIT,0),0)+IF(AND(B77&lt;&gt;險種基本資料!$B$21,B77&gt;15,OR(OR(PUAD=ZDIVOPT02,A77&lt;=PUAYear),AND(PMST=ZDIVOPT02,A77&gt;=PayYear))),ROUND((G77-H78)/(factor!H77)*UVUNIT,0),0)</f>
        <v>#DIV/0!</v>
      </c>
      <c r="P77" s="123" t="e">
        <f t="shared" ca="1" si="27"/>
        <v>#DIV/0!</v>
      </c>
      <c r="Q77" s="123" t="e">
        <f ca="1">ROUND(P77*(factor!H77)/UVUNIT,0)</f>
        <v>#DIV/0!</v>
      </c>
      <c r="R77" s="123" t="e">
        <f t="shared" ca="1" si="19"/>
        <v>#DIV/0!</v>
      </c>
      <c r="S77" s="123" t="e">
        <f t="shared" ca="1" si="28"/>
        <v>#DIV/0!</v>
      </c>
      <c r="T77" s="123" t="e">
        <f t="shared" ca="1" si="29"/>
        <v>#DIV/0!</v>
      </c>
      <c r="U77" s="123" t="e">
        <f ca="1">IF(C77="","",ROUND(P76*factor!C77*UNIT/UVUNIT,0))</f>
        <v>#DIV/0!</v>
      </c>
      <c r="V77" s="123" t="e">
        <f t="shared" ca="1" si="20"/>
        <v>#DIV/0!</v>
      </c>
      <c r="W77" s="123" t="e">
        <f ca="1">ROUND((P76*factor!B77/UVUNIT),0)</f>
        <v>#DIV/0!</v>
      </c>
      <c r="X77" s="123" t="e">
        <f ca="1">ROUND((ROUND(P76*factor!C77/UVUNIT,0)+ROUND(P76*factor!H77/UVUNIT,0))*VLOOKUP(B77,Corridor,險種基本資料!$C$22,FALSE),0)</f>
        <v>#DIV/0!</v>
      </c>
      <c r="Y77" s="123" t="e">
        <f t="shared" ca="1" si="30"/>
        <v>#DIV/0!</v>
      </c>
      <c r="Z77" s="109">
        <f ca="1">ROUND(IF(險種基本資料!$I$28="Y",factor!I77,factor!D77)*(1-VLOOKUP(A77+1,險種基本資料!L:V,2+險種基本資料!$H$28,FALSE)),0)</f>
        <v>0</v>
      </c>
      <c r="AA77">
        <f ca="1">ROUND(IF(險種基本資料!$I$28="Y",factor!I78,factor!D78)*(1-VLOOKUP(A77+1,險種基本資料!L:V,2+險種基本資料!$H$28,FALSE)),0)</f>
        <v>0</v>
      </c>
      <c r="AB77">
        <f ca="1">IF(B77=險種基本資料!$B$21,0,ROUND(SA*UNIT/UVUNIT*(Z77+(AA77+factor!C78-Z77)*ROUNDDOWN(1/365,6)),0))</f>
        <v>0</v>
      </c>
      <c r="AC77" t="e">
        <f ca="1">IF(B77=險種基本資料!$B$21,0,ROUND(P77/UVUNIT*(factor!H77+(factor!H78+factor!C78-factor!H77)*ROUNDDOWN(1/365,6)) + IF(B77&lt;15,N77,0),0))</f>
        <v>#DIV/0!</v>
      </c>
      <c r="AD77">
        <f t="shared" ca="1" si="21"/>
        <v>0</v>
      </c>
      <c r="AE77">
        <f t="shared" ca="1" si="22"/>
        <v>0</v>
      </c>
      <c r="AF77">
        <f ca="1">factor!C77+AF76</f>
        <v>7714</v>
      </c>
    </row>
    <row r="78" spans="1:32" ht="16.149999999999999" hidden="1">
      <c r="A78" s="120">
        <v>76</v>
      </c>
      <c r="B78" s="121">
        <f t="shared" ca="1" si="17"/>
        <v>146</v>
      </c>
      <c r="C78" s="122">
        <f t="shared" si="23"/>
        <v>1.75</v>
      </c>
      <c r="D78" s="122">
        <f t="shared" si="23"/>
        <v>3.05</v>
      </c>
      <c r="E78" s="123">
        <f ca="1">ROUND(SA*factor!D78*UNIT/UVUNIT,RoundNo)+ ROUND(SA*factor!C78*UNIT/UVUNIT,RoundNo)</f>
        <v>0</v>
      </c>
      <c r="F78" s="123" t="e">
        <f ca="1">ROUND(P77*factor!H78/UVUNIT,RoundNo)+ROUND(P77*(factor!C78/UVUNIT),RoundNo)</f>
        <v>#DIV/0!</v>
      </c>
      <c r="G78" s="123" t="e">
        <f t="shared" ca="1" si="24"/>
        <v>#DIV/0!</v>
      </c>
      <c r="H78" s="124">
        <f t="shared" ca="1" si="25"/>
        <v>0</v>
      </c>
      <c r="I78" s="123">
        <f t="shared" ca="1" si="26"/>
        <v>2655727</v>
      </c>
      <c r="J78" s="123">
        <f ca="1">ROUND(SA*factor!G78*UNIT/UVUNIT,0)</f>
        <v>0</v>
      </c>
      <c r="K78" s="123">
        <f ca="1">ROUND(SA*factor!C78*UNIT/UVUNIT,0)</f>
        <v>0</v>
      </c>
      <c r="L78" s="123">
        <f ca="1">ROUND(SA*factor!E78*UNIT/UVUNIT,0)</f>
        <v>0</v>
      </c>
      <c r="M78" s="123">
        <f ca="1">ROUND(SA*factor!D78*UNIT/UVUNIT,0)</f>
        <v>0</v>
      </c>
      <c r="N78" s="123">
        <f t="shared" ca="1" si="18"/>
        <v>0</v>
      </c>
      <c r="O78" s="123" t="e">
        <f ca="1">IF(B78=15,ROUND(N78/(factor!H78)*UVUNIT,0),0)+IF(AND(B78&lt;&gt;險種基本資料!$B$21,B78&gt;15,OR(OR(PUAD=ZDIVOPT02,A78&lt;=PUAYear),AND(PMST=ZDIVOPT02,A78&gt;=PayYear))),ROUND((G78-H79)/(factor!H78)*UVUNIT,0),0)</f>
        <v>#DIV/0!</v>
      </c>
      <c r="P78" s="123" t="e">
        <f t="shared" ca="1" si="27"/>
        <v>#DIV/0!</v>
      </c>
      <c r="Q78" s="123" t="e">
        <f ca="1">ROUND(P78*(factor!H78)/UVUNIT,0)</f>
        <v>#DIV/0!</v>
      </c>
      <c r="R78" s="123" t="e">
        <f t="shared" ca="1" si="19"/>
        <v>#DIV/0!</v>
      </c>
      <c r="S78" s="123" t="e">
        <f t="shared" ca="1" si="28"/>
        <v>#DIV/0!</v>
      </c>
      <c r="T78" s="123" t="e">
        <f t="shared" ca="1" si="29"/>
        <v>#DIV/0!</v>
      </c>
      <c r="U78" s="123" t="e">
        <f ca="1">IF(C78="","",ROUND(P77*factor!C78*UNIT/UVUNIT,0))</f>
        <v>#DIV/0!</v>
      </c>
      <c r="V78" s="123" t="e">
        <f t="shared" ca="1" si="20"/>
        <v>#DIV/0!</v>
      </c>
      <c r="W78" s="123" t="e">
        <f ca="1">ROUND((P77*factor!B78/UVUNIT),0)</f>
        <v>#DIV/0!</v>
      </c>
      <c r="X78" s="123" t="e">
        <f ca="1">ROUND((ROUND(P77*factor!C78/UVUNIT,0)+ROUND(P77*factor!H78/UVUNIT,0))*VLOOKUP(B78,Corridor,險種基本資料!$C$22,FALSE),0)</f>
        <v>#DIV/0!</v>
      </c>
      <c r="Y78" s="123" t="e">
        <f t="shared" ca="1" si="30"/>
        <v>#DIV/0!</v>
      </c>
      <c r="Z78" s="109">
        <f ca="1">ROUND(IF(險種基本資料!$I$28="Y",factor!I78,factor!D78)*(1-VLOOKUP(A78+1,險種基本資料!L:V,2+險種基本資料!$H$28,FALSE)),0)</f>
        <v>0</v>
      </c>
      <c r="AA78">
        <f ca="1">ROUND(IF(險種基本資料!$I$28="Y",factor!I79,factor!D79)*(1-VLOOKUP(A78+1,險種基本資料!L:V,2+險種基本資料!$H$28,FALSE)),0)</f>
        <v>0</v>
      </c>
      <c r="AB78">
        <f ca="1">IF(B78=險種基本資料!$B$21,0,ROUND(SA*UNIT/UVUNIT*(Z78+(AA78+factor!C79-Z78)*ROUNDDOWN(1/365,6)),0))</f>
        <v>0</v>
      </c>
      <c r="AC78" t="e">
        <f ca="1">IF(B78=險種基本資料!$B$21,0,ROUND(P78/UVUNIT*(factor!H78+(factor!H79+factor!C79-factor!H78)*ROUNDDOWN(1/365,6)) + IF(B78&lt;15,N78,0),0))</f>
        <v>#DIV/0!</v>
      </c>
      <c r="AD78">
        <f t="shared" ca="1" si="21"/>
        <v>0</v>
      </c>
      <c r="AE78">
        <f t="shared" ca="1" si="22"/>
        <v>0</v>
      </c>
      <c r="AF78">
        <f ca="1">factor!C78+AF77</f>
        <v>7714</v>
      </c>
    </row>
    <row r="79" spans="1:32" ht="16.149999999999999" hidden="1">
      <c r="A79" s="120">
        <v>77</v>
      </c>
      <c r="B79" s="121">
        <f t="shared" ca="1" si="17"/>
        <v>147</v>
      </c>
      <c r="C79" s="122">
        <f t="shared" si="23"/>
        <v>1.75</v>
      </c>
      <c r="D79" s="122">
        <f t="shared" si="23"/>
        <v>3.05</v>
      </c>
      <c r="E79" s="123">
        <f ca="1">ROUND(SA*factor!D79*UNIT/UVUNIT,RoundNo)+ ROUND(SA*factor!C79*UNIT/UVUNIT,RoundNo)</f>
        <v>0</v>
      </c>
      <c r="F79" s="123" t="e">
        <f ca="1">ROUND(P78*factor!H79/UVUNIT,RoundNo)+ROUND(P78*(factor!C79/UVUNIT),RoundNo)</f>
        <v>#DIV/0!</v>
      </c>
      <c r="G79" s="123" t="e">
        <f t="shared" ca="1" si="24"/>
        <v>#DIV/0!</v>
      </c>
      <c r="H79" s="124">
        <f t="shared" ca="1" si="25"/>
        <v>0</v>
      </c>
      <c r="I79" s="123">
        <f t="shared" ca="1" si="26"/>
        <v>2655727</v>
      </c>
      <c r="J79" s="123">
        <f ca="1">ROUND(SA*factor!G79*UNIT/UVUNIT,0)</f>
        <v>0</v>
      </c>
      <c r="K79" s="123">
        <f ca="1">ROUND(SA*factor!C79*UNIT/UVUNIT,0)</f>
        <v>0</v>
      </c>
      <c r="L79" s="123">
        <f ca="1">ROUND(SA*factor!E79*UNIT/UVUNIT,0)</f>
        <v>0</v>
      </c>
      <c r="M79" s="123">
        <f ca="1">ROUND(SA*factor!D79*UNIT/UVUNIT,0)</f>
        <v>0</v>
      </c>
      <c r="N79" s="123">
        <f t="shared" ca="1" si="18"/>
        <v>0</v>
      </c>
      <c r="O79" s="123" t="e">
        <f ca="1">IF(B79=15,ROUND(N79/(factor!H79)*UVUNIT,0),0)+IF(AND(B79&lt;&gt;險種基本資料!$B$21,B79&gt;15,OR(OR(PUAD=ZDIVOPT02,A79&lt;=PUAYear),AND(PMST=ZDIVOPT02,A79&gt;=PayYear))),ROUND((G79-H80)/(factor!H79)*UVUNIT,0),0)</f>
        <v>#DIV/0!</v>
      </c>
      <c r="P79" s="123" t="e">
        <f t="shared" ca="1" si="27"/>
        <v>#DIV/0!</v>
      </c>
      <c r="Q79" s="123" t="e">
        <f ca="1">ROUND(P79*(factor!H79)/UVUNIT,0)</f>
        <v>#DIV/0!</v>
      </c>
      <c r="R79" s="123" t="e">
        <f t="shared" ca="1" si="19"/>
        <v>#DIV/0!</v>
      </c>
      <c r="S79" s="123" t="e">
        <f t="shared" ca="1" si="28"/>
        <v>#DIV/0!</v>
      </c>
      <c r="T79" s="123" t="e">
        <f t="shared" ca="1" si="29"/>
        <v>#DIV/0!</v>
      </c>
      <c r="U79" s="123" t="e">
        <f ca="1">IF(C79="","",ROUND(P78*factor!C79*UNIT/UVUNIT,0))</f>
        <v>#DIV/0!</v>
      </c>
      <c r="V79" s="123" t="e">
        <f t="shared" ca="1" si="20"/>
        <v>#DIV/0!</v>
      </c>
      <c r="W79" s="123" t="e">
        <f ca="1">ROUND((P78*factor!B79/UVUNIT),0)</f>
        <v>#DIV/0!</v>
      </c>
      <c r="X79" s="123" t="e">
        <f ca="1">ROUND((ROUND(P78*factor!C79/UVUNIT,0)+ROUND(P78*factor!H79/UVUNIT,0))*VLOOKUP(B79,Corridor,險種基本資料!$C$22,FALSE),0)</f>
        <v>#DIV/0!</v>
      </c>
      <c r="Y79" s="123" t="e">
        <f t="shared" ca="1" si="30"/>
        <v>#DIV/0!</v>
      </c>
      <c r="Z79" s="109">
        <f ca="1">ROUND(IF(險種基本資料!$I$28="Y",factor!I79,factor!D79)*(1-VLOOKUP(A79+1,險種基本資料!L:V,2+險種基本資料!$H$28,FALSE)),0)</f>
        <v>0</v>
      </c>
      <c r="AA79">
        <f ca="1">ROUND(IF(險種基本資料!$I$28="Y",factor!I80,factor!D80)*(1-VLOOKUP(A79+1,險種基本資料!L:V,2+險種基本資料!$H$28,FALSE)),0)</f>
        <v>0</v>
      </c>
      <c r="AB79">
        <f ca="1">IF(B79=險種基本資料!$B$21,0,ROUND(SA*UNIT/UVUNIT*(Z79+(AA79+factor!C80-Z79)*ROUNDDOWN(1/365,6)),0))</f>
        <v>0</v>
      </c>
      <c r="AC79" t="e">
        <f ca="1">IF(B79=險種基本資料!$B$21,0,ROUND(P79/UVUNIT*(factor!H79+(factor!H80+factor!C80-factor!H79)*ROUNDDOWN(1/365,6)) + IF(B79&lt;15,N79,0),0))</f>
        <v>#DIV/0!</v>
      </c>
      <c r="AD79">
        <f t="shared" ca="1" si="21"/>
        <v>0</v>
      </c>
      <c r="AE79">
        <f t="shared" ca="1" si="22"/>
        <v>0</v>
      </c>
      <c r="AF79">
        <f ca="1">factor!C79+AF78</f>
        <v>7714</v>
      </c>
    </row>
    <row r="80" spans="1:32" ht="16.149999999999999" hidden="1">
      <c r="A80" s="120">
        <v>78</v>
      </c>
      <c r="B80" s="121">
        <f t="shared" ca="1" si="17"/>
        <v>148</v>
      </c>
      <c r="C80" s="122">
        <f t="shared" si="23"/>
        <v>1.75</v>
      </c>
      <c r="D80" s="122">
        <f t="shared" si="23"/>
        <v>3.05</v>
      </c>
      <c r="E80" s="123">
        <f ca="1">ROUND(SA*factor!D80*UNIT/UVUNIT,RoundNo)+ ROUND(SA*factor!C80*UNIT/UVUNIT,RoundNo)</f>
        <v>0</v>
      </c>
      <c r="F80" s="123" t="e">
        <f ca="1">ROUND(P79*factor!H80/UVUNIT,RoundNo)+ROUND(P79*(factor!C80/UVUNIT),RoundNo)</f>
        <v>#DIV/0!</v>
      </c>
      <c r="G80" s="123" t="e">
        <f t="shared" ca="1" si="24"/>
        <v>#DIV/0!</v>
      </c>
      <c r="H80" s="124">
        <f t="shared" ca="1" si="25"/>
        <v>0</v>
      </c>
      <c r="I80" s="123">
        <f t="shared" ca="1" si="26"/>
        <v>2655727</v>
      </c>
      <c r="J80" s="123">
        <f ca="1">ROUND(SA*factor!G80*UNIT/UVUNIT,0)</f>
        <v>0</v>
      </c>
      <c r="K80" s="123">
        <f ca="1">ROUND(SA*factor!C80*UNIT/UVUNIT,0)</f>
        <v>0</v>
      </c>
      <c r="L80" s="123">
        <f ca="1">ROUND(SA*factor!E80*UNIT/UVUNIT,0)</f>
        <v>0</v>
      </c>
      <c r="M80" s="123">
        <f ca="1">ROUND(SA*factor!D80*UNIT/UVUNIT,0)</f>
        <v>0</v>
      </c>
      <c r="N80" s="123">
        <f t="shared" ca="1" si="18"/>
        <v>0</v>
      </c>
      <c r="O80" s="123" t="e">
        <f ca="1">IF(B80=15,ROUND(N80/(factor!H80)*UVUNIT,0),0)+IF(AND(B80&lt;&gt;險種基本資料!$B$21,B80&gt;15,OR(OR(PUAD=ZDIVOPT02,A80&lt;=PUAYear),AND(PMST=ZDIVOPT02,A80&gt;=PayYear))),ROUND((G80-H81)/(factor!H80)*UVUNIT,0),0)</f>
        <v>#DIV/0!</v>
      </c>
      <c r="P80" s="123" t="e">
        <f t="shared" ca="1" si="27"/>
        <v>#DIV/0!</v>
      </c>
      <c r="Q80" s="123" t="e">
        <f ca="1">ROUND(P80*(factor!H80)/UVUNIT,0)</f>
        <v>#DIV/0!</v>
      </c>
      <c r="R80" s="123" t="e">
        <f t="shared" ca="1" si="19"/>
        <v>#DIV/0!</v>
      </c>
      <c r="S80" s="123" t="e">
        <f t="shared" ca="1" si="28"/>
        <v>#DIV/0!</v>
      </c>
      <c r="T80" s="123" t="e">
        <f t="shared" ca="1" si="29"/>
        <v>#DIV/0!</v>
      </c>
      <c r="U80" s="123" t="e">
        <f ca="1">IF(C80="","",ROUND(P79*factor!C80*UNIT/UVUNIT,0))</f>
        <v>#DIV/0!</v>
      </c>
      <c r="V80" s="123" t="e">
        <f t="shared" ca="1" si="20"/>
        <v>#DIV/0!</v>
      </c>
      <c r="W80" s="123" t="e">
        <f ca="1">ROUND((P79*factor!B80/UVUNIT),0)</f>
        <v>#DIV/0!</v>
      </c>
      <c r="X80" s="123" t="e">
        <f ca="1">ROUND((ROUND(P79*factor!C80/UVUNIT,0)+ROUND(P79*factor!H80/UVUNIT,0))*VLOOKUP(B80,Corridor,險種基本資料!$C$22,FALSE),0)</f>
        <v>#DIV/0!</v>
      </c>
      <c r="Y80" s="123" t="e">
        <f t="shared" ca="1" si="30"/>
        <v>#DIV/0!</v>
      </c>
      <c r="Z80" s="109">
        <f ca="1">ROUND(IF(險種基本資料!$I$28="Y",factor!I80,factor!D80)*(1-VLOOKUP(A80+1,險種基本資料!L:V,2+險種基本資料!$H$28,FALSE)),0)</f>
        <v>0</v>
      </c>
      <c r="AA80">
        <f ca="1">ROUND(IF(險種基本資料!$I$28="Y",factor!I81,factor!D81)*(1-VLOOKUP(A80+1,險種基本資料!L:V,2+險種基本資料!$H$28,FALSE)),0)</f>
        <v>0</v>
      </c>
      <c r="AB80">
        <f ca="1">IF(B80=險種基本資料!$B$21,0,ROUND(SA*UNIT/UVUNIT*(Z80+(AA80+factor!C81-Z80)*ROUNDDOWN(1/365,6)),0))</f>
        <v>0</v>
      </c>
      <c r="AC80" t="e">
        <f ca="1">IF(B80=險種基本資料!$B$21,0,ROUND(P80/UVUNIT*(factor!H80+(factor!H81+factor!C81-factor!H80)*ROUNDDOWN(1/365,6)) + IF(B80&lt;15,N80,0),0))</f>
        <v>#DIV/0!</v>
      </c>
      <c r="AD80">
        <f t="shared" ca="1" si="21"/>
        <v>0</v>
      </c>
      <c r="AE80">
        <f t="shared" ca="1" si="22"/>
        <v>0</v>
      </c>
      <c r="AF80">
        <f ca="1">factor!C80+AF79</f>
        <v>7714</v>
      </c>
    </row>
    <row r="81" spans="1:32" ht="16.149999999999999" hidden="1">
      <c r="A81" s="120">
        <v>79</v>
      </c>
      <c r="B81" s="121">
        <f t="shared" ca="1" si="17"/>
        <v>149</v>
      </c>
      <c r="C81" s="122">
        <f t="shared" si="23"/>
        <v>1.75</v>
      </c>
      <c r="D81" s="122">
        <f t="shared" si="23"/>
        <v>3.05</v>
      </c>
      <c r="E81" s="123">
        <f ca="1">ROUND(SA*factor!D81*UNIT/UVUNIT,RoundNo)+ ROUND(SA*factor!C81*UNIT/UVUNIT,RoundNo)</f>
        <v>0</v>
      </c>
      <c r="F81" s="123" t="e">
        <f ca="1">ROUND(P80*factor!H81/UVUNIT,RoundNo)+ROUND(P80*(factor!C81/UVUNIT),RoundNo)</f>
        <v>#DIV/0!</v>
      </c>
      <c r="G81" s="123" t="e">
        <f t="shared" ca="1" si="24"/>
        <v>#DIV/0!</v>
      </c>
      <c r="H81" s="124">
        <f t="shared" ca="1" si="25"/>
        <v>0</v>
      </c>
      <c r="I81" s="123">
        <f t="shared" ca="1" si="26"/>
        <v>2655727</v>
      </c>
      <c r="J81" s="123">
        <f ca="1">ROUND(SA*factor!G81*UNIT/UVUNIT,0)</f>
        <v>0</v>
      </c>
      <c r="K81" s="123">
        <f ca="1">ROUND(SA*factor!C81*UNIT/UVUNIT,0)</f>
        <v>0</v>
      </c>
      <c r="L81" s="123">
        <f ca="1">ROUND(SA*factor!E81*UNIT/UVUNIT,0)</f>
        <v>0</v>
      </c>
      <c r="M81" s="123">
        <f ca="1">ROUND(SA*factor!D81*UNIT/UVUNIT,0)</f>
        <v>0</v>
      </c>
      <c r="N81" s="123">
        <f t="shared" ca="1" si="18"/>
        <v>0</v>
      </c>
      <c r="O81" s="123" t="e">
        <f ca="1">IF(B81=15,ROUND(N81/(factor!H81)*UVUNIT,0),0)+IF(AND(B81&lt;&gt;險種基本資料!$B$21,B81&gt;15,OR(OR(PUAD=ZDIVOPT02,A81&lt;=PUAYear),AND(PMST=ZDIVOPT02,A81&gt;=PayYear))),ROUND((G81-H82)/(factor!H81)*UVUNIT,0),0)</f>
        <v>#DIV/0!</v>
      </c>
      <c r="P81" s="123" t="e">
        <f t="shared" ca="1" si="27"/>
        <v>#DIV/0!</v>
      </c>
      <c r="Q81" s="123" t="e">
        <f ca="1">ROUND(P81*(factor!H81)/UVUNIT,0)</f>
        <v>#DIV/0!</v>
      </c>
      <c r="R81" s="123" t="e">
        <f t="shared" ca="1" si="19"/>
        <v>#DIV/0!</v>
      </c>
      <c r="S81" s="123" t="e">
        <f t="shared" ca="1" si="28"/>
        <v>#DIV/0!</v>
      </c>
      <c r="T81" s="123" t="e">
        <f t="shared" ca="1" si="29"/>
        <v>#DIV/0!</v>
      </c>
      <c r="U81" s="123" t="e">
        <f ca="1">IF(C81="","",ROUND(P80*factor!C81*UNIT/UVUNIT,0))</f>
        <v>#DIV/0!</v>
      </c>
      <c r="V81" s="123" t="e">
        <f t="shared" ca="1" si="20"/>
        <v>#DIV/0!</v>
      </c>
      <c r="W81" s="123" t="e">
        <f ca="1">ROUND((P80*factor!B81/UVUNIT),0)</f>
        <v>#DIV/0!</v>
      </c>
      <c r="X81" s="123" t="e">
        <f ca="1">ROUND((ROUND(P80*factor!C81/UVUNIT,0)+ROUND(P80*factor!H81/UVUNIT,0))*VLOOKUP(B81,Corridor,險種基本資料!$C$22,FALSE),0)</f>
        <v>#DIV/0!</v>
      </c>
      <c r="Y81" s="123" t="e">
        <f t="shared" ca="1" si="30"/>
        <v>#DIV/0!</v>
      </c>
      <c r="Z81" s="109">
        <f ca="1">ROUND(IF(險種基本資料!$I$28="Y",factor!I81,factor!D81)*(1-VLOOKUP(A81+1,險種基本資料!L:V,2+險種基本資料!$H$28,FALSE)),0)</f>
        <v>0</v>
      </c>
      <c r="AA81">
        <f ca="1">ROUND(IF(險種基本資料!$I$28="Y",factor!I82,factor!D82)*(1-VLOOKUP(A81+1,險種基本資料!L:V,2+險種基本資料!$H$28,FALSE)),0)</f>
        <v>0</v>
      </c>
      <c r="AB81">
        <f ca="1">IF(B81=險種基本資料!$B$21,0,ROUND(SA*UNIT/UVUNIT*(Z81+(AA81+factor!C82-Z81)*ROUNDDOWN(1/365,6)),0))</f>
        <v>0</v>
      </c>
      <c r="AC81" t="e">
        <f ca="1">IF(B81=險種基本資料!$B$21,0,ROUND(P81/UVUNIT*(factor!H81+(factor!H82+factor!C82-factor!H81)*ROUNDDOWN(1/365,6)) + IF(B81&lt;15,N81,0),0))</f>
        <v>#DIV/0!</v>
      </c>
      <c r="AD81">
        <f t="shared" ca="1" si="21"/>
        <v>0</v>
      </c>
      <c r="AE81">
        <f t="shared" ca="1" si="22"/>
        <v>0</v>
      </c>
      <c r="AF81">
        <f ca="1">factor!C81+AF80</f>
        <v>7714</v>
      </c>
    </row>
    <row r="82" spans="1:32" ht="16.149999999999999" hidden="1">
      <c r="A82" s="120">
        <v>80</v>
      </c>
      <c r="B82" s="121">
        <f t="shared" ca="1" si="17"/>
        <v>150</v>
      </c>
      <c r="C82" s="122">
        <f t="shared" si="23"/>
        <v>1.75</v>
      </c>
      <c r="D82" s="122">
        <f t="shared" si="23"/>
        <v>3.05</v>
      </c>
      <c r="E82" s="123">
        <f ca="1">ROUND(SA*factor!D82*UNIT/UVUNIT,RoundNo)+ ROUND(SA*factor!C82*UNIT/UVUNIT,RoundNo)</f>
        <v>0</v>
      </c>
      <c r="F82" s="123" t="e">
        <f ca="1">ROUND(P81*factor!H82/UVUNIT,RoundNo)+ROUND(P81*(factor!C82/UVUNIT),RoundNo)</f>
        <v>#DIV/0!</v>
      </c>
      <c r="G82" s="123" t="e">
        <f t="shared" ca="1" si="24"/>
        <v>#DIV/0!</v>
      </c>
      <c r="H82" s="124">
        <f t="shared" ca="1" si="25"/>
        <v>0</v>
      </c>
      <c r="I82" s="123">
        <f t="shared" ca="1" si="26"/>
        <v>2655727</v>
      </c>
      <c r="J82" s="123">
        <f ca="1">ROUND(SA*factor!G82*UNIT/UVUNIT,0)</f>
        <v>0</v>
      </c>
      <c r="K82" s="123">
        <f ca="1">ROUND(SA*factor!C82*UNIT/UVUNIT,0)</f>
        <v>0</v>
      </c>
      <c r="L82" s="123">
        <f ca="1">ROUND(SA*factor!E82*UNIT/UVUNIT,0)</f>
        <v>0</v>
      </c>
      <c r="M82" s="123">
        <f ca="1">ROUND(SA*factor!D82*UNIT/UVUNIT,0)</f>
        <v>0</v>
      </c>
      <c r="N82" s="123">
        <f t="shared" ca="1" si="18"/>
        <v>0</v>
      </c>
      <c r="O82" s="123" t="e">
        <f ca="1">IF(B82=15,ROUND(N82/(factor!H82)*UVUNIT,0),0)+IF(AND(B82&lt;&gt;險種基本資料!$B$21,B82&gt;15,OR(OR(PUAD=ZDIVOPT02,A82&lt;=PUAYear),AND(PMST=ZDIVOPT02,A82&gt;=PayYear))),ROUND((G82-H83)/(factor!H82)*UVUNIT,0),0)</f>
        <v>#DIV/0!</v>
      </c>
      <c r="P82" s="123" t="e">
        <f t="shared" ca="1" si="27"/>
        <v>#DIV/0!</v>
      </c>
      <c r="Q82" s="123" t="e">
        <f ca="1">ROUND(P82*(factor!H82)/UVUNIT,0)</f>
        <v>#DIV/0!</v>
      </c>
      <c r="R82" s="123" t="e">
        <f t="shared" ca="1" si="19"/>
        <v>#DIV/0!</v>
      </c>
      <c r="S82" s="123" t="e">
        <f t="shared" ca="1" si="28"/>
        <v>#DIV/0!</v>
      </c>
      <c r="T82" s="123" t="e">
        <f t="shared" ca="1" si="29"/>
        <v>#DIV/0!</v>
      </c>
      <c r="U82" s="123" t="e">
        <f ca="1">IF(C82="","",ROUND(P81*factor!C82*UNIT/UVUNIT,0))</f>
        <v>#DIV/0!</v>
      </c>
      <c r="V82" s="123" t="e">
        <f t="shared" ca="1" si="20"/>
        <v>#DIV/0!</v>
      </c>
      <c r="W82" s="123" t="e">
        <f ca="1">ROUND((P81*factor!B82/UVUNIT),0)</f>
        <v>#DIV/0!</v>
      </c>
      <c r="X82" s="123" t="e">
        <f ca="1">ROUND((ROUND(P81*factor!C82/UVUNIT,0)+ROUND(P81*factor!H82/UVUNIT,0))*VLOOKUP(B82,Corridor,險種基本資料!$C$22,FALSE),0)</f>
        <v>#DIV/0!</v>
      </c>
      <c r="Y82" s="123" t="e">
        <f t="shared" ca="1" si="30"/>
        <v>#DIV/0!</v>
      </c>
      <c r="Z82" s="109">
        <f ca="1">ROUND(IF(險種基本資料!$I$28="Y",factor!I82,factor!D82)*(1-VLOOKUP(A82+1,險種基本資料!L:V,2+險種基本資料!$H$28,FALSE)),0)</f>
        <v>0</v>
      </c>
      <c r="AA82">
        <f ca="1">ROUND(IF(險種基本資料!$I$28="Y",factor!I83,factor!D83)*(1-VLOOKUP(A82+1,險種基本資料!L:V,2+險種基本資料!$H$28,FALSE)),0)</f>
        <v>0</v>
      </c>
      <c r="AB82">
        <f ca="1">IF(B82=險種基本資料!$B$21,0,ROUND(SA*UNIT/UVUNIT*(Z82+(AA82+factor!C83-Z82)*ROUNDDOWN(1/365,6)),0))</f>
        <v>0</v>
      </c>
      <c r="AC82" t="e">
        <f ca="1">IF(B82=險種基本資料!$B$21,0,ROUND(P82/UVUNIT*(factor!H82+(factor!H83+factor!C83-factor!H82)*ROUNDDOWN(1/365,6)) + IF(B82&lt;15,N82,0),0))</f>
        <v>#DIV/0!</v>
      </c>
      <c r="AD82">
        <f t="shared" ca="1" si="21"/>
        <v>0</v>
      </c>
      <c r="AE82">
        <f t="shared" ca="1" si="22"/>
        <v>0</v>
      </c>
      <c r="AF82">
        <f ca="1">factor!C82+AF81</f>
        <v>7714</v>
      </c>
    </row>
    <row r="83" spans="1:32" ht="16.149999999999999" hidden="1">
      <c r="A83" s="120">
        <v>81</v>
      </c>
      <c r="B83" s="121">
        <f t="shared" ca="1" si="17"/>
        <v>151</v>
      </c>
      <c r="C83" s="122">
        <f t="shared" si="23"/>
        <v>1.75</v>
      </c>
      <c r="D83" s="122">
        <f t="shared" si="23"/>
        <v>3.05</v>
      </c>
      <c r="E83" s="123">
        <f ca="1">ROUND(SA*factor!D83*UNIT/UVUNIT,RoundNo)+ ROUND(SA*factor!C83*UNIT/UVUNIT,RoundNo)</f>
        <v>0</v>
      </c>
      <c r="F83" s="123" t="e">
        <f ca="1">ROUND(P82*factor!H83/UVUNIT,RoundNo)+ROUND(P82*(factor!C83/UVUNIT),RoundNo)</f>
        <v>#DIV/0!</v>
      </c>
      <c r="G83" s="123" t="e">
        <f t="shared" ca="1" si="24"/>
        <v>#DIV/0!</v>
      </c>
      <c r="H83" s="124">
        <f t="shared" ca="1" si="25"/>
        <v>0</v>
      </c>
      <c r="I83" s="123">
        <f t="shared" ca="1" si="26"/>
        <v>2655727</v>
      </c>
      <c r="J83" s="123">
        <f ca="1">ROUND(SA*factor!G83*UNIT/UVUNIT,0)</f>
        <v>0</v>
      </c>
      <c r="K83" s="123">
        <f ca="1">ROUND(SA*factor!C83*UNIT/UVUNIT,0)</f>
        <v>0</v>
      </c>
      <c r="L83" s="123">
        <f ca="1">ROUND(SA*factor!E83*UNIT/UVUNIT,0)</f>
        <v>0</v>
      </c>
      <c r="M83" s="123">
        <f ca="1">ROUND(SA*factor!D83*UNIT/UVUNIT,0)</f>
        <v>0</v>
      </c>
      <c r="N83" s="123">
        <f t="shared" ca="1" si="18"/>
        <v>0</v>
      </c>
      <c r="O83" s="123" t="e">
        <f ca="1">IF(B83=15,ROUND(N83/(factor!H83)*UVUNIT,0),0)+IF(AND(B83&lt;&gt;險種基本資料!$B$21,B83&gt;15,OR(OR(PUAD=ZDIVOPT02,A83&lt;=PUAYear),AND(PMST=ZDIVOPT02,A83&gt;=PayYear))),ROUND((G83-H84)/(factor!H83)*UVUNIT,0),0)</f>
        <v>#DIV/0!</v>
      </c>
      <c r="P83" s="123" t="e">
        <f t="shared" ca="1" si="27"/>
        <v>#DIV/0!</v>
      </c>
      <c r="Q83" s="123" t="e">
        <f ca="1">ROUND(P83*(factor!H83)/UVUNIT,0)</f>
        <v>#DIV/0!</v>
      </c>
      <c r="R83" s="123" t="e">
        <f t="shared" ca="1" si="19"/>
        <v>#DIV/0!</v>
      </c>
      <c r="S83" s="123" t="e">
        <f t="shared" ca="1" si="28"/>
        <v>#DIV/0!</v>
      </c>
      <c r="T83" s="123" t="e">
        <f t="shared" ca="1" si="29"/>
        <v>#DIV/0!</v>
      </c>
      <c r="U83" s="123" t="e">
        <f ca="1">IF(C83="","",ROUND(P82*factor!C83*UNIT/UVUNIT,0))</f>
        <v>#DIV/0!</v>
      </c>
      <c r="V83" s="123" t="e">
        <f t="shared" ca="1" si="20"/>
        <v>#DIV/0!</v>
      </c>
      <c r="W83" s="123" t="e">
        <f ca="1">ROUND((P82*factor!B83/UVUNIT),0)</f>
        <v>#DIV/0!</v>
      </c>
      <c r="X83" s="123" t="e">
        <f ca="1">ROUND((ROUND(P82*factor!C83/UVUNIT,0)+ROUND(P82*factor!H83/UVUNIT,0))*VLOOKUP(B83,Corridor,險種基本資料!$C$22,FALSE),0)</f>
        <v>#DIV/0!</v>
      </c>
      <c r="Y83" s="123" t="e">
        <f t="shared" ca="1" si="30"/>
        <v>#DIV/0!</v>
      </c>
      <c r="Z83" s="109">
        <f ca="1">ROUND(IF(險種基本資料!$I$28="Y",factor!I83,factor!D83)*(1-VLOOKUP(A83+1,險種基本資料!L:V,2+險種基本資料!$H$28,FALSE)),0)</f>
        <v>0</v>
      </c>
      <c r="AA83">
        <f ca="1">ROUND(IF(險種基本資料!$I$28="Y",factor!I84,factor!D84)*(1-VLOOKUP(A83+1,險種基本資料!L:V,2+險種基本資料!$H$28,FALSE)),0)</f>
        <v>0</v>
      </c>
      <c r="AB83">
        <f ca="1">IF(B83=險種基本資料!$B$21,0,ROUND(SA*UNIT/UVUNIT*(Z83+(AA83+factor!C84-Z83)*ROUNDDOWN(1/365,6)),0))</f>
        <v>0</v>
      </c>
      <c r="AC83" t="e">
        <f ca="1">IF(B83=險種基本資料!$B$21,0,ROUND(P83/UVUNIT*(factor!H83+(factor!H84+factor!C84-factor!H83)*ROUNDDOWN(1/365,6)) + IF(B83&lt;15,N83,0),0))</f>
        <v>#DIV/0!</v>
      </c>
      <c r="AD83">
        <f t="shared" ca="1" si="21"/>
        <v>0</v>
      </c>
      <c r="AE83">
        <f t="shared" ca="1" si="22"/>
        <v>0</v>
      </c>
      <c r="AF83">
        <f ca="1">factor!C83+AF82</f>
        <v>7714</v>
      </c>
    </row>
    <row r="84" spans="1:32" ht="16.149999999999999" hidden="1">
      <c r="A84" s="120">
        <v>82</v>
      </c>
      <c r="B84" s="121">
        <f t="shared" ca="1" si="17"/>
        <v>152</v>
      </c>
      <c r="C84" s="122">
        <f t="shared" ref="C84:D99" si="31">C83</f>
        <v>1.75</v>
      </c>
      <c r="D84" s="122">
        <f t="shared" si="31"/>
        <v>3.05</v>
      </c>
      <c r="E84" s="123">
        <f ca="1">ROUND(SA*factor!D84*UNIT/UVUNIT,RoundNo)+ ROUND(SA*factor!C84*UNIT/UVUNIT,RoundNo)</f>
        <v>0</v>
      </c>
      <c r="F84" s="123" t="e">
        <f ca="1">ROUND(P83*factor!H84/UVUNIT,RoundNo)+ROUND(P83*(factor!C84/UVUNIT),RoundNo)</f>
        <v>#DIV/0!</v>
      </c>
      <c r="G84" s="123" t="e">
        <f t="shared" ca="1" si="24"/>
        <v>#DIV/0!</v>
      </c>
      <c r="H84" s="124">
        <f t="shared" ca="1" si="25"/>
        <v>0</v>
      </c>
      <c r="I84" s="123">
        <f t="shared" ca="1" si="26"/>
        <v>2655727</v>
      </c>
      <c r="J84" s="123">
        <f ca="1">ROUND(SA*factor!G84*UNIT/UVUNIT,0)</f>
        <v>0</v>
      </c>
      <c r="K84" s="123">
        <f ca="1">ROUND(SA*factor!C84*UNIT/UVUNIT,0)</f>
        <v>0</v>
      </c>
      <c r="L84" s="123">
        <f ca="1">ROUND(SA*factor!E84*UNIT/UVUNIT,0)</f>
        <v>0</v>
      </c>
      <c r="M84" s="123">
        <f ca="1">ROUND(SA*factor!D84*UNIT/UVUNIT,0)</f>
        <v>0</v>
      </c>
      <c r="N84" s="123">
        <f t="shared" ca="1" si="18"/>
        <v>0</v>
      </c>
      <c r="O84" s="123" t="e">
        <f ca="1">IF(B84=15,ROUND(N84/(factor!H84)*UVUNIT,0),0)+IF(AND(B84&lt;&gt;險種基本資料!$B$21,B84&gt;15,OR(OR(PUAD=ZDIVOPT02,A84&lt;=PUAYear),AND(PMST=ZDIVOPT02,A84&gt;=PayYear))),ROUND((G84-H85)/(factor!H84)*UVUNIT,0),0)</f>
        <v>#DIV/0!</v>
      </c>
      <c r="P84" s="123" t="e">
        <f t="shared" ca="1" si="27"/>
        <v>#DIV/0!</v>
      </c>
      <c r="Q84" s="123" t="e">
        <f ca="1">ROUND(P84*(factor!H84)/UVUNIT,0)</f>
        <v>#DIV/0!</v>
      </c>
      <c r="R84" s="123" t="e">
        <f t="shared" ca="1" si="19"/>
        <v>#DIV/0!</v>
      </c>
      <c r="S84" s="123" t="e">
        <f t="shared" ca="1" si="28"/>
        <v>#DIV/0!</v>
      </c>
      <c r="T84" s="123" t="e">
        <f t="shared" ca="1" si="29"/>
        <v>#DIV/0!</v>
      </c>
      <c r="U84" s="123" t="e">
        <f ca="1">IF(C84="","",ROUND(P83*factor!C84*UNIT/UVUNIT,0))</f>
        <v>#DIV/0!</v>
      </c>
      <c r="V84" s="123" t="e">
        <f t="shared" ca="1" si="20"/>
        <v>#DIV/0!</v>
      </c>
      <c r="W84" s="123" t="e">
        <f ca="1">ROUND((P83*factor!B84/UVUNIT),0)</f>
        <v>#DIV/0!</v>
      </c>
      <c r="X84" s="123" t="e">
        <f ca="1">ROUND((ROUND(P83*factor!C84/UVUNIT,0)+ROUND(P83*factor!H84/UVUNIT,0))*VLOOKUP(B84,Corridor,險種基本資料!$C$22,FALSE),0)</f>
        <v>#DIV/0!</v>
      </c>
      <c r="Y84" s="123" t="e">
        <f t="shared" ca="1" si="30"/>
        <v>#DIV/0!</v>
      </c>
      <c r="Z84" s="109">
        <f ca="1">ROUND(IF(險種基本資料!$I$28="Y",factor!I84,factor!D84)*(1-VLOOKUP(A84+1,險種基本資料!L:V,2+險種基本資料!$H$28,FALSE)),0)</f>
        <v>0</v>
      </c>
      <c r="AA84">
        <f ca="1">ROUND(IF(險種基本資料!$I$28="Y",factor!I85,factor!D85)*(1-VLOOKUP(A84+1,險種基本資料!L:V,2+險種基本資料!$H$28,FALSE)),0)</f>
        <v>0</v>
      </c>
      <c r="AB84">
        <f ca="1">IF(B84=險種基本資料!$B$21,0,ROUND(SA*UNIT/UVUNIT*(Z84+(AA84+factor!C85-Z84)*ROUNDDOWN(1/365,6)),0))</f>
        <v>0</v>
      </c>
      <c r="AC84" t="e">
        <f ca="1">IF(B84=險種基本資料!$B$21,0,ROUND(P84/UVUNIT*(factor!H84+(factor!H85+factor!C85-factor!H84)*ROUNDDOWN(1/365,6)) + IF(B84&lt;15,N84,0),0))</f>
        <v>#DIV/0!</v>
      </c>
      <c r="AD84">
        <f t="shared" ca="1" si="21"/>
        <v>0</v>
      </c>
      <c r="AE84">
        <f t="shared" ca="1" si="22"/>
        <v>0</v>
      </c>
      <c r="AF84">
        <f ca="1">factor!C84+AF83</f>
        <v>7714</v>
      </c>
    </row>
    <row r="85" spans="1:32" ht="16.149999999999999" hidden="1">
      <c r="A85" s="120">
        <v>83</v>
      </c>
      <c r="B85" s="121">
        <f t="shared" ca="1" si="17"/>
        <v>153</v>
      </c>
      <c r="C85" s="122">
        <f t="shared" si="31"/>
        <v>1.75</v>
      </c>
      <c r="D85" s="122">
        <f t="shared" si="31"/>
        <v>3.05</v>
      </c>
      <c r="E85" s="123">
        <f ca="1">ROUND(SA*factor!D85*UNIT/UVUNIT,RoundNo)+ ROUND(SA*factor!C85*UNIT/UVUNIT,RoundNo)</f>
        <v>0</v>
      </c>
      <c r="F85" s="123" t="e">
        <f ca="1">ROUND(P84*factor!H85/UVUNIT,RoundNo)+ROUND(P84*(factor!C85/UVUNIT),RoundNo)</f>
        <v>#DIV/0!</v>
      </c>
      <c r="G85" s="123" t="e">
        <f t="shared" ca="1" si="24"/>
        <v>#DIV/0!</v>
      </c>
      <c r="H85" s="124">
        <f t="shared" ca="1" si="25"/>
        <v>0</v>
      </c>
      <c r="I85" s="123">
        <f t="shared" ca="1" si="26"/>
        <v>2655727</v>
      </c>
      <c r="J85" s="123">
        <f ca="1">ROUND(SA*factor!G85*UNIT/UVUNIT,0)</f>
        <v>0</v>
      </c>
      <c r="K85" s="123">
        <f ca="1">ROUND(SA*factor!C85*UNIT/UVUNIT,0)</f>
        <v>0</v>
      </c>
      <c r="L85" s="123">
        <f ca="1">ROUND(SA*factor!E85*UNIT/UVUNIT,0)</f>
        <v>0</v>
      </c>
      <c r="M85" s="123">
        <f ca="1">ROUND(SA*factor!D85*UNIT/UVUNIT,0)</f>
        <v>0</v>
      </c>
      <c r="N85" s="123">
        <f t="shared" ca="1" si="18"/>
        <v>0</v>
      </c>
      <c r="O85" s="123" t="e">
        <f ca="1">IF(B85=15,ROUND(N85/(factor!H85)*UVUNIT,0),0)+IF(AND(B85&lt;&gt;險種基本資料!$B$21,B85&gt;15,OR(OR(PUAD=ZDIVOPT02,A85&lt;=PUAYear),AND(PMST=ZDIVOPT02,A85&gt;=PayYear))),ROUND((G85-H86)/(factor!H85)*UVUNIT,0),0)</f>
        <v>#DIV/0!</v>
      </c>
      <c r="P85" s="123" t="e">
        <f t="shared" ca="1" si="27"/>
        <v>#DIV/0!</v>
      </c>
      <c r="Q85" s="123" t="e">
        <f ca="1">ROUND(P85*(factor!H85)/UVUNIT,0)</f>
        <v>#DIV/0!</v>
      </c>
      <c r="R85" s="123" t="e">
        <f t="shared" ca="1" si="19"/>
        <v>#DIV/0!</v>
      </c>
      <c r="S85" s="123" t="e">
        <f t="shared" ca="1" si="28"/>
        <v>#DIV/0!</v>
      </c>
      <c r="T85" s="123" t="e">
        <f t="shared" ca="1" si="29"/>
        <v>#DIV/0!</v>
      </c>
      <c r="U85" s="123" t="e">
        <f ca="1">IF(C85="","",ROUND(P84*factor!C85*UNIT/UVUNIT,0))</f>
        <v>#DIV/0!</v>
      </c>
      <c r="V85" s="123" t="e">
        <f t="shared" ca="1" si="20"/>
        <v>#DIV/0!</v>
      </c>
      <c r="W85" s="123" t="e">
        <f ca="1">ROUND((P84*factor!B85/UVUNIT),0)</f>
        <v>#DIV/0!</v>
      </c>
      <c r="X85" s="123" t="e">
        <f ca="1">ROUND((ROUND(P84*factor!C85/UVUNIT,0)+ROUND(P84*factor!H85/UVUNIT,0))*VLOOKUP(B85,Corridor,險種基本資料!$C$22,FALSE),0)</f>
        <v>#DIV/0!</v>
      </c>
      <c r="Y85" s="123" t="e">
        <f t="shared" ca="1" si="30"/>
        <v>#DIV/0!</v>
      </c>
      <c r="Z85" s="109">
        <f ca="1">ROUND(IF(險種基本資料!$I$28="Y",factor!I85,factor!D85)*(1-VLOOKUP(A85+1,險種基本資料!L:V,2+險種基本資料!$H$28,FALSE)),0)</f>
        <v>0</v>
      </c>
      <c r="AA85">
        <f ca="1">ROUND(IF(險種基本資料!$I$28="Y",factor!I86,factor!D86)*(1-VLOOKUP(A85+1,險種基本資料!L:V,2+險種基本資料!$H$28,FALSE)),0)</f>
        <v>0</v>
      </c>
      <c r="AB85">
        <f ca="1">IF(B85=險種基本資料!$B$21,0,ROUND(SA*UNIT/UVUNIT*(Z85+(AA85+factor!C86-Z85)*ROUNDDOWN(1/365,6)),0))</f>
        <v>0</v>
      </c>
      <c r="AC85" t="e">
        <f ca="1">IF(B85=險種基本資料!$B$21,0,ROUND(P85/UVUNIT*(factor!H85+(factor!H86+factor!C86-factor!H85)*ROUNDDOWN(1/365,6)) + IF(B85&lt;15,N85,0),0))</f>
        <v>#DIV/0!</v>
      </c>
      <c r="AD85">
        <f t="shared" ca="1" si="21"/>
        <v>0</v>
      </c>
      <c r="AE85">
        <f t="shared" ca="1" si="22"/>
        <v>0</v>
      </c>
      <c r="AF85">
        <f ca="1">factor!C85+AF84</f>
        <v>7714</v>
      </c>
    </row>
    <row r="86" spans="1:32" ht="16.149999999999999" hidden="1">
      <c r="A86" s="120">
        <v>84</v>
      </c>
      <c r="B86" s="121">
        <f t="shared" ca="1" si="17"/>
        <v>154</v>
      </c>
      <c r="C86" s="122">
        <f t="shared" si="31"/>
        <v>1.75</v>
      </c>
      <c r="D86" s="122">
        <f t="shared" si="31"/>
        <v>3.05</v>
      </c>
      <c r="E86" s="123">
        <f ca="1">ROUND(SA*factor!D86*UNIT/UVUNIT,RoundNo)+ ROUND(SA*factor!C86*UNIT/UVUNIT,RoundNo)</f>
        <v>0</v>
      </c>
      <c r="F86" s="123" t="e">
        <f ca="1">ROUND(P85*factor!H86/UVUNIT,RoundNo)+ROUND(P85*(factor!C86/UVUNIT),RoundNo)</f>
        <v>#DIV/0!</v>
      </c>
      <c r="G86" s="123" t="e">
        <f t="shared" ca="1" si="24"/>
        <v>#DIV/0!</v>
      </c>
      <c r="H86" s="124">
        <f t="shared" ca="1" si="25"/>
        <v>0</v>
      </c>
      <c r="I86" s="123">
        <f t="shared" ca="1" si="26"/>
        <v>2655727</v>
      </c>
      <c r="J86" s="123">
        <f ca="1">ROUND(SA*factor!G86*UNIT/UVUNIT,0)</f>
        <v>0</v>
      </c>
      <c r="K86" s="123">
        <f ca="1">ROUND(SA*factor!C86*UNIT/UVUNIT,0)</f>
        <v>0</v>
      </c>
      <c r="L86" s="123">
        <f ca="1">ROUND(SA*factor!E86*UNIT/UVUNIT,0)</f>
        <v>0</v>
      </c>
      <c r="M86" s="123">
        <f ca="1">ROUND(SA*factor!D86*UNIT/UVUNIT,0)</f>
        <v>0</v>
      </c>
      <c r="N86" s="123">
        <f t="shared" ca="1" si="18"/>
        <v>0</v>
      </c>
      <c r="O86" s="123" t="e">
        <f ca="1">IF(B86=15,ROUND(N86/(factor!H86)*UVUNIT,0),0)+IF(AND(B86&lt;&gt;險種基本資料!$B$21,B86&gt;15,OR(OR(PUAD=ZDIVOPT02,A86&lt;=PUAYear),AND(PMST=ZDIVOPT02,A86&gt;=PayYear))),ROUND((G86-H87)/(factor!H86)*UVUNIT,0),0)</f>
        <v>#DIV/0!</v>
      </c>
      <c r="P86" s="123" t="e">
        <f t="shared" ca="1" si="27"/>
        <v>#DIV/0!</v>
      </c>
      <c r="Q86" s="123" t="e">
        <f ca="1">ROUND(P86*(factor!H86)/UVUNIT,0)</f>
        <v>#DIV/0!</v>
      </c>
      <c r="R86" s="123" t="e">
        <f t="shared" ca="1" si="19"/>
        <v>#DIV/0!</v>
      </c>
      <c r="S86" s="123" t="e">
        <f t="shared" ca="1" si="28"/>
        <v>#DIV/0!</v>
      </c>
      <c r="T86" s="123" t="e">
        <f t="shared" ca="1" si="29"/>
        <v>#DIV/0!</v>
      </c>
      <c r="U86" s="123" t="e">
        <f ca="1">IF(C86="","",ROUND(P85*factor!C86*UNIT/UVUNIT,0))</f>
        <v>#DIV/0!</v>
      </c>
      <c r="V86" s="123" t="e">
        <f t="shared" ca="1" si="20"/>
        <v>#DIV/0!</v>
      </c>
      <c r="W86" s="123" t="e">
        <f ca="1">ROUND((P85*factor!B86/UVUNIT),0)</f>
        <v>#DIV/0!</v>
      </c>
      <c r="X86" s="123" t="e">
        <f ca="1">ROUND((ROUND(P85*factor!C86/UVUNIT,0)+ROUND(P85*factor!H86/UVUNIT,0))*VLOOKUP(B86,Corridor,險種基本資料!$C$22,FALSE),0)</f>
        <v>#DIV/0!</v>
      </c>
      <c r="Y86" s="123" t="e">
        <f t="shared" ca="1" si="30"/>
        <v>#DIV/0!</v>
      </c>
      <c r="Z86" s="109">
        <f ca="1">ROUND(IF(險種基本資料!$I$28="Y",factor!I86,factor!D86)*(1-VLOOKUP(A86+1,險種基本資料!L:V,2+險種基本資料!$H$28,FALSE)),0)</f>
        <v>0</v>
      </c>
      <c r="AA86">
        <f ca="1">ROUND(IF(險種基本資料!$I$28="Y",factor!I87,factor!D87)*(1-VLOOKUP(A86+1,險種基本資料!L:V,2+險種基本資料!$H$28,FALSE)),0)</f>
        <v>0</v>
      </c>
      <c r="AB86">
        <f ca="1">IF(B86=險種基本資料!$B$21,0,ROUND(SA*UNIT/UVUNIT*(Z86+(AA86+factor!C87-Z86)*ROUNDDOWN(1/365,6)),0))</f>
        <v>0</v>
      </c>
      <c r="AC86" t="e">
        <f ca="1">IF(B86=險種基本資料!$B$21,0,ROUND(P86/UVUNIT*(factor!H86+(factor!H87+factor!C87-factor!H86)*ROUNDDOWN(1/365,6)) + IF(B86&lt;15,N86,0),0))</f>
        <v>#DIV/0!</v>
      </c>
      <c r="AD86">
        <f t="shared" ca="1" si="21"/>
        <v>0</v>
      </c>
      <c r="AE86">
        <f t="shared" ca="1" si="22"/>
        <v>0</v>
      </c>
      <c r="AF86">
        <f ca="1">factor!C86+AF85</f>
        <v>7714</v>
      </c>
    </row>
    <row r="87" spans="1:32" ht="16.149999999999999" hidden="1">
      <c r="A87" s="120">
        <v>85</v>
      </c>
      <c r="B87" s="121">
        <f t="shared" ca="1" si="17"/>
        <v>155</v>
      </c>
      <c r="C87" s="122">
        <f t="shared" si="31"/>
        <v>1.75</v>
      </c>
      <c r="D87" s="122">
        <f t="shared" si="31"/>
        <v>3.05</v>
      </c>
      <c r="E87" s="123">
        <f ca="1">ROUND(SA*factor!D87*UNIT/UVUNIT,RoundNo)+ ROUND(SA*factor!C87*UNIT/UVUNIT,RoundNo)</f>
        <v>0</v>
      </c>
      <c r="F87" s="123" t="e">
        <f ca="1">ROUND(P86*factor!H87/UVUNIT,RoundNo)+ROUND(P86*(factor!C87/UVUNIT),RoundNo)</f>
        <v>#DIV/0!</v>
      </c>
      <c r="G87" s="123" t="e">
        <f t="shared" ca="1" si="24"/>
        <v>#DIV/0!</v>
      </c>
      <c r="H87" s="124">
        <f t="shared" ca="1" si="25"/>
        <v>0</v>
      </c>
      <c r="I87" s="123">
        <f t="shared" ca="1" si="26"/>
        <v>2655727</v>
      </c>
      <c r="J87" s="123">
        <f ca="1">ROUND(SA*factor!G87*UNIT/UVUNIT,0)</f>
        <v>0</v>
      </c>
      <c r="K87" s="123">
        <f ca="1">ROUND(SA*factor!C87*UNIT/UVUNIT,0)</f>
        <v>0</v>
      </c>
      <c r="L87" s="123">
        <f ca="1">ROUND(SA*factor!E87*UNIT/UVUNIT,0)</f>
        <v>0</v>
      </c>
      <c r="M87" s="123">
        <f ca="1">ROUND(SA*factor!D87*UNIT/UVUNIT,0)</f>
        <v>0</v>
      </c>
      <c r="N87" s="123">
        <f t="shared" ca="1" si="18"/>
        <v>0</v>
      </c>
      <c r="O87" s="123" t="e">
        <f ca="1">IF(B87=15,ROUND(N87/(factor!H87)*UVUNIT,0),0)+IF(AND(B87&lt;&gt;險種基本資料!$B$21,B87&gt;15,OR(OR(PUAD=ZDIVOPT02,A87&lt;=PUAYear),AND(PMST=ZDIVOPT02,A87&gt;=PayYear))),ROUND((G87-H88)/(factor!H87)*UVUNIT,0),0)</f>
        <v>#DIV/0!</v>
      </c>
      <c r="P87" s="123" t="e">
        <f t="shared" ca="1" si="27"/>
        <v>#DIV/0!</v>
      </c>
      <c r="Q87" s="123" t="e">
        <f ca="1">ROUND(P87*(factor!H87)/UVUNIT,0)</f>
        <v>#DIV/0!</v>
      </c>
      <c r="R87" s="123" t="e">
        <f t="shared" ca="1" si="19"/>
        <v>#DIV/0!</v>
      </c>
      <c r="S87" s="123" t="e">
        <f t="shared" ca="1" si="28"/>
        <v>#DIV/0!</v>
      </c>
      <c r="T87" s="123" t="e">
        <f t="shared" ca="1" si="29"/>
        <v>#DIV/0!</v>
      </c>
      <c r="U87" s="123" t="e">
        <f ca="1">IF(C87="","",ROUND(P86*factor!C87*UNIT/UVUNIT,0))</f>
        <v>#DIV/0!</v>
      </c>
      <c r="V87" s="123" t="e">
        <f t="shared" ca="1" si="20"/>
        <v>#DIV/0!</v>
      </c>
      <c r="W87" s="123" t="e">
        <f ca="1">ROUND((P86*factor!B87/UVUNIT),0)</f>
        <v>#DIV/0!</v>
      </c>
      <c r="X87" s="123" t="e">
        <f ca="1">ROUND((ROUND(P86*factor!C87/UVUNIT,0)+ROUND(P86*factor!H87/UVUNIT,0))*VLOOKUP(B87,Corridor,險種基本資料!$C$22,FALSE),0)</f>
        <v>#DIV/0!</v>
      </c>
      <c r="Y87" s="123" t="e">
        <f t="shared" ca="1" si="30"/>
        <v>#DIV/0!</v>
      </c>
      <c r="Z87" s="109">
        <f ca="1">ROUND(IF(險種基本資料!$I$28="Y",factor!I87,factor!D87)*(1-VLOOKUP(A87+1,險種基本資料!L:V,2+險種基本資料!$H$28,FALSE)),0)</f>
        <v>0</v>
      </c>
      <c r="AA87">
        <f ca="1">ROUND(IF(險種基本資料!$I$28="Y",factor!I88,factor!D88)*(1-VLOOKUP(A87+1,險種基本資料!L:V,2+險種基本資料!$H$28,FALSE)),0)</f>
        <v>0</v>
      </c>
      <c r="AB87">
        <f ca="1">IF(B87=險種基本資料!$B$21,0,ROUND(SA*UNIT/UVUNIT*(Z87+(AA87+factor!C88-Z87)*ROUNDDOWN(1/365,6)),0))</f>
        <v>0</v>
      </c>
      <c r="AC87" t="e">
        <f ca="1">IF(B87=險種基本資料!$B$21,0,ROUND(P87/UVUNIT*(factor!H87+(factor!H88+factor!C88-factor!H87)*ROUNDDOWN(1/365,6)) + IF(B87&lt;15,N87,0),0))</f>
        <v>#DIV/0!</v>
      </c>
      <c r="AD87">
        <f t="shared" ca="1" si="21"/>
        <v>0</v>
      </c>
      <c r="AE87">
        <f t="shared" ca="1" si="22"/>
        <v>0</v>
      </c>
      <c r="AF87">
        <f ca="1">factor!C87+AF86</f>
        <v>7714</v>
      </c>
    </row>
    <row r="88" spans="1:32" ht="16.149999999999999" hidden="1">
      <c r="A88" s="120">
        <v>86</v>
      </c>
      <c r="B88" s="121">
        <f t="shared" ca="1" si="17"/>
        <v>156</v>
      </c>
      <c r="C88" s="122">
        <f t="shared" si="31"/>
        <v>1.75</v>
      </c>
      <c r="D88" s="122">
        <f t="shared" si="31"/>
        <v>3.05</v>
      </c>
      <c r="E88" s="123">
        <f ca="1">ROUND(SA*factor!D88*UNIT/UVUNIT,RoundNo)+ ROUND(SA*factor!C88*UNIT/UVUNIT,RoundNo)</f>
        <v>0</v>
      </c>
      <c r="F88" s="123" t="e">
        <f ca="1">ROUND(P87*factor!H88/UVUNIT,RoundNo)+ROUND(P87*(factor!C88/UVUNIT),RoundNo)</f>
        <v>#DIV/0!</v>
      </c>
      <c r="G88" s="123" t="e">
        <f t="shared" ca="1" si="24"/>
        <v>#DIV/0!</v>
      </c>
      <c r="H88" s="124">
        <f t="shared" ca="1" si="25"/>
        <v>0</v>
      </c>
      <c r="I88" s="123">
        <f t="shared" ca="1" si="26"/>
        <v>2655727</v>
      </c>
      <c r="J88" s="123">
        <f ca="1">ROUND(SA*factor!G88*UNIT/UVUNIT,0)</f>
        <v>0</v>
      </c>
      <c r="K88" s="123">
        <f ca="1">ROUND(SA*factor!C88*UNIT/UVUNIT,0)</f>
        <v>0</v>
      </c>
      <c r="L88" s="123">
        <f ca="1">ROUND(SA*factor!E88*UNIT/UVUNIT,0)</f>
        <v>0</v>
      </c>
      <c r="M88" s="123">
        <f ca="1">ROUND(SA*factor!D88*UNIT/UVUNIT,0)</f>
        <v>0</v>
      </c>
      <c r="N88" s="123">
        <f t="shared" ca="1" si="18"/>
        <v>0</v>
      </c>
      <c r="O88" s="123" t="e">
        <f ca="1">IF(B88=15,ROUND(N88/(factor!H88)*UVUNIT,0),0)+IF(AND(B88&lt;&gt;險種基本資料!$B$21,B88&gt;15,OR(OR(PUAD=ZDIVOPT02,A88&lt;=PUAYear),AND(PMST=ZDIVOPT02,A88&gt;=PayYear))),ROUND((G88-H89)/(factor!H88)*UVUNIT,0),0)</f>
        <v>#DIV/0!</v>
      </c>
      <c r="P88" s="123" t="e">
        <f t="shared" ca="1" si="27"/>
        <v>#DIV/0!</v>
      </c>
      <c r="Q88" s="123" t="e">
        <f ca="1">ROUND(P88*(factor!H88)/UVUNIT,0)</f>
        <v>#DIV/0!</v>
      </c>
      <c r="R88" s="123" t="e">
        <f t="shared" ca="1" si="19"/>
        <v>#DIV/0!</v>
      </c>
      <c r="S88" s="123" t="e">
        <f t="shared" ca="1" si="28"/>
        <v>#DIV/0!</v>
      </c>
      <c r="T88" s="123" t="e">
        <f t="shared" ca="1" si="29"/>
        <v>#DIV/0!</v>
      </c>
      <c r="U88" s="123" t="e">
        <f ca="1">IF(C88="","",ROUND(P87*factor!C88*UNIT/UVUNIT,0))</f>
        <v>#DIV/0!</v>
      </c>
      <c r="V88" s="123" t="e">
        <f t="shared" ca="1" si="20"/>
        <v>#DIV/0!</v>
      </c>
      <c r="W88" s="123" t="e">
        <f ca="1">ROUND((P87*factor!B88/UVUNIT),0)</f>
        <v>#DIV/0!</v>
      </c>
      <c r="X88" s="123" t="e">
        <f ca="1">ROUND((ROUND(P87*factor!C88/UVUNIT,0)+ROUND(P87*factor!H88/UVUNIT,0))*VLOOKUP(B88,Corridor,險種基本資料!$C$22,FALSE),0)</f>
        <v>#DIV/0!</v>
      </c>
      <c r="Y88" s="123" t="e">
        <f t="shared" ca="1" si="30"/>
        <v>#DIV/0!</v>
      </c>
      <c r="Z88" s="109">
        <f ca="1">ROUND(IF(險種基本資料!$I$28="Y",factor!I88,factor!D88)*(1-VLOOKUP(A88+1,險種基本資料!L:V,2+險種基本資料!$H$28,FALSE)),0)</f>
        <v>0</v>
      </c>
      <c r="AA88">
        <f ca="1">ROUND(IF(險種基本資料!$I$28="Y",factor!I89,factor!D89)*(1-VLOOKUP(A88+1,險種基本資料!L:V,2+險種基本資料!$H$28,FALSE)),0)</f>
        <v>0</v>
      </c>
      <c r="AB88">
        <f ca="1">IF(B88=險種基本資料!$B$21,0,ROUND(SA*UNIT/UVUNIT*(Z88+(AA88+factor!C89-Z88)*ROUNDDOWN(1/365,6)),0))</f>
        <v>0</v>
      </c>
      <c r="AC88" t="e">
        <f ca="1">IF(B88=險種基本資料!$B$21,0,ROUND(P88/UVUNIT*(factor!H88+(factor!H89+factor!C89-factor!H88)*ROUNDDOWN(1/365,6)) + IF(B88&lt;15,N88,0),0))</f>
        <v>#DIV/0!</v>
      </c>
      <c r="AD88">
        <f t="shared" ca="1" si="21"/>
        <v>0</v>
      </c>
      <c r="AE88">
        <f t="shared" ca="1" si="22"/>
        <v>0</v>
      </c>
      <c r="AF88">
        <f ca="1">factor!C88+AF87</f>
        <v>7714</v>
      </c>
    </row>
    <row r="89" spans="1:32" ht="16.149999999999999" hidden="1">
      <c r="A89" s="120">
        <v>87</v>
      </c>
      <c r="B89" s="121">
        <f t="shared" ca="1" si="17"/>
        <v>157</v>
      </c>
      <c r="C89" s="122">
        <f t="shared" si="31"/>
        <v>1.75</v>
      </c>
      <c r="D89" s="122">
        <f t="shared" si="31"/>
        <v>3.05</v>
      </c>
      <c r="E89" s="123">
        <f ca="1">ROUND(SA*factor!D89*UNIT/UVUNIT,RoundNo)+ ROUND(SA*factor!C89*UNIT/UVUNIT,RoundNo)</f>
        <v>0</v>
      </c>
      <c r="F89" s="123" t="e">
        <f ca="1">ROUND(P88*factor!H89/UVUNIT,RoundNo)+ROUND(P88*(factor!C89/UVUNIT),RoundNo)</f>
        <v>#DIV/0!</v>
      </c>
      <c r="G89" s="123" t="e">
        <f t="shared" ca="1" si="24"/>
        <v>#DIV/0!</v>
      </c>
      <c r="H89" s="124">
        <f t="shared" ca="1" si="25"/>
        <v>0</v>
      </c>
      <c r="I89" s="123">
        <f t="shared" ca="1" si="26"/>
        <v>2655727</v>
      </c>
      <c r="J89" s="123">
        <f ca="1">ROUND(SA*factor!G89*UNIT/UVUNIT,0)</f>
        <v>0</v>
      </c>
      <c r="K89" s="123">
        <f ca="1">ROUND(SA*factor!C89*UNIT/UVUNIT,0)</f>
        <v>0</v>
      </c>
      <c r="L89" s="123">
        <f ca="1">ROUND(SA*factor!E89*UNIT/UVUNIT,0)</f>
        <v>0</v>
      </c>
      <c r="M89" s="123">
        <f ca="1">ROUND(SA*factor!D89*UNIT/UVUNIT,0)</f>
        <v>0</v>
      </c>
      <c r="N89" s="123">
        <f t="shared" ca="1" si="18"/>
        <v>0</v>
      </c>
      <c r="O89" s="123" t="e">
        <f ca="1">IF(B89=15,ROUND(N89/(factor!H89)*UVUNIT,0),0)+IF(AND(B89&lt;&gt;險種基本資料!$B$21,B89&gt;15,OR(OR(PUAD=ZDIVOPT02,A89&lt;=PUAYear),AND(PMST=ZDIVOPT02,A89&gt;=PayYear))),ROUND((G89-H90)/(factor!H89)*UVUNIT,0),0)</f>
        <v>#DIV/0!</v>
      </c>
      <c r="P89" s="123" t="e">
        <f t="shared" ca="1" si="27"/>
        <v>#DIV/0!</v>
      </c>
      <c r="Q89" s="123" t="e">
        <f ca="1">ROUND(P89*(factor!H89)/UVUNIT,0)</f>
        <v>#DIV/0!</v>
      </c>
      <c r="R89" s="123" t="e">
        <f t="shared" ca="1" si="19"/>
        <v>#DIV/0!</v>
      </c>
      <c r="S89" s="123" t="e">
        <f t="shared" ca="1" si="28"/>
        <v>#DIV/0!</v>
      </c>
      <c r="T89" s="123" t="e">
        <f t="shared" ca="1" si="29"/>
        <v>#DIV/0!</v>
      </c>
      <c r="U89" s="123" t="e">
        <f ca="1">IF(C89="","",ROUND(P88*factor!C89*UNIT/UVUNIT,0))</f>
        <v>#DIV/0!</v>
      </c>
      <c r="V89" s="123" t="e">
        <f t="shared" ca="1" si="20"/>
        <v>#DIV/0!</v>
      </c>
      <c r="W89" s="123" t="e">
        <f ca="1">ROUND((P88*factor!B89/UVUNIT),0)</f>
        <v>#DIV/0!</v>
      </c>
      <c r="X89" s="123" t="e">
        <f ca="1">ROUND((ROUND(P88*factor!C89/UVUNIT,0)+ROUND(P88*factor!H89/UVUNIT,0))*VLOOKUP(B89,Corridor,險種基本資料!$C$22,FALSE),0)</f>
        <v>#DIV/0!</v>
      </c>
      <c r="Y89" s="123" t="e">
        <f t="shared" ca="1" si="30"/>
        <v>#DIV/0!</v>
      </c>
      <c r="Z89" s="109">
        <f ca="1">ROUND(IF(險種基本資料!$I$28="Y",factor!I89,factor!D89)*(1-VLOOKUP(A89+1,險種基本資料!L:V,2+險種基本資料!$H$28,FALSE)),0)</f>
        <v>0</v>
      </c>
      <c r="AA89">
        <f ca="1">ROUND(IF(險種基本資料!$I$28="Y",factor!I90,factor!D90)*(1-VLOOKUP(A89+1,險種基本資料!L:V,2+險種基本資料!$H$28,FALSE)),0)</f>
        <v>0</v>
      </c>
      <c r="AB89">
        <f ca="1">IF(B89=險種基本資料!$B$21,0,ROUND(SA*UNIT/UVUNIT*(Z89+(AA89+factor!C90-Z89)*ROUNDDOWN(1/365,6)),0))</f>
        <v>0</v>
      </c>
      <c r="AC89" t="e">
        <f ca="1">IF(B89=險種基本資料!$B$21,0,ROUND(P89/UVUNIT*(factor!H89+(factor!H90+factor!C90-factor!H89)*ROUNDDOWN(1/365,6)) + IF(B89&lt;15,N89,0),0))</f>
        <v>#DIV/0!</v>
      </c>
      <c r="AD89">
        <f t="shared" ca="1" si="21"/>
        <v>0</v>
      </c>
      <c r="AE89">
        <f t="shared" ca="1" si="22"/>
        <v>0</v>
      </c>
      <c r="AF89">
        <f ca="1">factor!C89+AF88</f>
        <v>7714</v>
      </c>
    </row>
    <row r="90" spans="1:32" ht="16.149999999999999" hidden="1">
      <c r="A90" s="120">
        <v>88</v>
      </c>
      <c r="B90" s="121">
        <f t="shared" ca="1" si="17"/>
        <v>158</v>
      </c>
      <c r="C90" s="122">
        <f t="shared" si="31"/>
        <v>1.75</v>
      </c>
      <c r="D90" s="122">
        <f t="shared" si="31"/>
        <v>3.05</v>
      </c>
      <c r="E90" s="123">
        <f ca="1">ROUND(SA*factor!D90*UNIT/UVUNIT,RoundNo)+ ROUND(SA*factor!C90*UNIT/UVUNIT,RoundNo)</f>
        <v>0</v>
      </c>
      <c r="F90" s="123" t="e">
        <f ca="1">ROUND(P89*factor!H90/UVUNIT,RoundNo)+ROUND(P89*(factor!C90/UVUNIT),RoundNo)</f>
        <v>#DIV/0!</v>
      </c>
      <c r="G90" s="123" t="e">
        <f t="shared" ca="1" si="24"/>
        <v>#DIV/0!</v>
      </c>
      <c r="H90" s="124">
        <f t="shared" ca="1" si="25"/>
        <v>0</v>
      </c>
      <c r="I90" s="123">
        <f t="shared" ca="1" si="26"/>
        <v>2655727</v>
      </c>
      <c r="J90" s="123">
        <f ca="1">ROUND(SA*factor!G90*UNIT/UVUNIT,0)</f>
        <v>0</v>
      </c>
      <c r="K90" s="123">
        <f ca="1">ROUND(SA*factor!C90*UNIT/UVUNIT,0)</f>
        <v>0</v>
      </c>
      <c r="L90" s="123">
        <f ca="1">ROUND(SA*factor!E90*UNIT/UVUNIT,0)</f>
        <v>0</v>
      </c>
      <c r="M90" s="123">
        <f ca="1">ROUND(SA*factor!D90*UNIT/UVUNIT,0)</f>
        <v>0</v>
      </c>
      <c r="N90" s="123">
        <f t="shared" ca="1" si="18"/>
        <v>0</v>
      </c>
      <c r="O90" s="123" t="e">
        <f ca="1">IF(B90=15,ROUND(N90/(factor!H90)*UVUNIT,0),0)+IF(AND(B90&lt;&gt;險種基本資料!$B$21,B90&gt;15,OR(OR(PUAD=ZDIVOPT02,A90&lt;=PUAYear),AND(PMST=ZDIVOPT02,A90&gt;=PayYear))),ROUND((G90-H91)/(factor!H90)*UVUNIT,0),0)</f>
        <v>#DIV/0!</v>
      </c>
      <c r="P90" s="123" t="e">
        <f t="shared" ca="1" si="27"/>
        <v>#DIV/0!</v>
      </c>
      <c r="Q90" s="123" t="e">
        <f ca="1">ROUND(P90*(factor!H90)/UVUNIT,0)</f>
        <v>#DIV/0!</v>
      </c>
      <c r="R90" s="123" t="e">
        <f t="shared" ca="1" si="19"/>
        <v>#DIV/0!</v>
      </c>
      <c r="S90" s="123" t="e">
        <f t="shared" ca="1" si="28"/>
        <v>#DIV/0!</v>
      </c>
      <c r="T90" s="123" t="e">
        <f t="shared" ca="1" si="29"/>
        <v>#DIV/0!</v>
      </c>
      <c r="U90" s="123" t="e">
        <f ca="1">IF(C90="","",ROUND(P89*factor!C90*UNIT/UVUNIT,0))</f>
        <v>#DIV/0!</v>
      </c>
      <c r="V90" s="123" t="e">
        <f t="shared" ca="1" si="20"/>
        <v>#DIV/0!</v>
      </c>
      <c r="W90" s="123" t="e">
        <f ca="1">ROUND((P89*factor!B90/UVUNIT),0)</f>
        <v>#DIV/0!</v>
      </c>
      <c r="X90" s="123" t="e">
        <f ca="1">ROUND((ROUND(P89*factor!C90/UVUNIT,0)+ROUND(P89*factor!H90/UVUNIT,0))*VLOOKUP(B90,Corridor,險種基本資料!$C$22,FALSE),0)</f>
        <v>#DIV/0!</v>
      </c>
      <c r="Y90" s="123" t="e">
        <f t="shared" ca="1" si="30"/>
        <v>#DIV/0!</v>
      </c>
      <c r="Z90" s="109">
        <f ca="1">ROUND(IF(險種基本資料!$I$28="Y",factor!I90,factor!D90)*(1-VLOOKUP(A90+1,險種基本資料!L:V,2+險種基本資料!$H$28,FALSE)),0)</f>
        <v>0</v>
      </c>
      <c r="AA90">
        <f ca="1">ROUND(IF(險種基本資料!$I$28="Y",factor!I91,factor!D91)*(1-VLOOKUP(A90+1,險種基本資料!L:V,2+險種基本資料!$H$28,FALSE)),0)</f>
        <v>0</v>
      </c>
      <c r="AB90">
        <f ca="1">IF(B90=險種基本資料!$B$21,0,ROUND(SA*UNIT/UVUNIT*(Z90+(AA90+factor!C91-Z90)*ROUNDDOWN(1/365,6)),0))</f>
        <v>0</v>
      </c>
      <c r="AC90" t="e">
        <f ca="1">IF(B90=險種基本資料!$B$21,0,ROUND(P90/UVUNIT*(factor!H90+(factor!H91+factor!C91-factor!H90)*ROUNDDOWN(1/365,6)) + IF(B90&lt;15,N90,0),0))</f>
        <v>#DIV/0!</v>
      </c>
      <c r="AD90">
        <f t="shared" ca="1" si="21"/>
        <v>0</v>
      </c>
      <c r="AE90">
        <f t="shared" ca="1" si="22"/>
        <v>0</v>
      </c>
      <c r="AF90">
        <f ca="1">factor!C90+AF89</f>
        <v>7714</v>
      </c>
    </row>
    <row r="91" spans="1:32" ht="16.149999999999999" hidden="1">
      <c r="A91" s="120">
        <v>89</v>
      </c>
      <c r="B91" s="121">
        <f t="shared" ca="1" si="17"/>
        <v>159</v>
      </c>
      <c r="C91" s="122">
        <f t="shared" si="31"/>
        <v>1.75</v>
      </c>
      <c r="D91" s="122">
        <f t="shared" si="31"/>
        <v>3.05</v>
      </c>
      <c r="E91" s="123">
        <f ca="1">ROUND(SA*factor!D91*UNIT/UVUNIT,RoundNo)+ ROUND(SA*factor!C91*UNIT/UVUNIT,RoundNo)</f>
        <v>0</v>
      </c>
      <c r="F91" s="123" t="e">
        <f ca="1">ROUND(P90*factor!H91/UVUNIT,RoundNo)+ROUND(P90*(factor!C91/UVUNIT),RoundNo)</f>
        <v>#DIV/0!</v>
      </c>
      <c r="G91" s="123" t="e">
        <f t="shared" ca="1" si="24"/>
        <v>#DIV/0!</v>
      </c>
      <c r="H91" s="124">
        <f t="shared" ca="1" si="25"/>
        <v>0</v>
      </c>
      <c r="I91" s="123">
        <f t="shared" ca="1" si="26"/>
        <v>2655727</v>
      </c>
      <c r="J91" s="123">
        <f ca="1">ROUND(SA*factor!G91*UNIT/UVUNIT,0)</f>
        <v>0</v>
      </c>
      <c r="K91" s="123">
        <f ca="1">ROUND(SA*factor!C91*UNIT/UVUNIT,0)</f>
        <v>0</v>
      </c>
      <c r="L91" s="123">
        <f ca="1">ROUND(SA*factor!E91*UNIT/UVUNIT,0)</f>
        <v>0</v>
      </c>
      <c r="M91" s="123">
        <f ca="1">ROUND(SA*factor!D91*UNIT/UVUNIT,0)</f>
        <v>0</v>
      </c>
      <c r="N91" s="123">
        <f t="shared" ca="1" si="18"/>
        <v>0</v>
      </c>
      <c r="O91" s="123" t="e">
        <f ca="1">IF(B91=15,ROUND(N91/(factor!H91)*UVUNIT,0),0)+IF(AND(B91&lt;&gt;險種基本資料!$B$21,B91&gt;15,OR(OR(PUAD=ZDIVOPT02,A91&lt;=PUAYear),AND(PMST=ZDIVOPT02,A91&gt;=PayYear))),ROUND((G91-H92)/(factor!H91)*UVUNIT,0),0)</f>
        <v>#DIV/0!</v>
      </c>
      <c r="P91" s="123" t="e">
        <f t="shared" ca="1" si="27"/>
        <v>#DIV/0!</v>
      </c>
      <c r="Q91" s="123" t="e">
        <f ca="1">ROUND(P91*(factor!H91)/UVUNIT,0)</f>
        <v>#DIV/0!</v>
      </c>
      <c r="R91" s="123" t="e">
        <f t="shared" ca="1" si="19"/>
        <v>#DIV/0!</v>
      </c>
      <c r="S91" s="123" t="e">
        <f t="shared" ca="1" si="28"/>
        <v>#DIV/0!</v>
      </c>
      <c r="T91" s="123" t="e">
        <f t="shared" ca="1" si="29"/>
        <v>#DIV/0!</v>
      </c>
      <c r="U91" s="123" t="e">
        <f ca="1">IF(C91="","",ROUND(P90*factor!C91*UNIT/UVUNIT,0))</f>
        <v>#DIV/0!</v>
      </c>
      <c r="V91" s="123" t="e">
        <f t="shared" ca="1" si="20"/>
        <v>#DIV/0!</v>
      </c>
      <c r="W91" s="123" t="e">
        <f ca="1">ROUND((P90*factor!B91/UVUNIT),0)</f>
        <v>#DIV/0!</v>
      </c>
      <c r="X91" s="123" t="e">
        <f ca="1">ROUND((ROUND(P90*factor!C91/UVUNIT,0)+ROUND(P90*factor!H91/UVUNIT,0))*VLOOKUP(B91,Corridor,險種基本資料!$C$22,FALSE),0)</f>
        <v>#DIV/0!</v>
      </c>
      <c r="Y91" s="123" t="e">
        <f t="shared" ca="1" si="30"/>
        <v>#DIV/0!</v>
      </c>
      <c r="Z91" s="109">
        <f ca="1">ROUND(IF(險種基本資料!$I$28="Y",factor!I91,factor!D91)*(1-VLOOKUP(A91+1,險種基本資料!L:V,2+險種基本資料!$H$28,FALSE)),0)</f>
        <v>0</v>
      </c>
      <c r="AA91">
        <f ca="1">ROUND(IF(險種基本資料!$I$28="Y",factor!I92,factor!D92)*(1-VLOOKUP(A91+1,險種基本資料!L:V,2+險種基本資料!$H$28,FALSE)),0)</f>
        <v>0</v>
      </c>
      <c r="AB91">
        <f ca="1">IF(B91=險種基本資料!$B$21,0,ROUND(SA*UNIT/UVUNIT*(Z91+(AA91+factor!C92-Z91)*ROUNDDOWN(1/365,6)),0))</f>
        <v>0</v>
      </c>
      <c r="AC91" t="e">
        <f ca="1">IF(B91=險種基本資料!$B$21,0,ROUND(P91/UVUNIT*(factor!H91+(factor!H92+factor!C92-factor!H91)*ROUNDDOWN(1/365,6)) + IF(B91&lt;15,N91,0),0))</f>
        <v>#DIV/0!</v>
      </c>
      <c r="AD91">
        <f t="shared" ca="1" si="21"/>
        <v>0</v>
      </c>
      <c r="AE91">
        <f t="shared" ca="1" si="22"/>
        <v>0</v>
      </c>
      <c r="AF91">
        <f ca="1">factor!C91+AF90</f>
        <v>7714</v>
      </c>
    </row>
    <row r="92" spans="1:32" ht="16.149999999999999" hidden="1">
      <c r="A92" s="120">
        <v>90</v>
      </c>
      <c r="B92" s="121">
        <f t="shared" ca="1" si="17"/>
        <v>160</v>
      </c>
      <c r="C92" s="122">
        <f t="shared" si="31"/>
        <v>1.75</v>
      </c>
      <c r="D92" s="122">
        <f t="shared" si="31"/>
        <v>3.05</v>
      </c>
      <c r="E92" s="123">
        <f ca="1">ROUND(SA*factor!D92*UNIT/UVUNIT,RoundNo)+ ROUND(SA*factor!C92*UNIT/UVUNIT,RoundNo)</f>
        <v>0</v>
      </c>
      <c r="F92" s="123" t="e">
        <f ca="1">ROUND(P91*factor!H92/UVUNIT,RoundNo)+ROUND(P91*(factor!C92/UVUNIT),RoundNo)</f>
        <v>#DIV/0!</v>
      </c>
      <c r="G92" s="123" t="e">
        <f t="shared" ca="1" si="24"/>
        <v>#DIV/0!</v>
      </c>
      <c r="H92" s="124">
        <f t="shared" ca="1" si="25"/>
        <v>0</v>
      </c>
      <c r="I92" s="123">
        <f t="shared" ca="1" si="26"/>
        <v>2655727</v>
      </c>
      <c r="J92" s="123">
        <f ca="1">ROUND(SA*factor!G92*UNIT/UVUNIT,0)</f>
        <v>0</v>
      </c>
      <c r="K92" s="123">
        <f ca="1">ROUND(SA*factor!C92*UNIT/UVUNIT,0)</f>
        <v>0</v>
      </c>
      <c r="L92" s="123">
        <f ca="1">ROUND(SA*factor!E92*UNIT/UVUNIT,0)</f>
        <v>0</v>
      </c>
      <c r="M92" s="123">
        <f ca="1">ROUND(SA*factor!D92*UNIT/UVUNIT,0)</f>
        <v>0</v>
      </c>
      <c r="N92" s="123">
        <f t="shared" ca="1" si="18"/>
        <v>0</v>
      </c>
      <c r="O92" s="123" t="e">
        <f ca="1">IF(B92=15,ROUND(N92/(factor!H92)*UVUNIT,0),0)+IF(AND(B92&lt;&gt;險種基本資料!$B$21,B92&gt;15,OR(OR(PUAD=ZDIVOPT02,A92&lt;=PUAYear),AND(PMST=ZDIVOPT02,A92&gt;=PayYear))),ROUND((G92-H93)/(factor!H92)*UVUNIT,0),0)</f>
        <v>#DIV/0!</v>
      </c>
      <c r="P92" s="123" t="e">
        <f t="shared" ca="1" si="27"/>
        <v>#DIV/0!</v>
      </c>
      <c r="Q92" s="123" t="e">
        <f ca="1">ROUND(P92*(factor!H92)/UVUNIT,0)</f>
        <v>#DIV/0!</v>
      </c>
      <c r="R92" s="123" t="e">
        <f t="shared" ca="1" si="19"/>
        <v>#DIV/0!</v>
      </c>
      <c r="S92" s="123" t="e">
        <f t="shared" ca="1" si="28"/>
        <v>#DIV/0!</v>
      </c>
      <c r="T92" s="123" t="e">
        <f t="shared" ca="1" si="29"/>
        <v>#DIV/0!</v>
      </c>
      <c r="U92" s="123" t="e">
        <f ca="1">IF(C92="","",ROUND(P91*factor!C92*UNIT/UVUNIT,0))</f>
        <v>#DIV/0!</v>
      </c>
      <c r="V92" s="123" t="e">
        <f t="shared" ca="1" si="20"/>
        <v>#DIV/0!</v>
      </c>
      <c r="W92" s="123" t="e">
        <f ca="1">ROUND((P91*factor!B92/UVUNIT),0)</f>
        <v>#DIV/0!</v>
      </c>
      <c r="X92" s="123" t="e">
        <f ca="1">ROUND((ROUND(P91*factor!C92/UVUNIT,0)+ROUND(P91*factor!H92/UVUNIT,0))*VLOOKUP(B92,Corridor,險種基本資料!$C$22,FALSE),0)</f>
        <v>#DIV/0!</v>
      </c>
      <c r="Y92" s="123" t="e">
        <f t="shared" ca="1" si="30"/>
        <v>#DIV/0!</v>
      </c>
      <c r="Z92" s="109">
        <f ca="1">ROUND(IF(險種基本資料!$I$28="Y",factor!I92,factor!D92)*(1-VLOOKUP(A92+1,險種基本資料!L:V,2+險種基本資料!$H$28,FALSE)),0)</f>
        <v>0</v>
      </c>
      <c r="AA92">
        <f ca="1">ROUND(IF(險種基本資料!$I$28="Y",factor!I93,factor!D93)*(1-VLOOKUP(A92+1,險種基本資料!L:V,2+險種基本資料!$H$28,FALSE)),0)</f>
        <v>0</v>
      </c>
      <c r="AB92">
        <f ca="1">IF(B92=險種基本資料!$B$21,0,ROUND(SA*UNIT/UVUNIT*(Z92+(AA92+factor!C93-Z92)*ROUNDDOWN(1/365,6)),0))</f>
        <v>0</v>
      </c>
      <c r="AC92" t="e">
        <f ca="1">IF(B92=險種基本資料!$B$21,0,ROUND(P92/UVUNIT*(factor!H92+(factor!H93+factor!C93-factor!H92)*ROUNDDOWN(1/365,6)) + IF(B92&lt;15,N92,0),0))</f>
        <v>#DIV/0!</v>
      </c>
      <c r="AD92">
        <f t="shared" ca="1" si="21"/>
        <v>0</v>
      </c>
      <c r="AE92">
        <f t="shared" ca="1" si="22"/>
        <v>0</v>
      </c>
      <c r="AF92">
        <f ca="1">factor!C92+AF91</f>
        <v>7714</v>
      </c>
    </row>
    <row r="93" spans="1:32" ht="16.149999999999999" hidden="1">
      <c r="A93" s="120">
        <v>91</v>
      </c>
      <c r="B93" s="121">
        <f t="shared" ca="1" si="17"/>
        <v>161</v>
      </c>
      <c r="C93" s="122">
        <f t="shared" si="31"/>
        <v>1.75</v>
      </c>
      <c r="D93" s="122">
        <f t="shared" si="31"/>
        <v>3.05</v>
      </c>
      <c r="E93" s="123">
        <f ca="1">ROUND(SA*factor!D93*UNIT/UVUNIT,RoundNo)+ ROUND(SA*factor!C93*UNIT/UVUNIT,RoundNo)</f>
        <v>0</v>
      </c>
      <c r="F93" s="123" t="e">
        <f ca="1">ROUND(P92*factor!H93/UVUNIT,RoundNo)+ROUND(P92*(factor!C93/UVUNIT),RoundNo)</f>
        <v>#DIV/0!</v>
      </c>
      <c r="G93" s="123" t="e">
        <f t="shared" ca="1" si="24"/>
        <v>#DIV/0!</v>
      </c>
      <c r="H93" s="124">
        <f t="shared" ca="1" si="25"/>
        <v>0</v>
      </c>
      <c r="I93" s="123">
        <f t="shared" ca="1" si="26"/>
        <v>2655727</v>
      </c>
      <c r="J93" s="123">
        <f ca="1">ROUND(SA*factor!G93*UNIT/UVUNIT,0)</f>
        <v>0</v>
      </c>
      <c r="K93" s="123">
        <f ca="1">ROUND(SA*factor!C93*UNIT/UVUNIT,0)</f>
        <v>0</v>
      </c>
      <c r="L93" s="123">
        <f ca="1">ROUND(SA*factor!E93*UNIT/UVUNIT,0)</f>
        <v>0</v>
      </c>
      <c r="M93" s="123">
        <f ca="1">ROUND(SA*factor!D93*UNIT/UVUNIT,0)</f>
        <v>0</v>
      </c>
      <c r="N93" s="123">
        <f t="shared" ca="1" si="18"/>
        <v>0</v>
      </c>
      <c r="O93" s="123" t="e">
        <f ca="1">IF(B93=15,ROUND(N93/(factor!H93)*UVUNIT,0),0)+IF(AND(B93&lt;&gt;險種基本資料!$B$21,B93&gt;15,OR(OR(PUAD=ZDIVOPT02,A93&lt;=PUAYear),AND(PMST=ZDIVOPT02,A93&gt;=PayYear))),ROUND((G93-H94)/(factor!H93)*UVUNIT,0),0)</f>
        <v>#DIV/0!</v>
      </c>
      <c r="P93" s="123" t="e">
        <f t="shared" ca="1" si="27"/>
        <v>#DIV/0!</v>
      </c>
      <c r="Q93" s="123" t="e">
        <f ca="1">ROUND(P93*(factor!H93)/UVUNIT,0)</f>
        <v>#DIV/0!</v>
      </c>
      <c r="R93" s="123" t="e">
        <f t="shared" ca="1" si="19"/>
        <v>#DIV/0!</v>
      </c>
      <c r="S93" s="123" t="e">
        <f t="shared" ca="1" si="28"/>
        <v>#DIV/0!</v>
      </c>
      <c r="T93" s="123" t="e">
        <f t="shared" ca="1" si="29"/>
        <v>#DIV/0!</v>
      </c>
      <c r="U93" s="123" t="e">
        <f ca="1">IF(C93="","",ROUND(P92*factor!C93*UNIT/UVUNIT,0))</f>
        <v>#DIV/0!</v>
      </c>
      <c r="V93" s="123" t="e">
        <f t="shared" ca="1" si="20"/>
        <v>#DIV/0!</v>
      </c>
      <c r="W93" s="123" t="e">
        <f ca="1">ROUND((P92*factor!B93/UVUNIT),0)</f>
        <v>#DIV/0!</v>
      </c>
      <c r="X93" s="123" t="e">
        <f ca="1">ROUND((ROUND(P92*factor!C93/UVUNIT,0)+ROUND(P92*factor!H93/UVUNIT,0))*VLOOKUP(B93,Corridor,險種基本資料!$C$22,FALSE),0)</f>
        <v>#DIV/0!</v>
      </c>
      <c r="Y93" s="123" t="e">
        <f t="shared" ca="1" si="30"/>
        <v>#DIV/0!</v>
      </c>
      <c r="Z93" s="109">
        <f ca="1">ROUND(IF(險種基本資料!$I$28="Y",factor!I93,factor!D93)*(1-VLOOKUP(A93+1,險種基本資料!L:V,2+險種基本資料!$H$28,FALSE)),0)</f>
        <v>0</v>
      </c>
      <c r="AA93">
        <f ca="1">ROUND(IF(險種基本資料!$I$28="Y",factor!I94,factor!D94)*(1-VLOOKUP(A93+1,險種基本資料!L:V,2+險種基本資料!$H$28,FALSE)),0)</f>
        <v>0</v>
      </c>
      <c r="AB93">
        <f ca="1">IF(B93=險種基本資料!$B$21,0,ROUND(SA*UNIT/UVUNIT*(Z93+(AA93+factor!C94-Z93)*ROUNDDOWN(1/365,6)),0))</f>
        <v>0</v>
      </c>
      <c r="AC93" t="e">
        <f ca="1">IF(B93=險種基本資料!$B$21,0,ROUND(P93/UVUNIT*(factor!H93+(factor!H94+factor!C94-factor!H93)*ROUNDDOWN(1/365,6)) + IF(B93&lt;15,N93,0),0))</f>
        <v>#DIV/0!</v>
      </c>
      <c r="AD93">
        <f t="shared" ca="1" si="21"/>
        <v>0</v>
      </c>
      <c r="AE93">
        <f t="shared" ca="1" si="22"/>
        <v>0</v>
      </c>
      <c r="AF93">
        <f ca="1">factor!C93+AF92</f>
        <v>7714</v>
      </c>
    </row>
    <row r="94" spans="1:32" ht="16.149999999999999" hidden="1">
      <c r="A94" s="120">
        <v>92</v>
      </c>
      <c r="B94" s="121">
        <f t="shared" ca="1" si="17"/>
        <v>162</v>
      </c>
      <c r="C94" s="122">
        <f t="shared" si="31"/>
        <v>1.75</v>
      </c>
      <c r="D94" s="122">
        <f t="shared" si="31"/>
        <v>3.05</v>
      </c>
      <c r="E94" s="123">
        <f ca="1">ROUND(SA*factor!D94*UNIT/UVUNIT,RoundNo)+ ROUND(SA*factor!C94*UNIT/UVUNIT,RoundNo)</f>
        <v>0</v>
      </c>
      <c r="F94" s="123" t="e">
        <f ca="1">ROUND(P93*factor!H94/UVUNIT,RoundNo)+ROUND(P93*(factor!C94/UVUNIT),RoundNo)</f>
        <v>#DIV/0!</v>
      </c>
      <c r="G94" s="123" t="e">
        <f t="shared" ca="1" si="24"/>
        <v>#DIV/0!</v>
      </c>
      <c r="H94" s="124">
        <f t="shared" ca="1" si="25"/>
        <v>0</v>
      </c>
      <c r="I94" s="123">
        <f t="shared" ca="1" si="26"/>
        <v>2655727</v>
      </c>
      <c r="J94" s="123">
        <f ca="1">ROUND(SA*factor!G94*UNIT/UVUNIT,0)</f>
        <v>0</v>
      </c>
      <c r="K94" s="123">
        <f ca="1">ROUND(SA*factor!C94*UNIT/UVUNIT,0)</f>
        <v>0</v>
      </c>
      <c r="L94" s="123">
        <f ca="1">ROUND(SA*factor!E94*UNIT/UVUNIT,0)</f>
        <v>0</v>
      </c>
      <c r="M94" s="123">
        <f ca="1">ROUND(SA*factor!D94*UNIT/UVUNIT,0)</f>
        <v>0</v>
      </c>
      <c r="N94" s="123">
        <f t="shared" ca="1" si="18"/>
        <v>0</v>
      </c>
      <c r="O94" s="123" t="e">
        <f ca="1">IF(B94=15,ROUND(N94/(factor!H94)*UVUNIT,0),0)+IF(AND(B94&lt;&gt;險種基本資料!$B$21,B94&gt;15,OR(OR(PUAD=ZDIVOPT02,A94&lt;=PUAYear),AND(PMST=ZDIVOPT02,A94&gt;=PayYear))),ROUND((G94-H95)/(factor!H94)*UVUNIT,0),0)</f>
        <v>#DIV/0!</v>
      </c>
      <c r="P94" s="123" t="e">
        <f t="shared" ca="1" si="27"/>
        <v>#DIV/0!</v>
      </c>
      <c r="Q94" s="123" t="e">
        <f ca="1">ROUND(P94*(factor!H94)/UVUNIT,0)</f>
        <v>#DIV/0!</v>
      </c>
      <c r="R94" s="123" t="e">
        <f t="shared" ca="1" si="19"/>
        <v>#DIV/0!</v>
      </c>
      <c r="S94" s="123" t="e">
        <f t="shared" ca="1" si="28"/>
        <v>#DIV/0!</v>
      </c>
      <c r="T94" s="123" t="e">
        <f t="shared" ca="1" si="29"/>
        <v>#DIV/0!</v>
      </c>
      <c r="U94" s="123" t="e">
        <f ca="1">IF(C94="","",ROUND(P93*factor!C94*UNIT/UVUNIT,0))</f>
        <v>#DIV/0!</v>
      </c>
      <c r="V94" s="123" t="e">
        <f t="shared" ca="1" si="20"/>
        <v>#DIV/0!</v>
      </c>
      <c r="W94" s="123" t="e">
        <f ca="1">ROUND((P93*factor!B94/UVUNIT),0)</f>
        <v>#DIV/0!</v>
      </c>
      <c r="X94" s="123" t="e">
        <f ca="1">ROUND((ROUND(P93*factor!C94/UVUNIT,0)+ROUND(P93*factor!H94/UVUNIT,0))*VLOOKUP(B94,Corridor,險種基本資料!$C$22,FALSE),0)</f>
        <v>#DIV/0!</v>
      </c>
      <c r="Y94" s="123" t="e">
        <f t="shared" ca="1" si="30"/>
        <v>#DIV/0!</v>
      </c>
      <c r="Z94" s="109">
        <f ca="1">ROUND(IF(險種基本資料!$I$28="Y",factor!I94,factor!D94)*(1-VLOOKUP(A94+1,險種基本資料!L:V,2+險種基本資料!$H$28,FALSE)),0)</f>
        <v>0</v>
      </c>
      <c r="AA94">
        <f ca="1">ROUND(IF(險種基本資料!$I$28="Y",factor!I95,factor!D95)*(1-VLOOKUP(A94+1,險種基本資料!L:V,2+險種基本資料!$H$28,FALSE)),0)</f>
        <v>0</v>
      </c>
      <c r="AB94">
        <f ca="1">IF(B94=險種基本資料!$B$21,0,ROUND(SA*UNIT/UVUNIT*(Z94+(AA94+factor!C95-Z94)*ROUNDDOWN(1/365,6)),0))</f>
        <v>0</v>
      </c>
      <c r="AC94" t="e">
        <f ca="1">IF(B94=險種基本資料!$B$21,0,ROUND(P94/UVUNIT*(factor!H94+(factor!H95+factor!C95-factor!H94)*ROUNDDOWN(1/365,6)) + IF(B94&lt;15,N94,0),0))</f>
        <v>#DIV/0!</v>
      </c>
      <c r="AD94">
        <f t="shared" ca="1" si="21"/>
        <v>0</v>
      </c>
      <c r="AE94">
        <f t="shared" ca="1" si="22"/>
        <v>0</v>
      </c>
      <c r="AF94">
        <f ca="1">factor!C94+AF93</f>
        <v>7714</v>
      </c>
    </row>
    <row r="95" spans="1:32" ht="16.149999999999999" hidden="1">
      <c r="A95" s="120">
        <v>93</v>
      </c>
      <c r="B95" s="121">
        <f t="shared" ca="1" si="17"/>
        <v>163</v>
      </c>
      <c r="C95" s="122">
        <f t="shared" si="31"/>
        <v>1.75</v>
      </c>
      <c r="D95" s="122">
        <f t="shared" si="31"/>
        <v>3.05</v>
      </c>
      <c r="E95" s="123">
        <f ca="1">ROUND(SA*factor!D95*UNIT/UVUNIT,RoundNo)+ ROUND(SA*factor!C95*UNIT/UVUNIT,RoundNo)</f>
        <v>0</v>
      </c>
      <c r="F95" s="123" t="e">
        <f ca="1">ROUND(P94*factor!H95/UVUNIT,RoundNo)+ROUND(P94*(factor!C95/UVUNIT),RoundNo)</f>
        <v>#DIV/0!</v>
      </c>
      <c r="G95" s="123" t="e">
        <f t="shared" ca="1" si="24"/>
        <v>#DIV/0!</v>
      </c>
      <c r="H95" s="124">
        <f t="shared" ca="1" si="25"/>
        <v>0</v>
      </c>
      <c r="I95" s="123">
        <f t="shared" ca="1" si="26"/>
        <v>2655727</v>
      </c>
      <c r="J95" s="123">
        <f ca="1">ROUND(SA*factor!G95*UNIT/UVUNIT,0)</f>
        <v>0</v>
      </c>
      <c r="K95" s="123">
        <f ca="1">ROUND(SA*factor!C95*UNIT/UVUNIT,0)</f>
        <v>0</v>
      </c>
      <c r="L95" s="123">
        <f ca="1">ROUND(SA*factor!E95*UNIT/UVUNIT,0)</f>
        <v>0</v>
      </c>
      <c r="M95" s="123">
        <f ca="1">ROUND(SA*factor!D95*UNIT/UVUNIT,0)</f>
        <v>0</v>
      </c>
      <c r="N95" s="123">
        <f t="shared" ca="1" si="18"/>
        <v>0</v>
      </c>
      <c r="O95" s="123" t="e">
        <f ca="1">IF(B95=15,ROUND(N95/(factor!H95)*UVUNIT,0),0)+IF(AND(B95&lt;&gt;險種基本資料!$B$21,B95&gt;15,OR(OR(PUAD=ZDIVOPT02,A95&lt;=PUAYear),AND(PMST=ZDIVOPT02,A95&gt;=PayYear))),ROUND((G95-H96)/(factor!H95)*UVUNIT,0),0)</f>
        <v>#DIV/0!</v>
      </c>
      <c r="P95" s="123" t="e">
        <f t="shared" ca="1" si="27"/>
        <v>#DIV/0!</v>
      </c>
      <c r="Q95" s="123" t="e">
        <f ca="1">ROUND(P95*(factor!H95)/UVUNIT,0)</f>
        <v>#DIV/0!</v>
      </c>
      <c r="R95" s="123" t="e">
        <f t="shared" ca="1" si="19"/>
        <v>#DIV/0!</v>
      </c>
      <c r="S95" s="123" t="e">
        <f t="shared" ca="1" si="28"/>
        <v>#DIV/0!</v>
      </c>
      <c r="T95" s="123" t="e">
        <f t="shared" ca="1" si="29"/>
        <v>#DIV/0!</v>
      </c>
      <c r="U95" s="123" t="e">
        <f ca="1">IF(C95="","",ROUND(P94*factor!C95*UNIT/UVUNIT,0))</f>
        <v>#DIV/0!</v>
      </c>
      <c r="V95" s="123" t="e">
        <f t="shared" ca="1" si="20"/>
        <v>#DIV/0!</v>
      </c>
      <c r="W95" s="123" t="e">
        <f ca="1">ROUND((P94*factor!B95/UVUNIT),0)</f>
        <v>#DIV/0!</v>
      </c>
      <c r="X95" s="123" t="e">
        <f ca="1">ROUND((ROUND(P94*factor!C95/UVUNIT,0)+ROUND(P94*factor!H95/UVUNIT,0))*VLOOKUP(B95,Corridor,險種基本資料!$C$22,FALSE),0)</f>
        <v>#DIV/0!</v>
      </c>
      <c r="Y95" s="123" t="e">
        <f t="shared" ca="1" si="30"/>
        <v>#DIV/0!</v>
      </c>
      <c r="Z95" s="109">
        <f ca="1">ROUND(IF(險種基本資料!$I$28="Y",factor!I95,factor!D95)*(1-VLOOKUP(A95+1,險種基本資料!L:V,2+險種基本資料!$H$28,FALSE)),0)</f>
        <v>0</v>
      </c>
      <c r="AA95" t="e">
        <f ca="1">ROUND(IF(險種基本資料!$I$28="Y",factor!I96,factor!D96)*(1-VLOOKUP(A95+1,險種基本資料!L:V,2+險種基本資料!$H$28,FALSE)),0)</f>
        <v>#VALUE!</v>
      </c>
      <c r="AB95" t="e">
        <f ca="1">IF(B95=險種基本資料!$B$21,0,ROUND(SA*UNIT/UVUNIT*(Z95+(AA95+factor!C96-Z95)*ROUNDDOWN(1/365,6)),0))</f>
        <v>#VALUE!</v>
      </c>
      <c r="AC95" t="e">
        <f ca="1">IF(B95=險種基本資料!$B$21,0,ROUND(P95/UVUNIT*(factor!H95+(factor!H96+factor!C96-factor!H95)*ROUNDDOWN(1/365,6)) + IF(B95&lt;15,N95,0),0))</f>
        <v>#DIV/0!</v>
      </c>
      <c r="AD95">
        <f t="shared" ca="1" si="21"/>
        <v>0</v>
      </c>
      <c r="AE95">
        <f t="shared" ca="1" si="22"/>
        <v>0</v>
      </c>
      <c r="AF95">
        <f ca="1">factor!C95+AF94</f>
        <v>7714</v>
      </c>
    </row>
    <row r="96" spans="1:32" ht="16.149999999999999" hidden="1">
      <c r="A96" s="120">
        <v>94</v>
      </c>
      <c r="B96" s="121">
        <f t="shared" ca="1" si="17"/>
        <v>164</v>
      </c>
      <c r="C96" s="122">
        <f t="shared" si="31"/>
        <v>1.75</v>
      </c>
      <c r="D96" s="122">
        <f t="shared" si="31"/>
        <v>3.05</v>
      </c>
      <c r="E96" s="123" t="e">
        <f ca="1">ROUND(SA*factor!D96*UNIT/UVUNIT,RoundNo)+ ROUND(SA*factor!C96*UNIT/UVUNIT,RoundNo)</f>
        <v>#VALUE!</v>
      </c>
      <c r="F96" s="123" t="e">
        <f ca="1">ROUND(P95*factor!H96/UVUNIT,RoundNo)+ROUND(P95*(factor!C96/UVUNIT),RoundNo)</f>
        <v>#DIV/0!</v>
      </c>
      <c r="G96" s="123" t="e">
        <f t="shared" ca="1" si="24"/>
        <v>#VALUE!</v>
      </c>
      <c r="H96" s="124">
        <f t="shared" ca="1" si="25"/>
        <v>0</v>
      </c>
      <c r="I96" s="123">
        <f t="shared" ca="1" si="26"/>
        <v>2655727</v>
      </c>
      <c r="J96" s="123" t="e">
        <f ca="1">ROUND(SA*factor!G96*UNIT/UVUNIT,0)</f>
        <v>#VALUE!</v>
      </c>
      <c r="K96" s="123" t="e">
        <f ca="1">ROUND(SA*factor!C96*UNIT/UVUNIT,0)</f>
        <v>#VALUE!</v>
      </c>
      <c r="L96" s="123" t="e">
        <f ca="1">ROUND(SA*factor!E96*UNIT/UVUNIT,0)</f>
        <v>#VALUE!</v>
      </c>
      <c r="M96" s="123" t="e">
        <f ca="1">ROUND(SA*factor!D96*UNIT/UVUNIT,0)</f>
        <v>#VALUE!</v>
      </c>
      <c r="N96" s="123">
        <f t="shared" ca="1" si="18"/>
        <v>0</v>
      </c>
      <c r="O96" s="123" t="e">
        <f ca="1">IF(B96=15,ROUND(N96/(factor!H96)*UVUNIT,0),0)+IF(AND(B96&lt;&gt;險種基本資料!$B$21,B96&gt;15,OR(OR(PUAD=ZDIVOPT02,A96&lt;=PUAYear),AND(PMST=ZDIVOPT02,A96&gt;=PayYear))),ROUND((G96-H97)/(factor!H96)*UVUNIT,0),0)</f>
        <v>#VALUE!</v>
      </c>
      <c r="P96" s="123" t="e">
        <f t="shared" ca="1" si="27"/>
        <v>#DIV/0!</v>
      </c>
      <c r="Q96" s="123" t="e">
        <f ca="1">ROUND(P96*(factor!H96)/UVUNIT,0)</f>
        <v>#DIV/0!</v>
      </c>
      <c r="R96" s="123" t="e">
        <f t="shared" ca="1" si="19"/>
        <v>#VALUE!</v>
      </c>
      <c r="S96" s="123" t="e">
        <f t="shared" ca="1" si="28"/>
        <v>#DIV/0!</v>
      </c>
      <c r="T96" s="123" t="e">
        <f t="shared" ca="1" si="29"/>
        <v>#DIV/0!</v>
      </c>
      <c r="U96" s="123" t="e">
        <f ca="1">IF(C96="","",ROUND(P95*factor!C96*UNIT/UVUNIT,0))</f>
        <v>#DIV/0!</v>
      </c>
      <c r="V96" s="123" t="e">
        <f t="shared" ca="1" si="20"/>
        <v>#DIV/0!</v>
      </c>
      <c r="W96" s="123" t="e">
        <f ca="1">ROUND((P95*factor!B96/UVUNIT),0)</f>
        <v>#DIV/0!</v>
      </c>
      <c r="X96" s="123" t="e">
        <f ca="1">ROUND((ROUND(P95*factor!C96/UVUNIT,0)+ROUND(P95*factor!H96/UVUNIT,0))*VLOOKUP(B96,Corridor,險種基本資料!$C$22,FALSE),0)</f>
        <v>#DIV/0!</v>
      </c>
      <c r="Y96" s="123" t="e">
        <f t="shared" ca="1" si="30"/>
        <v>#VALUE!</v>
      </c>
      <c r="Z96" s="109" t="e">
        <f ca="1">ROUND(IF(險種基本資料!$I$28="Y",factor!I96,factor!D96)*(1-VLOOKUP(A96+1,險種基本資料!L:V,2+險種基本資料!$H$28,FALSE)),0)</f>
        <v>#VALUE!</v>
      </c>
      <c r="AA96" t="e">
        <f ca="1">ROUND(IF(險種基本資料!$I$28="Y",factor!I97,factor!D97)*(1-VLOOKUP(A96+1,險種基本資料!L:V,2+險種基本資料!$H$28,FALSE)),0)</f>
        <v>#VALUE!</v>
      </c>
      <c r="AB96" t="e">
        <f ca="1">IF(B96=險種基本資料!$B$21,0,ROUND(SA*UNIT/UVUNIT*(Z96+(AA96+factor!C97-Z96)*ROUNDDOWN(1/365,6)),0))</f>
        <v>#VALUE!</v>
      </c>
      <c r="AC96" t="e">
        <f ca="1">IF(B96=險種基本資料!$B$21,0,ROUND(P96/UVUNIT*(factor!H96+(factor!H97+factor!C97-factor!H96)*ROUNDDOWN(1/365,6)) + IF(B96&lt;15,N96,0),0))</f>
        <v>#DIV/0!</v>
      </c>
      <c r="AD96">
        <f t="shared" ca="1" si="21"/>
        <v>0</v>
      </c>
      <c r="AE96">
        <f t="shared" ca="1" si="22"/>
        <v>0</v>
      </c>
      <c r="AF96" t="e">
        <f ca="1">factor!C96+AF95</f>
        <v>#VALUE!</v>
      </c>
    </row>
    <row r="97" spans="1:32" ht="16.149999999999999" hidden="1">
      <c r="A97" s="120">
        <v>95</v>
      </c>
      <c r="B97" s="121">
        <f t="shared" ca="1" si="17"/>
        <v>165</v>
      </c>
      <c r="C97" s="122">
        <f t="shared" si="31"/>
        <v>1.75</v>
      </c>
      <c r="D97" s="122">
        <f t="shared" si="31"/>
        <v>3.05</v>
      </c>
      <c r="E97" s="123" t="e">
        <f ca="1">ROUND(SA*factor!D97*UNIT/UVUNIT,RoundNo)+ ROUND(SA*factor!C97*UNIT/UVUNIT,RoundNo)</f>
        <v>#VALUE!</v>
      </c>
      <c r="F97" s="123" t="e">
        <f ca="1">ROUND(P96*factor!H97/UVUNIT,RoundNo)+ROUND(P96*(factor!C97/UVUNIT),RoundNo)</f>
        <v>#DIV/0!</v>
      </c>
      <c r="G97" s="123" t="e">
        <f t="shared" ca="1" si="24"/>
        <v>#VALUE!</v>
      </c>
      <c r="H97" s="124">
        <f t="shared" ca="1" si="25"/>
        <v>0</v>
      </c>
      <c r="I97" s="123">
        <f t="shared" ca="1" si="26"/>
        <v>2655727</v>
      </c>
      <c r="J97" s="123" t="e">
        <f ca="1">ROUND(SA*factor!G97*UNIT/UVUNIT,0)</f>
        <v>#VALUE!</v>
      </c>
      <c r="K97" s="123" t="e">
        <f ca="1">ROUND(SA*factor!C97*UNIT/UVUNIT,0)</f>
        <v>#VALUE!</v>
      </c>
      <c r="L97" s="123" t="e">
        <f ca="1">ROUND(SA*factor!E97*UNIT/UVUNIT,0)</f>
        <v>#VALUE!</v>
      </c>
      <c r="M97" s="123" t="e">
        <f ca="1">ROUND(SA*factor!D97*UNIT/UVUNIT,0)</f>
        <v>#VALUE!</v>
      </c>
      <c r="N97" s="123">
        <f t="shared" ca="1" si="18"/>
        <v>0</v>
      </c>
      <c r="O97" s="123" t="e">
        <f ca="1">IF(B97=15,ROUND(N97/(factor!H97)*UVUNIT,0),0)+IF(AND(B97&lt;&gt;險種基本資料!$B$21,B97&gt;15,OR(OR(PUAD=ZDIVOPT02,A97&lt;=PUAYear),AND(PMST=ZDIVOPT02,A97&gt;=PayYear))),ROUND((G97-H98)/(factor!H97)*UVUNIT,0),0)</f>
        <v>#VALUE!</v>
      </c>
      <c r="P97" s="123" t="e">
        <f t="shared" ca="1" si="27"/>
        <v>#DIV/0!</v>
      </c>
      <c r="Q97" s="123" t="e">
        <f ca="1">ROUND(P97*(factor!H97)/UVUNIT,0)</f>
        <v>#DIV/0!</v>
      </c>
      <c r="R97" s="123" t="e">
        <f t="shared" ca="1" si="19"/>
        <v>#VALUE!</v>
      </c>
      <c r="S97" s="123" t="e">
        <f t="shared" ca="1" si="28"/>
        <v>#DIV/0!</v>
      </c>
      <c r="T97" s="123" t="e">
        <f t="shared" ca="1" si="29"/>
        <v>#DIV/0!</v>
      </c>
      <c r="U97" s="123" t="e">
        <f ca="1">IF(C97="","",ROUND(P96*factor!C97*UNIT/UVUNIT,0))</f>
        <v>#DIV/0!</v>
      </c>
      <c r="V97" s="123" t="e">
        <f t="shared" ca="1" si="20"/>
        <v>#DIV/0!</v>
      </c>
      <c r="W97" s="123" t="e">
        <f ca="1">ROUND((P96*factor!B97/UVUNIT),0)</f>
        <v>#DIV/0!</v>
      </c>
      <c r="X97" s="123" t="e">
        <f ca="1">ROUND((ROUND(P96*factor!C97/UVUNIT,0)+ROUND(P96*factor!H97/UVUNIT,0))*VLOOKUP(B97,Corridor,險種基本資料!$C$22,FALSE),0)</f>
        <v>#DIV/0!</v>
      </c>
      <c r="Y97" s="123" t="e">
        <f t="shared" ca="1" si="30"/>
        <v>#VALUE!</v>
      </c>
      <c r="Z97" s="109" t="e">
        <f ca="1">ROUND(IF(險種基本資料!$I$28="Y",factor!I97,factor!D97)*(1-VLOOKUP(A97+1,險種基本資料!L:V,2+險種基本資料!$H$28,FALSE)),0)</f>
        <v>#VALUE!</v>
      </c>
      <c r="AA97" t="e">
        <f ca="1">ROUND(IF(險種基本資料!$I$28="Y",factor!I98,factor!D98)*(1-VLOOKUP(A97+1,險種基本資料!L:V,2+險種基本資料!$H$28,FALSE)),0)</f>
        <v>#VALUE!</v>
      </c>
      <c r="AB97" t="e">
        <f ca="1">IF(B97=險種基本資料!$B$21,0,ROUND(SA*UNIT/UVUNIT*(Z97+(AA97+factor!C98-Z97)*ROUNDDOWN(1/365,6)),0))</f>
        <v>#VALUE!</v>
      </c>
      <c r="AC97" t="e">
        <f ca="1">IF(B97=險種基本資料!$B$21,0,ROUND(P97/UVUNIT*(factor!H97+(factor!H98+factor!C98-factor!H97)*ROUNDDOWN(1/365,6)) + IF(B97&lt;15,N97,0),0))</f>
        <v>#DIV/0!</v>
      </c>
      <c r="AD97">
        <f t="shared" ca="1" si="21"/>
        <v>0</v>
      </c>
      <c r="AE97">
        <f t="shared" ca="1" si="22"/>
        <v>0</v>
      </c>
      <c r="AF97" t="e">
        <f ca="1">factor!C97+AF96</f>
        <v>#VALUE!</v>
      </c>
    </row>
    <row r="98" spans="1:32" ht="16.149999999999999" hidden="1">
      <c r="A98" s="120">
        <v>96</v>
      </c>
      <c r="B98" s="121">
        <f t="shared" ca="1" si="17"/>
        <v>166</v>
      </c>
      <c r="C98" s="122">
        <f t="shared" si="31"/>
        <v>1.75</v>
      </c>
      <c r="D98" s="122">
        <f t="shared" si="31"/>
        <v>3.05</v>
      </c>
      <c r="E98" s="123" t="e">
        <f ca="1">ROUND(SA*factor!D98*UNIT/UVUNIT,RoundNo)+ ROUND(SA*factor!C98*UNIT/UVUNIT,RoundNo)</f>
        <v>#VALUE!</v>
      </c>
      <c r="F98" s="123" t="e">
        <f ca="1">ROUND(P97*factor!H98/UVUNIT,RoundNo)+ROUND(P97*(factor!C98/UVUNIT),RoundNo)</f>
        <v>#DIV/0!</v>
      </c>
      <c r="G98" s="123" t="e">
        <f t="shared" ca="1" si="24"/>
        <v>#VALUE!</v>
      </c>
      <c r="H98" s="124">
        <f t="shared" ca="1" si="25"/>
        <v>0</v>
      </c>
      <c r="I98" s="123">
        <f t="shared" ca="1" si="26"/>
        <v>2655727</v>
      </c>
      <c r="J98" s="123" t="e">
        <f ca="1">ROUND(SA*factor!G98*UNIT/UVUNIT,0)</f>
        <v>#VALUE!</v>
      </c>
      <c r="K98" s="123" t="e">
        <f ca="1">ROUND(SA*factor!C98*UNIT/UVUNIT,0)</f>
        <v>#VALUE!</v>
      </c>
      <c r="L98" s="123" t="e">
        <f ca="1">ROUND(SA*factor!E98*UNIT/UVUNIT,0)</f>
        <v>#VALUE!</v>
      </c>
      <c r="M98" s="123" t="e">
        <f ca="1">ROUND(SA*factor!D98*UNIT/UVUNIT,0)</f>
        <v>#VALUE!</v>
      </c>
      <c r="N98" s="123">
        <f t="shared" ca="1" si="18"/>
        <v>0</v>
      </c>
      <c r="O98" s="123" t="e">
        <f ca="1">IF(B98=15,ROUND(N98/(factor!H98)*UVUNIT,0),0)+IF(AND(B98&lt;&gt;險種基本資料!$B$21,B98&gt;15,OR(OR(PUAD=ZDIVOPT02,A98&lt;=PUAYear),AND(PMST=ZDIVOPT02,A98&gt;=PayYear))),ROUND((G98-H99)/(factor!H98)*UVUNIT,0),0)</f>
        <v>#VALUE!</v>
      </c>
      <c r="P98" s="123" t="e">
        <f t="shared" ca="1" si="27"/>
        <v>#DIV/0!</v>
      </c>
      <c r="Q98" s="123" t="e">
        <f ca="1">ROUND(P98*(factor!H98)/UVUNIT,0)</f>
        <v>#DIV/0!</v>
      </c>
      <c r="R98" s="123" t="e">
        <f t="shared" ca="1" si="19"/>
        <v>#VALUE!</v>
      </c>
      <c r="S98" s="123" t="e">
        <f t="shared" ca="1" si="28"/>
        <v>#DIV/0!</v>
      </c>
      <c r="T98" s="123" t="e">
        <f t="shared" ca="1" si="29"/>
        <v>#DIV/0!</v>
      </c>
      <c r="U98" s="123" t="e">
        <f ca="1">IF(C98="","",ROUND(P97*factor!C98*UNIT/UVUNIT,0))</f>
        <v>#DIV/0!</v>
      </c>
      <c r="V98" s="123" t="e">
        <f t="shared" ca="1" si="20"/>
        <v>#DIV/0!</v>
      </c>
      <c r="W98" s="123" t="e">
        <f ca="1">ROUND((P97*factor!B98/UVUNIT),0)</f>
        <v>#DIV/0!</v>
      </c>
      <c r="X98" s="123" t="e">
        <f ca="1">ROUND((ROUND(P97*factor!C98/UVUNIT,0)+ROUND(P97*factor!H98/UVUNIT,0))*VLOOKUP(B98,Corridor,險種基本資料!$C$22,FALSE),0)</f>
        <v>#DIV/0!</v>
      </c>
      <c r="Y98" s="123" t="e">
        <f t="shared" ca="1" si="30"/>
        <v>#VALUE!</v>
      </c>
      <c r="Z98" s="109" t="e">
        <f ca="1">ROUND(IF(險種基本資料!$I$28="Y",factor!I98,factor!D98)*(1-VLOOKUP(A98+1,險種基本資料!L:V,2+險種基本資料!$H$28,FALSE)),0)</f>
        <v>#VALUE!</v>
      </c>
      <c r="AA98" t="e">
        <f ca="1">ROUND(IF(險種基本資料!$I$28="Y",factor!I99,factor!D99)*(1-VLOOKUP(A98+1,險種基本資料!L:V,2+險種基本資料!$H$28,FALSE)),0)</f>
        <v>#VALUE!</v>
      </c>
      <c r="AB98" t="e">
        <f ca="1">IF(B98=險種基本資料!$B$21,0,ROUND(SA*UNIT/UVUNIT*(Z98+(AA98+factor!C99-Z98)*ROUNDDOWN(1/365,6)),0))</f>
        <v>#VALUE!</v>
      </c>
      <c r="AC98" t="e">
        <f ca="1">IF(B98=險種基本資料!$B$21,0,ROUND(P98/UVUNIT*(factor!H98+(factor!H99+factor!C99-factor!H98)*ROUNDDOWN(1/365,6)) + IF(B98&lt;15,N98,0),0))</f>
        <v>#DIV/0!</v>
      </c>
      <c r="AD98">
        <f t="shared" ca="1" si="21"/>
        <v>0</v>
      </c>
      <c r="AE98">
        <f t="shared" ca="1" si="22"/>
        <v>0</v>
      </c>
      <c r="AF98" t="e">
        <f ca="1">factor!C98+AF97</f>
        <v>#VALUE!</v>
      </c>
    </row>
    <row r="99" spans="1:32" ht="16.149999999999999" hidden="1">
      <c r="A99" s="120">
        <v>97</v>
      </c>
      <c r="B99" s="121">
        <f t="shared" ca="1" si="17"/>
        <v>167</v>
      </c>
      <c r="C99" s="122">
        <f t="shared" si="31"/>
        <v>1.75</v>
      </c>
      <c r="D99" s="122">
        <f t="shared" si="31"/>
        <v>3.05</v>
      </c>
      <c r="E99" s="123" t="e">
        <f ca="1">ROUND(SA*factor!D99*UNIT/UVUNIT,RoundNo)+ ROUND(SA*factor!C99*UNIT/UVUNIT,RoundNo)</f>
        <v>#VALUE!</v>
      </c>
      <c r="F99" s="123" t="e">
        <f ca="1">ROUND(P98*factor!H99/UVUNIT,RoundNo)+ROUND(P98*(factor!C99/UVUNIT),RoundNo)</f>
        <v>#DIV/0!</v>
      </c>
      <c r="G99" s="123" t="e">
        <f t="shared" ca="1" si="24"/>
        <v>#VALUE!</v>
      </c>
      <c r="H99" s="124">
        <f t="shared" ca="1" si="25"/>
        <v>0</v>
      </c>
      <c r="I99" s="123">
        <f t="shared" ca="1" si="26"/>
        <v>2655727</v>
      </c>
      <c r="J99" s="123" t="e">
        <f ca="1">ROUND(SA*factor!G99*UNIT/UVUNIT,0)</f>
        <v>#VALUE!</v>
      </c>
      <c r="K99" s="123" t="e">
        <f ca="1">ROUND(SA*factor!C99*UNIT/UVUNIT,0)</f>
        <v>#VALUE!</v>
      </c>
      <c r="L99" s="123" t="e">
        <f ca="1">ROUND(SA*factor!E99*UNIT/UVUNIT,0)</f>
        <v>#VALUE!</v>
      </c>
      <c r="M99" s="123" t="e">
        <f ca="1">ROUND(SA*factor!D99*UNIT/UVUNIT,0)</f>
        <v>#VALUE!</v>
      </c>
      <c r="N99" s="123">
        <f t="shared" ca="1" si="18"/>
        <v>0</v>
      </c>
      <c r="O99" s="123" t="e">
        <f ca="1">IF(B99=15,ROUND(N99/(factor!H99)*UVUNIT,0),0)+IF(AND(B99&lt;&gt;險種基本資料!$B$21,B99&gt;15,OR(OR(PUAD=ZDIVOPT02,A99&lt;=PUAYear),AND(PMST=ZDIVOPT02,A99&gt;=PayYear))),ROUND((G99-H100)/(factor!H99)*UVUNIT,0),0)</f>
        <v>#VALUE!</v>
      </c>
      <c r="P99" s="123" t="e">
        <f t="shared" ca="1" si="27"/>
        <v>#DIV/0!</v>
      </c>
      <c r="Q99" s="123" t="e">
        <f ca="1">ROUND(P99*(factor!H99)/UVUNIT,0)</f>
        <v>#DIV/0!</v>
      </c>
      <c r="R99" s="123" t="e">
        <f t="shared" ca="1" si="19"/>
        <v>#VALUE!</v>
      </c>
      <c r="S99" s="123" t="e">
        <f t="shared" ca="1" si="28"/>
        <v>#DIV/0!</v>
      </c>
      <c r="T99" s="123" t="e">
        <f t="shared" ca="1" si="29"/>
        <v>#DIV/0!</v>
      </c>
      <c r="U99" s="123" t="e">
        <f ca="1">IF(C99="","",ROUND(P98*factor!C99*UNIT/UVUNIT,0))</f>
        <v>#DIV/0!</v>
      </c>
      <c r="V99" s="123" t="e">
        <f t="shared" ca="1" si="20"/>
        <v>#DIV/0!</v>
      </c>
      <c r="W99" s="123" t="e">
        <f ca="1">ROUND((P98*factor!B99/UVUNIT),0)</f>
        <v>#DIV/0!</v>
      </c>
      <c r="X99" s="123" t="e">
        <f ca="1">ROUND((ROUND(P98*factor!C99/UVUNIT,0)+ROUND(P98*factor!H99/UVUNIT,0))*VLOOKUP(B99,Corridor,險種基本資料!$C$22,FALSE),0)</f>
        <v>#DIV/0!</v>
      </c>
      <c r="Y99" s="123" t="e">
        <f t="shared" ca="1" si="30"/>
        <v>#VALUE!</v>
      </c>
      <c r="Z99" s="109" t="e">
        <f ca="1">ROUND(IF(險種基本資料!$I$28="Y",factor!I99,factor!D99)*(1-VLOOKUP(A99+1,險種基本資料!L:V,2+險種基本資料!$H$28,FALSE)),0)</f>
        <v>#VALUE!</v>
      </c>
      <c r="AA99" t="e">
        <f ca="1">ROUND(IF(險種基本資料!$I$28="Y",factor!I100,factor!D100)*(1-VLOOKUP(A99+1,險種基本資料!L:V,2+險種基本資料!$H$28,FALSE)),0)</f>
        <v>#VALUE!</v>
      </c>
      <c r="AB99" t="e">
        <f ca="1">IF(B99=險種基本資料!$B$21,0,ROUND(SA*UNIT/UVUNIT*(Z99+(AA99+factor!C100-Z99)*ROUNDDOWN(1/365,6)),0))</f>
        <v>#VALUE!</v>
      </c>
      <c r="AC99" t="e">
        <f ca="1">IF(B99=險種基本資料!$B$21,0,ROUND(P99/UVUNIT*(factor!H99+(factor!H100+factor!C100-factor!H99)*ROUNDDOWN(1/365,6)) + IF(B99&lt;15,N99,0),0))</f>
        <v>#DIV/0!</v>
      </c>
      <c r="AD99">
        <f t="shared" ca="1" si="21"/>
        <v>0</v>
      </c>
      <c r="AE99">
        <f t="shared" ca="1" si="22"/>
        <v>0</v>
      </c>
      <c r="AF99" t="e">
        <f ca="1">factor!C99+AF98</f>
        <v>#VALUE!</v>
      </c>
    </row>
    <row r="100" spans="1:32" ht="16.149999999999999" hidden="1">
      <c r="A100" s="120">
        <v>98</v>
      </c>
      <c r="B100" s="121">
        <f t="shared" ca="1" si="17"/>
        <v>168</v>
      </c>
      <c r="C100" s="122">
        <f t="shared" ref="C100:D112" si="32">C99</f>
        <v>1.75</v>
      </c>
      <c r="D100" s="122">
        <f t="shared" si="32"/>
        <v>3.05</v>
      </c>
      <c r="E100" s="123" t="e">
        <f ca="1">ROUND(SA*factor!D100*UNIT/UVUNIT,RoundNo)+ ROUND(SA*factor!C100*UNIT/UVUNIT,RoundNo)</f>
        <v>#VALUE!</v>
      </c>
      <c r="F100" s="123" t="e">
        <f ca="1">ROUND(P99*factor!H100/UVUNIT,RoundNo)+ROUND(P99*(factor!C100/UVUNIT),RoundNo)</f>
        <v>#DIV/0!</v>
      </c>
      <c r="G100" s="123" t="e">
        <f t="shared" ca="1" si="24"/>
        <v>#VALUE!</v>
      </c>
      <c r="H100" s="124">
        <f t="shared" ca="1" si="25"/>
        <v>0</v>
      </c>
      <c r="I100" s="123">
        <f t="shared" ca="1" si="26"/>
        <v>2655727</v>
      </c>
      <c r="J100" s="123" t="e">
        <f ca="1">ROUND(SA*factor!G100*UNIT/UVUNIT,0)</f>
        <v>#VALUE!</v>
      </c>
      <c r="K100" s="123" t="e">
        <f ca="1">ROUND(SA*factor!C100*UNIT/UVUNIT,0)</f>
        <v>#VALUE!</v>
      </c>
      <c r="L100" s="123" t="e">
        <f ca="1">ROUND(SA*factor!E100*UNIT/UVUNIT,0)</f>
        <v>#VALUE!</v>
      </c>
      <c r="M100" s="123" t="e">
        <f ca="1">ROUND(SA*factor!D100*UNIT/UVUNIT,0)</f>
        <v>#VALUE!</v>
      </c>
      <c r="N100" s="123">
        <f t="shared" ca="1" si="18"/>
        <v>0</v>
      </c>
      <c r="O100" s="123" t="e">
        <f ca="1">IF(B100=15,ROUND(N100/(factor!H100)*UVUNIT,0),0)+IF(AND(B100&lt;&gt;險種基本資料!$B$21,B100&gt;15,OR(OR(PUAD=ZDIVOPT02,A100&lt;=PUAYear),AND(PMST=ZDIVOPT02,A100&gt;=PayYear))),ROUND((G100-H101)/(factor!H100)*UVUNIT,0),0)</f>
        <v>#VALUE!</v>
      </c>
      <c r="P100" s="123" t="e">
        <f t="shared" ca="1" si="27"/>
        <v>#DIV/0!</v>
      </c>
      <c r="Q100" s="123" t="e">
        <f ca="1">ROUND(P100*(factor!H100)/UVUNIT,0)</f>
        <v>#DIV/0!</v>
      </c>
      <c r="R100" s="123" t="e">
        <f t="shared" ca="1" si="19"/>
        <v>#VALUE!</v>
      </c>
      <c r="S100" s="123" t="e">
        <f t="shared" ca="1" si="28"/>
        <v>#DIV/0!</v>
      </c>
      <c r="T100" s="123" t="e">
        <f t="shared" ca="1" si="29"/>
        <v>#DIV/0!</v>
      </c>
      <c r="U100" s="123" t="e">
        <f ca="1">IF(C100="","",ROUND(P99*factor!C100*UNIT/UVUNIT,0))</f>
        <v>#DIV/0!</v>
      </c>
      <c r="V100" s="123" t="e">
        <f t="shared" ca="1" si="20"/>
        <v>#DIV/0!</v>
      </c>
      <c r="W100" s="123" t="e">
        <f ca="1">ROUND((P99*factor!B100/UVUNIT),0)</f>
        <v>#DIV/0!</v>
      </c>
      <c r="X100" s="123" t="e">
        <f ca="1">ROUND((ROUND(P99*factor!C100/UVUNIT,0)+ROUND(P99*factor!H100/UVUNIT,0))*VLOOKUP(B100,Corridor,險種基本資料!$C$22,FALSE),0)</f>
        <v>#DIV/0!</v>
      </c>
      <c r="Y100" s="123" t="e">
        <f t="shared" ca="1" si="30"/>
        <v>#VALUE!</v>
      </c>
      <c r="Z100" s="109" t="e">
        <f ca="1">ROUND(IF(險種基本資料!$I$28="Y",factor!I100,factor!D100)*(1-VLOOKUP(A100+1,險種基本資料!L:V,2+險種基本資料!$H$28,FALSE)),0)</f>
        <v>#VALUE!</v>
      </c>
      <c r="AA100" t="e">
        <f ca="1">ROUND(IF(險種基本資料!$I$28="Y",factor!I101,factor!D101)*(1-VLOOKUP(A100+1,險種基本資料!L:V,2+險種基本資料!$H$28,FALSE)),0)</f>
        <v>#VALUE!</v>
      </c>
      <c r="AB100" t="e">
        <f ca="1">IF(B100=險種基本資料!$B$21,0,ROUND(SA*UNIT/UVUNIT*(Z100+(AA100+factor!C101-Z100)*ROUNDDOWN(1/365,6)),0))</f>
        <v>#VALUE!</v>
      </c>
      <c r="AC100" t="e">
        <f ca="1">IF(B100=險種基本資料!$B$21,0,ROUND(P100/UVUNIT*(factor!H100+(factor!H101+factor!C101-factor!H100)*ROUNDDOWN(1/365,6)) + IF(B100&lt;15,N100,0),0))</f>
        <v>#DIV/0!</v>
      </c>
      <c r="AD100">
        <f t="shared" ca="1" si="21"/>
        <v>0</v>
      </c>
      <c r="AE100">
        <f t="shared" ca="1" si="22"/>
        <v>0</v>
      </c>
      <c r="AF100" t="e">
        <f ca="1">factor!C100+AF99</f>
        <v>#VALUE!</v>
      </c>
    </row>
    <row r="101" spans="1:32" ht="16.149999999999999" hidden="1">
      <c r="A101" s="120">
        <v>99</v>
      </c>
      <c r="B101" s="121">
        <f t="shared" ca="1" si="17"/>
        <v>169</v>
      </c>
      <c r="C101" s="122">
        <f t="shared" si="32"/>
        <v>1.75</v>
      </c>
      <c r="D101" s="122">
        <f t="shared" si="32"/>
        <v>3.05</v>
      </c>
      <c r="E101" s="123" t="e">
        <f ca="1">ROUND(SA*factor!D101*UNIT/UVUNIT,RoundNo)+ ROUND(SA*factor!C101*UNIT/UVUNIT,RoundNo)</f>
        <v>#VALUE!</v>
      </c>
      <c r="F101" s="123" t="e">
        <f ca="1">ROUND(P100*factor!H101/UVUNIT,RoundNo)+ROUND(P100*(factor!C101/UVUNIT),RoundNo)</f>
        <v>#DIV/0!</v>
      </c>
      <c r="G101" s="123" t="e">
        <f t="shared" ca="1" si="24"/>
        <v>#VALUE!</v>
      </c>
      <c r="H101" s="124">
        <f t="shared" ca="1" si="25"/>
        <v>0</v>
      </c>
      <c r="I101" s="123">
        <f t="shared" ca="1" si="26"/>
        <v>2655727</v>
      </c>
      <c r="J101" s="123" t="e">
        <f ca="1">ROUND(SA*factor!G101*UNIT/UVUNIT,0)</f>
        <v>#VALUE!</v>
      </c>
      <c r="K101" s="123" t="e">
        <f ca="1">ROUND(SA*factor!C101*UNIT/UVUNIT,0)</f>
        <v>#VALUE!</v>
      </c>
      <c r="L101" s="123" t="e">
        <f ca="1">ROUND(SA*factor!E101*UNIT/UVUNIT,0)</f>
        <v>#VALUE!</v>
      </c>
      <c r="M101" s="123" t="e">
        <f ca="1">ROUND(SA*factor!D101*UNIT/UVUNIT,0)</f>
        <v>#VALUE!</v>
      </c>
      <c r="N101" s="123">
        <f t="shared" ca="1" si="18"/>
        <v>0</v>
      </c>
      <c r="O101" s="123" t="e">
        <f ca="1">IF(B101=15,ROUND(N101/(factor!H101)*UVUNIT,0),0)+IF(AND(B101&lt;&gt;險種基本資料!$B$21,B101&gt;15,OR(OR(PUAD=ZDIVOPT02,A101&lt;=PUAYear),AND(PMST=ZDIVOPT02,A101&gt;=PayYear))),ROUND((G101-H102)/(factor!H101)*UVUNIT,0),0)</f>
        <v>#VALUE!</v>
      </c>
      <c r="P101" s="123" t="e">
        <f t="shared" ca="1" si="27"/>
        <v>#DIV/0!</v>
      </c>
      <c r="Q101" s="123" t="e">
        <f ca="1">ROUND(P101*(factor!H101)/UVUNIT,0)</f>
        <v>#DIV/0!</v>
      </c>
      <c r="R101" s="123" t="e">
        <f t="shared" ca="1" si="19"/>
        <v>#VALUE!</v>
      </c>
      <c r="S101" s="123" t="e">
        <f t="shared" ca="1" si="28"/>
        <v>#DIV/0!</v>
      </c>
      <c r="T101" s="123" t="e">
        <f t="shared" ca="1" si="29"/>
        <v>#DIV/0!</v>
      </c>
      <c r="U101" s="123" t="e">
        <f ca="1">IF(C101="","",ROUND(P100*factor!C101*UNIT/UVUNIT,0))</f>
        <v>#DIV/0!</v>
      </c>
      <c r="V101" s="123" t="e">
        <f t="shared" ca="1" si="20"/>
        <v>#DIV/0!</v>
      </c>
      <c r="W101" s="123" t="e">
        <f ca="1">ROUND((P100*factor!B101/UVUNIT),0)</f>
        <v>#DIV/0!</v>
      </c>
      <c r="X101" s="123" t="e">
        <f ca="1">ROUND((ROUND(P100*factor!C101/UVUNIT,0)+ROUND(P100*factor!H101/UVUNIT,0))*VLOOKUP(B101,Corridor,險種基本資料!$C$22,FALSE),0)</f>
        <v>#DIV/0!</v>
      </c>
      <c r="Y101" s="123" t="e">
        <f t="shared" ca="1" si="30"/>
        <v>#VALUE!</v>
      </c>
      <c r="Z101" s="109" t="e">
        <f ca="1">ROUND(IF(險種基本資料!$I$28="Y",factor!I101,factor!D101)*(1-VLOOKUP(A101+1,險種基本資料!L:V,2+險種基本資料!$H$28,FALSE)),0)</f>
        <v>#VALUE!</v>
      </c>
      <c r="AA101" t="e">
        <f ca="1">ROUND(IF(險種基本資料!$I$28="Y",factor!I102,factor!D102)*(1-VLOOKUP(A101+1,險種基本資料!L:V,2+險種基本資料!$H$28,FALSE)),0)</f>
        <v>#VALUE!</v>
      </c>
      <c r="AB101" t="e">
        <f ca="1">IF(B101=險種基本資料!$B$21,0,ROUND(SA*UNIT/UVUNIT*(Z101+(AA101+factor!C102-Z101)*ROUNDDOWN(1/365,6)),0))</f>
        <v>#VALUE!</v>
      </c>
      <c r="AC101" t="e">
        <f ca="1">IF(B101=險種基本資料!$B$21,0,ROUND(P101/UVUNIT*(factor!H101+(factor!H102+factor!C102-factor!H101)*ROUNDDOWN(1/365,6)) + IF(B101&lt;15,N101,0),0))</f>
        <v>#DIV/0!</v>
      </c>
      <c r="AD101">
        <f t="shared" ca="1" si="21"/>
        <v>0</v>
      </c>
      <c r="AE101">
        <f t="shared" ca="1" si="22"/>
        <v>0</v>
      </c>
      <c r="AF101" t="e">
        <f ca="1">factor!C101+AF100</f>
        <v>#VALUE!</v>
      </c>
    </row>
    <row r="102" spans="1:32" ht="16.149999999999999" hidden="1">
      <c r="A102" s="120">
        <v>100</v>
      </c>
      <c r="B102" s="121">
        <f t="shared" ca="1" si="17"/>
        <v>170</v>
      </c>
      <c r="C102" s="122">
        <f t="shared" si="32"/>
        <v>1.75</v>
      </c>
      <c r="D102" s="122">
        <f t="shared" si="32"/>
        <v>3.05</v>
      </c>
      <c r="E102" s="123" t="e">
        <f ca="1">ROUND(SA*factor!D102*UNIT/UVUNIT,RoundNo)+ ROUND(SA*factor!C102*UNIT/UVUNIT,RoundNo)</f>
        <v>#VALUE!</v>
      </c>
      <c r="F102" s="123" t="e">
        <f ca="1">ROUND(P101*factor!H102/UVUNIT,RoundNo)+ROUND(P101*(factor!C102/UVUNIT),RoundNo)</f>
        <v>#DIV/0!</v>
      </c>
      <c r="G102" s="123" t="e">
        <f t="shared" ca="1" si="24"/>
        <v>#VALUE!</v>
      </c>
      <c r="H102" s="124">
        <f t="shared" ca="1" si="25"/>
        <v>0</v>
      </c>
      <c r="I102" s="123">
        <f t="shared" ca="1" si="26"/>
        <v>2655727</v>
      </c>
      <c r="J102" s="123" t="e">
        <f ca="1">ROUND(SA*factor!G102*UNIT/UVUNIT,0)</f>
        <v>#VALUE!</v>
      </c>
      <c r="K102" s="123" t="e">
        <f ca="1">ROUND(SA*factor!C102*UNIT/UVUNIT,0)</f>
        <v>#VALUE!</v>
      </c>
      <c r="L102" s="123" t="e">
        <f ca="1">ROUND(SA*factor!E102*UNIT/UVUNIT,0)</f>
        <v>#VALUE!</v>
      </c>
      <c r="M102" s="123" t="e">
        <f ca="1">ROUND(SA*factor!D102*UNIT/UVUNIT,0)</f>
        <v>#VALUE!</v>
      </c>
      <c r="N102" s="123">
        <f t="shared" ca="1" si="18"/>
        <v>0</v>
      </c>
      <c r="O102" s="123" t="e">
        <f ca="1">IF(B102=15,ROUND(N102/(factor!H102)*UVUNIT,0),0)+IF(AND(B102&lt;&gt;險種基本資料!$B$21,B102&gt;15,OR(OR(PUAD=ZDIVOPT02,A102&lt;=PUAYear),AND(PMST=ZDIVOPT02,A102&gt;=PayYear))),ROUND((G102-H103)/(factor!H102)*UVUNIT,0),0)</f>
        <v>#VALUE!</v>
      </c>
      <c r="P102" s="123" t="e">
        <f t="shared" ca="1" si="27"/>
        <v>#DIV/0!</v>
      </c>
      <c r="Q102" s="123" t="e">
        <f ca="1">ROUND(P102*(factor!H102)/UVUNIT,0)</f>
        <v>#DIV/0!</v>
      </c>
      <c r="R102" s="123" t="e">
        <f t="shared" ca="1" si="19"/>
        <v>#VALUE!</v>
      </c>
      <c r="S102" s="123" t="e">
        <f t="shared" ca="1" si="28"/>
        <v>#DIV/0!</v>
      </c>
      <c r="T102" s="123" t="e">
        <f t="shared" ca="1" si="29"/>
        <v>#DIV/0!</v>
      </c>
      <c r="U102" s="123" t="e">
        <f ca="1">IF(C102="","",ROUND(P101*factor!C102*UNIT/UVUNIT,0))</f>
        <v>#DIV/0!</v>
      </c>
      <c r="V102" s="123" t="e">
        <f t="shared" ca="1" si="20"/>
        <v>#DIV/0!</v>
      </c>
      <c r="W102" s="123" t="e">
        <f ca="1">ROUND((P101*factor!B102/UVUNIT),0)</f>
        <v>#DIV/0!</v>
      </c>
      <c r="X102" s="123" t="e">
        <f ca="1">ROUND((ROUND(P101*factor!C102/UVUNIT,0)+ROUND(P101*factor!H102/UVUNIT,0))*VLOOKUP(B102,Corridor,險種基本資料!$C$22,FALSE),0)</f>
        <v>#DIV/0!</v>
      </c>
      <c r="Y102" s="123" t="e">
        <f t="shared" ca="1" si="30"/>
        <v>#VALUE!</v>
      </c>
      <c r="Z102" s="109" t="e">
        <f ca="1">ROUND(IF(險種基本資料!$I$28="Y",factor!I102,factor!D102)*(1-VLOOKUP(A102+1,險種基本資料!L:V,2+險種基本資料!$H$28,FALSE)),0)</f>
        <v>#VALUE!</v>
      </c>
      <c r="AA102" t="e">
        <f ca="1">ROUND(IF(險種基本資料!$I$28="Y",factor!I103,factor!D103)*(1-VLOOKUP(A102+1,險種基本資料!L:V,2+險種基本資料!$H$28,FALSE)),0)</f>
        <v>#VALUE!</v>
      </c>
      <c r="AB102" t="e">
        <f ca="1">IF(B102=險種基本資料!$B$21,0,ROUND(SA*UNIT/UVUNIT*(Z102+(AA102+factor!C103-Z102)*ROUNDDOWN(1/365,6)),0))</f>
        <v>#VALUE!</v>
      </c>
      <c r="AC102" t="e">
        <f ca="1">IF(B102=險種基本資料!$B$21,0,ROUND(P102/UVUNIT*(factor!H102+(factor!H103+factor!C103-factor!H102)*ROUNDDOWN(1/365,6)) + IF(B102&lt;15,N102,0),0))</f>
        <v>#DIV/0!</v>
      </c>
      <c r="AD102">
        <f t="shared" ca="1" si="21"/>
        <v>0</v>
      </c>
      <c r="AE102">
        <f t="shared" ca="1" si="22"/>
        <v>0</v>
      </c>
      <c r="AF102" t="e">
        <f ca="1">factor!C102+AF101</f>
        <v>#VALUE!</v>
      </c>
    </row>
    <row r="103" spans="1:32" ht="16.149999999999999" hidden="1">
      <c r="A103" s="120">
        <v>101</v>
      </c>
      <c r="B103" s="121">
        <f t="shared" ca="1" si="17"/>
        <v>171</v>
      </c>
      <c r="C103" s="122">
        <f t="shared" si="32"/>
        <v>1.75</v>
      </c>
      <c r="D103" s="122">
        <f t="shared" si="32"/>
        <v>3.05</v>
      </c>
      <c r="E103" s="123" t="e">
        <f ca="1">ROUND(SA*factor!D103*UNIT/UVUNIT,RoundNo)+ ROUND(SA*factor!C103*UNIT/UVUNIT,RoundNo)</f>
        <v>#VALUE!</v>
      </c>
      <c r="F103" s="123" t="e">
        <f ca="1">ROUND(P102*factor!H103/UVUNIT,RoundNo)+ROUND(P102*(factor!C103/UVUNIT),RoundNo)</f>
        <v>#DIV/0!</v>
      </c>
      <c r="G103" s="123" t="e">
        <f t="shared" ca="1" si="24"/>
        <v>#VALUE!</v>
      </c>
      <c r="H103" s="124">
        <f t="shared" ca="1" si="25"/>
        <v>0</v>
      </c>
      <c r="I103" s="123">
        <f t="shared" ca="1" si="26"/>
        <v>2655727</v>
      </c>
      <c r="J103" s="123" t="e">
        <f ca="1">ROUND(SA*factor!G103*UNIT/UVUNIT,0)</f>
        <v>#VALUE!</v>
      </c>
      <c r="K103" s="123" t="e">
        <f ca="1">ROUND(SA*factor!C103*UNIT/UVUNIT,0)</f>
        <v>#VALUE!</v>
      </c>
      <c r="L103" s="123" t="e">
        <f ca="1">ROUND(SA*factor!E103*UNIT/UVUNIT,0)</f>
        <v>#VALUE!</v>
      </c>
      <c r="M103" s="123" t="e">
        <f ca="1">ROUND(SA*factor!D103*UNIT/UVUNIT,0)</f>
        <v>#VALUE!</v>
      </c>
      <c r="N103" s="123">
        <f t="shared" ca="1" si="18"/>
        <v>0</v>
      </c>
      <c r="O103" s="123" t="e">
        <f ca="1">IF(B103=15,ROUND(N103/(factor!H103)*UVUNIT,0),0)+IF(AND(B103&lt;&gt;險種基本資料!$B$21,B103&gt;15,OR(OR(PUAD=ZDIVOPT02,A103&lt;=PUAYear),AND(PMST=ZDIVOPT02,A103&gt;=PayYear))),ROUND((G103-H104)/(factor!H103)*UVUNIT,0),0)</f>
        <v>#VALUE!</v>
      </c>
      <c r="P103" s="123" t="e">
        <f t="shared" ca="1" si="27"/>
        <v>#DIV/0!</v>
      </c>
      <c r="Q103" s="123" t="e">
        <f ca="1">ROUND(P103*(factor!H103)/UVUNIT,0)</f>
        <v>#DIV/0!</v>
      </c>
      <c r="R103" s="123" t="e">
        <f t="shared" ca="1" si="19"/>
        <v>#VALUE!</v>
      </c>
      <c r="S103" s="123" t="e">
        <f t="shared" ca="1" si="28"/>
        <v>#DIV/0!</v>
      </c>
      <c r="T103" s="123" t="e">
        <f t="shared" ca="1" si="29"/>
        <v>#DIV/0!</v>
      </c>
      <c r="U103" s="123" t="e">
        <f ca="1">IF(C103="","",ROUND(P102*factor!C103*UNIT/UVUNIT,0))</f>
        <v>#DIV/0!</v>
      </c>
      <c r="V103" s="123" t="e">
        <f t="shared" ca="1" si="20"/>
        <v>#DIV/0!</v>
      </c>
      <c r="W103" s="123" t="e">
        <f ca="1">ROUND((P102*factor!B103/UVUNIT),0)</f>
        <v>#DIV/0!</v>
      </c>
      <c r="X103" s="123" t="e">
        <f ca="1">ROUND((ROUND(P102*factor!C103/UVUNIT,0)+ROUND(P102*factor!H103/UVUNIT,0))*VLOOKUP(B103,Corridor,險種基本資料!$C$22,FALSE),0)</f>
        <v>#DIV/0!</v>
      </c>
      <c r="Y103" s="123" t="e">
        <f t="shared" ca="1" si="30"/>
        <v>#VALUE!</v>
      </c>
      <c r="Z103" s="109" t="e">
        <f ca="1">ROUND(IF(險種基本資料!$I$28="Y",factor!I103,factor!D103)*(1-VLOOKUP(A103+1,險種基本資料!L:V,2+險種基本資料!$H$28,FALSE)),0)</f>
        <v>#VALUE!</v>
      </c>
      <c r="AA103" t="e">
        <f ca="1">ROUND(IF(險種基本資料!$I$28="Y",factor!I104,factor!D104)*(1-VLOOKUP(A103+1,險種基本資料!L:V,2+險種基本資料!$H$28,FALSE)),0)</f>
        <v>#VALUE!</v>
      </c>
      <c r="AB103" t="e">
        <f ca="1">IF(B103=險種基本資料!$B$21,0,ROUND(SA*UNIT/UVUNIT*(Z103+(AA103+factor!C104-Z103)*ROUNDDOWN(1/365,6)),0))</f>
        <v>#VALUE!</v>
      </c>
      <c r="AC103" t="e">
        <f ca="1">IF(B103=險種基本資料!$B$21,0,ROUND(P103/UVUNIT*(factor!H103+(factor!H104+factor!C104-factor!H103)*ROUNDDOWN(1/365,6)) + IF(B103&lt;15,N103,0),0))</f>
        <v>#DIV/0!</v>
      </c>
      <c r="AD103">
        <f t="shared" ca="1" si="21"/>
        <v>0</v>
      </c>
      <c r="AE103">
        <f t="shared" ca="1" si="22"/>
        <v>0</v>
      </c>
      <c r="AF103" t="e">
        <f ca="1">factor!C103+AF102</f>
        <v>#VALUE!</v>
      </c>
    </row>
    <row r="104" spans="1:32" ht="16.149999999999999" hidden="1">
      <c r="A104" s="120">
        <v>102</v>
      </c>
      <c r="B104" s="121">
        <f t="shared" ca="1" si="17"/>
        <v>172</v>
      </c>
      <c r="C104" s="122">
        <f t="shared" si="32"/>
        <v>1.75</v>
      </c>
      <c r="D104" s="122">
        <f t="shared" si="32"/>
        <v>3.05</v>
      </c>
      <c r="E104" s="123" t="e">
        <f ca="1">ROUND(SA*factor!D104*UNIT/UVUNIT,RoundNo)+ ROUND(SA*factor!C104*UNIT/UVUNIT,RoundNo)</f>
        <v>#VALUE!</v>
      </c>
      <c r="F104" s="123" t="e">
        <f ca="1">ROUND(P103*factor!H104/UVUNIT,RoundNo)+ROUND(P103*(factor!C104/UVUNIT),RoundNo)</f>
        <v>#DIV/0!</v>
      </c>
      <c r="G104" s="123" t="e">
        <f t="shared" ca="1" si="24"/>
        <v>#VALUE!</v>
      </c>
      <c r="H104" s="124">
        <f t="shared" ca="1" si="25"/>
        <v>0</v>
      </c>
      <c r="I104" s="123">
        <f t="shared" ca="1" si="26"/>
        <v>2655727</v>
      </c>
      <c r="J104" s="123" t="e">
        <f ca="1">ROUND(SA*factor!G104*UNIT/UVUNIT,0)</f>
        <v>#VALUE!</v>
      </c>
      <c r="K104" s="123" t="e">
        <f ca="1">ROUND(SA*factor!C104*UNIT/UVUNIT,0)</f>
        <v>#VALUE!</v>
      </c>
      <c r="L104" s="123" t="e">
        <f ca="1">ROUND(SA*factor!E104*UNIT/UVUNIT,0)</f>
        <v>#VALUE!</v>
      </c>
      <c r="M104" s="123" t="e">
        <f ca="1">ROUND(SA*factor!D104*UNIT/UVUNIT,0)</f>
        <v>#VALUE!</v>
      </c>
      <c r="N104" s="123">
        <f t="shared" ca="1" si="18"/>
        <v>0</v>
      </c>
      <c r="O104" s="123" t="e">
        <f ca="1">IF(B104=15,ROUND(N104/(factor!H104)*UVUNIT,0),0)+IF(AND(B104&lt;&gt;險種基本資料!$B$21,B104&gt;15,OR(OR(PUAD=ZDIVOPT02,A104&lt;=PUAYear),AND(PMST=ZDIVOPT02,A104&gt;=PayYear))),ROUND((G104-H105)/(factor!H104)*UVUNIT,0),0)</f>
        <v>#VALUE!</v>
      </c>
      <c r="P104" s="123" t="e">
        <f t="shared" ca="1" si="27"/>
        <v>#DIV/0!</v>
      </c>
      <c r="Q104" s="123" t="e">
        <f ca="1">ROUND(P104*(factor!H104)/UVUNIT,0)</f>
        <v>#DIV/0!</v>
      </c>
      <c r="R104" s="123" t="e">
        <f t="shared" ca="1" si="19"/>
        <v>#VALUE!</v>
      </c>
      <c r="S104" s="123" t="e">
        <f t="shared" ca="1" si="28"/>
        <v>#DIV/0!</v>
      </c>
      <c r="T104" s="123" t="e">
        <f t="shared" ca="1" si="29"/>
        <v>#DIV/0!</v>
      </c>
      <c r="U104" s="123" t="e">
        <f ca="1">IF(C104="","",ROUND(P103*factor!C104*UNIT/UVUNIT,0))</f>
        <v>#DIV/0!</v>
      </c>
      <c r="V104" s="123" t="e">
        <f t="shared" ca="1" si="20"/>
        <v>#DIV/0!</v>
      </c>
      <c r="W104" s="123" t="e">
        <f ca="1">ROUND((P103*factor!B104/UVUNIT),0)</f>
        <v>#DIV/0!</v>
      </c>
      <c r="X104" s="123" t="e">
        <f ca="1">ROUND((ROUND(P103*factor!C104/UVUNIT,0)+ROUND(P103*factor!H104/UVUNIT,0))*VLOOKUP(B104,Corridor,險種基本資料!$C$22,FALSE),0)</f>
        <v>#DIV/0!</v>
      </c>
      <c r="Y104" s="123" t="e">
        <f t="shared" ca="1" si="30"/>
        <v>#VALUE!</v>
      </c>
      <c r="Z104" s="109" t="e">
        <f ca="1">ROUND(IF(險種基本資料!$I$28="Y",factor!I104,factor!D104)*(1-VLOOKUP(A104+1,險種基本資料!L:V,2+險種基本資料!$H$28,FALSE)),0)</f>
        <v>#VALUE!</v>
      </c>
      <c r="AA104" t="e">
        <f ca="1">ROUND(IF(險種基本資料!$I$28="Y",factor!I105,factor!D105)*(1-VLOOKUP(A104+1,險種基本資料!L:V,2+險種基本資料!$H$28,FALSE)),0)</f>
        <v>#VALUE!</v>
      </c>
      <c r="AB104" t="e">
        <f ca="1">IF(B104=險種基本資料!$B$21,0,ROUND(SA*UNIT/UVUNIT*(Z104+(AA104+factor!C105-Z104)*ROUNDDOWN(1/365,6)),0))</f>
        <v>#VALUE!</v>
      </c>
      <c r="AC104" t="e">
        <f ca="1">IF(B104=險種基本資料!$B$21,0,ROUND(P104/UVUNIT*(factor!H104+(factor!H105+factor!C105-factor!H104)*ROUNDDOWN(1/365,6)) + IF(B104&lt;15,N104,0),0))</f>
        <v>#DIV/0!</v>
      </c>
      <c r="AD104">
        <f t="shared" ca="1" si="21"/>
        <v>0</v>
      </c>
      <c r="AE104">
        <f t="shared" ca="1" si="22"/>
        <v>0</v>
      </c>
      <c r="AF104" t="e">
        <f ca="1">factor!C104+AF103</f>
        <v>#VALUE!</v>
      </c>
    </row>
    <row r="105" spans="1:32" ht="16.149999999999999" hidden="1">
      <c r="A105" s="120">
        <v>103</v>
      </c>
      <c r="B105" s="121">
        <f t="shared" ca="1" si="17"/>
        <v>173</v>
      </c>
      <c r="C105" s="122">
        <f t="shared" si="32"/>
        <v>1.75</v>
      </c>
      <c r="D105" s="122">
        <f t="shared" si="32"/>
        <v>3.05</v>
      </c>
      <c r="E105" s="123" t="e">
        <f ca="1">ROUND(SA*factor!D105*UNIT/UVUNIT,RoundNo)+ ROUND(SA*factor!C105*UNIT/UVUNIT,RoundNo)</f>
        <v>#VALUE!</v>
      </c>
      <c r="F105" s="123" t="e">
        <f ca="1">ROUND(P104*factor!H105/UVUNIT,RoundNo)+ROUND(P104*(factor!C105/UVUNIT),RoundNo)</f>
        <v>#DIV/0!</v>
      </c>
      <c r="G105" s="123" t="e">
        <f t="shared" ca="1" si="24"/>
        <v>#VALUE!</v>
      </c>
      <c r="H105" s="124">
        <f t="shared" ca="1" si="25"/>
        <v>0</v>
      </c>
      <c r="I105" s="123">
        <f t="shared" ca="1" si="26"/>
        <v>2655727</v>
      </c>
      <c r="J105" s="123" t="e">
        <f ca="1">ROUND(SA*factor!G105*UNIT/UVUNIT,0)</f>
        <v>#VALUE!</v>
      </c>
      <c r="K105" s="123" t="e">
        <f ca="1">ROUND(SA*factor!C105*UNIT/UVUNIT,0)</f>
        <v>#VALUE!</v>
      </c>
      <c r="L105" s="123" t="e">
        <f ca="1">ROUND(SA*factor!E105*UNIT/UVUNIT,0)</f>
        <v>#VALUE!</v>
      </c>
      <c r="M105" s="123" t="e">
        <f ca="1">ROUND(SA*factor!D105*UNIT/UVUNIT,0)</f>
        <v>#VALUE!</v>
      </c>
      <c r="N105" s="123">
        <f t="shared" ca="1" si="18"/>
        <v>0</v>
      </c>
      <c r="O105" s="123" t="e">
        <f ca="1">IF(B105=15,ROUND(N105/(factor!H105)*UVUNIT,0),0)+IF(AND(B105&lt;&gt;險種基本資料!$B$21,B105&gt;15,OR(OR(PUAD=ZDIVOPT02,A105&lt;=PUAYear),AND(PMST=ZDIVOPT02,A105&gt;=PayYear))),ROUND((G105-H106)/(factor!H105)*UVUNIT,0),0)</f>
        <v>#VALUE!</v>
      </c>
      <c r="P105" s="123" t="e">
        <f t="shared" ca="1" si="27"/>
        <v>#DIV/0!</v>
      </c>
      <c r="Q105" s="123" t="e">
        <f ca="1">ROUND(P105*(factor!H105)/UVUNIT,0)</f>
        <v>#DIV/0!</v>
      </c>
      <c r="R105" s="123" t="e">
        <f t="shared" ca="1" si="19"/>
        <v>#VALUE!</v>
      </c>
      <c r="S105" s="123" t="e">
        <f t="shared" ca="1" si="28"/>
        <v>#DIV/0!</v>
      </c>
      <c r="T105" s="123" t="e">
        <f t="shared" ca="1" si="29"/>
        <v>#DIV/0!</v>
      </c>
      <c r="U105" s="123" t="e">
        <f ca="1">IF(C105="","",ROUND(P104*factor!C105*UNIT/UVUNIT,0))</f>
        <v>#DIV/0!</v>
      </c>
      <c r="V105" s="123" t="e">
        <f t="shared" ca="1" si="20"/>
        <v>#DIV/0!</v>
      </c>
      <c r="W105" s="123" t="e">
        <f ca="1">ROUND((P104*factor!B105/UVUNIT),0)</f>
        <v>#DIV/0!</v>
      </c>
      <c r="X105" s="123" t="e">
        <f ca="1">ROUND((ROUND(P104*factor!C105/UVUNIT,0)+ROUND(P104*factor!H105/UVUNIT,0))*VLOOKUP(B105,Corridor,險種基本資料!$C$22,FALSE),0)</f>
        <v>#DIV/0!</v>
      </c>
      <c r="Y105" s="123" t="e">
        <f t="shared" ca="1" si="30"/>
        <v>#VALUE!</v>
      </c>
      <c r="Z105" s="109" t="e">
        <f ca="1">ROUND(IF(險種基本資料!$I$28="Y",factor!I105,factor!D105)*(1-VLOOKUP(A105+1,險種基本資料!L:V,2+險種基本資料!$H$28,FALSE)),0)</f>
        <v>#VALUE!</v>
      </c>
      <c r="AA105" t="e">
        <f ca="1">ROUND(IF(險種基本資料!$I$28="Y",factor!I106,factor!D106)*(1-VLOOKUP(A105+1,險種基本資料!L:V,2+險種基本資料!$H$28,FALSE)),0)</f>
        <v>#VALUE!</v>
      </c>
      <c r="AB105" t="e">
        <f ca="1">IF(B105=險種基本資料!$B$21,0,ROUND(SA*UNIT/UVUNIT*(Z105+(AA105+factor!C106-Z105)*ROUNDDOWN(1/365,6)),0))</f>
        <v>#VALUE!</v>
      </c>
      <c r="AC105" t="e">
        <f ca="1">IF(B105=險種基本資料!$B$21,0,ROUND(P105/UVUNIT*(factor!H105+(factor!H106+factor!C106-factor!H105)*ROUNDDOWN(1/365,6)) + IF(B105&lt;15,N105,0),0))</f>
        <v>#DIV/0!</v>
      </c>
      <c r="AD105">
        <f t="shared" ca="1" si="21"/>
        <v>0</v>
      </c>
      <c r="AE105">
        <f t="shared" ca="1" si="22"/>
        <v>0</v>
      </c>
      <c r="AF105" t="e">
        <f ca="1">factor!C105+AF104</f>
        <v>#VALUE!</v>
      </c>
    </row>
    <row r="106" spans="1:32" ht="16.149999999999999" hidden="1">
      <c r="A106" s="120">
        <v>104</v>
      </c>
      <c r="B106" s="121">
        <f t="shared" ca="1" si="17"/>
        <v>174</v>
      </c>
      <c r="C106" s="122">
        <f t="shared" si="32"/>
        <v>1.75</v>
      </c>
      <c r="D106" s="122">
        <f t="shared" si="32"/>
        <v>3.05</v>
      </c>
      <c r="E106" s="123" t="e">
        <f ca="1">ROUND(SA*factor!D106*UNIT/UVUNIT,RoundNo)+ ROUND(SA*factor!C106*UNIT/UVUNIT,RoundNo)</f>
        <v>#VALUE!</v>
      </c>
      <c r="F106" s="123" t="e">
        <f ca="1">ROUND(P105*factor!H106/UVUNIT,RoundNo)+ROUND(P105*(factor!C106/UVUNIT),RoundNo)</f>
        <v>#DIV/0!</v>
      </c>
      <c r="G106" s="123" t="e">
        <f t="shared" ca="1" si="24"/>
        <v>#VALUE!</v>
      </c>
      <c r="H106" s="124">
        <f t="shared" ca="1" si="25"/>
        <v>0</v>
      </c>
      <c r="I106" s="123">
        <f t="shared" ca="1" si="26"/>
        <v>2655727</v>
      </c>
      <c r="J106" s="123" t="e">
        <f ca="1">ROUND(SA*factor!G106*UNIT/UVUNIT,0)</f>
        <v>#VALUE!</v>
      </c>
      <c r="K106" s="123" t="e">
        <f ca="1">ROUND(SA*factor!C106*UNIT/UVUNIT,0)</f>
        <v>#VALUE!</v>
      </c>
      <c r="L106" s="123" t="e">
        <f ca="1">ROUND(SA*factor!E106*UNIT/UVUNIT,0)</f>
        <v>#VALUE!</v>
      </c>
      <c r="M106" s="123" t="e">
        <f ca="1">ROUND(SA*factor!D106*UNIT/UVUNIT,0)</f>
        <v>#VALUE!</v>
      </c>
      <c r="N106" s="123">
        <f t="shared" ca="1" si="18"/>
        <v>0</v>
      </c>
      <c r="O106" s="123" t="e">
        <f ca="1">IF(B106=15,ROUND(N106/(factor!H106)*UVUNIT,0),0)+IF(AND(B106&lt;&gt;險種基本資料!$B$21,B106&gt;15,OR(OR(PUAD=ZDIVOPT02,A106&lt;=PUAYear),AND(PMST=ZDIVOPT02,A106&gt;=PayYear))),ROUND((G106-H107)/(factor!H106)*UVUNIT,0),0)</f>
        <v>#VALUE!</v>
      </c>
      <c r="P106" s="123" t="e">
        <f t="shared" ca="1" si="27"/>
        <v>#DIV/0!</v>
      </c>
      <c r="Q106" s="123" t="e">
        <f ca="1">ROUND(P106*(factor!H106)/UVUNIT,0)</f>
        <v>#DIV/0!</v>
      </c>
      <c r="R106" s="123" t="e">
        <f t="shared" ca="1" si="19"/>
        <v>#VALUE!</v>
      </c>
      <c r="S106" s="123" t="e">
        <f t="shared" ca="1" si="28"/>
        <v>#DIV/0!</v>
      </c>
      <c r="T106" s="123" t="e">
        <f t="shared" ca="1" si="29"/>
        <v>#DIV/0!</v>
      </c>
      <c r="U106" s="123" t="e">
        <f ca="1">IF(C106="","",ROUND(P105*factor!C106*UNIT/UVUNIT,0))</f>
        <v>#DIV/0!</v>
      </c>
      <c r="V106" s="123" t="e">
        <f t="shared" ca="1" si="20"/>
        <v>#DIV/0!</v>
      </c>
      <c r="W106" s="123" t="e">
        <f ca="1">ROUND((P105*factor!B106/UVUNIT),0)</f>
        <v>#DIV/0!</v>
      </c>
      <c r="X106" s="123" t="e">
        <f ca="1">ROUND((ROUND(P105*factor!C106/UVUNIT,0)+ROUND(P105*factor!H106/UVUNIT,0))*VLOOKUP(B106,Corridor,險種基本資料!$C$22,FALSE),0)</f>
        <v>#DIV/0!</v>
      </c>
      <c r="Y106" s="123" t="e">
        <f t="shared" ca="1" si="30"/>
        <v>#VALUE!</v>
      </c>
      <c r="Z106" s="109" t="e">
        <f ca="1">ROUND(IF(險種基本資料!$I$28="Y",factor!I106,factor!D106)*(1-VLOOKUP(A106+1,險種基本資料!L:V,2+險種基本資料!$H$28,FALSE)),0)</f>
        <v>#VALUE!</v>
      </c>
      <c r="AA106" t="e">
        <f ca="1">ROUND(IF(險種基本資料!$I$28="Y",factor!I107,factor!D107)*(1-VLOOKUP(A106+1,險種基本資料!L:V,2+險種基本資料!$H$28,FALSE)),0)</f>
        <v>#VALUE!</v>
      </c>
      <c r="AB106" t="e">
        <f ca="1">IF(B106=險種基本資料!$B$21,0,ROUND(SA*UNIT/UVUNIT*(Z106+(AA106+factor!C107-Z106)*ROUNDDOWN(1/365,6)),0))</f>
        <v>#VALUE!</v>
      </c>
      <c r="AC106" t="e">
        <f ca="1">IF(B106=險種基本資料!$B$21,0,ROUND(P106/UVUNIT*(factor!H106+(factor!H107+factor!C107-factor!H106)*ROUNDDOWN(1/365,6)) + IF(B106&lt;15,N106,0),0))</f>
        <v>#DIV/0!</v>
      </c>
      <c r="AD106">
        <f t="shared" ca="1" si="21"/>
        <v>0</v>
      </c>
      <c r="AE106">
        <f t="shared" ca="1" si="22"/>
        <v>0</v>
      </c>
      <c r="AF106" t="e">
        <f ca="1">factor!C106+AF105</f>
        <v>#VALUE!</v>
      </c>
    </row>
    <row r="107" spans="1:32" ht="16.149999999999999" hidden="1">
      <c r="A107" s="120">
        <v>105</v>
      </c>
      <c r="B107" s="121">
        <f t="shared" ca="1" si="17"/>
        <v>175</v>
      </c>
      <c r="C107" s="122">
        <f t="shared" si="32"/>
        <v>1.75</v>
      </c>
      <c r="D107" s="122">
        <f t="shared" si="32"/>
        <v>3.05</v>
      </c>
      <c r="E107" s="123" t="e">
        <f ca="1">ROUND(SA*factor!D107*UNIT/UVUNIT,RoundNo)+ ROUND(SA*factor!C107*UNIT/UVUNIT,RoundNo)</f>
        <v>#VALUE!</v>
      </c>
      <c r="F107" s="123" t="e">
        <f ca="1">ROUND(P106*factor!H107/UVUNIT,RoundNo)+ROUND(P106*(factor!C107/UVUNIT),RoundNo)</f>
        <v>#DIV/0!</v>
      </c>
      <c r="G107" s="123" t="e">
        <f t="shared" ca="1" si="24"/>
        <v>#VALUE!</v>
      </c>
      <c r="H107" s="124">
        <f t="shared" ca="1" si="25"/>
        <v>0</v>
      </c>
      <c r="I107" s="123">
        <f t="shared" ca="1" si="26"/>
        <v>2655727</v>
      </c>
      <c r="J107" s="123" t="e">
        <f ca="1">ROUND(SA*factor!G107*UNIT/UVUNIT,0)</f>
        <v>#VALUE!</v>
      </c>
      <c r="K107" s="123" t="e">
        <f ca="1">ROUND(SA*factor!C107*UNIT/UVUNIT,0)</f>
        <v>#VALUE!</v>
      </c>
      <c r="L107" s="123" t="e">
        <f ca="1">ROUND(SA*factor!E107*UNIT/UVUNIT,0)</f>
        <v>#VALUE!</v>
      </c>
      <c r="M107" s="123" t="e">
        <f ca="1">ROUND(SA*factor!D107*UNIT/UVUNIT,0)</f>
        <v>#VALUE!</v>
      </c>
      <c r="N107" s="123">
        <f t="shared" ca="1" si="18"/>
        <v>0</v>
      </c>
      <c r="O107" s="123" t="e">
        <f ca="1">IF(B107=15,ROUND(N107/(factor!H107)*UVUNIT,0),0)+IF(AND(B107&lt;&gt;險種基本資料!$B$21,B107&gt;15,OR(OR(PUAD=ZDIVOPT02,A107&lt;=PUAYear),AND(PMST=ZDIVOPT02,A107&gt;=PayYear))),ROUND((G107-H108)/(factor!H107)*UVUNIT,0),0)</f>
        <v>#VALUE!</v>
      </c>
      <c r="P107" s="123" t="e">
        <f t="shared" ca="1" si="27"/>
        <v>#DIV/0!</v>
      </c>
      <c r="Q107" s="123" t="e">
        <f ca="1">ROUND(P107*(factor!H107)/UVUNIT,0)</f>
        <v>#DIV/0!</v>
      </c>
      <c r="R107" s="123" t="e">
        <f t="shared" ca="1" si="19"/>
        <v>#VALUE!</v>
      </c>
      <c r="S107" s="123" t="e">
        <f t="shared" ca="1" si="28"/>
        <v>#DIV/0!</v>
      </c>
      <c r="T107" s="123" t="e">
        <f t="shared" ca="1" si="29"/>
        <v>#DIV/0!</v>
      </c>
      <c r="U107" s="123" t="e">
        <f ca="1">IF(C107="","",ROUND(P106*factor!C107*UNIT/UVUNIT,0))</f>
        <v>#DIV/0!</v>
      </c>
      <c r="V107" s="123" t="e">
        <f t="shared" ca="1" si="20"/>
        <v>#DIV/0!</v>
      </c>
      <c r="W107" s="123" t="e">
        <f ca="1">ROUND((P106*factor!B107/UVUNIT),0)</f>
        <v>#DIV/0!</v>
      </c>
      <c r="X107" s="123" t="e">
        <f ca="1">ROUND((ROUND(P106*factor!C107/UVUNIT,0)+ROUND(P106*factor!H107/UVUNIT,0))*VLOOKUP(B107,Corridor,險種基本資料!$C$22,FALSE),0)</f>
        <v>#DIV/0!</v>
      </c>
      <c r="Y107" s="123" t="e">
        <f t="shared" ca="1" si="30"/>
        <v>#VALUE!</v>
      </c>
      <c r="Z107" s="109" t="e">
        <f ca="1">ROUND(IF(險種基本資料!$I$28="Y",factor!I107,factor!D107)*(1-VLOOKUP(A107+1,險種基本資料!L:V,2+險種基本資料!$H$28,FALSE)),0)</f>
        <v>#VALUE!</v>
      </c>
      <c r="AA107" t="e">
        <f ca="1">ROUND(IF(險種基本資料!$I$28="Y",factor!I108,factor!D108)*(1-VLOOKUP(A107+1,險種基本資料!L:V,2+險種基本資料!$H$28,FALSE)),0)</f>
        <v>#VALUE!</v>
      </c>
      <c r="AB107" t="e">
        <f ca="1">IF(B107=險種基本資料!$B$21,0,ROUND(SA*UNIT/UVUNIT*(Z107+(AA107+factor!C108-Z107)*ROUNDDOWN(1/365,6)),0))</f>
        <v>#VALUE!</v>
      </c>
      <c r="AC107" t="e">
        <f ca="1">IF(B107=險種基本資料!$B$21,0,ROUND(P107/UVUNIT*(factor!H107+(factor!H108+factor!C108-factor!H107)*ROUNDDOWN(1/365,6)) + IF(B107&lt;15,N107,0),0))</f>
        <v>#DIV/0!</v>
      </c>
      <c r="AD107">
        <f t="shared" ca="1" si="21"/>
        <v>0</v>
      </c>
      <c r="AE107">
        <f t="shared" ca="1" si="22"/>
        <v>0</v>
      </c>
      <c r="AF107" t="e">
        <f ca="1">factor!C107+AF106</f>
        <v>#VALUE!</v>
      </c>
    </row>
    <row r="108" spans="1:32" ht="16.149999999999999" hidden="1">
      <c r="A108" s="120">
        <v>106</v>
      </c>
      <c r="B108" s="121">
        <f t="shared" ca="1" si="17"/>
        <v>176</v>
      </c>
      <c r="C108" s="122">
        <f t="shared" si="32"/>
        <v>1.75</v>
      </c>
      <c r="D108" s="122">
        <f t="shared" si="32"/>
        <v>3.05</v>
      </c>
      <c r="E108" s="123" t="e">
        <f ca="1">ROUND(SA*factor!D108*UNIT/UVUNIT,RoundNo)+ ROUND(SA*factor!C108*UNIT/UVUNIT,RoundNo)</f>
        <v>#VALUE!</v>
      </c>
      <c r="F108" s="123" t="e">
        <f ca="1">ROUND(P107*factor!H108/UVUNIT,RoundNo)+ROUND(P107*(factor!C108/UVUNIT),RoundNo)</f>
        <v>#DIV/0!</v>
      </c>
      <c r="G108" s="123" t="e">
        <f t="shared" ca="1" si="24"/>
        <v>#VALUE!</v>
      </c>
      <c r="H108" s="124">
        <f t="shared" ca="1" si="25"/>
        <v>0</v>
      </c>
      <c r="I108" s="123">
        <f t="shared" ca="1" si="26"/>
        <v>2655727</v>
      </c>
      <c r="J108" s="123" t="e">
        <f ca="1">ROUND(SA*factor!G108*UNIT/UVUNIT,0)</f>
        <v>#VALUE!</v>
      </c>
      <c r="K108" s="123" t="e">
        <f ca="1">ROUND(SA*factor!C108*UNIT/UVUNIT,0)</f>
        <v>#VALUE!</v>
      </c>
      <c r="L108" s="123" t="e">
        <f ca="1">ROUND(SA*factor!E108*UNIT/UVUNIT,0)</f>
        <v>#VALUE!</v>
      </c>
      <c r="M108" s="123" t="e">
        <f ca="1">ROUND(SA*factor!D108*UNIT/UVUNIT,0)</f>
        <v>#VALUE!</v>
      </c>
      <c r="N108" s="123">
        <f t="shared" ca="1" si="18"/>
        <v>0</v>
      </c>
      <c r="O108" s="123" t="e">
        <f ca="1">IF(B108=15,ROUND(N108/(factor!H108)*UVUNIT,0),0)+IF(AND(B108&lt;&gt;險種基本資料!$B$21,B108&gt;15,OR(OR(PUAD=ZDIVOPT02,A108&lt;=PUAYear),AND(PMST=ZDIVOPT02,A108&gt;=PayYear))),ROUND((G108-H109)/(factor!H108)*UVUNIT,0),0)</f>
        <v>#VALUE!</v>
      </c>
      <c r="P108" s="123" t="e">
        <f t="shared" ca="1" si="27"/>
        <v>#DIV/0!</v>
      </c>
      <c r="Q108" s="123" t="e">
        <f ca="1">ROUND(P108*(factor!H108)/UVUNIT,0)</f>
        <v>#DIV/0!</v>
      </c>
      <c r="R108" s="123" t="e">
        <f t="shared" ca="1" si="19"/>
        <v>#VALUE!</v>
      </c>
      <c r="S108" s="123" t="e">
        <f t="shared" ca="1" si="28"/>
        <v>#DIV/0!</v>
      </c>
      <c r="T108" s="123" t="e">
        <f t="shared" ca="1" si="29"/>
        <v>#DIV/0!</v>
      </c>
      <c r="U108" s="123" t="e">
        <f ca="1">IF(C108="","",ROUND(P107*factor!C108*UNIT/UVUNIT,0))</f>
        <v>#DIV/0!</v>
      </c>
      <c r="V108" s="123" t="e">
        <f t="shared" ca="1" si="20"/>
        <v>#DIV/0!</v>
      </c>
      <c r="W108" s="123" t="e">
        <f ca="1">ROUND((P107*factor!B108/UVUNIT),0)</f>
        <v>#DIV/0!</v>
      </c>
      <c r="X108" s="123" t="e">
        <f ca="1">ROUND((ROUND(P107*factor!C108/UVUNIT,0)+ROUND(P107*factor!H108/UVUNIT,0))*VLOOKUP(B108,Corridor,險種基本資料!$C$22,FALSE),0)</f>
        <v>#DIV/0!</v>
      </c>
      <c r="Y108" s="123" t="e">
        <f t="shared" ca="1" si="30"/>
        <v>#VALUE!</v>
      </c>
      <c r="Z108" s="109" t="e">
        <f ca="1">ROUND(IF(險種基本資料!$I$28="Y",factor!I108,factor!D108)*(1-VLOOKUP(A108+1,險種基本資料!L:V,2+險種基本資料!$H$28,FALSE)),0)</f>
        <v>#VALUE!</v>
      </c>
      <c r="AA108" t="e">
        <f ca="1">ROUND(IF(險種基本資料!$I$28="Y",factor!I109,factor!D109)*(1-VLOOKUP(A108+1,險種基本資料!L:V,2+險種基本資料!$H$28,FALSE)),0)</f>
        <v>#VALUE!</v>
      </c>
      <c r="AB108" t="e">
        <f ca="1">IF(B108=險種基本資料!$B$21,0,ROUND(SA*UNIT/UVUNIT*(Z108+(AA108+factor!C109-Z108)*ROUNDDOWN(1/365,6)),0))</f>
        <v>#VALUE!</v>
      </c>
      <c r="AC108" t="e">
        <f ca="1">IF(B108=險種基本資料!$B$21,0,ROUND(P108/UVUNIT*(factor!H108+(factor!H109+factor!C109-factor!H108)*ROUNDDOWN(1/365,6)) + IF(B108&lt;15,N108,0),0))</f>
        <v>#DIV/0!</v>
      </c>
      <c r="AD108">
        <f t="shared" ca="1" si="21"/>
        <v>0</v>
      </c>
      <c r="AE108">
        <f t="shared" ca="1" si="22"/>
        <v>0</v>
      </c>
      <c r="AF108" t="e">
        <f ca="1">factor!C108+AF107</f>
        <v>#VALUE!</v>
      </c>
    </row>
    <row r="109" spans="1:32" ht="16.149999999999999" hidden="1">
      <c r="A109" s="120">
        <v>107</v>
      </c>
      <c r="B109" s="121">
        <f t="shared" ca="1" si="17"/>
        <v>177</v>
      </c>
      <c r="C109" s="122">
        <f t="shared" si="32"/>
        <v>1.75</v>
      </c>
      <c r="D109" s="122">
        <f t="shared" si="32"/>
        <v>3.05</v>
      </c>
      <c r="E109" s="123" t="e">
        <f ca="1">ROUND(SA*factor!D109*UNIT/UVUNIT,RoundNo)+ ROUND(SA*factor!C109*UNIT/UVUNIT,RoundNo)</f>
        <v>#VALUE!</v>
      </c>
      <c r="F109" s="123" t="e">
        <f ca="1">ROUND(P108*factor!H109/UVUNIT,RoundNo)+ROUND(P108*(factor!C109/UVUNIT),RoundNo)</f>
        <v>#DIV/0!</v>
      </c>
      <c r="G109" s="123" t="e">
        <f t="shared" ca="1" si="24"/>
        <v>#VALUE!</v>
      </c>
      <c r="H109" s="124">
        <f t="shared" ca="1" si="25"/>
        <v>0</v>
      </c>
      <c r="I109" s="123">
        <f t="shared" ca="1" si="26"/>
        <v>2655727</v>
      </c>
      <c r="J109" s="123" t="e">
        <f ca="1">ROUND(SA*factor!G109*UNIT/UVUNIT,0)</f>
        <v>#VALUE!</v>
      </c>
      <c r="K109" s="123" t="e">
        <f ca="1">ROUND(SA*factor!C109*UNIT/UVUNIT,0)</f>
        <v>#VALUE!</v>
      </c>
      <c r="L109" s="123" t="e">
        <f ca="1">ROUND(SA*factor!E109*UNIT/UVUNIT,0)</f>
        <v>#VALUE!</v>
      </c>
      <c r="M109" s="123" t="e">
        <f ca="1">ROUND(SA*factor!D109*UNIT/UVUNIT,0)</f>
        <v>#VALUE!</v>
      </c>
      <c r="N109" s="123">
        <f t="shared" ca="1" si="18"/>
        <v>0</v>
      </c>
      <c r="O109" s="123" t="e">
        <f ca="1">IF(B109=15,ROUND(N109/(factor!H109)*UVUNIT,0),0)+IF(AND(B109&lt;&gt;險種基本資料!$B$21,B109&gt;15,OR(OR(PUAD=ZDIVOPT02,A109&lt;=PUAYear),AND(PMST=ZDIVOPT02,A109&gt;=PayYear))),ROUND((G109-H110)/(factor!H109)*UVUNIT,0),0)</f>
        <v>#VALUE!</v>
      </c>
      <c r="P109" s="123" t="e">
        <f t="shared" ca="1" si="27"/>
        <v>#DIV/0!</v>
      </c>
      <c r="Q109" s="123" t="e">
        <f ca="1">ROUND(P109*(factor!H109)/UVUNIT,0)</f>
        <v>#DIV/0!</v>
      </c>
      <c r="R109" s="123" t="e">
        <f t="shared" ca="1" si="19"/>
        <v>#VALUE!</v>
      </c>
      <c r="S109" s="123" t="e">
        <f t="shared" ca="1" si="28"/>
        <v>#DIV/0!</v>
      </c>
      <c r="T109" s="123" t="e">
        <f t="shared" ca="1" si="29"/>
        <v>#DIV/0!</v>
      </c>
      <c r="U109" s="123" t="e">
        <f ca="1">IF(C109="","",ROUND(P108*factor!C109*UNIT/UVUNIT,0))</f>
        <v>#DIV/0!</v>
      </c>
      <c r="V109" s="123" t="e">
        <f t="shared" ca="1" si="20"/>
        <v>#DIV/0!</v>
      </c>
      <c r="W109" s="123" t="e">
        <f ca="1">ROUND((P108*factor!B109/UVUNIT),0)</f>
        <v>#DIV/0!</v>
      </c>
      <c r="X109" s="123" t="e">
        <f ca="1">ROUND((ROUND(P108*factor!C109/UVUNIT,0)+ROUND(P108*factor!H109/UVUNIT,0))*VLOOKUP(B109,Corridor,險種基本資料!$C$22,FALSE),0)</f>
        <v>#DIV/0!</v>
      </c>
      <c r="Y109" s="123" t="e">
        <f t="shared" ca="1" si="30"/>
        <v>#VALUE!</v>
      </c>
      <c r="Z109" s="109" t="e">
        <f ca="1">ROUND(IF(險種基本資料!$I$28="Y",factor!I109,factor!D109)*(1-VLOOKUP(A109+1,險種基本資料!L:V,2+險種基本資料!$H$28,FALSE)),0)</f>
        <v>#VALUE!</v>
      </c>
      <c r="AA109" t="e">
        <f ca="1">ROUND(IF(險種基本資料!$I$28="Y",factor!I110,factor!D110)*(1-VLOOKUP(A109+1,險種基本資料!L:V,2+險種基本資料!$H$28,FALSE)),0)</f>
        <v>#VALUE!</v>
      </c>
      <c r="AB109" t="e">
        <f ca="1">IF(B109=險種基本資料!$B$21,0,ROUND(SA*UNIT/UVUNIT*(Z109+(AA109+factor!C110-Z109)*ROUNDDOWN(1/365,6)),0))</f>
        <v>#VALUE!</v>
      </c>
      <c r="AC109" t="e">
        <f ca="1">IF(B109=險種基本資料!$B$21,0,ROUND(P109/UVUNIT*(factor!H109+(factor!H110+factor!C110-factor!H109)*ROUNDDOWN(1/365,6)) + IF(B109&lt;15,N109,0),0))</f>
        <v>#DIV/0!</v>
      </c>
      <c r="AD109">
        <f t="shared" ca="1" si="21"/>
        <v>0</v>
      </c>
      <c r="AE109">
        <f t="shared" ca="1" si="22"/>
        <v>0</v>
      </c>
      <c r="AF109" t="e">
        <f ca="1">factor!C109+AF108</f>
        <v>#VALUE!</v>
      </c>
    </row>
    <row r="110" spans="1:32" ht="16.149999999999999" hidden="1">
      <c r="A110" s="120">
        <v>108</v>
      </c>
      <c r="B110" s="121">
        <f t="shared" ca="1" si="17"/>
        <v>178</v>
      </c>
      <c r="C110" s="122">
        <f t="shared" si="32"/>
        <v>1.75</v>
      </c>
      <c r="D110" s="122">
        <f t="shared" si="32"/>
        <v>3.05</v>
      </c>
      <c r="E110" s="123" t="e">
        <f ca="1">ROUND(SA*factor!D110*UNIT/UVUNIT,RoundNo)+ ROUND(SA*factor!C110*UNIT/UVUNIT,RoundNo)</f>
        <v>#VALUE!</v>
      </c>
      <c r="F110" s="123" t="e">
        <f ca="1">ROUND(P109*factor!H110/UVUNIT,RoundNo)+ROUND(P109*(factor!C110/UVUNIT),RoundNo)</f>
        <v>#DIV/0!</v>
      </c>
      <c r="G110" s="123" t="e">
        <f t="shared" ca="1" si="24"/>
        <v>#VALUE!</v>
      </c>
      <c r="H110" s="124">
        <f t="shared" ca="1" si="25"/>
        <v>0</v>
      </c>
      <c r="I110" s="123">
        <f t="shared" ca="1" si="26"/>
        <v>2655727</v>
      </c>
      <c r="J110" s="123" t="e">
        <f ca="1">ROUND(SA*factor!G110*UNIT/UVUNIT,0)</f>
        <v>#VALUE!</v>
      </c>
      <c r="K110" s="123" t="e">
        <f ca="1">ROUND(SA*factor!C110*UNIT/UVUNIT,0)</f>
        <v>#VALUE!</v>
      </c>
      <c r="L110" s="123" t="e">
        <f ca="1">ROUND(SA*factor!E110*UNIT/UVUNIT,0)</f>
        <v>#VALUE!</v>
      </c>
      <c r="M110" s="123" t="e">
        <f ca="1">ROUND(SA*factor!D110*UNIT/UVUNIT,0)</f>
        <v>#VALUE!</v>
      </c>
      <c r="N110" s="123">
        <f t="shared" ca="1" si="18"/>
        <v>0</v>
      </c>
      <c r="O110" s="123" t="e">
        <f ca="1">IF(B110=15,ROUND(N110/(factor!H110)*UVUNIT,0),0)+IF(AND(B110&lt;&gt;險種基本資料!$B$21,B110&gt;15,OR(OR(PUAD=ZDIVOPT02,A110&lt;=PUAYear),AND(PMST=ZDIVOPT02,A110&gt;=PayYear))),ROUND((G110-H111)/(factor!H110)*UVUNIT,0),0)</f>
        <v>#VALUE!</v>
      </c>
      <c r="P110" s="123" t="e">
        <f t="shared" ca="1" si="27"/>
        <v>#DIV/0!</v>
      </c>
      <c r="Q110" s="123" t="e">
        <f ca="1">ROUND(P110*(factor!H110)/UVUNIT,0)</f>
        <v>#DIV/0!</v>
      </c>
      <c r="R110" s="123" t="e">
        <f t="shared" ca="1" si="19"/>
        <v>#VALUE!</v>
      </c>
      <c r="S110" s="123" t="e">
        <f t="shared" ca="1" si="28"/>
        <v>#DIV/0!</v>
      </c>
      <c r="T110" s="123" t="e">
        <f t="shared" ca="1" si="29"/>
        <v>#DIV/0!</v>
      </c>
      <c r="U110" s="123" t="e">
        <f ca="1">IF(C110="","",ROUND(P109*factor!C110*UNIT/UVUNIT,0))</f>
        <v>#DIV/0!</v>
      </c>
      <c r="V110" s="123" t="e">
        <f t="shared" ca="1" si="20"/>
        <v>#DIV/0!</v>
      </c>
      <c r="W110" s="123" t="e">
        <f ca="1">ROUND((P109*factor!B110/UVUNIT),0)</f>
        <v>#DIV/0!</v>
      </c>
      <c r="X110" s="123" t="e">
        <f ca="1">ROUND((ROUND(P109*factor!C110/UVUNIT,0)+ROUND(P109*factor!H110/UVUNIT,0))*VLOOKUP(B110,Corridor,險種基本資料!$C$22,FALSE),0)</f>
        <v>#DIV/0!</v>
      </c>
      <c r="Y110" s="123" t="e">
        <f t="shared" ca="1" si="30"/>
        <v>#VALUE!</v>
      </c>
      <c r="Z110" s="109" t="e">
        <f ca="1">ROUND(IF(險種基本資料!$I$28="Y",factor!I110,factor!D110)*(1-VLOOKUP(A110+1,險種基本資料!L:V,2+險種基本資料!$H$28,FALSE)),0)</f>
        <v>#VALUE!</v>
      </c>
      <c r="AA110" t="e">
        <f ca="1">ROUND(IF(險種基本資料!$I$28="Y",factor!I111,factor!D111)*(1-VLOOKUP(A110+1,險種基本資料!L:V,2+險種基本資料!$H$28,FALSE)),0)</f>
        <v>#VALUE!</v>
      </c>
      <c r="AB110" t="e">
        <f ca="1">IF(B110=險種基本資料!$B$21,0,ROUND(SA*UNIT/UVUNIT*(Z110+(AA110+factor!C111-Z110)*ROUNDDOWN(1/365,6)),0))</f>
        <v>#VALUE!</v>
      </c>
      <c r="AC110" t="e">
        <f ca="1">IF(B110=險種基本資料!$B$21,0,ROUND(P110/UVUNIT*(factor!H110+(factor!H111+factor!C111-factor!H110)*ROUNDDOWN(1/365,6)) + IF(B110&lt;15,N110,0),0))</f>
        <v>#DIV/0!</v>
      </c>
      <c r="AD110">
        <f t="shared" ca="1" si="21"/>
        <v>0</v>
      </c>
      <c r="AE110">
        <f t="shared" ca="1" si="22"/>
        <v>0</v>
      </c>
      <c r="AF110" t="e">
        <f ca="1">factor!C110+AF109</f>
        <v>#VALUE!</v>
      </c>
    </row>
    <row r="111" spans="1:32" ht="16.149999999999999" hidden="1">
      <c r="A111" s="120">
        <v>109</v>
      </c>
      <c r="B111" s="121">
        <f t="shared" ca="1" si="17"/>
        <v>179</v>
      </c>
      <c r="C111" s="122">
        <f t="shared" si="32"/>
        <v>1.75</v>
      </c>
      <c r="D111" s="122">
        <f t="shared" si="32"/>
        <v>3.05</v>
      </c>
      <c r="E111" s="123" t="e">
        <f ca="1">ROUND(SA*factor!D111*UNIT/UVUNIT,RoundNo)+ ROUND(SA*factor!C111*UNIT/UVUNIT,RoundNo)</f>
        <v>#VALUE!</v>
      </c>
      <c r="F111" s="123" t="e">
        <f ca="1">ROUND(P110*factor!H111/UVUNIT,RoundNo)+ROUND(P110*(factor!C111/UVUNIT),RoundNo)</f>
        <v>#DIV/0!</v>
      </c>
      <c r="G111" s="123" t="e">
        <f t="shared" ca="1" si="24"/>
        <v>#VALUE!</v>
      </c>
      <c r="H111" s="124">
        <f t="shared" ca="1" si="25"/>
        <v>0</v>
      </c>
      <c r="I111" s="123">
        <f t="shared" ca="1" si="26"/>
        <v>2655727</v>
      </c>
      <c r="J111" s="123" t="e">
        <f ca="1">ROUND(SA*factor!G111*UNIT/UVUNIT,0)</f>
        <v>#VALUE!</v>
      </c>
      <c r="K111" s="123" t="e">
        <f ca="1">ROUND(SA*factor!C111*UNIT/UVUNIT,0)</f>
        <v>#VALUE!</v>
      </c>
      <c r="L111" s="123" t="e">
        <f ca="1">ROUND(SA*factor!E111*UNIT/UVUNIT,0)</f>
        <v>#VALUE!</v>
      </c>
      <c r="M111" s="123" t="e">
        <f ca="1">ROUND(SA*factor!D111*UNIT/UVUNIT,0)</f>
        <v>#VALUE!</v>
      </c>
      <c r="N111" s="123">
        <f t="shared" ca="1" si="18"/>
        <v>0</v>
      </c>
      <c r="O111" s="123" t="e">
        <f ca="1">IF(B111=15,ROUND(N111/(factor!H111)*UVUNIT,0),0)+IF(AND(B111&lt;&gt;險種基本資料!$B$21,B111&gt;15,OR(OR(PUAD=ZDIVOPT02,A111&lt;=PUAYear),AND(PMST=ZDIVOPT02,A111&gt;=PayYear))),ROUND((G111-H112)/(factor!H111)*UVUNIT,0),0)</f>
        <v>#VALUE!</v>
      </c>
      <c r="P111" s="123" t="e">
        <f t="shared" ca="1" si="27"/>
        <v>#DIV/0!</v>
      </c>
      <c r="Q111" s="123" t="e">
        <f ca="1">ROUND(P111*(factor!H111)/UVUNIT,0)</f>
        <v>#DIV/0!</v>
      </c>
      <c r="R111" s="123" t="e">
        <f t="shared" ca="1" si="19"/>
        <v>#VALUE!</v>
      </c>
      <c r="S111" s="123" t="e">
        <f t="shared" ca="1" si="28"/>
        <v>#DIV/0!</v>
      </c>
      <c r="T111" s="123" t="e">
        <f t="shared" ca="1" si="29"/>
        <v>#DIV/0!</v>
      </c>
      <c r="U111" s="123" t="e">
        <f ca="1">IF(C111="","",ROUND(P110*factor!C111*UNIT/UVUNIT,0))</f>
        <v>#DIV/0!</v>
      </c>
      <c r="V111" s="123" t="e">
        <f t="shared" ca="1" si="20"/>
        <v>#DIV/0!</v>
      </c>
      <c r="W111" s="123" t="e">
        <f ca="1">ROUND((P110*factor!B111/UVUNIT),0)</f>
        <v>#DIV/0!</v>
      </c>
      <c r="X111" s="123" t="e">
        <f ca="1">ROUND((ROUND(P110*factor!C111/UVUNIT,0)+ROUND(P110*factor!H111/UVUNIT,0))*VLOOKUP(B111,Corridor,險種基本資料!$C$22,FALSE),0)</f>
        <v>#DIV/0!</v>
      </c>
      <c r="Y111" s="123" t="e">
        <f t="shared" ca="1" si="30"/>
        <v>#VALUE!</v>
      </c>
      <c r="Z111" s="109" t="e">
        <f ca="1">ROUND(IF(險種基本資料!$I$28="Y",factor!I111,factor!D111)*(1-VLOOKUP(A111+1,險種基本資料!L:V,2+險種基本資料!$H$28,FALSE)),0)</f>
        <v>#VALUE!</v>
      </c>
      <c r="AA111" t="e">
        <f ca="1">ROUND(IF(險種基本資料!$I$28="Y",factor!I112,factor!D112)*(1-VLOOKUP(A111+1,險種基本資料!L:V,2+險種基本資料!$H$28,FALSE)),0)</f>
        <v>#VALUE!</v>
      </c>
      <c r="AB111" t="e">
        <f ca="1">IF(B111=險種基本資料!$B$21,0,ROUND(SA*UNIT/UVUNIT*(Z111+(AA111+factor!C112-Z111)*ROUNDDOWN(1/365,6)),0))</f>
        <v>#VALUE!</v>
      </c>
      <c r="AC111" t="e">
        <f ca="1">IF(B111=險種基本資料!$B$21,0,ROUND(P111/UVUNIT*(factor!H111+(factor!H112+factor!C112-factor!H111)*ROUNDDOWN(1/365,6)) + IF(B111&lt;15,N111,0),0))</f>
        <v>#DIV/0!</v>
      </c>
      <c r="AD111">
        <f t="shared" ca="1" si="21"/>
        <v>0</v>
      </c>
      <c r="AE111">
        <f t="shared" ca="1" si="22"/>
        <v>0</v>
      </c>
      <c r="AF111" t="e">
        <f ca="1">factor!C111+AF110</f>
        <v>#VALUE!</v>
      </c>
    </row>
    <row r="112" spans="1:32" ht="16.149999999999999" hidden="1">
      <c r="A112" s="120">
        <v>110</v>
      </c>
      <c r="B112" s="121">
        <f t="shared" ca="1" si="17"/>
        <v>180</v>
      </c>
      <c r="C112" s="122">
        <f t="shared" si="32"/>
        <v>1.75</v>
      </c>
      <c r="D112" s="122">
        <f t="shared" si="32"/>
        <v>3.05</v>
      </c>
      <c r="E112" s="123" t="e">
        <f ca="1">ROUND(SA*factor!D112*UNIT/UVUNIT,RoundNo)+ ROUND(SA*factor!C112*UNIT/UVUNIT,RoundNo)</f>
        <v>#VALUE!</v>
      </c>
      <c r="F112" s="123" t="e">
        <f ca="1">ROUND(P111*factor!H112/UVUNIT,RoundNo)+ROUND(P111*(factor!C112/UVUNIT),RoundNo)</f>
        <v>#DIV/0!</v>
      </c>
      <c r="G112" s="123" t="e">
        <f t="shared" ca="1" si="24"/>
        <v>#VALUE!</v>
      </c>
      <c r="H112" s="124">
        <f t="shared" ca="1" si="25"/>
        <v>0</v>
      </c>
      <c r="I112" s="123">
        <f t="shared" ca="1" si="26"/>
        <v>2655727</v>
      </c>
      <c r="J112" s="123" t="e">
        <f ca="1">ROUND(SA*factor!G112*UNIT/UVUNIT,0)</f>
        <v>#VALUE!</v>
      </c>
      <c r="K112" s="123" t="e">
        <f ca="1">ROUND(SA*factor!C112*UNIT/UVUNIT,0)</f>
        <v>#VALUE!</v>
      </c>
      <c r="L112" s="123" t="e">
        <f ca="1">ROUND(SA*factor!E112*UNIT/UVUNIT,0)</f>
        <v>#VALUE!</v>
      </c>
      <c r="M112" s="123" t="e">
        <f ca="1">ROUND(SA*factor!D112*UNIT/UVUNIT,0)</f>
        <v>#VALUE!</v>
      </c>
      <c r="N112" s="123">
        <f ca="1">IF(B112&lt;16,ROUND(N111*(1+D112/100)+(G112-#REF!),0),0)</f>
        <v>0</v>
      </c>
      <c r="O112" s="123" t="e">
        <f ca="1">IF(B112=15,ROUND(N112/(factor!H112)*UVUNIT,0),0)+IF(AND(B112&lt;&gt;險種基本資料!$B$21,B112&gt;15,OR(OR(PUAD=ZDIVOPT02,A112&lt;=PUAYear),AND(PMST=ZDIVOPT02,A112&gt;=PayYear))),ROUND((G112-H113)/(factor!H112)*UVUNIT,0),0)</f>
        <v>#VALUE!</v>
      </c>
      <c r="P112" s="123" t="e">
        <f t="shared" ca="1" si="27"/>
        <v>#DIV/0!</v>
      </c>
      <c r="Q112" s="123" t="e">
        <f ca="1">ROUND(P112*(factor!H112)/UVUNIT,0)</f>
        <v>#DIV/0!</v>
      </c>
      <c r="R112" s="123" t="e">
        <f t="shared" ca="1" si="19"/>
        <v>#VALUE!</v>
      </c>
      <c r="S112" s="123" t="e">
        <f t="shared" ca="1" si="28"/>
        <v>#DIV/0!</v>
      </c>
      <c r="T112" s="123" t="e">
        <f t="shared" ca="1" si="29"/>
        <v>#DIV/0!</v>
      </c>
      <c r="U112" s="123" t="e">
        <f ca="1">IF(C112="","",ROUND(P111*factor!C112*UNIT/UVUNIT,0))</f>
        <v>#DIV/0!</v>
      </c>
      <c r="V112" s="123" t="e">
        <f t="shared" ca="1" si="20"/>
        <v>#DIV/0!</v>
      </c>
      <c r="W112" s="123" t="e">
        <f ca="1">ROUND((P111*factor!B112/UVUNIT),0)</f>
        <v>#DIV/0!</v>
      </c>
      <c r="X112" s="123" t="e">
        <f ca="1">ROUND((ROUND(P111*factor!C112/UVUNIT,0)+ROUND(P111*factor!H112/UVUNIT,0))*VLOOKUP(B112,Corridor,險種基本資料!$C$22,FALSE),0)</f>
        <v>#DIV/0!</v>
      </c>
      <c r="Y112" s="123" t="e">
        <f t="shared" ca="1" si="30"/>
        <v>#VALUE!</v>
      </c>
      <c r="Z112" s="109" t="e">
        <f ca="1">ROUND(IF(險種基本資料!$I$28="Y",factor!I112,factor!D112)*(1-VLOOKUP(A112+1,險種基本資料!L:V,2+險種基本資料!$H$28,FALSE)),0)</f>
        <v>#VALUE!</v>
      </c>
      <c r="AA112">
        <f>ROUND(IF(險種基本資料!$I$28="Y",factor!I113,factor!D113)*(1-VLOOKUP(A112+1,險種基本資料!L:V,2+險種基本資料!$H$28,FALSE)),0)</f>
        <v>0</v>
      </c>
      <c r="AB112" t="e">
        <f ca="1">IF(B112=險種基本資料!$B$21,0,ROUND(SA*UNIT/UVUNIT*(Z112+(AA112+factor!C113-Z112)*ROUNDDOWN(1/365,6)),0))</f>
        <v>#VALUE!</v>
      </c>
      <c r="AC112" t="e">
        <f ca="1">IF(B112=險種基本資料!$B$21,0,ROUND(P112/UVUNIT*(factor!H112+(factor!H113+factor!C113-factor!H112)*ROUNDDOWN(1/365,6)) + IF(B112&lt;15,N112,0),0))</f>
        <v>#DIV/0!</v>
      </c>
      <c r="AD112">
        <f t="shared" si="21"/>
        <v>0</v>
      </c>
      <c r="AE112">
        <f t="shared" ca="1" si="22"/>
        <v>0</v>
      </c>
      <c r="AF112" t="e">
        <f ca="1">factor!C112+AF111</f>
        <v>#VALUE!</v>
      </c>
    </row>
  </sheetData>
  <sheetProtection password="D6D6" sheet="1" selectLockedCells="1"/>
  <phoneticPr fontId="150"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tabColor rgb="FFC00000"/>
  </sheetPr>
  <dimension ref="A1:AF112"/>
  <sheetViews>
    <sheetView showGridLines="0" topLeftCell="XFD1048576" zoomScaleNormal="100" workbookViewId="0">
      <selection sqref="A1:XFD1048576"/>
    </sheetView>
  </sheetViews>
  <sheetFormatPr defaultColWidth="0" defaultRowHeight="16.7" customHeight="1" zeroHeight="1"/>
  <cols>
    <col min="1" max="1" width="5.69921875" style="120" hidden="1" customWidth="1"/>
    <col min="2" max="2" width="5.8984375" style="120" hidden="1" customWidth="1"/>
    <col min="3" max="3" width="10" style="120" hidden="1" customWidth="1"/>
    <col min="4" max="4" width="10" style="127" hidden="1" customWidth="1"/>
    <col min="5" max="6" width="12.5" style="124" hidden="1" customWidth="1"/>
    <col min="7" max="7" width="15.8984375" style="124" hidden="1" customWidth="1"/>
    <col min="8" max="8" width="10.19921875" style="124" hidden="1" customWidth="1"/>
    <col min="9" max="10" width="14.09765625" style="124" hidden="1" customWidth="1"/>
    <col min="11" max="11" width="12.09765625" style="124" hidden="1" customWidth="1"/>
    <col min="12" max="13" width="14.19921875" style="124" hidden="1" customWidth="1"/>
    <col min="14" max="14" width="15.3984375" style="124" hidden="1" customWidth="1"/>
    <col min="15" max="19" width="12.5" style="124" hidden="1" customWidth="1"/>
    <col min="20" max="24" width="5.59765625" style="124" hidden="1" customWidth="1"/>
    <col min="25" max="25" width="5.59765625" style="126" hidden="1" customWidth="1"/>
    <col min="26" max="32" width="0" hidden="1" customWidth="1"/>
    <col min="33" max="16384" width="5.59765625" hidden="1"/>
  </cols>
  <sheetData>
    <row r="1" spans="1:32" s="119" customFormat="1" ht="39.75" hidden="1">
      <c r="A1" s="110" t="s">
        <v>267</v>
      </c>
      <c r="B1" s="110" t="s">
        <v>305</v>
      </c>
      <c r="C1" s="110" t="s">
        <v>217</v>
      </c>
      <c r="D1" s="111" t="s">
        <v>306</v>
      </c>
      <c r="E1" s="112" t="s">
        <v>307</v>
      </c>
      <c r="F1" s="113" t="s">
        <v>308</v>
      </c>
      <c r="G1" s="114" t="s">
        <v>309</v>
      </c>
      <c r="H1" s="115" t="s">
        <v>310</v>
      </c>
      <c r="I1" s="114" t="s">
        <v>311</v>
      </c>
      <c r="J1" s="114" t="s">
        <v>312</v>
      </c>
      <c r="K1" s="114" t="s">
        <v>313</v>
      </c>
      <c r="L1" s="114" t="s">
        <v>314</v>
      </c>
      <c r="M1" s="114" t="s">
        <v>315</v>
      </c>
      <c r="N1" s="116" t="s">
        <v>316</v>
      </c>
      <c r="O1" s="117" t="s">
        <v>317</v>
      </c>
      <c r="P1" s="117" t="s">
        <v>318</v>
      </c>
      <c r="Q1" s="118" t="s">
        <v>319</v>
      </c>
      <c r="R1" s="116" t="s">
        <v>225</v>
      </c>
      <c r="S1" s="114" t="s">
        <v>320</v>
      </c>
      <c r="T1" s="114" t="s">
        <v>227</v>
      </c>
      <c r="U1" s="114"/>
      <c r="V1" s="114" t="s">
        <v>322</v>
      </c>
      <c r="W1" s="114" t="s">
        <v>323</v>
      </c>
      <c r="X1" s="114" t="s">
        <v>324</v>
      </c>
      <c r="Y1" s="114" t="s">
        <v>325</v>
      </c>
      <c r="Z1" s="119" t="s">
        <v>326</v>
      </c>
      <c r="AA1" s="119" t="s">
        <v>327</v>
      </c>
      <c r="AB1" s="119" t="s">
        <v>328</v>
      </c>
      <c r="AC1" s="119" t="s">
        <v>329</v>
      </c>
      <c r="AF1" s="119" t="s">
        <v>330</v>
      </c>
    </row>
    <row r="2" spans="1:32" ht="16.149999999999999" hidden="1">
      <c r="A2" s="120">
        <v>0</v>
      </c>
      <c r="B2" s="121"/>
      <c r="C2" s="122">
        <f>PDRate</f>
        <v>1.75</v>
      </c>
      <c r="D2" s="122">
        <f>PDRate</f>
        <v>1.75</v>
      </c>
      <c r="E2" s="123"/>
      <c r="F2" s="123"/>
      <c r="H2" s="124">
        <v>0</v>
      </c>
      <c r="N2" s="120">
        <v>0</v>
      </c>
      <c r="O2" s="125">
        <v>0</v>
      </c>
      <c r="P2" s="125">
        <v>0</v>
      </c>
      <c r="Q2" s="125"/>
      <c r="S2" s="124">
        <v>0</v>
      </c>
      <c r="T2" s="124">
        <v>0</v>
      </c>
      <c r="AF2">
        <v>0</v>
      </c>
    </row>
    <row r="3" spans="1:32" ht="16.149999999999999" hidden="1">
      <c r="A3" s="120">
        <v>1</v>
      </c>
      <c r="B3" s="121">
        <f t="shared" ref="B3:B34" ca="1" si="0">Age+A3-1</f>
        <v>71</v>
      </c>
      <c r="C3" s="122">
        <f>C2</f>
        <v>1.75</v>
      </c>
      <c r="D3" s="122">
        <f>D2</f>
        <v>1.75</v>
      </c>
      <c r="E3" s="123">
        <f ca="1">ROUND(SA*factor!D3*UNIT/UVUNIT,RoundNo)+ ROUND(SA*factor!C3*UNIT/UVUNIT,RoundNo)</f>
        <v>2505793.77</v>
      </c>
      <c r="F3" s="123">
        <f ca="1">ROUND(P2*factor!H3/UVUNIT,RoundNo)+ROUND(P2*(factor!C3/UVUNIT),RoundNo)</f>
        <v>0</v>
      </c>
      <c r="G3" s="123">
        <f ca="1">ROUND((E3+F3)*(D3-C3)/100,0)</f>
        <v>0</v>
      </c>
      <c r="H3" s="124">
        <f t="shared" ref="H3:H66" ca="1" si="1">IF(AND(OR(B3&lt;16,ZDIVOPT01=PMST),A3&lt;=PayYear),G2,0)</f>
        <v>0</v>
      </c>
      <c r="I3" s="123">
        <f ca="1">FYPremium</f>
        <v>2655727</v>
      </c>
      <c r="J3" s="123">
        <f ca="1">ROUND(SA*factor!G3*UNIT/UVUNIT,0)</f>
        <v>2855620</v>
      </c>
      <c r="K3" s="123">
        <f ca="1">ROUND(SA*factor!C3*UNIT/UVUNIT,0)</f>
        <v>0</v>
      </c>
      <c r="L3" s="123">
        <f ca="1">ROUND(SA*factor!E3*UNIT/UVUNIT,0)</f>
        <v>2305153</v>
      </c>
      <c r="M3" s="123">
        <f ca="1">ROUND(SA*factor!D3*UNIT/UVUNIT,0)</f>
        <v>2505794</v>
      </c>
      <c r="N3" s="123">
        <f t="shared" ref="N3:N66" ca="1" si="2">IF(B3&lt;16,ROUND(N2*(1+D3/100)+(G3-H4),0),0)</f>
        <v>0</v>
      </c>
      <c r="O3" s="123">
        <f ca="1">IF(B3=15,ROUND(N3/(factor!C3+factor!H3)*UVUNIT,0),0)+IF(AND(B3&gt;15,OR(OR(PUAD=ZDIVOPT02,A3&lt;=PUAYear),AND(PMST=ZDIVOPT02,A3&gt;=PayYear))),ROUND((G3-H4)/(factor!C3+factor!H3)*UVUNIT,0),0)</f>
        <v>0</v>
      </c>
      <c r="P3" s="123">
        <f ca="1">P2+O3</f>
        <v>0</v>
      </c>
      <c r="Q3" s="123">
        <f ca="1">ROUND(P3*(factor!C3)/UVUNIT,0)+ROUND(P3*(factor!H3)/UVUNIT,0)</f>
        <v>0</v>
      </c>
      <c r="R3" s="123">
        <f t="shared" ref="R3:R66" ca="1" si="3">IF(OR(B3&lt;16,A3&lt;=PUAYear),0,G3-H4)</f>
        <v>0</v>
      </c>
      <c r="S3" s="123">
        <f ca="1">S2+R3</f>
        <v>0</v>
      </c>
      <c r="T3" s="123">
        <f ca="1">ROUND(T2*(1+D3/100)+R3,0)</f>
        <v>0</v>
      </c>
      <c r="U3" s="123"/>
      <c r="V3" s="123">
        <f t="shared" ref="V3:V34" ca="1" si="4">ROUND(ROUND(ROUND(P2*GP/UVUNIT,0)*MIN(A3,PayYear),0)*PremMuti-ROUND(P2*AF2/UVUNIT, 0),0)</f>
        <v>0</v>
      </c>
      <c r="W3" s="123">
        <f ca="1">ROUND((P2*factor!B3/UVUNIT),0)</f>
        <v>0</v>
      </c>
      <c r="X3" s="123">
        <f ca="1">ROUND((ROUND(P2*factor!C3/UVUNIT,0)+ROUND(P2*factor!H3/UVUNIT,0))*VLOOKUP(B3,Corridor,2,FALSE),0)</f>
        <v>0</v>
      </c>
      <c r="Y3" s="123">
        <f ca="1">E3+F3</f>
        <v>2505793.77</v>
      </c>
      <c r="Z3" s="109">
        <f ca="1">ROUND(IF(險種基本資料!$I$28="Y",factor!I3,factor!D3)*(1-VLOOKUP(A3+1,險種基本資料!L:V,2+險種基本資料!$H$28,FALSE)),0)</f>
        <v>6227</v>
      </c>
      <c r="AA3">
        <f ca="1">ROUND(IF(險種基本資料!$I$28="Y",factor!I4,factor!D4)*(1-VLOOKUP(A3+1,險種基本資料!L:V,2+險種基本資料!$H$28,FALSE)),0)</f>
        <v>6319</v>
      </c>
      <c r="AB3">
        <f ca="1">IF(B3=109,0,ROUND(SA*UNIT/UVUNIT*(Z3+(AA3+factor!C4-Z3)*ROUNDDOWN(1/365,6)),0))</f>
        <v>2305246</v>
      </c>
      <c r="AC3">
        <f ca="1">IF(B3=109,0,ROUND(P3/UVUNIT*(factor!H3+(factor!H4+factor!C4-factor!H3)*ROUNDDOWN(1/365,6)) + IF(B3&lt;15,N3,0),0))</f>
        <v>0</v>
      </c>
      <c r="AD3">
        <f t="shared" ref="AD3:AD66" ca="1" si="5">IF(AND(H4&gt;0,H5&lt;=0),A3,0)</f>
        <v>0</v>
      </c>
      <c r="AE3">
        <f t="shared" ref="AE3:AE66" ca="1" si="6">IF(AND(N3&gt;0,N4&lt;=0),A3,0)</f>
        <v>0</v>
      </c>
      <c r="AF3">
        <f ca="1">factor!C3+AF2</f>
        <v>0</v>
      </c>
    </row>
    <row r="4" spans="1:32" ht="16.149999999999999" hidden="1">
      <c r="A4" s="120">
        <v>2</v>
      </c>
      <c r="B4" s="121">
        <f t="shared" ca="1" si="0"/>
        <v>72</v>
      </c>
      <c r="C4" s="122">
        <f t="shared" ref="C4:D19" si="7">C3</f>
        <v>1.75</v>
      </c>
      <c r="D4" s="122">
        <f t="shared" si="7"/>
        <v>1.75</v>
      </c>
      <c r="E4" s="123">
        <f ca="1">ROUND(SA*factor!D4*UNIT/UVUNIT,RoundNo)+ ROUND(SA*factor!C4*UNIT/UVUNIT,RoundNo)</f>
        <v>2542442.2599999998</v>
      </c>
      <c r="F4" s="123">
        <f ca="1">ROUND(P3*factor!H4/UVUNIT,RoundNo)+ROUND(P3*(factor!C4/UVUNIT),RoundNo)</f>
        <v>0</v>
      </c>
      <c r="G4" s="123">
        <f t="shared" ref="G4:G67" ca="1" si="8">ROUND((E4+F4)*(D4-C4)/100,0)</f>
        <v>0</v>
      </c>
      <c r="H4" s="124">
        <f t="shared" ca="1" si="1"/>
        <v>0</v>
      </c>
      <c r="I4" s="123">
        <f t="shared" ref="I4:I67" ca="1" si="9">I3+IF(A4&lt;=PayYear,CYPremium,0)-H4</f>
        <v>2655727</v>
      </c>
      <c r="J4" s="123">
        <f ca="1">ROUND(SA*factor!G4*UNIT/UVUNIT,0)</f>
        <v>2855620</v>
      </c>
      <c r="K4" s="123">
        <f ca="1">ROUND(SA*factor!C4*UNIT/UVUNIT,0)</f>
        <v>0</v>
      </c>
      <c r="L4" s="123">
        <f ca="1">ROUND(SA*factor!E4*UNIT/UVUNIT,0)</f>
        <v>2339210</v>
      </c>
      <c r="M4" s="123">
        <f ca="1">ROUND(SA*factor!D4*UNIT/UVUNIT,0)</f>
        <v>2542442</v>
      </c>
      <c r="N4" s="123">
        <f t="shared" ca="1" si="2"/>
        <v>0</v>
      </c>
      <c r="O4" s="123">
        <f ca="1">IF(B4=15,ROUND(N4/(factor!C4+factor!H4)*UVUNIT,0),0)+IF(AND(B4&gt;15,OR(OR(PUAD=ZDIVOPT02,A4&lt;=PUAYear),AND(PMST=ZDIVOPT02,A4&gt;=PayYear))),ROUND((G4-H5)/(factor!C4+factor!H4)*UVUNIT,0),0)</f>
        <v>0</v>
      </c>
      <c r="P4" s="123">
        <f t="shared" ref="P4:P67" ca="1" si="10">P3+O4</f>
        <v>0</v>
      </c>
      <c r="Q4" s="123">
        <f ca="1">ROUND(P4*(factor!C4)/UVUNIT,0)+ROUND(P4*(factor!H4)/UVUNIT,0)</f>
        <v>0</v>
      </c>
      <c r="R4" s="123">
        <f t="shared" ca="1" si="3"/>
        <v>0</v>
      </c>
      <c r="S4" s="123">
        <f t="shared" ref="S4:S67" ca="1" si="11">S3+R4</f>
        <v>0</v>
      </c>
      <c r="T4" s="123">
        <f t="shared" ref="T4:T67" ca="1" si="12">ROUND(T3*(1+D4/100)+R4,0)</f>
        <v>0</v>
      </c>
      <c r="U4" s="123"/>
      <c r="V4" s="123">
        <f t="shared" ca="1" si="4"/>
        <v>0</v>
      </c>
      <c r="W4" s="123">
        <f ca="1">ROUND((P3*factor!B4/UVUNIT),0)</f>
        <v>0</v>
      </c>
      <c r="X4" s="123">
        <f ca="1">ROUND((ROUND(P3*factor!C4/UVUNIT,0)+ROUND(P3*factor!H4/UVUNIT,0))*VLOOKUP(B4,Corridor,2,FALSE),0)</f>
        <v>0</v>
      </c>
      <c r="Y4" s="123">
        <f t="shared" ref="Y4:Y67" ca="1" si="13">E4+F4</f>
        <v>2542442.2599999998</v>
      </c>
      <c r="Z4" s="109">
        <f ca="1">ROUND(IF(險種基本資料!$I$28="Y",factor!I4,factor!D4)*(1-VLOOKUP(A4+1,險種基本資料!L:V,2+險種基本資料!$H$28,FALSE)),0)</f>
        <v>6799</v>
      </c>
      <c r="AA4">
        <f ca="1">ROUND(IF(險種基本資料!$I$28="Y",factor!I5,factor!D5)*(1-VLOOKUP(A4+1,險種基本資料!L:V,2+險種基本資料!$H$28,FALSE)),0)</f>
        <v>6899</v>
      </c>
      <c r="AB4">
        <f ca="1">IF(B4=109,0,ROUND(SA*UNIT/UVUNIT*(Z4+(AA4+factor!C5-Z4)*ROUNDDOWN(1/365,6)),0))</f>
        <v>2517001</v>
      </c>
      <c r="AC4">
        <f ca="1">IF(B4=109,0,ROUND(P4/UVUNIT*(factor!H4+(factor!H5+factor!C5-factor!H4)*ROUNDDOWN(1/365,6)) + IF(B4&lt;15,N4,0),0))</f>
        <v>0</v>
      </c>
      <c r="AD4">
        <f t="shared" ca="1" si="5"/>
        <v>0</v>
      </c>
      <c r="AE4">
        <f t="shared" ca="1" si="6"/>
        <v>0</v>
      </c>
      <c r="AF4">
        <f ca="1">factor!C4+AF3</f>
        <v>0</v>
      </c>
    </row>
    <row r="5" spans="1:32" ht="16.149999999999999" hidden="1">
      <c r="A5" s="120">
        <v>3</v>
      </c>
      <c r="B5" s="121">
        <f t="shared" ca="1" si="0"/>
        <v>73</v>
      </c>
      <c r="C5" s="122">
        <f t="shared" si="7"/>
        <v>1.75</v>
      </c>
      <c r="D5" s="122">
        <f t="shared" si="7"/>
        <v>1.75</v>
      </c>
      <c r="E5" s="123">
        <f ca="1">ROUND(SA*factor!D5*UNIT/UVUNIT,RoundNo)+ ROUND(SA*factor!C5*UNIT/UVUNIT,RoundNo)</f>
        <v>2579831.11</v>
      </c>
      <c r="F5" s="123">
        <f ca="1">ROUND(P4*factor!H5/UVUNIT,RoundNo)+ROUND(P4*(factor!C5/UVUNIT),RoundNo)</f>
        <v>0</v>
      </c>
      <c r="G5" s="123">
        <f t="shared" ca="1" si="8"/>
        <v>0</v>
      </c>
      <c r="H5" s="124">
        <f t="shared" ca="1" si="1"/>
        <v>0</v>
      </c>
      <c r="I5" s="123">
        <f t="shared" ca="1" si="9"/>
        <v>2655727</v>
      </c>
      <c r="J5" s="123">
        <f ca="1">ROUND(SA*factor!G5*UNIT/UVUNIT,0)</f>
        <v>2855620</v>
      </c>
      <c r="K5" s="123">
        <f ca="1">ROUND(SA*factor!C5*UNIT/UVUNIT,0)</f>
        <v>0</v>
      </c>
      <c r="L5" s="123">
        <f ca="1">ROUND(SA*factor!E5*UNIT/UVUNIT,0)</f>
        <v>2553918</v>
      </c>
      <c r="M5" s="123">
        <f ca="1">ROUND(SA*factor!D5*UNIT/UVUNIT,0)</f>
        <v>2579831</v>
      </c>
      <c r="N5" s="123">
        <f t="shared" ca="1" si="2"/>
        <v>0</v>
      </c>
      <c r="O5" s="123">
        <f ca="1">IF(B5=15,ROUND(N5/(factor!C5+factor!H5)*UVUNIT,0),0)+IF(AND(B5&gt;15,OR(OR(PUAD=ZDIVOPT02,A5&lt;=PUAYear),AND(PMST=ZDIVOPT02,A5&gt;=PayYear))),ROUND((G5-H6)/(factor!C5+factor!H5)*UVUNIT,0),0)</f>
        <v>0</v>
      </c>
      <c r="P5" s="123">
        <f t="shared" ca="1" si="10"/>
        <v>0</v>
      </c>
      <c r="Q5" s="123">
        <f ca="1">ROUND(P5*(factor!C5)/UVUNIT,0)+ROUND(P5*(factor!H5)/UVUNIT,0)</f>
        <v>0</v>
      </c>
      <c r="R5" s="123">
        <f t="shared" ca="1" si="3"/>
        <v>0</v>
      </c>
      <c r="S5" s="123">
        <f t="shared" ca="1" si="11"/>
        <v>0</v>
      </c>
      <c r="T5" s="123">
        <f t="shared" ca="1" si="12"/>
        <v>0</v>
      </c>
      <c r="U5" s="123"/>
      <c r="V5" s="123">
        <f t="shared" ca="1" si="4"/>
        <v>0</v>
      </c>
      <c r="W5" s="123">
        <f ca="1">ROUND((P4*factor!B5/UVUNIT),0)</f>
        <v>0</v>
      </c>
      <c r="X5" s="123">
        <f ca="1">ROUND((ROUND(P4*factor!C5/UVUNIT,0)+ROUND(P4*factor!H5/UVUNIT,0))*VLOOKUP(B5,Corridor,2,FALSE),0)</f>
        <v>0</v>
      </c>
      <c r="Y5" s="123">
        <f t="shared" ca="1" si="13"/>
        <v>2579831.11</v>
      </c>
      <c r="Z5" s="109">
        <f ca="1">ROUND(IF(險種基本資料!$I$28="Y",factor!I5,factor!D5)*(1-VLOOKUP(A5+1,險種基本資料!L:V,2+險種基本資料!$H$28,FALSE)),0)</f>
        <v>6899</v>
      </c>
      <c r="AA5">
        <f ca="1">ROUND(IF(險種基本資料!$I$28="Y",factor!I6,factor!D6)*(1-VLOOKUP(A5+1,險種基本資料!L:V,2+險種基本資料!$H$28,FALSE)),0)</f>
        <v>7001</v>
      </c>
      <c r="AB5">
        <f ca="1">IF(B5=109,0,ROUND(SA*UNIT/UVUNIT*(Z5+(AA5+factor!C6-Z5)*ROUNDDOWN(1/365,6)),0))</f>
        <v>2554021</v>
      </c>
      <c r="AC5">
        <f ca="1">IF(B5=109,0,ROUND(P5/UVUNIT*(factor!H5+(factor!H6+factor!C6-factor!H5)*ROUNDDOWN(1/365,6)) + IF(B5&lt;15,N5,0),0))</f>
        <v>0</v>
      </c>
      <c r="AD5">
        <f t="shared" ca="1" si="5"/>
        <v>0</v>
      </c>
      <c r="AE5">
        <f t="shared" ca="1" si="6"/>
        <v>0</v>
      </c>
      <c r="AF5">
        <f ca="1">factor!C5+AF4</f>
        <v>0</v>
      </c>
    </row>
    <row r="6" spans="1:32" ht="16.149999999999999" hidden="1">
      <c r="A6" s="120">
        <v>4</v>
      </c>
      <c r="B6" s="121">
        <f t="shared" ca="1" si="0"/>
        <v>74</v>
      </c>
      <c r="C6" s="122">
        <f t="shared" si="7"/>
        <v>1.75</v>
      </c>
      <c r="D6" s="122">
        <f t="shared" si="7"/>
        <v>1.75</v>
      </c>
      <c r="E6" s="123">
        <f ca="1">ROUND(SA*factor!D6*UNIT/UVUNIT,RoundNo)+ ROUND(SA*factor!C6*UNIT/UVUNIT,RoundNo)</f>
        <v>2617960.34</v>
      </c>
      <c r="F6" s="123">
        <f ca="1">ROUND(P5*factor!H6/UVUNIT,RoundNo)+ROUND(P5*(factor!C6/UVUNIT),RoundNo)</f>
        <v>0</v>
      </c>
      <c r="G6" s="123">
        <f t="shared" ca="1" si="8"/>
        <v>0</v>
      </c>
      <c r="H6" s="124">
        <f t="shared" ca="1" si="1"/>
        <v>0</v>
      </c>
      <c r="I6" s="123">
        <f t="shared" ca="1" si="9"/>
        <v>2655727</v>
      </c>
      <c r="J6" s="123">
        <f ca="1">ROUND(SA*factor!G6*UNIT/UVUNIT,0)</f>
        <v>2855620</v>
      </c>
      <c r="K6" s="123">
        <f ca="1">ROUND(SA*factor!C6*UNIT/UVUNIT,0)</f>
        <v>0</v>
      </c>
      <c r="L6" s="123">
        <f ca="1">ROUND(SA*factor!E6*UNIT/UVUNIT,0)</f>
        <v>2591677</v>
      </c>
      <c r="M6" s="123">
        <f ca="1">ROUND(SA*factor!D6*UNIT/UVUNIT,0)</f>
        <v>2617960</v>
      </c>
      <c r="N6" s="123">
        <f t="shared" ca="1" si="2"/>
        <v>0</v>
      </c>
      <c r="O6" s="123">
        <f ca="1">IF(B6=15,ROUND(N6/(factor!C6+factor!H6)*UVUNIT,0),0)+IF(AND(B6&gt;15,OR(OR(PUAD=ZDIVOPT02,A6&lt;=PUAYear),AND(PMST=ZDIVOPT02,A6&gt;=PayYear))),ROUND((G6-H7)/(factor!C6+factor!H6)*UVUNIT,0),0)</f>
        <v>0</v>
      </c>
      <c r="P6" s="123">
        <f t="shared" ca="1" si="10"/>
        <v>0</v>
      </c>
      <c r="Q6" s="123">
        <f ca="1">ROUND(P6*(factor!C6)/UVUNIT,0)+ROUND(P6*(factor!H6)/UVUNIT,0)</f>
        <v>0</v>
      </c>
      <c r="R6" s="123">
        <f t="shared" ca="1" si="3"/>
        <v>0</v>
      </c>
      <c r="S6" s="123">
        <f t="shared" ca="1" si="11"/>
        <v>0</v>
      </c>
      <c r="T6" s="123">
        <f t="shared" ca="1" si="12"/>
        <v>0</v>
      </c>
      <c r="U6" s="123"/>
      <c r="V6" s="123">
        <f t="shared" ca="1" si="4"/>
        <v>0</v>
      </c>
      <c r="W6" s="123">
        <f ca="1">ROUND((P5*factor!B6/UVUNIT),0)</f>
        <v>0</v>
      </c>
      <c r="X6" s="123">
        <f ca="1">ROUND((ROUND(P5*factor!C6/UVUNIT,0)+ROUND(P5*factor!H6/UVUNIT,0))*VLOOKUP(B6,Corridor,2,FALSE),0)</f>
        <v>0</v>
      </c>
      <c r="Y6" s="123">
        <f t="shared" ca="1" si="13"/>
        <v>2617960.34</v>
      </c>
      <c r="Z6" s="109">
        <f ca="1">ROUND(IF(險種基本資料!$I$28="Y",factor!I6,factor!D6)*(1-VLOOKUP(A6+1,險種基本資料!L:V,2+險種基本資料!$H$28,FALSE)),0)</f>
        <v>7001</v>
      </c>
      <c r="AA6">
        <f ca="1">ROUND(IF(險種基本資料!$I$28="Y",factor!I7,factor!D7)*(1-VLOOKUP(A6+1,險種基本資料!L:V,2+險種基本資料!$H$28,FALSE)),0)</f>
        <v>7040</v>
      </c>
      <c r="AB6">
        <f ca="1">IF(B6=109,0,ROUND(SA*UNIT/UVUNIT*(Z6+(AA6+factor!C7-Z6)*ROUNDDOWN(1/365,6)),0))</f>
        <v>2591717</v>
      </c>
      <c r="AC6">
        <f ca="1">IF(B6=109,0,ROUND(P6/UVUNIT*(factor!H6+(factor!H7+factor!C7-factor!H6)*ROUNDDOWN(1/365,6)) + IF(B6&lt;15,N6,0),0))</f>
        <v>0</v>
      </c>
      <c r="AD6">
        <f t="shared" ca="1" si="5"/>
        <v>0</v>
      </c>
      <c r="AE6">
        <f t="shared" ca="1" si="6"/>
        <v>0</v>
      </c>
      <c r="AF6">
        <f ca="1">factor!C6+AF5</f>
        <v>0</v>
      </c>
    </row>
    <row r="7" spans="1:32" ht="16.149999999999999" hidden="1">
      <c r="A7" s="120">
        <v>5</v>
      </c>
      <c r="B7" s="121">
        <f t="shared" ca="1" si="0"/>
        <v>75</v>
      </c>
      <c r="C7" s="122">
        <f t="shared" si="7"/>
        <v>1.75</v>
      </c>
      <c r="D7" s="122">
        <f t="shared" si="7"/>
        <v>1.75</v>
      </c>
      <c r="E7" s="123">
        <f ca="1">ROUND(SA*factor!D7*UNIT/UVUNIT,RoundNo)+ ROUND(SA*factor!C7*UNIT/UVUNIT,RoundNo)</f>
        <v>2632397.62</v>
      </c>
      <c r="F7" s="123">
        <f ca="1">ROUND(P6*factor!H7/UVUNIT,RoundNo)+ROUND(P6*(factor!C7/UVUNIT),RoundNo)</f>
        <v>0</v>
      </c>
      <c r="G7" s="123">
        <f t="shared" ca="1" si="8"/>
        <v>0</v>
      </c>
      <c r="H7" s="124">
        <f t="shared" ca="1" si="1"/>
        <v>0</v>
      </c>
      <c r="I7" s="123">
        <f t="shared" ca="1" si="9"/>
        <v>2655727</v>
      </c>
      <c r="J7" s="123">
        <f ca="1">ROUND(SA*factor!G7*UNIT/UVUNIT,0)</f>
        <v>3701867</v>
      </c>
      <c r="K7" s="123">
        <f ca="1">ROUND(SA*factor!C7*UNIT/UVUNIT,0)</f>
        <v>0</v>
      </c>
      <c r="L7" s="123">
        <f ca="1">ROUND(SA*factor!E7*UNIT/UVUNIT,0)</f>
        <v>2606114</v>
      </c>
      <c r="M7" s="123">
        <f ca="1">ROUND(SA*factor!D7*UNIT/UVUNIT,0)</f>
        <v>2632398</v>
      </c>
      <c r="N7" s="123">
        <f t="shared" ca="1" si="2"/>
        <v>0</v>
      </c>
      <c r="O7" s="123">
        <f ca="1">IF(B7=15,ROUND(N7/(factor!C7+factor!H7)*UVUNIT,0),0)+IF(AND(B7&gt;15,OR(OR(PUAD=ZDIVOPT02,A7&lt;=PUAYear),AND(PMST=ZDIVOPT02,A7&gt;=PayYear))),ROUND((G7-H8)/(factor!C7+factor!H7)*UVUNIT,0),0)</f>
        <v>0</v>
      </c>
      <c r="P7" s="123">
        <f t="shared" ca="1" si="10"/>
        <v>0</v>
      </c>
      <c r="Q7" s="123">
        <f ca="1">ROUND(P7*(factor!C7)/UVUNIT,0)+ROUND(P7*(factor!H7)/UVUNIT,0)</f>
        <v>0</v>
      </c>
      <c r="R7" s="123">
        <f t="shared" ca="1" si="3"/>
        <v>0</v>
      </c>
      <c r="S7" s="123">
        <f t="shared" ca="1" si="11"/>
        <v>0</v>
      </c>
      <c r="T7" s="123">
        <f t="shared" ca="1" si="12"/>
        <v>0</v>
      </c>
      <c r="U7" s="123"/>
      <c r="V7" s="123">
        <f t="shared" ca="1" si="4"/>
        <v>0</v>
      </c>
      <c r="W7" s="123">
        <f ca="1">ROUND((P6*factor!B7/UVUNIT),0)</f>
        <v>0</v>
      </c>
      <c r="X7" s="123">
        <f ca="1">ROUND((ROUND(P6*factor!C7/UVUNIT,0)+ROUND(P6*factor!H7/UVUNIT,0))*VLOOKUP(B7,Corridor,2,FALSE),0)</f>
        <v>0</v>
      </c>
      <c r="Y7" s="123">
        <f t="shared" ca="1" si="13"/>
        <v>2632397.62</v>
      </c>
      <c r="Z7" s="109">
        <f ca="1">ROUND(IF(險種基本資料!$I$28="Y",factor!I7,factor!D7)*(1-VLOOKUP(A7+1,險種基本資料!L:V,2+險種基本資料!$H$28,FALSE)),0)</f>
        <v>7040</v>
      </c>
      <c r="AA7">
        <f ca="1">ROUND(IF(險種基本資料!$I$28="Y",factor!I8,factor!D8)*(1-VLOOKUP(A7+1,險種基本資料!L:V,2+險種基本資料!$H$28,FALSE)),0)</f>
        <v>7073</v>
      </c>
      <c r="AB7">
        <f ca="1">IF(B7=109,0,ROUND(SA*UNIT/UVUNIT*(Z7+(AA7+factor!C8-Z7)*ROUNDDOWN(1/365,6)),0))</f>
        <v>2606148</v>
      </c>
      <c r="AC7">
        <f ca="1">IF(B7=109,0,ROUND(P7/UVUNIT*(factor!H7+(factor!H8+factor!C8-factor!H7)*ROUNDDOWN(1/365,6)) + IF(B7&lt;15,N7,0),0))</f>
        <v>0</v>
      </c>
      <c r="AD7">
        <f t="shared" ca="1" si="5"/>
        <v>0</v>
      </c>
      <c r="AE7">
        <f t="shared" ca="1" si="6"/>
        <v>0</v>
      </c>
      <c r="AF7">
        <f ca="1">factor!C7+AF6</f>
        <v>0</v>
      </c>
    </row>
    <row r="8" spans="1:32" ht="16.149999999999999" hidden="1">
      <c r="A8" s="120">
        <v>6</v>
      </c>
      <c r="B8" s="121">
        <f t="shared" ca="1" si="0"/>
        <v>76</v>
      </c>
      <c r="C8" s="122">
        <f t="shared" si="7"/>
        <v>1.75</v>
      </c>
      <c r="D8" s="122">
        <f t="shared" si="7"/>
        <v>1.75</v>
      </c>
      <c r="E8" s="123">
        <f ca="1">ROUND(SA*factor!D8*UNIT/UVUNIT,RoundNo)+ ROUND(SA*factor!C8*UNIT/UVUNIT,RoundNo)</f>
        <v>2644613.7799999998</v>
      </c>
      <c r="F8" s="123">
        <f ca="1">ROUND(P7*factor!H8/UVUNIT,RoundNo)+ROUND(P7*(factor!C8/UVUNIT),RoundNo)</f>
        <v>0</v>
      </c>
      <c r="G8" s="123">
        <f t="shared" ca="1" si="8"/>
        <v>0</v>
      </c>
      <c r="H8" s="124">
        <f t="shared" ca="1" si="1"/>
        <v>0</v>
      </c>
      <c r="I8" s="123">
        <f t="shared" ca="1" si="9"/>
        <v>2655727</v>
      </c>
      <c r="J8" s="123">
        <f ca="1">ROUND(SA*factor!G8*UNIT/UVUNIT,0)</f>
        <v>3701867</v>
      </c>
      <c r="K8" s="123">
        <f ca="1">ROUND(SA*factor!C8*UNIT/UVUNIT,0)</f>
        <v>0</v>
      </c>
      <c r="L8" s="123">
        <f ca="1">ROUND(SA*factor!E8*UNIT/UVUNIT,0)</f>
        <v>2618331</v>
      </c>
      <c r="M8" s="123">
        <f ca="1">ROUND(SA*factor!D8*UNIT/UVUNIT,0)</f>
        <v>2644614</v>
      </c>
      <c r="N8" s="123">
        <f t="shared" ca="1" si="2"/>
        <v>0</v>
      </c>
      <c r="O8" s="123">
        <f ca="1">IF(B8=15,ROUND(N8/(factor!C8+factor!H8)*UVUNIT,0),0)+IF(AND(B8&gt;15,OR(OR(PUAD=ZDIVOPT02,A8&lt;=PUAYear),AND(PMST=ZDIVOPT02,A8&gt;=PayYear))),ROUND((G8-H9)/(factor!C8+factor!H8)*UVUNIT,0),0)</f>
        <v>0</v>
      </c>
      <c r="P8" s="123">
        <f t="shared" ca="1" si="10"/>
        <v>0</v>
      </c>
      <c r="Q8" s="123">
        <f ca="1">ROUND(P8*(factor!C8)/UVUNIT,0)+ROUND(P8*(factor!H8)/UVUNIT,0)</f>
        <v>0</v>
      </c>
      <c r="R8" s="123">
        <f t="shared" ca="1" si="3"/>
        <v>0</v>
      </c>
      <c r="S8" s="123">
        <f t="shared" ca="1" si="11"/>
        <v>0</v>
      </c>
      <c r="T8" s="123">
        <f t="shared" ca="1" si="12"/>
        <v>0</v>
      </c>
      <c r="U8" s="123"/>
      <c r="V8" s="123">
        <f t="shared" ca="1" si="4"/>
        <v>0</v>
      </c>
      <c r="W8" s="123">
        <f ca="1">ROUND((P7*factor!B8/UVUNIT),0)</f>
        <v>0</v>
      </c>
      <c r="X8" s="123">
        <f ca="1">ROUND((ROUND(P7*factor!C8/UVUNIT,0)+ROUND(P7*factor!H8/UVUNIT,0))*VLOOKUP(B8,Corridor,2,FALSE),0)</f>
        <v>0</v>
      </c>
      <c r="Y8" s="123">
        <f t="shared" ca="1" si="13"/>
        <v>2644613.7799999998</v>
      </c>
      <c r="Z8" s="109">
        <f ca="1">ROUND(IF(險種基本資料!$I$28="Y",factor!I8,factor!D8)*(1-VLOOKUP(A8+1,險種基本資料!L:V,2+險種基本資料!$H$28,FALSE)),0)</f>
        <v>7144</v>
      </c>
      <c r="AA8">
        <f ca="1">ROUND(IF(險種基本資料!$I$28="Y",factor!I9,factor!D9)*(1-VLOOKUP(A8+1,險種基本資料!L:V,2+險種基本資料!$H$28,FALSE)),0)</f>
        <v>7170</v>
      </c>
      <c r="AB8">
        <f ca="1">IF(B8=109,0,ROUND(SA*UNIT/UVUNIT*(Z8+(AA8+factor!C9-Z8)*ROUNDDOWN(1/365,6)),0))</f>
        <v>2644640</v>
      </c>
      <c r="AC8">
        <f ca="1">IF(B8=109,0,ROUND(P8/UVUNIT*(factor!H8+(factor!H9+factor!C9-factor!H8)*ROUNDDOWN(1/365,6)) + IF(B8&lt;15,N8,0),0))</f>
        <v>0</v>
      </c>
      <c r="AD8">
        <f t="shared" ca="1" si="5"/>
        <v>0</v>
      </c>
      <c r="AE8">
        <f t="shared" ca="1" si="6"/>
        <v>0</v>
      </c>
      <c r="AF8">
        <f ca="1">factor!C8+AF7</f>
        <v>0</v>
      </c>
    </row>
    <row r="9" spans="1:32" ht="16.149999999999999" hidden="1">
      <c r="A9" s="120">
        <v>7</v>
      </c>
      <c r="B9" s="121">
        <f t="shared" ca="1" si="0"/>
        <v>77</v>
      </c>
      <c r="C9" s="122">
        <f t="shared" si="7"/>
        <v>1.75</v>
      </c>
      <c r="D9" s="122">
        <f t="shared" si="7"/>
        <v>1.75</v>
      </c>
      <c r="E9" s="123">
        <f ca="1">ROUND(SA*factor!D9*UNIT/UVUNIT,RoundNo)+ ROUND(SA*factor!C9*UNIT/UVUNIT,RoundNo)</f>
        <v>2654238.64</v>
      </c>
      <c r="F9" s="123">
        <f ca="1">ROUND(P8*factor!H9/UVUNIT,RoundNo)+ROUND(P8*(factor!C9/UVUNIT),RoundNo)</f>
        <v>0</v>
      </c>
      <c r="G9" s="123">
        <f t="shared" ca="1" si="8"/>
        <v>0</v>
      </c>
      <c r="H9" s="124">
        <f t="shared" ca="1" si="1"/>
        <v>0</v>
      </c>
      <c r="I9" s="123">
        <f t="shared" ca="1" si="9"/>
        <v>2655727</v>
      </c>
      <c r="J9" s="123">
        <f ca="1">ROUND(SA*factor!G9*UNIT/UVUNIT,0)</f>
        <v>3701867</v>
      </c>
      <c r="K9" s="123">
        <f ca="1">ROUND(SA*factor!C9*UNIT/UVUNIT,0)</f>
        <v>0</v>
      </c>
      <c r="L9" s="123">
        <f ca="1">ROUND(SA*factor!E9*UNIT/UVUNIT,0)</f>
        <v>2654239</v>
      </c>
      <c r="M9" s="123">
        <f ca="1">ROUND(SA*factor!D9*UNIT/UVUNIT,0)</f>
        <v>2654239</v>
      </c>
      <c r="N9" s="123">
        <f t="shared" ca="1" si="2"/>
        <v>0</v>
      </c>
      <c r="O9" s="123">
        <f ca="1">IF(B9=15,ROUND(N9/(factor!C9+factor!H9)*UVUNIT,0),0)+IF(AND(B9&gt;15,OR(OR(PUAD=ZDIVOPT02,A9&lt;=PUAYear),AND(PMST=ZDIVOPT02,A9&gt;=PayYear))),ROUND((G9-H10)/(factor!C9+factor!H9)*UVUNIT,0),0)</f>
        <v>0</v>
      </c>
      <c r="P9" s="123">
        <f t="shared" ca="1" si="10"/>
        <v>0</v>
      </c>
      <c r="Q9" s="123">
        <f ca="1">ROUND(P9*(factor!C9)/UVUNIT,0)+ROUND(P9*(factor!H9)/UVUNIT,0)</f>
        <v>0</v>
      </c>
      <c r="R9" s="123">
        <f t="shared" ca="1" si="3"/>
        <v>0</v>
      </c>
      <c r="S9" s="123">
        <f t="shared" ca="1" si="11"/>
        <v>0</v>
      </c>
      <c r="T9" s="123">
        <f t="shared" ca="1" si="12"/>
        <v>0</v>
      </c>
      <c r="U9" s="123"/>
      <c r="V9" s="123">
        <f t="shared" ca="1" si="4"/>
        <v>0</v>
      </c>
      <c r="W9" s="123">
        <f ca="1">ROUND((P8*factor!B9/UVUNIT),0)</f>
        <v>0</v>
      </c>
      <c r="X9" s="123">
        <f ca="1">ROUND((ROUND(P8*factor!C9/UVUNIT,0)+ROUND(P8*factor!H9/UVUNIT,0))*VLOOKUP(B9,Corridor,2,FALSE),0)</f>
        <v>0</v>
      </c>
      <c r="Y9" s="123">
        <f t="shared" ca="1" si="13"/>
        <v>2654238.64</v>
      </c>
      <c r="Z9" s="109">
        <f ca="1">ROUND(IF(險種基本資料!$I$28="Y",factor!I9,factor!D9)*(1-VLOOKUP(A9+1,險種基本資料!L:V,2+險種基本資料!$H$28,FALSE)),0)</f>
        <v>7170</v>
      </c>
      <c r="AA9">
        <f ca="1">ROUND(IF(險種基本資料!$I$28="Y",factor!I10,factor!D10)*(1-VLOOKUP(A9+1,險種基本資料!L:V,2+險種基本資料!$H$28,FALSE)),0)</f>
        <v>7187</v>
      </c>
      <c r="AB9">
        <f ca="1">IF(B9=109,0,ROUND(SA*UNIT/UVUNIT*(Z9+(AA9+factor!C10-Z9)*ROUNDDOWN(1/365,6)),0))</f>
        <v>2654256</v>
      </c>
      <c r="AC9">
        <f ca="1">IF(B9=109,0,ROUND(P9/UVUNIT*(factor!H9+(factor!H10+factor!C10-factor!H9)*ROUNDDOWN(1/365,6)) + IF(B9&lt;15,N9,0),0))</f>
        <v>0</v>
      </c>
      <c r="AD9">
        <f t="shared" ca="1" si="5"/>
        <v>0</v>
      </c>
      <c r="AE9">
        <f t="shared" ca="1" si="6"/>
        <v>0</v>
      </c>
      <c r="AF9">
        <f ca="1">factor!C9+AF8</f>
        <v>0</v>
      </c>
    </row>
    <row r="10" spans="1:32" ht="16.149999999999999" hidden="1">
      <c r="A10" s="120">
        <v>8</v>
      </c>
      <c r="B10" s="121">
        <f t="shared" ca="1" si="0"/>
        <v>78</v>
      </c>
      <c r="C10" s="122">
        <f t="shared" si="7"/>
        <v>1.75</v>
      </c>
      <c r="D10" s="122">
        <f t="shared" si="7"/>
        <v>1.75</v>
      </c>
      <c r="E10" s="123">
        <f ca="1">ROUND(SA*factor!D10*UNIT/UVUNIT,RoundNo)+ ROUND(SA*factor!C10*UNIT/UVUNIT,RoundNo)</f>
        <v>2660531.81</v>
      </c>
      <c r="F10" s="123">
        <f ca="1">ROUND(P9*factor!H10/UVUNIT,RoundNo)+ROUND(P9*(factor!C10/UVUNIT),RoundNo)</f>
        <v>0</v>
      </c>
      <c r="G10" s="123">
        <f t="shared" ca="1" si="8"/>
        <v>0</v>
      </c>
      <c r="H10" s="124">
        <f t="shared" ca="1" si="1"/>
        <v>0</v>
      </c>
      <c r="I10" s="123">
        <f t="shared" ca="1" si="9"/>
        <v>2655727</v>
      </c>
      <c r="J10" s="123">
        <f ca="1">ROUND(SA*factor!G10*UNIT/UVUNIT,0)</f>
        <v>3701867</v>
      </c>
      <c r="K10" s="123">
        <f ca="1">ROUND(SA*factor!C10*UNIT/UVUNIT,0)</f>
        <v>0</v>
      </c>
      <c r="L10" s="123">
        <f ca="1">ROUND(SA*factor!E10*UNIT/UVUNIT,0)</f>
        <v>2660532</v>
      </c>
      <c r="M10" s="123">
        <f ca="1">ROUND(SA*factor!D10*UNIT/UVUNIT,0)</f>
        <v>2660532</v>
      </c>
      <c r="N10" s="123">
        <f t="shared" ca="1" si="2"/>
        <v>0</v>
      </c>
      <c r="O10" s="123">
        <f ca="1">IF(B10=15,ROUND(N10/(factor!C10+factor!H10)*UVUNIT,0),0)+IF(AND(B10&gt;15,OR(OR(PUAD=ZDIVOPT02,A10&lt;=PUAYear),AND(PMST=ZDIVOPT02,A10&gt;=PayYear))),ROUND((G10-H11)/(factor!C10+factor!H10)*UVUNIT,0),0)</f>
        <v>0</v>
      </c>
      <c r="P10" s="123">
        <f t="shared" ca="1" si="10"/>
        <v>0</v>
      </c>
      <c r="Q10" s="123">
        <f ca="1">ROUND(P10*(factor!C10)/UVUNIT,0)+ROUND(P10*(factor!H10)/UVUNIT,0)</f>
        <v>0</v>
      </c>
      <c r="R10" s="123">
        <f t="shared" ca="1" si="3"/>
        <v>0</v>
      </c>
      <c r="S10" s="123">
        <f t="shared" ca="1" si="11"/>
        <v>0</v>
      </c>
      <c r="T10" s="123">
        <f t="shared" ca="1" si="12"/>
        <v>0</v>
      </c>
      <c r="U10" s="123"/>
      <c r="V10" s="123">
        <f t="shared" ca="1" si="4"/>
        <v>0</v>
      </c>
      <c r="W10" s="123">
        <f ca="1">ROUND((P9*factor!B10/UVUNIT),0)</f>
        <v>0</v>
      </c>
      <c r="X10" s="123">
        <f ca="1">ROUND((ROUND(P9*factor!C10/UVUNIT,0)+ROUND(P9*factor!H10/UVUNIT,0))*VLOOKUP(B10,Corridor,2,FALSE),0)</f>
        <v>0</v>
      </c>
      <c r="Y10" s="123">
        <f t="shared" ca="1" si="13"/>
        <v>2660531.81</v>
      </c>
      <c r="Z10" s="109">
        <f ca="1">ROUND(IF(險種基本資料!$I$28="Y",factor!I10,factor!D10)*(1-VLOOKUP(A10+1,險種基本資料!L:V,2+險種基本資料!$H$28,FALSE)),0)</f>
        <v>7187</v>
      </c>
      <c r="AA10">
        <f ca="1">ROUND(IF(險種基本資料!$I$28="Y",factor!I11,factor!D11)*(1-VLOOKUP(A10+1,險種基本資料!L:V,2+險種基本資料!$H$28,FALSE)),0)</f>
        <v>7194</v>
      </c>
      <c r="AB10">
        <f ca="1">IF(B10=109,0,ROUND(SA*UNIT/UVUNIT*(Z10+(AA10+factor!C11-Z10)*ROUNDDOWN(1/365,6)),0))</f>
        <v>2660539</v>
      </c>
      <c r="AC10">
        <f ca="1">IF(B10=109,0,ROUND(P10/UVUNIT*(factor!H10+(factor!H11+factor!C11-factor!H10)*ROUNDDOWN(1/365,6)) + IF(B10&lt;15,N10,0),0))</f>
        <v>0</v>
      </c>
      <c r="AD10">
        <f t="shared" ca="1" si="5"/>
        <v>0</v>
      </c>
      <c r="AE10">
        <f t="shared" ca="1" si="6"/>
        <v>0</v>
      </c>
      <c r="AF10">
        <f ca="1">factor!C10+AF9</f>
        <v>0</v>
      </c>
    </row>
    <row r="11" spans="1:32" ht="16.149999999999999" hidden="1">
      <c r="A11" s="120">
        <v>9</v>
      </c>
      <c r="B11" s="121">
        <f t="shared" ca="1" si="0"/>
        <v>79</v>
      </c>
      <c r="C11" s="122">
        <f t="shared" si="7"/>
        <v>1.75</v>
      </c>
      <c r="D11" s="122">
        <f t="shared" si="7"/>
        <v>1.75</v>
      </c>
      <c r="E11" s="123">
        <f ca="1">ROUND(SA*factor!D11*UNIT/UVUNIT,RoundNo)+ ROUND(SA*factor!C11*UNIT/UVUNIT,RoundNo)</f>
        <v>2663123.12</v>
      </c>
      <c r="F11" s="123">
        <f ca="1">ROUND(P10*factor!H11/UVUNIT,RoundNo)+ROUND(P10*(factor!C11/UVUNIT),RoundNo)</f>
        <v>0</v>
      </c>
      <c r="G11" s="123">
        <f t="shared" ca="1" si="8"/>
        <v>0</v>
      </c>
      <c r="H11" s="124">
        <f t="shared" ca="1" si="1"/>
        <v>0</v>
      </c>
      <c r="I11" s="123">
        <f t="shared" ca="1" si="9"/>
        <v>2655727</v>
      </c>
      <c r="J11" s="123">
        <f ca="1">ROUND(SA*factor!G11*UNIT/UVUNIT,0)</f>
        <v>3701867</v>
      </c>
      <c r="K11" s="123">
        <f ca="1">ROUND(SA*factor!C11*UNIT/UVUNIT,0)</f>
        <v>0</v>
      </c>
      <c r="L11" s="123">
        <f ca="1">ROUND(SA*factor!E11*UNIT/UVUNIT,0)</f>
        <v>2663123</v>
      </c>
      <c r="M11" s="123">
        <f ca="1">ROUND(SA*factor!D11*UNIT/UVUNIT,0)</f>
        <v>2663123</v>
      </c>
      <c r="N11" s="123">
        <f t="shared" ca="1" si="2"/>
        <v>0</v>
      </c>
      <c r="O11" s="123">
        <f ca="1">IF(B11=15,ROUND(N11/(factor!C11+factor!H11)*UVUNIT,0),0)+IF(AND(B11&gt;15,OR(OR(PUAD=ZDIVOPT02,A11&lt;=PUAYear),AND(PMST=ZDIVOPT02,A11&gt;=PayYear))),ROUND((G11-H12)/(factor!C11+factor!H11)*UVUNIT,0),0)</f>
        <v>0</v>
      </c>
      <c r="P11" s="123">
        <f t="shared" ca="1" si="10"/>
        <v>0</v>
      </c>
      <c r="Q11" s="123">
        <f ca="1">ROUND(P11*(factor!C11)/UVUNIT,0)+ROUND(P11*(factor!H11)/UVUNIT,0)</f>
        <v>0</v>
      </c>
      <c r="R11" s="123">
        <f t="shared" ca="1" si="3"/>
        <v>0</v>
      </c>
      <c r="S11" s="123">
        <f t="shared" ca="1" si="11"/>
        <v>0</v>
      </c>
      <c r="T11" s="123">
        <f t="shared" ca="1" si="12"/>
        <v>0</v>
      </c>
      <c r="U11" s="123"/>
      <c r="V11" s="123">
        <f t="shared" ca="1" si="4"/>
        <v>0</v>
      </c>
      <c r="W11" s="123">
        <f ca="1">ROUND((P10*factor!B11/UVUNIT),0)</f>
        <v>0</v>
      </c>
      <c r="X11" s="123">
        <f ca="1">ROUND((ROUND(P10*factor!C11/UVUNIT,0)+ROUND(P10*factor!H11/UVUNIT,0))*VLOOKUP(B11,Corridor,2,FALSE),0)</f>
        <v>0</v>
      </c>
      <c r="Y11" s="123">
        <f t="shared" ca="1" si="13"/>
        <v>2663123.12</v>
      </c>
      <c r="Z11" s="109">
        <f ca="1">ROUND(IF(險種基本資料!$I$28="Y",factor!I11,factor!D11)*(1-VLOOKUP(A11+1,險種基本資料!L:V,2+險種基本資料!$H$28,FALSE)),0)</f>
        <v>7194</v>
      </c>
      <c r="AA11">
        <f ca="1">ROUND(IF(險種基本資料!$I$28="Y",factor!I12,factor!D12)*(1-VLOOKUP(A11+1,險種基本資料!L:V,2+險種基本資料!$H$28,FALSE)),0)</f>
        <v>7190</v>
      </c>
      <c r="AB11">
        <f ca="1">IF(B11=109,0,ROUND(SA*UNIT/UVUNIT*(Z11+(AA11+factor!C12-Z11)*ROUNDDOWN(1/365,6)),0))</f>
        <v>2663119</v>
      </c>
      <c r="AC11">
        <f ca="1">IF(B11=109,0,ROUND(P11/UVUNIT*(factor!H11+(factor!H12+factor!C12-factor!H11)*ROUNDDOWN(1/365,6)) + IF(B11&lt;15,N11,0),0))</f>
        <v>0</v>
      </c>
      <c r="AD11">
        <f t="shared" ca="1" si="5"/>
        <v>0</v>
      </c>
      <c r="AE11">
        <f t="shared" ca="1" si="6"/>
        <v>0</v>
      </c>
      <c r="AF11">
        <f ca="1">factor!C11+AF10</f>
        <v>0</v>
      </c>
    </row>
    <row r="12" spans="1:32" ht="16.149999999999999" hidden="1">
      <c r="A12" s="120">
        <v>10</v>
      </c>
      <c r="B12" s="121">
        <f t="shared" ca="1" si="0"/>
        <v>80</v>
      </c>
      <c r="C12" s="122">
        <f t="shared" si="7"/>
        <v>1.75</v>
      </c>
      <c r="D12" s="122">
        <f t="shared" si="7"/>
        <v>1.75</v>
      </c>
      <c r="E12" s="123">
        <f ca="1">ROUND(SA*factor!D12*UNIT/UVUNIT,RoundNo)+ ROUND(SA*factor!C12*UNIT/UVUNIT,RoundNo)</f>
        <v>2661642.37</v>
      </c>
      <c r="F12" s="123">
        <f ca="1">ROUND(P11*factor!H12/UVUNIT,RoundNo)+ROUND(P11*(factor!C12/UVUNIT),RoundNo)</f>
        <v>0</v>
      </c>
      <c r="G12" s="123">
        <f t="shared" ca="1" si="8"/>
        <v>0</v>
      </c>
      <c r="H12" s="124">
        <f t="shared" ca="1" si="1"/>
        <v>0</v>
      </c>
      <c r="I12" s="123">
        <f t="shared" ca="1" si="9"/>
        <v>2655727</v>
      </c>
      <c r="J12" s="123">
        <f ca="1">ROUND(SA*factor!G12*UNIT/UVUNIT,0)</f>
        <v>3701867</v>
      </c>
      <c r="K12" s="123">
        <f ca="1">ROUND(SA*factor!C12*UNIT/UVUNIT,0)</f>
        <v>0</v>
      </c>
      <c r="L12" s="123">
        <f ca="1">ROUND(SA*factor!E12*UNIT/UVUNIT,0)</f>
        <v>2661642</v>
      </c>
      <c r="M12" s="123">
        <f ca="1">ROUND(SA*factor!D12*UNIT/UVUNIT,0)</f>
        <v>2661642</v>
      </c>
      <c r="N12" s="123">
        <f t="shared" ca="1" si="2"/>
        <v>0</v>
      </c>
      <c r="O12" s="123">
        <f ca="1">IF(B12=15,ROUND(N12/(factor!C12+factor!H12)*UVUNIT,0),0)+IF(AND(B12&gt;15,OR(OR(PUAD=ZDIVOPT02,A12&lt;=PUAYear),AND(PMST=ZDIVOPT02,A12&gt;=PayYear))),ROUND((G12-H13)/(factor!C12+factor!H12)*UVUNIT,0),0)</f>
        <v>0</v>
      </c>
      <c r="P12" s="123">
        <f t="shared" ca="1" si="10"/>
        <v>0</v>
      </c>
      <c r="Q12" s="123">
        <f ca="1">ROUND(P12*(factor!C12)/UVUNIT,0)+ROUND(P12*(factor!H12)/UVUNIT,0)</f>
        <v>0</v>
      </c>
      <c r="R12" s="123">
        <f t="shared" ca="1" si="3"/>
        <v>0</v>
      </c>
      <c r="S12" s="123">
        <f t="shared" ca="1" si="11"/>
        <v>0</v>
      </c>
      <c r="T12" s="123">
        <f t="shared" ca="1" si="12"/>
        <v>0</v>
      </c>
      <c r="U12" s="123"/>
      <c r="V12" s="123">
        <f t="shared" ca="1" si="4"/>
        <v>0</v>
      </c>
      <c r="W12" s="123">
        <f ca="1">ROUND((P11*factor!B12/UVUNIT),0)</f>
        <v>0</v>
      </c>
      <c r="X12" s="123">
        <f ca="1">ROUND((ROUND(P11*factor!C12/UVUNIT,0)+ROUND(P11*factor!H12/UVUNIT,0))*VLOOKUP(B12,Corridor,2,FALSE),0)</f>
        <v>0</v>
      </c>
      <c r="Y12" s="123">
        <f t="shared" ca="1" si="13"/>
        <v>2661642.37</v>
      </c>
      <c r="Z12" s="109">
        <f ca="1">ROUND(IF(險種基本資料!$I$28="Y",factor!I12,factor!D12)*(1-VLOOKUP(A12+1,險種基本資料!L:V,2+險種基本資料!$H$28,FALSE)),0)</f>
        <v>7190</v>
      </c>
      <c r="AA12">
        <f ca="1">ROUND(IF(險種基本資料!$I$28="Y",factor!I13,factor!D13)*(1-VLOOKUP(A12+1,險種基本資料!L:V,2+險種基本資料!$H$28,FALSE)),0)</f>
        <v>7184</v>
      </c>
      <c r="AB12">
        <f ca="1">IF(B12=109,0,ROUND(SA*UNIT/UVUNIT*(Z12+(AA12+factor!C13-Z12)*ROUNDDOWN(1/365,6)),0))</f>
        <v>2661636</v>
      </c>
      <c r="AC12">
        <f ca="1">IF(B12=109,0,ROUND(P12/UVUNIT*(factor!H12+(factor!H13+factor!C13-factor!H12)*ROUNDDOWN(1/365,6)) + IF(B12&lt;15,N12,0),0))</f>
        <v>0</v>
      </c>
      <c r="AD12">
        <f t="shared" ca="1" si="5"/>
        <v>0</v>
      </c>
      <c r="AE12">
        <f t="shared" ca="1" si="6"/>
        <v>0</v>
      </c>
      <c r="AF12">
        <f ca="1">factor!C12+AF11</f>
        <v>0</v>
      </c>
    </row>
    <row r="13" spans="1:32" ht="16.149999999999999" hidden="1">
      <c r="A13" s="120">
        <v>11</v>
      </c>
      <c r="B13" s="121">
        <f t="shared" ca="1" si="0"/>
        <v>81</v>
      </c>
      <c r="C13" s="122">
        <f t="shared" si="7"/>
        <v>1.75</v>
      </c>
      <c r="D13" s="122">
        <f t="shared" si="7"/>
        <v>1.75</v>
      </c>
      <c r="E13" s="123">
        <f ca="1">ROUND(SA*factor!D13*UNIT/UVUNIT,RoundNo)+ ROUND(SA*factor!C13*UNIT/UVUNIT,RoundNo)</f>
        <v>2659421.25</v>
      </c>
      <c r="F13" s="123">
        <f ca="1">ROUND(P12*factor!H13/UVUNIT,RoundNo)+ROUND(P12*(factor!C13/UVUNIT),RoundNo)</f>
        <v>0</v>
      </c>
      <c r="G13" s="123">
        <f t="shared" ca="1" si="8"/>
        <v>0</v>
      </c>
      <c r="H13" s="124">
        <f t="shared" ca="1" si="1"/>
        <v>0</v>
      </c>
      <c r="I13" s="123">
        <f t="shared" ca="1" si="9"/>
        <v>2655727</v>
      </c>
      <c r="J13" s="123">
        <f ca="1">ROUND(SA*factor!G13*UNIT/UVUNIT,0)</f>
        <v>3627830</v>
      </c>
      <c r="K13" s="123">
        <f ca="1">ROUND(SA*factor!C13*UNIT/UVUNIT,0)</f>
        <v>0</v>
      </c>
      <c r="L13" s="123">
        <f ca="1">ROUND(SA*factor!E13*UNIT/UVUNIT,0)</f>
        <v>2659421</v>
      </c>
      <c r="M13" s="123">
        <f ca="1">ROUND(SA*factor!D13*UNIT/UVUNIT,0)</f>
        <v>2659421</v>
      </c>
      <c r="N13" s="123">
        <f t="shared" ca="1" si="2"/>
        <v>0</v>
      </c>
      <c r="O13" s="123">
        <f ca="1">IF(B13=15,ROUND(N13/(factor!C13+factor!H13)*UVUNIT,0),0)+IF(AND(B13&gt;15,OR(OR(PUAD=ZDIVOPT02,A13&lt;=PUAYear),AND(PMST=ZDIVOPT02,A13&gt;=PayYear))),ROUND((G13-H14)/(factor!C13+factor!H13)*UVUNIT,0),0)</f>
        <v>0</v>
      </c>
      <c r="P13" s="123">
        <f t="shared" ca="1" si="10"/>
        <v>0</v>
      </c>
      <c r="Q13" s="123">
        <f ca="1">ROUND(P13*(factor!C13)/UVUNIT,0)+ROUND(P13*(factor!H13)/UVUNIT,0)</f>
        <v>0</v>
      </c>
      <c r="R13" s="123">
        <f t="shared" ca="1" si="3"/>
        <v>0</v>
      </c>
      <c r="S13" s="123">
        <f t="shared" ca="1" si="11"/>
        <v>0</v>
      </c>
      <c r="T13" s="123">
        <f t="shared" ca="1" si="12"/>
        <v>0</v>
      </c>
      <c r="U13" s="123"/>
      <c r="V13" s="123">
        <f t="shared" ca="1" si="4"/>
        <v>0</v>
      </c>
      <c r="W13" s="123">
        <f ca="1">ROUND((P12*factor!B13/UVUNIT),0)</f>
        <v>0</v>
      </c>
      <c r="X13" s="123">
        <f ca="1">ROUND((ROUND(P12*factor!C13/UVUNIT,0)+ROUND(P12*factor!H13/UVUNIT,0))*VLOOKUP(B13,Corridor,2,FALSE),0)</f>
        <v>0</v>
      </c>
      <c r="Y13" s="123">
        <f t="shared" ca="1" si="13"/>
        <v>2659421.25</v>
      </c>
      <c r="Z13" s="109">
        <f ca="1">ROUND(IF(險種基本資料!$I$28="Y",factor!I13,factor!D13)*(1-VLOOKUP(A13+1,險種基本資料!L:V,2+險種基本資料!$H$28,FALSE)),0)</f>
        <v>7184</v>
      </c>
      <c r="AA13">
        <f ca="1">ROUND(IF(險種基本資料!$I$28="Y",factor!I14,factor!D14)*(1-VLOOKUP(A13+1,險種基本資料!L:V,2+險種基本資料!$H$28,FALSE)),0)</f>
        <v>7175</v>
      </c>
      <c r="AB13">
        <f ca="1">IF(B13=109,0,ROUND(SA*UNIT/UVUNIT*(Z13+(AA13+factor!C14-Z13)*ROUNDDOWN(1/365,6)),0))</f>
        <v>2659412</v>
      </c>
      <c r="AC13">
        <f ca="1">IF(B13=109,0,ROUND(P13/UVUNIT*(factor!H13+(factor!H14+factor!C14-factor!H13)*ROUNDDOWN(1/365,6)) + IF(B13&lt;15,N13,0),0))</f>
        <v>0</v>
      </c>
      <c r="AD13">
        <f t="shared" ca="1" si="5"/>
        <v>0</v>
      </c>
      <c r="AE13">
        <f t="shared" ca="1" si="6"/>
        <v>0</v>
      </c>
      <c r="AF13">
        <f ca="1">factor!C13+AF12</f>
        <v>0</v>
      </c>
    </row>
    <row r="14" spans="1:32" ht="16.149999999999999" hidden="1">
      <c r="A14" s="120">
        <v>12</v>
      </c>
      <c r="B14" s="121">
        <f t="shared" ca="1" si="0"/>
        <v>82</v>
      </c>
      <c r="C14" s="122">
        <f t="shared" si="7"/>
        <v>1.75</v>
      </c>
      <c r="D14" s="122">
        <f t="shared" si="7"/>
        <v>1.75</v>
      </c>
      <c r="E14" s="123">
        <f ca="1">ROUND(SA*factor!D14*UNIT/UVUNIT,RoundNo)+ ROUND(SA*factor!C14*UNIT/UVUNIT,RoundNo)</f>
        <v>2656089.5699999998</v>
      </c>
      <c r="F14" s="123">
        <f ca="1">ROUND(P13*factor!H14/UVUNIT,RoundNo)+ROUND(P13*(factor!C14/UVUNIT),RoundNo)</f>
        <v>0</v>
      </c>
      <c r="G14" s="123">
        <f t="shared" ca="1" si="8"/>
        <v>0</v>
      </c>
      <c r="H14" s="124">
        <f t="shared" ca="1" si="1"/>
        <v>0</v>
      </c>
      <c r="I14" s="123">
        <f t="shared" ca="1" si="9"/>
        <v>2655727</v>
      </c>
      <c r="J14" s="123">
        <f ca="1">ROUND(SA*factor!G14*UNIT/UVUNIT,0)</f>
        <v>3555273</v>
      </c>
      <c r="K14" s="123">
        <f ca="1">ROUND(SA*factor!C14*UNIT/UVUNIT,0)</f>
        <v>0</v>
      </c>
      <c r="L14" s="123">
        <f ca="1">ROUND(SA*factor!E14*UNIT/UVUNIT,0)</f>
        <v>2656090</v>
      </c>
      <c r="M14" s="123">
        <f ca="1">ROUND(SA*factor!D14*UNIT/UVUNIT,0)</f>
        <v>2656090</v>
      </c>
      <c r="N14" s="123">
        <f t="shared" ca="1" si="2"/>
        <v>0</v>
      </c>
      <c r="O14" s="123">
        <f ca="1">IF(B14=15,ROUND(N14/(factor!C14+factor!H14)*UVUNIT,0),0)+IF(AND(B14&gt;15,OR(OR(PUAD=ZDIVOPT02,A14&lt;=PUAYear),AND(PMST=ZDIVOPT02,A14&gt;=PayYear))),ROUND((G14-H15)/(factor!C14+factor!H14)*UVUNIT,0),0)</f>
        <v>0</v>
      </c>
      <c r="P14" s="123">
        <f t="shared" ca="1" si="10"/>
        <v>0</v>
      </c>
      <c r="Q14" s="123">
        <f ca="1">ROUND(P14*(factor!C14)/UVUNIT,0)+ROUND(P14*(factor!H14)/UVUNIT,0)</f>
        <v>0</v>
      </c>
      <c r="R14" s="123">
        <f t="shared" ca="1" si="3"/>
        <v>0</v>
      </c>
      <c r="S14" s="123">
        <f t="shared" ca="1" si="11"/>
        <v>0</v>
      </c>
      <c r="T14" s="123">
        <f t="shared" ca="1" si="12"/>
        <v>0</v>
      </c>
      <c r="U14" s="123"/>
      <c r="V14" s="123">
        <f t="shared" ca="1" si="4"/>
        <v>0</v>
      </c>
      <c r="W14" s="123">
        <f ca="1">ROUND((P13*factor!B14/UVUNIT),0)</f>
        <v>0</v>
      </c>
      <c r="X14" s="123">
        <f ca="1">ROUND((ROUND(P13*factor!C14/UVUNIT,0)+ROUND(P13*factor!H14/UVUNIT,0))*VLOOKUP(B14,Corridor,2,FALSE),0)</f>
        <v>0</v>
      </c>
      <c r="Y14" s="123">
        <f t="shared" ca="1" si="13"/>
        <v>2656089.5699999998</v>
      </c>
      <c r="Z14" s="109">
        <f ca="1">ROUND(IF(險種基本資料!$I$28="Y",factor!I14,factor!D14)*(1-VLOOKUP(A14+1,險種基本資料!L:V,2+險種基本資料!$H$28,FALSE)),0)</f>
        <v>7175</v>
      </c>
      <c r="AA14">
        <f ca="1">ROUND(IF(險種基本資料!$I$28="Y",factor!I15,factor!D15)*(1-VLOOKUP(A14+1,險種基本資料!L:V,2+險種基本資料!$H$28,FALSE)),0)</f>
        <v>7164</v>
      </c>
      <c r="AB14">
        <f ca="1">IF(B14=109,0,ROUND(SA*UNIT/UVUNIT*(Z14+(AA14+factor!C15-Z14)*ROUNDDOWN(1/365,6)),0))</f>
        <v>2656078</v>
      </c>
      <c r="AC14">
        <f ca="1">IF(B14=109,0,ROUND(P14/UVUNIT*(factor!H14+(factor!H15+factor!C15-factor!H14)*ROUNDDOWN(1/365,6)) + IF(B14&lt;15,N14,0),0))</f>
        <v>0</v>
      </c>
      <c r="AD14">
        <f t="shared" ca="1" si="5"/>
        <v>0</v>
      </c>
      <c r="AE14">
        <f t="shared" ca="1" si="6"/>
        <v>0</v>
      </c>
      <c r="AF14">
        <f ca="1">factor!C14+AF13</f>
        <v>0</v>
      </c>
    </row>
    <row r="15" spans="1:32" ht="16.149999999999999" hidden="1">
      <c r="A15" s="120">
        <v>13</v>
      </c>
      <c r="B15" s="121">
        <f t="shared" ca="1" si="0"/>
        <v>83</v>
      </c>
      <c r="C15" s="122">
        <f t="shared" si="7"/>
        <v>1.75</v>
      </c>
      <c r="D15" s="122">
        <f t="shared" si="7"/>
        <v>1.75</v>
      </c>
      <c r="E15" s="123">
        <f ca="1">ROUND(SA*factor!D15*UNIT/UVUNIT,RoundNo)+ ROUND(SA*factor!C15*UNIT/UVUNIT,RoundNo)</f>
        <v>2652017.52</v>
      </c>
      <c r="F15" s="123">
        <f ca="1">ROUND(P14*factor!H15/UVUNIT,RoundNo)+ROUND(P14*(factor!C15/UVUNIT),RoundNo)</f>
        <v>0</v>
      </c>
      <c r="G15" s="123">
        <f t="shared" ca="1" si="8"/>
        <v>0</v>
      </c>
      <c r="H15" s="124">
        <f t="shared" ca="1" si="1"/>
        <v>0</v>
      </c>
      <c r="I15" s="123">
        <f t="shared" ca="1" si="9"/>
        <v>2655727</v>
      </c>
      <c r="J15" s="123">
        <f ca="1">ROUND(SA*factor!G15*UNIT/UVUNIT,0)</f>
        <v>3484197</v>
      </c>
      <c r="K15" s="123">
        <f ca="1">ROUND(SA*factor!C15*UNIT/UVUNIT,0)</f>
        <v>0</v>
      </c>
      <c r="L15" s="123">
        <f ca="1">ROUND(SA*factor!E15*UNIT/UVUNIT,0)</f>
        <v>2652018</v>
      </c>
      <c r="M15" s="123">
        <f ca="1">ROUND(SA*factor!D15*UNIT/UVUNIT,0)</f>
        <v>2652018</v>
      </c>
      <c r="N15" s="123">
        <f t="shared" ca="1" si="2"/>
        <v>0</v>
      </c>
      <c r="O15" s="123">
        <f ca="1">IF(B15=15,ROUND(N15/(factor!C15+factor!H15)*UVUNIT,0),0)+IF(AND(B15&gt;15,OR(OR(PUAD=ZDIVOPT02,A15&lt;=PUAYear),AND(PMST=ZDIVOPT02,A15&gt;=PayYear))),ROUND((G15-H16)/(factor!C15+factor!H15)*UVUNIT,0),0)</f>
        <v>0</v>
      </c>
      <c r="P15" s="123">
        <f t="shared" ca="1" si="10"/>
        <v>0</v>
      </c>
      <c r="Q15" s="123">
        <f ca="1">ROUND(P15*(factor!C15)/UVUNIT,0)+ROUND(P15*(factor!H15)/UVUNIT,0)</f>
        <v>0</v>
      </c>
      <c r="R15" s="123">
        <f t="shared" ca="1" si="3"/>
        <v>0</v>
      </c>
      <c r="S15" s="123">
        <f t="shared" ca="1" si="11"/>
        <v>0</v>
      </c>
      <c r="T15" s="123">
        <f t="shared" ca="1" si="12"/>
        <v>0</v>
      </c>
      <c r="U15" s="123"/>
      <c r="V15" s="123">
        <f t="shared" ca="1" si="4"/>
        <v>0</v>
      </c>
      <c r="W15" s="123">
        <f ca="1">ROUND((P14*factor!B15/UVUNIT),0)</f>
        <v>0</v>
      </c>
      <c r="X15" s="123">
        <f ca="1">ROUND((ROUND(P14*factor!C15/UVUNIT,0)+ROUND(P14*factor!H15/UVUNIT,0))*VLOOKUP(B15,Corridor,2,FALSE),0)</f>
        <v>0</v>
      </c>
      <c r="Y15" s="123">
        <f t="shared" ca="1" si="13"/>
        <v>2652017.52</v>
      </c>
      <c r="Z15" s="109">
        <f ca="1">ROUND(IF(險種基本資料!$I$28="Y",factor!I15,factor!D15)*(1-VLOOKUP(A15+1,險種基本資料!L:V,2+險種基本資料!$H$28,FALSE)),0)</f>
        <v>7164</v>
      </c>
      <c r="AA15">
        <f ca="1">ROUND(IF(險種基本資料!$I$28="Y",factor!I16,factor!D16)*(1-VLOOKUP(A15+1,險種基本資料!L:V,2+險種基本資料!$H$28,FALSE)),0)</f>
        <v>7152</v>
      </c>
      <c r="AB15">
        <f ca="1">IF(B15=109,0,ROUND(SA*UNIT/UVUNIT*(Z15+(AA15+factor!C16-Z15)*ROUNDDOWN(1/365,6)),0))</f>
        <v>2652005</v>
      </c>
      <c r="AC15">
        <f ca="1">IF(B15=109,0,ROUND(P15/UVUNIT*(factor!H15+(factor!H16+factor!C16-factor!H15)*ROUNDDOWN(1/365,6)) + IF(B15&lt;15,N15,0),0))</f>
        <v>0</v>
      </c>
      <c r="AD15">
        <f t="shared" ca="1" si="5"/>
        <v>0</v>
      </c>
      <c r="AE15">
        <f t="shared" ca="1" si="6"/>
        <v>0</v>
      </c>
      <c r="AF15">
        <f ca="1">factor!C15+AF14</f>
        <v>0</v>
      </c>
    </row>
    <row r="16" spans="1:32" ht="16.149999999999999" hidden="1">
      <c r="A16" s="120">
        <v>14</v>
      </c>
      <c r="B16" s="121">
        <f t="shared" ca="1" si="0"/>
        <v>84</v>
      </c>
      <c r="C16" s="122">
        <f t="shared" si="7"/>
        <v>1.75</v>
      </c>
      <c r="D16" s="122">
        <f t="shared" si="7"/>
        <v>1.75</v>
      </c>
      <c r="E16" s="123">
        <f ca="1">ROUND(SA*factor!D16*UNIT/UVUNIT,RoundNo)+ ROUND(SA*factor!C16*UNIT/UVUNIT,RoundNo)</f>
        <v>2647575.2799999998</v>
      </c>
      <c r="F16" s="123">
        <f ca="1">ROUND(P15*factor!H16/UVUNIT,RoundNo)+ROUND(P15*(factor!C16/UVUNIT),RoundNo)</f>
        <v>0</v>
      </c>
      <c r="G16" s="123">
        <f t="shared" ca="1" si="8"/>
        <v>0</v>
      </c>
      <c r="H16" s="124">
        <f t="shared" ca="1" si="1"/>
        <v>0</v>
      </c>
      <c r="I16" s="123">
        <f t="shared" ca="1" si="9"/>
        <v>2655727</v>
      </c>
      <c r="J16" s="123">
        <f ca="1">ROUND(SA*factor!G16*UNIT/UVUNIT,0)</f>
        <v>3414602</v>
      </c>
      <c r="K16" s="123">
        <f ca="1">ROUND(SA*factor!C16*UNIT/UVUNIT,0)</f>
        <v>0</v>
      </c>
      <c r="L16" s="123">
        <f ca="1">ROUND(SA*factor!E16*UNIT/UVUNIT,0)</f>
        <v>2647575</v>
      </c>
      <c r="M16" s="123">
        <f ca="1">ROUND(SA*factor!D16*UNIT/UVUNIT,0)</f>
        <v>2647575</v>
      </c>
      <c r="N16" s="123">
        <f t="shared" ca="1" si="2"/>
        <v>0</v>
      </c>
      <c r="O16" s="123">
        <f ca="1">IF(B16=15,ROUND(N16/(factor!C16+factor!H16)*UVUNIT,0),0)+IF(AND(B16&gt;15,OR(OR(PUAD=ZDIVOPT02,A16&lt;=PUAYear),AND(PMST=ZDIVOPT02,A16&gt;=PayYear))),ROUND((G16-H17)/(factor!C16+factor!H16)*UVUNIT,0),0)</f>
        <v>0</v>
      </c>
      <c r="P16" s="123">
        <f t="shared" ca="1" si="10"/>
        <v>0</v>
      </c>
      <c r="Q16" s="123">
        <f ca="1">ROUND(P16*(factor!C16)/UVUNIT,0)+ROUND(P16*(factor!H16)/UVUNIT,0)</f>
        <v>0</v>
      </c>
      <c r="R16" s="123">
        <f t="shared" ca="1" si="3"/>
        <v>0</v>
      </c>
      <c r="S16" s="123">
        <f t="shared" ca="1" si="11"/>
        <v>0</v>
      </c>
      <c r="T16" s="123">
        <f t="shared" ca="1" si="12"/>
        <v>0</v>
      </c>
      <c r="U16" s="123"/>
      <c r="V16" s="123">
        <f t="shared" ca="1" si="4"/>
        <v>0</v>
      </c>
      <c r="W16" s="123">
        <f ca="1">ROUND((P15*factor!B16/UVUNIT),0)</f>
        <v>0</v>
      </c>
      <c r="X16" s="123">
        <f ca="1">ROUND((ROUND(P15*factor!C16/UVUNIT,0)+ROUND(P15*factor!H16/UVUNIT,0))*VLOOKUP(B16,Corridor,2,FALSE),0)</f>
        <v>0</v>
      </c>
      <c r="Y16" s="123">
        <f t="shared" ca="1" si="13"/>
        <v>2647575.2799999998</v>
      </c>
      <c r="Z16" s="109">
        <f ca="1">ROUND(IF(險種基本資料!$I$28="Y",factor!I16,factor!D16)*(1-VLOOKUP(A16+1,險種基本資料!L:V,2+險種基本資料!$H$28,FALSE)),0)</f>
        <v>7152</v>
      </c>
      <c r="AA16">
        <f ca="1">ROUND(IF(險種基本資料!$I$28="Y",factor!I17,factor!D17)*(1-VLOOKUP(A16+1,險種基本資料!L:V,2+險種基本資料!$H$28,FALSE)),0)</f>
        <v>7139</v>
      </c>
      <c r="AB16">
        <f ca="1">IF(B16=109,0,ROUND(SA*UNIT/UVUNIT*(Z16+(AA16+factor!C17-Z16)*ROUNDDOWN(1/365,6)),0))</f>
        <v>2647562</v>
      </c>
      <c r="AC16">
        <f ca="1">IF(B16=109,0,ROUND(P16/UVUNIT*(factor!H16+(factor!H17+factor!C17-factor!H16)*ROUNDDOWN(1/365,6)) + IF(B16&lt;15,N16,0),0))</f>
        <v>0</v>
      </c>
      <c r="AD16">
        <f t="shared" ca="1" si="5"/>
        <v>0</v>
      </c>
      <c r="AE16">
        <f t="shared" ca="1" si="6"/>
        <v>0</v>
      </c>
      <c r="AF16">
        <f ca="1">factor!C16+AF15</f>
        <v>0</v>
      </c>
    </row>
    <row r="17" spans="1:32" ht="16.149999999999999" hidden="1">
      <c r="A17" s="120">
        <v>15</v>
      </c>
      <c r="B17" s="121">
        <f t="shared" ca="1" si="0"/>
        <v>85</v>
      </c>
      <c r="C17" s="122">
        <f t="shared" si="7"/>
        <v>1.75</v>
      </c>
      <c r="D17" s="122">
        <f t="shared" si="7"/>
        <v>1.75</v>
      </c>
      <c r="E17" s="123">
        <f ca="1">ROUND(SA*factor!D17*UNIT/UVUNIT,RoundNo)+ ROUND(SA*factor!C17*UNIT/UVUNIT,RoundNo)</f>
        <v>2642762.85</v>
      </c>
      <c r="F17" s="123">
        <f ca="1">ROUND(P16*factor!H17/UVUNIT,RoundNo)+ROUND(P16*(factor!C17/UVUNIT),RoundNo)</f>
        <v>0</v>
      </c>
      <c r="G17" s="123">
        <f t="shared" ca="1" si="8"/>
        <v>0</v>
      </c>
      <c r="H17" s="124">
        <f t="shared" ca="1" si="1"/>
        <v>0</v>
      </c>
      <c r="I17" s="123">
        <f t="shared" ca="1" si="9"/>
        <v>2655727</v>
      </c>
      <c r="J17" s="123">
        <f ca="1">ROUND(SA*factor!G17*UNIT/UVUNIT,0)</f>
        <v>3346488</v>
      </c>
      <c r="K17" s="123">
        <f ca="1">ROUND(SA*factor!C17*UNIT/UVUNIT,0)</f>
        <v>0</v>
      </c>
      <c r="L17" s="123">
        <f ca="1">ROUND(SA*factor!E17*UNIT/UVUNIT,0)</f>
        <v>2642763</v>
      </c>
      <c r="M17" s="123">
        <f ca="1">ROUND(SA*factor!D17*UNIT/UVUNIT,0)</f>
        <v>2642763</v>
      </c>
      <c r="N17" s="123">
        <f t="shared" ca="1" si="2"/>
        <v>0</v>
      </c>
      <c r="O17" s="123">
        <f ca="1">IF(B17=15,ROUND(N17/(factor!C17+factor!H17)*UVUNIT,0),0)+IF(AND(B17&gt;15,OR(OR(PUAD=ZDIVOPT02,A17&lt;=PUAYear),AND(PMST=ZDIVOPT02,A17&gt;=PayYear))),ROUND((G17-H18)/(factor!C17+factor!H17)*UVUNIT,0),0)</f>
        <v>0</v>
      </c>
      <c r="P17" s="123">
        <f t="shared" ca="1" si="10"/>
        <v>0</v>
      </c>
      <c r="Q17" s="123">
        <f ca="1">ROUND(P17*(factor!C17)/UVUNIT,0)+ROUND(P17*(factor!H17)/UVUNIT,0)</f>
        <v>0</v>
      </c>
      <c r="R17" s="123">
        <f t="shared" ca="1" si="3"/>
        <v>0</v>
      </c>
      <c r="S17" s="123">
        <f t="shared" ca="1" si="11"/>
        <v>0</v>
      </c>
      <c r="T17" s="123">
        <f t="shared" ca="1" si="12"/>
        <v>0</v>
      </c>
      <c r="U17" s="123"/>
      <c r="V17" s="123">
        <f t="shared" ca="1" si="4"/>
        <v>0</v>
      </c>
      <c r="W17" s="123">
        <f ca="1">ROUND((P16*factor!B17/UVUNIT),0)</f>
        <v>0</v>
      </c>
      <c r="X17" s="123">
        <f ca="1">ROUND((ROUND(P16*factor!C17/UVUNIT,0)+ROUND(P16*factor!H17/UVUNIT,0))*VLOOKUP(B17,Corridor,2,FALSE),0)</f>
        <v>0</v>
      </c>
      <c r="Y17" s="123">
        <f t="shared" ca="1" si="13"/>
        <v>2642762.85</v>
      </c>
      <c r="Z17" s="109">
        <f ca="1">ROUND(IF(險種基本資料!$I$28="Y",factor!I17,factor!D17)*(1-VLOOKUP(A17+1,險種基本資料!L:V,2+險種基本資料!$H$28,FALSE)),0)</f>
        <v>7139</v>
      </c>
      <c r="AA17">
        <f ca="1">ROUND(IF(險種基本資料!$I$28="Y",factor!I18,factor!D18)*(1-VLOOKUP(A17+1,險種基本資料!L:V,2+險種基本資料!$H$28,FALSE)),0)</f>
        <v>7126</v>
      </c>
      <c r="AB17">
        <f ca="1">IF(B17=109,0,ROUND(SA*UNIT/UVUNIT*(Z17+(AA17+factor!C18-Z17)*ROUNDDOWN(1/365,6)),0))</f>
        <v>2642750</v>
      </c>
      <c r="AC17">
        <f ca="1">IF(B17=109,0,ROUND(P17/UVUNIT*(factor!H17+(factor!H18+factor!C18-factor!H17)*ROUNDDOWN(1/365,6)) + IF(B17&lt;15,N17,0),0))</f>
        <v>0</v>
      </c>
      <c r="AD17">
        <f t="shared" ca="1" si="5"/>
        <v>0</v>
      </c>
      <c r="AE17">
        <f t="shared" ca="1" si="6"/>
        <v>0</v>
      </c>
      <c r="AF17">
        <f ca="1">factor!C17+AF16</f>
        <v>0</v>
      </c>
    </row>
    <row r="18" spans="1:32" ht="16.149999999999999" hidden="1">
      <c r="A18" s="120">
        <v>16</v>
      </c>
      <c r="B18" s="121">
        <f t="shared" ca="1" si="0"/>
        <v>86</v>
      </c>
      <c r="C18" s="122">
        <f t="shared" si="7"/>
        <v>1.75</v>
      </c>
      <c r="D18" s="122">
        <f t="shared" si="7"/>
        <v>1.75</v>
      </c>
      <c r="E18" s="123">
        <f ca="1">ROUND(SA*factor!D18*UNIT/UVUNIT,RoundNo)+ ROUND(SA*factor!C18*UNIT/UVUNIT,RoundNo)</f>
        <v>2637950.42</v>
      </c>
      <c r="F18" s="123">
        <f ca="1">ROUND(P17*factor!H18/UVUNIT,RoundNo)+ROUND(P17*(factor!C18/UVUNIT),RoundNo)</f>
        <v>0</v>
      </c>
      <c r="G18" s="123">
        <f t="shared" ca="1" si="8"/>
        <v>0</v>
      </c>
      <c r="H18" s="124">
        <f t="shared" ca="1" si="1"/>
        <v>0</v>
      </c>
      <c r="I18" s="123">
        <f t="shared" ca="1" si="9"/>
        <v>2655727</v>
      </c>
      <c r="J18" s="123">
        <f ca="1">ROUND(SA*factor!G18*UNIT/UVUNIT,0)</f>
        <v>3279484</v>
      </c>
      <c r="K18" s="123">
        <f ca="1">ROUND(SA*factor!C18*UNIT/UVUNIT,0)</f>
        <v>0</v>
      </c>
      <c r="L18" s="123">
        <f ca="1">ROUND(SA*factor!E18*UNIT/UVUNIT,0)</f>
        <v>2637950</v>
      </c>
      <c r="M18" s="123">
        <f ca="1">ROUND(SA*factor!D18*UNIT/UVUNIT,0)</f>
        <v>2637950</v>
      </c>
      <c r="N18" s="123">
        <f t="shared" ca="1" si="2"/>
        <v>0</v>
      </c>
      <c r="O18" s="123">
        <f ca="1">IF(B18=15,ROUND(N18/(factor!C18+factor!H18)*UVUNIT,0),0)+IF(AND(B18&gt;15,OR(OR(PUAD=ZDIVOPT02,A18&lt;=PUAYear),AND(PMST=ZDIVOPT02,A18&gt;=PayYear))),ROUND((G18-H19)/(factor!C18+factor!H18)*UVUNIT,0),0)</f>
        <v>0</v>
      </c>
      <c r="P18" s="123">
        <f t="shared" ca="1" si="10"/>
        <v>0</v>
      </c>
      <c r="Q18" s="123">
        <f ca="1">ROUND(P18*(factor!C18)/UVUNIT,0)+ROUND(P18*(factor!H18)/UVUNIT,0)</f>
        <v>0</v>
      </c>
      <c r="R18" s="123">
        <f t="shared" ca="1" si="3"/>
        <v>0</v>
      </c>
      <c r="S18" s="123">
        <f t="shared" ca="1" si="11"/>
        <v>0</v>
      </c>
      <c r="T18" s="123">
        <f t="shared" ca="1" si="12"/>
        <v>0</v>
      </c>
      <c r="U18" s="123"/>
      <c r="V18" s="123">
        <f t="shared" ca="1" si="4"/>
        <v>0</v>
      </c>
      <c r="W18" s="123">
        <f ca="1">ROUND((P17*factor!B18/UVUNIT),0)</f>
        <v>0</v>
      </c>
      <c r="X18" s="123">
        <f ca="1">ROUND((ROUND(P17*factor!C18/UVUNIT,0)+ROUND(P17*factor!H18/UVUNIT,0))*VLOOKUP(B18,Corridor,2,FALSE),0)</f>
        <v>0</v>
      </c>
      <c r="Y18" s="123">
        <f t="shared" ca="1" si="13"/>
        <v>2637950.42</v>
      </c>
      <c r="Z18" s="109">
        <f ca="1">ROUND(IF(險種基本資料!$I$28="Y",factor!I18,factor!D18)*(1-VLOOKUP(A18+1,險種基本資料!L:V,2+險種基本資料!$H$28,FALSE)),0)</f>
        <v>7126</v>
      </c>
      <c r="AA18">
        <f ca="1">ROUND(IF(險種基本資料!$I$28="Y",factor!I19,factor!D19)*(1-VLOOKUP(A18+1,險種基本資料!L:V,2+險種基本資料!$H$28,FALSE)),0)</f>
        <v>7113</v>
      </c>
      <c r="AB18">
        <f ca="1">IF(B18=109,0,ROUND(SA*UNIT/UVUNIT*(Z18+(AA18+factor!C19-Z18)*ROUNDDOWN(1/365,6)),0))</f>
        <v>2637937</v>
      </c>
      <c r="AC18">
        <f ca="1">IF(B18=109,0,ROUND(P18/UVUNIT*(factor!H18+(factor!H19+factor!C19-factor!H18)*ROUNDDOWN(1/365,6)) + IF(B18&lt;15,N18,0),0))</f>
        <v>0</v>
      </c>
      <c r="AD18">
        <f t="shared" ca="1" si="5"/>
        <v>0</v>
      </c>
      <c r="AE18">
        <f t="shared" ca="1" si="6"/>
        <v>0</v>
      </c>
      <c r="AF18">
        <f ca="1">factor!C18+AF17</f>
        <v>0</v>
      </c>
    </row>
    <row r="19" spans="1:32" ht="16.149999999999999" hidden="1">
      <c r="A19" s="120">
        <v>17</v>
      </c>
      <c r="B19" s="121">
        <f t="shared" ca="1" si="0"/>
        <v>87</v>
      </c>
      <c r="C19" s="122">
        <f t="shared" si="7"/>
        <v>1.75</v>
      </c>
      <c r="D19" s="122">
        <f t="shared" si="7"/>
        <v>1.75</v>
      </c>
      <c r="E19" s="123">
        <f ca="1">ROUND(SA*factor!D19*UNIT/UVUNIT,RoundNo)+ ROUND(SA*factor!C19*UNIT/UVUNIT,RoundNo)</f>
        <v>2633138</v>
      </c>
      <c r="F19" s="123">
        <f ca="1">ROUND(P18*factor!H19/UVUNIT,RoundNo)+ROUND(P18*(factor!C19/UVUNIT),RoundNo)</f>
        <v>0</v>
      </c>
      <c r="G19" s="123">
        <f t="shared" ca="1" si="8"/>
        <v>0</v>
      </c>
      <c r="H19" s="124">
        <f t="shared" ca="1" si="1"/>
        <v>0</v>
      </c>
      <c r="I19" s="123">
        <f t="shared" ca="1" si="9"/>
        <v>2655727</v>
      </c>
      <c r="J19" s="123">
        <f ca="1">ROUND(SA*factor!G19*UNIT/UVUNIT,0)</f>
        <v>3213961</v>
      </c>
      <c r="K19" s="123">
        <f ca="1">ROUND(SA*factor!C19*UNIT/UVUNIT,0)</f>
        <v>0</v>
      </c>
      <c r="L19" s="123">
        <f ca="1">ROUND(SA*factor!E19*UNIT/UVUNIT,0)</f>
        <v>2633138</v>
      </c>
      <c r="M19" s="123">
        <f ca="1">ROUND(SA*factor!D19*UNIT/UVUNIT,0)</f>
        <v>2633138</v>
      </c>
      <c r="N19" s="123">
        <f t="shared" ca="1" si="2"/>
        <v>0</v>
      </c>
      <c r="O19" s="123">
        <f ca="1">IF(B19=15,ROUND(N19/(factor!C19+factor!H19)*UVUNIT,0),0)+IF(AND(B19&gt;15,OR(OR(PUAD=ZDIVOPT02,A19&lt;=PUAYear),AND(PMST=ZDIVOPT02,A19&gt;=PayYear))),ROUND((G19-H20)/(factor!C19+factor!H19)*UVUNIT,0),0)</f>
        <v>0</v>
      </c>
      <c r="P19" s="123">
        <f t="shared" ca="1" si="10"/>
        <v>0</v>
      </c>
      <c r="Q19" s="123">
        <f ca="1">ROUND(P19*(factor!C19)/UVUNIT,0)+ROUND(P19*(factor!H19)/UVUNIT,0)</f>
        <v>0</v>
      </c>
      <c r="R19" s="123">
        <f t="shared" ca="1" si="3"/>
        <v>0</v>
      </c>
      <c r="S19" s="123">
        <f t="shared" ca="1" si="11"/>
        <v>0</v>
      </c>
      <c r="T19" s="123">
        <f t="shared" ca="1" si="12"/>
        <v>0</v>
      </c>
      <c r="U19" s="123"/>
      <c r="V19" s="123">
        <f t="shared" ca="1" si="4"/>
        <v>0</v>
      </c>
      <c r="W19" s="123">
        <f ca="1">ROUND((P18*factor!B19/UVUNIT),0)</f>
        <v>0</v>
      </c>
      <c r="X19" s="123">
        <f ca="1">ROUND((ROUND(P18*factor!C19/UVUNIT,0)+ROUND(P18*factor!H19/UVUNIT,0))*VLOOKUP(B19,Corridor,2,FALSE),0)</f>
        <v>0</v>
      </c>
      <c r="Y19" s="123">
        <f t="shared" ca="1" si="13"/>
        <v>2633138</v>
      </c>
      <c r="Z19" s="109">
        <f ca="1">ROUND(IF(險種基本資料!$I$28="Y",factor!I19,factor!D19)*(1-VLOOKUP(A19+1,險種基本資料!L:V,2+險種基本資料!$H$28,FALSE)),0)</f>
        <v>7113</v>
      </c>
      <c r="AA19">
        <f ca="1">ROUND(IF(險種基本資料!$I$28="Y",factor!I20,factor!D20)*(1-VLOOKUP(A19+1,險種基本資料!L:V,2+險種基本資料!$H$28,FALSE)),0)</f>
        <v>7103</v>
      </c>
      <c r="AB19">
        <f ca="1">IF(B19=109,0,ROUND(SA*UNIT/UVUNIT*(Z19+(AA19+factor!C20-Z19)*ROUNDDOWN(1/365,6)),0))</f>
        <v>2633128</v>
      </c>
      <c r="AC19">
        <f ca="1">IF(B19=109,0,ROUND(P19/UVUNIT*(factor!H19+(factor!H20+factor!C20-factor!H19)*ROUNDDOWN(1/365,6)) + IF(B19&lt;15,N19,0),0))</f>
        <v>0</v>
      </c>
      <c r="AD19">
        <f t="shared" ca="1" si="5"/>
        <v>0</v>
      </c>
      <c r="AE19">
        <f t="shared" ca="1" si="6"/>
        <v>0</v>
      </c>
      <c r="AF19">
        <f ca="1">factor!C19+AF18</f>
        <v>0</v>
      </c>
    </row>
    <row r="20" spans="1:32" ht="16.149999999999999" hidden="1">
      <c r="A20" s="120">
        <v>18</v>
      </c>
      <c r="B20" s="121">
        <f t="shared" ca="1" si="0"/>
        <v>88</v>
      </c>
      <c r="C20" s="122">
        <f t="shared" ref="C20:D35" si="14">C19</f>
        <v>1.75</v>
      </c>
      <c r="D20" s="122">
        <f t="shared" si="14"/>
        <v>1.75</v>
      </c>
      <c r="E20" s="123">
        <f ca="1">ROUND(SA*factor!D20*UNIT/UVUNIT,RoundNo)+ ROUND(SA*factor!C20*UNIT/UVUNIT,RoundNo)</f>
        <v>2629436.13</v>
      </c>
      <c r="F20" s="123">
        <f ca="1">ROUND(P19*factor!H20/UVUNIT,RoundNo)+ROUND(P19*(factor!C20/UVUNIT),RoundNo)</f>
        <v>0</v>
      </c>
      <c r="G20" s="123">
        <f t="shared" ca="1" si="8"/>
        <v>0</v>
      </c>
      <c r="H20" s="124">
        <f t="shared" ca="1" si="1"/>
        <v>0</v>
      </c>
      <c r="I20" s="123">
        <f t="shared" ca="1" si="9"/>
        <v>2655727</v>
      </c>
      <c r="J20" s="123">
        <f ca="1">ROUND(SA*factor!G20*UNIT/UVUNIT,0)</f>
        <v>3149548</v>
      </c>
      <c r="K20" s="123">
        <f ca="1">ROUND(SA*factor!C20*UNIT/UVUNIT,0)</f>
        <v>0</v>
      </c>
      <c r="L20" s="123">
        <f ca="1">ROUND(SA*factor!E20*UNIT/UVUNIT,0)</f>
        <v>2629436</v>
      </c>
      <c r="M20" s="123">
        <f ca="1">ROUND(SA*factor!D20*UNIT/UVUNIT,0)</f>
        <v>2629436</v>
      </c>
      <c r="N20" s="123">
        <f t="shared" ca="1" si="2"/>
        <v>0</v>
      </c>
      <c r="O20" s="123">
        <f ca="1">IF(B20=15,ROUND(N20/(factor!C20+factor!H20)*UVUNIT,0),0)+IF(AND(B20&gt;15,OR(OR(PUAD=ZDIVOPT02,A20&lt;=PUAYear),AND(PMST=ZDIVOPT02,A20&gt;=PayYear))),ROUND((G20-H21)/(factor!C20+factor!H20)*UVUNIT,0),0)</f>
        <v>0</v>
      </c>
      <c r="P20" s="123">
        <f t="shared" ca="1" si="10"/>
        <v>0</v>
      </c>
      <c r="Q20" s="123">
        <f ca="1">ROUND(P20*(factor!C20)/UVUNIT,0)+ROUND(P20*(factor!H20)/UVUNIT,0)</f>
        <v>0</v>
      </c>
      <c r="R20" s="123">
        <f t="shared" ca="1" si="3"/>
        <v>0</v>
      </c>
      <c r="S20" s="123">
        <f t="shared" ca="1" si="11"/>
        <v>0</v>
      </c>
      <c r="T20" s="123">
        <f t="shared" ca="1" si="12"/>
        <v>0</v>
      </c>
      <c r="U20" s="123"/>
      <c r="V20" s="123">
        <f t="shared" ca="1" si="4"/>
        <v>0</v>
      </c>
      <c r="W20" s="123">
        <f ca="1">ROUND((P19*factor!B20/UVUNIT),0)</f>
        <v>0</v>
      </c>
      <c r="X20" s="123">
        <f ca="1">ROUND((ROUND(P19*factor!C20/UVUNIT,0)+ROUND(P19*factor!H20/UVUNIT,0))*VLOOKUP(B20,Corridor,2,FALSE),0)</f>
        <v>0</v>
      </c>
      <c r="Y20" s="123">
        <f t="shared" ca="1" si="13"/>
        <v>2629436.13</v>
      </c>
      <c r="Z20" s="109">
        <f ca="1">ROUND(IF(險種基本資料!$I$28="Y",factor!I20,factor!D20)*(1-VLOOKUP(A20+1,險種基本資料!L:V,2+險種基本資料!$H$28,FALSE)),0)</f>
        <v>7103</v>
      </c>
      <c r="AA20">
        <f ca="1">ROUND(IF(險種基本資料!$I$28="Y",factor!I21,factor!D21)*(1-VLOOKUP(A20+1,險種基本資料!L:V,2+險種基本資料!$H$28,FALSE)),0)</f>
        <v>7097</v>
      </c>
      <c r="AB20">
        <f ca="1">IF(B20=109,0,ROUND(SA*UNIT/UVUNIT*(Z20+(AA20+factor!C21-Z20)*ROUNDDOWN(1/365,6)),0))</f>
        <v>2629430</v>
      </c>
      <c r="AC20">
        <f ca="1">IF(B20=109,0,ROUND(P20/UVUNIT*(factor!H20+(factor!H21+factor!C21-factor!H20)*ROUNDDOWN(1/365,6)) + IF(B20&lt;15,N20,0),0))</f>
        <v>0</v>
      </c>
      <c r="AD20">
        <f t="shared" ca="1" si="5"/>
        <v>0</v>
      </c>
      <c r="AE20">
        <f t="shared" ca="1" si="6"/>
        <v>0</v>
      </c>
      <c r="AF20">
        <f ca="1">factor!C20+AF19</f>
        <v>0</v>
      </c>
    </row>
    <row r="21" spans="1:32" ht="16.149999999999999" hidden="1">
      <c r="A21" s="120">
        <v>19</v>
      </c>
      <c r="B21" s="121">
        <f t="shared" ca="1" si="0"/>
        <v>89</v>
      </c>
      <c r="C21" s="122">
        <f t="shared" si="14"/>
        <v>1.75</v>
      </c>
      <c r="D21" s="122">
        <f t="shared" si="14"/>
        <v>1.75</v>
      </c>
      <c r="E21" s="123">
        <f ca="1">ROUND(SA*factor!D21*UNIT/UVUNIT,RoundNo)+ ROUND(SA*factor!C21*UNIT/UVUNIT,RoundNo)</f>
        <v>2627215.0099999998</v>
      </c>
      <c r="F21" s="123">
        <f ca="1">ROUND(P20*factor!H21/UVUNIT,RoundNo)+ROUND(P20*(factor!C21/UVUNIT),RoundNo)</f>
        <v>0</v>
      </c>
      <c r="G21" s="123">
        <f t="shared" ca="1" si="8"/>
        <v>0</v>
      </c>
      <c r="H21" s="124">
        <f t="shared" ca="1" si="1"/>
        <v>0</v>
      </c>
      <c r="I21" s="123">
        <f t="shared" ca="1" si="9"/>
        <v>2655727</v>
      </c>
      <c r="J21" s="123">
        <f ca="1">ROUND(SA*factor!G21*UNIT/UVUNIT,0)</f>
        <v>3086617</v>
      </c>
      <c r="K21" s="123">
        <f ca="1">ROUND(SA*factor!C21*UNIT/UVUNIT,0)</f>
        <v>0</v>
      </c>
      <c r="L21" s="123">
        <f ca="1">ROUND(SA*factor!E21*UNIT/UVUNIT,0)</f>
        <v>2627215</v>
      </c>
      <c r="M21" s="123">
        <f ca="1">ROUND(SA*factor!D21*UNIT/UVUNIT,0)</f>
        <v>2627215</v>
      </c>
      <c r="N21" s="123">
        <f t="shared" ca="1" si="2"/>
        <v>0</v>
      </c>
      <c r="O21" s="123">
        <f ca="1">IF(B21=15,ROUND(N21/(factor!C21+factor!H21)*UVUNIT,0),0)+IF(AND(B21&gt;15,OR(OR(PUAD=ZDIVOPT02,A21&lt;=PUAYear),AND(PMST=ZDIVOPT02,A21&gt;=PayYear))),ROUND((G21-H22)/(factor!C21+factor!H21)*UVUNIT,0),0)</f>
        <v>0</v>
      </c>
      <c r="P21" s="123">
        <f t="shared" ca="1" si="10"/>
        <v>0</v>
      </c>
      <c r="Q21" s="123">
        <f ca="1">ROUND(P21*(factor!C21)/UVUNIT,0)+ROUND(P21*(factor!H21)/UVUNIT,0)</f>
        <v>0</v>
      </c>
      <c r="R21" s="123">
        <f t="shared" ca="1" si="3"/>
        <v>0</v>
      </c>
      <c r="S21" s="123">
        <f t="shared" ca="1" si="11"/>
        <v>0</v>
      </c>
      <c r="T21" s="123">
        <f t="shared" ca="1" si="12"/>
        <v>0</v>
      </c>
      <c r="U21" s="123"/>
      <c r="V21" s="123">
        <f t="shared" ca="1" si="4"/>
        <v>0</v>
      </c>
      <c r="W21" s="123">
        <f ca="1">ROUND((P20*factor!B21/UVUNIT),0)</f>
        <v>0</v>
      </c>
      <c r="X21" s="123">
        <f ca="1">ROUND((ROUND(P20*factor!C21/UVUNIT,0)+ROUND(P20*factor!H21/UVUNIT,0))*VLOOKUP(B21,Corridor,2,FALSE),0)</f>
        <v>0</v>
      </c>
      <c r="Y21" s="123">
        <f t="shared" ca="1" si="13"/>
        <v>2627215.0099999998</v>
      </c>
      <c r="Z21" s="109">
        <f ca="1">ROUND(IF(險種基本資料!$I$28="Y",factor!I21,factor!D21)*(1-VLOOKUP(A21+1,險種基本資料!L:V,2+險種基本資料!$H$28,FALSE)),0)</f>
        <v>7097</v>
      </c>
      <c r="AA21">
        <f ca="1">ROUND(IF(險種基本資料!$I$28="Y",factor!I22,factor!D22)*(1-VLOOKUP(A21+1,險種基本資料!L:V,2+險種基本資料!$H$28,FALSE)),0)</f>
        <v>7097</v>
      </c>
      <c r="AB21">
        <f ca="1">IF(B21=109,0,ROUND(SA*UNIT/UVUNIT*(Z21+(AA21+factor!C22-Z21)*ROUNDDOWN(1/365,6)),0))</f>
        <v>2627215</v>
      </c>
      <c r="AC21">
        <f ca="1">IF(B21=109,0,ROUND(P21/UVUNIT*(factor!H21+(factor!H22+factor!C22-factor!H21)*ROUNDDOWN(1/365,6)) + IF(B21&lt;15,N21,0),0))</f>
        <v>0</v>
      </c>
      <c r="AD21">
        <f t="shared" ca="1" si="5"/>
        <v>0</v>
      </c>
      <c r="AE21">
        <f t="shared" ca="1" si="6"/>
        <v>0</v>
      </c>
      <c r="AF21">
        <f ca="1">factor!C21+AF20</f>
        <v>0</v>
      </c>
    </row>
    <row r="22" spans="1:32" ht="16.149999999999999" hidden="1">
      <c r="A22" s="120">
        <v>20</v>
      </c>
      <c r="B22" s="121">
        <f t="shared" ca="1" si="0"/>
        <v>90</v>
      </c>
      <c r="C22" s="122">
        <f t="shared" si="14"/>
        <v>1.75</v>
      </c>
      <c r="D22" s="122">
        <f t="shared" si="14"/>
        <v>1.75</v>
      </c>
      <c r="E22" s="123">
        <f ca="1">ROUND(SA*factor!D22*UNIT/UVUNIT,RoundNo)+ ROUND(SA*factor!C22*UNIT/UVUNIT,RoundNo)</f>
        <v>2627215.0099999998</v>
      </c>
      <c r="F22" s="123">
        <f ca="1">ROUND(P21*factor!H22/UVUNIT,RoundNo)+ROUND(P21*(factor!C22/UVUNIT),RoundNo)</f>
        <v>0</v>
      </c>
      <c r="G22" s="123">
        <f t="shared" ca="1" si="8"/>
        <v>0</v>
      </c>
      <c r="H22" s="124">
        <f t="shared" ca="1" si="1"/>
        <v>0</v>
      </c>
      <c r="I22" s="123">
        <f t="shared" ca="1" si="9"/>
        <v>2655727</v>
      </c>
      <c r="J22" s="123">
        <f ca="1">ROUND(SA*factor!G22*UNIT/UVUNIT,0)</f>
        <v>3024796</v>
      </c>
      <c r="K22" s="123">
        <f ca="1">ROUND(SA*factor!C22*UNIT/UVUNIT,0)</f>
        <v>0</v>
      </c>
      <c r="L22" s="123">
        <f ca="1">ROUND(SA*factor!E22*UNIT/UVUNIT,0)</f>
        <v>2627215</v>
      </c>
      <c r="M22" s="123">
        <f ca="1">ROUND(SA*factor!D22*UNIT/UVUNIT,0)</f>
        <v>2627215</v>
      </c>
      <c r="N22" s="123">
        <f t="shared" ca="1" si="2"/>
        <v>0</v>
      </c>
      <c r="O22" s="123">
        <f ca="1">IF(B22=15,ROUND(N22/(factor!C22+factor!H22)*UVUNIT,0),0)+IF(AND(B22&gt;15,OR(OR(PUAD=ZDIVOPT02,A22&lt;=PUAYear),AND(PMST=ZDIVOPT02,A22&gt;=PayYear))),ROUND((G22-H23)/(factor!C22+factor!H22)*UVUNIT,0),0)</f>
        <v>0</v>
      </c>
      <c r="P22" s="123">
        <f t="shared" ca="1" si="10"/>
        <v>0</v>
      </c>
      <c r="Q22" s="123">
        <f ca="1">ROUND(P22*(factor!C22)/UVUNIT,0)+ROUND(P22*(factor!H22)/UVUNIT,0)</f>
        <v>0</v>
      </c>
      <c r="R22" s="123">
        <f t="shared" ca="1" si="3"/>
        <v>0</v>
      </c>
      <c r="S22" s="123">
        <f t="shared" ca="1" si="11"/>
        <v>0</v>
      </c>
      <c r="T22" s="123">
        <f t="shared" ca="1" si="12"/>
        <v>0</v>
      </c>
      <c r="U22" s="123"/>
      <c r="V22" s="123">
        <f t="shared" ca="1" si="4"/>
        <v>0</v>
      </c>
      <c r="W22" s="123">
        <f ca="1">ROUND((P21*factor!B22/UVUNIT),0)</f>
        <v>0</v>
      </c>
      <c r="X22" s="123">
        <f ca="1">ROUND((ROUND(P21*factor!C22/UVUNIT,0)+ROUND(P21*factor!H22/UVUNIT,0))*VLOOKUP(B22,Corridor,2,FALSE),0)</f>
        <v>0</v>
      </c>
      <c r="Y22" s="123">
        <f t="shared" ca="1" si="13"/>
        <v>2627215.0099999998</v>
      </c>
      <c r="Z22" s="109">
        <f ca="1">ROUND(IF(險種基本資料!$I$28="Y",factor!I22,factor!D22)*(1-VLOOKUP(A22+1,險種基本資料!L:V,2+險種基本資料!$H$28,FALSE)),0)</f>
        <v>7097</v>
      </c>
      <c r="AA22">
        <f ca="1">ROUND(IF(險種基本資料!$I$28="Y",factor!I23,factor!D23)*(1-VLOOKUP(A22+1,險種基本資料!L:V,2+險種基本資料!$H$28,FALSE)),0)</f>
        <v>7105</v>
      </c>
      <c r="AB22">
        <f ca="1">IF(B22=109,0,ROUND(SA*UNIT/UVUNIT*(Z22+(AA22+factor!C23-Z22)*ROUNDDOWN(1/365,6)),0))</f>
        <v>2627223</v>
      </c>
      <c r="AC22">
        <f ca="1">IF(B22=109,0,ROUND(P22/UVUNIT*(factor!H22+(factor!H23+factor!C23-factor!H22)*ROUNDDOWN(1/365,6)) + IF(B22&lt;15,N22,0),0))</f>
        <v>0</v>
      </c>
      <c r="AD22">
        <f t="shared" ca="1" si="5"/>
        <v>0</v>
      </c>
      <c r="AE22">
        <f t="shared" ca="1" si="6"/>
        <v>0</v>
      </c>
      <c r="AF22">
        <f ca="1">factor!C22+AF21</f>
        <v>0</v>
      </c>
    </row>
    <row r="23" spans="1:32" ht="16.149999999999999" hidden="1">
      <c r="A23" s="120">
        <v>21</v>
      </c>
      <c r="B23" s="121">
        <f t="shared" ca="1" si="0"/>
        <v>91</v>
      </c>
      <c r="C23" s="122">
        <f t="shared" si="14"/>
        <v>1.75</v>
      </c>
      <c r="D23" s="122">
        <f t="shared" si="14"/>
        <v>1.75</v>
      </c>
      <c r="E23" s="123">
        <f ca="1">ROUND(SA*factor!D23*UNIT/UVUNIT,RoundNo)+ ROUND(SA*factor!C23*UNIT/UVUNIT,RoundNo)</f>
        <v>2630176.5</v>
      </c>
      <c r="F23" s="123">
        <f ca="1">ROUND(P22*factor!H23/UVUNIT,RoundNo)+ROUND(P22*(factor!C23/UVUNIT),RoundNo)</f>
        <v>0</v>
      </c>
      <c r="G23" s="123">
        <f t="shared" ca="1" si="8"/>
        <v>0</v>
      </c>
      <c r="H23" s="124">
        <f t="shared" ca="1" si="1"/>
        <v>0</v>
      </c>
      <c r="I23" s="123">
        <f t="shared" ca="1" si="9"/>
        <v>2655727</v>
      </c>
      <c r="J23" s="123">
        <f ca="1">ROUND(SA*factor!G23*UNIT/UVUNIT,0)</f>
        <v>2964455</v>
      </c>
      <c r="K23" s="123">
        <f ca="1">ROUND(SA*factor!C23*UNIT/UVUNIT,0)</f>
        <v>0</v>
      </c>
      <c r="L23" s="123">
        <f ca="1">ROUND(SA*factor!E23*UNIT/UVUNIT,0)</f>
        <v>2630177</v>
      </c>
      <c r="M23" s="123">
        <f ca="1">ROUND(SA*factor!D23*UNIT/UVUNIT,0)</f>
        <v>2630177</v>
      </c>
      <c r="N23" s="123">
        <f t="shared" ca="1" si="2"/>
        <v>0</v>
      </c>
      <c r="O23" s="123">
        <f ca="1">IF(B23=15,ROUND(N23/(factor!C23+factor!H23)*UVUNIT,0),0)+IF(AND(B23&gt;15,OR(OR(PUAD=ZDIVOPT02,A23&lt;=PUAYear),AND(PMST=ZDIVOPT02,A23&gt;=PayYear))),ROUND((G23-H24)/(factor!C23+factor!H23)*UVUNIT,0),0)</f>
        <v>0</v>
      </c>
      <c r="P23" s="123">
        <f t="shared" ca="1" si="10"/>
        <v>0</v>
      </c>
      <c r="Q23" s="123">
        <f ca="1">ROUND(P23*(factor!C23)/UVUNIT,0)+ROUND(P23*(factor!H23)/UVUNIT,0)</f>
        <v>0</v>
      </c>
      <c r="R23" s="123">
        <f t="shared" ca="1" si="3"/>
        <v>0</v>
      </c>
      <c r="S23" s="123">
        <f t="shared" ca="1" si="11"/>
        <v>0</v>
      </c>
      <c r="T23" s="123">
        <f t="shared" ca="1" si="12"/>
        <v>0</v>
      </c>
      <c r="U23" s="123"/>
      <c r="V23" s="123">
        <f t="shared" ca="1" si="4"/>
        <v>0</v>
      </c>
      <c r="W23" s="123">
        <f ca="1">ROUND((P22*factor!B23/UVUNIT),0)</f>
        <v>0</v>
      </c>
      <c r="X23" s="123">
        <f ca="1">ROUND((ROUND(P22*factor!C23/UVUNIT,0)+ROUND(P22*factor!H23/UVUNIT,0))*VLOOKUP(B23,Corridor,2,FALSE),0)</f>
        <v>0</v>
      </c>
      <c r="Y23" s="123">
        <f t="shared" ca="1" si="13"/>
        <v>2630176.5</v>
      </c>
      <c r="Z23" s="109">
        <f ca="1">ROUND(IF(險種基本資料!$I$28="Y",factor!I23,factor!D23)*(1-VLOOKUP(A23+1,險種基本資料!L:V,2+險種基本資料!$H$28,FALSE)),0)</f>
        <v>7105</v>
      </c>
      <c r="AA23">
        <f ca="1">ROUND(IF(險種基本資料!$I$28="Y",factor!I24,factor!D24)*(1-VLOOKUP(A23+1,險種基本資料!L:V,2+險種基本資料!$H$28,FALSE)),0)</f>
        <v>7127</v>
      </c>
      <c r="AB23">
        <f ca="1">IF(B23=109,0,ROUND(SA*UNIT/UVUNIT*(Z23+(AA23+factor!C24-Z23)*ROUNDDOWN(1/365,6)),0))</f>
        <v>2630199</v>
      </c>
      <c r="AC23">
        <f ca="1">IF(B23=109,0,ROUND(P23/UVUNIT*(factor!H23+(factor!H24+factor!C24-factor!H23)*ROUNDDOWN(1/365,6)) + IF(B23&lt;15,N23,0),0))</f>
        <v>0</v>
      </c>
      <c r="AD23">
        <f t="shared" ca="1" si="5"/>
        <v>0</v>
      </c>
      <c r="AE23">
        <f t="shared" ca="1" si="6"/>
        <v>0</v>
      </c>
      <c r="AF23">
        <f ca="1">factor!C23+AF22</f>
        <v>0</v>
      </c>
    </row>
    <row r="24" spans="1:32" ht="16.149999999999999" hidden="1">
      <c r="A24" s="120">
        <v>22</v>
      </c>
      <c r="B24" s="121">
        <f t="shared" ca="1" si="0"/>
        <v>92</v>
      </c>
      <c r="C24" s="122">
        <f t="shared" si="14"/>
        <v>1.75</v>
      </c>
      <c r="D24" s="122">
        <f t="shared" si="14"/>
        <v>1.75</v>
      </c>
      <c r="E24" s="123">
        <f ca="1">ROUND(SA*factor!D24*UNIT/UVUNIT,RoundNo)+ ROUND(SA*factor!C24*UNIT/UVUNIT,RoundNo)</f>
        <v>2638320.61</v>
      </c>
      <c r="F24" s="123">
        <f ca="1">ROUND(P23*factor!H24/UVUNIT,RoundNo)+ROUND(P23*(factor!C24/UVUNIT),RoundNo)</f>
        <v>0</v>
      </c>
      <c r="G24" s="123">
        <f t="shared" ca="1" si="8"/>
        <v>0</v>
      </c>
      <c r="H24" s="124">
        <f t="shared" ca="1" si="1"/>
        <v>0</v>
      </c>
      <c r="I24" s="123">
        <f t="shared" ca="1" si="9"/>
        <v>2655727</v>
      </c>
      <c r="J24" s="123">
        <f ca="1">ROUND(SA*factor!G24*UNIT/UVUNIT,0)</f>
        <v>2905225</v>
      </c>
      <c r="K24" s="123">
        <f ca="1">ROUND(SA*factor!C24*UNIT/UVUNIT,0)</f>
        <v>0</v>
      </c>
      <c r="L24" s="123">
        <f ca="1">ROUND(SA*factor!E24*UNIT/UVUNIT,0)</f>
        <v>2638321</v>
      </c>
      <c r="M24" s="123">
        <f ca="1">ROUND(SA*factor!D24*UNIT/UVUNIT,0)</f>
        <v>2638321</v>
      </c>
      <c r="N24" s="123">
        <f t="shared" ca="1" si="2"/>
        <v>0</v>
      </c>
      <c r="O24" s="123">
        <f ca="1">IF(B24=15,ROUND(N24/(factor!C24+factor!H24)*UVUNIT,0),0)+IF(AND(B24&gt;15,OR(OR(PUAD=ZDIVOPT02,A24&lt;=PUAYear),AND(PMST=ZDIVOPT02,A24&gt;=PayYear))),ROUND((G24-H25)/(factor!C24+factor!H24)*UVUNIT,0),0)</f>
        <v>0</v>
      </c>
      <c r="P24" s="123">
        <f t="shared" ca="1" si="10"/>
        <v>0</v>
      </c>
      <c r="Q24" s="123">
        <f ca="1">ROUND(P24*(factor!C24)/UVUNIT,0)+ROUND(P24*(factor!H24)/UVUNIT,0)</f>
        <v>0</v>
      </c>
      <c r="R24" s="123">
        <f t="shared" ca="1" si="3"/>
        <v>0</v>
      </c>
      <c r="S24" s="123">
        <f t="shared" ca="1" si="11"/>
        <v>0</v>
      </c>
      <c r="T24" s="123">
        <f t="shared" ca="1" si="12"/>
        <v>0</v>
      </c>
      <c r="U24" s="123"/>
      <c r="V24" s="123">
        <f t="shared" ca="1" si="4"/>
        <v>0</v>
      </c>
      <c r="W24" s="123">
        <f ca="1">ROUND((P23*factor!B24/UVUNIT),0)</f>
        <v>0</v>
      </c>
      <c r="X24" s="123">
        <f ca="1">ROUND((ROUND(P23*factor!C24/UVUNIT,0)+ROUND(P23*factor!H24/UVUNIT,0))*VLOOKUP(B24,Corridor,2,FALSE),0)</f>
        <v>0</v>
      </c>
      <c r="Y24" s="123">
        <f t="shared" ca="1" si="13"/>
        <v>2638320.61</v>
      </c>
      <c r="Z24" s="109">
        <f ca="1">ROUND(IF(險種基本資料!$I$28="Y",factor!I24,factor!D24)*(1-VLOOKUP(A24+1,險種基本資料!L:V,2+險種基本資料!$H$28,FALSE)),0)</f>
        <v>7127</v>
      </c>
      <c r="AA24">
        <f ca="1">ROUND(IF(險種基本資料!$I$28="Y",factor!I25,factor!D25)*(1-VLOOKUP(A24+1,險種基本資料!L:V,2+險種基本資料!$H$28,FALSE)),0)</f>
        <v>7165</v>
      </c>
      <c r="AB24">
        <f ca="1">IF(B24=109,0,ROUND(SA*UNIT/UVUNIT*(Z24+(AA24+factor!C25-Z24)*ROUNDDOWN(1/365,6)),0))</f>
        <v>2638359</v>
      </c>
      <c r="AC24">
        <f ca="1">IF(B24=109,0,ROUND(P24/UVUNIT*(factor!H24+(factor!H25+factor!C25-factor!H24)*ROUNDDOWN(1/365,6)) + IF(B24&lt;15,N24,0),0))</f>
        <v>0</v>
      </c>
      <c r="AD24">
        <f t="shared" ca="1" si="5"/>
        <v>0</v>
      </c>
      <c r="AE24">
        <f t="shared" ca="1" si="6"/>
        <v>0</v>
      </c>
      <c r="AF24">
        <f ca="1">factor!C24+AF23</f>
        <v>0</v>
      </c>
    </row>
    <row r="25" spans="1:32" ht="16.149999999999999" hidden="1">
      <c r="A25" s="120">
        <v>23</v>
      </c>
      <c r="B25" s="121">
        <f t="shared" ca="1" si="0"/>
        <v>93</v>
      </c>
      <c r="C25" s="122">
        <f t="shared" si="14"/>
        <v>1.75</v>
      </c>
      <c r="D25" s="122">
        <f t="shared" si="14"/>
        <v>1.75</v>
      </c>
      <c r="E25" s="123">
        <f ca="1">ROUND(SA*factor!D25*UNIT/UVUNIT,RoundNo)+ ROUND(SA*factor!C25*UNIT/UVUNIT,RoundNo)</f>
        <v>2652387.71</v>
      </c>
      <c r="F25" s="123">
        <f ca="1">ROUND(P24*factor!H25/UVUNIT,RoundNo)+ROUND(P24*(factor!C25/UVUNIT),RoundNo)</f>
        <v>0</v>
      </c>
      <c r="G25" s="123">
        <f t="shared" ca="1" si="8"/>
        <v>0</v>
      </c>
      <c r="H25" s="124">
        <f t="shared" ca="1" si="1"/>
        <v>0</v>
      </c>
      <c r="I25" s="123">
        <f t="shared" ca="1" si="9"/>
        <v>2655727</v>
      </c>
      <c r="J25" s="123">
        <f ca="1">ROUND(SA*factor!G25*UNIT/UVUNIT,0)</f>
        <v>2855620</v>
      </c>
      <c r="K25" s="123">
        <f ca="1">ROUND(SA*factor!C25*UNIT/UVUNIT,0)</f>
        <v>0</v>
      </c>
      <c r="L25" s="123">
        <f ca="1">ROUND(SA*factor!E25*UNIT/UVUNIT,0)</f>
        <v>2652388</v>
      </c>
      <c r="M25" s="123">
        <f ca="1">ROUND(SA*factor!D25*UNIT/UVUNIT,0)</f>
        <v>2652388</v>
      </c>
      <c r="N25" s="123">
        <f t="shared" ca="1" si="2"/>
        <v>0</v>
      </c>
      <c r="O25" s="123">
        <f ca="1">IF(B25=15,ROUND(N25/(factor!C25+factor!H25)*UVUNIT,0),0)+IF(AND(B25&gt;15,OR(OR(PUAD=ZDIVOPT02,A25&lt;=PUAYear),AND(PMST=ZDIVOPT02,A25&gt;=PayYear))),ROUND((G25-H26)/(factor!C25+factor!H25)*UVUNIT,0),0)</f>
        <v>0</v>
      </c>
      <c r="P25" s="123">
        <f t="shared" ca="1" si="10"/>
        <v>0</v>
      </c>
      <c r="Q25" s="123">
        <f ca="1">ROUND(P25*(factor!C25)/UVUNIT,0)+ROUND(P25*(factor!H25)/UVUNIT,0)</f>
        <v>0</v>
      </c>
      <c r="R25" s="123">
        <f t="shared" ca="1" si="3"/>
        <v>0</v>
      </c>
      <c r="S25" s="123">
        <f t="shared" ca="1" si="11"/>
        <v>0</v>
      </c>
      <c r="T25" s="123">
        <f t="shared" ca="1" si="12"/>
        <v>0</v>
      </c>
      <c r="U25" s="123"/>
      <c r="V25" s="123">
        <f t="shared" ca="1" si="4"/>
        <v>0</v>
      </c>
      <c r="W25" s="123">
        <f ca="1">ROUND((P24*factor!B25/UVUNIT),0)</f>
        <v>0</v>
      </c>
      <c r="X25" s="123">
        <f ca="1">ROUND((ROUND(P24*factor!C25/UVUNIT,0)+ROUND(P24*factor!H25/UVUNIT,0))*VLOOKUP(B25,Corridor,2,FALSE),0)</f>
        <v>0</v>
      </c>
      <c r="Y25" s="123">
        <f t="shared" ca="1" si="13"/>
        <v>2652387.71</v>
      </c>
      <c r="Z25" s="109">
        <f ca="1">ROUND(IF(險種基本資料!$I$28="Y",factor!I25,factor!D25)*(1-VLOOKUP(A25+1,險種基本資料!L:V,2+險種基本資料!$H$28,FALSE)),0)</f>
        <v>7165</v>
      </c>
      <c r="AA25">
        <f ca="1">ROUND(IF(險種基本資料!$I$28="Y",factor!I26,factor!D26)*(1-VLOOKUP(A25+1,險種基本資料!L:V,2+險種基本資料!$H$28,FALSE)),0)</f>
        <v>7201</v>
      </c>
      <c r="AB25">
        <f ca="1">IF(B25=109,0,ROUND(SA*UNIT/UVUNIT*(Z25+(AA25+factor!C26-Z25)*ROUNDDOWN(1/365,6)),0))</f>
        <v>2652424</v>
      </c>
      <c r="AC25">
        <f ca="1">IF(B25=109,0,ROUND(P25/UVUNIT*(factor!H25+(factor!H26+factor!C26-factor!H25)*ROUNDDOWN(1/365,6)) + IF(B25&lt;15,N25,0),0))</f>
        <v>0</v>
      </c>
      <c r="AD25">
        <f t="shared" ca="1" si="5"/>
        <v>0</v>
      </c>
      <c r="AE25">
        <f t="shared" ca="1" si="6"/>
        <v>0</v>
      </c>
      <c r="AF25">
        <f ca="1">factor!C25+AF24</f>
        <v>0</v>
      </c>
    </row>
    <row r="26" spans="1:32" ht="16.149999999999999" hidden="1">
      <c r="A26" s="120">
        <v>24</v>
      </c>
      <c r="B26" s="121">
        <f t="shared" ca="1" si="0"/>
        <v>94</v>
      </c>
      <c r="C26" s="122">
        <f t="shared" si="14"/>
        <v>1.75</v>
      </c>
      <c r="D26" s="122">
        <f t="shared" si="14"/>
        <v>1.75</v>
      </c>
      <c r="E26" s="123">
        <f ca="1">ROUND(SA*factor!D26*UNIT/UVUNIT,RoundNo)+ ROUND(SA*factor!C26*UNIT/UVUNIT,RoundNo)</f>
        <v>2665714.4300000002</v>
      </c>
      <c r="F26" s="123">
        <f ca="1">ROUND(P25*factor!H26/UVUNIT,RoundNo)+ROUND(P25*(factor!C26/UVUNIT),RoundNo)</f>
        <v>0</v>
      </c>
      <c r="G26" s="123">
        <f t="shared" ca="1" si="8"/>
        <v>0</v>
      </c>
      <c r="H26" s="124">
        <f t="shared" ca="1" si="1"/>
        <v>0</v>
      </c>
      <c r="I26" s="123">
        <f t="shared" ca="1" si="9"/>
        <v>2655727</v>
      </c>
      <c r="J26" s="123">
        <f ca="1">ROUND(SA*factor!G26*UNIT/UVUNIT,0)</f>
        <v>2855620</v>
      </c>
      <c r="K26" s="123">
        <f ca="1">ROUND(SA*factor!C26*UNIT/UVUNIT,0)</f>
        <v>0</v>
      </c>
      <c r="L26" s="123">
        <f ca="1">ROUND(SA*factor!E26*UNIT/UVUNIT,0)</f>
        <v>2665714</v>
      </c>
      <c r="M26" s="123">
        <f ca="1">ROUND(SA*factor!D26*UNIT/UVUNIT,0)</f>
        <v>2665714</v>
      </c>
      <c r="N26" s="123">
        <f t="shared" ca="1" si="2"/>
        <v>0</v>
      </c>
      <c r="O26" s="123">
        <f ca="1">IF(B26=15,ROUND(N26/(factor!C26+factor!H26)*UVUNIT,0),0)+IF(AND(B26&gt;15,OR(OR(PUAD=ZDIVOPT02,A26&lt;=PUAYear),AND(PMST=ZDIVOPT02,A26&gt;=PayYear))),ROUND((G26-H27)/(factor!C26+factor!H26)*UVUNIT,0),0)</f>
        <v>0</v>
      </c>
      <c r="P26" s="123">
        <f t="shared" ca="1" si="10"/>
        <v>0</v>
      </c>
      <c r="Q26" s="123">
        <f ca="1">ROUND(P26*(factor!C26)/UVUNIT,0)+ROUND(P26*(factor!H26)/UVUNIT,0)</f>
        <v>0</v>
      </c>
      <c r="R26" s="123">
        <f t="shared" ca="1" si="3"/>
        <v>0</v>
      </c>
      <c r="S26" s="123">
        <f t="shared" ca="1" si="11"/>
        <v>0</v>
      </c>
      <c r="T26" s="123">
        <f t="shared" ca="1" si="12"/>
        <v>0</v>
      </c>
      <c r="U26" s="123"/>
      <c r="V26" s="123">
        <f t="shared" ca="1" si="4"/>
        <v>0</v>
      </c>
      <c r="W26" s="123">
        <f ca="1">ROUND((P25*factor!B26/UVUNIT),0)</f>
        <v>0</v>
      </c>
      <c r="X26" s="123">
        <f ca="1">ROUND((ROUND(P25*factor!C26/UVUNIT,0)+ROUND(P25*factor!H26/UVUNIT,0))*VLOOKUP(B26,Corridor,2,FALSE),0)</f>
        <v>0</v>
      </c>
      <c r="Y26" s="123">
        <f t="shared" ca="1" si="13"/>
        <v>2665714.4300000002</v>
      </c>
      <c r="Z26" s="109">
        <f ca="1">ROUND(IF(險種基本資料!$I$28="Y",factor!I26,factor!D26)*(1-VLOOKUP(A26+1,險種基本資料!L:V,2+險種基本資料!$H$28,FALSE)),0)</f>
        <v>7201</v>
      </c>
      <c r="AA26">
        <f ca="1">ROUND(IF(險種基本資料!$I$28="Y",factor!I27,factor!D27)*(1-VLOOKUP(A26+1,險種基本資料!L:V,2+險種基本資料!$H$28,FALSE)),0)</f>
        <v>7235</v>
      </c>
      <c r="AB26">
        <f ca="1">IF(B26=109,0,ROUND(SA*UNIT/UVUNIT*(Z26+(AA26+factor!C27-Z26)*ROUNDDOWN(1/365,6)),0))</f>
        <v>2665749</v>
      </c>
      <c r="AC26">
        <f ca="1">IF(B26=109,0,ROUND(P26/UVUNIT*(factor!H26+(factor!H27+factor!C27-factor!H26)*ROUNDDOWN(1/365,6)) + IF(B26&lt;15,N26,0),0))</f>
        <v>0</v>
      </c>
      <c r="AD26">
        <f t="shared" ca="1" si="5"/>
        <v>0</v>
      </c>
      <c r="AE26">
        <f t="shared" ca="1" si="6"/>
        <v>0</v>
      </c>
      <c r="AF26">
        <f ca="1">factor!C26+AF25</f>
        <v>0</v>
      </c>
    </row>
    <row r="27" spans="1:32" ht="16.149999999999999" hidden="1">
      <c r="A27" s="120">
        <v>25</v>
      </c>
      <c r="B27" s="121">
        <f t="shared" ca="1" si="0"/>
        <v>95</v>
      </c>
      <c r="C27" s="122">
        <f t="shared" si="14"/>
        <v>1.75</v>
      </c>
      <c r="D27" s="122">
        <f t="shared" si="14"/>
        <v>1.75</v>
      </c>
      <c r="E27" s="123">
        <f ca="1">ROUND(SA*factor!D27*UNIT/UVUNIT,RoundNo)+ ROUND(SA*factor!C27*UNIT/UVUNIT,RoundNo)</f>
        <v>2678300.77</v>
      </c>
      <c r="F27" s="123">
        <f ca="1">ROUND(P26*factor!H27/UVUNIT,RoundNo)+ROUND(P26*(factor!C27/UVUNIT),RoundNo)</f>
        <v>0</v>
      </c>
      <c r="G27" s="123">
        <f t="shared" ca="1" si="8"/>
        <v>0</v>
      </c>
      <c r="H27" s="124">
        <f t="shared" ca="1" si="1"/>
        <v>0</v>
      </c>
      <c r="I27" s="123">
        <f t="shared" ca="1" si="9"/>
        <v>2655727</v>
      </c>
      <c r="J27" s="123">
        <f ca="1">ROUND(SA*factor!G27*UNIT/UVUNIT,0)</f>
        <v>2855620</v>
      </c>
      <c r="K27" s="123">
        <f ca="1">ROUND(SA*factor!C27*UNIT/UVUNIT,0)</f>
        <v>0</v>
      </c>
      <c r="L27" s="123">
        <f ca="1">ROUND(SA*factor!E27*UNIT/UVUNIT,0)</f>
        <v>2678301</v>
      </c>
      <c r="M27" s="123">
        <f ca="1">ROUND(SA*factor!D27*UNIT/UVUNIT,0)</f>
        <v>2678301</v>
      </c>
      <c r="N27" s="123">
        <f t="shared" ca="1" si="2"/>
        <v>0</v>
      </c>
      <c r="O27" s="123">
        <f ca="1">IF(B27=15,ROUND(N27/(factor!C27+factor!H27)*UVUNIT,0),0)+IF(AND(B27&gt;15,OR(OR(PUAD=ZDIVOPT02,A27&lt;=PUAYear),AND(PMST=ZDIVOPT02,A27&gt;=PayYear))),ROUND((G27-H28)/(factor!C27+factor!H27)*UVUNIT,0),0)</f>
        <v>0</v>
      </c>
      <c r="P27" s="123">
        <f t="shared" ca="1" si="10"/>
        <v>0</v>
      </c>
      <c r="Q27" s="123">
        <f ca="1">ROUND(P27*(factor!C27)/UVUNIT,0)+ROUND(P27*(factor!H27)/UVUNIT,0)</f>
        <v>0</v>
      </c>
      <c r="R27" s="123">
        <f t="shared" ca="1" si="3"/>
        <v>0</v>
      </c>
      <c r="S27" s="123">
        <f t="shared" ca="1" si="11"/>
        <v>0</v>
      </c>
      <c r="T27" s="123">
        <f t="shared" ca="1" si="12"/>
        <v>0</v>
      </c>
      <c r="U27" s="123"/>
      <c r="V27" s="123">
        <f t="shared" ca="1" si="4"/>
        <v>0</v>
      </c>
      <c r="W27" s="123">
        <f ca="1">ROUND((P26*factor!B27/UVUNIT),0)</f>
        <v>0</v>
      </c>
      <c r="X27" s="123">
        <f ca="1">ROUND((ROUND(P26*factor!C27/UVUNIT,0)+ROUND(P26*factor!H27/UVUNIT,0))*VLOOKUP(B27,Corridor,2,FALSE),0)</f>
        <v>0</v>
      </c>
      <c r="Y27" s="123">
        <f t="shared" ca="1" si="13"/>
        <v>2678300.77</v>
      </c>
      <c r="Z27" s="109">
        <f ca="1">ROUND(IF(險種基本資料!$I$28="Y",factor!I27,factor!D27)*(1-VLOOKUP(A27+1,險種基本資料!L:V,2+險種基本資料!$H$28,FALSE)),0)</f>
        <v>7235</v>
      </c>
      <c r="AA27">
        <f ca="1">ROUND(IF(險種基本資料!$I$28="Y",factor!I28,factor!D28)*(1-VLOOKUP(A27+1,險種基本資料!L:V,2+險種基本資料!$H$28,FALSE)),0)</f>
        <v>7268</v>
      </c>
      <c r="AB27">
        <f ca="1">IF(B27=109,0,ROUND(SA*UNIT/UVUNIT*(Z27+(AA27+factor!C28-Z27)*ROUNDDOWN(1/365,6)),0))</f>
        <v>2678334</v>
      </c>
      <c r="AC27">
        <f ca="1">IF(B27=109,0,ROUND(P27/UVUNIT*(factor!H27+(factor!H28+factor!C28-factor!H27)*ROUNDDOWN(1/365,6)) + IF(B27&lt;15,N27,0),0))</f>
        <v>0</v>
      </c>
      <c r="AD27">
        <f t="shared" ca="1" si="5"/>
        <v>0</v>
      </c>
      <c r="AE27">
        <f t="shared" ca="1" si="6"/>
        <v>0</v>
      </c>
      <c r="AF27">
        <f ca="1">factor!C27+AF26</f>
        <v>0</v>
      </c>
    </row>
    <row r="28" spans="1:32" ht="16.149999999999999" hidden="1">
      <c r="A28" s="120">
        <v>26</v>
      </c>
      <c r="B28" s="121">
        <f t="shared" ca="1" si="0"/>
        <v>96</v>
      </c>
      <c r="C28" s="122">
        <f t="shared" si="14"/>
        <v>1.75</v>
      </c>
      <c r="D28" s="122">
        <f t="shared" si="14"/>
        <v>1.75</v>
      </c>
      <c r="E28" s="123">
        <f ca="1">ROUND(SA*factor!D28*UNIT/UVUNIT,RoundNo)+ ROUND(SA*factor!C28*UNIT/UVUNIT,RoundNo)</f>
        <v>2690516.94</v>
      </c>
      <c r="F28" s="123">
        <f ca="1">ROUND(P27*factor!H28/UVUNIT,RoundNo)+ROUND(P27*(factor!C28/UVUNIT),RoundNo)</f>
        <v>0</v>
      </c>
      <c r="G28" s="123">
        <f t="shared" ca="1" si="8"/>
        <v>0</v>
      </c>
      <c r="H28" s="124">
        <f t="shared" ca="1" si="1"/>
        <v>0</v>
      </c>
      <c r="I28" s="123">
        <f t="shared" ca="1" si="9"/>
        <v>2655727</v>
      </c>
      <c r="J28" s="123">
        <f ca="1">ROUND(SA*factor!G28*UNIT/UVUNIT,0)</f>
        <v>2855620</v>
      </c>
      <c r="K28" s="123">
        <f ca="1">ROUND(SA*factor!C28*UNIT/UVUNIT,0)</f>
        <v>0</v>
      </c>
      <c r="L28" s="123">
        <f ca="1">ROUND(SA*factor!E28*UNIT/UVUNIT,0)</f>
        <v>2690517</v>
      </c>
      <c r="M28" s="123">
        <f ca="1">ROUND(SA*factor!D28*UNIT/UVUNIT,0)</f>
        <v>2690517</v>
      </c>
      <c r="N28" s="123">
        <f t="shared" ca="1" si="2"/>
        <v>0</v>
      </c>
      <c r="O28" s="123">
        <f ca="1">IF(B28=15,ROUND(N28/(factor!C28+factor!H28)*UVUNIT,0),0)+IF(AND(B28&gt;15,OR(OR(PUAD=ZDIVOPT02,A28&lt;=PUAYear),AND(PMST=ZDIVOPT02,A28&gt;=PayYear))),ROUND((G28-H29)/(factor!C28+factor!H28)*UVUNIT,0),0)</f>
        <v>0</v>
      </c>
      <c r="P28" s="123">
        <f t="shared" ca="1" si="10"/>
        <v>0</v>
      </c>
      <c r="Q28" s="123">
        <f ca="1">ROUND(P28*(factor!C28)/UVUNIT,0)+ROUND(P28*(factor!H28)/UVUNIT,0)</f>
        <v>0</v>
      </c>
      <c r="R28" s="123">
        <f t="shared" ca="1" si="3"/>
        <v>0</v>
      </c>
      <c r="S28" s="123">
        <f t="shared" ca="1" si="11"/>
        <v>0</v>
      </c>
      <c r="T28" s="123">
        <f t="shared" ca="1" si="12"/>
        <v>0</v>
      </c>
      <c r="U28" s="123"/>
      <c r="V28" s="123">
        <f t="shared" ca="1" si="4"/>
        <v>0</v>
      </c>
      <c r="W28" s="123">
        <f ca="1">ROUND((P27*factor!B28/UVUNIT),0)</f>
        <v>0</v>
      </c>
      <c r="X28" s="123">
        <f ca="1">ROUND((ROUND(P27*factor!C28/UVUNIT,0)+ROUND(P27*factor!H28/UVUNIT,0))*VLOOKUP(B28,Corridor,2,FALSE),0)</f>
        <v>0</v>
      </c>
      <c r="Y28" s="123">
        <f t="shared" ca="1" si="13"/>
        <v>2690516.94</v>
      </c>
      <c r="Z28" s="109">
        <f ca="1">ROUND(IF(險種基本資料!$I$28="Y",factor!I28,factor!D28)*(1-VLOOKUP(A28+1,險種基本資料!L:V,2+險種基本資料!$H$28,FALSE)),0)</f>
        <v>7268</v>
      </c>
      <c r="AA28">
        <f ca="1">ROUND(IF(險種基本資料!$I$28="Y",factor!I29,factor!D29)*(1-VLOOKUP(A28+1,險種基本資料!L:V,2+險種基本資料!$H$28,FALSE)),0)</f>
        <v>7300</v>
      </c>
      <c r="AB28">
        <f ca="1">IF(B28=109,0,ROUND(SA*UNIT/UVUNIT*(Z28+(AA28+factor!C29-Z28)*ROUNDDOWN(1/365,6)),0))</f>
        <v>2690549</v>
      </c>
      <c r="AC28">
        <f ca="1">IF(B28=109,0,ROUND(P28/UVUNIT*(factor!H28+(factor!H29+factor!C29-factor!H28)*ROUNDDOWN(1/365,6)) + IF(B28&lt;15,N28,0),0))</f>
        <v>0</v>
      </c>
      <c r="AD28">
        <f t="shared" ca="1" si="5"/>
        <v>0</v>
      </c>
      <c r="AE28">
        <f t="shared" ca="1" si="6"/>
        <v>0</v>
      </c>
      <c r="AF28">
        <f ca="1">factor!C28+AF27</f>
        <v>0</v>
      </c>
    </row>
    <row r="29" spans="1:32" ht="16.149999999999999" hidden="1">
      <c r="A29" s="120">
        <v>27</v>
      </c>
      <c r="B29" s="121">
        <f t="shared" ca="1" si="0"/>
        <v>97</v>
      </c>
      <c r="C29" s="122">
        <f t="shared" si="14"/>
        <v>1.75</v>
      </c>
      <c r="D29" s="122">
        <f t="shared" si="14"/>
        <v>1.75</v>
      </c>
      <c r="E29" s="123">
        <f ca="1">ROUND(SA*factor!D29*UNIT/UVUNIT,RoundNo)+ ROUND(SA*factor!C29*UNIT/UVUNIT,RoundNo)</f>
        <v>2702362.91</v>
      </c>
      <c r="F29" s="123">
        <f ca="1">ROUND(P28*factor!H29/UVUNIT,RoundNo)+ROUND(P28*(factor!C29/UVUNIT),RoundNo)</f>
        <v>0</v>
      </c>
      <c r="G29" s="123">
        <f t="shared" ca="1" si="8"/>
        <v>0</v>
      </c>
      <c r="H29" s="124">
        <f t="shared" ca="1" si="1"/>
        <v>0</v>
      </c>
      <c r="I29" s="123">
        <f t="shared" ca="1" si="9"/>
        <v>2655727</v>
      </c>
      <c r="J29" s="123">
        <f ca="1">ROUND(SA*factor!G29*UNIT/UVUNIT,0)</f>
        <v>2855620</v>
      </c>
      <c r="K29" s="123">
        <f ca="1">ROUND(SA*factor!C29*UNIT/UVUNIT,0)</f>
        <v>0</v>
      </c>
      <c r="L29" s="123">
        <f ca="1">ROUND(SA*factor!E29*UNIT/UVUNIT,0)</f>
        <v>2702363</v>
      </c>
      <c r="M29" s="123">
        <f ca="1">ROUND(SA*factor!D29*UNIT/UVUNIT,0)</f>
        <v>2702363</v>
      </c>
      <c r="N29" s="123">
        <f t="shared" ca="1" si="2"/>
        <v>0</v>
      </c>
      <c r="O29" s="123">
        <f ca="1">IF(B29=15,ROUND(N29/(factor!C29+factor!H29)*UVUNIT,0),0)+IF(AND(B29&gt;15,OR(OR(PUAD=ZDIVOPT02,A29&lt;=PUAYear),AND(PMST=ZDIVOPT02,A29&gt;=PayYear))),ROUND((G29-H30)/(factor!C29+factor!H29)*UVUNIT,0),0)</f>
        <v>0</v>
      </c>
      <c r="P29" s="123">
        <f t="shared" ca="1" si="10"/>
        <v>0</v>
      </c>
      <c r="Q29" s="123">
        <f ca="1">ROUND(P29*(factor!C29)/UVUNIT,0)+ROUND(P29*(factor!H29)/UVUNIT,0)</f>
        <v>0</v>
      </c>
      <c r="R29" s="123">
        <f t="shared" ca="1" si="3"/>
        <v>0</v>
      </c>
      <c r="S29" s="123">
        <f t="shared" ca="1" si="11"/>
        <v>0</v>
      </c>
      <c r="T29" s="123">
        <f t="shared" ca="1" si="12"/>
        <v>0</v>
      </c>
      <c r="U29" s="123"/>
      <c r="V29" s="123">
        <f t="shared" ca="1" si="4"/>
        <v>0</v>
      </c>
      <c r="W29" s="123">
        <f ca="1">ROUND((P28*factor!B29/UVUNIT),0)</f>
        <v>0</v>
      </c>
      <c r="X29" s="123">
        <f ca="1">ROUND((ROUND(P28*factor!C29/UVUNIT,0)+ROUND(P28*factor!H29/UVUNIT,0))*VLOOKUP(B29,Corridor,2,FALSE),0)</f>
        <v>0</v>
      </c>
      <c r="Y29" s="123">
        <f t="shared" ca="1" si="13"/>
        <v>2702362.91</v>
      </c>
      <c r="Z29" s="109">
        <f ca="1">ROUND(IF(險種基本資料!$I$28="Y",factor!I29,factor!D29)*(1-VLOOKUP(A29+1,險種基本資料!L:V,2+險種基本資料!$H$28,FALSE)),0)</f>
        <v>7300</v>
      </c>
      <c r="AA29">
        <f ca="1">ROUND(IF(險種基本資料!$I$28="Y",factor!I30,factor!D30)*(1-VLOOKUP(A29+1,險種基本資料!L:V,2+險種基本資料!$H$28,FALSE)),0)</f>
        <v>7329</v>
      </c>
      <c r="AB29">
        <f ca="1">IF(B29=109,0,ROUND(SA*UNIT/UVUNIT*(Z29+(AA29+factor!C30-Z29)*ROUNDDOWN(1/365,6)),0))</f>
        <v>2702392</v>
      </c>
      <c r="AC29">
        <f ca="1">IF(B29=109,0,ROUND(P29/UVUNIT*(factor!H29+(factor!H30+factor!C30-factor!H29)*ROUNDDOWN(1/365,6)) + IF(B29&lt;15,N29,0),0))</f>
        <v>0</v>
      </c>
      <c r="AD29">
        <f t="shared" ca="1" si="5"/>
        <v>0</v>
      </c>
      <c r="AE29">
        <f t="shared" ca="1" si="6"/>
        <v>0</v>
      </c>
      <c r="AF29">
        <f ca="1">factor!C29+AF28</f>
        <v>0</v>
      </c>
    </row>
    <row r="30" spans="1:32" ht="16.149999999999999" hidden="1">
      <c r="A30" s="120">
        <v>28</v>
      </c>
      <c r="B30" s="121">
        <f t="shared" ca="1" si="0"/>
        <v>98</v>
      </c>
      <c r="C30" s="122">
        <f t="shared" si="14"/>
        <v>1.75</v>
      </c>
      <c r="D30" s="122">
        <f t="shared" si="14"/>
        <v>1.75</v>
      </c>
      <c r="E30" s="123">
        <f ca="1">ROUND(SA*factor!D30*UNIT/UVUNIT,RoundNo)+ ROUND(SA*factor!C30*UNIT/UVUNIT,RoundNo)</f>
        <v>2713098.32</v>
      </c>
      <c r="F30" s="123">
        <f ca="1">ROUND(P29*factor!H30/UVUNIT,RoundNo)+ROUND(P29*(factor!C30/UVUNIT),RoundNo)</f>
        <v>0</v>
      </c>
      <c r="G30" s="123">
        <f t="shared" ca="1" si="8"/>
        <v>0</v>
      </c>
      <c r="H30" s="124">
        <f t="shared" ca="1" si="1"/>
        <v>0</v>
      </c>
      <c r="I30" s="123">
        <f t="shared" ca="1" si="9"/>
        <v>2655727</v>
      </c>
      <c r="J30" s="123">
        <f ca="1">ROUND(SA*factor!G30*UNIT/UVUNIT,0)</f>
        <v>2855620</v>
      </c>
      <c r="K30" s="123">
        <f ca="1">ROUND(SA*factor!C30*UNIT/UVUNIT,0)</f>
        <v>0</v>
      </c>
      <c r="L30" s="123">
        <f ca="1">ROUND(SA*factor!E30*UNIT/UVUNIT,0)</f>
        <v>2713098</v>
      </c>
      <c r="M30" s="123">
        <f ca="1">ROUND(SA*factor!D30*UNIT/UVUNIT,0)</f>
        <v>2713098</v>
      </c>
      <c r="N30" s="123">
        <f t="shared" ca="1" si="2"/>
        <v>0</v>
      </c>
      <c r="O30" s="123">
        <f ca="1">IF(B30=15,ROUND(N30/(factor!C30+factor!H30)*UVUNIT,0),0)+IF(AND(B30&gt;15,OR(OR(PUAD=ZDIVOPT02,A30&lt;=PUAYear),AND(PMST=ZDIVOPT02,A30&gt;=PayYear))),ROUND((G30-H31)/(factor!C30+factor!H30)*UVUNIT,0),0)</f>
        <v>0</v>
      </c>
      <c r="P30" s="123">
        <f t="shared" ca="1" si="10"/>
        <v>0</v>
      </c>
      <c r="Q30" s="123">
        <f ca="1">ROUND(P30*(factor!C30)/UVUNIT,0)+ROUND(P30*(factor!H30)/UVUNIT,0)</f>
        <v>0</v>
      </c>
      <c r="R30" s="123">
        <f t="shared" ca="1" si="3"/>
        <v>0</v>
      </c>
      <c r="S30" s="123">
        <f t="shared" ca="1" si="11"/>
        <v>0</v>
      </c>
      <c r="T30" s="123">
        <f t="shared" ca="1" si="12"/>
        <v>0</v>
      </c>
      <c r="U30" s="123"/>
      <c r="V30" s="123">
        <f t="shared" ca="1" si="4"/>
        <v>0</v>
      </c>
      <c r="W30" s="123">
        <f ca="1">ROUND((P29*factor!B30/UVUNIT),0)</f>
        <v>0</v>
      </c>
      <c r="X30" s="123">
        <f ca="1">ROUND((ROUND(P29*factor!C30/UVUNIT,0)+ROUND(P29*factor!H30/UVUNIT,0))*VLOOKUP(B30,Corridor,2,FALSE),0)</f>
        <v>0</v>
      </c>
      <c r="Y30" s="123">
        <f t="shared" ca="1" si="13"/>
        <v>2713098.32</v>
      </c>
      <c r="Z30" s="109">
        <f ca="1">ROUND(IF(險種基本資料!$I$28="Y",factor!I30,factor!D30)*(1-VLOOKUP(A30+1,險種基本資料!L:V,2+險種基本資料!$H$28,FALSE)),0)</f>
        <v>7329</v>
      </c>
      <c r="AA30">
        <f ca="1">ROUND(IF(險種基本資料!$I$28="Y",factor!I31,factor!D31)*(1-VLOOKUP(A30+1,險種基本資料!L:V,2+險種基本資料!$H$28,FALSE)),0)</f>
        <v>7357</v>
      </c>
      <c r="AB30">
        <f ca="1">IF(B30=109,0,ROUND(SA*UNIT/UVUNIT*(Z30+(AA30+factor!C31-Z30)*ROUNDDOWN(1/365,6)),0))</f>
        <v>2713127</v>
      </c>
      <c r="AC30">
        <f ca="1">IF(B30=109,0,ROUND(P30/UVUNIT*(factor!H30+(factor!H31+factor!C31-factor!H30)*ROUNDDOWN(1/365,6)) + IF(B30&lt;15,N30,0),0))</f>
        <v>0</v>
      </c>
      <c r="AD30">
        <f t="shared" ca="1" si="5"/>
        <v>0</v>
      </c>
      <c r="AE30">
        <f t="shared" ca="1" si="6"/>
        <v>0</v>
      </c>
      <c r="AF30">
        <f ca="1">factor!C30+AF29</f>
        <v>0</v>
      </c>
    </row>
    <row r="31" spans="1:32" ht="16.149999999999999" hidden="1">
      <c r="A31" s="120">
        <v>29</v>
      </c>
      <c r="B31" s="121">
        <f t="shared" ca="1" si="0"/>
        <v>99</v>
      </c>
      <c r="C31" s="122">
        <f t="shared" si="14"/>
        <v>1.75</v>
      </c>
      <c r="D31" s="122">
        <f t="shared" si="14"/>
        <v>1.75</v>
      </c>
      <c r="E31" s="123">
        <f ca="1">ROUND(SA*factor!D31*UNIT/UVUNIT,RoundNo)+ ROUND(SA*factor!C31*UNIT/UVUNIT,RoundNo)</f>
        <v>2723463.55</v>
      </c>
      <c r="F31" s="123">
        <f ca="1">ROUND(P30*factor!H31/UVUNIT,RoundNo)+ROUND(P30*(factor!C31/UVUNIT),RoundNo)</f>
        <v>0</v>
      </c>
      <c r="G31" s="123">
        <f t="shared" ca="1" si="8"/>
        <v>0</v>
      </c>
      <c r="H31" s="124">
        <f t="shared" ca="1" si="1"/>
        <v>0</v>
      </c>
      <c r="I31" s="123">
        <f t="shared" ca="1" si="9"/>
        <v>2655727</v>
      </c>
      <c r="J31" s="123">
        <f ca="1">ROUND(SA*factor!G31*UNIT/UVUNIT,0)</f>
        <v>2855620</v>
      </c>
      <c r="K31" s="123">
        <f ca="1">ROUND(SA*factor!C31*UNIT/UVUNIT,0)</f>
        <v>0</v>
      </c>
      <c r="L31" s="123">
        <f ca="1">ROUND(SA*factor!E31*UNIT/UVUNIT,0)</f>
        <v>2723464</v>
      </c>
      <c r="M31" s="123">
        <f ca="1">ROUND(SA*factor!D31*UNIT/UVUNIT,0)</f>
        <v>2723464</v>
      </c>
      <c r="N31" s="123">
        <f t="shared" ca="1" si="2"/>
        <v>0</v>
      </c>
      <c r="O31" s="123">
        <f ca="1">IF(B31=15,ROUND(N31/(factor!C31+factor!H31)*UVUNIT,0),0)+IF(AND(B31&gt;15,OR(OR(PUAD=ZDIVOPT02,A31&lt;=PUAYear),AND(PMST=ZDIVOPT02,A31&gt;=PayYear))),ROUND((G31-H32)/(factor!C31+factor!H31)*UVUNIT,0),0)</f>
        <v>0</v>
      </c>
      <c r="P31" s="123">
        <f t="shared" ca="1" si="10"/>
        <v>0</v>
      </c>
      <c r="Q31" s="123">
        <f ca="1">ROUND(P31*(factor!C31)/UVUNIT,0)+ROUND(P31*(factor!H31)/UVUNIT,0)</f>
        <v>0</v>
      </c>
      <c r="R31" s="123">
        <f t="shared" ca="1" si="3"/>
        <v>0</v>
      </c>
      <c r="S31" s="123">
        <f t="shared" ca="1" si="11"/>
        <v>0</v>
      </c>
      <c r="T31" s="123">
        <f t="shared" ca="1" si="12"/>
        <v>0</v>
      </c>
      <c r="U31" s="123"/>
      <c r="V31" s="123">
        <f t="shared" ca="1" si="4"/>
        <v>0</v>
      </c>
      <c r="W31" s="123">
        <f ca="1">ROUND((P30*factor!B31/UVUNIT),0)</f>
        <v>0</v>
      </c>
      <c r="X31" s="123">
        <f ca="1">ROUND((ROUND(P30*factor!C31/UVUNIT,0)+ROUND(P30*factor!H31/UVUNIT,0))*VLOOKUP(B31,Corridor,2,FALSE),0)</f>
        <v>0</v>
      </c>
      <c r="Y31" s="123">
        <f t="shared" ca="1" si="13"/>
        <v>2723463.55</v>
      </c>
      <c r="Z31" s="109">
        <f ca="1">ROUND(IF(險種基本資料!$I$28="Y",factor!I31,factor!D31)*(1-VLOOKUP(A31+1,險種基本資料!L:V,2+險種基本資料!$H$28,FALSE)),0)</f>
        <v>7357</v>
      </c>
      <c r="AA31">
        <f ca="1">ROUND(IF(險種基本資料!$I$28="Y",factor!I32,factor!D32)*(1-VLOOKUP(A31+1,險種基本資料!L:V,2+險種基本資料!$H$28,FALSE)),0)</f>
        <v>7384</v>
      </c>
      <c r="AB31">
        <f ca="1">IF(B31=109,0,ROUND(SA*UNIT/UVUNIT*(Z31+(AA31+factor!C32-Z31)*ROUNDDOWN(1/365,6)),0))</f>
        <v>2723491</v>
      </c>
      <c r="AC31">
        <f ca="1">IF(B31=109,0,ROUND(P31/UVUNIT*(factor!H31+(factor!H32+factor!C32-factor!H31)*ROUNDDOWN(1/365,6)) + IF(B31&lt;15,N31,0),0))</f>
        <v>0</v>
      </c>
      <c r="AD31">
        <f t="shared" ca="1" si="5"/>
        <v>0</v>
      </c>
      <c r="AE31">
        <f t="shared" ca="1" si="6"/>
        <v>0</v>
      </c>
      <c r="AF31">
        <f ca="1">factor!C31+AF30</f>
        <v>0</v>
      </c>
    </row>
    <row r="32" spans="1:32" ht="16.149999999999999" hidden="1">
      <c r="A32" s="120">
        <v>30</v>
      </c>
      <c r="B32" s="121">
        <f t="shared" ca="1" si="0"/>
        <v>100</v>
      </c>
      <c r="C32" s="122">
        <f t="shared" si="14"/>
        <v>1.75</v>
      </c>
      <c r="D32" s="122">
        <f t="shared" si="14"/>
        <v>1.75</v>
      </c>
      <c r="E32" s="123">
        <f ca="1">ROUND(SA*factor!D32*UNIT/UVUNIT,RoundNo)+ ROUND(SA*factor!C32*UNIT/UVUNIT,RoundNo)</f>
        <v>2733458.59</v>
      </c>
      <c r="F32" s="123">
        <f ca="1">ROUND(P31*factor!H32/UVUNIT,RoundNo)+ROUND(P31*(factor!C32/UVUNIT),RoundNo)</f>
        <v>0</v>
      </c>
      <c r="G32" s="123">
        <f t="shared" ca="1" si="8"/>
        <v>0</v>
      </c>
      <c r="H32" s="124">
        <f t="shared" ca="1" si="1"/>
        <v>0</v>
      </c>
      <c r="I32" s="123">
        <f t="shared" ca="1" si="9"/>
        <v>2655727</v>
      </c>
      <c r="J32" s="123">
        <f ca="1">ROUND(SA*factor!G32*UNIT/UVUNIT,0)</f>
        <v>2855620</v>
      </c>
      <c r="K32" s="123">
        <f ca="1">ROUND(SA*factor!C32*UNIT/UVUNIT,0)</f>
        <v>0</v>
      </c>
      <c r="L32" s="123">
        <f ca="1">ROUND(SA*factor!E32*UNIT/UVUNIT,0)</f>
        <v>2733459</v>
      </c>
      <c r="M32" s="123">
        <f ca="1">ROUND(SA*factor!D32*UNIT/UVUNIT,0)</f>
        <v>2733459</v>
      </c>
      <c r="N32" s="123">
        <f t="shared" ca="1" si="2"/>
        <v>0</v>
      </c>
      <c r="O32" s="123">
        <f ca="1">IF(B32=15,ROUND(N32/(factor!C32+factor!H32)*UVUNIT,0),0)+IF(AND(B32&gt;15,OR(OR(PUAD=ZDIVOPT02,A32&lt;=PUAYear),AND(PMST=ZDIVOPT02,A32&gt;=PayYear))),ROUND((G32-H33)/(factor!C32+factor!H32)*UVUNIT,0),0)</f>
        <v>0</v>
      </c>
      <c r="P32" s="123">
        <f t="shared" ca="1" si="10"/>
        <v>0</v>
      </c>
      <c r="Q32" s="123">
        <f ca="1">ROUND(P32*(factor!C32)/UVUNIT,0)+ROUND(P32*(factor!H32)/UVUNIT,0)</f>
        <v>0</v>
      </c>
      <c r="R32" s="123">
        <f t="shared" ca="1" si="3"/>
        <v>0</v>
      </c>
      <c r="S32" s="123">
        <f t="shared" ca="1" si="11"/>
        <v>0</v>
      </c>
      <c r="T32" s="123">
        <f t="shared" ca="1" si="12"/>
        <v>0</v>
      </c>
      <c r="U32" s="123"/>
      <c r="V32" s="123">
        <f t="shared" ca="1" si="4"/>
        <v>0</v>
      </c>
      <c r="W32" s="123">
        <f ca="1">ROUND((P31*factor!B32/UVUNIT),0)</f>
        <v>0</v>
      </c>
      <c r="X32" s="123">
        <f ca="1">ROUND((ROUND(P31*factor!C32/UVUNIT,0)+ROUND(P31*factor!H32/UVUNIT,0))*VLOOKUP(B32,Corridor,2,FALSE),0)</f>
        <v>0</v>
      </c>
      <c r="Y32" s="123">
        <f t="shared" ca="1" si="13"/>
        <v>2733458.59</v>
      </c>
      <c r="Z32" s="109">
        <f ca="1">ROUND(IF(險種基本資料!$I$28="Y",factor!I32,factor!D32)*(1-VLOOKUP(A32+1,險種基本資料!L:V,2+險種基本資料!$H$28,FALSE)),0)</f>
        <v>7384</v>
      </c>
      <c r="AA32">
        <f ca="1">ROUND(IF(險種基本資料!$I$28="Y",factor!I33,factor!D33)*(1-VLOOKUP(A32+1,險種基本資料!L:V,2+險種基本資料!$H$28,FALSE)),0)</f>
        <v>7409</v>
      </c>
      <c r="AB32">
        <f ca="1">IF(B32=109,0,ROUND(SA*UNIT/UVUNIT*(Z32+(AA32+factor!C33-Z32)*ROUNDDOWN(1/365,6)),0))</f>
        <v>2733484</v>
      </c>
      <c r="AC32">
        <f ca="1">IF(B32=109,0,ROUND(P32/UVUNIT*(factor!H32+(factor!H33+factor!C33-factor!H32)*ROUNDDOWN(1/365,6)) + IF(B32&lt;15,N32,0),0))</f>
        <v>0</v>
      </c>
      <c r="AD32">
        <f t="shared" ca="1" si="5"/>
        <v>0</v>
      </c>
      <c r="AE32">
        <f t="shared" ca="1" si="6"/>
        <v>0</v>
      </c>
      <c r="AF32">
        <f ca="1">factor!C32+AF31</f>
        <v>0</v>
      </c>
    </row>
    <row r="33" spans="1:32" ht="16.149999999999999" hidden="1">
      <c r="A33" s="120">
        <v>31</v>
      </c>
      <c r="B33" s="121">
        <f t="shared" ca="1" si="0"/>
        <v>101</v>
      </c>
      <c r="C33" s="122">
        <f t="shared" si="14"/>
        <v>1.75</v>
      </c>
      <c r="D33" s="122">
        <f t="shared" si="14"/>
        <v>1.75</v>
      </c>
      <c r="E33" s="123">
        <f ca="1">ROUND(SA*factor!D33*UNIT/UVUNIT,RoundNo)+ ROUND(SA*factor!C33*UNIT/UVUNIT,RoundNo)</f>
        <v>2742713.26</v>
      </c>
      <c r="F33" s="123">
        <f ca="1">ROUND(P32*factor!H33/UVUNIT,RoundNo)+ROUND(P32*(factor!C33/UVUNIT),RoundNo)</f>
        <v>0</v>
      </c>
      <c r="G33" s="123">
        <f t="shared" ca="1" si="8"/>
        <v>0</v>
      </c>
      <c r="H33" s="124">
        <f t="shared" ca="1" si="1"/>
        <v>0</v>
      </c>
      <c r="I33" s="123">
        <f t="shared" ca="1" si="9"/>
        <v>2655727</v>
      </c>
      <c r="J33" s="123">
        <f ca="1">ROUND(SA*factor!G33*UNIT/UVUNIT,0)</f>
        <v>2855620</v>
      </c>
      <c r="K33" s="123">
        <f ca="1">ROUND(SA*factor!C33*UNIT/UVUNIT,0)</f>
        <v>0</v>
      </c>
      <c r="L33" s="123">
        <f ca="1">ROUND(SA*factor!E33*UNIT/UVUNIT,0)</f>
        <v>2742713</v>
      </c>
      <c r="M33" s="123">
        <f ca="1">ROUND(SA*factor!D33*UNIT/UVUNIT,0)</f>
        <v>2742713</v>
      </c>
      <c r="N33" s="123">
        <f t="shared" ca="1" si="2"/>
        <v>0</v>
      </c>
      <c r="O33" s="123">
        <f ca="1">IF(B33=15,ROUND(N33/(factor!C33+factor!H33)*UVUNIT,0),0)+IF(AND(B33&gt;15,OR(OR(PUAD=ZDIVOPT02,A33&lt;=PUAYear),AND(PMST=ZDIVOPT02,A33&gt;=PayYear))),ROUND((G33-H34)/(factor!C33+factor!H33)*UVUNIT,0),0)</f>
        <v>0</v>
      </c>
      <c r="P33" s="123">
        <f t="shared" ca="1" si="10"/>
        <v>0</v>
      </c>
      <c r="Q33" s="123">
        <f ca="1">ROUND(P33*(factor!C33)/UVUNIT,0)+ROUND(P33*(factor!H33)/UVUNIT,0)</f>
        <v>0</v>
      </c>
      <c r="R33" s="123">
        <f t="shared" ca="1" si="3"/>
        <v>0</v>
      </c>
      <c r="S33" s="123">
        <f t="shared" ca="1" si="11"/>
        <v>0</v>
      </c>
      <c r="T33" s="123">
        <f t="shared" ca="1" si="12"/>
        <v>0</v>
      </c>
      <c r="U33" s="123"/>
      <c r="V33" s="123">
        <f t="shared" ca="1" si="4"/>
        <v>0</v>
      </c>
      <c r="W33" s="123">
        <f ca="1">ROUND((P32*factor!B33/UVUNIT),0)</f>
        <v>0</v>
      </c>
      <c r="X33" s="123">
        <f ca="1">ROUND((ROUND(P32*factor!C33/UVUNIT,0)+ROUND(P32*factor!H33/UVUNIT,0))*VLOOKUP(B33,Corridor,2,FALSE),0)</f>
        <v>0</v>
      </c>
      <c r="Y33" s="123">
        <f t="shared" ca="1" si="13"/>
        <v>2742713.26</v>
      </c>
      <c r="Z33" s="109">
        <f ca="1">ROUND(IF(險種基本資料!$I$28="Y",factor!I33,factor!D33)*(1-VLOOKUP(A33+1,險種基本資料!L:V,2+險種基本資料!$H$28,FALSE)),0)</f>
        <v>7409</v>
      </c>
      <c r="AA33">
        <f ca="1">ROUND(IF(險種基本資料!$I$28="Y",factor!I34,factor!D34)*(1-VLOOKUP(A33+1,險種基本資料!L:V,2+險種基本資料!$H$28,FALSE)),0)</f>
        <v>7433</v>
      </c>
      <c r="AB33">
        <f ca="1">IF(B33=109,0,ROUND(SA*UNIT/UVUNIT*(Z33+(AA33+factor!C34-Z33)*ROUNDDOWN(1/365,6)),0))</f>
        <v>2742738</v>
      </c>
      <c r="AC33">
        <f ca="1">IF(B33=109,0,ROUND(P33/UVUNIT*(factor!H33+(factor!H34+factor!C34-factor!H33)*ROUNDDOWN(1/365,6)) + IF(B33&lt;15,N33,0),0))</f>
        <v>0</v>
      </c>
      <c r="AD33">
        <f t="shared" ca="1" si="5"/>
        <v>0</v>
      </c>
      <c r="AE33">
        <f t="shared" ca="1" si="6"/>
        <v>0</v>
      </c>
      <c r="AF33">
        <f ca="1">factor!C33+AF32</f>
        <v>0</v>
      </c>
    </row>
    <row r="34" spans="1:32" ht="16.149999999999999" hidden="1">
      <c r="A34" s="120">
        <v>32</v>
      </c>
      <c r="B34" s="121">
        <f t="shared" ca="1" si="0"/>
        <v>102</v>
      </c>
      <c r="C34" s="122">
        <f t="shared" si="14"/>
        <v>1.75</v>
      </c>
      <c r="D34" s="122">
        <f t="shared" si="14"/>
        <v>1.75</v>
      </c>
      <c r="E34" s="123">
        <f ca="1">ROUND(SA*factor!D34*UNIT/UVUNIT,RoundNo)+ ROUND(SA*factor!C34*UNIT/UVUNIT,RoundNo)</f>
        <v>2751597.74</v>
      </c>
      <c r="F34" s="123">
        <f ca="1">ROUND(P33*factor!H34/UVUNIT,RoundNo)+ROUND(P33*(factor!C34/UVUNIT),RoundNo)</f>
        <v>0</v>
      </c>
      <c r="G34" s="123">
        <f t="shared" ca="1" si="8"/>
        <v>0</v>
      </c>
      <c r="H34" s="124">
        <f t="shared" ca="1" si="1"/>
        <v>0</v>
      </c>
      <c r="I34" s="123">
        <f t="shared" ca="1" si="9"/>
        <v>2655727</v>
      </c>
      <c r="J34" s="123">
        <f ca="1">ROUND(SA*factor!G34*UNIT/UVUNIT,0)</f>
        <v>2855620</v>
      </c>
      <c r="K34" s="123">
        <f ca="1">ROUND(SA*factor!C34*UNIT/UVUNIT,0)</f>
        <v>0</v>
      </c>
      <c r="L34" s="123">
        <f ca="1">ROUND(SA*factor!E34*UNIT/UVUNIT,0)</f>
        <v>2751598</v>
      </c>
      <c r="M34" s="123">
        <f ca="1">ROUND(SA*factor!D34*UNIT/UVUNIT,0)</f>
        <v>2751598</v>
      </c>
      <c r="N34" s="123">
        <f t="shared" ca="1" si="2"/>
        <v>0</v>
      </c>
      <c r="O34" s="123">
        <f ca="1">IF(B34=15,ROUND(N34/(factor!C34+factor!H34)*UVUNIT,0),0)+IF(AND(B34&gt;15,OR(OR(PUAD=ZDIVOPT02,A34&lt;=PUAYear),AND(PMST=ZDIVOPT02,A34&gt;=PayYear))),ROUND((G34-H35)/(factor!C34+factor!H34)*UVUNIT,0),0)</f>
        <v>0</v>
      </c>
      <c r="P34" s="123">
        <f t="shared" ca="1" si="10"/>
        <v>0</v>
      </c>
      <c r="Q34" s="123">
        <f ca="1">ROUND(P34*(factor!C34)/UVUNIT,0)+ROUND(P34*(factor!H34)/UVUNIT,0)</f>
        <v>0</v>
      </c>
      <c r="R34" s="123">
        <f t="shared" ca="1" si="3"/>
        <v>0</v>
      </c>
      <c r="S34" s="123">
        <f t="shared" ca="1" si="11"/>
        <v>0</v>
      </c>
      <c r="T34" s="123">
        <f t="shared" ca="1" si="12"/>
        <v>0</v>
      </c>
      <c r="U34" s="123"/>
      <c r="V34" s="123">
        <f t="shared" ca="1" si="4"/>
        <v>0</v>
      </c>
      <c r="W34" s="123">
        <f ca="1">ROUND((P33*factor!B34/UVUNIT),0)</f>
        <v>0</v>
      </c>
      <c r="X34" s="123">
        <f ca="1">ROUND((ROUND(P33*factor!C34/UVUNIT,0)+ROUND(P33*factor!H34/UVUNIT,0))*VLOOKUP(B34,Corridor,2,FALSE),0)</f>
        <v>0</v>
      </c>
      <c r="Y34" s="123">
        <f t="shared" ca="1" si="13"/>
        <v>2751597.74</v>
      </c>
      <c r="Z34" s="109">
        <f ca="1">ROUND(IF(險種基本資料!$I$28="Y",factor!I34,factor!D34)*(1-VLOOKUP(A34+1,險種基本資料!L:V,2+險種基本資料!$H$28,FALSE)),0)</f>
        <v>7433</v>
      </c>
      <c r="AA34">
        <f ca="1">ROUND(IF(險種基本資料!$I$28="Y",factor!I35,factor!D35)*(1-VLOOKUP(A34+1,險種基本資料!L:V,2+險種基本資料!$H$28,FALSE)),0)</f>
        <v>7457</v>
      </c>
      <c r="AB34">
        <f ca="1">IF(B34=109,0,ROUND(SA*UNIT/UVUNIT*(Z34+(AA34+factor!C35-Z34)*ROUNDDOWN(1/365,6)),0))</f>
        <v>2751622</v>
      </c>
      <c r="AC34">
        <f ca="1">IF(B34=109,0,ROUND(P34/UVUNIT*(factor!H34+(factor!H35+factor!C35-factor!H34)*ROUNDDOWN(1/365,6)) + IF(B34&lt;15,N34,0),0))</f>
        <v>0</v>
      </c>
      <c r="AD34">
        <f t="shared" ca="1" si="5"/>
        <v>0</v>
      </c>
      <c r="AE34">
        <f t="shared" ca="1" si="6"/>
        <v>0</v>
      </c>
      <c r="AF34">
        <f ca="1">factor!C34+AF33</f>
        <v>0</v>
      </c>
    </row>
    <row r="35" spans="1:32" ht="16.149999999999999" hidden="1">
      <c r="A35" s="120">
        <v>33</v>
      </c>
      <c r="B35" s="121">
        <f t="shared" ref="B35:B66" ca="1" si="15">Age+A35-1</f>
        <v>103</v>
      </c>
      <c r="C35" s="122">
        <f t="shared" si="14"/>
        <v>1.75</v>
      </c>
      <c r="D35" s="122">
        <f t="shared" si="14"/>
        <v>1.75</v>
      </c>
      <c r="E35" s="123">
        <f ca="1">ROUND(SA*factor!D35*UNIT/UVUNIT,RoundNo)+ ROUND(SA*factor!C35*UNIT/UVUNIT,RoundNo)</f>
        <v>2760482.22</v>
      </c>
      <c r="F35" s="123">
        <f ca="1">ROUND(P34*factor!H35/UVUNIT,RoundNo)+ROUND(P34*(factor!C35/UVUNIT),RoundNo)</f>
        <v>0</v>
      </c>
      <c r="G35" s="123">
        <f t="shared" ca="1" si="8"/>
        <v>0</v>
      </c>
      <c r="H35" s="124">
        <f t="shared" ca="1" si="1"/>
        <v>0</v>
      </c>
      <c r="I35" s="123">
        <f t="shared" ca="1" si="9"/>
        <v>2655727</v>
      </c>
      <c r="J35" s="123">
        <f ca="1">ROUND(SA*factor!G35*UNIT/UVUNIT,0)</f>
        <v>2855620</v>
      </c>
      <c r="K35" s="123">
        <f ca="1">ROUND(SA*factor!C35*UNIT/UVUNIT,0)</f>
        <v>0</v>
      </c>
      <c r="L35" s="123">
        <f ca="1">ROUND(SA*factor!E35*UNIT/UVUNIT,0)</f>
        <v>2760482</v>
      </c>
      <c r="M35" s="123">
        <f ca="1">ROUND(SA*factor!D35*UNIT/UVUNIT,0)</f>
        <v>2760482</v>
      </c>
      <c r="N35" s="123">
        <f t="shared" ca="1" si="2"/>
        <v>0</v>
      </c>
      <c r="O35" s="123">
        <f ca="1">IF(B35=15,ROUND(N35/(factor!C35+factor!H35)*UVUNIT,0),0)+IF(AND(B35&gt;15,OR(OR(PUAD=ZDIVOPT02,A35&lt;=PUAYear),AND(PMST=ZDIVOPT02,A35&gt;=PayYear))),ROUND((G35-H36)/(factor!C35+factor!H35)*UVUNIT,0),0)</f>
        <v>0</v>
      </c>
      <c r="P35" s="123">
        <f t="shared" ca="1" si="10"/>
        <v>0</v>
      </c>
      <c r="Q35" s="123">
        <f ca="1">ROUND(P35*(factor!C35)/UVUNIT,0)+ROUND(P35*(factor!H35)/UVUNIT,0)</f>
        <v>0</v>
      </c>
      <c r="R35" s="123">
        <f t="shared" ca="1" si="3"/>
        <v>0</v>
      </c>
      <c r="S35" s="123">
        <f t="shared" ca="1" si="11"/>
        <v>0</v>
      </c>
      <c r="T35" s="123">
        <f t="shared" ca="1" si="12"/>
        <v>0</v>
      </c>
      <c r="U35" s="123"/>
      <c r="V35" s="123">
        <f t="shared" ref="V35:V66" ca="1" si="16">ROUND(ROUND(ROUND(P34*GP/UVUNIT,0)*MIN(A35,PayYear),0)*PremMuti-ROUND(P34*AF34/UVUNIT, 0),0)</f>
        <v>0</v>
      </c>
      <c r="W35" s="123">
        <f ca="1">ROUND((P34*factor!B35/UVUNIT),0)</f>
        <v>0</v>
      </c>
      <c r="X35" s="123">
        <f ca="1">ROUND((ROUND(P34*factor!C35/UVUNIT,0)+ROUND(P34*factor!H35/UVUNIT,0))*VLOOKUP(B35,Corridor,2,FALSE),0)</f>
        <v>0</v>
      </c>
      <c r="Y35" s="123">
        <f t="shared" ca="1" si="13"/>
        <v>2760482.22</v>
      </c>
      <c r="Z35" s="109">
        <f ca="1">ROUND(IF(險種基本資料!$I$28="Y",factor!I35,factor!D35)*(1-VLOOKUP(A35+1,險種基本資料!L:V,2+險種基本資料!$H$28,FALSE)),0)</f>
        <v>7457</v>
      </c>
      <c r="AA35">
        <f ca="1">ROUND(IF(險種基本資料!$I$28="Y",factor!I36,factor!D36)*(1-VLOOKUP(A35+1,險種基本資料!L:V,2+險種基本資料!$H$28,FALSE)),0)</f>
        <v>7482</v>
      </c>
      <c r="AB35">
        <f ca="1">IF(B35=109,0,ROUND(SA*UNIT/UVUNIT*(Z35+(AA35+factor!C36-Z35)*ROUNDDOWN(1/365,6)),0))</f>
        <v>2760508</v>
      </c>
      <c r="AC35">
        <f ca="1">IF(B35=109,0,ROUND(P35/UVUNIT*(factor!H35+(factor!H36+factor!C36-factor!H35)*ROUNDDOWN(1/365,6)) + IF(B35&lt;15,N35,0),0))</f>
        <v>0</v>
      </c>
      <c r="AD35">
        <f t="shared" ca="1" si="5"/>
        <v>0</v>
      </c>
      <c r="AE35">
        <f t="shared" ca="1" si="6"/>
        <v>0</v>
      </c>
      <c r="AF35">
        <f ca="1">factor!C35+AF34</f>
        <v>0</v>
      </c>
    </row>
    <row r="36" spans="1:32" ht="16.149999999999999" hidden="1">
      <c r="A36" s="120">
        <v>34</v>
      </c>
      <c r="B36" s="121">
        <f t="shared" ca="1" si="15"/>
        <v>104</v>
      </c>
      <c r="C36" s="122">
        <f t="shared" ref="C36:D51" si="17">C35</f>
        <v>1.75</v>
      </c>
      <c r="D36" s="122">
        <f t="shared" si="17"/>
        <v>1.75</v>
      </c>
      <c r="E36" s="123">
        <f ca="1">ROUND(SA*factor!D36*UNIT/UVUNIT,RoundNo)+ ROUND(SA*factor!C36*UNIT/UVUNIT,RoundNo)</f>
        <v>2769736.89</v>
      </c>
      <c r="F36" s="123">
        <f ca="1">ROUND(P35*factor!H36/UVUNIT,RoundNo)+ROUND(P35*(factor!C36/UVUNIT),RoundNo)</f>
        <v>0</v>
      </c>
      <c r="G36" s="123">
        <f t="shared" ca="1" si="8"/>
        <v>0</v>
      </c>
      <c r="H36" s="124">
        <f t="shared" ca="1" si="1"/>
        <v>0</v>
      </c>
      <c r="I36" s="123">
        <f t="shared" ca="1" si="9"/>
        <v>2655727</v>
      </c>
      <c r="J36" s="123">
        <f ca="1">ROUND(SA*factor!G36*UNIT/UVUNIT,0)</f>
        <v>2855620</v>
      </c>
      <c r="K36" s="123">
        <f ca="1">ROUND(SA*factor!C36*UNIT/UVUNIT,0)</f>
        <v>0</v>
      </c>
      <c r="L36" s="123">
        <f ca="1">ROUND(SA*factor!E36*UNIT/UVUNIT,0)</f>
        <v>2769737</v>
      </c>
      <c r="M36" s="123">
        <f ca="1">ROUND(SA*factor!D36*UNIT/UVUNIT,0)</f>
        <v>2769737</v>
      </c>
      <c r="N36" s="123">
        <f t="shared" ca="1" si="2"/>
        <v>0</v>
      </c>
      <c r="O36" s="123">
        <f ca="1">IF(B36=15,ROUND(N36/(factor!C36+factor!H36)*UVUNIT,0),0)+IF(AND(B36&gt;15,OR(OR(PUAD=ZDIVOPT02,A36&lt;=PUAYear),AND(PMST=ZDIVOPT02,A36&gt;=PayYear))),ROUND((G36-H37)/(factor!C36+factor!H36)*UVUNIT,0),0)</f>
        <v>0</v>
      </c>
      <c r="P36" s="123">
        <f t="shared" ca="1" si="10"/>
        <v>0</v>
      </c>
      <c r="Q36" s="123">
        <f ca="1">ROUND(P36*(factor!C36)/UVUNIT,0)+ROUND(P36*(factor!H36)/UVUNIT,0)</f>
        <v>0</v>
      </c>
      <c r="R36" s="123">
        <f t="shared" ca="1" si="3"/>
        <v>0</v>
      </c>
      <c r="S36" s="123">
        <f t="shared" ca="1" si="11"/>
        <v>0</v>
      </c>
      <c r="T36" s="123">
        <f t="shared" ca="1" si="12"/>
        <v>0</v>
      </c>
      <c r="U36" s="123"/>
      <c r="V36" s="123">
        <f t="shared" ca="1" si="16"/>
        <v>0</v>
      </c>
      <c r="W36" s="123">
        <f ca="1">ROUND((P35*factor!B36/UVUNIT),0)</f>
        <v>0</v>
      </c>
      <c r="X36" s="123">
        <f ca="1">ROUND((ROUND(P35*factor!C36/UVUNIT,0)+ROUND(P35*factor!H36/UVUNIT,0))*VLOOKUP(B36,Corridor,2,FALSE),0)</f>
        <v>0</v>
      </c>
      <c r="Y36" s="123">
        <f t="shared" ca="1" si="13"/>
        <v>2769736.89</v>
      </c>
      <c r="Z36" s="109">
        <f ca="1">ROUND(IF(險種基本資料!$I$28="Y",factor!I36,factor!D36)*(1-VLOOKUP(A36+1,險種基本資料!L:V,2+險種基本資料!$H$28,FALSE)),0)</f>
        <v>7482</v>
      </c>
      <c r="AA36">
        <f ca="1">ROUND(IF(險種基本資料!$I$28="Y",factor!I37,factor!D37)*(1-VLOOKUP(A36+1,險種基本資料!L:V,2+險種基本資料!$H$28,FALSE)),0)</f>
        <v>7509</v>
      </c>
      <c r="AB36">
        <f ca="1">IF(B36=109,0,ROUND(SA*UNIT/UVUNIT*(Z36+(AA36+factor!C37-Z36)*ROUNDDOWN(1/365,6)),0))</f>
        <v>2769764</v>
      </c>
      <c r="AC36">
        <f ca="1">IF(B36=109,0,ROUND(P36/UVUNIT*(factor!H36+(factor!H37+factor!C37-factor!H36)*ROUNDDOWN(1/365,6)) + IF(B36&lt;15,N36,0),0))</f>
        <v>0</v>
      </c>
      <c r="AD36">
        <f t="shared" ca="1" si="5"/>
        <v>0</v>
      </c>
      <c r="AE36">
        <f t="shared" ca="1" si="6"/>
        <v>0</v>
      </c>
      <c r="AF36">
        <f ca="1">factor!C36+AF35</f>
        <v>0</v>
      </c>
    </row>
    <row r="37" spans="1:32" ht="16.149999999999999" hidden="1">
      <c r="A37" s="120">
        <v>35</v>
      </c>
      <c r="B37" s="121">
        <f t="shared" ca="1" si="15"/>
        <v>105</v>
      </c>
      <c r="C37" s="122">
        <f t="shared" si="17"/>
        <v>1.75</v>
      </c>
      <c r="D37" s="122">
        <f t="shared" si="17"/>
        <v>1.75</v>
      </c>
      <c r="E37" s="123">
        <f ca="1">ROUND(SA*factor!D37*UNIT/UVUNIT,RoundNo)+ ROUND(SA*factor!C37*UNIT/UVUNIT,RoundNo)</f>
        <v>2779731.93</v>
      </c>
      <c r="F37" s="123">
        <f ca="1">ROUND(P36*factor!H37/UVUNIT,RoundNo)+ROUND(P36*(factor!C37/UVUNIT),RoundNo)</f>
        <v>0</v>
      </c>
      <c r="G37" s="123">
        <f t="shared" ca="1" si="8"/>
        <v>0</v>
      </c>
      <c r="H37" s="124">
        <f t="shared" ca="1" si="1"/>
        <v>0</v>
      </c>
      <c r="I37" s="123">
        <f t="shared" ca="1" si="9"/>
        <v>2655727</v>
      </c>
      <c r="J37" s="123">
        <f ca="1">ROUND(SA*factor!G37*UNIT/UVUNIT,0)</f>
        <v>2855620</v>
      </c>
      <c r="K37" s="123">
        <f ca="1">ROUND(SA*factor!C37*UNIT/UVUNIT,0)</f>
        <v>0</v>
      </c>
      <c r="L37" s="123">
        <f ca="1">ROUND(SA*factor!E37*UNIT/UVUNIT,0)</f>
        <v>2779732</v>
      </c>
      <c r="M37" s="123">
        <f ca="1">ROUND(SA*factor!D37*UNIT/UVUNIT,0)</f>
        <v>2779732</v>
      </c>
      <c r="N37" s="123">
        <f t="shared" ca="1" si="2"/>
        <v>0</v>
      </c>
      <c r="O37" s="123">
        <f ca="1">IF(B37=15,ROUND(N37/(factor!C37+factor!H37)*UVUNIT,0),0)+IF(AND(B37&gt;15,OR(OR(PUAD=ZDIVOPT02,A37&lt;=PUAYear),AND(PMST=ZDIVOPT02,A37&gt;=PayYear))),ROUND((G37-H38)/(factor!C37+factor!H37)*UVUNIT,0),0)</f>
        <v>0</v>
      </c>
      <c r="P37" s="123">
        <f t="shared" ca="1" si="10"/>
        <v>0</v>
      </c>
      <c r="Q37" s="123">
        <f ca="1">ROUND(P37*(factor!C37)/UVUNIT,0)+ROUND(P37*(factor!H37)/UVUNIT,0)</f>
        <v>0</v>
      </c>
      <c r="R37" s="123">
        <f t="shared" ca="1" si="3"/>
        <v>0</v>
      </c>
      <c r="S37" s="123">
        <f t="shared" ca="1" si="11"/>
        <v>0</v>
      </c>
      <c r="T37" s="123">
        <f t="shared" ca="1" si="12"/>
        <v>0</v>
      </c>
      <c r="U37" s="123"/>
      <c r="V37" s="123">
        <f t="shared" ca="1" si="16"/>
        <v>0</v>
      </c>
      <c r="W37" s="123">
        <f ca="1">ROUND((P36*factor!B37/UVUNIT),0)</f>
        <v>0</v>
      </c>
      <c r="X37" s="123">
        <f ca="1">ROUND((ROUND(P36*factor!C37/UVUNIT,0)+ROUND(P36*factor!H37/UVUNIT,0))*VLOOKUP(B37,Corridor,2,FALSE),0)</f>
        <v>0</v>
      </c>
      <c r="Y37" s="123">
        <f t="shared" ca="1" si="13"/>
        <v>2779731.93</v>
      </c>
      <c r="Z37" s="109">
        <f ca="1">ROUND(IF(險種基本資料!$I$28="Y",factor!I37,factor!D37)*(1-VLOOKUP(A37+1,險種基本資料!L:V,2+險種基本資料!$H$28,FALSE)),0)</f>
        <v>7509</v>
      </c>
      <c r="AA37">
        <f ca="1">ROUND(IF(險種基本資料!$I$28="Y",factor!I38,factor!D38)*(1-VLOOKUP(A37+1,險種基本資料!L:V,2+險種基本資料!$H$28,FALSE)),0)</f>
        <v>7537</v>
      </c>
      <c r="AB37">
        <f ca="1">IF(B37=109,0,ROUND(SA*UNIT/UVUNIT*(Z37+(AA37+factor!C38-Z37)*ROUNDDOWN(1/365,6)),0))</f>
        <v>2779760</v>
      </c>
      <c r="AC37">
        <f ca="1">IF(B37=109,0,ROUND(P37/UVUNIT*(factor!H37+(factor!H38+factor!C38-factor!H37)*ROUNDDOWN(1/365,6)) + IF(B37&lt;15,N37,0),0))</f>
        <v>0</v>
      </c>
      <c r="AD37">
        <f t="shared" ca="1" si="5"/>
        <v>0</v>
      </c>
      <c r="AE37">
        <f t="shared" ca="1" si="6"/>
        <v>0</v>
      </c>
      <c r="AF37">
        <f ca="1">factor!C37+AF36</f>
        <v>0</v>
      </c>
    </row>
    <row r="38" spans="1:32" ht="16.149999999999999" hidden="1">
      <c r="A38" s="120">
        <v>36</v>
      </c>
      <c r="B38" s="121">
        <f t="shared" ca="1" si="15"/>
        <v>106</v>
      </c>
      <c r="C38" s="122">
        <f t="shared" si="17"/>
        <v>1.75</v>
      </c>
      <c r="D38" s="122">
        <f t="shared" si="17"/>
        <v>1.75</v>
      </c>
      <c r="E38" s="123">
        <f ca="1">ROUND(SA*factor!D38*UNIT/UVUNIT,RoundNo)+ ROUND(SA*factor!C38*UNIT/UVUNIT,RoundNo)</f>
        <v>2790097.16</v>
      </c>
      <c r="F38" s="123">
        <f ca="1">ROUND(P37*factor!H38/UVUNIT,RoundNo)+ROUND(P37*(factor!C38/UVUNIT),RoundNo)</f>
        <v>0</v>
      </c>
      <c r="G38" s="123">
        <f t="shared" ca="1" si="8"/>
        <v>0</v>
      </c>
      <c r="H38" s="124">
        <f t="shared" ca="1" si="1"/>
        <v>0</v>
      </c>
      <c r="I38" s="123">
        <f t="shared" ca="1" si="9"/>
        <v>2655727</v>
      </c>
      <c r="J38" s="123">
        <f ca="1">ROUND(SA*factor!G38*UNIT/UVUNIT,0)</f>
        <v>2855620</v>
      </c>
      <c r="K38" s="123">
        <f ca="1">ROUND(SA*factor!C38*UNIT/UVUNIT,0)</f>
        <v>0</v>
      </c>
      <c r="L38" s="123">
        <f ca="1">ROUND(SA*factor!E38*UNIT/UVUNIT,0)</f>
        <v>2790097</v>
      </c>
      <c r="M38" s="123">
        <f ca="1">ROUND(SA*factor!D38*UNIT/UVUNIT,0)</f>
        <v>2790097</v>
      </c>
      <c r="N38" s="123">
        <f t="shared" ca="1" si="2"/>
        <v>0</v>
      </c>
      <c r="O38" s="123">
        <f ca="1">IF(B38=15,ROUND(N38/(factor!C38+factor!H38)*UVUNIT,0),0)+IF(AND(B38&gt;15,OR(OR(PUAD=ZDIVOPT02,A38&lt;=PUAYear),AND(PMST=ZDIVOPT02,A38&gt;=PayYear))),ROUND((G38-H39)/(factor!C38+factor!H38)*UVUNIT,0),0)</f>
        <v>0</v>
      </c>
      <c r="P38" s="123">
        <f t="shared" ca="1" si="10"/>
        <v>0</v>
      </c>
      <c r="Q38" s="123">
        <f ca="1">ROUND(P38*(factor!C38)/UVUNIT,0)+ROUND(P38*(factor!H38)/UVUNIT,0)</f>
        <v>0</v>
      </c>
      <c r="R38" s="123">
        <f t="shared" ca="1" si="3"/>
        <v>0</v>
      </c>
      <c r="S38" s="123">
        <f t="shared" ca="1" si="11"/>
        <v>0</v>
      </c>
      <c r="T38" s="123">
        <f t="shared" ca="1" si="12"/>
        <v>0</v>
      </c>
      <c r="U38" s="123"/>
      <c r="V38" s="123">
        <f t="shared" ca="1" si="16"/>
        <v>0</v>
      </c>
      <c r="W38" s="123">
        <f ca="1">ROUND((P37*factor!B38/UVUNIT),0)</f>
        <v>0</v>
      </c>
      <c r="X38" s="123">
        <f ca="1">ROUND((ROUND(P37*factor!C38/UVUNIT,0)+ROUND(P37*factor!H38/UVUNIT,0))*VLOOKUP(B38,Corridor,2,FALSE),0)</f>
        <v>0</v>
      </c>
      <c r="Y38" s="123">
        <f t="shared" ca="1" si="13"/>
        <v>2790097.16</v>
      </c>
      <c r="Z38" s="109">
        <f ca="1">ROUND(IF(險種基本資料!$I$28="Y",factor!I38,factor!D38)*(1-VLOOKUP(A38+1,險種基本資料!L:V,2+險種基本資料!$H$28,FALSE)),0)</f>
        <v>7537</v>
      </c>
      <c r="AA38">
        <f ca="1">ROUND(IF(險種基本資料!$I$28="Y",factor!I39,factor!D39)*(1-VLOOKUP(A38+1,險種基本資料!L:V,2+險種基本資料!$H$28,FALSE)),0)</f>
        <v>7569</v>
      </c>
      <c r="AB38">
        <f ca="1">IF(B38=109,0,ROUND(SA*UNIT/UVUNIT*(Z38+(AA38+factor!C39-Z38)*ROUNDDOWN(1/365,6)),0))</f>
        <v>2790130</v>
      </c>
      <c r="AC38">
        <f ca="1">IF(B38=109,0,ROUND(P38/UVUNIT*(factor!H38+(factor!H39+factor!C39-factor!H38)*ROUNDDOWN(1/365,6)) + IF(B38&lt;15,N38,0),0))</f>
        <v>0</v>
      </c>
      <c r="AD38">
        <f t="shared" ca="1" si="5"/>
        <v>0</v>
      </c>
      <c r="AE38">
        <f t="shared" ca="1" si="6"/>
        <v>0</v>
      </c>
      <c r="AF38">
        <f ca="1">factor!C38+AF37</f>
        <v>0</v>
      </c>
    </row>
    <row r="39" spans="1:32" ht="16.149999999999999" hidden="1">
      <c r="A39" s="120">
        <v>37</v>
      </c>
      <c r="B39" s="121">
        <f t="shared" ca="1" si="15"/>
        <v>107</v>
      </c>
      <c r="C39" s="122">
        <f t="shared" si="17"/>
        <v>1.75</v>
      </c>
      <c r="D39" s="122">
        <f t="shared" si="17"/>
        <v>1.75</v>
      </c>
      <c r="E39" s="123">
        <f ca="1">ROUND(SA*factor!D39*UNIT/UVUNIT,RoundNo)+ ROUND(SA*factor!C39*UNIT/UVUNIT,RoundNo)</f>
        <v>2801943.13</v>
      </c>
      <c r="F39" s="123">
        <f ca="1">ROUND(P38*factor!H39/UVUNIT,RoundNo)+ROUND(P38*(factor!C39/UVUNIT),RoundNo)</f>
        <v>0</v>
      </c>
      <c r="G39" s="123">
        <f t="shared" ca="1" si="8"/>
        <v>0</v>
      </c>
      <c r="H39" s="124">
        <f t="shared" ca="1" si="1"/>
        <v>0</v>
      </c>
      <c r="I39" s="123">
        <f t="shared" ca="1" si="9"/>
        <v>2655727</v>
      </c>
      <c r="J39" s="123">
        <f ca="1">ROUND(SA*factor!G39*UNIT/UVUNIT,0)</f>
        <v>2855620</v>
      </c>
      <c r="K39" s="123">
        <f ca="1">ROUND(SA*factor!C39*UNIT/UVUNIT,0)</f>
        <v>0</v>
      </c>
      <c r="L39" s="123">
        <f ca="1">ROUND(SA*factor!E39*UNIT/UVUNIT,0)</f>
        <v>2801943</v>
      </c>
      <c r="M39" s="123">
        <f ca="1">ROUND(SA*factor!D39*UNIT/UVUNIT,0)</f>
        <v>2801943</v>
      </c>
      <c r="N39" s="123">
        <f t="shared" ca="1" si="2"/>
        <v>0</v>
      </c>
      <c r="O39" s="123">
        <f ca="1">IF(B39=15,ROUND(N39/(factor!C39+factor!H39)*UVUNIT,0),0)+IF(AND(B39&gt;15,OR(OR(PUAD=ZDIVOPT02,A39&lt;=PUAYear),AND(PMST=ZDIVOPT02,A39&gt;=PayYear))),ROUND((G39-H40)/(factor!C39+factor!H39)*UVUNIT,0),0)</f>
        <v>0</v>
      </c>
      <c r="P39" s="123">
        <f t="shared" ca="1" si="10"/>
        <v>0</v>
      </c>
      <c r="Q39" s="123">
        <f ca="1">ROUND(P39*(factor!C39)/UVUNIT,0)+ROUND(P39*(factor!H39)/UVUNIT,0)</f>
        <v>0</v>
      </c>
      <c r="R39" s="123">
        <f t="shared" ca="1" si="3"/>
        <v>0</v>
      </c>
      <c r="S39" s="123">
        <f t="shared" ca="1" si="11"/>
        <v>0</v>
      </c>
      <c r="T39" s="123">
        <f t="shared" ca="1" si="12"/>
        <v>0</v>
      </c>
      <c r="U39" s="123"/>
      <c r="V39" s="123">
        <f t="shared" ca="1" si="16"/>
        <v>0</v>
      </c>
      <c r="W39" s="123">
        <f ca="1">ROUND((P38*factor!B39/UVUNIT),0)</f>
        <v>0</v>
      </c>
      <c r="X39" s="123">
        <f ca="1">ROUND((ROUND(P38*factor!C39/UVUNIT,0)+ROUND(P38*factor!H39/UVUNIT,0))*VLOOKUP(B39,Corridor,2,FALSE),0)</f>
        <v>0</v>
      </c>
      <c r="Y39" s="123">
        <f t="shared" ca="1" si="13"/>
        <v>2801943.13</v>
      </c>
      <c r="Z39" s="109">
        <f ca="1">ROUND(IF(險種基本資料!$I$28="Y",factor!I39,factor!D39)*(1-VLOOKUP(A39+1,險種基本資料!L:V,2+險種基本資料!$H$28,FALSE)),0)</f>
        <v>7569</v>
      </c>
      <c r="AA39">
        <f ca="1">ROUND(IF(險種基本資料!$I$28="Y",factor!I40,factor!D40)*(1-VLOOKUP(A39+1,險種基本資料!L:V,2+險種基本資料!$H$28,FALSE)),0)</f>
        <v>7618</v>
      </c>
      <c r="AB39">
        <f ca="1">IF(B39=109,0,ROUND(SA*UNIT/UVUNIT*(Z39+(AA39+factor!C40-Z39)*ROUNDDOWN(1/365,6)),0))</f>
        <v>2801993</v>
      </c>
      <c r="AC39">
        <f ca="1">IF(B39=109,0,ROUND(P39/UVUNIT*(factor!H39+(factor!H40+factor!C40-factor!H39)*ROUNDDOWN(1/365,6)) + IF(B39&lt;15,N39,0),0))</f>
        <v>0</v>
      </c>
      <c r="AD39">
        <f t="shared" ca="1" si="5"/>
        <v>0</v>
      </c>
      <c r="AE39">
        <f t="shared" ca="1" si="6"/>
        <v>0</v>
      </c>
      <c r="AF39">
        <f ca="1">factor!C39+AF38</f>
        <v>0</v>
      </c>
    </row>
    <row r="40" spans="1:32" ht="16.149999999999999" hidden="1">
      <c r="A40" s="120">
        <v>38</v>
      </c>
      <c r="B40" s="121">
        <f t="shared" ca="1" si="15"/>
        <v>108</v>
      </c>
      <c r="C40" s="122">
        <f t="shared" si="17"/>
        <v>1.75</v>
      </c>
      <c r="D40" s="122">
        <f t="shared" si="17"/>
        <v>1.75</v>
      </c>
      <c r="E40" s="123">
        <f ca="1">ROUND(SA*factor!D40*UNIT/UVUNIT,RoundNo)+ ROUND(SA*factor!C40*UNIT/UVUNIT,RoundNo)</f>
        <v>2820082.28</v>
      </c>
      <c r="F40" s="123">
        <f ca="1">ROUND(P39*factor!H40/UVUNIT,RoundNo)+ROUND(P39*(factor!C40/UVUNIT),RoundNo)</f>
        <v>0</v>
      </c>
      <c r="G40" s="123">
        <f t="shared" ca="1" si="8"/>
        <v>0</v>
      </c>
      <c r="H40" s="124">
        <f t="shared" ca="1" si="1"/>
        <v>0</v>
      </c>
      <c r="I40" s="123">
        <f t="shared" ca="1" si="9"/>
        <v>2655727</v>
      </c>
      <c r="J40" s="123">
        <f ca="1">ROUND(SA*factor!G40*UNIT/UVUNIT,0)</f>
        <v>2855620</v>
      </c>
      <c r="K40" s="123">
        <f ca="1">ROUND(SA*factor!C40*UNIT/UVUNIT,0)</f>
        <v>0</v>
      </c>
      <c r="L40" s="123">
        <f ca="1">ROUND(SA*factor!E40*UNIT/UVUNIT,0)</f>
        <v>2820082</v>
      </c>
      <c r="M40" s="123">
        <f ca="1">ROUND(SA*factor!D40*UNIT/UVUNIT,0)</f>
        <v>2820082</v>
      </c>
      <c r="N40" s="123">
        <f t="shared" ca="1" si="2"/>
        <v>0</v>
      </c>
      <c r="O40" s="123">
        <f ca="1">IF(B40=15,ROUND(N40/(factor!C40+factor!H40)*UVUNIT,0),0)+IF(AND(B40&gt;15,OR(OR(PUAD=ZDIVOPT02,A40&lt;=PUAYear),AND(PMST=ZDIVOPT02,A40&gt;=PayYear))),ROUND((G40-H41)/(factor!C40+factor!H40)*UVUNIT,0),0)</f>
        <v>0</v>
      </c>
      <c r="P40" s="123">
        <f t="shared" ca="1" si="10"/>
        <v>0</v>
      </c>
      <c r="Q40" s="123">
        <f ca="1">ROUND(P40*(factor!C40)/UVUNIT,0)+ROUND(P40*(factor!H40)/UVUNIT,0)</f>
        <v>0</v>
      </c>
      <c r="R40" s="123">
        <f t="shared" ca="1" si="3"/>
        <v>0</v>
      </c>
      <c r="S40" s="123">
        <f t="shared" ca="1" si="11"/>
        <v>0</v>
      </c>
      <c r="T40" s="123">
        <f t="shared" ca="1" si="12"/>
        <v>0</v>
      </c>
      <c r="U40" s="123"/>
      <c r="V40" s="123">
        <f t="shared" ca="1" si="16"/>
        <v>0</v>
      </c>
      <c r="W40" s="123">
        <f ca="1">ROUND((P39*factor!B40/UVUNIT),0)</f>
        <v>0</v>
      </c>
      <c r="X40" s="123">
        <f ca="1">ROUND((ROUND(P39*factor!C40/UVUNIT,0)+ROUND(P39*factor!H40/UVUNIT,0))*VLOOKUP(B40,Corridor,2,FALSE),0)</f>
        <v>0</v>
      </c>
      <c r="Y40" s="123">
        <f t="shared" ca="1" si="13"/>
        <v>2820082.28</v>
      </c>
      <c r="Z40" s="109">
        <f ca="1">ROUND(IF(險種基本資料!$I$28="Y",factor!I40,factor!D40)*(1-VLOOKUP(A40+1,險種基本資料!L:V,2+險種基本資料!$H$28,FALSE)),0)</f>
        <v>7618</v>
      </c>
      <c r="AA40">
        <f ca="1">ROUND(IF(險種基本資料!$I$28="Y",factor!I41,factor!D41)*(1-VLOOKUP(A40+1,險種基本資料!L:V,2+險種基本資料!$H$28,FALSE)),0)</f>
        <v>0</v>
      </c>
      <c r="AB40">
        <f ca="1">IF(B40=109,0,ROUND(SA*UNIT/UVUNIT*(Z40+(AA40+factor!C41-Z40)*ROUNDDOWN(1/365,6)),0))</f>
        <v>2820180</v>
      </c>
      <c r="AC40">
        <f ca="1">IF(B40=109,0,ROUND(P40/UVUNIT*(factor!H40+(factor!H41+factor!C41-factor!H40)*ROUNDDOWN(1/365,6)) + IF(B40&lt;15,N40,0),0))</f>
        <v>0</v>
      </c>
      <c r="AD40">
        <f t="shared" ca="1" si="5"/>
        <v>0</v>
      </c>
      <c r="AE40">
        <f t="shared" ca="1" si="6"/>
        <v>0</v>
      </c>
      <c r="AF40">
        <f ca="1">factor!C40+AF39</f>
        <v>0</v>
      </c>
    </row>
    <row r="41" spans="1:32" ht="16.149999999999999" hidden="1">
      <c r="A41" s="120">
        <v>39</v>
      </c>
      <c r="B41" s="121">
        <f t="shared" ca="1" si="15"/>
        <v>109</v>
      </c>
      <c r="C41" s="122">
        <f t="shared" si="17"/>
        <v>1.75</v>
      </c>
      <c r="D41" s="122">
        <f t="shared" si="17"/>
        <v>1.75</v>
      </c>
      <c r="E41" s="123">
        <f ca="1">ROUND(SA*factor!D41*UNIT/UVUNIT,RoundNo)+ ROUND(SA*factor!C41*UNIT/UVUNIT,RoundNo)</f>
        <v>2855620.2</v>
      </c>
      <c r="F41" s="123">
        <f ca="1">ROUND(P40*factor!H41/UVUNIT,RoundNo)+ROUND(P40*(factor!C41/UVUNIT),RoundNo)</f>
        <v>0</v>
      </c>
      <c r="G41" s="123">
        <f t="shared" ca="1" si="8"/>
        <v>0</v>
      </c>
      <c r="H41" s="124">
        <f t="shared" ca="1" si="1"/>
        <v>0</v>
      </c>
      <c r="I41" s="123">
        <f t="shared" ca="1" si="9"/>
        <v>2655727</v>
      </c>
      <c r="J41" s="123">
        <f ca="1">ROUND(SA*factor!G41*UNIT/UVUNIT,0)</f>
        <v>2855620</v>
      </c>
      <c r="K41" s="123">
        <f ca="1">ROUND(SA*factor!C41*UNIT/UVUNIT,0)</f>
        <v>2855620</v>
      </c>
      <c r="L41" s="123">
        <f ca="1">ROUND(SA*factor!E41*UNIT/UVUNIT,0)</f>
        <v>0</v>
      </c>
      <c r="M41" s="123">
        <f ca="1">ROUND(SA*factor!D41*UNIT/UVUNIT,0)</f>
        <v>0</v>
      </c>
      <c r="N41" s="123">
        <f t="shared" ca="1" si="2"/>
        <v>0</v>
      </c>
      <c r="O41" s="123">
        <f ca="1">IF(B41=15,ROUND(N41/(factor!C41+factor!H41)*UVUNIT,0),0)+IF(AND(B41&gt;15,OR(OR(PUAD=ZDIVOPT02,A41&lt;=PUAYear),AND(PMST=ZDIVOPT02,A41&gt;=PayYear))),ROUND((G41-H42)/(factor!C41+factor!H41)*UVUNIT,0),0)</f>
        <v>0</v>
      </c>
      <c r="P41" s="123">
        <f t="shared" ca="1" si="10"/>
        <v>0</v>
      </c>
      <c r="Q41" s="123">
        <f ca="1">ROUND(P41*(factor!C41)/UVUNIT,0)+ROUND(P41*(factor!H41)/UVUNIT,0)</f>
        <v>0</v>
      </c>
      <c r="R41" s="123">
        <f t="shared" ca="1" si="3"/>
        <v>0</v>
      </c>
      <c r="S41" s="123">
        <f t="shared" ca="1" si="11"/>
        <v>0</v>
      </c>
      <c r="T41" s="123">
        <f t="shared" ca="1" si="12"/>
        <v>0</v>
      </c>
      <c r="U41" s="123"/>
      <c r="V41" s="123">
        <f t="shared" ca="1" si="16"/>
        <v>0</v>
      </c>
      <c r="W41" s="123">
        <f ca="1">ROUND((P40*factor!B41/UVUNIT),0)</f>
        <v>0</v>
      </c>
      <c r="X41" s="123">
        <f ca="1">ROUND((ROUND(P40*factor!C41/UVUNIT,0)+ROUND(P40*factor!H41/UVUNIT,0))*VLOOKUP(B41,Corridor,2,FALSE),0)</f>
        <v>0</v>
      </c>
      <c r="Y41" s="123">
        <f t="shared" ca="1" si="13"/>
        <v>2855620.2</v>
      </c>
      <c r="Z41" s="109">
        <f ca="1">ROUND(IF(險種基本資料!$I$28="Y",factor!I41,factor!D41)*(1-VLOOKUP(A41+1,險種基本資料!L:V,2+險種基本資料!$H$28,FALSE)),0)</f>
        <v>0</v>
      </c>
      <c r="AA41">
        <f ca="1">ROUND(IF(險種基本資料!$I$28="Y",factor!I42,factor!D42)*(1-VLOOKUP(A41+1,險種基本資料!L:V,2+險種基本資料!$H$28,FALSE)),0)</f>
        <v>0</v>
      </c>
      <c r="AB41">
        <f ca="1">IF(B41=109,0,ROUND(SA*UNIT/UVUNIT*(Z41+(AA41+factor!C42-Z41)*ROUNDDOWN(1/365,6)),0))</f>
        <v>0</v>
      </c>
      <c r="AC41">
        <f ca="1">IF(B41=109,0,ROUND(P41/UVUNIT*(factor!H41+(factor!H42+factor!C42-factor!H41)*ROUNDDOWN(1/365,6)) + IF(B41&lt;15,N41,0),0))</f>
        <v>0</v>
      </c>
      <c r="AD41">
        <f t="shared" ca="1" si="5"/>
        <v>0</v>
      </c>
      <c r="AE41">
        <f t="shared" ca="1" si="6"/>
        <v>0</v>
      </c>
      <c r="AF41">
        <f ca="1">factor!C41+AF40</f>
        <v>7714</v>
      </c>
    </row>
    <row r="42" spans="1:32" ht="16.149999999999999" hidden="1">
      <c r="A42" s="120">
        <v>40</v>
      </c>
      <c r="B42" s="121">
        <f t="shared" ca="1" si="15"/>
        <v>110</v>
      </c>
      <c r="C42" s="122">
        <f t="shared" si="17"/>
        <v>1.75</v>
      </c>
      <c r="D42" s="122">
        <f t="shared" si="17"/>
        <v>1.75</v>
      </c>
      <c r="E42" s="123">
        <f ca="1">ROUND(SA*factor!D42*UNIT/UVUNIT,RoundNo)+ ROUND(SA*factor!C42*UNIT/UVUNIT,RoundNo)</f>
        <v>0</v>
      </c>
      <c r="F42" s="123">
        <f ca="1">ROUND(P41*factor!H42/UVUNIT,RoundNo)+ROUND(P41*(factor!C42/UVUNIT),RoundNo)</f>
        <v>0</v>
      </c>
      <c r="G42" s="123">
        <f t="shared" ca="1" si="8"/>
        <v>0</v>
      </c>
      <c r="H42" s="124">
        <f t="shared" ca="1" si="1"/>
        <v>0</v>
      </c>
      <c r="I42" s="123">
        <f t="shared" ca="1" si="9"/>
        <v>2655727</v>
      </c>
      <c r="J42" s="123">
        <f ca="1">ROUND(SA*factor!G42*UNIT/UVUNIT,0)</f>
        <v>0</v>
      </c>
      <c r="K42" s="123">
        <f ca="1">ROUND(SA*factor!C42*UNIT/UVUNIT,0)</f>
        <v>0</v>
      </c>
      <c r="L42" s="123">
        <f ca="1">ROUND(SA*factor!E42*UNIT/UVUNIT,0)</f>
        <v>0</v>
      </c>
      <c r="M42" s="123">
        <f ca="1">ROUND(SA*factor!D42*UNIT/UVUNIT,0)</f>
        <v>0</v>
      </c>
      <c r="N42" s="123">
        <f t="shared" ca="1" si="2"/>
        <v>0</v>
      </c>
      <c r="O42" s="123" t="e">
        <f ca="1">IF(B42=15,ROUND(N42/(factor!C42+factor!H42)*UVUNIT,0),0)+IF(AND(B42&gt;15,OR(OR(PUAD=ZDIVOPT02,A42&lt;=PUAYear),AND(PMST=ZDIVOPT02,A42&gt;=PayYear))),ROUND((G42-H43)/(factor!C42+factor!H42)*UVUNIT,0),0)</f>
        <v>#DIV/0!</v>
      </c>
      <c r="P42" s="123" t="e">
        <f t="shared" ca="1" si="10"/>
        <v>#DIV/0!</v>
      </c>
      <c r="Q42" s="123" t="e">
        <f ca="1">ROUND(P42*(factor!C42)/UVUNIT,0)+ROUND(P42*(factor!H42)/UVUNIT,0)</f>
        <v>#DIV/0!</v>
      </c>
      <c r="R42" s="123">
        <f t="shared" ca="1" si="3"/>
        <v>0</v>
      </c>
      <c r="S42" s="123">
        <f t="shared" ca="1" si="11"/>
        <v>0</v>
      </c>
      <c r="T42" s="123">
        <f t="shared" ca="1" si="12"/>
        <v>0</v>
      </c>
      <c r="U42" s="123"/>
      <c r="V42" s="123">
        <f t="shared" ca="1" si="16"/>
        <v>0</v>
      </c>
      <c r="W42" s="123">
        <f ca="1">ROUND((P41*factor!B42/UVUNIT),0)</f>
        <v>0</v>
      </c>
      <c r="X42" s="123" t="e">
        <f ca="1">ROUND((ROUND(P41*factor!C42/UVUNIT,0)+ROUND(P41*factor!H42/UVUNIT,0))*VLOOKUP(B42,Corridor,2,FALSE),0)</f>
        <v>#N/A</v>
      </c>
      <c r="Y42" s="123">
        <f t="shared" ca="1" si="13"/>
        <v>0</v>
      </c>
      <c r="Z42" s="109">
        <f ca="1">ROUND(IF(險種基本資料!$I$28="Y",factor!I42,factor!D42)*(1-VLOOKUP(A42+1,險種基本資料!L:V,2+險種基本資料!$H$28,FALSE)),0)</f>
        <v>0</v>
      </c>
      <c r="AA42">
        <f ca="1">ROUND(IF(險種基本資料!$I$28="Y",factor!I43,factor!D43)*(1-VLOOKUP(A42+1,險種基本資料!L:V,2+險種基本資料!$H$28,FALSE)),0)</f>
        <v>0</v>
      </c>
      <c r="AB42">
        <f ca="1">IF(B42=109,0,ROUND(SA*UNIT/UVUNIT*(Z42+(AA42+factor!C43-Z42)*ROUNDDOWN(1/365,6)),0))</f>
        <v>0</v>
      </c>
      <c r="AC42" t="e">
        <f ca="1">IF(B42=109,0,ROUND(P42/UVUNIT*(factor!H42+(factor!H43+factor!C43-factor!H42)*ROUNDDOWN(1/365,6)) + IF(B42&lt;15,N42,0),0))</f>
        <v>#DIV/0!</v>
      </c>
      <c r="AD42">
        <f t="shared" ca="1" si="5"/>
        <v>0</v>
      </c>
      <c r="AE42">
        <f t="shared" ca="1" si="6"/>
        <v>0</v>
      </c>
      <c r="AF42">
        <f ca="1">factor!C42+AF41</f>
        <v>7714</v>
      </c>
    </row>
    <row r="43" spans="1:32" ht="16.149999999999999" hidden="1">
      <c r="A43" s="120">
        <v>41</v>
      </c>
      <c r="B43" s="121">
        <f t="shared" ca="1" si="15"/>
        <v>111</v>
      </c>
      <c r="C43" s="122">
        <f t="shared" si="17"/>
        <v>1.75</v>
      </c>
      <c r="D43" s="122">
        <f t="shared" si="17"/>
        <v>1.75</v>
      </c>
      <c r="E43" s="123">
        <f ca="1">ROUND(SA*factor!D43*UNIT/UVUNIT,RoundNo)+ ROUND(SA*factor!C43*UNIT/UVUNIT,RoundNo)</f>
        <v>0</v>
      </c>
      <c r="F43" s="123" t="e">
        <f ca="1">ROUND(P42*factor!H43/UVUNIT,RoundNo)+ROUND(P42*(factor!C43/UVUNIT),RoundNo)</f>
        <v>#DIV/0!</v>
      </c>
      <c r="G43" s="123" t="e">
        <f t="shared" ca="1" si="8"/>
        <v>#DIV/0!</v>
      </c>
      <c r="H43" s="124">
        <f t="shared" ca="1" si="1"/>
        <v>0</v>
      </c>
      <c r="I43" s="123">
        <f t="shared" ca="1" si="9"/>
        <v>2655727</v>
      </c>
      <c r="J43" s="123">
        <f ca="1">ROUND(SA*factor!G43*UNIT/UVUNIT,0)</f>
        <v>0</v>
      </c>
      <c r="K43" s="123">
        <f ca="1">ROUND(SA*factor!C43*UNIT/UVUNIT,0)</f>
        <v>0</v>
      </c>
      <c r="L43" s="123">
        <f ca="1">ROUND(SA*factor!E43*UNIT/UVUNIT,0)</f>
        <v>0</v>
      </c>
      <c r="M43" s="123">
        <f ca="1">ROUND(SA*factor!D43*UNIT/UVUNIT,0)</f>
        <v>0</v>
      </c>
      <c r="N43" s="123">
        <f t="shared" ca="1" si="2"/>
        <v>0</v>
      </c>
      <c r="O43" s="123" t="e">
        <f ca="1">IF(B43=15,ROUND(N43/(factor!C43+factor!H43)*UVUNIT,0),0)+IF(AND(B43&gt;15,OR(OR(PUAD=ZDIVOPT02,A43&lt;=PUAYear),AND(PMST=ZDIVOPT02,A43&gt;=PayYear))),ROUND((G43-H44)/(factor!C43+factor!H43)*UVUNIT,0),0)</f>
        <v>#DIV/0!</v>
      </c>
      <c r="P43" s="123" t="e">
        <f t="shared" ca="1" si="10"/>
        <v>#DIV/0!</v>
      </c>
      <c r="Q43" s="123" t="e">
        <f ca="1">ROUND(P43*(factor!C43)/UVUNIT,0)+ROUND(P43*(factor!H43)/UVUNIT,0)</f>
        <v>#DIV/0!</v>
      </c>
      <c r="R43" s="123" t="e">
        <f t="shared" ca="1" si="3"/>
        <v>#DIV/0!</v>
      </c>
      <c r="S43" s="123" t="e">
        <f t="shared" ca="1" si="11"/>
        <v>#DIV/0!</v>
      </c>
      <c r="T43" s="123" t="e">
        <f t="shared" ca="1" si="12"/>
        <v>#DIV/0!</v>
      </c>
      <c r="U43" s="123"/>
      <c r="V43" s="123" t="e">
        <f t="shared" ca="1" si="16"/>
        <v>#DIV/0!</v>
      </c>
      <c r="W43" s="123" t="e">
        <f ca="1">ROUND((P42*factor!B43/UVUNIT),0)</f>
        <v>#DIV/0!</v>
      </c>
      <c r="X43" s="123" t="e">
        <f ca="1">ROUND((ROUND(P42*factor!C43/UVUNIT,0)+ROUND(P42*factor!H43/UVUNIT,0))*VLOOKUP(B43,Corridor,2,FALSE),0)</f>
        <v>#DIV/0!</v>
      </c>
      <c r="Y43" s="123" t="e">
        <f t="shared" ca="1" si="13"/>
        <v>#DIV/0!</v>
      </c>
      <c r="Z43" s="109">
        <f ca="1">ROUND(IF(險種基本資料!$I$28="Y",factor!I43,factor!D43)*(1-VLOOKUP(A43+1,險種基本資料!L:V,2+險種基本資料!$H$28,FALSE)),0)</f>
        <v>0</v>
      </c>
      <c r="AA43">
        <f ca="1">ROUND(IF(險種基本資料!$I$28="Y",factor!I44,factor!D44)*(1-VLOOKUP(A43+1,險種基本資料!L:V,2+險種基本資料!$H$28,FALSE)),0)</f>
        <v>0</v>
      </c>
      <c r="AB43">
        <f ca="1">IF(B43=109,0,ROUND(SA*UNIT/UVUNIT*(Z43+(AA43+factor!C44-Z43)*ROUNDDOWN(1/365,6)),0))</f>
        <v>0</v>
      </c>
      <c r="AC43" t="e">
        <f ca="1">IF(B43=109,0,ROUND(P43/UVUNIT*(factor!H43+(factor!H44+factor!C44-factor!H43)*ROUNDDOWN(1/365,6)) + IF(B43&lt;15,N43,0),0))</f>
        <v>#DIV/0!</v>
      </c>
      <c r="AD43">
        <f t="shared" ca="1" si="5"/>
        <v>0</v>
      </c>
      <c r="AE43">
        <f t="shared" ca="1" si="6"/>
        <v>0</v>
      </c>
      <c r="AF43">
        <f ca="1">factor!C43+AF42</f>
        <v>7714</v>
      </c>
    </row>
    <row r="44" spans="1:32" ht="16.149999999999999" hidden="1">
      <c r="A44" s="120">
        <v>42</v>
      </c>
      <c r="B44" s="121">
        <f t="shared" ca="1" si="15"/>
        <v>112</v>
      </c>
      <c r="C44" s="122">
        <f t="shared" si="17"/>
        <v>1.75</v>
      </c>
      <c r="D44" s="122">
        <f t="shared" si="17"/>
        <v>1.75</v>
      </c>
      <c r="E44" s="123">
        <f ca="1">ROUND(SA*factor!D44*UNIT/UVUNIT,RoundNo)+ ROUND(SA*factor!C44*UNIT/UVUNIT,RoundNo)</f>
        <v>0</v>
      </c>
      <c r="F44" s="123" t="e">
        <f ca="1">ROUND(P43*factor!H44/UVUNIT,RoundNo)+ROUND(P43*(factor!C44/UVUNIT),RoundNo)</f>
        <v>#DIV/0!</v>
      </c>
      <c r="G44" s="123" t="e">
        <f t="shared" ca="1" si="8"/>
        <v>#DIV/0!</v>
      </c>
      <c r="H44" s="124">
        <f t="shared" ca="1" si="1"/>
        <v>0</v>
      </c>
      <c r="I44" s="123">
        <f t="shared" ca="1" si="9"/>
        <v>2655727</v>
      </c>
      <c r="J44" s="123">
        <f ca="1">ROUND(SA*factor!G44*UNIT/UVUNIT,0)</f>
        <v>0</v>
      </c>
      <c r="K44" s="123">
        <f ca="1">ROUND(SA*factor!C44*UNIT/UVUNIT,0)</f>
        <v>0</v>
      </c>
      <c r="L44" s="123">
        <f ca="1">ROUND(SA*factor!E44*UNIT/UVUNIT,0)</f>
        <v>0</v>
      </c>
      <c r="M44" s="123">
        <f ca="1">ROUND(SA*factor!D44*UNIT/UVUNIT,0)</f>
        <v>0</v>
      </c>
      <c r="N44" s="123">
        <f t="shared" ca="1" si="2"/>
        <v>0</v>
      </c>
      <c r="O44" s="123" t="e">
        <f ca="1">IF(B44=15,ROUND(N44/(factor!C44+factor!H44)*UVUNIT,0),0)+IF(AND(B44&gt;15,OR(OR(PUAD=ZDIVOPT02,A44&lt;=PUAYear),AND(PMST=ZDIVOPT02,A44&gt;=PayYear))),ROUND((G44-H45)/(factor!C44+factor!H44)*UVUNIT,0),0)</f>
        <v>#DIV/0!</v>
      </c>
      <c r="P44" s="123" t="e">
        <f t="shared" ca="1" si="10"/>
        <v>#DIV/0!</v>
      </c>
      <c r="Q44" s="123" t="e">
        <f ca="1">ROUND(P44*(factor!C44)/UVUNIT,0)+ROUND(P44*(factor!H44)/UVUNIT,0)</f>
        <v>#DIV/0!</v>
      </c>
      <c r="R44" s="123" t="e">
        <f t="shared" ca="1" si="3"/>
        <v>#DIV/0!</v>
      </c>
      <c r="S44" s="123" t="e">
        <f t="shared" ca="1" si="11"/>
        <v>#DIV/0!</v>
      </c>
      <c r="T44" s="123" t="e">
        <f t="shared" ca="1" si="12"/>
        <v>#DIV/0!</v>
      </c>
      <c r="U44" s="123"/>
      <c r="V44" s="123" t="e">
        <f t="shared" ca="1" si="16"/>
        <v>#DIV/0!</v>
      </c>
      <c r="W44" s="123" t="e">
        <f ca="1">ROUND((P43*factor!B44/UVUNIT),0)</f>
        <v>#DIV/0!</v>
      </c>
      <c r="X44" s="123" t="e">
        <f ca="1">ROUND((ROUND(P43*factor!C44/UVUNIT,0)+ROUND(P43*factor!H44/UVUNIT,0))*VLOOKUP(B44,Corridor,2,FALSE),0)</f>
        <v>#DIV/0!</v>
      </c>
      <c r="Y44" s="123" t="e">
        <f t="shared" ca="1" si="13"/>
        <v>#DIV/0!</v>
      </c>
      <c r="Z44" s="109">
        <f ca="1">ROUND(IF(險種基本資料!$I$28="Y",factor!I44,factor!D44)*(1-VLOOKUP(A44+1,險種基本資料!L:V,2+險種基本資料!$H$28,FALSE)),0)</f>
        <v>0</v>
      </c>
      <c r="AA44">
        <f ca="1">ROUND(IF(險種基本資料!$I$28="Y",factor!I45,factor!D45)*(1-VLOOKUP(A44+1,險種基本資料!L:V,2+險種基本資料!$H$28,FALSE)),0)</f>
        <v>0</v>
      </c>
      <c r="AB44">
        <f ca="1">IF(B44=109,0,ROUND(SA*UNIT/UVUNIT*(Z44+(AA44+factor!C45-Z44)*ROUNDDOWN(1/365,6)),0))</f>
        <v>0</v>
      </c>
      <c r="AC44" t="e">
        <f ca="1">IF(B44=109,0,ROUND(P44/UVUNIT*(factor!H44+(factor!H45+factor!C45-factor!H44)*ROUNDDOWN(1/365,6)) + IF(B44&lt;15,N44,0),0))</f>
        <v>#DIV/0!</v>
      </c>
      <c r="AD44">
        <f t="shared" ca="1" si="5"/>
        <v>0</v>
      </c>
      <c r="AE44">
        <f t="shared" ca="1" si="6"/>
        <v>0</v>
      </c>
      <c r="AF44">
        <f ca="1">factor!C44+AF43</f>
        <v>7714</v>
      </c>
    </row>
    <row r="45" spans="1:32" ht="16.149999999999999" hidden="1">
      <c r="A45" s="120">
        <v>43</v>
      </c>
      <c r="B45" s="121">
        <f t="shared" ca="1" si="15"/>
        <v>113</v>
      </c>
      <c r="C45" s="122">
        <f t="shared" si="17"/>
        <v>1.75</v>
      </c>
      <c r="D45" s="122">
        <f t="shared" si="17"/>
        <v>1.75</v>
      </c>
      <c r="E45" s="123">
        <f ca="1">ROUND(SA*factor!D45*UNIT/UVUNIT,RoundNo)+ ROUND(SA*factor!C45*UNIT/UVUNIT,RoundNo)</f>
        <v>0</v>
      </c>
      <c r="F45" s="123" t="e">
        <f ca="1">ROUND(P44*factor!H45/UVUNIT,RoundNo)+ROUND(P44*(factor!C45/UVUNIT),RoundNo)</f>
        <v>#DIV/0!</v>
      </c>
      <c r="G45" s="123" t="e">
        <f t="shared" ca="1" si="8"/>
        <v>#DIV/0!</v>
      </c>
      <c r="H45" s="124">
        <f t="shared" ca="1" si="1"/>
        <v>0</v>
      </c>
      <c r="I45" s="123">
        <f t="shared" ca="1" si="9"/>
        <v>2655727</v>
      </c>
      <c r="J45" s="123">
        <f ca="1">ROUND(SA*factor!G45*UNIT/UVUNIT,0)</f>
        <v>0</v>
      </c>
      <c r="K45" s="123">
        <f ca="1">ROUND(SA*factor!C45*UNIT/UVUNIT,0)</f>
        <v>0</v>
      </c>
      <c r="L45" s="123">
        <f ca="1">ROUND(SA*factor!E45*UNIT/UVUNIT,0)</f>
        <v>0</v>
      </c>
      <c r="M45" s="123">
        <f ca="1">ROUND(SA*factor!D45*UNIT/UVUNIT,0)</f>
        <v>0</v>
      </c>
      <c r="N45" s="123">
        <f t="shared" ca="1" si="2"/>
        <v>0</v>
      </c>
      <c r="O45" s="123" t="e">
        <f ca="1">IF(B45=15,ROUND(N45/(factor!C45+factor!H45)*UVUNIT,0),0)+IF(AND(B45&gt;15,OR(OR(PUAD=ZDIVOPT02,A45&lt;=PUAYear),AND(PMST=ZDIVOPT02,A45&gt;=PayYear))),ROUND((G45-H46)/(factor!C45+factor!H45)*UVUNIT,0),0)</f>
        <v>#DIV/0!</v>
      </c>
      <c r="P45" s="123" t="e">
        <f t="shared" ca="1" si="10"/>
        <v>#DIV/0!</v>
      </c>
      <c r="Q45" s="123" t="e">
        <f ca="1">ROUND(P45*(factor!C45)/UVUNIT,0)+ROUND(P45*(factor!H45)/UVUNIT,0)</f>
        <v>#DIV/0!</v>
      </c>
      <c r="R45" s="123" t="e">
        <f t="shared" ca="1" si="3"/>
        <v>#DIV/0!</v>
      </c>
      <c r="S45" s="123" t="e">
        <f t="shared" ca="1" si="11"/>
        <v>#DIV/0!</v>
      </c>
      <c r="T45" s="123" t="e">
        <f t="shared" ca="1" si="12"/>
        <v>#DIV/0!</v>
      </c>
      <c r="U45" s="123"/>
      <c r="V45" s="123" t="e">
        <f t="shared" ca="1" si="16"/>
        <v>#DIV/0!</v>
      </c>
      <c r="W45" s="123" t="e">
        <f ca="1">ROUND((P44*factor!B45/UVUNIT),0)</f>
        <v>#DIV/0!</v>
      </c>
      <c r="X45" s="123" t="e">
        <f ca="1">ROUND((ROUND(P44*factor!C45/UVUNIT,0)+ROUND(P44*factor!H45/UVUNIT,0))*VLOOKUP(B45,Corridor,2,FALSE),0)</f>
        <v>#DIV/0!</v>
      </c>
      <c r="Y45" s="123" t="e">
        <f t="shared" ca="1" si="13"/>
        <v>#DIV/0!</v>
      </c>
      <c r="Z45" s="109">
        <f ca="1">ROUND(IF(險種基本資料!$I$28="Y",factor!I45,factor!D45)*(1-VLOOKUP(A45+1,險種基本資料!L:V,2+險種基本資料!$H$28,FALSE)),0)</f>
        <v>0</v>
      </c>
      <c r="AA45">
        <f ca="1">ROUND(IF(險種基本資料!$I$28="Y",factor!I46,factor!D46)*(1-VLOOKUP(A45+1,險種基本資料!L:V,2+險種基本資料!$H$28,FALSE)),0)</f>
        <v>0</v>
      </c>
      <c r="AB45">
        <f ca="1">IF(B45=109,0,ROUND(SA*UNIT/UVUNIT*(Z45+(AA45+factor!C46-Z45)*ROUNDDOWN(1/365,6)),0))</f>
        <v>0</v>
      </c>
      <c r="AC45" t="e">
        <f ca="1">IF(B45=109,0,ROUND(P45/UVUNIT*(factor!H45+(factor!H46+factor!C46-factor!H45)*ROUNDDOWN(1/365,6)) + IF(B45&lt;15,N45,0),0))</f>
        <v>#DIV/0!</v>
      </c>
      <c r="AD45">
        <f t="shared" ca="1" si="5"/>
        <v>0</v>
      </c>
      <c r="AE45">
        <f t="shared" ca="1" si="6"/>
        <v>0</v>
      </c>
      <c r="AF45">
        <f ca="1">factor!C45+AF44</f>
        <v>7714</v>
      </c>
    </row>
    <row r="46" spans="1:32" ht="16.149999999999999" hidden="1">
      <c r="A46" s="120">
        <v>44</v>
      </c>
      <c r="B46" s="121">
        <f t="shared" ca="1" si="15"/>
        <v>114</v>
      </c>
      <c r="C46" s="122">
        <f t="shared" si="17"/>
        <v>1.75</v>
      </c>
      <c r="D46" s="122">
        <f t="shared" si="17"/>
        <v>1.75</v>
      </c>
      <c r="E46" s="123">
        <f ca="1">ROUND(SA*factor!D46*UNIT/UVUNIT,RoundNo)+ ROUND(SA*factor!C46*UNIT/UVUNIT,RoundNo)</f>
        <v>0</v>
      </c>
      <c r="F46" s="123" t="e">
        <f ca="1">ROUND(P45*factor!H46/UVUNIT,RoundNo)+ROUND(P45*(factor!C46/UVUNIT),RoundNo)</f>
        <v>#DIV/0!</v>
      </c>
      <c r="G46" s="123" t="e">
        <f t="shared" ca="1" si="8"/>
        <v>#DIV/0!</v>
      </c>
      <c r="H46" s="124">
        <f t="shared" ca="1" si="1"/>
        <v>0</v>
      </c>
      <c r="I46" s="123">
        <f t="shared" ca="1" si="9"/>
        <v>2655727</v>
      </c>
      <c r="J46" s="123">
        <f ca="1">ROUND(SA*factor!G46*UNIT/UVUNIT,0)</f>
        <v>0</v>
      </c>
      <c r="K46" s="123">
        <f ca="1">ROUND(SA*factor!C46*UNIT/UVUNIT,0)</f>
        <v>0</v>
      </c>
      <c r="L46" s="123">
        <f ca="1">ROUND(SA*factor!E46*UNIT/UVUNIT,0)</f>
        <v>0</v>
      </c>
      <c r="M46" s="123">
        <f ca="1">ROUND(SA*factor!D46*UNIT/UVUNIT,0)</f>
        <v>0</v>
      </c>
      <c r="N46" s="123">
        <f t="shared" ca="1" si="2"/>
        <v>0</v>
      </c>
      <c r="O46" s="123" t="e">
        <f ca="1">IF(B46=15,ROUND(N46/(factor!C46+factor!H46)*UVUNIT,0),0)+IF(AND(B46&gt;15,OR(OR(PUAD=ZDIVOPT02,A46&lt;=PUAYear),AND(PMST=ZDIVOPT02,A46&gt;=PayYear))),ROUND((G46-H47)/(factor!C46+factor!H46)*UVUNIT,0),0)</f>
        <v>#DIV/0!</v>
      </c>
      <c r="P46" s="123" t="e">
        <f t="shared" ca="1" si="10"/>
        <v>#DIV/0!</v>
      </c>
      <c r="Q46" s="123" t="e">
        <f ca="1">ROUND(P46*(factor!C46)/UVUNIT,0)+ROUND(P46*(factor!H46)/UVUNIT,0)</f>
        <v>#DIV/0!</v>
      </c>
      <c r="R46" s="123" t="e">
        <f t="shared" ca="1" si="3"/>
        <v>#DIV/0!</v>
      </c>
      <c r="S46" s="123" t="e">
        <f t="shared" ca="1" si="11"/>
        <v>#DIV/0!</v>
      </c>
      <c r="T46" s="123" t="e">
        <f t="shared" ca="1" si="12"/>
        <v>#DIV/0!</v>
      </c>
      <c r="U46" s="123"/>
      <c r="V46" s="123" t="e">
        <f t="shared" ca="1" si="16"/>
        <v>#DIV/0!</v>
      </c>
      <c r="W46" s="123" t="e">
        <f ca="1">ROUND((P45*factor!B46/UVUNIT),0)</f>
        <v>#DIV/0!</v>
      </c>
      <c r="X46" s="123" t="e">
        <f ca="1">ROUND((ROUND(P45*factor!C46/UVUNIT,0)+ROUND(P45*factor!H46/UVUNIT,0))*VLOOKUP(B46,Corridor,2,FALSE),0)</f>
        <v>#DIV/0!</v>
      </c>
      <c r="Y46" s="123" t="e">
        <f t="shared" ca="1" si="13"/>
        <v>#DIV/0!</v>
      </c>
      <c r="Z46" s="109">
        <f ca="1">ROUND(IF(險種基本資料!$I$28="Y",factor!I46,factor!D46)*(1-VLOOKUP(A46+1,險種基本資料!L:V,2+險種基本資料!$H$28,FALSE)),0)</f>
        <v>0</v>
      </c>
      <c r="AA46">
        <f ca="1">ROUND(IF(險種基本資料!$I$28="Y",factor!I47,factor!D47)*(1-VLOOKUP(A46+1,險種基本資料!L:V,2+險種基本資料!$H$28,FALSE)),0)</f>
        <v>0</v>
      </c>
      <c r="AB46">
        <f ca="1">IF(B46=109,0,ROUND(SA*UNIT/UVUNIT*(Z46+(AA46+factor!C47-Z46)*ROUNDDOWN(1/365,6)),0))</f>
        <v>0</v>
      </c>
      <c r="AC46" t="e">
        <f ca="1">IF(B46=109,0,ROUND(P46/UVUNIT*(factor!H46+(factor!H47+factor!C47-factor!H46)*ROUNDDOWN(1/365,6)) + IF(B46&lt;15,N46,0),0))</f>
        <v>#DIV/0!</v>
      </c>
      <c r="AD46">
        <f t="shared" ca="1" si="5"/>
        <v>0</v>
      </c>
      <c r="AE46">
        <f t="shared" ca="1" si="6"/>
        <v>0</v>
      </c>
      <c r="AF46">
        <f ca="1">factor!C46+AF45</f>
        <v>7714</v>
      </c>
    </row>
    <row r="47" spans="1:32" ht="16.149999999999999" hidden="1">
      <c r="A47" s="120">
        <v>45</v>
      </c>
      <c r="B47" s="121">
        <f t="shared" ca="1" si="15"/>
        <v>115</v>
      </c>
      <c r="C47" s="122">
        <f t="shared" si="17"/>
        <v>1.75</v>
      </c>
      <c r="D47" s="122">
        <f t="shared" si="17"/>
        <v>1.75</v>
      </c>
      <c r="E47" s="123">
        <f ca="1">ROUND(SA*factor!D47*UNIT/UVUNIT,RoundNo)+ ROUND(SA*factor!C47*UNIT/UVUNIT,RoundNo)</f>
        <v>0</v>
      </c>
      <c r="F47" s="123" t="e">
        <f ca="1">ROUND(P46*factor!H47/UVUNIT,RoundNo)+ROUND(P46*(factor!C47/UVUNIT),RoundNo)</f>
        <v>#DIV/0!</v>
      </c>
      <c r="G47" s="123" t="e">
        <f t="shared" ca="1" si="8"/>
        <v>#DIV/0!</v>
      </c>
      <c r="H47" s="124">
        <f t="shared" ca="1" si="1"/>
        <v>0</v>
      </c>
      <c r="I47" s="123">
        <f t="shared" ca="1" si="9"/>
        <v>2655727</v>
      </c>
      <c r="J47" s="123">
        <f ca="1">ROUND(SA*factor!G47*UNIT/UVUNIT,0)</f>
        <v>0</v>
      </c>
      <c r="K47" s="123">
        <f ca="1">ROUND(SA*factor!C47*UNIT/UVUNIT,0)</f>
        <v>0</v>
      </c>
      <c r="L47" s="123">
        <f ca="1">ROUND(SA*factor!E47*UNIT/UVUNIT,0)</f>
        <v>0</v>
      </c>
      <c r="M47" s="123">
        <f ca="1">ROUND(SA*factor!D47*UNIT/UVUNIT,0)</f>
        <v>0</v>
      </c>
      <c r="N47" s="123">
        <f t="shared" ca="1" si="2"/>
        <v>0</v>
      </c>
      <c r="O47" s="123" t="e">
        <f ca="1">IF(B47=15,ROUND(N47/(factor!C47+factor!H47)*UVUNIT,0),0)+IF(AND(B47&gt;15,OR(OR(PUAD=ZDIVOPT02,A47&lt;=PUAYear),AND(PMST=ZDIVOPT02,A47&gt;=PayYear))),ROUND((G47-H48)/(factor!C47+factor!H47)*UVUNIT,0),0)</f>
        <v>#DIV/0!</v>
      </c>
      <c r="P47" s="123" t="e">
        <f t="shared" ca="1" si="10"/>
        <v>#DIV/0!</v>
      </c>
      <c r="Q47" s="123" t="e">
        <f ca="1">ROUND(P47*(factor!C47)/UVUNIT,0)+ROUND(P47*(factor!H47)/UVUNIT,0)</f>
        <v>#DIV/0!</v>
      </c>
      <c r="R47" s="123" t="e">
        <f t="shared" ca="1" si="3"/>
        <v>#DIV/0!</v>
      </c>
      <c r="S47" s="123" t="e">
        <f t="shared" ca="1" si="11"/>
        <v>#DIV/0!</v>
      </c>
      <c r="T47" s="123" t="e">
        <f t="shared" ca="1" si="12"/>
        <v>#DIV/0!</v>
      </c>
      <c r="U47" s="123"/>
      <c r="V47" s="123" t="e">
        <f t="shared" ca="1" si="16"/>
        <v>#DIV/0!</v>
      </c>
      <c r="W47" s="123" t="e">
        <f ca="1">ROUND((P46*factor!B47/UVUNIT),0)</f>
        <v>#DIV/0!</v>
      </c>
      <c r="X47" s="123" t="e">
        <f ca="1">ROUND((ROUND(P46*factor!C47/UVUNIT,0)+ROUND(P46*factor!H47/UVUNIT,0))*VLOOKUP(B47,Corridor,2,FALSE),0)</f>
        <v>#DIV/0!</v>
      </c>
      <c r="Y47" s="123" t="e">
        <f t="shared" ca="1" si="13"/>
        <v>#DIV/0!</v>
      </c>
      <c r="Z47" s="109">
        <f ca="1">ROUND(IF(險種基本資料!$I$28="Y",factor!I47,factor!D47)*(1-VLOOKUP(A47+1,險種基本資料!L:V,2+險種基本資料!$H$28,FALSE)),0)</f>
        <v>0</v>
      </c>
      <c r="AA47">
        <f ca="1">ROUND(IF(險種基本資料!$I$28="Y",factor!I48,factor!D48)*(1-VLOOKUP(A47+1,險種基本資料!L:V,2+險種基本資料!$H$28,FALSE)),0)</f>
        <v>0</v>
      </c>
      <c r="AB47">
        <f ca="1">IF(B47=109,0,ROUND(SA*UNIT/UVUNIT*(Z47+(AA47+factor!C48-Z47)*ROUNDDOWN(1/365,6)),0))</f>
        <v>0</v>
      </c>
      <c r="AC47" t="e">
        <f ca="1">IF(B47=109,0,ROUND(P47/UVUNIT*(factor!H47+(factor!H48+factor!C48-factor!H47)*ROUNDDOWN(1/365,6)) + IF(B47&lt;15,N47,0),0))</f>
        <v>#DIV/0!</v>
      </c>
      <c r="AD47">
        <f t="shared" ca="1" si="5"/>
        <v>0</v>
      </c>
      <c r="AE47">
        <f t="shared" ca="1" si="6"/>
        <v>0</v>
      </c>
      <c r="AF47">
        <f ca="1">factor!C47+AF46</f>
        <v>7714</v>
      </c>
    </row>
    <row r="48" spans="1:32" ht="16.149999999999999" hidden="1">
      <c r="A48" s="120">
        <v>46</v>
      </c>
      <c r="B48" s="121">
        <f t="shared" ca="1" si="15"/>
        <v>116</v>
      </c>
      <c r="C48" s="122">
        <f t="shared" si="17"/>
        <v>1.75</v>
      </c>
      <c r="D48" s="122">
        <f t="shared" si="17"/>
        <v>1.75</v>
      </c>
      <c r="E48" s="123">
        <f ca="1">ROUND(SA*factor!D48*UNIT/UVUNIT,RoundNo)+ ROUND(SA*factor!C48*UNIT/UVUNIT,RoundNo)</f>
        <v>0</v>
      </c>
      <c r="F48" s="123" t="e">
        <f ca="1">ROUND(P47*factor!H48/UVUNIT,RoundNo)+ROUND(P47*(factor!C48/UVUNIT),RoundNo)</f>
        <v>#DIV/0!</v>
      </c>
      <c r="G48" s="123" t="e">
        <f t="shared" ca="1" si="8"/>
        <v>#DIV/0!</v>
      </c>
      <c r="H48" s="124">
        <f t="shared" ca="1" si="1"/>
        <v>0</v>
      </c>
      <c r="I48" s="123">
        <f t="shared" ca="1" si="9"/>
        <v>2655727</v>
      </c>
      <c r="J48" s="123">
        <f ca="1">ROUND(SA*factor!G48*UNIT/UVUNIT,0)</f>
        <v>0</v>
      </c>
      <c r="K48" s="123">
        <f ca="1">ROUND(SA*factor!C48*UNIT/UVUNIT,0)</f>
        <v>0</v>
      </c>
      <c r="L48" s="123">
        <f ca="1">ROUND(SA*factor!E48*UNIT/UVUNIT,0)</f>
        <v>0</v>
      </c>
      <c r="M48" s="123">
        <f ca="1">ROUND(SA*factor!D48*UNIT/UVUNIT,0)</f>
        <v>0</v>
      </c>
      <c r="N48" s="123">
        <f t="shared" ca="1" si="2"/>
        <v>0</v>
      </c>
      <c r="O48" s="123" t="e">
        <f ca="1">IF(B48=15,ROUND(N48/(factor!C48+factor!H48)*UVUNIT,0),0)+IF(AND(B48&gt;15,OR(OR(PUAD=ZDIVOPT02,A48&lt;=PUAYear),AND(PMST=ZDIVOPT02,A48&gt;=PayYear))),ROUND((G48-H49)/(factor!C48+factor!H48)*UVUNIT,0),0)</f>
        <v>#DIV/0!</v>
      </c>
      <c r="P48" s="123" t="e">
        <f t="shared" ca="1" si="10"/>
        <v>#DIV/0!</v>
      </c>
      <c r="Q48" s="123" t="e">
        <f ca="1">ROUND(P48*(factor!C48)/UVUNIT,0)+ROUND(P48*(factor!H48)/UVUNIT,0)</f>
        <v>#DIV/0!</v>
      </c>
      <c r="R48" s="123" t="e">
        <f t="shared" ca="1" si="3"/>
        <v>#DIV/0!</v>
      </c>
      <c r="S48" s="123" t="e">
        <f t="shared" ca="1" si="11"/>
        <v>#DIV/0!</v>
      </c>
      <c r="T48" s="123" t="e">
        <f t="shared" ca="1" si="12"/>
        <v>#DIV/0!</v>
      </c>
      <c r="U48" s="123"/>
      <c r="V48" s="123" t="e">
        <f t="shared" ca="1" si="16"/>
        <v>#DIV/0!</v>
      </c>
      <c r="W48" s="123" t="e">
        <f ca="1">ROUND((P47*factor!B48/UVUNIT),0)</f>
        <v>#DIV/0!</v>
      </c>
      <c r="X48" s="123" t="e">
        <f ca="1">ROUND((ROUND(P47*factor!C48/UVUNIT,0)+ROUND(P47*factor!H48/UVUNIT,0))*VLOOKUP(B48,Corridor,2,FALSE),0)</f>
        <v>#DIV/0!</v>
      </c>
      <c r="Y48" s="123" t="e">
        <f t="shared" ca="1" si="13"/>
        <v>#DIV/0!</v>
      </c>
      <c r="Z48" s="109">
        <f ca="1">ROUND(IF(險種基本資料!$I$28="Y",factor!I48,factor!D48)*(1-VLOOKUP(A48+1,險種基本資料!L:V,2+險種基本資料!$H$28,FALSE)),0)</f>
        <v>0</v>
      </c>
      <c r="AA48">
        <f ca="1">ROUND(IF(險種基本資料!$I$28="Y",factor!I49,factor!D49)*(1-VLOOKUP(A48+1,險種基本資料!L:V,2+險種基本資料!$H$28,FALSE)),0)</f>
        <v>0</v>
      </c>
      <c r="AB48">
        <f ca="1">IF(B48=109,0,ROUND(SA*UNIT/UVUNIT*(Z48+(AA48+factor!C49-Z48)*ROUNDDOWN(1/365,6)),0))</f>
        <v>0</v>
      </c>
      <c r="AC48" t="e">
        <f ca="1">IF(B48=109,0,ROUND(P48/UVUNIT*(factor!H48+(factor!H49+factor!C49-factor!H48)*ROUNDDOWN(1/365,6)) + IF(B48&lt;15,N48,0),0))</f>
        <v>#DIV/0!</v>
      </c>
      <c r="AD48">
        <f t="shared" ca="1" si="5"/>
        <v>0</v>
      </c>
      <c r="AE48">
        <f t="shared" ca="1" si="6"/>
        <v>0</v>
      </c>
      <c r="AF48">
        <f ca="1">factor!C48+AF47</f>
        <v>7714</v>
      </c>
    </row>
    <row r="49" spans="1:32" ht="16.149999999999999" hidden="1">
      <c r="A49" s="120">
        <v>47</v>
      </c>
      <c r="B49" s="121">
        <f t="shared" ca="1" si="15"/>
        <v>117</v>
      </c>
      <c r="C49" s="122">
        <f t="shared" si="17"/>
        <v>1.75</v>
      </c>
      <c r="D49" s="122">
        <f t="shared" si="17"/>
        <v>1.75</v>
      </c>
      <c r="E49" s="123">
        <f ca="1">ROUND(SA*factor!D49*UNIT/UVUNIT,RoundNo)+ ROUND(SA*factor!C49*UNIT/UVUNIT,RoundNo)</f>
        <v>0</v>
      </c>
      <c r="F49" s="123" t="e">
        <f ca="1">ROUND(P48*factor!H49/UVUNIT,RoundNo)+ROUND(P48*(factor!C49/UVUNIT),RoundNo)</f>
        <v>#DIV/0!</v>
      </c>
      <c r="G49" s="123" t="e">
        <f t="shared" ca="1" si="8"/>
        <v>#DIV/0!</v>
      </c>
      <c r="H49" s="124">
        <f t="shared" ca="1" si="1"/>
        <v>0</v>
      </c>
      <c r="I49" s="123">
        <f t="shared" ca="1" si="9"/>
        <v>2655727</v>
      </c>
      <c r="J49" s="123">
        <f ca="1">ROUND(SA*factor!G49*UNIT/UVUNIT,0)</f>
        <v>0</v>
      </c>
      <c r="K49" s="123">
        <f ca="1">ROUND(SA*factor!C49*UNIT/UVUNIT,0)</f>
        <v>0</v>
      </c>
      <c r="L49" s="123">
        <f ca="1">ROUND(SA*factor!E49*UNIT/UVUNIT,0)</f>
        <v>0</v>
      </c>
      <c r="M49" s="123">
        <f ca="1">ROUND(SA*factor!D49*UNIT/UVUNIT,0)</f>
        <v>0</v>
      </c>
      <c r="N49" s="123">
        <f t="shared" ca="1" si="2"/>
        <v>0</v>
      </c>
      <c r="O49" s="123" t="e">
        <f ca="1">IF(B49=15,ROUND(N49/(factor!C49+factor!H49)*UVUNIT,0),0)+IF(AND(B49&gt;15,OR(OR(PUAD=ZDIVOPT02,A49&lt;=PUAYear),AND(PMST=ZDIVOPT02,A49&gt;=PayYear))),ROUND((G49-H50)/(factor!C49+factor!H49)*UVUNIT,0),0)</f>
        <v>#DIV/0!</v>
      </c>
      <c r="P49" s="123" t="e">
        <f t="shared" ca="1" si="10"/>
        <v>#DIV/0!</v>
      </c>
      <c r="Q49" s="123" t="e">
        <f ca="1">ROUND(P49*(factor!C49)/UVUNIT,0)+ROUND(P49*(factor!H49)/UVUNIT,0)</f>
        <v>#DIV/0!</v>
      </c>
      <c r="R49" s="123" t="e">
        <f t="shared" ca="1" si="3"/>
        <v>#DIV/0!</v>
      </c>
      <c r="S49" s="123" t="e">
        <f t="shared" ca="1" si="11"/>
        <v>#DIV/0!</v>
      </c>
      <c r="T49" s="123" t="e">
        <f t="shared" ca="1" si="12"/>
        <v>#DIV/0!</v>
      </c>
      <c r="U49" s="123"/>
      <c r="V49" s="123" t="e">
        <f t="shared" ca="1" si="16"/>
        <v>#DIV/0!</v>
      </c>
      <c r="W49" s="123" t="e">
        <f ca="1">ROUND((P48*factor!B49/UVUNIT),0)</f>
        <v>#DIV/0!</v>
      </c>
      <c r="X49" s="123" t="e">
        <f ca="1">ROUND((ROUND(P48*factor!C49/UVUNIT,0)+ROUND(P48*factor!H49/UVUNIT,0))*VLOOKUP(B49,Corridor,2,FALSE),0)</f>
        <v>#DIV/0!</v>
      </c>
      <c r="Y49" s="123" t="e">
        <f t="shared" ca="1" si="13"/>
        <v>#DIV/0!</v>
      </c>
      <c r="Z49" s="109">
        <f ca="1">ROUND(IF(險種基本資料!$I$28="Y",factor!I49,factor!D49)*(1-VLOOKUP(A49+1,險種基本資料!L:V,2+險種基本資料!$H$28,FALSE)),0)</f>
        <v>0</v>
      </c>
      <c r="AA49">
        <f ca="1">ROUND(IF(險種基本資料!$I$28="Y",factor!I50,factor!D50)*(1-VLOOKUP(A49+1,險種基本資料!L:V,2+險種基本資料!$H$28,FALSE)),0)</f>
        <v>0</v>
      </c>
      <c r="AB49">
        <f ca="1">IF(B49=109,0,ROUND(SA*UNIT/UVUNIT*(Z49+(AA49+factor!C50-Z49)*ROUNDDOWN(1/365,6)),0))</f>
        <v>0</v>
      </c>
      <c r="AC49" t="e">
        <f ca="1">IF(B49=109,0,ROUND(P49/UVUNIT*(factor!H49+(factor!H50+factor!C50-factor!H49)*ROUNDDOWN(1/365,6)) + IF(B49&lt;15,N49,0),0))</f>
        <v>#DIV/0!</v>
      </c>
      <c r="AD49">
        <f t="shared" ca="1" si="5"/>
        <v>0</v>
      </c>
      <c r="AE49">
        <f t="shared" ca="1" si="6"/>
        <v>0</v>
      </c>
      <c r="AF49">
        <f ca="1">factor!C49+AF48</f>
        <v>7714</v>
      </c>
    </row>
    <row r="50" spans="1:32" ht="16.149999999999999" hidden="1">
      <c r="A50" s="120">
        <v>48</v>
      </c>
      <c r="B50" s="121">
        <f t="shared" ca="1" si="15"/>
        <v>118</v>
      </c>
      <c r="C50" s="122">
        <f t="shared" si="17"/>
        <v>1.75</v>
      </c>
      <c r="D50" s="122">
        <f t="shared" si="17"/>
        <v>1.75</v>
      </c>
      <c r="E50" s="123">
        <f ca="1">ROUND(SA*factor!D50*UNIT/UVUNIT,RoundNo)+ ROUND(SA*factor!C50*UNIT/UVUNIT,RoundNo)</f>
        <v>0</v>
      </c>
      <c r="F50" s="123" t="e">
        <f ca="1">ROUND(P49*factor!H50/UVUNIT,RoundNo)+ROUND(P49*(factor!C50/UVUNIT),RoundNo)</f>
        <v>#DIV/0!</v>
      </c>
      <c r="G50" s="123" t="e">
        <f t="shared" ca="1" si="8"/>
        <v>#DIV/0!</v>
      </c>
      <c r="H50" s="124">
        <f t="shared" ca="1" si="1"/>
        <v>0</v>
      </c>
      <c r="I50" s="123">
        <f t="shared" ca="1" si="9"/>
        <v>2655727</v>
      </c>
      <c r="J50" s="123">
        <f ca="1">ROUND(SA*factor!G50*UNIT/UVUNIT,0)</f>
        <v>0</v>
      </c>
      <c r="K50" s="123">
        <f ca="1">ROUND(SA*factor!C50*UNIT/UVUNIT,0)</f>
        <v>0</v>
      </c>
      <c r="L50" s="123">
        <f ca="1">ROUND(SA*factor!E50*UNIT/UVUNIT,0)</f>
        <v>0</v>
      </c>
      <c r="M50" s="123">
        <f ca="1">ROUND(SA*factor!D50*UNIT/UVUNIT,0)</f>
        <v>0</v>
      </c>
      <c r="N50" s="123">
        <f t="shared" ca="1" si="2"/>
        <v>0</v>
      </c>
      <c r="O50" s="123" t="e">
        <f ca="1">IF(B50=15,ROUND(N50/(factor!C50+factor!H50)*UVUNIT,0),0)+IF(AND(B50&gt;15,OR(OR(PUAD=ZDIVOPT02,A50&lt;=PUAYear),AND(PMST=ZDIVOPT02,A50&gt;=PayYear))),ROUND((G50-H51)/(factor!C50+factor!H50)*UVUNIT,0),0)</f>
        <v>#DIV/0!</v>
      </c>
      <c r="P50" s="123" t="e">
        <f t="shared" ca="1" si="10"/>
        <v>#DIV/0!</v>
      </c>
      <c r="Q50" s="123" t="e">
        <f ca="1">ROUND(P50*(factor!C50)/UVUNIT,0)+ROUND(P50*(factor!H50)/UVUNIT,0)</f>
        <v>#DIV/0!</v>
      </c>
      <c r="R50" s="123" t="e">
        <f t="shared" ca="1" si="3"/>
        <v>#DIV/0!</v>
      </c>
      <c r="S50" s="123" t="e">
        <f t="shared" ca="1" si="11"/>
        <v>#DIV/0!</v>
      </c>
      <c r="T50" s="123" t="e">
        <f t="shared" ca="1" si="12"/>
        <v>#DIV/0!</v>
      </c>
      <c r="U50" s="123"/>
      <c r="V50" s="123" t="e">
        <f t="shared" ca="1" si="16"/>
        <v>#DIV/0!</v>
      </c>
      <c r="W50" s="123" t="e">
        <f ca="1">ROUND((P49*factor!B50/UVUNIT),0)</f>
        <v>#DIV/0!</v>
      </c>
      <c r="X50" s="123" t="e">
        <f ca="1">ROUND((ROUND(P49*factor!C50/UVUNIT,0)+ROUND(P49*factor!H50/UVUNIT,0))*VLOOKUP(B50,Corridor,2,FALSE),0)</f>
        <v>#DIV/0!</v>
      </c>
      <c r="Y50" s="123" t="e">
        <f t="shared" ca="1" si="13"/>
        <v>#DIV/0!</v>
      </c>
      <c r="Z50" s="109">
        <f ca="1">ROUND(IF(險種基本資料!$I$28="Y",factor!I50,factor!D50)*(1-VLOOKUP(A50+1,險種基本資料!L:V,2+險種基本資料!$H$28,FALSE)),0)</f>
        <v>0</v>
      </c>
      <c r="AA50">
        <f ca="1">ROUND(IF(險種基本資料!$I$28="Y",factor!I51,factor!D51)*(1-VLOOKUP(A50+1,險種基本資料!L:V,2+險種基本資料!$H$28,FALSE)),0)</f>
        <v>0</v>
      </c>
      <c r="AB50">
        <f ca="1">IF(B50=109,0,ROUND(SA*UNIT/UVUNIT*(Z50+(AA50+factor!C51-Z50)*ROUNDDOWN(1/365,6)),0))</f>
        <v>0</v>
      </c>
      <c r="AC50" t="e">
        <f ca="1">IF(B50=109,0,ROUND(P50/UVUNIT*(factor!H50+(factor!H51+factor!C51-factor!H50)*ROUNDDOWN(1/365,6)) + IF(B50&lt;15,N50,0),0))</f>
        <v>#DIV/0!</v>
      </c>
      <c r="AD50">
        <f t="shared" ca="1" si="5"/>
        <v>0</v>
      </c>
      <c r="AE50">
        <f t="shared" ca="1" si="6"/>
        <v>0</v>
      </c>
      <c r="AF50">
        <f ca="1">factor!C50+AF49</f>
        <v>7714</v>
      </c>
    </row>
    <row r="51" spans="1:32" ht="16.149999999999999" hidden="1">
      <c r="A51" s="120">
        <v>49</v>
      </c>
      <c r="B51" s="121">
        <f t="shared" ca="1" si="15"/>
        <v>119</v>
      </c>
      <c r="C51" s="122">
        <f t="shared" si="17"/>
        <v>1.75</v>
      </c>
      <c r="D51" s="122">
        <f t="shared" si="17"/>
        <v>1.75</v>
      </c>
      <c r="E51" s="123">
        <f ca="1">ROUND(SA*factor!D51*UNIT/UVUNIT,RoundNo)+ ROUND(SA*factor!C51*UNIT/UVUNIT,RoundNo)</f>
        <v>0</v>
      </c>
      <c r="F51" s="123" t="e">
        <f ca="1">ROUND(P50*factor!H51/UVUNIT,RoundNo)+ROUND(P50*(factor!C51/UVUNIT),RoundNo)</f>
        <v>#DIV/0!</v>
      </c>
      <c r="G51" s="123" t="e">
        <f t="shared" ca="1" si="8"/>
        <v>#DIV/0!</v>
      </c>
      <c r="H51" s="124">
        <f t="shared" ca="1" si="1"/>
        <v>0</v>
      </c>
      <c r="I51" s="123">
        <f t="shared" ca="1" si="9"/>
        <v>2655727</v>
      </c>
      <c r="J51" s="123">
        <f ca="1">ROUND(SA*factor!G51*UNIT/UVUNIT,0)</f>
        <v>0</v>
      </c>
      <c r="K51" s="123">
        <f ca="1">ROUND(SA*factor!C51*UNIT/UVUNIT,0)</f>
        <v>0</v>
      </c>
      <c r="L51" s="123">
        <f ca="1">ROUND(SA*factor!E51*UNIT/UVUNIT,0)</f>
        <v>0</v>
      </c>
      <c r="M51" s="123">
        <f ca="1">ROUND(SA*factor!D51*UNIT/UVUNIT,0)</f>
        <v>0</v>
      </c>
      <c r="N51" s="123">
        <f t="shared" ca="1" si="2"/>
        <v>0</v>
      </c>
      <c r="O51" s="123" t="e">
        <f ca="1">IF(B51=15,ROUND(N51/(factor!C51+factor!H51)*UVUNIT,0),0)+IF(AND(B51&gt;15,OR(OR(PUAD=ZDIVOPT02,A51&lt;=PUAYear),AND(PMST=ZDIVOPT02,A51&gt;=PayYear))),ROUND((G51-H52)/(factor!C51+factor!H51)*UVUNIT,0),0)</f>
        <v>#DIV/0!</v>
      </c>
      <c r="P51" s="123" t="e">
        <f t="shared" ca="1" si="10"/>
        <v>#DIV/0!</v>
      </c>
      <c r="Q51" s="123" t="e">
        <f ca="1">ROUND(P51*(factor!C51)/UVUNIT,0)+ROUND(P51*(factor!H51)/UVUNIT,0)</f>
        <v>#DIV/0!</v>
      </c>
      <c r="R51" s="123" t="e">
        <f t="shared" ca="1" si="3"/>
        <v>#DIV/0!</v>
      </c>
      <c r="S51" s="123" t="e">
        <f t="shared" ca="1" si="11"/>
        <v>#DIV/0!</v>
      </c>
      <c r="T51" s="123" t="e">
        <f t="shared" ca="1" si="12"/>
        <v>#DIV/0!</v>
      </c>
      <c r="U51" s="123"/>
      <c r="V51" s="123" t="e">
        <f t="shared" ca="1" si="16"/>
        <v>#DIV/0!</v>
      </c>
      <c r="W51" s="123" t="e">
        <f ca="1">ROUND((P50*factor!B51/UVUNIT),0)</f>
        <v>#DIV/0!</v>
      </c>
      <c r="X51" s="123" t="e">
        <f ca="1">ROUND((ROUND(P50*factor!C51/UVUNIT,0)+ROUND(P50*factor!H51/UVUNIT,0))*VLOOKUP(B51,Corridor,2,FALSE),0)</f>
        <v>#DIV/0!</v>
      </c>
      <c r="Y51" s="123" t="e">
        <f t="shared" ca="1" si="13"/>
        <v>#DIV/0!</v>
      </c>
      <c r="Z51" s="109">
        <f ca="1">ROUND(IF(險種基本資料!$I$28="Y",factor!I51,factor!D51)*(1-VLOOKUP(A51+1,險種基本資料!L:V,2+險種基本資料!$H$28,FALSE)),0)</f>
        <v>0</v>
      </c>
      <c r="AA51">
        <f ca="1">ROUND(IF(險種基本資料!$I$28="Y",factor!I52,factor!D52)*(1-VLOOKUP(A51+1,險種基本資料!L:V,2+險種基本資料!$H$28,FALSE)),0)</f>
        <v>0</v>
      </c>
      <c r="AB51">
        <f ca="1">IF(B51=109,0,ROUND(SA*UNIT/UVUNIT*(Z51+(AA51+factor!C52-Z51)*ROUNDDOWN(1/365,6)),0))</f>
        <v>0</v>
      </c>
      <c r="AC51" t="e">
        <f ca="1">IF(B51=109,0,ROUND(P51/UVUNIT*(factor!H51+(factor!H52+factor!C52-factor!H51)*ROUNDDOWN(1/365,6)) + IF(B51&lt;15,N51,0),0))</f>
        <v>#DIV/0!</v>
      </c>
      <c r="AD51">
        <f t="shared" ca="1" si="5"/>
        <v>0</v>
      </c>
      <c r="AE51">
        <f t="shared" ca="1" si="6"/>
        <v>0</v>
      </c>
      <c r="AF51">
        <f ca="1">factor!C51+AF50</f>
        <v>7714</v>
      </c>
    </row>
    <row r="52" spans="1:32" ht="16.149999999999999" hidden="1">
      <c r="A52" s="120">
        <v>50</v>
      </c>
      <c r="B52" s="121">
        <f t="shared" ca="1" si="15"/>
        <v>120</v>
      </c>
      <c r="C52" s="122">
        <f t="shared" ref="C52:D67" si="18">C51</f>
        <v>1.75</v>
      </c>
      <c r="D52" s="122">
        <f t="shared" si="18"/>
        <v>1.75</v>
      </c>
      <c r="E52" s="123">
        <f ca="1">ROUND(SA*factor!D52*UNIT/UVUNIT,RoundNo)+ ROUND(SA*factor!C52*UNIT/UVUNIT,RoundNo)</f>
        <v>0</v>
      </c>
      <c r="F52" s="123" t="e">
        <f ca="1">ROUND(P51*factor!H52/UVUNIT,RoundNo)+ROUND(P51*(factor!C52/UVUNIT),RoundNo)</f>
        <v>#DIV/0!</v>
      </c>
      <c r="G52" s="123" t="e">
        <f t="shared" ca="1" si="8"/>
        <v>#DIV/0!</v>
      </c>
      <c r="H52" s="124">
        <f t="shared" ca="1" si="1"/>
        <v>0</v>
      </c>
      <c r="I52" s="123">
        <f t="shared" ca="1" si="9"/>
        <v>2655727</v>
      </c>
      <c r="J52" s="123">
        <f ca="1">ROUND(SA*factor!G52*UNIT/UVUNIT,0)</f>
        <v>0</v>
      </c>
      <c r="K52" s="123">
        <f ca="1">ROUND(SA*factor!C52*UNIT/UVUNIT,0)</f>
        <v>0</v>
      </c>
      <c r="L52" s="123">
        <f ca="1">ROUND(SA*factor!E52*UNIT/UVUNIT,0)</f>
        <v>0</v>
      </c>
      <c r="M52" s="123">
        <f ca="1">ROUND(SA*factor!D52*UNIT/UVUNIT,0)</f>
        <v>0</v>
      </c>
      <c r="N52" s="123">
        <f t="shared" ca="1" si="2"/>
        <v>0</v>
      </c>
      <c r="O52" s="123" t="e">
        <f ca="1">IF(B52=15,ROUND(N52/(factor!C52+factor!H52)*UVUNIT,0),0)+IF(AND(B52&gt;15,OR(OR(PUAD=ZDIVOPT02,A52&lt;=PUAYear),AND(PMST=ZDIVOPT02,A52&gt;=PayYear))),ROUND((G52-H53)/(factor!C52+factor!H52)*UVUNIT,0),0)</f>
        <v>#DIV/0!</v>
      </c>
      <c r="P52" s="123" t="e">
        <f t="shared" ca="1" si="10"/>
        <v>#DIV/0!</v>
      </c>
      <c r="Q52" s="123" t="e">
        <f ca="1">ROUND(P52*(factor!C52)/UVUNIT,0)+ROUND(P52*(factor!H52)/UVUNIT,0)</f>
        <v>#DIV/0!</v>
      </c>
      <c r="R52" s="123" t="e">
        <f t="shared" ca="1" si="3"/>
        <v>#DIV/0!</v>
      </c>
      <c r="S52" s="123" t="e">
        <f t="shared" ca="1" si="11"/>
        <v>#DIV/0!</v>
      </c>
      <c r="T52" s="123" t="e">
        <f t="shared" ca="1" si="12"/>
        <v>#DIV/0!</v>
      </c>
      <c r="U52" s="123"/>
      <c r="V52" s="123" t="e">
        <f t="shared" ca="1" si="16"/>
        <v>#DIV/0!</v>
      </c>
      <c r="W52" s="123" t="e">
        <f ca="1">ROUND((P51*factor!B52/UVUNIT),0)</f>
        <v>#DIV/0!</v>
      </c>
      <c r="X52" s="123" t="e">
        <f ca="1">ROUND((ROUND(P51*factor!C52/UVUNIT,0)+ROUND(P51*factor!H52/UVUNIT,0))*VLOOKUP(B52,Corridor,2,FALSE),0)</f>
        <v>#DIV/0!</v>
      </c>
      <c r="Y52" s="123" t="e">
        <f t="shared" ca="1" si="13"/>
        <v>#DIV/0!</v>
      </c>
      <c r="Z52" s="109">
        <f ca="1">ROUND(IF(險種基本資料!$I$28="Y",factor!I52,factor!D52)*(1-VLOOKUP(A52+1,險種基本資料!L:V,2+險種基本資料!$H$28,FALSE)),0)</f>
        <v>0</v>
      </c>
      <c r="AA52">
        <f ca="1">ROUND(IF(險種基本資料!$I$28="Y",factor!I53,factor!D53)*(1-VLOOKUP(A52+1,險種基本資料!L:V,2+險種基本資料!$H$28,FALSE)),0)</f>
        <v>0</v>
      </c>
      <c r="AB52">
        <f ca="1">IF(B52=109,0,ROUND(SA*UNIT/UVUNIT*(Z52+(AA52+factor!C53-Z52)*ROUNDDOWN(1/365,6)),0))</f>
        <v>0</v>
      </c>
      <c r="AC52" t="e">
        <f ca="1">IF(B52=109,0,ROUND(P52/UVUNIT*(factor!H52+(factor!H53+factor!C53-factor!H52)*ROUNDDOWN(1/365,6)) + IF(B52&lt;15,N52,0),0))</f>
        <v>#DIV/0!</v>
      </c>
      <c r="AD52">
        <f t="shared" ca="1" si="5"/>
        <v>0</v>
      </c>
      <c r="AE52">
        <f t="shared" ca="1" si="6"/>
        <v>0</v>
      </c>
      <c r="AF52">
        <f ca="1">factor!C52+AF51</f>
        <v>7714</v>
      </c>
    </row>
    <row r="53" spans="1:32" ht="16.149999999999999" hidden="1">
      <c r="A53" s="120">
        <v>51</v>
      </c>
      <c r="B53" s="121">
        <f t="shared" ca="1" si="15"/>
        <v>121</v>
      </c>
      <c r="C53" s="122">
        <f t="shared" si="18"/>
        <v>1.75</v>
      </c>
      <c r="D53" s="122">
        <f t="shared" si="18"/>
        <v>1.75</v>
      </c>
      <c r="E53" s="123">
        <f ca="1">ROUND(SA*factor!D53*UNIT/UVUNIT,RoundNo)+ ROUND(SA*factor!C53*UNIT/UVUNIT,RoundNo)</f>
        <v>0</v>
      </c>
      <c r="F53" s="123" t="e">
        <f ca="1">ROUND(P52*factor!H53/UVUNIT,RoundNo)+ROUND(P52*(factor!C53/UVUNIT),RoundNo)</f>
        <v>#DIV/0!</v>
      </c>
      <c r="G53" s="123" t="e">
        <f t="shared" ca="1" si="8"/>
        <v>#DIV/0!</v>
      </c>
      <c r="H53" s="124">
        <f t="shared" ca="1" si="1"/>
        <v>0</v>
      </c>
      <c r="I53" s="123">
        <f t="shared" ca="1" si="9"/>
        <v>2655727</v>
      </c>
      <c r="J53" s="123">
        <f ca="1">ROUND(SA*factor!G53*UNIT/UVUNIT,0)</f>
        <v>0</v>
      </c>
      <c r="K53" s="123">
        <f ca="1">ROUND(SA*factor!C53*UNIT/UVUNIT,0)</f>
        <v>0</v>
      </c>
      <c r="L53" s="123">
        <f ca="1">ROUND(SA*factor!E53*UNIT/UVUNIT,0)</f>
        <v>0</v>
      </c>
      <c r="M53" s="123">
        <f ca="1">ROUND(SA*factor!D53*UNIT/UVUNIT,0)</f>
        <v>0</v>
      </c>
      <c r="N53" s="123">
        <f t="shared" ca="1" si="2"/>
        <v>0</v>
      </c>
      <c r="O53" s="123" t="e">
        <f ca="1">IF(B53=15,ROUND(N53/(factor!C53+factor!H53)*UVUNIT,0),0)+IF(AND(B53&gt;15,OR(OR(PUAD=ZDIVOPT02,A53&lt;=PUAYear),AND(PMST=ZDIVOPT02,A53&gt;=PayYear))),ROUND((G53-H54)/(factor!C53+factor!H53)*UVUNIT,0),0)</f>
        <v>#DIV/0!</v>
      </c>
      <c r="P53" s="123" t="e">
        <f t="shared" ca="1" si="10"/>
        <v>#DIV/0!</v>
      </c>
      <c r="Q53" s="123" t="e">
        <f ca="1">ROUND(P53*(factor!C53)/UVUNIT,0)+ROUND(P53*(factor!H53)/UVUNIT,0)</f>
        <v>#DIV/0!</v>
      </c>
      <c r="R53" s="123" t="e">
        <f t="shared" ca="1" si="3"/>
        <v>#DIV/0!</v>
      </c>
      <c r="S53" s="123" t="e">
        <f t="shared" ca="1" si="11"/>
        <v>#DIV/0!</v>
      </c>
      <c r="T53" s="123" t="e">
        <f t="shared" ca="1" si="12"/>
        <v>#DIV/0!</v>
      </c>
      <c r="U53" s="123"/>
      <c r="V53" s="123" t="e">
        <f t="shared" ca="1" si="16"/>
        <v>#DIV/0!</v>
      </c>
      <c r="W53" s="123" t="e">
        <f ca="1">ROUND((P52*factor!B53/UVUNIT),0)</f>
        <v>#DIV/0!</v>
      </c>
      <c r="X53" s="123" t="e">
        <f ca="1">ROUND((ROUND(P52*factor!C53/UVUNIT,0)+ROUND(P52*factor!H53/UVUNIT,0))*VLOOKUP(B53,Corridor,2,FALSE),0)</f>
        <v>#DIV/0!</v>
      </c>
      <c r="Y53" s="123" t="e">
        <f t="shared" ca="1" si="13"/>
        <v>#DIV/0!</v>
      </c>
      <c r="Z53" s="109">
        <f ca="1">ROUND(IF(險種基本資料!$I$28="Y",factor!I53,factor!D53)*(1-VLOOKUP(A53+1,險種基本資料!L:V,2+險種基本資料!$H$28,FALSE)),0)</f>
        <v>0</v>
      </c>
      <c r="AA53">
        <f ca="1">ROUND(IF(險種基本資料!$I$28="Y",factor!I54,factor!D54)*(1-VLOOKUP(A53+1,險種基本資料!L:V,2+險種基本資料!$H$28,FALSE)),0)</f>
        <v>0</v>
      </c>
      <c r="AB53">
        <f ca="1">IF(B53=109,0,ROUND(SA*UNIT/UVUNIT*(Z53+(AA53+factor!C54-Z53)*ROUNDDOWN(1/365,6)),0))</f>
        <v>0</v>
      </c>
      <c r="AC53" t="e">
        <f ca="1">IF(B53=109,0,ROUND(P53/UVUNIT*(factor!H53+(factor!H54+factor!C54-factor!H53)*ROUNDDOWN(1/365,6)) + IF(B53&lt;15,N53,0),0))</f>
        <v>#DIV/0!</v>
      </c>
      <c r="AD53">
        <f t="shared" ca="1" si="5"/>
        <v>0</v>
      </c>
      <c r="AE53">
        <f t="shared" ca="1" si="6"/>
        <v>0</v>
      </c>
      <c r="AF53">
        <f ca="1">factor!C53+AF52</f>
        <v>7714</v>
      </c>
    </row>
    <row r="54" spans="1:32" ht="16.149999999999999" hidden="1">
      <c r="A54" s="120">
        <v>52</v>
      </c>
      <c r="B54" s="121">
        <f t="shared" ca="1" si="15"/>
        <v>122</v>
      </c>
      <c r="C54" s="122">
        <f t="shared" si="18"/>
        <v>1.75</v>
      </c>
      <c r="D54" s="122">
        <f t="shared" si="18"/>
        <v>1.75</v>
      </c>
      <c r="E54" s="123">
        <f ca="1">ROUND(SA*factor!D54*UNIT/UVUNIT,RoundNo)+ ROUND(SA*factor!C54*UNIT/UVUNIT,RoundNo)</f>
        <v>0</v>
      </c>
      <c r="F54" s="123" t="e">
        <f ca="1">ROUND(P53*factor!H54/UVUNIT,RoundNo)+ROUND(P53*(factor!C54/UVUNIT),RoundNo)</f>
        <v>#DIV/0!</v>
      </c>
      <c r="G54" s="123" t="e">
        <f t="shared" ca="1" si="8"/>
        <v>#DIV/0!</v>
      </c>
      <c r="H54" s="124">
        <f t="shared" ca="1" si="1"/>
        <v>0</v>
      </c>
      <c r="I54" s="123">
        <f t="shared" ca="1" si="9"/>
        <v>2655727</v>
      </c>
      <c r="J54" s="123">
        <f ca="1">ROUND(SA*factor!G54*UNIT/UVUNIT,0)</f>
        <v>0</v>
      </c>
      <c r="K54" s="123">
        <f ca="1">ROUND(SA*factor!C54*UNIT/UVUNIT,0)</f>
        <v>0</v>
      </c>
      <c r="L54" s="123">
        <f ca="1">ROUND(SA*factor!E54*UNIT/UVUNIT,0)</f>
        <v>0</v>
      </c>
      <c r="M54" s="123">
        <f ca="1">ROUND(SA*factor!D54*UNIT/UVUNIT,0)</f>
        <v>0</v>
      </c>
      <c r="N54" s="123">
        <f t="shared" ca="1" si="2"/>
        <v>0</v>
      </c>
      <c r="O54" s="123" t="e">
        <f ca="1">IF(B54=15,ROUND(N54/(factor!C54+factor!H54)*UVUNIT,0),0)+IF(AND(B54&gt;15,OR(OR(PUAD=ZDIVOPT02,A54&lt;=PUAYear),AND(PMST=ZDIVOPT02,A54&gt;=PayYear))),ROUND((G54-H55)/(factor!C54+factor!H54)*UVUNIT,0),0)</f>
        <v>#DIV/0!</v>
      </c>
      <c r="P54" s="123" t="e">
        <f t="shared" ca="1" si="10"/>
        <v>#DIV/0!</v>
      </c>
      <c r="Q54" s="123" t="e">
        <f ca="1">ROUND(P54*(factor!C54)/UVUNIT,0)+ROUND(P54*(factor!H54)/UVUNIT,0)</f>
        <v>#DIV/0!</v>
      </c>
      <c r="R54" s="123" t="e">
        <f t="shared" ca="1" si="3"/>
        <v>#DIV/0!</v>
      </c>
      <c r="S54" s="123" t="e">
        <f t="shared" ca="1" si="11"/>
        <v>#DIV/0!</v>
      </c>
      <c r="T54" s="123" t="e">
        <f t="shared" ca="1" si="12"/>
        <v>#DIV/0!</v>
      </c>
      <c r="U54" s="123"/>
      <c r="V54" s="123" t="e">
        <f t="shared" ca="1" si="16"/>
        <v>#DIV/0!</v>
      </c>
      <c r="W54" s="123" t="e">
        <f ca="1">ROUND((P53*factor!B54/UVUNIT),0)</f>
        <v>#DIV/0!</v>
      </c>
      <c r="X54" s="123" t="e">
        <f ca="1">ROUND((ROUND(P53*factor!C54/UVUNIT,0)+ROUND(P53*factor!H54/UVUNIT,0))*VLOOKUP(B54,Corridor,2,FALSE),0)</f>
        <v>#DIV/0!</v>
      </c>
      <c r="Y54" s="123" t="e">
        <f t="shared" ca="1" si="13"/>
        <v>#DIV/0!</v>
      </c>
      <c r="Z54" s="109">
        <f ca="1">ROUND(IF(險種基本資料!$I$28="Y",factor!I54,factor!D54)*(1-VLOOKUP(A54+1,險種基本資料!L:V,2+險種基本資料!$H$28,FALSE)),0)</f>
        <v>0</v>
      </c>
      <c r="AA54">
        <f ca="1">ROUND(IF(險種基本資料!$I$28="Y",factor!I55,factor!D55)*(1-VLOOKUP(A54+1,險種基本資料!L:V,2+險種基本資料!$H$28,FALSE)),0)</f>
        <v>0</v>
      </c>
      <c r="AB54">
        <f ca="1">IF(B54=109,0,ROUND(SA*UNIT/UVUNIT*(Z54+(AA54+factor!C55-Z54)*ROUNDDOWN(1/365,6)),0))</f>
        <v>0</v>
      </c>
      <c r="AC54" t="e">
        <f ca="1">IF(B54=109,0,ROUND(P54/UVUNIT*(factor!H54+(factor!H55+factor!C55-factor!H54)*ROUNDDOWN(1/365,6)) + IF(B54&lt;15,N54,0),0))</f>
        <v>#DIV/0!</v>
      </c>
      <c r="AD54">
        <f t="shared" ca="1" si="5"/>
        <v>0</v>
      </c>
      <c r="AE54">
        <f t="shared" ca="1" si="6"/>
        <v>0</v>
      </c>
      <c r="AF54">
        <f ca="1">factor!C54+AF53</f>
        <v>7714</v>
      </c>
    </row>
    <row r="55" spans="1:32" ht="16.149999999999999" hidden="1">
      <c r="A55" s="120">
        <v>53</v>
      </c>
      <c r="B55" s="121">
        <f t="shared" ca="1" si="15"/>
        <v>123</v>
      </c>
      <c r="C55" s="122">
        <f t="shared" si="18"/>
        <v>1.75</v>
      </c>
      <c r="D55" s="122">
        <f t="shared" si="18"/>
        <v>1.75</v>
      </c>
      <c r="E55" s="123">
        <f ca="1">ROUND(SA*factor!D55*UNIT/UVUNIT,RoundNo)+ ROUND(SA*factor!C55*UNIT/UVUNIT,RoundNo)</f>
        <v>0</v>
      </c>
      <c r="F55" s="123" t="e">
        <f ca="1">ROUND(P54*factor!H55/UVUNIT,RoundNo)+ROUND(P54*(factor!C55/UVUNIT),RoundNo)</f>
        <v>#DIV/0!</v>
      </c>
      <c r="G55" s="123" t="e">
        <f t="shared" ca="1" si="8"/>
        <v>#DIV/0!</v>
      </c>
      <c r="H55" s="124">
        <f t="shared" ca="1" si="1"/>
        <v>0</v>
      </c>
      <c r="I55" s="123">
        <f t="shared" ca="1" si="9"/>
        <v>2655727</v>
      </c>
      <c r="J55" s="123">
        <f ca="1">ROUND(SA*factor!G55*UNIT/UVUNIT,0)</f>
        <v>0</v>
      </c>
      <c r="K55" s="123">
        <f ca="1">ROUND(SA*factor!C55*UNIT/UVUNIT,0)</f>
        <v>0</v>
      </c>
      <c r="L55" s="123">
        <f ca="1">ROUND(SA*factor!E55*UNIT/UVUNIT,0)</f>
        <v>0</v>
      </c>
      <c r="M55" s="123">
        <f ca="1">ROUND(SA*factor!D55*UNIT/UVUNIT,0)</f>
        <v>0</v>
      </c>
      <c r="N55" s="123">
        <f t="shared" ca="1" si="2"/>
        <v>0</v>
      </c>
      <c r="O55" s="123" t="e">
        <f ca="1">IF(B55=15,ROUND(N55/(factor!C55+factor!H55)*UVUNIT,0),0)+IF(AND(B55&gt;15,OR(OR(PUAD=ZDIVOPT02,A55&lt;=PUAYear),AND(PMST=ZDIVOPT02,A55&gt;=PayYear))),ROUND((G55-H56)/(factor!C55+factor!H55)*UVUNIT,0),0)</f>
        <v>#DIV/0!</v>
      </c>
      <c r="P55" s="123" t="e">
        <f t="shared" ca="1" si="10"/>
        <v>#DIV/0!</v>
      </c>
      <c r="Q55" s="123" t="e">
        <f ca="1">ROUND(P55*(factor!C55)/UVUNIT,0)+ROUND(P55*(factor!H55)/UVUNIT,0)</f>
        <v>#DIV/0!</v>
      </c>
      <c r="R55" s="123" t="e">
        <f t="shared" ca="1" si="3"/>
        <v>#DIV/0!</v>
      </c>
      <c r="S55" s="123" t="e">
        <f t="shared" ca="1" si="11"/>
        <v>#DIV/0!</v>
      </c>
      <c r="T55" s="123" t="e">
        <f t="shared" ca="1" si="12"/>
        <v>#DIV/0!</v>
      </c>
      <c r="U55" s="123"/>
      <c r="V55" s="123" t="e">
        <f t="shared" ca="1" si="16"/>
        <v>#DIV/0!</v>
      </c>
      <c r="W55" s="123" t="e">
        <f ca="1">ROUND((P54*factor!B55/UVUNIT),0)</f>
        <v>#DIV/0!</v>
      </c>
      <c r="X55" s="123" t="e">
        <f ca="1">ROUND((ROUND(P54*factor!C55/UVUNIT,0)+ROUND(P54*factor!H55/UVUNIT,0))*VLOOKUP(B55,Corridor,2,FALSE),0)</f>
        <v>#DIV/0!</v>
      </c>
      <c r="Y55" s="123" t="e">
        <f t="shared" ca="1" si="13"/>
        <v>#DIV/0!</v>
      </c>
      <c r="Z55" s="109">
        <f ca="1">ROUND(IF(險種基本資料!$I$28="Y",factor!I55,factor!D55)*(1-VLOOKUP(A55+1,險種基本資料!L:V,2+險種基本資料!$H$28,FALSE)),0)</f>
        <v>0</v>
      </c>
      <c r="AA55">
        <f ca="1">ROUND(IF(險種基本資料!$I$28="Y",factor!I56,factor!D56)*(1-VLOOKUP(A55+1,險種基本資料!L:V,2+險種基本資料!$H$28,FALSE)),0)</f>
        <v>0</v>
      </c>
      <c r="AB55">
        <f ca="1">IF(B55=109,0,ROUND(SA*UNIT/UVUNIT*(Z55+(AA55+factor!C56-Z55)*ROUNDDOWN(1/365,6)),0))</f>
        <v>0</v>
      </c>
      <c r="AC55" t="e">
        <f ca="1">IF(B55=109,0,ROUND(P55/UVUNIT*(factor!H55+(factor!H56+factor!C56-factor!H55)*ROUNDDOWN(1/365,6)) + IF(B55&lt;15,N55,0),0))</f>
        <v>#DIV/0!</v>
      </c>
      <c r="AD55">
        <f t="shared" ca="1" si="5"/>
        <v>0</v>
      </c>
      <c r="AE55">
        <f t="shared" ca="1" si="6"/>
        <v>0</v>
      </c>
      <c r="AF55">
        <f ca="1">factor!C55+AF54</f>
        <v>7714</v>
      </c>
    </row>
    <row r="56" spans="1:32" ht="16.149999999999999" hidden="1">
      <c r="A56" s="120">
        <v>54</v>
      </c>
      <c r="B56" s="121">
        <f t="shared" ca="1" si="15"/>
        <v>124</v>
      </c>
      <c r="C56" s="122">
        <f t="shared" si="18"/>
        <v>1.75</v>
      </c>
      <c r="D56" s="122">
        <f t="shared" si="18"/>
        <v>1.75</v>
      </c>
      <c r="E56" s="123">
        <f ca="1">ROUND(SA*factor!D56*UNIT/UVUNIT,RoundNo)+ ROUND(SA*factor!C56*UNIT/UVUNIT,RoundNo)</f>
        <v>0</v>
      </c>
      <c r="F56" s="123" t="e">
        <f ca="1">ROUND(P55*factor!H56/UVUNIT,RoundNo)+ROUND(P55*(factor!C56/UVUNIT),RoundNo)</f>
        <v>#DIV/0!</v>
      </c>
      <c r="G56" s="123" t="e">
        <f t="shared" ca="1" si="8"/>
        <v>#DIV/0!</v>
      </c>
      <c r="H56" s="124">
        <f t="shared" ca="1" si="1"/>
        <v>0</v>
      </c>
      <c r="I56" s="123">
        <f t="shared" ca="1" si="9"/>
        <v>2655727</v>
      </c>
      <c r="J56" s="123">
        <f ca="1">ROUND(SA*factor!G56*UNIT/UVUNIT,0)</f>
        <v>0</v>
      </c>
      <c r="K56" s="123">
        <f ca="1">ROUND(SA*factor!C56*UNIT/UVUNIT,0)</f>
        <v>0</v>
      </c>
      <c r="L56" s="123">
        <f ca="1">ROUND(SA*factor!E56*UNIT/UVUNIT,0)</f>
        <v>0</v>
      </c>
      <c r="M56" s="123">
        <f ca="1">ROUND(SA*factor!D56*UNIT/UVUNIT,0)</f>
        <v>0</v>
      </c>
      <c r="N56" s="123">
        <f t="shared" ca="1" si="2"/>
        <v>0</v>
      </c>
      <c r="O56" s="123" t="e">
        <f ca="1">IF(B56=15,ROUND(N56/(factor!C56+factor!H56)*UVUNIT,0),0)+IF(AND(B56&gt;15,OR(OR(PUAD=ZDIVOPT02,A56&lt;=PUAYear),AND(PMST=ZDIVOPT02,A56&gt;=PayYear))),ROUND((G56-H57)/(factor!C56+factor!H56)*UVUNIT,0),0)</f>
        <v>#DIV/0!</v>
      </c>
      <c r="P56" s="123" t="e">
        <f t="shared" ca="1" si="10"/>
        <v>#DIV/0!</v>
      </c>
      <c r="Q56" s="123" t="e">
        <f ca="1">ROUND(P56*(factor!C56)/UVUNIT,0)+ROUND(P56*(factor!H56)/UVUNIT,0)</f>
        <v>#DIV/0!</v>
      </c>
      <c r="R56" s="123" t="e">
        <f t="shared" ca="1" si="3"/>
        <v>#DIV/0!</v>
      </c>
      <c r="S56" s="123" t="e">
        <f t="shared" ca="1" si="11"/>
        <v>#DIV/0!</v>
      </c>
      <c r="T56" s="123" t="e">
        <f t="shared" ca="1" si="12"/>
        <v>#DIV/0!</v>
      </c>
      <c r="U56" s="123"/>
      <c r="V56" s="123" t="e">
        <f t="shared" ca="1" si="16"/>
        <v>#DIV/0!</v>
      </c>
      <c r="W56" s="123" t="e">
        <f ca="1">ROUND((P55*factor!B56/UVUNIT),0)</f>
        <v>#DIV/0!</v>
      </c>
      <c r="X56" s="123" t="e">
        <f ca="1">ROUND((ROUND(P55*factor!C56/UVUNIT,0)+ROUND(P55*factor!H56/UVUNIT,0))*VLOOKUP(B56,Corridor,2,FALSE),0)</f>
        <v>#DIV/0!</v>
      </c>
      <c r="Y56" s="123" t="e">
        <f t="shared" ca="1" si="13"/>
        <v>#DIV/0!</v>
      </c>
      <c r="Z56" s="109">
        <f ca="1">ROUND(IF(險種基本資料!$I$28="Y",factor!I56,factor!D56)*(1-VLOOKUP(A56+1,險種基本資料!L:V,2+險種基本資料!$H$28,FALSE)),0)</f>
        <v>0</v>
      </c>
      <c r="AA56">
        <f ca="1">ROUND(IF(險種基本資料!$I$28="Y",factor!I57,factor!D57)*(1-VLOOKUP(A56+1,險種基本資料!L:V,2+險種基本資料!$H$28,FALSE)),0)</f>
        <v>0</v>
      </c>
      <c r="AB56">
        <f ca="1">IF(B56=109,0,ROUND(SA*UNIT/UVUNIT*(Z56+(AA56+factor!C57-Z56)*ROUNDDOWN(1/365,6)),0))</f>
        <v>0</v>
      </c>
      <c r="AC56" t="e">
        <f ca="1">IF(B56=109,0,ROUND(P56/UVUNIT*(factor!H56+(factor!H57+factor!C57-factor!H56)*ROUNDDOWN(1/365,6)) + IF(B56&lt;15,N56,0),0))</f>
        <v>#DIV/0!</v>
      </c>
      <c r="AD56">
        <f t="shared" ca="1" si="5"/>
        <v>0</v>
      </c>
      <c r="AE56">
        <f t="shared" ca="1" si="6"/>
        <v>0</v>
      </c>
      <c r="AF56">
        <f ca="1">factor!C56+AF55</f>
        <v>7714</v>
      </c>
    </row>
    <row r="57" spans="1:32" ht="16.149999999999999" hidden="1">
      <c r="A57" s="120">
        <v>55</v>
      </c>
      <c r="B57" s="121">
        <f t="shared" ca="1" si="15"/>
        <v>125</v>
      </c>
      <c r="C57" s="122">
        <f t="shared" si="18"/>
        <v>1.75</v>
      </c>
      <c r="D57" s="122">
        <f t="shared" si="18"/>
        <v>1.75</v>
      </c>
      <c r="E57" s="123">
        <f ca="1">ROUND(SA*factor!D57*UNIT/UVUNIT,RoundNo)+ ROUND(SA*factor!C57*UNIT/UVUNIT,RoundNo)</f>
        <v>0</v>
      </c>
      <c r="F57" s="123" t="e">
        <f ca="1">ROUND(P56*factor!H57/UVUNIT,RoundNo)+ROUND(P56*(factor!C57/UVUNIT),RoundNo)</f>
        <v>#DIV/0!</v>
      </c>
      <c r="G57" s="123" t="e">
        <f t="shared" ca="1" si="8"/>
        <v>#DIV/0!</v>
      </c>
      <c r="H57" s="124">
        <f t="shared" ca="1" si="1"/>
        <v>0</v>
      </c>
      <c r="I57" s="123">
        <f t="shared" ca="1" si="9"/>
        <v>2655727</v>
      </c>
      <c r="J57" s="123">
        <f ca="1">ROUND(SA*factor!G57*UNIT/UVUNIT,0)</f>
        <v>0</v>
      </c>
      <c r="K57" s="123">
        <f ca="1">ROUND(SA*factor!C57*UNIT/UVUNIT,0)</f>
        <v>0</v>
      </c>
      <c r="L57" s="123">
        <f ca="1">ROUND(SA*factor!E57*UNIT/UVUNIT,0)</f>
        <v>0</v>
      </c>
      <c r="M57" s="123">
        <f ca="1">ROUND(SA*factor!D57*UNIT/UVUNIT,0)</f>
        <v>0</v>
      </c>
      <c r="N57" s="123">
        <f t="shared" ca="1" si="2"/>
        <v>0</v>
      </c>
      <c r="O57" s="123" t="e">
        <f ca="1">IF(B57=15,ROUND(N57/(factor!C57+factor!H57)*UVUNIT,0),0)+IF(AND(B57&gt;15,OR(OR(PUAD=ZDIVOPT02,A57&lt;=PUAYear),AND(PMST=ZDIVOPT02,A57&gt;=PayYear))),ROUND((G57-H58)/(factor!C57+factor!H57)*UVUNIT,0),0)</f>
        <v>#DIV/0!</v>
      </c>
      <c r="P57" s="123" t="e">
        <f t="shared" ca="1" si="10"/>
        <v>#DIV/0!</v>
      </c>
      <c r="Q57" s="123" t="e">
        <f ca="1">ROUND(P57*(factor!C57)/UVUNIT,0)+ROUND(P57*(factor!H57)/UVUNIT,0)</f>
        <v>#DIV/0!</v>
      </c>
      <c r="R57" s="123" t="e">
        <f t="shared" ca="1" si="3"/>
        <v>#DIV/0!</v>
      </c>
      <c r="S57" s="123" t="e">
        <f t="shared" ca="1" si="11"/>
        <v>#DIV/0!</v>
      </c>
      <c r="T57" s="123" t="e">
        <f t="shared" ca="1" si="12"/>
        <v>#DIV/0!</v>
      </c>
      <c r="U57" s="123"/>
      <c r="V57" s="123" t="e">
        <f t="shared" ca="1" si="16"/>
        <v>#DIV/0!</v>
      </c>
      <c r="W57" s="123" t="e">
        <f ca="1">ROUND((P56*factor!B57/UVUNIT),0)</f>
        <v>#DIV/0!</v>
      </c>
      <c r="X57" s="123" t="e">
        <f ca="1">ROUND((ROUND(P56*factor!C57/UVUNIT,0)+ROUND(P56*factor!H57/UVUNIT,0))*VLOOKUP(B57,Corridor,2,FALSE),0)</f>
        <v>#DIV/0!</v>
      </c>
      <c r="Y57" s="123" t="e">
        <f t="shared" ca="1" si="13"/>
        <v>#DIV/0!</v>
      </c>
      <c r="Z57" s="109">
        <f ca="1">ROUND(IF(險種基本資料!$I$28="Y",factor!I57,factor!D57)*(1-VLOOKUP(A57+1,險種基本資料!L:V,2+險種基本資料!$H$28,FALSE)),0)</f>
        <v>0</v>
      </c>
      <c r="AA57">
        <f ca="1">ROUND(IF(險種基本資料!$I$28="Y",factor!I58,factor!D58)*(1-VLOOKUP(A57+1,險種基本資料!L:V,2+險種基本資料!$H$28,FALSE)),0)</f>
        <v>0</v>
      </c>
      <c r="AB57">
        <f ca="1">IF(B57=109,0,ROUND(SA*UNIT/UVUNIT*(Z57+(AA57+factor!C58-Z57)*ROUNDDOWN(1/365,6)),0))</f>
        <v>0</v>
      </c>
      <c r="AC57" t="e">
        <f ca="1">IF(B57=109,0,ROUND(P57/UVUNIT*(factor!H57+(factor!H58+factor!C58-factor!H57)*ROUNDDOWN(1/365,6)) + IF(B57&lt;15,N57,0),0))</f>
        <v>#DIV/0!</v>
      </c>
      <c r="AD57">
        <f t="shared" ca="1" si="5"/>
        <v>0</v>
      </c>
      <c r="AE57">
        <f t="shared" ca="1" si="6"/>
        <v>0</v>
      </c>
      <c r="AF57">
        <f ca="1">factor!C57+AF56</f>
        <v>7714</v>
      </c>
    </row>
    <row r="58" spans="1:32" ht="16.149999999999999" hidden="1">
      <c r="A58" s="120">
        <v>56</v>
      </c>
      <c r="B58" s="121">
        <f t="shared" ca="1" si="15"/>
        <v>126</v>
      </c>
      <c r="C58" s="122">
        <f t="shared" si="18"/>
        <v>1.75</v>
      </c>
      <c r="D58" s="122">
        <f t="shared" si="18"/>
        <v>1.75</v>
      </c>
      <c r="E58" s="123">
        <f ca="1">ROUND(SA*factor!D58*UNIT/UVUNIT,RoundNo)+ ROUND(SA*factor!C58*UNIT/UVUNIT,RoundNo)</f>
        <v>0</v>
      </c>
      <c r="F58" s="123" t="e">
        <f ca="1">ROUND(P57*factor!H58/UVUNIT,RoundNo)+ROUND(P57*(factor!C58/UVUNIT),RoundNo)</f>
        <v>#DIV/0!</v>
      </c>
      <c r="G58" s="123" t="e">
        <f t="shared" ca="1" si="8"/>
        <v>#DIV/0!</v>
      </c>
      <c r="H58" s="124">
        <f t="shared" ca="1" si="1"/>
        <v>0</v>
      </c>
      <c r="I58" s="123">
        <f t="shared" ca="1" si="9"/>
        <v>2655727</v>
      </c>
      <c r="J58" s="123">
        <f ca="1">ROUND(SA*factor!G58*UNIT/UVUNIT,0)</f>
        <v>0</v>
      </c>
      <c r="K58" s="123">
        <f ca="1">ROUND(SA*factor!C58*UNIT/UVUNIT,0)</f>
        <v>0</v>
      </c>
      <c r="L58" s="123">
        <f ca="1">ROUND(SA*factor!E58*UNIT/UVUNIT,0)</f>
        <v>0</v>
      </c>
      <c r="M58" s="123">
        <f ca="1">ROUND(SA*factor!D58*UNIT/UVUNIT,0)</f>
        <v>0</v>
      </c>
      <c r="N58" s="123">
        <f t="shared" ca="1" si="2"/>
        <v>0</v>
      </c>
      <c r="O58" s="123" t="e">
        <f ca="1">IF(B58=15,ROUND(N58/(factor!C58+factor!H58)*UVUNIT,0),0)+IF(AND(B58&gt;15,OR(OR(PUAD=ZDIVOPT02,A58&lt;=PUAYear),AND(PMST=ZDIVOPT02,A58&gt;=PayYear))),ROUND((G58-H59)/(factor!C58+factor!H58)*UVUNIT,0),0)</f>
        <v>#DIV/0!</v>
      </c>
      <c r="P58" s="123" t="e">
        <f t="shared" ca="1" si="10"/>
        <v>#DIV/0!</v>
      </c>
      <c r="Q58" s="123" t="e">
        <f ca="1">ROUND(P58*(factor!C58)/UVUNIT,0)+ROUND(P58*(factor!H58)/UVUNIT,0)</f>
        <v>#DIV/0!</v>
      </c>
      <c r="R58" s="123" t="e">
        <f t="shared" ca="1" si="3"/>
        <v>#DIV/0!</v>
      </c>
      <c r="S58" s="123" t="e">
        <f t="shared" ca="1" si="11"/>
        <v>#DIV/0!</v>
      </c>
      <c r="T58" s="123" t="e">
        <f t="shared" ca="1" si="12"/>
        <v>#DIV/0!</v>
      </c>
      <c r="U58" s="123"/>
      <c r="V58" s="123" t="e">
        <f t="shared" ca="1" si="16"/>
        <v>#DIV/0!</v>
      </c>
      <c r="W58" s="123" t="e">
        <f ca="1">ROUND((P57*factor!B58/UVUNIT),0)</f>
        <v>#DIV/0!</v>
      </c>
      <c r="X58" s="123" t="e">
        <f ca="1">ROUND((ROUND(P57*factor!C58/UVUNIT,0)+ROUND(P57*factor!H58/UVUNIT,0))*VLOOKUP(B58,Corridor,2,FALSE),0)</f>
        <v>#DIV/0!</v>
      </c>
      <c r="Y58" s="123" t="e">
        <f t="shared" ca="1" si="13"/>
        <v>#DIV/0!</v>
      </c>
      <c r="Z58" s="109">
        <f ca="1">ROUND(IF(險種基本資料!$I$28="Y",factor!I58,factor!D58)*(1-VLOOKUP(A58+1,險種基本資料!L:V,2+險種基本資料!$H$28,FALSE)),0)</f>
        <v>0</v>
      </c>
      <c r="AA58">
        <f ca="1">ROUND(IF(險種基本資料!$I$28="Y",factor!I59,factor!D59)*(1-VLOOKUP(A58+1,險種基本資料!L:V,2+險種基本資料!$H$28,FALSE)),0)</f>
        <v>0</v>
      </c>
      <c r="AB58">
        <f ca="1">IF(B58=109,0,ROUND(SA*UNIT/UVUNIT*(Z58+(AA58+factor!C59-Z58)*ROUNDDOWN(1/365,6)),0))</f>
        <v>0</v>
      </c>
      <c r="AC58" t="e">
        <f ca="1">IF(B58=109,0,ROUND(P58/UVUNIT*(factor!H58+(factor!H59+factor!C59-factor!H58)*ROUNDDOWN(1/365,6)) + IF(B58&lt;15,N58,0),0))</f>
        <v>#DIV/0!</v>
      </c>
      <c r="AD58">
        <f t="shared" ca="1" si="5"/>
        <v>0</v>
      </c>
      <c r="AE58">
        <f t="shared" ca="1" si="6"/>
        <v>0</v>
      </c>
      <c r="AF58">
        <f ca="1">factor!C58+AF57</f>
        <v>7714</v>
      </c>
    </row>
    <row r="59" spans="1:32" ht="16.149999999999999" hidden="1">
      <c r="A59" s="120">
        <v>57</v>
      </c>
      <c r="B59" s="121">
        <f t="shared" ca="1" si="15"/>
        <v>127</v>
      </c>
      <c r="C59" s="122">
        <f t="shared" si="18"/>
        <v>1.75</v>
      </c>
      <c r="D59" s="122">
        <f t="shared" si="18"/>
        <v>1.75</v>
      </c>
      <c r="E59" s="123">
        <f ca="1">ROUND(SA*factor!D59*UNIT/UVUNIT,RoundNo)+ ROUND(SA*factor!C59*UNIT/UVUNIT,RoundNo)</f>
        <v>0</v>
      </c>
      <c r="F59" s="123" t="e">
        <f ca="1">ROUND(P58*factor!H59/UVUNIT,RoundNo)+ROUND(P58*(factor!C59/UVUNIT),RoundNo)</f>
        <v>#DIV/0!</v>
      </c>
      <c r="G59" s="123" t="e">
        <f t="shared" ca="1" si="8"/>
        <v>#DIV/0!</v>
      </c>
      <c r="H59" s="124">
        <f t="shared" ca="1" si="1"/>
        <v>0</v>
      </c>
      <c r="I59" s="123">
        <f t="shared" ca="1" si="9"/>
        <v>2655727</v>
      </c>
      <c r="J59" s="123">
        <f ca="1">ROUND(SA*factor!G59*UNIT/UVUNIT,0)</f>
        <v>0</v>
      </c>
      <c r="K59" s="123">
        <f ca="1">ROUND(SA*factor!C59*UNIT/UVUNIT,0)</f>
        <v>0</v>
      </c>
      <c r="L59" s="123">
        <f ca="1">ROUND(SA*factor!E59*UNIT/UVUNIT,0)</f>
        <v>0</v>
      </c>
      <c r="M59" s="123">
        <f ca="1">ROUND(SA*factor!D59*UNIT/UVUNIT,0)</f>
        <v>0</v>
      </c>
      <c r="N59" s="123">
        <f t="shared" ca="1" si="2"/>
        <v>0</v>
      </c>
      <c r="O59" s="123" t="e">
        <f ca="1">IF(B59=15,ROUND(N59/(factor!C59+factor!H59)*UVUNIT,0),0)+IF(AND(B59&gt;15,OR(OR(PUAD=ZDIVOPT02,A59&lt;=PUAYear),AND(PMST=ZDIVOPT02,A59&gt;=PayYear))),ROUND((G59-H60)/(factor!C59+factor!H59)*UVUNIT,0),0)</f>
        <v>#DIV/0!</v>
      </c>
      <c r="P59" s="123" t="e">
        <f t="shared" ca="1" si="10"/>
        <v>#DIV/0!</v>
      </c>
      <c r="Q59" s="123" t="e">
        <f ca="1">ROUND(P59*(factor!C59)/UVUNIT,0)+ROUND(P59*(factor!H59)/UVUNIT,0)</f>
        <v>#DIV/0!</v>
      </c>
      <c r="R59" s="123" t="e">
        <f t="shared" ca="1" si="3"/>
        <v>#DIV/0!</v>
      </c>
      <c r="S59" s="123" t="e">
        <f t="shared" ca="1" si="11"/>
        <v>#DIV/0!</v>
      </c>
      <c r="T59" s="123" t="e">
        <f t="shared" ca="1" si="12"/>
        <v>#DIV/0!</v>
      </c>
      <c r="U59" s="123"/>
      <c r="V59" s="123" t="e">
        <f t="shared" ca="1" si="16"/>
        <v>#DIV/0!</v>
      </c>
      <c r="W59" s="123" t="e">
        <f ca="1">ROUND((P58*factor!B59/UVUNIT),0)</f>
        <v>#DIV/0!</v>
      </c>
      <c r="X59" s="123" t="e">
        <f ca="1">ROUND((ROUND(P58*factor!C59/UVUNIT,0)+ROUND(P58*factor!H59/UVUNIT,0))*VLOOKUP(B59,Corridor,2,FALSE),0)</f>
        <v>#DIV/0!</v>
      </c>
      <c r="Y59" s="123" t="e">
        <f t="shared" ca="1" si="13"/>
        <v>#DIV/0!</v>
      </c>
      <c r="Z59" s="109">
        <f ca="1">ROUND(IF(險種基本資料!$I$28="Y",factor!I59,factor!D59)*(1-VLOOKUP(A59+1,險種基本資料!L:V,2+險種基本資料!$H$28,FALSE)),0)</f>
        <v>0</v>
      </c>
      <c r="AA59">
        <f ca="1">ROUND(IF(險種基本資料!$I$28="Y",factor!I60,factor!D60)*(1-VLOOKUP(A59+1,險種基本資料!L:V,2+險種基本資料!$H$28,FALSE)),0)</f>
        <v>0</v>
      </c>
      <c r="AB59">
        <f ca="1">IF(B59=109,0,ROUND(SA*UNIT/UVUNIT*(Z59+(AA59+factor!C60-Z59)*ROUNDDOWN(1/365,6)),0))</f>
        <v>0</v>
      </c>
      <c r="AC59" t="e">
        <f ca="1">IF(B59=109,0,ROUND(P59/UVUNIT*(factor!H59+(factor!H60+factor!C60-factor!H59)*ROUNDDOWN(1/365,6)) + IF(B59&lt;15,N59,0),0))</f>
        <v>#DIV/0!</v>
      </c>
      <c r="AD59">
        <f t="shared" ca="1" si="5"/>
        <v>0</v>
      </c>
      <c r="AE59">
        <f t="shared" ca="1" si="6"/>
        <v>0</v>
      </c>
      <c r="AF59">
        <f ca="1">factor!C59+AF58</f>
        <v>7714</v>
      </c>
    </row>
    <row r="60" spans="1:32" ht="16.149999999999999" hidden="1">
      <c r="A60" s="120">
        <v>58</v>
      </c>
      <c r="B60" s="121">
        <f t="shared" ca="1" si="15"/>
        <v>128</v>
      </c>
      <c r="C60" s="122">
        <f t="shared" si="18"/>
        <v>1.75</v>
      </c>
      <c r="D60" s="122">
        <f t="shared" si="18"/>
        <v>1.75</v>
      </c>
      <c r="E60" s="123">
        <f ca="1">ROUND(SA*factor!D60*UNIT/UVUNIT,RoundNo)+ ROUND(SA*factor!C60*UNIT/UVUNIT,RoundNo)</f>
        <v>0</v>
      </c>
      <c r="F60" s="123" t="e">
        <f ca="1">ROUND(P59*factor!H60/UVUNIT,RoundNo)+ROUND(P59*(factor!C60/UVUNIT),RoundNo)</f>
        <v>#DIV/0!</v>
      </c>
      <c r="G60" s="123" t="e">
        <f t="shared" ca="1" si="8"/>
        <v>#DIV/0!</v>
      </c>
      <c r="H60" s="124">
        <f t="shared" ca="1" si="1"/>
        <v>0</v>
      </c>
      <c r="I60" s="123">
        <f t="shared" ca="1" si="9"/>
        <v>2655727</v>
      </c>
      <c r="J60" s="123">
        <f ca="1">ROUND(SA*factor!G60*UNIT/UVUNIT,0)</f>
        <v>0</v>
      </c>
      <c r="K60" s="123">
        <f ca="1">ROUND(SA*factor!C60*UNIT/UVUNIT,0)</f>
        <v>0</v>
      </c>
      <c r="L60" s="123">
        <f ca="1">ROUND(SA*factor!E60*UNIT/UVUNIT,0)</f>
        <v>0</v>
      </c>
      <c r="M60" s="123">
        <f ca="1">ROUND(SA*factor!D60*UNIT/UVUNIT,0)</f>
        <v>0</v>
      </c>
      <c r="N60" s="123">
        <f t="shared" ca="1" si="2"/>
        <v>0</v>
      </c>
      <c r="O60" s="123" t="e">
        <f ca="1">IF(B60=15,ROUND(N60/(factor!C60+factor!H60)*UVUNIT,0),0)+IF(AND(B60&gt;15,OR(OR(PUAD=ZDIVOPT02,A60&lt;=PUAYear),AND(PMST=ZDIVOPT02,A60&gt;=PayYear))),ROUND((G60-H61)/(factor!C60+factor!H60)*UVUNIT,0),0)</f>
        <v>#DIV/0!</v>
      </c>
      <c r="P60" s="123" t="e">
        <f t="shared" ca="1" si="10"/>
        <v>#DIV/0!</v>
      </c>
      <c r="Q60" s="123" t="e">
        <f ca="1">ROUND(P60*(factor!C60)/UVUNIT,0)+ROUND(P60*(factor!H60)/UVUNIT,0)</f>
        <v>#DIV/0!</v>
      </c>
      <c r="R60" s="123" t="e">
        <f t="shared" ca="1" si="3"/>
        <v>#DIV/0!</v>
      </c>
      <c r="S60" s="123" t="e">
        <f t="shared" ca="1" si="11"/>
        <v>#DIV/0!</v>
      </c>
      <c r="T60" s="123" t="e">
        <f t="shared" ca="1" si="12"/>
        <v>#DIV/0!</v>
      </c>
      <c r="U60" s="123"/>
      <c r="V60" s="123" t="e">
        <f t="shared" ca="1" si="16"/>
        <v>#DIV/0!</v>
      </c>
      <c r="W60" s="123" t="e">
        <f ca="1">ROUND((P59*factor!B60/UVUNIT),0)</f>
        <v>#DIV/0!</v>
      </c>
      <c r="X60" s="123" t="e">
        <f ca="1">ROUND((ROUND(P59*factor!C60/UVUNIT,0)+ROUND(P59*factor!H60/UVUNIT,0))*VLOOKUP(B60,Corridor,2,FALSE),0)</f>
        <v>#DIV/0!</v>
      </c>
      <c r="Y60" s="123" t="e">
        <f t="shared" ca="1" si="13"/>
        <v>#DIV/0!</v>
      </c>
      <c r="Z60" s="109">
        <f ca="1">ROUND(IF(險種基本資料!$I$28="Y",factor!I60,factor!D60)*(1-VLOOKUP(A60+1,險種基本資料!L:V,2+險種基本資料!$H$28,FALSE)),0)</f>
        <v>0</v>
      </c>
      <c r="AA60">
        <f ca="1">ROUND(IF(險種基本資料!$I$28="Y",factor!I61,factor!D61)*(1-VLOOKUP(A60+1,險種基本資料!L:V,2+險種基本資料!$H$28,FALSE)),0)</f>
        <v>0</v>
      </c>
      <c r="AB60">
        <f ca="1">IF(B60=109,0,ROUND(SA*UNIT/UVUNIT*(Z60+(AA60+factor!C61-Z60)*ROUNDDOWN(1/365,6)),0))</f>
        <v>0</v>
      </c>
      <c r="AC60" t="e">
        <f ca="1">IF(B60=109,0,ROUND(P60/UVUNIT*(factor!H60+(factor!H61+factor!C61-factor!H60)*ROUNDDOWN(1/365,6)) + IF(B60&lt;15,N60,0),0))</f>
        <v>#DIV/0!</v>
      </c>
      <c r="AD60">
        <f t="shared" ca="1" si="5"/>
        <v>0</v>
      </c>
      <c r="AE60">
        <f t="shared" ca="1" si="6"/>
        <v>0</v>
      </c>
      <c r="AF60">
        <f ca="1">factor!C60+AF59</f>
        <v>7714</v>
      </c>
    </row>
    <row r="61" spans="1:32" ht="16.149999999999999" hidden="1">
      <c r="A61" s="120">
        <v>59</v>
      </c>
      <c r="B61" s="121">
        <f t="shared" ca="1" si="15"/>
        <v>129</v>
      </c>
      <c r="C61" s="122">
        <f t="shared" si="18"/>
        <v>1.75</v>
      </c>
      <c r="D61" s="122">
        <f t="shared" si="18"/>
        <v>1.75</v>
      </c>
      <c r="E61" s="123">
        <f ca="1">ROUND(SA*factor!D61*UNIT/UVUNIT,RoundNo)+ ROUND(SA*factor!C61*UNIT/UVUNIT,RoundNo)</f>
        <v>0</v>
      </c>
      <c r="F61" s="123" t="e">
        <f ca="1">ROUND(P60*factor!H61/UVUNIT,RoundNo)+ROUND(P60*(factor!C61/UVUNIT),RoundNo)</f>
        <v>#DIV/0!</v>
      </c>
      <c r="G61" s="123" t="e">
        <f t="shared" ca="1" si="8"/>
        <v>#DIV/0!</v>
      </c>
      <c r="H61" s="124">
        <f t="shared" ca="1" si="1"/>
        <v>0</v>
      </c>
      <c r="I61" s="123">
        <f t="shared" ca="1" si="9"/>
        <v>2655727</v>
      </c>
      <c r="J61" s="123">
        <f ca="1">ROUND(SA*factor!G61*UNIT/UVUNIT,0)</f>
        <v>0</v>
      </c>
      <c r="K61" s="123">
        <f ca="1">ROUND(SA*factor!C61*UNIT/UVUNIT,0)</f>
        <v>0</v>
      </c>
      <c r="L61" s="123">
        <f ca="1">ROUND(SA*factor!E61*UNIT/UVUNIT,0)</f>
        <v>0</v>
      </c>
      <c r="M61" s="123">
        <f ca="1">ROUND(SA*factor!D61*UNIT/UVUNIT,0)</f>
        <v>0</v>
      </c>
      <c r="N61" s="123">
        <f t="shared" ca="1" si="2"/>
        <v>0</v>
      </c>
      <c r="O61" s="123" t="e">
        <f ca="1">IF(B61=15,ROUND(N61/(factor!C61+factor!H61)*UVUNIT,0),0)+IF(AND(B61&gt;15,OR(OR(PUAD=ZDIVOPT02,A61&lt;=PUAYear),AND(PMST=ZDIVOPT02,A61&gt;=PayYear))),ROUND((G61-H62)/(factor!C61+factor!H61)*UVUNIT,0),0)</f>
        <v>#DIV/0!</v>
      </c>
      <c r="P61" s="123" t="e">
        <f t="shared" ca="1" si="10"/>
        <v>#DIV/0!</v>
      </c>
      <c r="Q61" s="123" t="e">
        <f ca="1">ROUND(P61*(factor!C61)/UVUNIT,0)+ROUND(P61*(factor!H61)/UVUNIT,0)</f>
        <v>#DIV/0!</v>
      </c>
      <c r="R61" s="123" t="e">
        <f t="shared" ca="1" si="3"/>
        <v>#DIV/0!</v>
      </c>
      <c r="S61" s="123" t="e">
        <f t="shared" ca="1" si="11"/>
        <v>#DIV/0!</v>
      </c>
      <c r="T61" s="123" t="e">
        <f t="shared" ca="1" si="12"/>
        <v>#DIV/0!</v>
      </c>
      <c r="U61" s="123"/>
      <c r="V61" s="123" t="e">
        <f t="shared" ca="1" si="16"/>
        <v>#DIV/0!</v>
      </c>
      <c r="W61" s="123" t="e">
        <f ca="1">ROUND((P60*factor!B61/UVUNIT),0)</f>
        <v>#DIV/0!</v>
      </c>
      <c r="X61" s="123" t="e">
        <f ca="1">ROUND((ROUND(P60*factor!C61/UVUNIT,0)+ROUND(P60*factor!H61/UVUNIT,0))*VLOOKUP(B61,Corridor,2,FALSE),0)</f>
        <v>#DIV/0!</v>
      </c>
      <c r="Y61" s="123" t="e">
        <f t="shared" ca="1" si="13"/>
        <v>#DIV/0!</v>
      </c>
      <c r="Z61" s="109">
        <f ca="1">ROUND(IF(險種基本資料!$I$28="Y",factor!I61,factor!D61)*(1-VLOOKUP(A61+1,險種基本資料!L:V,2+險種基本資料!$H$28,FALSE)),0)</f>
        <v>0</v>
      </c>
      <c r="AA61">
        <f ca="1">ROUND(IF(險種基本資料!$I$28="Y",factor!I62,factor!D62)*(1-VLOOKUP(A61+1,險種基本資料!L:V,2+險種基本資料!$H$28,FALSE)),0)</f>
        <v>0</v>
      </c>
      <c r="AB61">
        <f ca="1">IF(B61=109,0,ROUND(SA*UNIT/UVUNIT*(Z61+(AA61+factor!C62-Z61)*ROUNDDOWN(1/365,6)),0))</f>
        <v>0</v>
      </c>
      <c r="AC61" t="e">
        <f ca="1">IF(B61=109,0,ROUND(P61/UVUNIT*(factor!H61+(factor!H62+factor!C62-factor!H61)*ROUNDDOWN(1/365,6)) + IF(B61&lt;15,N61,0),0))</f>
        <v>#DIV/0!</v>
      </c>
      <c r="AD61">
        <f t="shared" ca="1" si="5"/>
        <v>0</v>
      </c>
      <c r="AE61">
        <f t="shared" ca="1" si="6"/>
        <v>0</v>
      </c>
      <c r="AF61">
        <f ca="1">factor!C61+AF60</f>
        <v>7714</v>
      </c>
    </row>
    <row r="62" spans="1:32" ht="16.149999999999999" hidden="1">
      <c r="A62" s="120">
        <v>60</v>
      </c>
      <c r="B62" s="121">
        <f t="shared" ca="1" si="15"/>
        <v>130</v>
      </c>
      <c r="C62" s="122">
        <f t="shared" si="18"/>
        <v>1.75</v>
      </c>
      <c r="D62" s="122">
        <f t="shared" si="18"/>
        <v>1.75</v>
      </c>
      <c r="E62" s="123">
        <f ca="1">ROUND(SA*factor!D62*UNIT/UVUNIT,RoundNo)+ ROUND(SA*factor!C62*UNIT/UVUNIT,RoundNo)</f>
        <v>0</v>
      </c>
      <c r="F62" s="123" t="e">
        <f ca="1">ROUND(P61*factor!H62/UVUNIT,RoundNo)+ROUND(P61*(factor!C62/UVUNIT),RoundNo)</f>
        <v>#DIV/0!</v>
      </c>
      <c r="G62" s="123" t="e">
        <f t="shared" ca="1" si="8"/>
        <v>#DIV/0!</v>
      </c>
      <c r="H62" s="124">
        <f t="shared" ca="1" si="1"/>
        <v>0</v>
      </c>
      <c r="I62" s="123">
        <f t="shared" ca="1" si="9"/>
        <v>2655727</v>
      </c>
      <c r="J62" s="123">
        <f ca="1">ROUND(SA*factor!G62*UNIT/UVUNIT,0)</f>
        <v>0</v>
      </c>
      <c r="K62" s="123">
        <f ca="1">ROUND(SA*factor!C62*UNIT/UVUNIT,0)</f>
        <v>0</v>
      </c>
      <c r="L62" s="123">
        <f ca="1">ROUND(SA*factor!E62*UNIT/UVUNIT,0)</f>
        <v>0</v>
      </c>
      <c r="M62" s="123">
        <f ca="1">ROUND(SA*factor!D62*UNIT/UVUNIT,0)</f>
        <v>0</v>
      </c>
      <c r="N62" s="123">
        <f t="shared" ca="1" si="2"/>
        <v>0</v>
      </c>
      <c r="O62" s="123" t="e">
        <f ca="1">IF(B62=15,ROUND(N62/(factor!C62+factor!H62)*UVUNIT,0),0)+IF(AND(B62&gt;15,OR(OR(PUAD=ZDIVOPT02,A62&lt;=PUAYear),AND(PMST=ZDIVOPT02,A62&gt;=PayYear))),ROUND((G62-H63)/(factor!C62+factor!H62)*UVUNIT,0),0)</f>
        <v>#DIV/0!</v>
      </c>
      <c r="P62" s="123" t="e">
        <f t="shared" ca="1" si="10"/>
        <v>#DIV/0!</v>
      </c>
      <c r="Q62" s="123" t="e">
        <f ca="1">ROUND(P62*(factor!C62)/UVUNIT,0)+ROUND(P62*(factor!H62)/UVUNIT,0)</f>
        <v>#DIV/0!</v>
      </c>
      <c r="R62" s="123" t="e">
        <f t="shared" ca="1" si="3"/>
        <v>#DIV/0!</v>
      </c>
      <c r="S62" s="123" t="e">
        <f t="shared" ca="1" si="11"/>
        <v>#DIV/0!</v>
      </c>
      <c r="T62" s="123" t="e">
        <f t="shared" ca="1" si="12"/>
        <v>#DIV/0!</v>
      </c>
      <c r="U62" s="123"/>
      <c r="V62" s="123" t="e">
        <f t="shared" ca="1" si="16"/>
        <v>#DIV/0!</v>
      </c>
      <c r="W62" s="123" t="e">
        <f ca="1">ROUND((P61*factor!B62/UVUNIT),0)</f>
        <v>#DIV/0!</v>
      </c>
      <c r="X62" s="123" t="e">
        <f ca="1">ROUND((ROUND(P61*factor!C62/UVUNIT,0)+ROUND(P61*factor!H62/UVUNIT,0))*VLOOKUP(B62,Corridor,2,FALSE),0)</f>
        <v>#DIV/0!</v>
      </c>
      <c r="Y62" s="123" t="e">
        <f t="shared" ca="1" si="13"/>
        <v>#DIV/0!</v>
      </c>
      <c r="Z62" s="109">
        <f ca="1">ROUND(IF(險種基本資料!$I$28="Y",factor!I62,factor!D62)*(1-VLOOKUP(A62+1,險種基本資料!L:V,2+險種基本資料!$H$28,FALSE)),0)</f>
        <v>0</v>
      </c>
      <c r="AA62">
        <f ca="1">ROUND(IF(險種基本資料!$I$28="Y",factor!I63,factor!D63)*(1-VLOOKUP(A62+1,險種基本資料!L:V,2+險種基本資料!$H$28,FALSE)),0)</f>
        <v>0</v>
      </c>
      <c r="AB62">
        <f ca="1">IF(B62=109,0,ROUND(SA*UNIT/UVUNIT*(Z62+(AA62+factor!C63-Z62)*ROUNDDOWN(1/365,6)),0))</f>
        <v>0</v>
      </c>
      <c r="AC62" t="e">
        <f ca="1">IF(B62=109,0,ROUND(P62/UVUNIT*(factor!H62+(factor!H63+factor!C63-factor!H62)*ROUNDDOWN(1/365,6)) + IF(B62&lt;15,N62,0),0))</f>
        <v>#DIV/0!</v>
      </c>
      <c r="AD62">
        <f t="shared" ca="1" si="5"/>
        <v>0</v>
      </c>
      <c r="AE62">
        <f t="shared" ca="1" si="6"/>
        <v>0</v>
      </c>
      <c r="AF62">
        <f ca="1">factor!C62+AF61</f>
        <v>7714</v>
      </c>
    </row>
    <row r="63" spans="1:32" ht="16.149999999999999" hidden="1">
      <c r="A63" s="120">
        <v>61</v>
      </c>
      <c r="B63" s="121">
        <f t="shared" ca="1" si="15"/>
        <v>131</v>
      </c>
      <c r="C63" s="122">
        <f t="shared" si="18"/>
        <v>1.75</v>
      </c>
      <c r="D63" s="122">
        <f t="shared" si="18"/>
        <v>1.75</v>
      </c>
      <c r="E63" s="123">
        <f ca="1">ROUND(SA*factor!D63*UNIT/UVUNIT,RoundNo)+ ROUND(SA*factor!C63*UNIT/UVUNIT,RoundNo)</f>
        <v>0</v>
      </c>
      <c r="F63" s="123" t="e">
        <f ca="1">ROUND(P62*factor!H63/UVUNIT,RoundNo)+ROUND(P62*(factor!C63/UVUNIT),RoundNo)</f>
        <v>#DIV/0!</v>
      </c>
      <c r="G63" s="123" t="e">
        <f t="shared" ca="1" si="8"/>
        <v>#DIV/0!</v>
      </c>
      <c r="H63" s="124">
        <f t="shared" ca="1" si="1"/>
        <v>0</v>
      </c>
      <c r="I63" s="123">
        <f t="shared" ca="1" si="9"/>
        <v>2655727</v>
      </c>
      <c r="J63" s="123">
        <f ca="1">ROUND(SA*factor!G63*UNIT/UVUNIT,0)</f>
        <v>0</v>
      </c>
      <c r="K63" s="123">
        <f ca="1">ROUND(SA*factor!C63*UNIT/UVUNIT,0)</f>
        <v>0</v>
      </c>
      <c r="L63" s="123">
        <f ca="1">ROUND(SA*factor!E63*UNIT/UVUNIT,0)</f>
        <v>0</v>
      </c>
      <c r="M63" s="123">
        <f ca="1">ROUND(SA*factor!D63*UNIT/UVUNIT,0)</f>
        <v>0</v>
      </c>
      <c r="N63" s="123">
        <f t="shared" ca="1" si="2"/>
        <v>0</v>
      </c>
      <c r="O63" s="123" t="e">
        <f ca="1">IF(B63=15,ROUND(N63/(factor!C63+factor!H63)*UVUNIT,0),0)+IF(AND(B63&gt;15,OR(OR(PUAD=ZDIVOPT02,A63&lt;=PUAYear),AND(PMST=ZDIVOPT02,A63&gt;=PayYear))),ROUND((G63-H64)/(factor!C63+factor!H63)*UVUNIT,0),0)</f>
        <v>#DIV/0!</v>
      </c>
      <c r="P63" s="123" t="e">
        <f t="shared" ca="1" si="10"/>
        <v>#DIV/0!</v>
      </c>
      <c r="Q63" s="123" t="e">
        <f ca="1">ROUND(P63*(factor!C63)/UVUNIT,0)+ROUND(P63*(factor!H63)/UVUNIT,0)</f>
        <v>#DIV/0!</v>
      </c>
      <c r="R63" s="123" t="e">
        <f t="shared" ca="1" si="3"/>
        <v>#DIV/0!</v>
      </c>
      <c r="S63" s="123" t="e">
        <f t="shared" ca="1" si="11"/>
        <v>#DIV/0!</v>
      </c>
      <c r="T63" s="123" t="e">
        <f t="shared" ca="1" si="12"/>
        <v>#DIV/0!</v>
      </c>
      <c r="U63" s="123"/>
      <c r="V63" s="123" t="e">
        <f t="shared" ca="1" si="16"/>
        <v>#DIV/0!</v>
      </c>
      <c r="W63" s="123" t="e">
        <f ca="1">ROUND((P62*factor!B63/UVUNIT),0)</f>
        <v>#DIV/0!</v>
      </c>
      <c r="X63" s="123" t="e">
        <f ca="1">ROUND((ROUND(P62*factor!C63/UVUNIT,0)+ROUND(P62*factor!H63/UVUNIT,0))*VLOOKUP(B63,Corridor,2,FALSE),0)</f>
        <v>#DIV/0!</v>
      </c>
      <c r="Y63" s="123" t="e">
        <f t="shared" ca="1" si="13"/>
        <v>#DIV/0!</v>
      </c>
      <c r="Z63" s="109">
        <f ca="1">ROUND(IF(險種基本資料!$I$28="Y",factor!I63,factor!D63)*(1-VLOOKUP(A63+1,險種基本資料!L:V,2+險種基本資料!$H$28,FALSE)),0)</f>
        <v>0</v>
      </c>
      <c r="AA63">
        <f ca="1">ROUND(IF(險種基本資料!$I$28="Y",factor!I64,factor!D64)*(1-VLOOKUP(A63+1,險種基本資料!L:V,2+險種基本資料!$H$28,FALSE)),0)</f>
        <v>0</v>
      </c>
      <c r="AB63">
        <f ca="1">IF(B63=109,0,ROUND(SA*UNIT/UVUNIT*(Z63+(AA63+factor!C64-Z63)*ROUNDDOWN(1/365,6)),0))</f>
        <v>0</v>
      </c>
      <c r="AC63" t="e">
        <f ca="1">IF(B63=109,0,ROUND(P63/UVUNIT*(factor!H63+(factor!H64+factor!C64-factor!H63)*ROUNDDOWN(1/365,6)) + IF(B63&lt;15,N63,0),0))</f>
        <v>#DIV/0!</v>
      </c>
      <c r="AD63">
        <f t="shared" ca="1" si="5"/>
        <v>0</v>
      </c>
      <c r="AE63">
        <f t="shared" ca="1" si="6"/>
        <v>0</v>
      </c>
      <c r="AF63">
        <f ca="1">factor!C63+AF62</f>
        <v>7714</v>
      </c>
    </row>
    <row r="64" spans="1:32" ht="16.149999999999999" hidden="1">
      <c r="A64" s="120">
        <v>62</v>
      </c>
      <c r="B64" s="121">
        <f t="shared" ca="1" si="15"/>
        <v>132</v>
      </c>
      <c r="C64" s="122">
        <f t="shared" si="18"/>
        <v>1.75</v>
      </c>
      <c r="D64" s="122">
        <f t="shared" si="18"/>
        <v>1.75</v>
      </c>
      <c r="E64" s="123">
        <f ca="1">ROUND(SA*factor!D64*UNIT/UVUNIT,RoundNo)+ ROUND(SA*factor!C64*UNIT/UVUNIT,RoundNo)</f>
        <v>0</v>
      </c>
      <c r="F64" s="123" t="e">
        <f ca="1">ROUND(P63*factor!H64/UVUNIT,RoundNo)+ROUND(P63*(factor!C64/UVUNIT),RoundNo)</f>
        <v>#DIV/0!</v>
      </c>
      <c r="G64" s="123" t="e">
        <f t="shared" ca="1" si="8"/>
        <v>#DIV/0!</v>
      </c>
      <c r="H64" s="124">
        <f t="shared" ca="1" si="1"/>
        <v>0</v>
      </c>
      <c r="I64" s="123">
        <f t="shared" ca="1" si="9"/>
        <v>2655727</v>
      </c>
      <c r="J64" s="123">
        <f ca="1">ROUND(SA*factor!G64*UNIT/UVUNIT,0)</f>
        <v>0</v>
      </c>
      <c r="K64" s="123">
        <f ca="1">ROUND(SA*factor!C64*UNIT/UVUNIT,0)</f>
        <v>0</v>
      </c>
      <c r="L64" s="123">
        <f ca="1">ROUND(SA*factor!E64*UNIT/UVUNIT,0)</f>
        <v>0</v>
      </c>
      <c r="M64" s="123">
        <f ca="1">ROUND(SA*factor!D64*UNIT/UVUNIT,0)</f>
        <v>0</v>
      </c>
      <c r="N64" s="123">
        <f t="shared" ca="1" si="2"/>
        <v>0</v>
      </c>
      <c r="O64" s="123" t="e">
        <f ca="1">IF(B64=15,ROUND(N64/(factor!C64+factor!H64)*UVUNIT,0),0)+IF(AND(B64&gt;15,OR(OR(PUAD=ZDIVOPT02,A64&lt;=PUAYear),AND(PMST=ZDIVOPT02,A64&gt;=PayYear))),ROUND((G64-H65)/(factor!C64+factor!H64)*UVUNIT,0),0)</f>
        <v>#DIV/0!</v>
      </c>
      <c r="P64" s="123" t="e">
        <f t="shared" ca="1" si="10"/>
        <v>#DIV/0!</v>
      </c>
      <c r="Q64" s="123" t="e">
        <f ca="1">ROUND(P64*(factor!C64)/UVUNIT,0)+ROUND(P64*(factor!H64)/UVUNIT,0)</f>
        <v>#DIV/0!</v>
      </c>
      <c r="R64" s="123" t="e">
        <f t="shared" ca="1" si="3"/>
        <v>#DIV/0!</v>
      </c>
      <c r="S64" s="123" t="e">
        <f t="shared" ca="1" si="11"/>
        <v>#DIV/0!</v>
      </c>
      <c r="T64" s="123" t="e">
        <f t="shared" ca="1" si="12"/>
        <v>#DIV/0!</v>
      </c>
      <c r="U64" s="123"/>
      <c r="V64" s="123" t="e">
        <f t="shared" ca="1" si="16"/>
        <v>#DIV/0!</v>
      </c>
      <c r="W64" s="123" t="e">
        <f ca="1">ROUND((P63*factor!B64/UVUNIT),0)</f>
        <v>#DIV/0!</v>
      </c>
      <c r="X64" s="123" t="e">
        <f ca="1">ROUND((ROUND(P63*factor!C64/UVUNIT,0)+ROUND(P63*factor!H64/UVUNIT,0))*VLOOKUP(B64,Corridor,2,FALSE),0)</f>
        <v>#DIV/0!</v>
      </c>
      <c r="Y64" s="123" t="e">
        <f t="shared" ca="1" si="13"/>
        <v>#DIV/0!</v>
      </c>
      <c r="Z64" s="109">
        <f ca="1">ROUND(IF(險種基本資料!$I$28="Y",factor!I64,factor!D64)*(1-VLOOKUP(A64+1,險種基本資料!L:V,2+險種基本資料!$H$28,FALSE)),0)</f>
        <v>0</v>
      </c>
      <c r="AA64">
        <f ca="1">ROUND(IF(險種基本資料!$I$28="Y",factor!I65,factor!D65)*(1-VLOOKUP(A64+1,險種基本資料!L:V,2+險種基本資料!$H$28,FALSE)),0)</f>
        <v>0</v>
      </c>
      <c r="AB64">
        <f ca="1">IF(B64=109,0,ROUND(SA*UNIT/UVUNIT*(Z64+(AA64+factor!C65-Z64)*ROUNDDOWN(1/365,6)),0))</f>
        <v>0</v>
      </c>
      <c r="AC64" t="e">
        <f ca="1">IF(B64=109,0,ROUND(P64/UVUNIT*(factor!H64+(factor!H65+factor!C65-factor!H64)*ROUNDDOWN(1/365,6)) + IF(B64&lt;15,N64,0),0))</f>
        <v>#DIV/0!</v>
      </c>
      <c r="AD64">
        <f t="shared" ca="1" si="5"/>
        <v>0</v>
      </c>
      <c r="AE64">
        <f t="shared" ca="1" si="6"/>
        <v>0</v>
      </c>
      <c r="AF64">
        <f ca="1">factor!C64+AF63</f>
        <v>7714</v>
      </c>
    </row>
    <row r="65" spans="1:32" ht="16.149999999999999" hidden="1">
      <c r="A65" s="120">
        <v>63</v>
      </c>
      <c r="B65" s="121">
        <f t="shared" ca="1" si="15"/>
        <v>133</v>
      </c>
      <c r="C65" s="122">
        <f t="shared" si="18"/>
        <v>1.75</v>
      </c>
      <c r="D65" s="122">
        <f t="shared" si="18"/>
        <v>1.75</v>
      </c>
      <c r="E65" s="123">
        <f ca="1">ROUND(SA*factor!D65*UNIT/UVUNIT,RoundNo)+ ROUND(SA*factor!C65*UNIT/UVUNIT,RoundNo)</f>
        <v>0</v>
      </c>
      <c r="F65" s="123" t="e">
        <f ca="1">ROUND(P64*factor!H65/UVUNIT,RoundNo)+ROUND(P64*(factor!C65/UVUNIT),RoundNo)</f>
        <v>#DIV/0!</v>
      </c>
      <c r="G65" s="123" t="e">
        <f t="shared" ca="1" si="8"/>
        <v>#DIV/0!</v>
      </c>
      <c r="H65" s="124">
        <f t="shared" ca="1" si="1"/>
        <v>0</v>
      </c>
      <c r="I65" s="123">
        <f t="shared" ca="1" si="9"/>
        <v>2655727</v>
      </c>
      <c r="J65" s="123">
        <f ca="1">ROUND(SA*factor!G65*UNIT/UVUNIT,0)</f>
        <v>0</v>
      </c>
      <c r="K65" s="123">
        <f ca="1">ROUND(SA*factor!C65*UNIT/UVUNIT,0)</f>
        <v>0</v>
      </c>
      <c r="L65" s="123">
        <f ca="1">ROUND(SA*factor!E65*UNIT/UVUNIT,0)</f>
        <v>0</v>
      </c>
      <c r="M65" s="123">
        <f ca="1">ROUND(SA*factor!D65*UNIT/UVUNIT,0)</f>
        <v>0</v>
      </c>
      <c r="N65" s="123">
        <f t="shared" ca="1" si="2"/>
        <v>0</v>
      </c>
      <c r="O65" s="123" t="e">
        <f ca="1">IF(B65=15,ROUND(N65/(factor!C65+factor!H65)*UVUNIT,0),0)+IF(AND(B65&gt;15,OR(OR(PUAD=ZDIVOPT02,A65&lt;=PUAYear),AND(PMST=ZDIVOPT02,A65&gt;=PayYear))),ROUND((G65-H66)/(factor!C65+factor!H65)*UVUNIT,0),0)</f>
        <v>#DIV/0!</v>
      </c>
      <c r="P65" s="123" t="e">
        <f t="shared" ca="1" si="10"/>
        <v>#DIV/0!</v>
      </c>
      <c r="Q65" s="123" t="e">
        <f ca="1">ROUND(P65*(factor!C65)/UVUNIT,0)+ROUND(P65*(factor!H65)/UVUNIT,0)</f>
        <v>#DIV/0!</v>
      </c>
      <c r="R65" s="123" t="e">
        <f t="shared" ca="1" si="3"/>
        <v>#DIV/0!</v>
      </c>
      <c r="S65" s="123" t="e">
        <f t="shared" ca="1" si="11"/>
        <v>#DIV/0!</v>
      </c>
      <c r="T65" s="123" t="e">
        <f t="shared" ca="1" si="12"/>
        <v>#DIV/0!</v>
      </c>
      <c r="U65" s="123"/>
      <c r="V65" s="123" t="e">
        <f t="shared" ca="1" si="16"/>
        <v>#DIV/0!</v>
      </c>
      <c r="W65" s="123" t="e">
        <f ca="1">ROUND((P64*factor!B65/UVUNIT),0)</f>
        <v>#DIV/0!</v>
      </c>
      <c r="X65" s="123" t="e">
        <f ca="1">ROUND((ROUND(P64*factor!C65/UVUNIT,0)+ROUND(P64*factor!H65/UVUNIT,0))*VLOOKUP(B65,Corridor,2,FALSE),0)</f>
        <v>#DIV/0!</v>
      </c>
      <c r="Y65" s="123" t="e">
        <f t="shared" ca="1" si="13"/>
        <v>#DIV/0!</v>
      </c>
      <c r="Z65" s="109">
        <f ca="1">ROUND(IF(險種基本資料!$I$28="Y",factor!I65,factor!D65)*(1-VLOOKUP(A65+1,險種基本資料!L:V,2+險種基本資料!$H$28,FALSE)),0)</f>
        <v>0</v>
      </c>
      <c r="AA65">
        <f ca="1">ROUND(IF(險種基本資料!$I$28="Y",factor!I66,factor!D66)*(1-VLOOKUP(A65+1,險種基本資料!L:V,2+險種基本資料!$H$28,FALSE)),0)</f>
        <v>0</v>
      </c>
      <c r="AB65">
        <f ca="1">IF(B65=109,0,ROUND(SA*UNIT/UVUNIT*(Z65+(AA65+factor!C66-Z65)*ROUNDDOWN(1/365,6)),0))</f>
        <v>0</v>
      </c>
      <c r="AC65" t="e">
        <f ca="1">IF(B65=109,0,ROUND(P65/UVUNIT*(factor!H65+(factor!H66+factor!C66-factor!H65)*ROUNDDOWN(1/365,6)) + IF(B65&lt;15,N65,0),0))</f>
        <v>#DIV/0!</v>
      </c>
      <c r="AD65">
        <f t="shared" ca="1" si="5"/>
        <v>0</v>
      </c>
      <c r="AE65">
        <f t="shared" ca="1" si="6"/>
        <v>0</v>
      </c>
      <c r="AF65">
        <f ca="1">factor!C65+AF64</f>
        <v>7714</v>
      </c>
    </row>
    <row r="66" spans="1:32" ht="16.149999999999999" hidden="1">
      <c r="A66" s="120">
        <v>64</v>
      </c>
      <c r="B66" s="121">
        <f t="shared" ca="1" si="15"/>
        <v>134</v>
      </c>
      <c r="C66" s="122">
        <f t="shared" si="18"/>
        <v>1.75</v>
      </c>
      <c r="D66" s="122">
        <f t="shared" si="18"/>
        <v>1.75</v>
      </c>
      <c r="E66" s="123">
        <f ca="1">ROUND(SA*factor!D66*UNIT/UVUNIT,RoundNo)+ ROUND(SA*factor!C66*UNIT/UVUNIT,RoundNo)</f>
        <v>0</v>
      </c>
      <c r="F66" s="123" t="e">
        <f ca="1">ROUND(P65*factor!H66/UVUNIT,RoundNo)+ROUND(P65*(factor!C66/UVUNIT),RoundNo)</f>
        <v>#DIV/0!</v>
      </c>
      <c r="G66" s="123" t="e">
        <f t="shared" ca="1" si="8"/>
        <v>#DIV/0!</v>
      </c>
      <c r="H66" s="124">
        <f t="shared" ca="1" si="1"/>
        <v>0</v>
      </c>
      <c r="I66" s="123">
        <f t="shared" ca="1" si="9"/>
        <v>2655727</v>
      </c>
      <c r="J66" s="123">
        <f ca="1">ROUND(SA*factor!G66*UNIT/UVUNIT,0)</f>
        <v>0</v>
      </c>
      <c r="K66" s="123">
        <f ca="1">ROUND(SA*factor!C66*UNIT/UVUNIT,0)</f>
        <v>0</v>
      </c>
      <c r="L66" s="123">
        <f ca="1">ROUND(SA*factor!E66*UNIT/UVUNIT,0)</f>
        <v>0</v>
      </c>
      <c r="M66" s="123">
        <f ca="1">ROUND(SA*factor!D66*UNIT/UVUNIT,0)</f>
        <v>0</v>
      </c>
      <c r="N66" s="123">
        <f t="shared" ca="1" si="2"/>
        <v>0</v>
      </c>
      <c r="O66" s="123" t="e">
        <f ca="1">IF(B66=15,ROUND(N66/(factor!C66+factor!H66)*UVUNIT,0),0)+IF(AND(B66&gt;15,OR(OR(PUAD=ZDIVOPT02,A66&lt;=PUAYear),AND(PMST=ZDIVOPT02,A66&gt;=PayYear))),ROUND((G66-H67)/(factor!C66+factor!H66)*UVUNIT,0),0)</f>
        <v>#DIV/0!</v>
      </c>
      <c r="P66" s="123" t="e">
        <f t="shared" ca="1" si="10"/>
        <v>#DIV/0!</v>
      </c>
      <c r="Q66" s="123" t="e">
        <f ca="1">ROUND(P66*(factor!C66)/UVUNIT,0)+ROUND(P66*(factor!H66)/UVUNIT,0)</f>
        <v>#DIV/0!</v>
      </c>
      <c r="R66" s="123" t="e">
        <f t="shared" ca="1" si="3"/>
        <v>#DIV/0!</v>
      </c>
      <c r="S66" s="123" t="e">
        <f t="shared" ca="1" si="11"/>
        <v>#DIV/0!</v>
      </c>
      <c r="T66" s="123" t="e">
        <f t="shared" ca="1" si="12"/>
        <v>#DIV/0!</v>
      </c>
      <c r="U66" s="123"/>
      <c r="V66" s="123" t="e">
        <f t="shared" ca="1" si="16"/>
        <v>#DIV/0!</v>
      </c>
      <c r="W66" s="123" t="e">
        <f ca="1">ROUND((P65*factor!B66/UVUNIT),0)</f>
        <v>#DIV/0!</v>
      </c>
      <c r="X66" s="123" t="e">
        <f ca="1">ROUND((ROUND(P65*factor!C66/UVUNIT,0)+ROUND(P65*factor!H66/UVUNIT,0))*VLOOKUP(B66,Corridor,2,FALSE),0)</f>
        <v>#DIV/0!</v>
      </c>
      <c r="Y66" s="123" t="e">
        <f t="shared" ca="1" si="13"/>
        <v>#DIV/0!</v>
      </c>
      <c r="Z66" s="109">
        <f ca="1">ROUND(IF(險種基本資料!$I$28="Y",factor!I66,factor!D66)*(1-VLOOKUP(A66+1,險種基本資料!L:V,2+險種基本資料!$H$28,FALSE)),0)</f>
        <v>0</v>
      </c>
      <c r="AA66">
        <f ca="1">ROUND(IF(險種基本資料!$I$28="Y",factor!I67,factor!D67)*(1-VLOOKUP(A66+1,險種基本資料!L:V,2+險種基本資料!$H$28,FALSE)),0)</f>
        <v>0</v>
      </c>
      <c r="AB66">
        <f ca="1">IF(B66=109,0,ROUND(SA*UNIT/UVUNIT*(Z66+(AA66+factor!C67-Z66)*ROUNDDOWN(1/365,6)),0))</f>
        <v>0</v>
      </c>
      <c r="AC66" t="e">
        <f ca="1">IF(B66=109,0,ROUND(P66/UVUNIT*(factor!H66+(factor!H67+factor!C67-factor!H66)*ROUNDDOWN(1/365,6)) + IF(B66&lt;15,N66,0),0))</f>
        <v>#DIV/0!</v>
      </c>
      <c r="AD66">
        <f t="shared" ca="1" si="5"/>
        <v>0</v>
      </c>
      <c r="AE66">
        <f t="shared" ca="1" si="6"/>
        <v>0</v>
      </c>
      <c r="AF66">
        <f ca="1">factor!C66+AF65</f>
        <v>7714</v>
      </c>
    </row>
    <row r="67" spans="1:32" ht="16.149999999999999" hidden="1">
      <c r="A67" s="120">
        <v>65</v>
      </c>
      <c r="B67" s="121">
        <f t="shared" ref="B67:B98" ca="1" si="19">Age+A67-1</f>
        <v>135</v>
      </c>
      <c r="C67" s="122">
        <f t="shared" si="18"/>
        <v>1.75</v>
      </c>
      <c r="D67" s="122">
        <f t="shared" si="18"/>
        <v>1.75</v>
      </c>
      <c r="E67" s="123">
        <f ca="1">ROUND(SA*factor!D67*UNIT/UVUNIT,RoundNo)+ ROUND(SA*factor!C67*UNIT/UVUNIT,RoundNo)</f>
        <v>0</v>
      </c>
      <c r="F67" s="123" t="e">
        <f ca="1">ROUND(P66*factor!H67/UVUNIT,RoundNo)+ROUND(P66*(factor!C67/UVUNIT),RoundNo)</f>
        <v>#DIV/0!</v>
      </c>
      <c r="G67" s="123" t="e">
        <f t="shared" ca="1" si="8"/>
        <v>#DIV/0!</v>
      </c>
      <c r="H67" s="124">
        <f t="shared" ref="H67:H112" ca="1" si="20">IF(AND(OR(B67&lt;16,ZDIVOPT01=PMST),A67&lt;=PayYear),G66,0)</f>
        <v>0</v>
      </c>
      <c r="I67" s="123">
        <f t="shared" ca="1" si="9"/>
        <v>2655727</v>
      </c>
      <c r="J67" s="123">
        <f ca="1">ROUND(SA*factor!G67*UNIT/UVUNIT,0)</f>
        <v>0</v>
      </c>
      <c r="K67" s="123">
        <f ca="1">ROUND(SA*factor!C67*UNIT/UVUNIT,0)</f>
        <v>0</v>
      </c>
      <c r="L67" s="123">
        <f ca="1">ROUND(SA*factor!E67*UNIT/UVUNIT,0)</f>
        <v>0</v>
      </c>
      <c r="M67" s="123">
        <f ca="1">ROUND(SA*factor!D67*UNIT/UVUNIT,0)</f>
        <v>0</v>
      </c>
      <c r="N67" s="123">
        <f t="shared" ref="N67:N111" ca="1" si="21">IF(B67&lt;16,ROUND(N66*(1+D67/100)+(G67-H68),0),0)</f>
        <v>0</v>
      </c>
      <c r="O67" s="123" t="e">
        <f ca="1">IF(B67=15,ROUND(N67/(factor!C67+factor!H67)*UVUNIT,0),0)+IF(AND(B67&gt;15,OR(OR(PUAD=ZDIVOPT02,A67&lt;=PUAYear),AND(PMST=ZDIVOPT02,A67&gt;=PayYear))),ROUND((G67-H68)/(factor!C67+factor!H67)*UVUNIT,0),0)</f>
        <v>#DIV/0!</v>
      </c>
      <c r="P67" s="123" t="e">
        <f t="shared" ca="1" si="10"/>
        <v>#DIV/0!</v>
      </c>
      <c r="Q67" s="123" t="e">
        <f ca="1">ROUND(P67*(factor!C67)/UVUNIT,0)+ROUND(P67*(factor!H67)/UVUNIT,0)</f>
        <v>#DIV/0!</v>
      </c>
      <c r="R67" s="123" t="e">
        <f t="shared" ref="R67:R112" ca="1" si="22">IF(OR(B67&lt;16,A67&lt;=PUAYear),0,G67-H68)</f>
        <v>#DIV/0!</v>
      </c>
      <c r="S67" s="123" t="e">
        <f t="shared" ca="1" si="11"/>
        <v>#DIV/0!</v>
      </c>
      <c r="T67" s="123" t="e">
        <f t="shared" ca="1" si="12"/>
        <v>#DIV/0!</v>
      </c>
      <c r="U67" s="123"/>
      <c r="V67" s="123" t="e">
        <f t="shared" ref="V67:V98" ca="1" si="23">ROUND(ROUND(ROUND(P66*GP/UVUNIT,0)*MIN(A67,PayYear),0)*PremMuti-ROUND(P66*AF66/UVUNIT, 0),0)</f>
        <v>#DIV/0!</v>
      </c>
      <c r="W67" s="123" t="e">
        <f ca="1">ROUND((P66*factor!B67/UVUNIT),0)</f>
        <v>#DIV/0!</v>
      </c>
      <c r="X67" s="123" t="e">
        <f ca="1">ROUND((ROUND(P66*factor!C67/UVUNIT,0)+ROUND(P66*factor!H67/UVUNIT,0))*VLOOKUP(B67,Corridor,2,FALSE),0)</f>
        <v>#DIV/0!</v>
      </c>
      <c r="Y67" s="123" t="e">
        <f t="shared" ca="1" si="13"/>
        <v>#DIV/0!</v>
      </c>
      <c r="Z67" s="109">
        <f ca="1">ROUND(IF(險種基本資料!$I$28="Y",factor!I67,factor!D67)*(1-VLOOKUP(A67+1,險種基本資料!L:V,2+險種基本資料!$H$28,FALSE)),0)</f>
        <v>0</v>
      </c>
      <c r="AA67">
        <f ca="1">ROUND(IF(險種基本資料!$I$28="Y",factor!I68,factor!D68)*(1-VLOOKUP(A67+1,險種基本資料!L:V,2+險種基本資料!$H$28,FALSE)),0)</f>
        <v>0</v>
      </c>
      <c r="AB67">
        <f ca="1">IF(B67=109,0,ROUND(SA*UNIT/UVUNIT*(Z67+(AA67+factor!C68-Z67)*ROUNDDOWN(1/365,6)),0))</f>
        <v>0</v>
      </c>
      <c r="AC67" t="e">
        <f ca="1">IF(B67=109,0,ROUND(P67/UVUNIT*(factor!H67+(factor!H68+factor!C68-factor!H67)*ROUNDDOWN(1/365,6)) + IF(B67&lt;15,N67,0),0))</f>
        <v>#DIV/0!</v>
      </c>
      <c r="AD67">
        <f t="shared" ref="AD67:AD112" ca="1" si="24">IF(AND(H68&gt;0,H69&lt;=0),A67,0)</f>
        <v>0</v>
      </c>
      <c r="AE67">
        <f t="shared" ref="AE67:AE112" ca="1" si="25">IF(AND(N67&gt;0,N68&lt;=0),A67,0)</f>
        <v>0</v>
      </c>
      <c r="AF67">
        <f ca="1">factor!C67+AF66</f>
        <v>7714</v>
      </c>
    </row>
    <row r="68" spans="1:32" ht="16.149999999999999" hidden="1">
      <c r="A68" s="120">
        <v>66</v>
      </c>
      <c r="B68" s="121">
        <f t="shared" ca="1" si="19"/>
        <v>136</v>
      </c>
      <c r="C68" s="122">
        <f t="shared" ref="C68:D83" si="26">C67</f>
        <v>1.75</v>
      </c>
      <c r="D68" s="122">
        <f t="shared" si="26"/>
        <v>1.75</v>
      </c>
      <c r="E68" s="123">
        <f ca="1">ROUND(SA*factor!D68*UNIT/UVUNIT,RoundNo)+ ROUND(SA*factor!C68*UNIT/UVUNIT,RoundNo)</f>
        <v>0</v>
      </c>
      <c r="F68" s="123" t="e">
        <f ca="1">ROUND(P67*factor!H68/UVUNIT,RoundNo)+ROUND(P67*(factor!C68/UVUNIT),RoundNo)</f>
        <v>#DIV/0!</v>
      </c>
      <c r="G68" s="123" t="e">
        <f t="shared" ref="G68:G112" ca="1" si="27">ROUND((E68+F68)*(D68-C68)/100,0)</f>
        <v>#DIV/0!</v>
      </c>
      <c r="H68" s="124">
        <f t="shared" ca="1" si="20"/>
        <v>0</v>
      </c>
      <c r="I68" s="123">
        <f t="shared" ref="I68:I112" ca="1" si="28">I67+IF(A68&lt;=PayYear,CYPremium,0)-H68</f>
        <v>2655727</v>
      </c>
      <c r="J68" s="123">
        <f ca="1">ROUND(SA*factor!G68*UNIT/UVUNIT,0)</f>
        <v>0</v>
      </c>
      <c r="K68" s="123">
        <f ca="1">ROUND(SA*factor!C68*UNIT/UVUNIT,0)</f>
        <v>0</v>
      </c>
      <c r="L68" s="123">
        <f ca="1">ROUND(SA*factor!E68*UNIT/UVUNIT,0)</f>
        <v>0</v>
      </c>
      <c r="M68" s="123">
        <f ca="1">ROUND(SA*factor!D68*UNIT/UVUNIT,0)</f>
        <v>0</v>
      </c>
      <c r="N68" s="123">
        <f t="shared" ca="1" si="21"/>
        <v>0</v>
      </c>
      <c r="O68" s="123" t="e">
        <f ca="1">IF(B68=15,ROUND(N68/(factor!C68+factor!H68)*UVUNIT,0),0)+IF(AND(B68&gt;15,OR(OR(PUAD=ZDIVOPT02,A68&lt;=PUAYear),AND(PMST=ZDIVOPT02,A68&gt;=PayYear))),ROUND((G68-H69)/(factor!C68+factor!H68)*UVUNIT,0),0)</f>
        <v>#DIV/0!</v>
      </c>
      <c r="P68" s="123" t="e">
        <f t="shared" ref="P68:P112" ca="1" si="29">P67+O68</f>
        <v>#DIV/0!</v>
      </c>
      <c r="Q68" s="123" t="e">
        <f ca="1">ROUND(P68*(factor!C68)/UVUNIT,0)+ROUND(P68*(factor!H68)/UVUNIT,0)</f>
        <v>#DIV/0!</v>
      </c>
      <c r="R68" s="123" t="e">
        <f t="shared" ca="1" si="22"/>
        <v>#DIV/0!</v>
      </c>
      <c r="S68" s="123" t="e">
        <f t="shared" ref="S68:S112" ca="1" si="30">S67+R68</f>
        <v>#DIV/0!</v>
      </c>
      <c r="T68" s="123" t="e">
        <f t="shared" ref="T68:T112" ca="1" si="31">ROUND(T67*(1+D68/100)+R68,0)</f>
        <v>#DIV/0!</v>
      </c>
      <c r="U68" s="123"/>
      <c r="V68" s="123" t="e">
        <f t="shared" ca="1" si="23"/>
        <v>#DIV/0!</v>
      </c>
      <c r="W68" s="123" t="e">
        <f ca="1">ROUND((P67*factor!B68/UVUNIT),0)</f>
        <v>#DIV/0!</v>
      </c>
      <c r="X68" s="123" t="e">
        <f ca="1">ROUND((ROUND(P67*factor!C68/UVUNIT,0)+ROUND(P67*factor!H68/UVUNIT,0))*VLOOKUP(B68,Corridor,2,FALSE),0)</f>
        <v>#DIV/0!</v>
      </c>
      <c r="Y68" s="123" t="e">
        <f t="shared" ref="Y68:Y112" ca="1" si="32">E68+F68</f>
        <v>#DIV/0!</v>
      </c>
      <c r="Z68" s="109">
        <f ca="1">ROUND(IF(險種基本資料!$I$28="Y",factor!I68,factor!D68)*(1-VLOOKUP(A68+1,險種基本資料!L:V,2+險種基本資料!$H$28,FALSE)),0)</f>
        <v>0</v>
      </c>
      <c r="AA68">
        <f ca="1">ROUND(IF(險種基本資料!$I$28="Y",factor!I69,factor!D69)*(1-VLOOKUP(A68+1,險種基本資料!L:V,2+險種基本資料!$H$28,FALSE)),0)</f>
        <v>0</v>
      </c>
      <c r="AB68">
        <f ca="1">IF(B68=109,0,ROUND(SA*UNIT/UVUNIT*(Z68+(AA68+factor!C69-Z68)*ROUNDDOWN(1/365,6)),0))</f>
        <v>0</v>
      </c>
      <c r="AC68" t="e">
        <f ca="1">IF(B68=109,0,ROUND(P68/UVUNIT*(factor!H68+(factor!H69+factor!C69-factor!H68)*ROUNDDOWN(1/365,6)) + IF(B68&lt;15,N68,0),0))</f>
        <v>#DIV/0!</v>
      </c>
      <c r="AD68">
        <f t="shared" ca="1" si="24"/>
        <v>0</v>
      </c>
      <c r="AE68">
        <f t="shared" ca="1" si="25"/>
        <v>0</v>
      </c>
      <c r="AF68">
        <f ca="1">factor!C68+AF67</f>
        <v>7714</v>
      </c>
    </row>
    <row r="69" spans="1:32" ht="16.149999999999999" hidden="1">
      <c r="A69" s="120">
        <v>67</v>
      </c>
      <c r="B69" s="121">
        <f t="shared" ca="1" si="19"/>
        <v>137</v>
      </c>
      <c r="C69" s="122">
        <f t="shared" si="26"/>
        <v>1.75</v>
      </c>
      <c r="D69" s="122">
        <f t="shared" si="26"/>
        <v>1.75</v>
      </c>
      <c r="E69" s="123">
        <f ca="1">ROUND(SA*factor!D69*UNIT/UVUNIT,RoundNo)+ ROUND(SA*factor!C69*UNIT/UVUNIT,RoundNo)</f>
        <v>0</v>
      </c>
      <c r="F69" s="123" t="e">
        <f ca="1">ROUND(P68*factor!H69/UVUNIT,RoundNo)+ROUND(P68*(factor!C69/UVUNIT),RoundNo)</f>
        <v>#DIV/0!</v>
      </c>
      <c r="G69" s="123" t="e">
        <f t="shared" ca="1" si="27"/>
        <v>#DIV/0!</v>
      </c>
      <c r="H69" s="124">
        <f t="shared" ca="1" si="20"/>
        <v>0</v>
      </c>
      <c r="I69" s="123">
        <f t="shared" ca="1" si="28"/>
        <v>2655727</v>
      </c>
      <c r="J69" s="123">
        <f ca="1">ROUND(SA*factor!G69*UNIT/UVUNIT,0)</f>
        <v>0</v>
      </c>
      <c r="K69" s="123">
        <f ca="1">ROUND(SA*factor!C69*UNIT/UVUNIT,0)</f>
        <v>0</v>
      </c>
      <c r="L69" s="123">
        <f ca="1">ROUND(SA*factor!E69*UNIT/UVUNIT,0)</f>
        <v>0</v>
      </c>
      <c r="M69" s="123">
        <f ca="1">ROUND(SA*factor!D69*UNIT/UVUNIT,0)</f>
        <v>0</v>
      </c>
      <c r="N69" s="123">
        <f t="shared" ca="1" si="21"/>
        <v>0</v>
      </c>
      <c r="O69" s="123" t="e">
        <f ca="1">IF(B69=15,ROUND(N69/(factor!C69+factor!H69)*UVUNIT,0),0)+IF(AND(B69&gt;15,OR(OR(PUAD=ZDIVOPT02,A69&lt;=PUAYear),AND(PMST=ZDIVOPT02,A69&gt;=PayYear))),ROUND((G69-H70)/(factor!C69+factor!H69)*UVUNIT,0),0)</f>
        <v>#DIV/0!</v>
      </c>
      <c r="P69" s="123" t="e">
        <f t="shared" ca="1" si="29"/>
        <v>#DIV/0!</v>
      </c>
      <c r="Q69" s="123" t="e">
        <f ca="1">ROUND(P69*(factor!C69)/UVUNIT,0)+ROUND(P69*(factor!H69)/UVUNIT,0)</f>
        <v>#DIV/0!</v>
      </c>
      <c r="R69" s="123" t="e">
        <f t="shared" ca="1" si="22"/>
        <v>#DIV/0!</v>
      </c>
      <c r="S69" s="123" t="e">
        <f t="shared" ca="1" si="30"/>
        <v>#DIV/0!</v>
      </c>
      <c r="T69" s="123" t="e">
        <f t="shared" ca="1" si="31"/>
        <v>#DIV/0!</v>
      </c>
      <c r="U69" s="123"/>
      <c r="V69" s="123" t="e">
        <f t="shared" ca="1" si="23"/>
        <v>#DIV/0!</v>
      </c>
      <c r="W69" s="123" t="e">
        <f ca="1">ROUND((P68*factor!B69/UVUNIT),0)</f>
        <v>#DIV/0!</v>
      </c>
      <c r="X69" s="123" t="e">
        <f ca="1">ROUND((ROUND(P68*factor!C69/UVUNIT,0)+ROUND(P68*factor!H69/UVUNIT,0))*VLOOKUP(B69,Corridor,2,FALSE),0)</f>
        <v>#DIV/0!</v>
      </c>
      <c r="Y69" s="123" t="e">
        <f t="shared" ca="1" si="32"/>
        <v>#DIV/0!</v>
      </c>
      <c r="Z69" s="109">
        <f ca="1">ROUND(IF(險種基本資料!$I$28="Y",factor!I69,factor!D69)*(1-VLOOKUP(A69+1,險種基本資料!L:V,2+險種基本資料!$H$28,FALSE)),0)</f>
        <v>0</v>
      </c>
      <c r="AA69">
        <f ca="1">ROUND(IF(險種基本資料!$I$28="Y",factor!I70,factor!D70)*(1-VLOOKUP(A69+1,險種基本資料!L:V,2+險種基本資料!$H$28,FALSE)),0)</f>
        <v>0</v>
      </c>
      <c r="AB69">
        <f ca="1">IF(B69=109,0,ROUND(SA*UNIT/UVUNIT*(Z69+(AA69+factor!C70-Z69)*ROUNDDOWN(1/365,6)),0))</f>
        <v>0</v>
      </c>
      <c r="AC69" t="e">
        <f ca="1">IF(B69=109,0,ROUND(P69/UVUNIT*(factor!H69+(factor!H70+factor!C70-factor!H69)*ROUNDDOWN(1/365,6)) + IF(B69&lt;15,N69,0),0))</f>
        <v>#DIV/0!</v>
      </c>
      <c r="AD69">
        <f t="shared" ca="1" si="24"/>
        <v>0</v>
      </c>
      <c r="AE69">
        <f t="shared" ca="1" si="25"/>
        <v>0</v>
      </c>
      <c r="AF69">
        <f ca="1">factor!C69+AF68</f>
        <v>7714</v>
      </c>
    </row>
    <row r="70" spans="1:32" ht="16.149999999999999" hidden="1">
      <c r="A70" s="120">
        <v>68</v>
      </c>
      <c r="B70" s="121">
        <f t="shared" ca="1" si="19"/>
        <v>138</v>
      </c>
      <c r="C70" s="122">
        <f t="shared" si="26"/>
        <v>1.75</v>
      </c>
      <c r="D70" s="122">
        <f t="shared" si="26"/>
        <v>1.75</v>
      </c>
      <c r="E70" s="123">
        <f ca="1">ROUND(SA*factor!D70*UNIT/UVUNIT,RoundNo)+ ROUND(SA*factor!C70*UNIT/UVUNIT,RoundNo)</f>
        <v>0</v>
      </c>
      <c r="F70" s="123" t="e">
        <f ca="1">ROUND(P69*factor!H70/UVUNIT,RoundNo)+ROUND(P69*(factor!C70/UVUNIT),RoundNo)</f>
        <v>#DIV/0!</v>
      </c>
      <c r="G70" s="123" t="e">
        <f t="shared" ca="1" si="27"/>
        <v>#DIV/0!</v>
      </c>
      <c r="H70" s="124">
        <f t="shared" ca="1" si="20"/>
        <v>0</v>
      </c>
      <c r="I70" s="123">
        <f t="shared" ca="1" si="28"/>
        <v>2655727</v>
      </c>
      <c r="J70" s="123">
        <f ca="1">ROUND(SA*factor!G70*UNIT/UVUNIT,0)</f>
        <v>0</v>
      </c>
      <c r="K70" s="123">
        <f ca="1">ROUND(SA*factor!C70*UNIT/UVUNIT,0)</f>
        <v>0</v>
      </c>
      <c r="L70" s="123">
        <f ca="1">ROUND(SA*factor!E70*UNIT/UVUNIT,0)</f>
        <v>0</v>
      </c>
      <c r="M70" s="123">
        <f ca="1">ROUND(SA*factor!D70*UNIT/UVUNIT,0)</f>
        <v>0</v>
      </c>
      <c r="N70" s="123">
        <f t="shared" ca="1" si="21"/>
        <v>0</v>
      </c>
      <c r="O70" s="123" t="e">
        <f ca="1">IF(B70=15,ROUND(N70/(factor!C70+factor!H70)*UVUNIT,0),0)+IF(AND(B70&gt;15,OR(OR(PUAD=ZDIVOPT02,A70&lt;=PUAYear),AND(PMST=ZDIVOPT02,A70&gt;=PayYear))),ROUND((G70-H71)/(factor!C70+factor!H70)*UVUNIT,0),0)</f>
        <v>#DIV/0!</v>
      </c>
      <c r="P70" s="123" t="e">
        <f t="shared" ca="1" si="29"/>
        <v>#DIV/0!</v>
      </c>
      <c r="Q70" s="123" t="e">
        <f ca="1">ROUND(P70*(factor!C70)/UVUNIT,0)+ROUND(P70*(factor!H70)/UVUNIT,0)</f>
        <v>#DIV/0!</v>
      </c>
      <c r="R70" s="123" t="e">
        <f t="shared" ca="1" si="22"/>
        <v>#DIV/0!</v>
      </c>
      <c r="S70" s="123" t="e">
        <f t="shared" ca="1" si="30"/>
        <v>#DIV/0!</v>
      </c>
      <c r="T70" s="123" t="e">
        <f t="shared" ca="1" si="31"/>
        <v>#DIV/0!</v>
      </c>
      <c r="U70" s="123"/>
      <c r="V70" s="123" t="e">
        <f t="shared" ca="1" si="23"/>
        <v>#DIV/0!</v>
      </c>
      <c r="W70" s="123" t="e">
        <f ca="1">ROUND((P69*factor!B70/UVUNIT),0)</f>
        <v>#DIV/0!</v>
      </c>
      <c r="X70" s="123" t="e">
        <f ca="1">ROUND((ROUND(P69*factor!C70/UVUNIT,0)+ROUND(P69*factor!H70/UVUNIT,0))*VLOOKUP(B70,Corridor,2,FALSE),0)</f>
        <v>#DIV/0!</v>
      </c>
      <c r="Y70" s="123" t="e">
        <f t="shared" ca="1" si="32"/>
        <v>#DIV/0!</v>
      </c>
      <c r="Z70" s="109">
        <f ca="1">ROUND(IF(險種基本資料!$I$28="Y",factor!I70,factor!D70)*(1-VLOOKUP(A70+1,險種基本資料!L:V,2+險種基本資料!$H$28,FALSE)),0)</f>
        <v>0</v>
      </c>
      <c r="AA70">
        <f ca="1">ROUND(IF(險種基本資料!$I$28="Y",factor!I71,factor!D71)*(1-VLOOKUP(A70+1,險種基本資料!L:V,2+險種基本資料!$H$28,FALSE)),0)</f>
        <v>0</v>
      </c>
      <c r="AB70">
        <f ca="1">IF(B70=109,0,ROUND(SA*UNIT/UVUNIT*(Z70+(AA70+factor!C71-Z70)*ROUNDDOWN(1/365,6)),0))</f>
        <v>0</v>
      </c>
      <c r="AC70" t="e">
        <f ca="1">IF(B70=109,0,ROUND(P70/UVUNIT*(factor!H70+(factor!H71+factor!C71-factor!H70)*ROUNDDOWN(1/365,6)) + IF(B70&lt;15,N70,0),0))</f>
        <v>#DIV/0!</v>
      </c>
      <c r="AD70">
        <f t="shared" ca="1" si="24"/>
        <v>0</v>
      </c>
      <c r="AE70">
        <f t="shared" ca="1" si="25"/>
        <v>0</v>
      </c>
      <c r="AF70">
        <f ca="1">factor!C70+AF69</f>
        <v>7714</v>
      </c>
    </row>
    <row r="71" spans="1:32" ht="16.149999999999999" hidden="1">
      <c r="A71" s="120">
        <v>69</v>
      </c>
      <c r="B71" s="121">
        <f t="shared" ca="1" si="19"/>
        <v>139</v>
      </c>
      <c r="C71" s="122">
        <f t="shared" si="26"/>
        <v>1.75</v>
      </c>
      <c r="D71" s="122">
        <f t="shared" si="26"/>
        <v>1.75</v>
      </c>
      <c r="E71" s="123">
        <f ca="1">ROUND(SA*factor!D71*UNIT/UVUNIT,RoundNo)+ ROUND(SA*factor!C71*UNIT/UVUNIT,RoundNo)</f>
        <v>0</v>
      </c>
      <c r="F71" s="123" t="e">
        <f ca="1">ROUND(P70*factor!H71/UVUNIT,RoundNo)+ROUND(P70*(factor!C71/UVUNIT),RoundNo)</f>
        <v>#DIV/0!</v>
      </c>
      <c r="G71" s="123" t="e">
        <f t="shared" ca="1" si="27"/>
        <v>#DIV/0!</v>
      </c>
      <c r="H71" s="124">
        <f t="shared" ca="1" si="20"/>
        <v>0</v>
      </c>
      <c r="I71" s="123">
        <f t="shared" ca="1" si="28"/>
        <v>2655727</v>
      </c>
      <c r="J71" s="123">
        <f ca="1">ROUND(SA*factor!G71*UNIT/UVUNIT,0)</f>
        <v>0</v>
      </c>
      <c r="K71" s="123">
        <f ca="1">ROUND(SA*factor!C71*UNIT/UVUNIT,0)</f>
        <v>0</v>
      </c>
      <c r="L71" s="123">
        <f ca="1">ROUND(SA*factor!E71*UNIT/UVUNIT,0)</f>
        <v>0</v>
      </c>
      <c r="M71" s="123">
        <f ca="1">ROUND(SA*factor!D71*UNIT/UVUNIT,0)</f>
        <v>0</v>
      </c>
      <c r="N71" s="123">
        <f t="shared" ca="1" si="21"/>
        <v>0</v>
      </c>
      <c r="O71" s="123" t="e">
        <f ca="1">IF(B71=15,ROUND(N71/(factor!C71+factor!H71)*UVUNIT,0),0)+IF(AND(B71&gt;15,OR(OR(PUAD=ZDIVOPT02,A71&lt;=PUAYear),AND(PMST=ZDIVOPT02,A71&gt;=PayYear))),ROUND((G71-H72)/(factor!C71+factor!H71)*UVUNIT,0),0)</f>
        <v>#DIV/0!</v>
      </c>
      <c r="P71" s="123" t="e">
        <f t="shared" ca="1" si="29"/>
        <v>#DIV/0!</v>
      </c>
      <c r="Q71" s="123" t="e">
        <f ca="1">ROUND(P71*(factor!C71)/UVUNIT,0)+ROUND(P71*(factor!H71)/UVUNIT,0)</f>
        <v>#DIV/0!</v>
      </c>
      <c r="R71" s="123" t="e">
        <f t="shared" ca="1" si="22"/>
        <v>#DIV/0!</v>
      </c>
      <c r="S71" s="123" t="e">
        <f t="shared" ca="1" si="30"/>
        <v>#DIV/0!</v>
      </c>
      <c r="T71" s="123" t="e">
        <f t="shared" ca="1" si="31"/>
        <v>#DIV/0!</v>
      </c>
      <c r="U71" s="123"/>
      <c r="V71" s="123" t="e">
        <f t="shared" ca="1" si="23"/>
        <v>#DIV/0!</v>
      </c>
      <c r="W71" s="123" t="e">
        <f ca="1">ROUND((P70*factor!B71/UVUNIT),0)</f>
        <v>#DIV/0!</v>
      </c>
      <c r="X71" s="123" t="e">
        <f ca="1">ROUND((ROUND(P70*factor!C71/UVUNIT,0)+ROUND(P70*factor!H71/UVUNIT,0))*VLOOKUP(B71,Corridor,2,FALSE),0)</f>
        <v>#DIV/0!</v>
      </c>
      <c r="Y71" s="123" t="e">
        <f t="shared" ca="1" si="32"/>
        <v>#DIV/0!</v>
      </c>
      <c r="Z71" s="109">
        <f ca="1">ROUND(IF(險種基本資料!$I$28="Y",factor!I71,factor!D71)*(1-VLOOKUP(A71+1,險種基本資料!L:V,2+險種基本資料!$H$28,FALSE)),0)</f>
        <v>0</v>
      </c>
      <c r="AA71">
        <f ca="1">ROUND(IF(險種基本資料!$I$28="Y",factor!I72,factor!D72)*(1-VLOOKUP(A71+1,險種基本資料!L:V,2+險種基本資料!$H$28,FALSE)),0)</f>
        <v>0</v>
      </c>
      <c r="AB71">
        <f ca="1">IF(B71=109,0,ROUND(SA*UNIT/UVUNIT*(Z71+(AA71+factor!C72-Z71)*ROUNDDOWN(1/365,6)),0))</f>
        <v>0</v>
      </c>
      <c r="AC71" t="e">
        <f ca="1">IF(B71=109,0,ROUND(P71/UVUNIT*(factor!H71+(factor!H72+factor!C72-factor!H71)*ROUNDDOWN(1/365,6)) + IF(B71&lt;15,N71,0),0))</f>
        <v>#DIV/0!</v>
      </c>
      <c r="AD71">
        <f t="shared" ca="1" si="24"/>
        <v>0</v>
      </c>
      <c r="AE71">
        <f t="shared" ca="1" si="25"/>
        <v>0</v>
      </c>
      <c r="AF71">
        <f ca="1">factor!C71+AF70</f>
        <v>7714</v>
      </c>
    </row>
    <row r="72" spans="1:32" ht="16.149999999999999" hidden="1">
      <c r="A72" s="120">
        <v>70</v>
      </c>
      <c r="B72" s="121">
        <f t="shared" ca="1" si="19"/>
        <v>140</v>
      </c>
      <c r="C72" s="122">
        <f t="shared" si="26"/>
        <v>1.75</v>
      </c>
      <c r="D72" s="122">
        <f t="shared" si="26"/>
        <v>1.75</v>
      </c>
      <c r="E72" s="123">
        <f ca="1">ROUND(SA*factor!D72*UNIT/UVUNIT,RoundNo)+ ROUND(SA*factor!C72*UNIT/UVUNIT,RoundNo)</f>
        <v>0</v>
      </c>
      <c r="F72" s="123" t="e">
        <f ca="1">ROUND(P71*factor!H72/UVUNIT,RoundNo)+ROUND(P71*(factor!C72/UVUNIT),RoundNo)</f>
        <v>#DIV/0!</v>
      </c>
      <c r="G72" s="123" t="e">
        <f t="shared" ca="1" si="27"/>
        <v>#DIV/0!</v>
      </c>
      <c r="H72" s="124">
        <f t="shared" ca="1" si="20"/>
        <v>0</v>
      </c>
      <c r="I72" s="123">
        <f t="shared" ca="1" si="28"/>
        <v>2655727</v>
      </c>
      <c r="J72" s="123">
        <f ca="1">ROUND(SA*factor!G72*UNIT/UVUNIT,0)</f>
        <v>0</v>
      </c>
      <c r="K72" s="123">
        <f ca="1">ROUND(SA*factor!C72*UNIT/UVUNIT,0)</f>
        <v>0</v>
      </c>
      <c r="L72" s="123">
        <f ca="1">ROUND(SA*factor!E72*UNIT/UVUNIT,0)</f>
        <v>0</v>
      </c>
      <c r="M72" s="123">
        <f ca="1">ROUND(SA*factor!D72*UNIT/UVUNIT,0)</f>
        <v>0</v>
      </c>
      <c r="N72" s="123">
        <f t="shared" ca="1" si="21"/>
        <v>0</v>
      </c>
      <c r="O72" s="123" t="e">
        <f ca="1">IF(B72=15,ROUND(N72/(factor!C72+factor!H72)*UVUNIT,0),0)+IF(AND(B72&gt;15,OR(OR(PUAD=ZDIVOPT02,A72&lt;=PUAYear),AND(PMST=ZDIVOPT02,A72&gt;=PayYear))),ROUND((G72-H73)/(factor!C72+factor!H72)*UVUNIT,0),0)</f>
        <v>#DIV/0!</v>
      </c>
      <c r="P72" s="123" t="e">
        <f t="shared" ca="1" si="29"/>
        <v>#DIV/0!</v>
      </c>
      <c r="Q72" s="123" t="e">
        <f ca="1">ROUND(P72*(factor!C72)/UVUNIT,0)+ROUND(P72*(factor!H72)/UVUNIT,0)</f>
        <v>#DIV/0!</v>
      </c>
      <c r="R72" s="123" t="e">
        <f t="shared" ca="1" si="22"/>
        <v>#DIV/0!</v>
      </c>
      <c r="S72" s="123" t="e">
        <f t="shared" ca="1" si="30"/>
        <v>#DIV/0!</v>
      </c>
      <c r="T72" s="123" t="e">
        <f t="shared" ca="1" si="31"/>
        <v>#DIV/0!</v>
      </c>
      <c r="U72" s="123"/>
      <c r="V72" s="123" t="e">
        <f t="shared" ca="1" si="23"/>
        <v>#DIV/0!</v>
      </c>
      <c r="W72" s="123" t="e">
        <f ca="1">ROUND((P71*factor!B72/UVUNIT),0)</f>
        <v>#DIV/0!</v>
      </c>
      <c r="X72" s="123" t="e">
        <f ca="1">ROUND((ROUND(P71*factor!C72/UVUNIT,0)+ROUND(P71*factor!H72/UVUNIT,0))*VLOOKUP(B72,Corridor,2,FALSE),0)</f>
        <v>#DIV/0!</v>
      </c>
      <c r="Y72" s="123" t="e">
        <f t="shared" ca="1" si="32"/>
        <v>#DIV/0!</v>
      </c>
      <c r="Z72" s="109">
        <f ca="1">ROUND(IF(險種基本資料!$I$28="Y",factor!I72,factor!D72)*(1-VLOOKUP(A72+1,險種基本資料!L:V,2+險種基本資料!$H$28,FALSE)),0)</f>
        <v>0</v>
      </c>
      <c r="AA72">
        <f ca="1">ROUND(IF(險種基本資料!$I$28="Y",factor!I73,factor!D73)*(1-VLOOKUP(A72+1,險種基本資料!L:V,2+險種基本資料!$H$28,FALSE)),0)</f>
        <v>0</v>
      </c>
      <c r="AB72">
        <f ca="1">IF(B72=109,0,ROUND(SA*UNIT/UVUNIT*(Z72+(AA72+factor!C73-Z72)*ROUNDDOWN(1/365,6)),0))</f>
        <v>0</v>
      </c>
      <c r="AC72" t="e">
        <f ca="1">IF(B72=109,0,ROUND(P72/UVUNIT*(factor!H72+(factor!H73+factor!C73-factor!H72)*ROUNDDOWN(1/365,6)) + IF(B72&lt;15,N72,0),0))</f>
        <v>#DIV/0!</v>
      </c>
      <c r="AD72">
        <f t="shared" ca="1" si="24"/>
        <v>0</v>
      </c>
      <c r="AE72">
        <f t="shared" ca="1" si="25"/>
        <v>0</v>
      </c>
      <c r="AF72">
        <f ca="1">factor!C72+AF71</f>
        <v>7714</v>
      </c>
    </row>
    <row r="73" spans="1:32" ht="16.149999999999999" hidden="1">
      <c r="A73" s="120">
        <v>71</v>
      </c>
      <c r="B73" s="121">
        <f t="shared" ca="1" si="19"/>
        <v>141</v>
      </c>
      <c r="C73" s="122">
        <f t="shared" si="26"/>
        <v>1.75</v>
      </c>
      <c r="D73" s="122">
        <f t="shared" si="26"/>
        <v>1.75</v>
      </c>
      <c r="E73" s="123">
        <f ca="1">ROUND(SA*factor!D73*UNIT/UVUNIT,RoundNo)+ ROUND(SA*factor!C73*UNIT/UVUNIT,RoundNo)</f>
        <v>0</v>
      </c>
      <c r="F73" s="123" t="e">
        <f ca="1">ROUND(P72*factor!H73/UVUNIT,RoundNo)+ROUND(P72*(factor!C73/UVUNIT),RoundNo)</f>
        <v>#DIV/0!</v>
      </c>
      <c r="G73" s="123" t="e">
        <f t="shared" ca="1" si="27"/>
        <v>#DIV/0!</v>
      </c>
      <c r="H73" s="124">
        <f t="shared" ca="1" si="20"/>
        <v>0</v>
      </c>
      <c r="I73" s="123">
        <f t="shared" ca="1" si="28"/>
        <v>2655727</v>
      </c>
      <c r="J73" s="123">
        <f ca="1">ROUND(SA*factor!G73*UNIT/UVUNIT,0)</f>
        <v>0</v>
      </c>
      <c r="K73" s="123">
        <f ca="1">ROUND(SA*factor!C73*UNIT/UVUNIT,0)</f>
        <v>0</v>
      </c>
      <c r="L73" s="123">
        <f ca="1">ROUND(SA*factor!E73*UNIT/UVUNIT,0)</f>
        <v>0</v>
      </c>
      <c r="M73" s="123">
        <f ca="1">ROUND(SA*factor!D73*UNIT/UVUNIT,0)</f>
        <v>0</v>
      </c>
      <c r="N73" s="123">
        <f t="shared" ca="1" si="21"/>
        <v>0</v>
      </c>
      <c r="O73" s="123" t="e">
        <f ca="1">IF(B73=15,ROUND(N73/(factor!C73+factor!H73)*UVUNIT,0),0)+IF(AND(B73&gt;15,OR(OR(PUAD=ZDIVOPT02,A73&lt;=PUAYear),AND(PMST=ZDIVOPT02,A73&gt;=PayYear))),ROUND((G73-H74)/(factor!C73+factor!H73)*UVUNIT,0),0)</f>
        <v>#DIV/0!</v>
      </c>
      <c r="P73" s="123" t="e">
        <f t="shared" ca="1" si="29"/>
        <v>#DIV/0!</v>
      </c>
      <c r="Q73" s="123" t="e">
        <f ca="1">ROUND(P73*(factor!C73)/UVUNIT,0)+ROUND(P73*(factor!H73)/UVUNIT,0)</f>
        <v>#DIV/0!</v>
      </c>
      <c r="R73" s="123" t="e">
        <f t="shared" ca="1" si="22"/>
        <v>#DIV/0!</v>
      </c>
      <c r="S73" s="123" t="e">
        <f t="shared" ca="1" si="30"/>
        <v>#DIV/0!</v>
      </c>
      <c r="T73" s="123" t="e">
        <f t="shared" ca="1" si="31"/>
        <v>#DIV/0!</v>
      </c>
      <c r="U73" s="123"/>
      <c r="V73" s="123" t="e">
        <f t="shared" ca="1" si="23"/>
        <v>#DIV/0!</v>
      </c>
      <c r="W73" s="123" t="e">
        <f ca="1">ROUND((P72*factor!B73/UVUNIT),0)</f>
        <v>#DIV/0!</v>
      </c>
      <c r="X73" s="123" t="e">
        <f ca="1">ROUND((ROUND(P72*factor!C73/UVUNIT,0)+ROUND(P72*factor!H73/UVUNIT,0))*VLOOKUP(B73,Corridor,2,FALSE),0)</f>
        <v>#DIV/0!</v>
      </c>
      <c r="Y73" s="123" t="e">
        <f t="shared" ca="1" si="32"/>
        <v>#DIV/0!</v>
      </c>
      <c r="Z73" s="109">
        <f ca="1">ROUND(IF(險種基本資料!$I$28="Y",factor!I73,factor!D73)*(1-VLOOKUP(A73+1,險種基本資料!L:V,2+險種基本資料!$H$28,FALSE)),0)</f>
        <v>0</v>
      </c>
      <c r="AA73">
        <f ca="1">ROUND(IF(險種基本資料!$I$28="Y",factor!I74,factor!D74)*(1-VLOOKUP(A73+1,險種基本資料!L:V,2+險種基本資料!$H$28,FALSE)),0)</f>
        <v>0</v>
      </c>
      <c r="AB73">
        <f ca="1">IF(B73=109,0,ROUND(SA*UNIT/UVUNIT*(Z73+(AA73+factor!C74-Z73)*ROUNDDOWN(1/365,6)),0))</f>
        <v>0</v>
      </c>
      <c r="AC73" t="e">
        <f ca="1">IF(B73=109,0,ROUND(P73/UVUNIT*(factor!H73+(factor!H74+factor!C74-factor!H73)*ROUNDDOWN(1/365,6)) + IF(B73&lt;15,N73,0),0))</f>
        <v>#DIV/0!</v>
      </c>
      <c r="AD73">
        <f t="shared" ca="1" si="24"/>
        <v>0</v>
      </c>
      <c r="AE73">
        <f t="shared" ca="1" si="25"/>
        <v>0</v>
      </c>
      <c r="AF73">
        <f ca="1">factor!C73+AF72</f>
        <v>7714</v>
      </c>
    </row>
    <row r="74" spans="1:32" ht="16.149999999999999" hidden="1">
      <c r="A74" s="120">
        <v>72</v>
      </c>
      <c r="B74" s="121">
        <f t="shared" ca="1" si="19"/>
        <v>142</v>
      </c>
      <c r="C74" s="122">
        <f t="shared" si="26"/>
        <v>1.75</v>
      </c>
      <c r="D74" s="122">
        <f t="shared" si="26"/>
        <v>1.75</v>
      </c>
      <c r="E74" s="123">
        <f ca="1">ROUND(SA*factor!D74*UNIT/UVUNIT,RoundNo)+ ROUND(SA*factor!C74*UNIT/UVUNIT,RoundNo)</f>
        <v>0</v>
      </c>
      <c r="F74" s="123" t="e">
        <f ca="1">ROUND(P73*factor!H74/UVUNIT,RoundNo)+ROUND(P73*(factor!C74/UVUNIT),RoundNo)</f>
        <v>#DIV/0!</v>
      </c>
      <c r="G74" s="123" t="e">
        <f t="shared" ca="1" si="27"/>
        <v>#DIV/0!</v>
      </c>
      <c r="H74" s="124">
        <f t="shared" ca="1" si="20"/>
        <v>0</v>
      </c>
      <c r="I74" s="123">
        <f t="shared" ca="1" si="28"/>
        <v>2655727</v>
      </c>
      <c r="J74" s="123">
        <f ca="1">ROUND(SA*factor!G74*UNIT/UVUNIT,0)</f>
        <v>0</v>
      </c>
      <c r="K74" s="123">
        <f ca="1">ROUND(SA*factor!C74*UNIT/UVUNIT,0)</f>
        <v>0</v>
      </c>
      <c r="L74" s="123">
        <f ca="1">ROUND(SA*factor!E74*UNIT/UVUNIT,0)</f>
        <v>0</v>
      </c>
      <c r="M74" s="123">
        <f ca="1">ROUND(SA*factor!D74*UNIT/UVUNIT,0)</f>
        <v>0</v>
      </c>
      <c r="N74" s="123">
        <f t="shared" ca="1" si="21"/>
        <v>0</v>
      </c>
      <c r="O74" s="123" t="e">
        <f ca="1">IF(B74=15,ROUND(N74/(factor!C74+factor!H74)*UVUNIT,0),0)+IF(AND(B74&gt;15,OR(OR(PUAD=ZDIVOPT02,A74&lt;=PUAYear),AND(PMST=ZDIVOPT02,A74&gt;=PayYear))),ROUND((G74-H75)/(factor!C74+factor!H74)*UVUNIT,0),0)</f>
        <v>#DIV/0!</v>
      </c>
      <c r="P74" s="123" t="e">
        <f t="shared" ca="1" si="29"/>
        <v>#DIV/0!</v>
      </c>
      <c r="Q74" s="123" t="e">
        <f ca="1">ROUND(P74*(factor!C74)/UVUNIT,0)+ROUND(P74*(factor!H74)/UVUNIT,0)</f>
        <v>#DIV/0!</v>
      </c>
      <c r="R74" s="123" t="e">
        <f t="shared" ca="1" si="22"/>
        <v>#DIV/0!</v>
      </c>
      <c r="S74" s="123" t="e">
        <f t="shared" ca="1" si="30"/>
        <v>#DIV/0!</v>
      </c>
      <c r="T74" s="123" t="e">
        <f t="shared" ca="1" si="31"/>
        <v>#DIV/0!</v>
      </c>
      <c r="U74" s="123"/>
      <c r="V74" s="123" t="e">
        <f t="shared" ca="1" si="23"/>
        <v>#DIV/0!</v>
      </c>
      <c r="W74" s="123" t="e">
        <f ca="1">ROUND((P73*factor!B74/UVUNIT),0)</f>
        <v>#DIV/0!</v>
      </c>
      <c r="X74" s="123" t="e">
        <f ca="1">ROUND((ROUND(P73*factor!C74/UVUNIT,0)+ROUND(P73*factor!H74/UVUNIT,0))*VLOOKUP(B74,Corridor,2,FALSE),0)</f>
        <v>#DIV/0!</v>
      </c>
      <c r="Y74" s="123" t="e">
        <f t="shared" ca="1" si="32"/>
        <v>#DIV/0!</v>
      </c>
      <c r="Z74" s="109">
        <f ca="1">ROUND(IF(險種基本資料!$I$28="Y",factor!I74,factor!D74)*(1-VLOOKUP(A74+1,險種基本資料!L:V,2+險種基本資料!$H$28,FALSE)),0)</f>
        <v>0</v>
      </c>
      <c r="AA74">
        <f ca="1">ROUND(IF(險種基本資料!$I$28="Y",factor!I75,factor!D75)*(1-VLOOKUP(A74+1,險種基本資料!L:V,2+險種基本資料!$H$28,FALSE)),0)</f>
        <v>0</v>
      </c>
      <c r="AB74">
        <f ca="1">IF(B74=109,0,ROUND(SA*UNIT/UVUNIT*(Z74+(AA74+factor!C75-Z74)*ROUNDDOWN(1/365,6)),0))</f>
        <v>0</v>
      </c>
      <c r="AC74" t="e">
        <f ca="1">IF(B74=109,0,ROUND(P74/UVUNIT*(factor!H74+(factor!H75+factor!C75-factor!H74)*ROUNDDOWN(1/365,6)) + IF(B74&lt;15,N74,0),0))</f>
        <v>#DIV/0!</v>
      </c>
      <c r="AD74">
        <f t="shared" ca="1" si="24"/>
        <v>0</v>
      </c>
      <c r="AE74">
        <f t="shared" ca="1" si="25"/>
        <v>0</v>
      </c>
      <c r="AF74">
        <f ca="1">factor!C74+AF73</f>
        <v>7714</v>
      </c>
    </row>
    <row r="75" spans="1:32" ht="16.149999999999999" hidden="1">
      <c r="A75" s="120">
        <v>73</v>
      </c>
      <c r="B75" s="121">
        <f t="shared" ca="1" si="19"/>
        <v>143</v>
      </c>
      <c r="C75" s="122">
        <f t="shared" si="26"/>
        <v>1.75</v>
      </c>
      <c r="D75" s="122">
        <f t="shared" si="26"/>
        <v>1.75</v>
      </c>
      <c r="E75" s="123">
        <f ca="1">ROUND(SA*factor!D75*UNIT/UVUNIT,RoundNo)+ ROUND(SA*factor!C75*UNIT/UVUNIT,RoundNo)</f>
        <v>0</v>
      </c>
      <c r="F75" s="123" t="e">
        <f ca="1">ROUND(P74*factor!H75/UVUNIT,RoundNo)+ROUND(P74*(factor!C75/UVUNIT),RoundNo)</f>
        <v>#DIV/0!</v>
      </c>
      <c r="G75" s="123" t="e">
        <f t="shared" ca="1" si="27"/>
        <v>#DIV/0!</v>
      </c>
      <c r="H75" s="124">
        <f t="shared" ca="1" si="20"/>
        <v>0</v>
      </c>
      <c r="I75" s="123">
        <f t="shared" ca="1" si="28"/>
        <v>2655727</v>
      </c>
      <c r="J75" s="123">
        <f ca="1">ROUND(SA*factor!G75*UNIT/UVUNIT,0)</f>
        <v>0</v>
      </c>
      <c r="K75" s="123">
        <f ca="1">ROUND(SA*factor!C75*UNIT/UVUNIT,0)</f>
        <v>0</v>
      </c>
      <c r="L75" s="123">
        <f ca="1">ROUND(SA*factor!E75*UNIT/UVUNIT,0)</f>
        <v>0</v>
      </c>
      <c r="M75" s="123">
        <f ca="1">ROUND(SA*factor!D75*UNIT/UVUNIT,0)</f>
        <v>0</v>
      </c>
      <c r="N75" s="123">
        <f t="shared" ca="1" si="21"/>
        <v>0</v>
      </c>
      <c r="O75" s="123" t="e">
        <f ca="1">IF(B75=15,ROUND(N75/(factor!C75+factor!H75)*UVUNIT,0),0)+IF(AND(B75&gt;15,OR(OR(PUAD=ZDIVOPT02,A75&lt;=PUAYear),AND(PMST=ZDIVOPT02,A75&gt;=PayYear))),ROUND((G75-H76)/(factor!C75+factor!H75)*UVUNIT,0),0)</f>
        <v>#DIV/0!</v>
      </c>
      <c r="P75" s="123" t="e">
        <f t="shared" ca="1" si="29"/>
        <v>#DIV/0!</v>
      </c>
      <c r="Q75" s="123" t="e">
        <f ca="1">ROUND(P75*(factor!C75)/UVUNIT,0)+ROUND(P75*(factor!H75)/UVUNIT,0)</f>
        <v>#DIV/0!</v>
      </c>
      <c r="R75" s="123" t="e">
        <f t="shared" ca="1" si="22"/>
        <v>#DIV/0!</v>
      </c>
      <c r="S75" s="123" t="e">
        <f t="shared" ca="1" si="30"/>
        <v>#DIV/0!</v>
      </c>
      <c r="T75" s="123" t="e">
        <f t="shared" ca="1" si="31"/>
        <v>#DIV/0!</v>
      </c>
      <c r="U75" s="123"/>
      <c r="V75" s="123" t="e">
        <f t="shared" ca="1" si="23"/>
        <v>#DIV/0!</v>
      </c>
      <c r="W75" s="123" t="e">
        <f ca="1">ROUND((P74*factor!B75/UVUNIT),0)</f>
        <v>#DIV/0!</v>
      </c>
      <c r="X75" s="123" t="e">
        <f ca="1">ROUND((ROUND(P74*factor!C75/UVUNIT,0)+ROUND(P74*factor!H75/UVUNIT,0))*VLOOKUP(B75,Corridor,2,FALSE),0)</f>
        <v>#DIV/0!</v>
      </c>
      <c r="Y75" s="123" t="e">
        <f t="shared" ca="1" si="32"/>
        <v>#DIV/0!</v>
      </c>
      <c r="Z75" s="109">
        <f ca="1">ROUND(IF(險種基本資料!$I$28="Y",factor!I75,factor!D75)*(1-VLOOKUP(A75+1,險種基本資料!L:V,2+險種基本資料!$H$28,FALSE)),0)</f>
        <v>0</v>
      </c>
      <c r="AA75">
        <f ca="1">ROUND(IF(險種基本資料!$I$28="Y",factor!I76,factor!D76)*(1-VLOOKUP(A75+1,險種基本資料!L:V,2+險種基本資料!$H$28,FALSE)),0)</f>
        <v>0</v>
      </c>
      <c r="AB75">
        <f ca="1">IF(B75=109,0,ROUND(SA*UNIT/UVUNIT*(Z75+(AA75+factor!C76-Z75)*ROUNDDOWN(1/365,6)),0))</f>
        <v>0</v>
      </c>
      <c r="AC75" t="e">
        <f ca="1">IF(B75=109,0,ROUND(P75/UVUNIT*(factor!H75+(factor!H76+factor!C76-factor!H75)*ROUNDDOWN(1/365,6)) + IF(B75&lt;15,N75,0),0))</f>
        <v>#DIV/0!</v>
      </c>
      <c r="AD75">
        <f t="shared" ca="1" si="24"/>
        <v>0</v>
      </c>
      <c r="AE75">
        <f t="shared" ca="1" si="25"/>
        <v>0</v>
      </c>
      <c r="AF75">
        <f ca="1">factor!C75+AF74</f>
        <v>7714</v>
      </c>
    </row>
    <row r="76" spans="1:32" ht="16.149999999999999" hidden="1">
      <c r="A76" s="120">
        <v>74</v>
      </c>
      <c r="B76" s="121">
        <f t="shared" ca="1" si="19"/>
        <v>144</v>
      </c>
      <c r="C76" s="122">
        <f t="shared" si="26"/>
        <v>1.75</v>
      </c>
      <c r="D76" s="122">
        <f t="shared" si="26"/>
        <v>1.75</v>
      </c>
      <c r="E76" s="123">
        <f ca="1">ROUND(SA*factor!D76*UNIT/UVUNIT,RoundNo)+ ROUND(SA*factor!C76*UNIT/UVUNIT,RoundNo)</f>
        <v>0</v>
      </c>
      <c r="F76" s="123" t="e">
        <f ca="1">ROUND(P75*factor!H76/UVUNIT,RoundNo)+ROUND(P75*(factor!C76/UVUNIT),RoundNo)</f>
        <v>#DIV/0!</v>
      </c>
      <c r="G76" s="123" t="e">
        <f t="shared" ca="1" si="27"/>
        <v>#DIV/0!</v>
      </c>
      <c r="H76" s="124">
        <f t="shared" ca="1" si="20"/>
        <v>0</v>
      </c>
      <c r="I76" s="123">
        <f t="shared" ca="1" si="28"/>
        <v>2655727</v>
      </c>
      <c r="J76" s="123">
        <f ca="1">ROUND(SA*factor!G76*UNIT/UVUNIT,0)</f>
        <v>0</v>
      </c>
      <c r="K76" s="123">
        <f ca="1">ROUND(SA*factor!C76*UNIT/UVUNIT,0)</f>
        <v>0</v>
      </c>
      <c r="L76" s="123">
        <f ca="1">ROUND(SA*factor!E76*UNIT/UVUNIT,0)</f>
        <v>0</v>
      </c>
      <c r="M76" s="123">
        <f ca="1">ROUND(SA*factor!D76*UNIT/UVUNIT,0)</f>
        <v>0</v>
      </c>
      <c r="N76" s="123">
        <f t="shared" ca="1" si="21"/>
        <v>0</v>
      </c>
      <c r="O76" s="123" t="e">
        <f ca="1">IF(B76=15,ROUND(N76/(factor!C76+factor!H76)*UVUNIT,0),0)+IF(AND(B76&gt;15,OR(OR(PUAD=ZDIVOPT02,A76&lt;=PUAYear),AND(PMST=ZDIVOPT02,A76&gt;=PayYear))),ROUND((G76-H77)/(factor!C76+factor!H76)*UVUNIT,0),0)</f>
        <v>#DIV/0!</v>
      </c>
      <c r="P76" s="123" t="e">
        <f t="shared" ca="1" si="29"/>
        <v>#DIV/0!</v>
      </c>
      <c r="Q76" s="123" t="e">
        <f ca="1">ROUND(P76*(factor!C76)/UVUNIT,0)+ROUND(P76*(factor!H76)/UVUNIT,0)</f>
        <v>#DIV/0!</v>
      </c>
      <c r="R76" s="123" t="e">
        <f t="shared" ca="1" si="22"/>
        <v>#DIV/0!</v>
      </c>
      <c r="S76" s="123" t="e">
        <f t="shared" ca="1" si="30"/>
        <v>#DIV/0!</v>
      </c>
      <c r="T76" s="123" t="e">
        <f t="shared" ca="1" si="31"/>
        <v>#DIV/0!</v>
      </c>
      <c r="U76" s="123"/>
      <c r="V76" s="123" t="e">
        <f t="shared" ca="1" si="23"/>
        <v>#DIV/0!</v>
      </c>
      <c r="W76" s="123" t="e">
        <f ca="1">ROUND((P75*factor!B76/UVUNIT),0)</f>
        <v>#DIV/0!</v>
      </c>
      <c r="X76" s="123" t="e">
        <f ca="1">ROUND((ROUND(P75*factor!C76/UVUNIT,0)+ROUND(P75*factor!H76/UVUNIT,0))*VLOOKUP(B76,Corridor,2,FALSE),0)</f>
        <v>#DIV/0!</v>
      </c>
      <c r="Y76" s="123" t="e">
        <f t="shared" ca="1" si="32"/>
        <v>#DIV/0!</v>
      </c>
      <c r="Z76" s="109">
        <f ca="1">ROUND(IF(險種基本資料!$I$28="Y",factor!I76,factor!D76)*(1-VLOOKUP(A76+1,險種基本資料!L:V,2+險種基本資料!$H$28,FALSE)),0)</f>
        <v>0</v>
      </c>
      <c r="AA76">
        <f ca="1">ROUND(IF(險種基本資料!$I$28="Y",factor!I77,factor!D77)*(1-VLOOKUP(A76+1,險種基本資料!L:V,2+險種基本資料!$H$28,FALSE)),0)</f>
        <v>0</v>
      </c>
      <c r="AB76">
        <f ca="1">IF(B76=109,0,ROUND(SA*UNIT/UVUNIT*(Z76+(AA76+factor!C77-Z76)*ROUNDDOWN(1/365,6)),0))</f>
        <v>0</v>
      </c>
      <c r="AC76" t="e">
        <f ca="1">IF(B76=109,0,ROUND(P76/UVUNIT*(factor!H76+(factor!H77+factor!C77-factor!H76)*ROUNDDOWN(1/365,6)) + IF(B76&lt;15,N76,0),0))</f>
        <v>#DIV/0!</v>
      </c>
      <c r="AD76">
        <f t="shared" ca="1" si="24"/>
        <v>0</v>
      </c>
      <c r="AE76">
        <f t="shared" ca="1" si="25"/>
        <v>0</v>
      </c>
      <c r="AF76">
        <f ca="1">factor!C76+AF75</f>
        <v>7714</v>
      </c>
    </row>
    <row r="77" spans="1:32" ht="16.149999999999999" hidden="1">
      <c r="A77" s="120">
        <v>75</v>
      </c>
      <c r="B77" s="121">
        <f t="shared" ca="1" si="19"/>
        <v>145</v>
      </c>
      <c r="C77" s="122">
        <f t="shared" si="26"/>
        <v>1.75</v>
      </c>
      <c r="D77" s="122">
        <f t="shared" si="26"/>
        <v>1.75</v>
      </c>
      <c r="E77" s="123">
        <f ca="1">ROUND(SA*factor!D77*UNIT/UVUNIT,RoundNo)+ ROUND(SA*factor!C77*UNIT/UVUNIT,RoundNo)</f>
        <v>0</v>
      </c>
      <c r="F77" s="123" t="e">
        <f ca="1">ROUND(P76*factor!H77/UVUNIT,RoundNo)+ROUND(P76*(factor!C77/UVUNIT),RoundNo)</f>
        <v>#DIV/0!</v>
      </c>
      <c r="G77" s="123" t="e">
        <f t="shared" ca="1" si="27"/>
        <v>#DIV/0!</v>
      </c>
      <c r="H77" s="124">
        <f t="shared" ca="1" si="20"/>
        <v>0</v>
      </c>
      <c r="I77" s="123">
        <f t="shared" ca="1" si="28"/>
        <v>2655727</v>
      </c>
      <c r="J77" s="123">
        <f ca="1">ROUND(SA*factor!G77*UNIT/UVUNIT,0)</f>
        <v>0</v>
      </c>
      <c r="K77" s="123">
        <f ca="1">ROUND(SA*factor!C77*UNIT/UVUNIT,0)</f>
        <v>0</v>
      </c>
      <c r="L77" s="123">
        <f ca="1">ROUND(SA*factor!E77*UNIT/UVUNIT,0)</f>
        <v>0</v>
      </c>
      <c r="M77" s="123">
        <f ca="1">ROUND(SA*factor!D77*UNIT/UVUNIT,0)</f>
        <v>0</v>
      </c>
      <c r="N77" s="123">
        <f t="shared" ca="1" si="21"/>
        <v>0</v>
      </c>
      <c r="O77" s="123" t="e">
        <f ca="1">IF(B77=15,ROUND(N77/(factor!C77+factor!H77)*UVUNIT,0),0)+IF(AND(B77&gt;15,OR(OR(PUAD=ZDIVOPT02,A77&lt;=PUAYear),AND(PMST=ZDIVOPT02,A77&gt;=PayYear))),ROUND((G77-H78)/(factor!C77+factor!H77)*UVUNIT,0),0)</f>
        <v>#DIV/0!</v>
      </c>
      <c r="P77" s="123" t="e">
        <f t="shared" ca="1" si="29"/>
        <v>#DIV/0!</v>
      </c>
      <c r="Q77" s="123" t="e">
        <f ca="1">ROUND(P77*(factor!C77)/UVUNIT,0)+ROUND(P77*(factor!H77)/UVUNIT,0)</f>
        <v>#DIV/0!</v>
      </c>
      <c r="R77" s="123" t="e">
        <f t="shared" ca="1" si="22"/>
        <v>#DIV/0!</v>
      </c>
      <c r="S77" s="123" t="e">
        <f t="shared" ca="1" si="30"/>
        <v>#DIV/0!</v>
      </c>
      <c r="T77" s="123" t="e">
        <f t="shared" ca="1" si="31"/>
        <v>#DIV/0!</v>
      </c>
      <c r="U77" s="123"/>
      <c r="V77" s="123" t="e">
        <f t="shared" ca="1" si="23"/>
        <v>#DIV/0!</v>
      </c>
      <c r="W77" s="123" t="e">
        <f ca="1">ROUND((P76*factor!B77/UVUNIT),0)</f>
        <v>#DIV/0!</v>
      </c>
      <c r="X77" s="123" t="e">
        <f ca="1">ROUND((ROUND(P76*factor!C77/UVUNIT,0)+ROUND(P76*factor!H77/UVUNIT,0))*VLOOKUP(B77,Corridor,2,FALSE),0)</f>
        <v>#DIV/0!</v>
      </c>
      <c r="Y77" s="123" t="e">
        <f t="shared" ca="1" si="32"/>
        <v>#DIV/0!</v>
      </c>
      <c r="Z77" s="109">
        <f ca="1">ROUND(IF(險種基本資料!$I$28="Y",factor!I77,factor!D77)*(1-VLOOKUP(A77+1,險種基本資料!L:V,2+險種基本資料!$H$28,FALSE)),0)</f>
        <v>0</v>
      </c>
      <c r="AA77">
        <f ca="1">ROUND(IF(險種基本資料!$I$28="Y",factor!I78,factor!D78)*(1-VLOOKUP(A77+1,險種基本資料!L:V,2+險種基本資料!$H$28,FALSE)),0)</f>
        <v>0</v>
      </c>
      <c r="AB77">
        <f ca="1">IF(B77=109,0,ROUND(SA*UNIT/UVUNIT*(Z77+(AA77+factor!C78-Z77)*ROUNDDOWN(1/365,6)),0))</f>
        <v>0</v>
      </c>
      <c r="AC77" t="e">
        <f ca="1">IF(B77=109,0,ROUND(P77/UVUNIT*(factor!H77+(factor!H78+factor!C78-factor!H77)*ROUNDDOWN(1/365,6)) + IF(B77&lt;15,N77,0),0))</f>
        <v>#DIV/0!</v>
      </c>
      <c r="AD77">
        <f t="shared" ca="1" si="24"/>
        <v>0</v>
      </c>
      <c r="AE77">
        <f t="shared" ca="1" si="25"/>
        <v>0</v>
      </c>
      <c r="AF77">
        <f ca="1">factor!C77+AF76</f>
        <v>7714</v>
      </c>
    </row>
    <row r="78" spans="1:32" ht="16.149999999999999" hidden="1">
      <c r="A78" s="120">
        <v>76</v>
      </c>
      <c r="B78" s="121">
        <f t="shared" ca="1" si="19"/>
        <v>146</v>
      </c>
      <c r="C78" s="122">
        <f t="shared" si="26"/>
        <v>1.75</v>
      </c>
      <c r="D78" s="122">
        <f t="shared" si="26"/>
        <v>1.75</v>
      </c>
      <c r="E78" s="123">
        <f ca="1">ROUND(SA*factor!D78*UNIT/UVUNIT,RoundNo)+ ROUND(SA*factor!C78*UNIT/UVUNIT,RoundNo)</f>
        <v>0</v>
      </c>
      <c r="F78" s="123" t="e">
        <f ca="1">ROUND(P77*factor!H78/UVUNIT,RoundNo)+ROUND(P77*(factor!C78/UVUNIT),RoundNo)</f>
        <v>#DIV/0!</v>
      </c>
      <c r="G78" s="123" t="e">
        <f t="shared" ca="1" si="27"/>
        <v>#DIV/0!</v>
      </c>
      <c r="H78" s="124">
        <f t="shared" ca="1" si="20"/>
        <v>0</v>
      </c>
      <c r="I78" s="123">
        <f t="shared" ca="1" si="28"/>
        <v>2655727</v>
      </c>
      <c r="J78" s="123">
        <f ca="1">ROUND(SA*factor!G78*UNIT/UVUNIT,0)</f>
        <v>0</v>
      </c>
      <c r="K78" s="123">
        <f ca="1">ROUND(SA*factor!C78*UNIT/UVUNIT,0)</f>
        <v>0</v>
      </c>
      <c r="L78" s="123">
        <f ca="1">ROUND(SA*factor!E78*UNIT/UVUNIT,0)</f>
        <v>0</v>
      </c>
      <c r="M78" s="123">
        <f ca="1">ROUND(SA*factor!D78*UNIT/UVUNIT,0)</f>
        <v>0</v>
      </c>
      <c r="N78" s="123">
        <f t="shared" ca="1" si="21"/>
        <v>0</v>
      </c>
      <c r="O78" s="123" t="e">
        <f ca="1">IF(B78=15,ROUND(N78/(factor!C78+factor!H78)*UVUNIT,0),0)+IF(AND(B78&gt;15,OR(OR(PUAD=ZDIVOPT02,A78&lt;=PUAYear),AND(PMST=ZDIVOPT02,A78&gt;=PayYear))),ROUND((G78-H79)/(factor!C78+factor!H78)*UVUNIT,0),0)</f>
        <v>#DIV/0!</v>
      </c>
      <c r="P78" s="123" t="e">
        <f t="shared" ca="1" si="29"/>
        <v>#DIV/0!</v>
      </c>
      <c r="Q78" s="123" t="e">
        <f ca="1">ROUND(P78*(factor!C78)/UVUNIT,0)+ROUND(P78*(factor!H78)/UVUNIT,0)</f>
        <v>#DIV/0!</v>
      </c>
      <c r="R78" s="123" t="e">
        <f t="shared" ca="1" si="22"/>
        <v>#DIV/0!</v>
      </c>
      <c r="S78" s="123" t="e">
        <f t="shared" ca="1" si="30"/>
        <v>#DIV/0!</v>
      </c>
      <c r="T78" s="123" t="e">
        <f t="shared" ca="1" si="31"/>
        <v>#DIV/0!</v>
      </c>
      <c r="U78" s="123"/>
      <c r="V78" s="123" t="e">
        <f t="shared" ca="1" si="23"/>
        <v>#DIV/0!</v>
      </c>
      <c r="W78" s="123" t="e">
        <f ca="1">ROUND((P77*factor!B78/UVUNIT),0)</f>
        <v>#DIV/0!</v>
      </c>
      <c r="X78" s="123" t="e">
        <f ca="1">ROUND((ROUND(P77*factor!C78/UVUNIT,0)+ROUND(P77*factor!H78/UVUNIT,0))*VLOOKUP(B78,Corridor,2,FALSE),0)</f>
        <v>#DIV/0!</v>
      </c>
      <c r="Y78" s="123" t="e">
        <f t="shared" ca="1" si="32"/>
        <v>#DIV/0!</v>
      </c>
      <c r="Z78" s="109">
        <f ca="1">ROUND(IF(險種基本資料!$I$28="Y",factor!I78,factor!D78)*(1-VLOOKUP(A78+1,險種基本資料!L:V,2+險種基本資料!$H$28,FALSE)),0)</f>
        <v>0</v>
      </c>
      <c r="AA78">
        <f ca="1">ROUND(IF(險種基本資料!$I$28="Y",factor!I79,factor!D79)*(1-VLOOKUP(A78+1,險種基本資料!L:V,2+險種基本資料!$H$28,FALSE)),0)</f>
        <v>0</v>
      </c>
      <c r="AB78">
        <f ca="1">IF(B78=109,0,ROUND(SA*UNIT/UVUNIT*(Z78+(AA78+factor!C79-Z78)*ROUNDDOWN(1/365,6)),0))</f>
        <v>0</v>
      </c>
      <c r="AC78" t="e">
        <f ca="1">IF(B78=109,0,ROUND(P78/UVUNIT*(factor!H78+(factor!H79+factor!C79-factor!H78)*ROUNDDOWN(1/365,6)) + IF(B78&lt;15,N78,0),0))</f>
        <v>#DIV/0!</v>
      </c>
      <c r="AD78">
        <f t="shared" ca="1" si="24"/>
        <v>0</v>
      </c>
      <c r="AE78">
        <f t="shared" ca="1" si="25"/>
        <v>0</v>
      </c>
      <c r="AF78">
        <f ca="1">factor!C78+AF77</f>
        <v>7714</v>
      </c>
    </row>
    <row r="79" spans="1:32" ht="16.149999999999999" hidden="1">
      <c r="A79" s="120">
        <v>77</v>
      </c>
      <c r="B79" s="121">
        <f t="shared" ca="1" si="19"/>
        <v>147</v>
      </c>
      <c r="C79" s="122">
        <f t="shared" si="26"/>
        <v>1.75</v>
      </c>
      <c r="D79" s="122">
        <f t="shared" si="26"/>
        <v>1.75</v>
      </c>
      <c r="E79" s="123">
        <f ca="1">ROUND(SA*factor!D79*UNIT/UVUNIT,RoundNo)+ ROUND(SA*factor!C79*UNIT/UVUNIT,RoundNo)</f>
        <v>0</v>
      </c>
      <c r="F79" s="123" t="e">
        <f ca="1">ROUND(P78*factor!H79/UVUNIT,RoundNo)+ROUND(P78*(factor!C79/UVUNIT),RoundNo)</f>
        <v>#DIV/0!</v>
      </c>
      <c r="G79" s="123" t="e">
        <f t="shared" ca="1" si="27"/>
        <v>#DIV/0!</v>
      </c>
      <c r="H79" s="124">
        <f t="shared" ca="1" si="20"/>
        <v>0</v>
      </c>
      <c r="I79" s="123">
        <f t="shared" ca="1" si="28"/>
        <v>2655727</v>
      </c>
      <c r="J79" s="123">
        <f ca="1">ROUND(SA*factor!G79*UNIT/UVUNIT,0)</f>
        <v>0</v>
      </c>
      <c r="K79" s="123">
        <f ca="1">ROUND(SA*factor!C79*UNIT/UVUNIT,0)</f>
        <v>0</v>
      </c>
      <c r="L79" s="123">
        <f ca="1">ROUND(SA*factor!E79*UNIT/UVUNIT,0)</f>
        <v>0</v>
      </c>
      <c r="M79" s="123">
        <f ca="1">ROUND(SA*factor!D79*UNIT/UVUNIT,0)</f>
        <v>0</v>
      </c>
      <c r="N79" s="123">
        <f t="shared" ca="1" si="21"/>
        <v>0</v>
      </c>
      <c r="O79" s="123" t="e">
        <f ca="1">IF(B79=15,ROUND(N79/(factor!C79+factor!H79)*UVUNIT,0),0)+IF(AND(B79&gt;15,OR(OR(PUAD=ZDIVOPT02,A79&lt;=PUAYear),AND(PMST=ZDIVOPT02,A79&gt;=PayYear))),ROUND((G79-H80)/(factor!C79+factor!H79)*UVUNIT,0),0)</f>
        <v>#DIV/0!</v>
      </c>
      <c r="P79" s="123" t="e">
        <f t="shared" ca="1" si="29"/>
        <v>#DIV/0!</v>
      </c>
      <c r="Q79" s="123" t="e">
        <f ca="1">ROUND(P79*(factor!C79)/UVUNIT,0)+ROUND(P79*(factor!H79)/UVUNIT,0)</f>
        <v>#DIV/0!</v>
      </c>
      <c r="R79" s="123" t="e">
        <f t="shared" ca="1" si="22"/>
        <v>#DIV/0!</v>
      </c>
      <c r="S79" s="123" t="e">
        <f t="shared" ca="1" si="30"/>
        <v>#DIV/0!</v>
      </c>
      <c r="T79" s="123" t="e">
        <f t="shared" ca="1" si="31"/>
        <v>#DIV/0!</v>
      </c>
      <c r="U79" s="123"/>
      <c r="V79" s="123" t="e">
        <f t="shared" ca="1" si="23"/>
        <v>#DIV/0!</v>
      </c>
      <c r="W79" s="123" t="e">
        <f ca="1">ROUND((P78*factor!B79/UVUNIT),0)</f>
        <v>#DIV/0!</v>
      </c>
      <c r="X79" s="123" t="e">
        <f ca="1">ROUND((ROUND(P78*factor!C79/UVUNIT,0)+ROUND(P78*factor!H79/UVUNIT,0))*VLOOKUP(B79,Corridor,2,FALSE),0)</f>
        <v>#DIV/0!</v>
      </c>
      <c r="Y79" s="123" t="e">
        <f t="shared" ca="1" si="32"/>
        <v>#DIV/0!</v>
      </c>
      <c r="Z79" s="109">
        <f ca="1">ROUND(IF(險種基本資料!$I$28="Y",factor!I79,factor!D79)*(1-VLOOKUP(A79+1,險種基本資料!L:V,2+險種基本資料!$H$28,FALSE)),0)</f>
        <v>0</v>
      </c>
      <c r="AA79">
        <f ca="1">ROUND(IF(險種基本資料!$I$28="Y",factor!I80,factor!D80)*(1-VLOOKUP(A79+1,險種基本資料!L:V,2+險種基本資料!$H$28,FALSE)),0)</f>
        <v>0</v>
      </c>
      <c r="AB79">
        <f ca="1">IF(B79=109,0,ROUND(SA*UNIT/UVUNIT*(Z79+(AA79+factor!C80-Z79)*ROUNDDOWN(1/365,6)),0))</f>
        <v>0</v>
      </c>
      <c r="AC79" t="e">
        <f ca="1">IF(B79=109,0,ROUND(P79/UVUNIT*(factor!H79+(factor!H80+factor!C80-factor!H79)*ROUNDDOWN(1/365,6)) + IF(B79&lt;15,N79,0),0))</f>
        <v>#DIV/0!</v>
      </c>
      <c r="AD79">
        <f t="shared" ca="1" si="24"/>
        <v>0</v>
      </c>
      <c r="AE79">
        <f t="shared" ca="1" si="25"/>
        <v>0</v>
      </c>
      <c r="AF79">
        <f ca="1">factor!C79+AF78</f>
        <v>7714</v>
      </c>
    </row>
    <row r="80" spans="1:32" ht="16.149999999999999" hidden="1">
      <c r="A80" s="120">
        <v>78</v>
      </c>
      <c r="B80" s="121">
        <f t="shared" ca="1" si="19"/>
        <v>148</v>
      </c>
      <c r="C80" s="122">
        <f t="shared" si="26"/>
        <v>1.75</v>
      </c>
      <c r="D80" s="122">
        <f t="shared" si="26"/>
        <v>1.75</v>
      </c>
      <c r="E80" s="123">
        <f ca="1">ROUND(SA*factor!D80*UNIT/UVUNIT,RoundNo)+ ROUND(SA*factor!C80*UNIT/UVUNIT,RoundNo)</f>
        <v>0</v>
      </c>
      <c r="F80" s="123" t="e">
        <f ca="1">ROUND(P79*factor!H80/UVUNIT,RoundNo)+ROUND(P79*(factor!C80/UVUNIT),RoundNo)</f>
        <v>#DIV/0!</v>
      </c>
      <c r="G80" s="123" t="e">
        <f t="shared" ca="1" si="27"/>
        <v>#DIV/0!</v>
      </c>
      <c r="H80" s="124">
        <f t="shared" ca="1" si="20"/>
        <v>0</v>
      </c>
      <c r="I80" s="123">
        <f t="shared" ca="1" si="28"/>
        <v>2655727</v>
      </c>
      <c r="J80" s="123">
        <f ca="1">ROUND(SA*factor!G80*UNIT/UVUNIT,0)</f>
        <v>0</v>
      </c>
      <c r="K80" s="123">
        <f ca="1">ROUND(SA*factor!C80*UNIT/UVUNIT,0)</f>
        <v>0</v>
      </c>
      <c r="L80" s="123">
        <f ca="1">ROUND(SA*factor!E80*UNIT/UVUNIT,0)</f>
        <v>0</v>
      </c>
      <c r="M80" s="123">
        <f ca="1">ROUND(SA*factor!D80*UNIT/UVUNIT,0)</f>
        <v>0</v>
      </c>
      <c r="N80" s="123">
        <f t="shared" ca="1" si="21"/>
        <v>0</v>
      </c>
      <c r="O80" s="123" t="e">
        <f ca="1">IF(B80=15,ROUND(N80/(factor!C80+factor!H80)*UVUNIT,0),0)+IF(AND(B80&gt;15,OR(OR(PUAD=ZDIVOPT02,A80&lt;=PUAYear),AND(PMST=ZDIVOPT02,A80&gt;=PayYear))),ROUND((G80-H81)/(factor!C80+factor!H80)*UVUNIT,0),0)</f>
        <v>#DIV/0!</v>
      </c>
      <c r="P80" s="123" t="e">
        <f t="shared" ca="1" si="29"/>
        <v>#DIV/0!</v>
      </c>
      <c r="Q80" s="123" t="e">
        <f ca="1">ROUND(P80*(factor!C80)/UVUNIT,0)+ROUND(P80*(factor!H80)/UVUNIT,0)</f>
        <v>#DIV/0!</v>
      </c>
      <c r="R80" s="123" t="e">
        <f t="shared" ca="1" si="22"/>
        <v>#DIV/0!</v>
      </c>
      <c r="S80" s="123" t="e">
        <f t="shared" ca="1" si="30"/>
        <v>#DIV/0!</v>
      </c>
      <c r="T80" s="123" t="e">
        <f t="shared" ca="1" si="31"/>
        <v>#DIV/0!</v>
      </c>
      <c r="U80" s="123"/>
      <c r="V80" s="123" t="e">
        <f t="shared" ca="1" si="23"/>
        <v>#DIV/0!</v>
      </c>
      <c r="W80" s="123" t="e">
        <f ca="1">ROUND((P79*factor!B80/UVUNIT),0)</f>
        <v>#DIV/0!</v>
      </c>
      <c r="X80" s="123" t="e">
        <f ca="1">ROUND((ROUND(P79*factor!C80/UVUNIT,0)+ROUND(P79*factor!H80/UVUNIT,0))*VLOOKUP(B80,Corridor,2,FALSE),0)</f>
        <v>#DIV/0!</v>
      </c>
      <c r="Y80" s="123" t="e">
        <f t="shared" ca="1" si="32"/>
        <v>#DIV/0!</v>
      </c>
      <c r="Z80" s="109">
        <f ca="1">ROUND(IF(險種基本資料!$I$28="Y",factor!I80,factor!D80)*(1-VLOOKUP(A80+1,險種基本資料!L:V,2+險種基本資料!$H$28,FALSE)),0)</f>
        <v>0</v>
      </c>
      <c r="AA80">
        <f ca="1">ROUND(IF(險種基本資料!$I$28="Y",factor!I81,factor!D81)*(1-VLOOKUP(A80+1,險種基本資料!L:V,2+險種基本資料!$H$28,FALSE)),0)</f>
        <v>0</v>
      </c>
      <c r="AB80">
        <f ca="1">IF(B80=109,0,ROUND(SA*UNIT/UVUNIT*(Z80+(AA80+factor!C81-Z80)*ROUNDDOWN(1/365,6)),0))</f>
        <v>0</v>
      </c>
      <c r="AC80" t="e">
        <f ca="1">IF(B80=109,0,ROUND(P80/UVUNIT*(factor!H80+(factor!H81+factor!C81-factor!H80)*ROUNDDOWN(1/365,6)) + IF(B80&lt;15,N80,0),0))</f>
        <v>#DIV/0!</v>
      </c>
      <c r="AD80">
        <f t="shared" ca="1" si="24"/>
        <v>0</v>
      </c>
      <c r="AE80">
        <f t="shared" ca="1" si="25"/>
        <v>0</v>
      </c>
      <c r="AF80">
        <f ca="1">factor!C80+AF79</f>
        <v>7714</v>
      </c>
    </row>
    <row r="81" spans="1:32" ht="16.149999999999999" hidden="1">
      <c r="A81" s="120">
        <v>79</v>
      </c>
      <c r="B81" s="121">
        <f t="shared" ca="1" si="19"/>
        <v>149</v>
      </c>
      <c r="C81" s="122">
        <f t="shared" si="26"/>
        <v>1.75</v>
      </c>
      <c r="D81" s="122">
        <f t="shared" si="26"/>
        <v>1.75</v>
      </c>
      <c r="E81" s="123">
        <f ca="1">ROUND(SA*factor!D81*UNIT/UVUNIT,RoundNo)+ ROUND(SA*factor!C81*UNIT/UVUNIT,RoundNo)</f>
        <v>0</v>
      </c>
      <c r="F81" s="123" t="e">
        <f ca="1">ROUND(P80*factor!H81/UVUNIT,RoundNo)+ROUND(P80*(factor!C81/UVUNIT),RoundNo)</f>
        <v>#DIV/0!</v>
      </c>
      <c r="G81" s="123" t="e">
        <f t="shared" ca="1" si="27"/>
        <v>#DIV/0!</v>
      </c>
      <c r="H81" s="124">
        <f t="shared" ca="1" si="20"/>
        <v>0</v>
      </c>
      <c r="I81" s="123">
        <f t="shared" ca="1" si="28"/>
        <v>2655727</v>
      </c>
      <c r="J81" s="123">
        <f ca="1">ROUND(SA*factor!G81*UNIT/UVUNIT,0)</f>
        <v>0</v>
      </c>
      <c r="K81" s="123">
        <f ca="1">ROUND(SA*factor!C81*UNIT/UVUNIT,0)</f>
        <v>0</v>
      </c>
      <c r="L81" s="123">
        <f ca="1">ROUND(SA*factor!E81*UNIT/UVUNIT,0)</f>
        <v>0</v>
      </c>
      <c r="M81" s="123">
        <f ca="1">ROUND(SA*factor!D81*UNIT/UVUNIT,0)</f>
        <v>0</v>
      </c>
      <c r="N81" s="123">
        <f t="shared" ca="1" si="21"/>
        <v>0</v>
      </c>
      <c r="O81" s="123" t="e">
        <f ca="1">IF(B81=15,ROUND(N81/(factor!C81+factor!H81)*UVUNIT,0),0)+IF(AND(B81&gt;15,OR(OR(PUAD=ZDIVOPT02,A81&lt;=PUAYear),AND(PMST=ZDIVOPT02,A81&gt;=PayYear))),ROUND((G81-H82)/(factor!C81+factor!H81)*UVUNIT,0),0)</f>
        <v>#DIV/0!</v>
      </c>
      <c r="P81" s="123" t="e">
        <f t="shared" ca="1" si="29"/>
        <v>#DIV/0!</v>
      </c>
      <c r="Q81" s="123" t="e">
        <f ca="1">ROUND(P81*(factor!C81)/UVUNIT,0)+ROUND(P81*(factor!H81)/UVUNIT,0)</f>
        <v>#DIV/0!</v>
      </c>
      <c r="R81" s="123" t="e">
        <f t="shared" ca="1" si="22"/>
        <v>#DIV/0!</v>
      </c>
      <c r="S81" s="123" t="e">
        <f t="shared" ca="1" si="30"/>
        <v>#DIV/0!</v>
      </c>
      <c r="T81" s="123" t="e">
        <f t="shared" ca="1" si="31"/>
        <v>#DIV/0!</v>
      </c>
      <c r="U81" s="123"/>
      <c r="V81" s="123" t="e">
        <f t="shared" ca="1" si="23"/>
        <v>#DIV/0!</v>
      </c>
      <c r="W81" s="123" t="e">
        <f ca="1">ROUND((P80*factor!B81/UVUNIT),0)</f>
        <v>#DIV/0!</v>
      </c>
      <c r="X81" s="123" t="e">
        <f ca="1">ROUND((ROUND(P80*factor!C81/UVUNIT,0)+ROUND(P80*factor!H81/UVUNIT,0))*VLOOKUP(B81,Corridor,2,FALSE),0)</f>
        <v>#DIV/0!</v>
      </c>
      <c r="Y81" s="123" t="e">
        <f t="shared" ca="1" si="32"/>
        <v>#DIV/0!</v>
      </c>
      <c r="Z81" s="109">
        <f ca="1">ROUND(IF(險種基本資料!$I$28="Y",factor!I81,factor!D81)*(1-VLOOKUP(A81+1,險種基本資料!L:V,2+險種基本資料!$H$28,FALSE)),0)</f>
        <v>0</v>
      </c>
      <c r="AA81">
        <f ca="1">ROUND(IF(險種基本資料!$I$28="Y",factor!I82,factor!D82)*(1-VLOOKUP(A81+1,險種基本資料!L:V,2+險種基本資料!$H$28,FALSE)),0)</f>
        <v>0</v>
      </c>
      <c r="AB81">
        <f ca="1">IF(B81=109,0,ROUND(SA*UNIT/UVUNIT*(Z81+(AA81+factor!C82-Z81)*ROUNDDOWN(1/365,6)),0))</f>
        <v>0</v>
      </c>
      <c r="AC81" t="e">
        <f ca="1">IF(B81=109,0,ROUND(P81/UVUNIT*(factor!H81+(factor!H82+factor!C82-factor!H81)*ROUNDDOWN(1/365,6)) + IF(B81&lt;15,N81,0),0))</f>
        <v>#DIV/0!</v>
      </c>
      <c r="AD81">
        <f t="shared" ca="1" si="24"/>
        <v>0</v>
      </c>
      <c r="AE81">
        <f t="shared" ca="1" si="25"/>
        <v>0</v>
      </c>
      <c r="AF81">
        <f ca="1">factor!C81+AF80</f>
        <v>7714</v>
      </c>
    </row>
    <row r="82" spans="1:32" ht="16.149999999999999" hidden="1">
      <c r="A82" s="120">
        <v>80</v>
      </c>
      <c r="B82" s="121">
        <f t="shared" ca="1" si="19"/>
        <v>150</v>
      </c>
      <c r="C82" s="122">
        <f t="shared" si="26"/>
        <v>1.75</v>
      </c>
      <c r="D82" s="122">
        <f t="shared" si="26"/>
        <v>1.75</v>
      </c>
      <c r="E82" s="123">
        <f ca="1">ROUND(SA*factor!D82*UNIT/UVUNIT,RoundNo)+ ROUND(SA*factor!C82*UNIT/UVUNIT,RoundNo)</f>
        <v>0</v>
      </c>
      <c r="F82" s="123" t="e">
        <f ca="1">ROUND(P81*factor!H82/UVUNIT,RoundNo)+ROUND(P81*(factor!C82/UVUNIT),RoundNo)</f>
        <v>#DIV/0!</v>
      </c>
      <c r="G82" s="123" t="e">
        <f t="shared" ca="1" si="27"/>
        <v>#DIV/0!</v>
      </c>
      <c r="H82" s="124">
        <f t="shared" ca="1" si="20"/>
        <v>0</v>
      </c>
      <c r="I82" s="123">
        <f t="shared" ca="1" si="28"/>
        <v>2655727</v>
      </c>
      <c r="J82" s="123">
        <f ca="1">ROUND(SA*factor!G82*UNIT/UVUNIT,0)</f>
        <v>0</v>
      </c>
      <c r="K82" s="123">
        <f ca="1">ROUND(SA*factor!C82*UNIT/UVUNIT,0)</f>
        <v>0</v>
      </c>
      <c r="L82" s="123">
        <f ca="1">ROUND(SA*factor!E82*UNIT/UVUNIT,0)</f>
        <v>0</v>
      </c>
      <c r="M82" s="123">
        <f ca="1">ROUND(SA*factor!D82*UNIT/UVUNIT,0)</f>
        <v>0</v>
      </c>
      <c r="N82" s="123">
        <f t="shared" ca="1" si="21"/>
        <v>0</v>
      </c>
      <c r="O82" s="123" t="e">
        <f ca="1">IF(B82=15,ROUND(N82/(factor!C82+factor!H82)*UVUNIT,0),0)+IF(AND(B82&gt;15,OR(OR(PUAD=ZDIVOPT02,A82&lt;=PUAYear),AND(PMST=ZDIVOPT02,A82&gt;=PayYear))),ROUND((G82-H83)/(factor!C82+factor!H82)*UVUNIT,0),0)</f>
        <v>#DIV/0!</v>
      </c>
      <c r="P82" s="123" t="e">
        <f t="shared" ca="1" si="29"/>
        <v>#DIV/0!</v>
      </c>
      <c r="Q82" s="123" t="e">
        <f ca="1">ROUND(P82*(factor!C82)/UVUNIT,0)+ROUND(P82*(factor!H82)/UVUNIT,0)</f>
        <v>#DIV/0!</v>
      </c>
      <c r="R82" s="123" t="e">
        <f t="shared" ca="1" si="22"/>
        <v>#DIV/0!</v>
      </c>
      <c r="S82" s="123" t="e">
        <f t="shared" ca="1" si="30"/>
        <v>#DIV/0!</v>
      </c>
      <c r="T82" s="123" t="e">
        <f t="shared" ca="1" si="31"/>
        <v>#DIV/0!</v>
      </c>
      <c r="U82" s="123"/>
      <c r="V82" s="123" t="e">
        <f t="shared" ca="1" si="23"/>
        <v>#DIV/0!</v>
      </c>
      <c r="W82" s="123" t="e">
        <f ca="1">ROUND((P81*factor!B82/UVUNIT),0)</f>
        <v>#DIV/0!</v>
      </c>
      <c r="X82" s="123" t="e">
        <f ca="1">ROUND((ROUND(P81*factor!C82/UVUNIT,0)+ROUND(P81*factor!H82/UVUNIT,0))*VLOOKUP(B82,Corridor,2,FALSE),0)</f>
        <v>#DIV/0!</v>
      </c>
      <c r="Y82" s="123" t="e">
        <f t="shared" ca="1" si="32"/>
        <v>#DIV/0!</v>
      </c>
      <c r="Z82" s="109">
        <f ca="1">ROUND(IF(險種基本資料!$I$28="Y",factor!I82,factor!D82)*(1-VLOOKUP(A82+1,險種基本資料!L:V,2+險種基本資料!$H$28,FALSE)),0)</f>
        <v>0</v>
      </c>
      <c r="AA82">
        <f ca="1">ROUND(IF(險種基本資料!$I$28="Y",factor!I83,factor!D83)*(1-VLOOKUP(A82+1,險種基本資料!L:V,2+險種基本資料!$H$28,FALSE)),0)</f>
        <v>0</v>
      </c>
      <c r="AB82">
        <f ca="1">IF(B82=109,0,ROUND(SA*UNIT/UVUNIT*(Z82+(AA82+factor!C83-Z82)*ROUNDDOWN(1/365,6)),0))</f>
        <v>0</v>
      </c>
      <c r="AC82" t="e">
        <f ca="1">IF(B82=109,0,ROUND(P82/UVUNIT*(factor!H82+(factor!H83+factor!C83-factor!H82)*ROUNDDOWN(1/365,6)) + IF(B82&lt;15,N82,0),0))</f>
        <v>#DIV/0!</v>
      </c>
      <c r="AD82">
        <f t="shared" ca="1" si="24"/>
        <v>0</v>
      </c>
      <c r="AE82">
        <f t="shared" ca="1" si="25"/>
        <v>0</v>
      </c>
      <c r="AF82">
        <f ca="1">factor!C82+AF81</f>
        <v>7714</v>
      </c>
    </row>
    <row r="83" spans="1:32" ht="16.149999999999999" hidden="1">
      <c r="A83" s="120">
        <v>81</v>
      </c>
      <c r="B83" s="121">
        <f t="shared" ca="1" si="19"/>
        <v>151</v>
      </c>
      <c r="C83" s="122">
        <f t="shared" si="26"/>
        <v>1.75</v>
      </c>
      <c r="D83" s="122">
        <f t="shared" si="26"/>
        <v>1.75</v>
      </c>
      <c r="E83" s="123">
        <f ca="1">ROUND(SA*factor!D83*UNIT/UVUNIT,RoundNo)+ ROUND(SA*factor!C83*UNIT/UVUNIT,RoundNo)</f>
        <v>0</v>
      </c>
      <c r="F83" s="123" t="e">
        <f ca="1">ROUND(P82*factor!H83/UVUNIT,RoundNo)+ROUND(P82*(factor!C83/UVUNIT),RoundNo)</f>
        <v>#DIV/0!</v>
      </c>
      <c r="G83" s="123" t="e">
        <f t="shared" ca="1" si="27"/>
        <v>#DIV/0!</v>
      </c>
      <c r="H83" s="124">
        <f t="shared" ca="1" si="20"/>
        <v>0</v>
      </c>
      <c r="I83" s="123">
        <f t="shared" ca="1" si="28"/>
        <v>2655727</v>
      </c>
      <c r="J83" s="123">
        <f ca="1">ROUND(SA*factor!G83*UNIT/UVUNIT,0)</f>
        <v>0</v>
      </c>
      <c r="K83" s="123">
        <f ca="1">ROUND(SA*factor!C83*UNIT/UVUNIT,0)</f>
        <v>0</v>
      </c>
      <c r="L83" s="123">
        <f ca="1">ROUND(SA*factor!E83*UNIT/UVUNIT,0)</f>
        <v>0</v>
      </c>
      <c r="M83" s="123">
        <f ca="1">ROUND(SA*factor!D83*UNIT/UVUNIT,0)</f>
        <v>0</v>
      </c>
      <c r="N83" s="123">
        <f t="shared" ca="1" si="21"/>
        <v>0</v>
      </c>
      <c r="O83" s="123" t="e">
        <f ca="1">IF(B83=15,ROUND(N83/(factor!C83+factor!H83)*UVUNIT,0),0)+IF(AND(B83&gt;15,OR(OR(PUAD=ZDIVOPT02,A83&lt;=PUAYear),AND(PMST=ZDIVOPT02,A83&gt;=PayYear))),ROUND((G83-H84)/(factor!C83+factor!H83)*UVUNIT,0),0)</f>
        <v>#DIV/0!</v>
      </c>
      <c r="P83" s="123" t="e">
        <f t="shared" ca="1" si="29"/>
        <v>#DIV/0!</v>
      </c>
      <c r="Q83" s="123" t="e">
        <f ca="1">ROUND(P83*(factor!C83)/UVUNIT,0)+ROUND(P83*(factor!H83)/UVUNIT,0)</f>
        <v>#DIV/0!</v>
      </c>
      <c r="R83" s="123" t="e">
        <f t="shared" ca="1" si="22"/>
        <v>#DIV/0!</v>
      </c>
      <c r="S83" s="123" t="e">
        <f t="shared" ca="1" si="30"/>
        <v>#DIV/0!</v>
      </c>
      <c r="T83" s="123" t="e">
        <f t="shared" ca="1" si="31"/>
        <v>#DIV/0!</v>
      </c>
      <c r="U83" s="123"/>
      <c r="V83" s="123" t="e">
        <f t="shared" ca="1" si="23"/>
        <v>#DIV/0!</v>
      </c>
      <c r="W83" s="123" t="e">
        <f ca="1">ROUND((P82*factor!B83/UVUNIT),0)</f>
        <v>#DIV/0!</v>
      </c>
      <c r="X83" s="123" t="e">
        <f ca="1">ROUND((ROUND(P82*factor!C83/UVUNIT,0)+ROUND(P82*factor!H83/UVUNIT,0))*VLOOKUP(B83,Corridor,2,FALSE),0)</f>
        <v>#DIV/0!</v>
      </c>
      <c r="Y83" s="123" t="e">
        <f t="shared" ca="1" si="32"/>
        <v>#DIV/0!</v>
      </c>
      <c r="Z83" s="109">
        <f ca="1">ROUND(IF(險種基本資料!$I$28="Y",factor!I83,factor!D83)*(1-VLOOKUP(A83+1,險種基本資料!L:V,2+險種基本資料!$H$28,FALSE)),0)</f>
        <v>0</v>
      </c>
      <c r="AA83">
        <f ca="1">ROUND(IF(險種基本資料!$I$28="Y",factor!I84,factor!D84)*(1-VLOOKUP(A83+1,險種基本資料!L:V,2+險種基本資料!$H$28,FALSE)),0)</f>
        <v>0</v>
      </c>
      <c r="AB83">
        <f ca="1">IF(B83=109,0,ROUND(SA*UNIT/UVUNIT*(Z83+(AA83+factor!C84-Z83)*ROUNDDOWN(1/365,6)),0))</f>
        <v>0</v>
      </c>
      <c r="AC83" t="e">
        <f ca="1">IF(B83=109,0,ROUND(P83/UVUNIT*(factor!H83+(factor!H84+factor!C84-factor!H83)*ROUNDDOWN(1/365,6)) + IF(B83&lt;15,N83,0),0))</f>
        <v>#DIV/0!</v>
      </c>
      <c r="AD83">
        <f t="shared" ca="1" si="24"/>
        <v>0</v>
      </c>
      <c r="AE83">
        <f t="shared" ca="1" si="25"/>
        <v>0</v>
      </c>
      <c r="AF83">
        <f ca="1">factor!C83+AF82</f>
        <v>7714</v>
      </c>
    </row>
    <row r="84" spans="1:32" ht="16.149999999999999" hidden="1">
      <c r="A84" s="120">
        <v>82</v>
      </c>
      <c r="B84" s="121">
        <f t="shared" ca="1" si="19"/>
        <v>152</v>
      </c>
      <c r="C84" s="122">
        <f t="shared" ref="C84:D99" si="33">C83</f>
        <v>1.75</v>
      </c>
      <c r="D84" s="122">
        <f t="shared" si="33"/>
        <v>1.75</v>
      </c>
      <c r="E84" s="123">
        <f ca="1">ROUND(SA*factor!D84*UNIT/UVUNIT,RoundNo)+ ROUND(SA*factor!C84*UNIT/UVUNIT,RoundNo)</f>
        <v>0</v>
      </c>
      <c r="F84" s="123" t="e">
        <f ca="1">ROUND(P83*factor!H84/UVUNIT,RoundNo)+ROUND(P83*(factor!C84/UVUNIT),RoundNo)</f>
        <v>#DIV/0!</v>
      </c>
      <c r="G84" s="123" t="e">
        <f t="shared" ca="1" si="27"/>
        <v>#DIV/0!</v>
      </c>
      <c r="H84" s="124">
        <f t="shared" ca="1" si="20"/>
        <v>0</v>
      </c>
      <c r="I84" s="123">
        <f t="shared" ca="1" si="28"/>
        <v>2655727</v>
      </c>
      <c r="J84" s="123">
        <f ca="1">ROUND(SA*factor!G84*UNIT/UVUNIT,0)</f>
        <v>0</v>
      </c>
      <c r="K84" s="123">
        <f ca="1">ROUND(SA*factor!C84*UNIT/UVUNIT,0)</f>
        <v>0</v>
      </c>
      <c r="L84" s="123">
        <f ca="1">ROUND(SA*factor!E84*UNIT/UVUNIT,0)</f>
        <v>0</v>
      </c>
      <c r="M84" s="123">
        <f ca="1">ROUND(SA*factor!D84*UNIT/UVUNIT,0)</f>
        <v>0</v>
      </c>
      <c r="N84" s="123">
        <f t="shared" ca="1" si="21"/>
        <v>0</v>
      </c>
      <c r="O84" s="123" t="e">
        <f ca="1">IF(B84=15,ROUND(N84/(factor!C84+factor!H84)*UVUNIT,0),0)+IF(AND(B84&gt;15,OR(OR(PUAD=ZDIVOPT02,A84&lt;=PUAYear),AND(PMST=ZDIVOPT02,A84&gt;=PayYear))),ROUND((G84-H85)/(factor!C84+factor!H84)*UVUNIT,0),0)</f>
        <v>#DIV/0!</v>
      </c>
      <c r="P84" s="123" t="e">
        <f t="shared" ca="1" si="29"/>
        <v>#DIV/0!</v>
      </c>
      <c r="Q84" s="123" t="e">
        <f ca="1">ROUND(P84*(factor!C84)/UVUNIT,0)+ROUND(P84*(factor!H84)/UVUNIT,0)</f>
        <v>#DIV/0!</v>
      </c>
      <c r="R84" s="123" t="e">
        <f t="shared" ca="1" si="22"/>
        <v>#DIV/0!</v>
      </c>
      <c r="S84" s="123" t="e">
        <f t="shared" ca="1" si="30"/>
        <v>#DIV/0!</v>
      </c>
      <c r="T84" s="123" t="e">
        <f t="shared" ca="1" si="31"/>
        <v>#DIV/0!</v>
      </c>
      <c r="U84" s="123"/>
      <c r="V84" s="123" t="e">
        <f t="shared" ca="1" si="23"/>
        <v>#DIV/0!</v>
      </c>
      <c r="W84" s="123" t="e">
        <f ca="1">ROUND((P83*factor!B84/UVUNIT),0)</f>
        <v>#DIV/0!</v>
      </c>
      <c r="X84" s="123" t="e">
        <f ca="1">ROUND((ROUND(P83*factor!C84/UVUNIT,0)+ROUND(P83*factor!H84/UVUNIT,0))*VLOOKUP(B84,Corridor,2,FALSE),0)</f>
        <v>#DIV/0!</v>
      </c>
      <c r="Y84" s="123" t="e">
        <f t="shared" ca="1" si="32"/>
        <v>#DIV/0!</v>
      </c>
      <c r="Z84" s="109">
        <f ca="1">ROUND(IF(險種基本資料!$I$28="Y",factor!I84,factor!D84)*(1-VLOOKUP(A84+1,險種基本資料!L:V,2+險種基本資料!$H$28,FALSE)),0)</f>
        <v>0</v>
      </c>
      <c r="AA84">
        <f ca="1">ROUND(IF(險種基本資料!$I$28="Y",factor!I85,factor!D85)*(1-VLOOKUP(A84+1,險種基本資料!L:V,2+險種基本資料!$H$28,FALSE)),0)</f>
        <v>0</v>
      </c>
      <c r="AB84">
        <f ca="1">IF(B84=109,0,ROUND(SA*UNIT/UVUNIT*(Z84+(AA84+factor!C85-Z84)*ROUNDDOWN(1/365,6)),0))</f>
        <v>0</v>
      </c>
      <c r="AC84" t="e">
        <f ca="1">IF(B84=109,0,ROUND(P84/UVUNIT*(factor!H84+(factor!H85+factor!C85-factor!H84)*ROUNDDOWN(1/365,6)) + IF(B84&lt;15,N84,0),0))</f>
        <v>#DIV/0!</v>
      </c>
      <c r="AD84">
        <f t="shared" ca="1" si="24"/>
        <v>0</v>
      </c>
      <c r="AE84">
        <f t="shared" ca="1" si="25"/>
        <v>0</v>
      </c>
      <c r="AF84">
        <f ca="1">factor!C84+AF83</f>
        <v>7714</v>
      </c>
    </row>
    <row r="85" spans="1:32" ht="16.149999999999999" hidden="1">
      <c r="A85" s="120">
        <v>83</v>
      </c>
      <c r="B85" s="121">
        <f t="shared" ca="1" si="19"/>
        <v>153</v>
      </c>
      <c r="C85" s="122">
        <f t="shared" si="33"/>
        <v>1.75</v>
      </c>
      <c r="D85" s="122">
        <f t="shared" si="33"/>
        <v>1.75</v>
      </c>
      <c r="E85" s="123">
        <f ca="1">ROUND(SA*factor!D85*UNIT/UVUNIT,RoundNo)+ ROUND(SA*factor!C85*UNIT/UVUNIT,RoundNo)</f>
        <v>0</v>
      </c>
      <c r="F85" s="123" t="e">
        <f ca="1">ROUND(P84*factor!H85/UVUNIT,RoundNo)+ROUND(P84*(factor!C85/UVUNIT),RoundNo)</f>
        <v>#DIV/0!</v>
      </c>
      <c r="G85" s="123" t="e">
        <f t="shared" ca="1" si="27"/>
        <v>#DIV/0!</v>
      </c>
      <c r="H85" s="124">
        <f t="shared" ca="1" si="20"/>
        <v>0</v>
      </c>
      <c r="I85" s="123">
        <f t="shared" ca="1" si="28"/>
        <v>2655727</v>
      </c>
      <c r="J85" s="123">
        <f ca="1">ROUND(SA*factor!G85*UNIT/UVUNIT,0)</f>
        <v>0</v>
      </c>
      <c r="K85" s="123">
        <f ca="1">ROUND(SA*factor!C85*UNIT/UVUNIT,0)</f>
        <v>0</v>
      </c>
      <c r="L85" s="123">
        <f ca="1">ROUND(SA*factor!E85*UNIT/UVUNIT,0)</f>
        <v>0</v>
      </c>
      <c r="M85" s="123">
        <f ca="1">ROUND(SA*factor!D85*UNIT/UVUNIT,0)</f>
        <v>0</v>
      </c>
      <c r="N85" s="123">
        <f t="shared" ca="1" si="21"/>
        <v>0</v>
      </c>
      <c r="O85" s="123" t="e">
        <f ca="1">IF(B85=15,ROUND(N85/(factor!C85+factor!H85)*UVUNIT,0),0)+IF(AND(B85&gt;15,OR(OR(PUAD=ZDIVOPT02,A85&lt;=PUAYear),AND(PMST=ZDIVOPT02,A85&gt;=PayYear))),ROUND((G85-H86)/(factor!C85+factor!H85)*UVUNIT,0),0)</f>
        <v>#DIV/0!</v>
      </c>
      <c r="P85" s="123" t="e">
        <f t="shared" ca="1" si="29"/>
        <v>#DIV/0!</v>
      </c>
      <c r="Q85" s="123" t="e">
        <f ca="1">ROUND(P85*(factor!C85)/UVUNIT,0)+ROUND(P85*(factor!H85)/UVUNIT,0)</f>
        <v>#DIV/0!</v>
      </c>
      <c r="R85" s="123" t="e">
        <f t="shared" ca="1" si="22"/>
        <v>#DIV/0!</v>
      </c>
      <c r="S85" s="123" t="e">
        <f t="shared" ca="1" si="30"/>
        <v>#DIV/0!</v>
      </c>
      <c r="T85" s="123" t="e">
        <f t="shared" ca="1" si="31"/>
        <v>#DIV/0!</v>
      </c>
      <c r="U85" s="123"/>
      <c r="V85" s="123" t="e">
        <f t="shared" ca="1" si="23"/>
        <v>#DIV/0!</v>
      </c>
      <c r="W85" s="123" t="e">
        <f ca="1">ROUND((P84*factor!B85/UVUNIT),0)</f>
        <v>#DIV/0!</v>
      </c>
      <c r="X85" s="123" t="e">
        <f ca="1">ROUND((ROUND(P84*factor!C85/UVUNIT,0)+ROUND(P84*factor!H85/UVUNIT,0))*VLOOKUP(B85,Corridor,2,FALSE),0)</f>
        <v>#DIV/0!</v>
      </c>
      <c r="Y85" s="123" t="e">
        <f t="shared" ca="1" si="32"/>
        <v>#DIV/0!</v>
      </c>
      <c r="Z85" s="109">
        <f ca="1">ROUND(IF(險種基本資料!$I$28="Y",factor!I85,factor!D85)*(1-VLOOKUP(A85+1,險種基本資料!L:V,2+險種基本資料!$H$28,FALSE)),0)</f>
        <v>0</v>
      </c>
      <c r="AA85">
        <f ca="1">ROUND(IF(險種基本資料!$I$28="Y",factor!I86,factor!D86)*(1-VLOOKUP(A85+1,險種基本資料!L:V,2+險種基本資料!$H$28,FALSE)),0)</f>
        <v>0</v>
      </c>
      <c r="AB85">
        <f ca="1">IF(B85=109,0,ROUND(SA*UNIT/UVUNIT*(Z85+(AA85+factor!C86-Z85)*ROUNDDOWN(1/365,6)),0))</f>
        <v>0</v>
      </c>
      <c r="AC85" t="e">
        <f ca="1">IF(B85=109,0,ROUND(P85/UVUNIT*(factor!H85+(factor!H86+factor!C86-factor!H85)*ROUNDDOWN(1/365,6)) + IF(B85&lt;15,N85,0),0))</f>
        <v>#DIV/0!</v>
      </c>
      <c r="AD85">
        <f t="shared" ca="1" si="24"/>
        <v>0</v>
      </c>
      <c r="AE85">
        <f t="shared" ca="1" si="25"/>
        <v>0</v>
      </c>
      <c r="AF85">
        <f ca="1">factor!C85+AF84</f>
        <v>7714</v>
      </c>
    </row>
    <row r="86" spans="1:32" ht="16.149999999999999" hidden="1">
      <c r="A86" s="120">
        <v>84</v>
      </c>
      <c r="B86" s="121">
        <f t="shared" ca="1" si="19"/>
        <v>154</v>
      </c>
      <c r="C86" s="122">
        <f t="shared" si="33"/>
        <v>1.75</v>
      </c>
      <c r="D86" s="122">
        <f t="shared" si="33"/>
        <v>1.75</v>
      </c>
      <c r="E86" s="123">
        <f ca="1">ROUND(SA*factor!D86*UNIT/UVUNIT,RoundNo)+ ROUND(SA*factor!C86*UNIT/UVUNIT,RoundNo)</f>
        <v>0</v>
      </c>
      <c r="F86" s="123" t="e">
        <f ca="1">ROUND(P85*factor!H86/UVUNIT,RoundNo)+ROUND(P85*(factor!C86/UVUNIT),RoundNo)</f>
        <v>#DIV/0!</v>
      </c>
      <c r="G86" s="123" t="e">
        <f t="shared" ca="1" si="27"/>
        <v>#DIV/0!</v>
      </c>
      <c r="H86" s="124">
        <f t="shared" ca="1" si="20"/>
        <v>0</v>
      </c>
      <c r="I86" s="123">
        <f t="shared" ca="1" si="28"/>
        <v>2655727</v>
      </c>
      <c r="J86" s="123">
        <f ca="1">ROUND(SA*factor!G86*UNIT/UVUNIT,0)</f>
        <v>0</v>
      </c>
      <c r="K86" s="123">
        <f ca="1">ROUND(SA*factor!C86*UNIT/UVUNIT,0)</f>
        <v>0</v>
      </c>
      <c r="L86" s="123">
        <f ca="1">ROUND(SA*factor!E86*UNIT/UVUNIT,0)</f>
        <v>0</v>
      </c>
      <c r="M86" s="123">
        <f ca="1">ROUND(SA*factor!D86*UNIT/UVUNIT,0)</f>
        <v>0</v>
      </c>
      <c r="N86" s="123">
        <f t="shared" ca="1" si="21"/>
        <v>0</v>
      </c>
      <c r="O86" s="123" t="e">
        <f ca="1">IF(B86=15,ROUND(N86/(factor!C86+factor!H86)*UVUNIT,0),0)+IF(AND(B86&gt;15,OR(OR(PUAD=ZDIVOPT02,A86&lt;=PUAYear),AND(PMST=ZDIVOPT02,A86&gt;=PayYear))),ROUND((G86-H87)/(factor!C86+factor!H86)*UVUNIT,0),0)</f>
        <v>#DIV/0!</v>
      </c>
      <c r="P86" s="123" t="e">
        <f t="shared" ca="1" si="29"/>
        <v>#DIV/0!</v>
      </c>
      <c r="Q86" s="123" t="e">
        <f ca="1">ROUND(P86*(factor!C86)/UVUNIT,0)+ROUND(P86*(factor!H86)/UVUNIT,0)</f>
        <v>#DIV/0!</v>
      </c>
      <c r="R86" s="123" t="e">
        <f t="shared" ca="1" si="22"/>
        <v>#DIV/0!</v>
      </c>
      <c r="S86" s="123" t="e">
        <f t="shared" ca="1" si="30"/>
        <v>#DIV/0!</v>
      </c>
      <c r="T86" s="123" t="e">
        <f t="shared" ca="1" si="31"/>
        <v>#DIV/0!</v>
      </c>
      <c r="U86" s="123"/>
      <c r="V86" s="123" t="e">
        <f t="shared" ca="1" si="23"/>
        <v>#DIV/0!</v>
      </c>
      <c r="W86" s="123" t="e">
        <f ca="1">ROUND((P85*factor!B86/UVUNIT),0)</f>
        <v>#DIV/0!</v>
      </c>
      <c r="X86" s="123" t="e">
        <f ca="1">ROUND((ROUND(P85*factor!C86/UVUNIT,0)+ROUND(P85*factor!H86/UVUNIT,0))*VLOOKUP(B86,Corridor,2,FALSE),0)</f>
        <v>#DIV/0!</v>
      </c>
      <c r="Y86" s="123" t="e">
        <f t="shared" ca="1" si="32"/>
        <v>#DIV/0!</v>
      </c>
      <c r="Z86" s="109">
        <f ca="1">ROUND(IF(險種基本資料!$I$28="Y",factor!I86,factor!D86)*(1-VLOOKUP(A86+1,險種基本資料!L:V,2+險種基本資料!$H$28,FALSE)),0)</f>
        <v>0</v>
      </c>
      <c r="AA86">
        <f ca="1">ROUND(IF(險種基本資料!$I$28="Y",factor!I87,factor!D87)*(1-VLOOKUP(A86+1,險種基本資料!L:V,2+險種基本資料!$H$28,FALSE)),0)</f>
        <v>0</v>
      </c>
      <c r="AB86">
        <f ca="1">IF(B86=109,0,ROUND(SA*UNIT/UVUNIT*(Z86+(AA86+factor!C87-Z86)*ROUNDDOWN(1/365,6)),0))</f>
        <v>0</v>
      </c>
      <c r="AC86" t="e">
        <f ca="1">IF(B86=109,0,ROUND(P86/UVUNIT*(factor!H86+(factor!H87+factor!C87-factor!H86)*ROUNDDOWN(1/365,6)) + IF(B86&lt;15,N86,0),0))</f>
        <v>#DIV/0!</v>
      </c>
      <c r="AD86">
        <f t="shared" ca="1" si="24"/>
        <v>0</v>
      </c>
      <c r="AE86">
        <f t="shared" ca="1" si="25"/>
        <v>0</v>
      </c>
      <c r="AF86">
        <f ca="1">factor!C86+AF85</f>
        <v>7714</v>
      </c>
    </row>
    <row r="87" spans="1:32" ht="16.149999999999999" hidden="1">
      <c r="A87" s="120">
        <v>85</v>
      </c>
      <c r="B87" s="121">
        <f t="shared" ca="1" si="19"/>
        <v>155</v>
      </c>
      <c r="C87" s="122">
        <f t="shared" si="33"/>
        <v>1.75</v>
      </c>
      <c r="D87" s="122">
        <f t="shared" si="33"/>
        <v>1.75</v>
      </c>
      <c r="E87" s="123">
        <f ca="1">ROUND(SA*factor!D87*UNIT/UVUNIT,RoundNo)+ ROUND(SA*factor!C87*UNIT/UVUNIT,RoundNo)</f>
        <v>0</v>
      </c>
      <c r="F87" s="123" t="e">
        <f ca="1">ROUND(P86*factor!H87/UVUNIT,RoundNo)+ROUND(P86*(factor!C87/UVUNIT),RoundNo)</f>
        <v>#DIV/0!</v>
      </c>
      <c r="G87" s="123" t="e">
        <f t="shared" ca="1" si="27"/>
        <v>#DIV/0!</v>
      </c>
      <c r="H87" s="124">
        <f t="shared" ca="1" si="20"/>
        <v>0</v>
      </c>
      <c r="I87" s="123">
        <f t="shared" ca="1" si="28"/>
        <v>2655727</v>
      </c>
      <c r="J87" s="123">
        <f ca="1">ROUND(SA*factor!G87*UNIT/UVUNIT,0)</f>
        <v>0</v>
      </c>
      <c r="K87" s="123">
        <f ca="1">ROUND(SA*factor!C87*UNIT/UVUNIT,0)</f>
        <v>0</v>
      </c>
      <c r="L87" s="123">
        <f ca="1">ROUND(SA*factor!E87*UNIT/UVUNIT,0)</f>
        <v>0</v>
      </c>
      <c r="M87" s="123">
        <f ca="1">ROUND(SA*factor!D87*UNIT/UVUNIT,0)</f>
        <v>0</v>
      </c>
      <c r="N87" s="123">
        <f t="shared" ca="1" si="21"/>
        <v>0</v>
      </c>
      <c r="O87" s="123" t="e">
        <f ca="1">IF(B87=15,ROUND(N87/(factor!C87+factor!H87)*UVUNIT,0),0)+IF(AND(B87&gt;15,OR(OR(PUAD=ZDIVOPT02,A87&lt;=PUAYear),AND(PMST=ZDIVOPT02,A87&gt;=PayYear))),ROUND((G87-H88)/(factor!C87+factor!H87)*UVUNIT,0),0)</f>
        <v>#DIV/0!</v>
      </c>
      <c r="P87" s="123" t="e">
        <f t="shared" ca="1" si="29"/>
        <v>#DIV/0!</v>
      </c>
      <c r="Q87" s="123" t="e">
        <f ca="1">ROUND(P87*(factor!C87)/UVUNIT,0)+ROUND(P87*(factor!H87)/UVUNIT,0)</f>
        <v>#DIV/0!</v>
      </c>
      <c r="R87" s="123" t="e">
        <f t="shared" ca="1" si="22"/>
        <v>#DIV/0!</v>
      </c>
      <c r="S87" s="123" t="e">
        <f t="shared" ca="1" si="30"/>
        <v>#DIV/0!</v>
      </c>
      <c r="T87" s="123" t="e">
        <f t="shared" ca="1" si="31"/>
        <v>#DIV/0!</v>
      </c>
      <c r="U87" s="123"/>
      <c r="V87" s="123" t="e">
        <f t="shared" ca="1" si="23"/>
        <v>#DIV/0!</v>
      </c>
      <c r="W87" s="123" t="e">
        <f ca="1">ROUND((P86*factor!B87/UVUNIT),0)</f>
        <v>#DIV/0!</v>
      </c>
      <c r="X87" s="123" t="e">
        <f ca="1">ROUND((ROUND(P86*factor!C87/UVUNIT,0)+ROUND(P86*factor!H87/UVUNIT,0))*VLOOKUP(B87,Corridor,2,FALSE),0)</f>
        <v>#DIV/0!</v>
      </c>
      <c r="Y87" s="123" t="e">
        <f t="shared" ca="1" si="32"/>
        <v>#DIV/0!</v>
      </c>
      <c r="Z87" s="109">
        <f ca="1">ROUND(IF(險種基本資料!$I$28="Y",factor!I87,factor!D87)*(1-VLOOKUP(A87+1,險種基本資料!L:V,2+險種基本資料!$H$28,FALSE)),0)</f>
        <v>0</v>
      </c>
      <c r="AA87">
        <f ca="1">ROUND(IF(險種基本資料!$I$28="Y",factor!I88,factor!D88)*(1-VLOOKUP(A87+1,險種基本資料!L:V,2+險種基本資料!$H$28,FALSE)),0)</f>
        <v>0</v>
      </c>
      <c r="AB87">
        <f ca="1">IF(B87=109,0,ROUND(SA*UNIT/UVUNIT*(Z87+(AA87+factor!C88-Z87)*ROUNDDOWN(1/365,6)),0))</f>
        <v>0</v>
      </c>
      <c r="AC87" t="e">
        <f ca="1">IF(B87=109,0,ROUND(P87/UVUNIT*(factor!H87+(factor!H88+factor!C88-factor!H87)*ROUNDDOWN(1/365,6)) + IF(B87&lt;15,N87,0),0))</f>
        <v>#DIV/0!</v>
      </c>
      <c r="AD87">
        <f t="shared" ca="1" si="24"/>
        <v>0</v>
      </c>
      <c r="AE87">
        <f t="shared" ca="1" si="25"/>
        <v>0</v>
      </c>
      <c r="AF87">
        <f ca="1">factor!C87+AF86</f>
        <v>7714</v>
      </c>
    </row>
    <row r="88" spans="1:32" ht="16.149999999999999" hidden="1">
      <c r="A88" s="120">
        <v>86</v>
      </c>
      <c r="B88" s="121">
        <f t="shared" ca="1" si="19"/>
        <v>156</v>
      </c>
      <c r="C88" s="122">
        <f t="shared" si="33"/>
        <v>1.75</v>
      </c>
      <c r="D88" s="122">
        <f t="shared" si="33"/>
        <v>1.75</v>
      </c>
      <c r="E88" s="123">
        <f ca="1">ROUND(SA*factor!D88*UNIT/UVUNIT,RoundNo)+ ROUND(SA*factor!C88*UNIT/UVUNIT,RoundNo)</f>
        <v>0</v>
      </c>
      <c r="F88" s="123" t="e">
        <f ca="1">ROUND(P87*factor!H88/UVUNIT,RoundNo)+ROUND(P87*(factor!C88/UVUNIT),RoundNo)</f>
        <v>#DIV/0!</v>
      </c>
      <c r="G88" s="123" t="e">
        <f t="shared" ca="1" si="27"/>
        <v>#DIV/0!</v>
      </c>
      <c r="H88" s="124">
        <f t="shared" ca="1" si="20"/>
        <v>0</v>
      </c>
      <c r="I88" s="123">
        <f t="shared" ca="1" si="28"/>
        <v>2655727</v>
      </c>
      <c r="J88" s="123">
        <f ca="1">ROUND(SA*factor!G88*UNIT/UVUNIT,0)</f>
        <v>0</v>
      </c>
      <c r="K88" s="123">
        <f ca="1">ROUND(SA*factor!C88*UNIT/UVUNIT,0)</f>
        <v>0</v>
      </c>
      <c r="L88" s="123">
        <f ca="1">ROUND(SA*factor!E88*UNIT/UVUNIT,0)</f>
        <v>0</v>
      </c>
      <c r="M88" s="123">
        <f ca="1">ROUND(SA*factor!D88*UNIT/UVUNIT,0)</f>
        <v>0</v>
      </c>
      <c r="N88" s="123">
        <f t="shared" ca="1" si="21"/>
        <v>0</v>
      </c>
      <c r="O88" s="123" t="e">
        <f ca="1">IF(B88=15,ROUND(N88/(factor!C88+factor!H88)*UVUNIT,0),0)+IF(AND(B88&gt;15,OR(OR(PUAD=ZDIVOPT02,A88&lt;=PUAYear),AND(PMST=ZDIVOPT02,A88&gt;=PayYear))),ROUND((G88-H89)/(factor!C88+factor!H88)*UVUNIT,0),0)</f>
        <v>#DIV/0!</v>
      </c>
      <c r="P88" s="123" t="e">
        <f t="shared" ca="1" si="29"/>
        <v>#DIV/0!</v>
      </c>
      <c r="Q88" s="123" t="e">
        <f ca="1">ROUND(P88*(factor!C88)/UVUNIT,0)+ROUND(P88*(factor!H88)/UVUNIT,0)</f>
        <v>#DIV/0!</v>
      </c>
      <c r="R88" s="123" t="e">
        <f t="shared" ca="1" si="22"/>
        <v>#DIV/0!</v>
      </c>
      <c r="S88" s="123" t="e">
        <f t="shared" ca="1" si="30"/>
        <v>#DIV/0!</v>
      </c>
      <c r="T88" s="123" t="e">
        <f t="shared" ca="1" si="31"/>
        <v>#DIV/0!</v>
      </c>
      <c r="U88" s="123"/>
      <c r="V88" s="123" t="e">
        <f t="shared" ca="1" si="23"/>
        <v>#DIV/0!</v>
      </c>
      <c r="W88" s="123" t="e">
        <f ca="1">ROUND((P87*factor!B88/UVUNIT),0)</f>
        <v>#DIV/0!</v>
      </c>
      <c r="X88" s="123" t="e">
        <f ca="1">ROUND((ROUND(P87*factor!C88/UVUNIT,0)+ROUND(P87*factor!H88/UVUNIT,0))*VLOOKUP(B88,Corridor,2,FALSE),0)</f>
        <v>#DIV/0!</v>
      </c>
      <c r="Y88" s="123" t="e">
        <f t="shared" ca="1" si="32"/>
        <v>#DIV/0!</v>
      </c>
      <c r="Z88" s="109">
        <f ca="1">ROUND(IF(險種基本資料!$I$28="Y",factor!I88,factor!D88)*(1-VLOOKUP(A88+1,險種基本資料!L:V,2+險種基本資料!$H$28,FALSE)),0)</f>
        <v>0</v>
      </c>
      <c r="AA88">
        <f ca="1">ROUND(IF(險種基本資料!$I$28="Y",factor!I89,factor!D89)*(1-VLOOKUP(A88+1,險種基本資料!L:V,2+險種基本資料!$H$28,FALSE)),0)</f>
        <v>0</v>
      </c>
      <c r="AB88">
        <f ca="1">IF(B88=109,0,ROUND(SA*UNIT/UVUNIT*(Z88+(AA88+factor!C89-Z88)*ROUNDDOWN(1/365,6)),0))</f>
        <v>0</v>
      </c>
      <c r="AC88" t="e">
        <f ca="1">IF(B88=109,0,ROUND(P88/UVUNIT*(factor!H88+(factor!H89+factor!C89-factor!H88)*ROUNDDOWN(1/365,6)) + IF(B88&lt;15,N88,0),0))</f>
        <v>#DIV/0!</v>
      </c>
      <c r="AD88">
        <f t="shared" ca="1" si="24"/>
        <v>0</v>
      </c>
      <c r="AE88">
        <f t="shared" ca="1" si="25"/>
        <v>0</v>
      </c>
      <c r="AF88">
        <f ca="1">factor!C88+AF87</f>
        <v>7714</v>
      </c>
    </row>
    <row r="89" spans="1:32" ht="16.149999999999999" hidden="1">
      <c r="A89" s="120">
        <v>87</v>
      </c>
      <c r="B89" s="121">
        <f t="shared" ca="1" si="19"/>
        <v>157</v>
      </c>
      <c r="C89" s="122">
        <f t="shared" si="33"/>
        <v>1.75</v>
      </c>
      <c r="D89" s="122">
        <f t="shared" si="33"/>
        <v>1.75</v>
      </c>
      <c r="E89" s="123">
        <f ca="1">ROUND(SA*factor!D89*UNIT/UVUNIT,RoundNo)+ ROUND(SA*factor!C89*UNIT/UVUNIT,RoundNo)</f>
        <v>0</v>
      </c>
      <c r="F89" s="123" t="e">
        <f ca="1">ROUND(P88*factor!H89/UVUNIT,RoundNo)+ROUND(P88*(factor!C89/UVUNIT),RoundNo)</f>
        <v>#DIV/0!</v>
      </c>
      <c r="G89" s="123" t="e">
        <f t="shared" ca="1" si="27"/>
        <v>#DIV/0!</v>
      </c>
      <c r="H89" s="124">
        <f t="shared" ca="1" si="20"/>
        <v>0</v>
      </c>
      <c r="I89" s="123">
        <f t="shared" ca="1" si="28"/>
        <v>2655727</v>
      </c>
      <c r="J89" s="123">
        <f ca="1">ROUND(SA*factor!G89*UNIT/UVUNIT,0)</f>
        <v>0</v>
      </c>
      <c r="K89" s="123">
        <f ca="1">ROUND(SA*factor!C89*UNIT/UVUNIT,0)</f>
        <v>0</v>
      </c>
      <c r="L89" s="123">
        <f ca="1">ROUND(SA*factor!E89*UNIT/UVUNIT,0)</f>
        <v>0</v>
      </c>
      <c r="M89" s="123">
        <f ca="1">ROUND(SA*factor!D89*UNIT/UVUNIT,0)</f>
        <v>0</v>
      </c>
      <c r="N89" s="123">
        <f t="shared" ca="1" si="21"/>
        <v>0</v>
      </c>
      <c r="O89" s="123" t="e">
        <f ca="1">IF(B89=15,ROUND(N89/(factor!C89+factor!H89)*UVUNIT,0),0)+IF(AND(B89&gt;15,OR(OR(PUAD=ZDIVOPT02,A89&lt;=PUAYear),AND(PMST=ZDIVOPT02,A89&gt;=PayYear))),ROUND((G89-H90)/(factor!C89+factor!H89)*UVUNIT,0),0)</f>
        <v>#DIV/0!</v>
      </c>
      <c r="P89" s="123" t="e">
        <f t="shared" ca="1" si="29"/>
        <v>#DIV/0!</v>
      </c>
      <c r="Q89" s="123" t="e">
        <f ca="1">ROUND(P89*(factor!C89)/UVUNIT,0)+ROUND(P89*(factor!H89)/UVUNIT,0)</f>
        <v>#DIV/0!</v>
      </c>
      <c r="R89" s="123" t="e">
        <f t="shared" ca="1" si="22"/>
        <v>#DIV/0!</v>
      </c>
      <c r="S89" s="123" t="e">
        <f t="shared" ca="1" si="30"/>
        <v>#DIV/0!</v>
      </c>
      <c r="T89" s="123" t="e">
        <f t="shared" ca="1" si="31"/>
        <v>#DIV/0!</v>
      </c>
      <c r="U89" s="123"/>
      <c r="V89" s="123" t="e">
        <f t="shared" ca="1" si="23"/>
        <v>#DIV/0!</v>
      </c>
      <c r="W89" s="123" t="e">
        <f ca="1">ROUND((P88*factor!B89/UVUNIT),0)</f>
        <v>#DIV/0!</v>
      </c>
      <c r="X89" s="123" t="e">
        <f ca="1">ROUND((ROUND(P88*factor!C89/UVUNIT,0)+ROUND(P88*factor!H89/UVUNIT,0))*VLOOKUP(B89,Corridor,2,FALSE),0)</f>
        <v>#DIV/0!</v>
      </c>
      <c r="Y89" s="123" t="e">
        <f t="shared" ca="1" si="32"/>
        <v>#DIV/0!</v>
      </c>
      <c r="Z89" s="109">
        <f ca="1">ROUND(IF(險種基本資料!$I$28="Y",factor!I89,factor!D89)*(1-VLOOKUP(A89+1,險種基本資料!L:V,2+險種基本資料!$H$28,FALSE)),0)</f>
        <v>0</v>
      </c>
      <c r="AA89">
        <f ca="1">ROUND(IF(險種基本資料!$I$28="Y",factor!I90,factor!D90)*(1-VLOOKUP(A89+1,險種基本資料!L:V,2+險種基本資料!$H$28,FALSE)),0)</f>
        <v>0</v>
      </c>
      <c r="AB89">
        <f ca="1">IF(B89=109,0,ROUND(SA*UNIT/UVUNIT*(Z89+(AA89+factor!C90-Z89)*ROUNDDOWN(1/365,6)),0))</f>
        <v>0</v>
      </c>
      <c r="AC89" t="e">
        <f ca="1">IF(B89=109,0,ROUND(P89/UVUNIT*(factor!H89+(factor!H90+factor!C90-factor!H89)*ROUNDDOWN(1/365,6)) + IF(B89&lt;15,N89,0),0))</f>
        <v>#DIV/0!</v>
      </c>
      <c r="AD89">
        <f t="shared" ca="1" si="24"/>
        <v>0</v>
      </c>
      <c r="AE89">
        <f t="shared" ca="1" si="25"/>
        <v>0</v>
      </c>
      <c r="AF89">
        <f ca="1">factor!C89+AF88</f>
        <v>7714</v>
      </c>
    </row>
    <row r="90" spans="1:32" ht="16.149999999999999" hidden="1">
      <c r="A90" s="120">
        <v>88</v>
      </c>
      <c r="B90" s="121">
        <f t="shared" ca="1" si="19"/>
        <v>158</v>
      </c>
      <c r="C90" s="122">
        <f t="shared" si="33"/>
        <v>1.75</v>
      </c>
      <c r="D90" s="122">
        <f t="shared" si="33"/>
        <v>1.75</v>
      </c>
      <c r="E90" s="123">
        <f ca="1">ROUND(SA*factor!D90*UNIT/UVUNIT,RoundNo)+ ROUND(SA*factor!C90*UNIT/UVUNIT,RoundNo)</f>
        <v>0</v>
      </c>
      <c r="F90" s="123" t="e">
        <f ca="1">ROUND(P89*factor!H90/UVUNIT,RoundNo)+ROUND(P89*(factor!C90/UVUNIT),RoundNo)</f>
        <v>#DIV/0!</v>
      </c>
      <c r="G90" s="123" t="e">
        <f t="shared" ca="1" si="27"/>
        <v>#DIV/0!</v>
      </c>
      <c r="H90" s="124">
        <f t="shared" ca="1" si="20"/>
        <v>0</v>
      </c>
      <c r="I90" s="123">
        <f t="shared" ca="1" si="28"/>
        <v>2655727</v>
      </c>
      <c r="J90" s="123">
        <f ca="1">ROUND(SA*factor!G90*UNIT/UVUNIT,0)</f>
        <v>0</v>
      </c>
      <c r="K90" s="123">
        <f ca="1">ROUND(SA*factor!C90*UNIT/UVUNIT,0)</f>
        <v>0</v>
      </c>
      <c r="L90" s="123">
        <f ca="1">ROUND(SA*factor!E90*UNIT/UVUNIT,0)</f>
        <v>0</v>
      </c>
      <c r="M90" s="123">
        <f ca="1">ROUND(SA*factor!D90*UNIT/UVUNIT,0)</f>
        <v>0</v>
      </c>
      <c r="N90" s="123">
        <f t="shared" ca="1" si="21"/>
        <v>0</v>
      </c>
      <c r="O90" s="123" t="e">
        <f ca="1">IF(B90=15,ROUND(N90/(factor!C90+factor!H90)*UVUNIT,0),0)+IF(AND(B90&gt;15,OR(OR(PUAD=ZDIVOPT02,A90&lt;=PUAYear),AND(PMST=ZDIVOPT02,A90&gt;=PayYear))),ROUND((G90-H91)/(factor!C90+factor!H90)*UVUNIT,0),0)</f>
        <v>#DIV/0!</v>
      </c>
      <c r="P90" s="123" t="e">
        <f t="shared" ca="1" si="29"/>
        <v>#DIV/0!</v>
      </c>
      <c r="Q90" s="123" t="e">
        <f ca="1">ROUND(P90*(factor!C90)/UVUNIT,0)+ROUND(P90*(factor!H90)/UVUNIT,0)</f>
        <v>#DIV/0!</v>
      </c>
      <c r="R90" s="123" t="e">
        <f t="shared" ca="1" si="22"/>
        <v>#DIV/0!</v>
      </c>
      <c r="S90" s="123" t="e">
        <f t="shared" ca="1" si="30"/>
        <v>#DIV/0!</v>
      </c>
      <c r="T90" s="123" t="e">
        <f t="shared" ca="1" si="31"/>
        <v>#DIV/0!</v>
      </c>
      <c r="U90" s="123"/>
      <c r="V90" s="123" t="e">
        <f t="shared" ca="1" si="23"/>
        <v>#DIV/0!</v>
      </c>
      <c r="W90" s="123" t="e">
        <f ca="1">ROUND((P89*factor!B90/UVUNIT),0)</f>
        <v>#DIV/0!</v>
      </c>
      <c r="X90" s="123" t="e">
        <f ca="1">ROUND((ROUND(P89*factor!C90/UVUNIT,0)+ROUND(P89*factor!H90/UVUNIT,0))*VLOOKUP(B90,Corridor,2,FALSE),0)</f>
        <v>#DIV/0!</v>
      </c>
      <c r="Y90" s="123" t="e">
        <f t="shared" ca="1" si="32"/>
        <v>#DIV/0!</v>
      </c>
      <c r="Z90" s="109">
        <f ca="1">ROUND(IF(險種基本資料!$I$28="Y",factor!I90,factor!D90)*(1-VLOOKUP(A90+1,險種基本資料!L:V,2+險種基本資料!$H$28,FALSE)),0)</f>
        <v>0</v>
      </c>
      <c r="AA90">
        <f ca="1">ROUND(IF(險種基本資料!$I$28="Y",factor!I91,factor!D91)*(1-VLOOKUP(A90+1,險種基本資料!L:V,2+險種基本資料!$H$28,FALSE)),0)</f>
        <v>0</v>
      </c>
      <c r="AB90">
        <f ca="1">IF(B90=109,0,ROUND(SA*UNIT/UVUNIT*(Z90+(AA90+factor!C91-Z90)*ROUNDDOWN(1/365,6)),0))</f>
        <v>0</v>
      </c>
      <c r="AC90" t="e">
        <f ca="1">IF(B90=109,0,ROUND(P90/UVUNIT*(factor!H90+(factor!H91+factor!C91-factor!H90)*ROUNDDOWN(1/365,6)) + IF(B90&lt;15,N90,0),0))</f>
        <v>#DIV/0!</v>
      </c>
      <c r="AD90">
        <f t="shared" ca="1" si="24"/>
        <v>0</v>
      </c>
      <c r="AE90">
        <f t="shared" ca="1" si="25"/>
        <v>0</v>
      </c>
      <c r="AF90">
        <f ca="1">factor!C90+AF89</f>
        <v>7714</v>
      </c>
    </row>
    <row r="91" spans="1:32" ht="16.149999999999999" hidden="1">
      <c r="A91" s="120">
        <v>89</v>
      </c>
      <c r="B91" s="121">
        <f t="shared" ca="1" si="19"/>
        <v>159</v>
      </c>
      <c r="C91" s="122">
        <f t="shared" si="33"/>
        <v>1.75</v>
      </c>
      <c r="D91" s="122">
        <f t="shared" si="33"/>
        <v>1.75</v>
      </c>
      <c r="E91" s="123">
        <f ca="1">ROUND(SA*factor!D91*UNIT/UVUNIT,RoundNo)+ ROUND(SA*factor!C91*UNIT/UVUNIT,RoundNo)</f>
        <v>0</v>
      </c>
      <c r="F91" s="123" t="e">
        <f ca="1">ROUND(P90*factor!H91/UVUNIT,RoundNo)+ROUND(P90*(factor!C91/UVUNIT),RoundNo)</f>
        <v>#DIV/0!</v>
      </c>
      <c r="G91" s="123" t="e">
        <f t="shared" ca="1" si="27"/>
        <v>#DIV/0!</v>
      </c>
      <c r="H91" s="124">
        <f t="shared" ca="1" si="20"/>
        <v>0</v>
      </c>
      <c r="I91" s="123">
        <f t="shared" ca="1" si="28"/>
        <v>2655727</v>
      </c>
      <c r="J91" s="123">
        <f ca="1">ROUND(SA*factor!G91*UNIT/UVUNIT,0)</f>
        <v>0</v>
      </c>
      <c r="K91" s="123">
        <f ca="1">ROUND(SA*factor!C91*UNIT/UVUNIT,0)</f>
        <v>0</v>
      </c>
      <c r="L91" s="123">
        <f ca="1">ROUND(SA*factor!E91*UNIT/UVUNIT,0)</f>
        <v>0</v>
      </c>
      <c r="M91" s="123">
        <f ca="1">ROUND(SA*factor!D91*UNIT/UVUNIT,0)</f>
        <v>0</v>
      </c>
      <c r="N91" s="123">
        <f t="shared" ca="1" si="21"/>
        <v>0</v>
      </c>
      <c r="O91" s="123" t="e">
        <f ca="1">IF(B91=15,ROUND(N91/(factor!C91+factor!H91)*UVUNIT,0),0)+IF(AND(B91&gt;15,OR(OR(PUAD=ZDIVOPT02,A91&lt;=PUAYear),AND(PMST=ZDIVOPT02,A91&gt;=PayYear))),ROUND((G91-H92)/(factor!C91+factor!H91)*UVUNIT,0),0)</f>
        <v>#DIV/0!</v>
      </c>
      <c r="P91" s="123" t="e">
        <f t="shared" ca="1" si="29"/>
        <v>#DIV/0!</v>
      </c>
      <c r="Q91" s="123" t="e">
        <f ca="1">ROUND(P91*(factor!C91)/UVUNIT,0)+ROUND(P91*(factor!H91)/UVUNIT,0)</f>
        <v>#DIV/0!</v>
      </c>
      <c r="R91" s="123" t="e">
        <f t="shared" ca="1" si="22"/>
        <v>#DIV/0!</v>
      </c>
      <c r="S91" s="123" t="e">
        <f t="shared" ca="1" si="30"/>
        <v>#DIV/0!</v>
      </c>
      <c r="T91" s="123" t="e">
        <f t="shared" ca="1" si="31"/>
        <v>#DIV/0!</v>
      </c>
      <c r="U91" s="123"/>
      <c r="V91" s="123" t="e">
        <f t="shared" ca="1" si="23"/>
        <v>#DIV/0!</v>
      </c>
      <c r="W91" s="123" t="e">
        <f ca="1">ROUND((P90*factor!B91/UVUNIT),0)</f>
        <v>#DIV/0!</v>
      </c>
      <c r="X91" s="123" t="e">
        <f ca="1">ROUND((ROUND(P90*factor!C91/UVUNIT,0)+ROUND(P90*factor!H91/UVUNIT,0))*VLOOKUP(B91,Corridor,2,FALSE),0)</f>
        <v>#DIV/0!</v>
      </c>
      <c r="Y91" s="123" t="e">
        <f t="shared" ca="1" si="32"/>
        <v>#DIV/0!</v>
      </c>
      <c r="Z91" s="109">
        <f ca="1">ROUND(IF(險種基本資料!$I$28="Y",factor!I91,factor!D91)*(1-VLOOKUP(A91+1,險種基本資料!L:V,2+險種基本資料!$H$28,FALSE)),0)</f>
        <v>0</v>
      </c>
      <c r="AA91">
        <f ca="1">ROUND(IF(險種基本資料!$I$28="Y",factor!I92,factor!D92)*(1-VLOOKUP(A91+1,險種基本資料!L:V,2+險種基本資料!$H$28,FALSE)),0)</f>
        <v>0</v>
      </c>
      <c r="AB91">
        <f ca="1">IF(B91=109,0,ROUND(SA*UNIT/UVUNIT*(Z91+(AA91+factor!C92-Z91)*ROUNDDOWN(1/365,6)),0))</f>
        <v>0</v>
      </c>
      <c r="AC91" t="e">
        <f ca="1">IF(B91=109,0,ROUND(P91/UVUNIT*(factor!H91+(factor!H92+factor!C92-factor!H91)*ROUNDDOWN(1/365,6)) + IF(B91&lt;15,N91,0),0))</f>
        <v>#DIV/0!</v>
      </c>
      <c r="AD91">
        <f t="shared" ca="1" si="24"/>
        <v>0</v>
      </c>
      <c r="AE91">
        <f t="shared" ca="1" si="25"/>
        <v>0</v>
      </c>
      <c r="AF91">
        <f ca="1">factor!C91+AF90</f>
        <v>7714</v>
      </c>
    </row>
    <row r="92" spans="1:32" ht="16.149999999999999" hidden="1">
      <c r="A92" s="120">
        <v>90</v>
      </c>
      <c r="B92" s="121">
        <f t="shared" ca="1" si="19"/>
        <v>160</v>
      </c>
      <c r="C92" s="122">
        <f t="shared" si="33"/>
        <v>1.75</v>
      </c>
      <c r="D92" s="122">
        <f t="shared" si="33"/>
        <v>1.75</v>
      </c>
      <c r="E92" s="123">
        <f ca="1">ROUND(SA*factor!D92*UNIT/UVUNIT,RoundNo)+ ROUND(SA*factor!C92*UNIT/UVUNIT,RoundNo)</f>
        <v>0</v>
      </c>
      <c r="F92" s="123" t="e">
        <f ca="1">ROUND(P91*factor!H92/UVUNIT,RoundNo)+ROUND(P91*(factor!C92/UVUNIT),RoundNo)</f>
        <v>#DIV/0!</v>
      </c>
      <c r="G92" s="123" t="e">
        <f t="shared" ca="1" si="27"/>
        <v>#DIV/0!</v>
      </c>
      <c r="H92" s="124">
        <f t="shared" ca="1" si="20"/>
        <v>0</v>
      </c>
      <c r="I92" s="123">
        <f t="shared" ca="1" si="28"/>
        <v>2655727</v>
      </c>
      <c r="J92" s="123">
        <f ca="1">ROUND(SA*factor!G92*UNIT/UVUNIT,0)</f>
        <v>0</v>
      </c>
      <c r="K92" s="123">
        <f ca="1">ROUND(SA*factor!C92*UNIT/UVUNIT,0)</f>
        <v>0</v>
      </c>
      <c r="L92" s="123">
        <f ca="1">ROUND(SA*factor!E92*UNIT/UVUNIT,0)</f>
        <v>0</v>
      </c>
      <c r="M92" s="123">
        <f ca="1">ROUND(SA*factor!D92*UNIT/UVUNIT,0)</f>
        <v>0</v>
      </c>
      <c r="N92" s="123">
        <f t="shared" ca="1" si="21"/>
        <v>0</v>
      </c>
      <c r="O92" s="123" t="e">
        <f ca="1">IF(B92=15,ROUND(N92/(factor!C92+factor!H92)*UVUNIT,0),0)+IF(AND(B92&gt;15,OR(OR(PUAD=ZDIVOPT02,A92&lt;=PUAYear),AND(PMST=ZDIVOPT02,A92&gt;=PayYear))),ROUND((G92-H93)/(factor!C92+factor!H92)*UVUNIT,0),0)</f>
        <v>#DIV/0!</v>
      </c>
      <c r="P92" s="123" t="e">
        <f t="shared" ca="1" si="29"/>
        <v>#DIV/0!</v>
      </c>
      <c r="Q92" s="123" t="e">
        <f ca="1">ROUND(P92*(factor!C92)/UVUNIT,0)+ROUND(P92*(factor!H92)/UVUNIT,0)</f>
        <v>#DIV/0!</v>
      </c>
      <c r="R92" s="123" t="e">
        <f t="shared" ca="1" si="22"/>
        <v>#DIV/0!</v>
      </c>
      <c r="S92" s="123" t="e">
        <f t="shared" ca="1" si="30"/>
        <v>#DIV/0!</v>
      </c>
      <c r="T92" s="123" t="e">
        <f t="shared" ca="1" si="31"/>
        <v>#DIV/0!</v>
      </c>
      <c r="U92" s="123"/>
      <c r="V92" s="123" t="e">
        <f t="shared" ca="1" si="23"/>
        <v>#DIV/0!</v>
      </c>
      <c r="W92" s="123" t="e">
        <f ca="1">ROUND((P91*factor!B92/UVUNIT),0)</f>
        <v>#DIV/0!</v>
      </c>
      <c r="X92" s="123" t="e">
        <f ca="1">ROUND((ROUND(P91*factor!C92/UVUNIT,0)+ROUND(P91*factor!H92/UVUNIT,0))*VLOOKUP(B92,Corridor,2,FALSE),0)</f>
        <v>#DIV/0!</v>
      </c>
      <c r="Y92" s="123" t="e">
        <f t="shared" ca="1" si="32"/>
        <v>#DIV/0!</v>
      </c>
      <c r="Z92" s="109">
        <f ca="1">ROUND(IF(險種基本資料!$I$28="Y",factor!I92,factor!D92)*(1-VLOOKUP(A92+1,險種基本資料!L:V,2+險種基本資料!$H$28,FALSE)),0)</f>
        <v>0</v>
      </c>
      <c r="AA92">
        <f ca="1">ROUND(IF(險種基本資料!$I$28="Y",factor!I93,factor!D93)*(1-VLOOKUP(A92+1,險種基本資料!L:V,2+險種基本資料!$H$28,FALSE)),0)</f>
        <v>0</v>
      </c>
      <c r="AB92">
        <f ca="1">IF(B92=109,0,ROUND(SA*UNIT/UVUNIT*(Z92+(AA92+factor!C93-Z92)*ROUNDDOWN(1/365,6)),0))</f>
        <v>0</v>
      </c>
      <c r="AC92" t="e">
        <f ca="1">IF(B92=109,0,ROUND(P92/UVUNIT*(factor!H92+(factor!H93+factor!C93-factor!H92)*ROUNDDOWN(1/365,6)) + IF(B92&lt;15,N92,0),0))</f>
        <v>#DIV/0!</v>
      </c>
      <c r="AD92">
        <f t="shared" ca="1" si="24"/>
        <v>0</v>
      </c>
      <c r="AE92">
        <f t="shared" ca="1" si="25"/>
        <v>0</v>
      </c>
      <c r="AF92">
        <f ca="1">factor!C92+AF91</f>
        <v>7714</v>
      </c>
    </row>
    <row r="93" spans="1:32" ht="16.149999999999999" hidden="1">
      <c r="A93" s="120">
        <v>91</v>
      </c>
      <c r="B93" s="121">
        <f t="shared" ca="1" si="19"/>
        <v>161</v>
      </c>
      <c r="C93" s="122">
        <f t="shared" si="33"/>
        <v>1.75</v>
      </c>
      <c r="D93" s="122">
        <f t="shared" si="33"/>
        <v>1.75</v>
      </c>
      <c r="E93" s="123">
        <f ca="1">ROUND(SA*factor!D93*UNIT/UVUNIT,RoundNo)+ ROUND(SA*factor!C93*UNIT/UVUNIT,RoundNo)</f>
        <v>0</v>
      </c>
      <c r="F93" s="123" t="e">
        <f ca="1">ROUND(P92*factor!H93/UVUNIT,RoundNo)+ROUND(P92*(factor!C93/UVUNIT),RoundNo)</f>
        <v>#DIV/0!</v>
      </c>
      <c r="G93" s="123" t="e">
        <f t="shared" ca="1" si="27"/>
        <v>#DIV/0!</v>
      </c>
      <c r="H93" s="124">
        <f t="shared" ca="1" si="20"/>
        <v>0</v>
      </c>
      <c r="I93" s="123">
        <f t="shared" ca="1" si="28"/>
        <v>2655727</v>
      </c>
      <c r="J93" s="123">
        <f ca="1">ROUND(SA*factor!G93*UNIT/UVUNIT,0)</f>
        <v>0</v>
      </c>
      <c r="K93" s="123">
        <f ca="1">ROUND(SA*factor!C93*UNIT/UVUNIT,0)</f>
        <v>0</v>
      </c>
      <c r="L93" s="123">
        <f ca="1">ROUND(SA*factor!E93*UNIT/UVUNIT,0)</f>
        <v>0</v>
      </c>
      <c r="M93" s="123">
        <f ca="1">ROUND(SA*factor!D93*UNIT/UVUNIT,0)</f>
        <v>0</v>
      </c>
      <c r="N93" s="123">
        <f t="shared" ca="1" si="21"/>
        <v>0</v>
      </c>
      <c r="O93" s="123" t="e">
        <f ca="1">IF(B93=15,ROUND(N93/(factor!C93+factor!H93)*UVUNIT,0),0)+IF(AND(B93&gt;15,OR(OR(PUAD=ZDIVOPT02,A93&lt;=PUAYear),AND(PMST=ZDIVOPT02,A93&gt;=PayYear))),ROUND((G93-H94)/(factor!C93+factor!H93)*UVUNIT,0),0)</f>
        <v>#DIV/0!</v>
      </c>
      <c r="P93" s="123" t="e">
        <f t="shared" ca="1" si="29"/>
        <v>#DIV/0!</v>
      </c>
      <c r="Q93" s="123" t="e">
        <f ca="1">ROUND(P93*(factor!C93)/UVUNIT,0)+ROUND(P93*(factor!H93)/UVUNIT,0)</f>
        <v>#DIV/0!</v>
      </c>
      <c r="R93" s="123" t="e">
        <f t="shared" ca="1" si="22"/>
        <v>#DIV/0!</v>
      </c>
      <c r="S93" s="123" t="e">
        <f t="shared" ca="1" si="30"/>
        <v>#DIV/0!</v>
      </c>
      <c r="T93" s="123" t="e">
        <f t="shared" ca="1" si="31"/>
        <v>#DIV/0!</v>
      </c>
      <c r="U93" s="123"/>
      <c r="V93" s="123" t="e">
        <f t="shared" ca="1" si="23"/>
        <v>#DIV/0!</v>
      </c>
      <c r="W93" s="123" t="e">
        <f ca="1">ROUND((P92*factor!B93/UVUNIT),0)</f>
        <v>#DIV/0!</v>
      </c>
      <c r="X93" s="123" t="e">
        <f ca="1">ROUND((ROUND(P92*factor!C93/UVUNIT,0)+ROUND(P92*factor!H93/UVUNIT,0))*VLOOKUP(B93,Corridor,2,FALSE),0)</f>
        <v>#DIV/0!</v>
      </c>
      <c r="Y93" s="123" t="e">
        <f t="shared" ca="1" si="32"/>
        <v>#DIV/0!</v>
      </c>
      <c r="Z93" s="109">
        <f ca="1">ROUND(IF(險種基本資料!$I$28="Y",factor!I93,factor!D93)*(1-VLOOKUP(A93+1,險種基本資料!L:V,2+險種基本資料!$H$28,FALSE)),0)</f>
        <v>0</v>
      </c>
      <c r="AA93">
        <f ca="1">ROUND(IF(險種基本資料!$I$28="Y",factor!I94,factor!D94)*(1-VLOOKUP(A93+1,險種基本資料!L:V,2+險種基本資料!$H$28,FALSE)),0)</f>
        <v>0</v>
      </c>
      <c r="AB93">
        <f ca="1">IF(B93=109,0,ROUND(SA*UNIT/UVUNIT*(Z93+(AA93+factor!C94-Z93)*ROUNDDOWN(1/365,6)),0))</f>
        <v>0</v>
      </c>
      <c r="AC93" t="e">
        <f ca="1">IF(B93=109,0,ROUND(P93/UVUNIT*(factor!H93+(factor!H94+factor!C94-factor!H93)*ROUNDDOWN(1/365,6)) + IF(B93&lt;15,N93,0),0))</f>
        <v>#DIV/0!</v>
      </c>
      <c r="AD93">
        <f t="shared" ca="1" si="24"/>
        <v>0</v>
      </c>
      <c r="AE93">
        <f t="shared" ca="1" si="25"/>
        <v>0</v>
      </c>
      <c r="AF93">
        <f ca="1">factor!C93+AF92</f>
        <v>7714</v>
      </c>
    </row>
    <row r="94" spans="1:32" ht="16.149999999999999" hidden="1">
      <c r="A94" s="120">
        <v>92</v>
      </c>
      <c r="B94" s="121">
        <f t="shared" ca="1" si="19"/>
        <v>162</v>
      </c>
      <c r="C94" s="122">
        <f t="shared" si="33"/>
        <v>1.75</v>
      </c>
      <c r="D94" s="122">
        <f t="shared" si="33"/>
        <v>1.75</v>
      </c>
      <c r="E94" s="123">
        <f ca="1">ROUND(SA*factor!D94*UNIT/UVUNIT,RoundNo)+ ROUND(SA*factor!C94*UNIT/UVUNIT,RoundNo)</f>
        <v>0</v>
      </c>
      <c r="F94" s="123" t="e">
        <f ca="1">ROUND(P93*factor!H94/UVUNIT,RoundNo)+ROUND(P93*(factor!C94/UVUNIT),RoundNo)</f>
        <v>#DIV/0!</v>
      </c>
      <c r="G94" s="123" t="e">
        <f t="shared" ca="1" si="27"/>
        <v>#DIV/0!</v>
      </c>
      <c r="H94" s="124">
        <f t="shared" ca="1" si="20"/>
        <v>0</v>
      </c>
      <c r="I94" s="123">
        <f t="shared" ca="1" si="28"/>
        <v>2655727</v>
      </c>
      <c r="J94" s="123">
        <f ca="1">ROUND(SA*factor!G94*UNIT/UVUNIT,0)</f>
        <v>0</v>
      </c>
      <c r="K94" s="123">
        <f ca="1">ROUND(SA*factor!C94*UNIT/UVUNIT,0)</f>
        <v>0</v>
      </c>
      <c r="L94" s="123">
        <f ca="1">ROUND(SA*factor!E94*UNIT/UVUNIT,0)</f>
        <v>0</v>
      </c>
      <c r="M94" s="123">
        <f ca="1">ROUND(SA*factor!D94*UNIT/UVUNIT,0)</f>
        <v>0</v>
      </c>
      <c r="N94" s="123">
        <f t="shared" ca="1" si="21"/>
        <v>0</v>
      </c>
      <c r="O94" s="123" t="e">
        <f ca="1">IF(B94=15,ROUND(N94/(factor!C94+factor!H94)*UVUNIT,0),0)+IF(AND(B94&gt;15,OR(OR(PUAD=ZDIVOPT02,A94&lt;=PUAYear),AND(PMST=ZDIVOPT02,A94&gt;=PayYear))),ROUND((G94-H95)/(factor!C94+factor!H94)*UVUNIT,0),0)</f>
        <v>#DIV/0!</v>
      </c>
      <c r="P94" s="123" t="e">
        <f t="shared" ca="1" si="29"/>
        <v>#DIV/0!</v>
      </c>
      <c r="Q94" s="123" t="e">
        <f ca="1">ROUND(P94*(factor!C94)/UVUNIT,0)+ROUND(P94*(factor!H94)/UVUNIT,0)</f>
        <v>#DIV/0!</v>
      </c>
      <c r="R94" s="123" t="e">
        <f t="shared" ca="1" si="22"/>
        <v>#DIV/0!</v>
      </c>
      <c r="S94" s="123" t="e">
        <f t="shared" ca="1" si="30"/>
        <v>#DIV/0!</v>
      </c>
      <c r="T94" s="123" t="e">
        <f t="shared" ca="1" si="31"/>
        <v>#DIV/0!</v>
      </c>
      <c r="U94" s="123"/>
      <c r="V94" s="123" t="e">
        <f t="shared" ca="1" si="23"/>
        <v>#DIV/0!</v>
      </c>
      <c r="W94" s="123" t="e">
        <f ca="1">ROUND((P93*factor!B94/UVUNIT),0)</f>
        <v>#DIV/0!</v>
      </c>
      <c r="X94" s="123" t="e">
        <f ca="1">ROUND((ROUND(P93*factor!C94/UVUNIT,0)+ROUND(P93*factor!H94/UVUNIT,0))*VLOOKUP(B94,Corridor,2,FALSE),0)</f>
        <v>#DIV/0!</v>
      </c>
      <c r="Y94" s="123" t="e">
        <f t="shared" ca="1" si="32"/>
        <v>#DIV/0!</v>
      </c>
      <c r="Z94" s="109">
        <f ca="1">ROUND(IF(險種基本資料!$I$28="Y",factor!I94,factor!D94)*(1-VLOOKUP(A94+1,險種基本資料!L:V,2+險種基本資料!$H$28,FALSE)),0)</f>
        <v>0</v>
      </c>
      <c r="AA94">
        <f ca="1">ROUND(IF(險種基本資料!$I$28="Y",factor!I95,factor!D95)*(1-VLOOKUP(A94+1,險種基本資料!L:V,2+險種基本資料!$H$28,FALSE)),0)</f>
        <v>0</v>
      </c>
      <c r="AB94">
        <f ca="1">IF(B94=109,0,ROUND(SA*UNIT/UVUNIT*(Z94+(AA94+factor!C95-Z94)*ROUNDDOWN(1/365,6)),0))</f>
        <v>0</v>
      </c>
      <c r="AC94" t="e">
        <f ca="1">IF(B94=109,0,ROUND(P94/UVUNIT*(factor!H94+(factor!H95+factor!C95-factor!H94)*ROUNDDOWN(1/365,6)) + IF(B94&lt;15,N94,0),0))</f>
        <v>#DIV/0!</v>
      </c>
      <c r="AD94">
        <f t="shared" ca="1" si="24"/>
        <v>0</v>
      </c>
      <c r="AE94">
        <f t="shared" ca="1" si="25"/>
        <v>0</v>
      </c>
      <c r="AF94">
        <f ca="1">factor!C94+AF93</f>
        <v>7714</v>
      </c>
    </row>
    <row r="95" spans="1:32" ht="16.149999999999999" hidden="1">
      <c r="A95" s="120">
        <v>93</v>
      </c>
      <c r="B95" s="121">
        <f t="shared" ca="1" si="19"/>
        <v>163</v>
      </c>
      <c r="C95" s="122">
        <f t="shared" si="33"/>
        <v>1.75</v>
      </c>
      <c r="D95" s="122">
        <f t="shared" si="33"/>
        <v>1.75</v>
      </c>
      <c r="E95" s="123">
        <f ca="1">ROUND(SA*factor!D95*UNIT/UVUNIT,RoundNo)+ ROUND(SA*factor!C95*UNIT/UVUNIT,RoundNo)</f>
        <v>0</v>
      </c>
      <c r="F95" s="123" t="e">
        <f ca="1">ROUND(P94*factor!H95/UVUNIT,RoundNo)+ROUND(P94*(factor!C95/UVUNIT),RoundNo)</f>
        <v>#DIV/0!</v>
      </c>
      <c r="G95" s="123" t="e">
        <f t="shared" ca="1" si="27"/>
        <v>#DIV/0!</v>
      </c>
      <c r="H95" s="124">
        <f t="shared" ca="1" si="20"/>
        <v>0</v>
      </c>
      <c r="I95" s="123">
        <f t="shared" ca="1" si="28"/>
        <v>2655727</v>
      </c>
      <c r="J95" s="123">
        <f ca="1">ROUND(SA*factor!G95*UNIT/UVUNIT,0)</f>
        <v>0</v>
      </c>
      <c r="K95" s="123">
        <f ca="1">ROUND(SA*factor!C95*UNIT/UVUNIT,0)</f>
        <v>0</v>
      </c>
      <c r="L95" s="123">
        <f ca="1">ROUND(SA*factor!E95*UNIT/UVUNIT,0)</f>
        <v>0</v>
      </c>
      <c r="M95" s="123">
        <f ca="1">ROUND(SA*factor!D95*UNIT/UVUNIT,0)</f>
        <v>0</v>
      </c>
      <c r="N95" s="123">
        <f t="shared" ca="1" si="21"/>
        <v>0</v>
      </c>
      <c r="O95" s="123" t="e">
        <f ca="1">IF(B95=15,ROUND(N95/(factor!C95+factor!H95)*UVUNIT,0),0)+IF(AND(B95&gt;15,OR(OR(PUAD=ZDIVOPT02,A95&lt;=PUAYear),AND(PMST=ZDIVOPT02,A95&gt;=PayYear))),ROUND((G95-H96)/(factor!C95+factor!H95)*UVUNIT,0),0)</f>
        <v>#DIV/0!</v>
      </c>
      <c r="P95" s="123" t="e">
        <f t="shared" ca="1" si="29"/>
        <v>#DIV/0!</v>
      </c>
      <c r="Q95" s="123" t="e">
        <f ca="1">ROUND(P95*(factor!C95)/UVUNIT,0)+ROUND(P95*(factor!H95)/UVUNIT,0)</f>
        <v>#DIV/0!</v>
      </c>
      <c r="R95" s="123" t="e">
        <f t="shared" ca="1" si="22"/>
        <v>#DIV/0!</v>
      </c>
      <c r="S95" s="123" t="e">
        <f t="shared" ca="1" si="30"/>
        <v>#DIV/0!</v>
      </c>
      <c r="T95" s="123" t="e">
        <f t="shared" ca="1" si="31"/>
        <v>#DIV/0!</v>
      </c>
      <c r="U95" s="123"/>
      <c r="V95" s="123" t="e">
        <f t="shared" ca="1" si="23"/>
        <v>#DIV/0!</v>
      </c>
      <c r="W95" s="123" t="e">
        <f ca="1">ROUND((P94*factor!B95/UVUNIT),0)</f>
        <v>#DIV/0!</v>
      </c>
      <c r="X95" s="123" t="e">
        <f ca="1">ROUND((ROUND(P94*factor!C95/UVUNIT,0)+ROUND(P94*factor!H95/UVUNIT,0))*VLOOKUP(B95,Corridor,2,FALSE),0)</f>
        <v>#DIV/0!</v>
      </c>
      <c r="Y95" s="123" t="e">
        <f t="shared" ca="1" si="32"/>
        <v>#DIV/0!</v>
      </c>
      <c r="Z95" s="109">
        <f ca="1">ROUND(IF(險種基本資料!$I$28="Y",factor!I95,factor!D95)*(1-VLOOKUP(A95+1,險種基本資料!L:V,2+險種基本資料!$H$28,FALSE)),0)</f>
        <v>0</v>
      </c>
      <c r="AA95" t="e">
        <f ca="1">ROUND(IF(險種基本資料!$I$28="Y",factor!I96,factor!D96)*(1-VLOOKUP(A95+1,險種基本資料!L:V,2+險種基本資料!$H$28,FALSE)),0)</f>
        <v>#VALUE!</v>
      </c>
      <c r="AB95" t="e">
        <f ca="1">IF(B95=109,0,ROUND(SA*UNIT/UVUNIT*(Z95+(AA95+factor!C96-Z95)*ROUNDDOWN(1/365,6)),0))</f>
        <v>#VALUE!</v>
      </c>
      <c r="AC95" t="e">
        <f ca="1">IF(B95=109,0,ROUND(P95/UVUNIT*(factor!H95+(factor!H96+factor!C96-factor!H95)*ROUNDDOWN(1/365,6)) + IF(B95&lt;15,N95,0),0))</f>
        <v>#DIV/0!</v>
      </c>
      <c r="AD95">
        <f t="shared" ca="1" si="24"/>
        <v>0</v>
      </c>
      <c r="AE95">
        <f t="shared" ca="1" si="25"/>
        <v>0</v>
      </c>
      <c r="AF95">
        <f ca="1">factor!C95+AF94</f>
        <v>7714</v>
      </c>
    </row>
    <row r="96" spans="1:32" ht="16.149999999999999" hidden="1">
      <c r="A96" s="120">
        <v>94</v>
      </c>
      <c r="B96" s="121">
        <f t="shared" ca="1" si="19"/>
        <v>164</v>
      </c>
      <c r="C96" s="122">
        <f t="shared" si="33"/>
        <v>1.75</v>
      </c>
      <c r="D96" s="122">
        <f t="shared" si="33"/>
        <v>1.75</v>
      </c>
      <c r="E96" s="123" t="e">
        <f ca="1">ROUND(SA*factor!D96*UNIT/UVUNIT,RoundNo)+ ROUND(SA*factor!C96*UNIT/UVUNIT,RoundNo)</f>
        <v>#VALUE!</v>
      </c>
      <c r="F96" s="123" t="e">
        <f ca="1">ROUND(P95*factor!H96/UVUNIT,RoundNo)+ROUND(P95*(factor!C96/UVUNIT),RoundNo)</f>
        <v>#DIV/0!</v>
      </c>
      <c r="G96" s="123" t="e">
        <f t="shared" ca="1" si="27"/>
        <v>#VALUE!</v>
      </c>
      <c r="H96" s="124">
        <f t="shared" ca="1" si="20"/>
        <v>0</v>
      </c>
      <c r="I96" s="123">
        <f t="shared" ca="1" si="28"/>
        <v>2655727</v>
      </c>
      <c r="J96" s="123" t="e">
        <f ca="1">ROUND(SA*factor!G96*UNIT/UVUNIT,0)</f>
        <v>#VALUE!</v>
      </c>
      <c r="K96" s="123" t="e">
        <f ca="1">ROUND(SA*factor!C96*UNIT/UVUNIT,0)</f>
        <v>#VALUE!</v>
      </c>
      <c r="L96" s="123" t="e">
        <f ca="1">ROUND(SA*factor!E96*UNIT/UVUNIT,0)</f>
        <v>#VALUE!</v>
      </c>
      <c r="M96" s="123" t="e">
        <f ca="1">ROUND(SA*factor!D96*UNIT/UVUNIT,0)</f>
        <v>#VALUE!</v>
      </c>
      <c r="N96" s="123">
        <f t="shared" ca="1" si="21"/>
        <v>0</v>
      </c>
      <c r="O96" s="123" t="e">
        <f ca="1">IF(B96=15,ROUND(N96/(factor!C96+factor!H96)*UVUNIT,0),0)+IF(AND(B96&gt;15,OR(OR(PUAD=ZDIVOPT02,A96&lt;=PUAYear),AND(PMST=ZDIVOPT02,A96&gt;=PayYear))),ROUND((G96-H97)/(factor!C96+factor!H96)*UVUNIT,0),0)</f>
        <v>#VALUE!</v>
      </c>
      <c r="P96" s="123" t="e">
        <f t="shared" ca="1" si="29"/>
        <v>#DIV/0!</v>
      </c>
      <c r="Q96" s="123" t="e">
        <f ca="1">ROUND(P96*(factor!C96)/UVUNIT,0)+ROUND(P96*(factor!H96)/UVUNIT,0)</f>
        <v>#DIV/0!</v>
      </c>
      <c r="R96" s="123" t="e">
        <f t="shared" ca="1" si="22"/>
        <v>#VALUE!</v>
      </c>
      <c r="S96" s="123" t="e">
        <f t="shared" ca="1" si="30"/>
        <v>#DIV/0!</v>
      </c>
      <c r="T96" s="123" t="e">
        <f t="shared" ca="1" si="31"/>
        <v>#DIV/0!</v>
      </c>
      <c r="U96" s="123"/>
      <c r="V96" s="123" t="e">
        <f t="shared" ca="1" si="23"/>
        <v>#DIV/0!</v>
      </c>
      <c r="W96" s="123" t="e">
        <f ca="1">ROUND((P95*factor!B96/UVUNIT),0)</f>
        <v>#DIV/0!</v>
      </c>
      <c r="X96" s="123" t="e">
        <f ca="1">ROUND((ROUND(P95*factor!C96/UVUNIT,0)+ROUND(P95*factor!H96/UVUNIT,0))*VLOOKUP(B96,Corridor,2,FALSE),0)</f>
        <v>#DIV/0!</v>
      </c>
      <c r="Y96" s="123" t="e">
        <f t="shared" ca="1" si="32"/>
        <v>#VALUE!</v>
      </c>
      <c r="Z96" s="109" t="e">
        <f ca="1">ROUND(IF(險種基本資料!$I$28="Y",factor!I96,factor!D96)*(1-VLOOKUP(A96+1,險種基本資料!L:V,2+險種基本資料!$H$28,FALSE)),0)</f>
        <v>#VALUE!</v>
      </c>
      <c r="AA96" t="e">
        <f ca="1">ROUND(IF(險種基本資料!$I$28="Y",factor!I97,factor!D97)*(1-VLOOKUP(A96+1,險種基本資料!L:V,2+險種基本資料!$H$28,FALSE)),0)</f>
        <v>#VALUE!</v>
      </c>
      <c r="AB96" t="e">
        <f ca="1">IF(B96=109,0,ROUND(SA*UNIT/UVUNIT*(Z96+(AA96+factor!C97-Z96)*ROUNDDOWN(1/365,6)),0))</f>
        <v>#VALUE!</v>
      </c>
      <c r="AC96" t="e">
        <f ca="1">IF(B96=109,0,ROUND(P96/UVUNIT*(factor!H96+(factor!H97+factor!C97-factor!H96)*ROUNDDOWN(1/365,6)) + IF(B96&lt;15,N96,0),0))</f>
        <v>#DIV/0!</v>
      </c>
      <c r="AD96">
        <f t="shared" ca="1" si="24"/>
        <v>0</v>
      </c>
      <c r="AE96">
        <f t="shared" ca="1" si="25"/>
        <v>0</v>
      </c>
      <c r="AF96" t="e">
        <f ca="1">factor!C96+AF95</f>
        <v>#VALUE!</v>
      </c>
    </row>
    <row r="97" spans="1:32" ht="16.149999999999999" hidden="1">
      <c r="A97" s="120">
        <v>95</v>
      </c>
      <c r="B97" s="121">
        <f t="shared" ca="1" si="19"/>
        <v>165</v>
      </c>
      <c r="C97" s="122">
        <f t="shared" si="33"/>
        <v>1.75</v>
      </c>
      <c r="D97" s="122">
        <f t="shared" si="33"/>
        <v>1.75</v>
      </c>
      <c r="E97" s="123" t="e">
        <f ca="1">ROUND(SA*factor!D97*UNIT/UVUNIT,RoundNo)+ ROUND(SA*factor!C97*UNIT/UVUNIT,RoundNo)</f>
        <v>#VALUE!</v>
      </c>
      <c r="F97" s="123" t="e">
        <f ca="1">ROUND(P96*factor!H97/UVUNIT,RoundNo)+ROUND(P96*(factor!C97/UVUNIT),RoundNo)</f>
        <v>#DIV/0!</v>
      </c>
      <c r="G97" s="123" t="e">
        <f t="shared" ca="1" si="27"/>
        <v>#VALUE!</v>
      </c>
      <c r="H97" s="124">
        <f t="shared" ca="1" si="20"/>
        <v>0</v>
      </c>
      <c r="I97" s="123">
        <f t="shared" ca="1" si="28"/>
        <v>2655727</v>
      </c>
      <c r="J97" s="123" t="e">
        <f ca="1">ROUND(SA*factor!G97*UNIT/UVUNIT,0)</f>
        <v>#VALUE!</v>
      </c>
      <c r="K97" s="123" t="e">
        <f ca="1">ROUND(SA*factor!C97*UNIT/UVUNIT,0)</f>
        <v>#VALUE!</v>
      </c>
      <c r="L97" s="123" t="e">
        <f ca="1">ROUND(SA*factor!E97*UNIT/UVUNIT,0)</f>
        <v>#VALUE!</v>
      </c>
      <c r="M97" s="123" t="e">
        <f ca="1">ROUND(SA*factor!D97*UNIT/UVUNIT,0)</f>
        <v>#VALUE!</v>
      </c>
      <c r="N97" s="123">
        <f t="shared" ca="1" si="21"/>
        <v>0</v>
      </c>
      <c r="O97" s="123" t="e">
        <f ca="1">IF(B97=15,ROUND(N97/(factor!C97+factor!H97)*UVUNIT,0),0)+IF(AND(B97&gt;15,OR(OR(PUAD=ZDIVOPT02,A97&lt;=PUAYear),AND(PMST=ZDIVOPT02,A97&gt;=PayYear))),ROUND((G97-H98)/(factor!C97+factor!H97)*UVUNIT,0),0)</f>
        <v>#VALUE!</v>
      </c>
      <c r="P97" s="123" t="e">
        <f t="shared" ca="1" si="29"/>
        <v>#DIV/0!</v>
      </c>
      <c r="Q97" s="123" t="e">
        <f ca="1">ROUND(P97*(factor!C97)/UVUNIT,0)+ROUND(P97*(factor!H97)/UVUNIT,0)</f>
        <v>#DIV/0!</v>
      </c>
      <c r="R97" s="123" t="e">
        <f t="shared" ca="1" si="22"/>
        <v>#VALUE!</v>
      </c>
      <c r="S97" s="123" t="e">
        <f t="shared" ca="1" si="30"/>
        <v>#DIV/0!</v>
      </c>
      <c r="T97" s="123" t="e">
        <f t="shared" ca="1" si="31"/>
        <v>#DIV/0!</v>
      </c>
      <c r="U97" s="123"/>
      <c r="V97" s="123" t="e">
        <f t="shared" ca="1" si="23"/>
        <v>#DIV/0!</v>
      </c>
      <c r="W97" s="123" t="e">
        <f ca="1">ROUND((P96*factor!B97/UVUNIT),0)</f>
        <v>#DIV/0!</v>
      </c>
      <c r="X97" s="123" t="e">
        <f ca="1">ROUND((ROUND(P96*factor!C97/UVUNIT,0)+ROUND(P96*factor!H97/UVUNIT,0))*VLOOKUP(B97,Corridor,2,FALSE),0)</f>
        <v>#DIV/0!</v>
      </c>
      <c r="Y97" s="123" t="e">
        <f t="shared" ca="1" si="32"/>
        <v>#VALUE!</v>
      </c>
      <c r="Z97" s="109" t="e">
        <f ca="1">ROUND(IF(險種基本資料!$I$28="Y",factor!I97,factor!D97)*(1-VLOOKUP(A97+1,險種基本資料!L:V,2+險種基本資料!$H$28,FALSE)),0)</f>
        <v>#VALUE!</v>
      </c>
      <c r="AA97" t="e">
        <f ca="1">ROUND(IF(險種基本資料!$I$28="Y",factor!I98,factor!D98)*(1-VLOOKUP(A97+1,險種基本資料!L:V,2+險種基本資料!$H$28,FALSE)),0)</f>
        <v>#VALUE!</v>
      </c>
      <c r="AB97" t="e">
        <f ca="1">IF(B97=109,0,ROUND(SA*UNIT/UVUNIT*(Z97+(AA97+factor!C98-Z97)*ROUNDDOWN(1/365,6)),0))</f>
        <v>#VALUE!</v>
      </c>
      <c r="AC97" t="e">
        <f ca="1">IF(B97=109,0,ROUND(P97/UVUNIT*(factor!H97+(factor!H98+factor!C98-factor!H97)*ROUNDDOWN(1/365,6)) + IF(B97&lt;15,N97,0),0))</f>
        <v>#DIV/0!</v>
      </c>
      <c r="AD97">
        <f t="shared" ca="1" si="24"/>
        <v>0</v>
      </c>
      <c r="AE97">
        <f t="shared" ca="1" si="25"/>
        <v>0</v>
      </c>
      <c r="AF97" t="e">
        <f ca="1">factor!C97+AF96</f>
        <v>#VALUE!</v>
      </c>
    </row>
    <row r="98" spans="1:32" ht="16.149999999999999" hidden="1">
      <c r="A98" s="120">
        <v>96</v>
      </c>
      <c r="B98" s="121">
        <f t="shared" ca="1" si="19"/>
        <v>166</v>
      </c>
      <c r="C98" s="122">
        <f t="shared" si="33"/>
        <v>1.75</v>
      </c>
      <c r="D98" s="122">
        <f t="shared" si="33"/>
        <v>1.75</v>
      </c>
      <c r="E98" s="123" t="e">
        <f ca="1">ROUND(SA*factor!D98*UNIT/UVUNIT,RoundNo)+ ROUND(SA*factor!C98*UNIT/UVUNIT,RoundNo)</f>
        <v>#VALUE!</v>
      </c>
      <c r="F98" s="123" t="e">
        <f ca="1">ROUND(P97*factor!H98/UVUNIT,RoundNo)+ROUND(P97*(factor!C98/UVUNIT),RoundNo)</f>
        <v>#DIV/0!</v>
      </c>
      <c r="G98" s="123" t="e">
        <f t="shared" ca="1" si="27"/>
        <v>#VALUE!</v>
      </c>
      <c r="H98" s="124">
        <f t="shared" ca="1" si="20"/>
        <v>0</v>
      </c>
      <c r="I98" s="123">
        <f t="shared" ca="1" si="28"/>
        <v>2655727</v>
      </c>
      <c r="J98" s="123" t="e">
        <f ca="1">ROUND(SA*factor!G98*UNIT/UVUNIT,0)</f>
        <v>#VALUE!</v>
      </c>
      <c r="K98" s="123" t="e">
        <f ca="1">ROUND(SA*factor!C98*UNIT/UVUNIT,0)</f>
        <v>#VALUE!</v>
      </c>
      <c r="L98" s="123" t="e">
        <f ca="1">ROUND(SA*factor!E98*UNIT/UVUNIT,0)</f>
        <v>#VALUE!</v>
      </c>
      <c r="M98" s="123" t="e">
        <f ca="1">ROUND(SA*factor!D98*UNIT/UVUNIT,0)</f>
        <v>#VALUE!</v>
      </c>
      <c r="N98" s="123">
        <f t="shared" ca="1" si="21"/>
        <v>0</v>
      </c>
      <c r="O98" s="123" t="e">
        <f ca="1">IF(B98=15,ROUND(N98/(factor!C98+factor!H98)*UVUNIT,0),0)+IF(AND(B98&gt;15,OR(OR(PUAD=ZDIVOPT02,A98&lt;=PUAYear),AND(PMST=ZDIVOPT02,A98&gt;=PayYear))),ROUND((G98-H99)/(factor!C98+factor!H98)*UVUNIT,0),0)</f>
        <v>#VALUE!</v>
      </c>
      <c r="P98" s="123" t="e">
        <f t="shared" ca="1" si="29"/>
        <v>#DIV/0!</v>
      </c>
      <c r="Q98" s="123" t="e">
        <f ca="1">ROUND(P98*(factor!C98)/UVUNIT,0)+ROUND(P98*(factor!H98)/UVUNIT,0)</f>
        <v>#DIV/0!</v>
      </c>
      <c r="R98" s="123" t="e">
        <f t="shared" ca="1" si="22"/>
        <v>#VALUE!</v>
      </c>
      <c r="S98" s="123" t="e">
        <f t="shared" ca="1" si="30"/>
        <v>#DIV/0!</v>
      </c>
      <c r="T98" s="123" t="e">
        <f t="shared" ca="1" si="31"/>
        <v>#DIV/0!</v>
      </c>
      <c r="U98" s="123"/>
      <c r="V98" s="123" t="e">
        <f t="shared" ca="1" si="23"/>
        <v>#DIV/0!</v>
      </c>
      <c r="W98" s="123" t="e">
        <f ca="1">ROUND((P97*factor!B98/UVUNIT),0)</f>
        <v>#DIV/0!</v>
      </c>
      <c r="X98" s="123" t="e">
        <f ca="1">ROUND((ROUND(P97*factor!C98/UVUNIT,0)+ROUND(P97*factor!H98/UVUNIT,0))*VLOOKUP(B98,Corridor,2,FALSE),0)</f>
        <v>#DIV/0!</v>
      </c>
      <c r="Y98" s="123" t="e">
        <f t="shared" ca="1" si="32"/>
        <v>#VALUE!</v>
      </c>
      <c r="Z98" s="109" t="e">
        <f ca="1">ROUND(IF(險種基本資料!$I$28="Y",factor!I98,factor!D98)*(1-VLOOKUP(A98+1,險種基本資料!L:V,2+險種基本資料!$H$28,FALSE)),0)</f>
        <v>#VALUE!</v>
      </c>
      <c r="AA98" t="e">
        <f ca="1">ROUND(IF(險種基本資料!$I$28="Y",factor!I99,factor!D99)*(1-VLOOKUP(A98+1,險種基本資料!L:V,2+險種基本資料!$H$28,FALSE)),0)</f>
        <v>#VALUE!</v>
      </c>
      <c r="AB98" t="e">
        <f ca="1">IF(B98=109,0,ROUND(SA*UNIT/UVUNIT*(Z98+(AA98+factor!C99-Z98)*ROUNDDOWN(1/365,6)),0))</f>
        <v>#VALUE!</v>
      </c>
      <c r="AC98" t="e">
        <f ca="1">IF(B98=109,0,ROUND(P98/UVUNIT*(factor!H98+(factor!H99+factor!C99-factor!H98)*ROUNDDOWN(1/365,6)) + IF(B98&lt;15,N98,0),0))</f>
        <v>#DIV/0!</v>
      </c>
      <c r="AD98">
        <f t="shared" ca="1" si="24"/>
        <v>0</v>
      </c>
      <c r="AE98">
        <f t="shared" ca="1" si="25"/>
        <v>0</v>
      </c>
      <c r="AF98" t="e">
        <f ca="1">factor!C98+AF97</f>
        <v>#VALUE!</v>
      </c>
    </row>
    <row r="99" spans="1:32" ht="16.149999999999999" hidden="1">
      <c r="A99" s="120">
        <v>97</v>
      </c>
      <c r="B99" s="121">
        <f t="shared" ref="B99:B112" ca="1" si="34">Age+A99-1</f>
        <v>167</v>
      </c>
      <c r="C99" s="122">
        <f t="shared" si="33"/>
        <v>1.75</v>
      </c>
      <c r="D99" s="122">
        <f t="shared" si="33"/>
        <v>1.75</v>
      </c>
      <c r="E99" s="123" t="e">
        <f ca="1">ROUND(SA*factor!D99*UNIT/UVUNIT,RoundNo)+ ROUND(SA*factor!C99*UNIT/UVUNIT,RoundNo)</f>
        <v>#VALUE!</v>
      </c>
      <c r="F99" s="123" t="e">
        <f ca="1">ROUND(P98*factor!H99/UVUNIT,RoundNo)+ROUND(P98*(factor!C99/UVUNIT),RoundNo)</f>
        <v>#DIV/0!</v>
      </c>
      <c r="G99" s="123" t="e">
        <f t="shared" ca="1" si="27"/>
        <v>#VALUE!</v>
      </c>
      <c r="H99" s="124">
        <f t="shared" ca="1" si="20"/>
        <v>0</v>
      </c>
      <c r="I99" s="123">
        <f t="shared" ca="1" si="28"/>
        <v>2655727</v>
      </c>
      <c r="J99" s="123" t="e">
        <f ca="1">ROUND(SA*factor!G99*UNIT/UVUNIT,0)</f>
        <v>#VALUE!</v>
      </c>
      <c r="K99" s="123" t="e">
        <f ca="1">ROUND(SA*factor!C99*UNIT/UVUNIT,0)</f>
        <v>#VALUE!</v>
      </c>
      <c r="L99" s="123" t="e">
        <f ca="1">ROUND(SA*factor!E99*UNIT/UVUNIT,0)</f>
        <v>#VALUE!</v>
      </c>
      <c r="M99" s="123" t="e">
        <f ca="1">ROUND(SA*factor!D99*UNIT/UVUNIT,0)</f>
        <v>#VALUE!</v>
      </c>
      <c r="N99" s="123">
        <f t="shared" ca="1" si="21"/>
        <v>0</v>
      </c>
      <c r="O99" s="123" t="e">
        <f ca="1">IF(B99=15,ROUND(N99/(factor!C99+factor!H99)*UVUNIT,0),0)+IF(AND(B99&gt;15,OR(OR(PUAD=ZDIVOPT02,A99&lt;=PUAYear),AND(PMST=ZDIVOPT02,A99&gt;=PayYear))),ROUND((G99-H100)/(factor!C99+factor!H99)*UVUNIT,0),0)</f>
        <v>#VALUE!</v>
      </c>
      <c r="P99" s="123" t="e">
        <f t="shared" ca="1" si="29"/>
        <v>#DIV/0!</v>
      </c>
      <c r="Q99" s="123" t="e">
        <f ca="1">ROUND(P99*(factor!C99)/UVUNIT,0)+ROUND(P99*(factor!H99)/UVUNIT,0)</f>
        <v>#DIV/0!</v>
      </c>
      <c r="R99" s="123" t="e">
        <f t="shared" ca="1" si="22"/>
        <v>#VALUE!</v>
      </c>
      <c r="S99" s="123" t="e">
        <f t="shared" ca="1" si="30"/>
        <v>#DIV/0!</v>
      </c>
      <c r="T99" s="123" t="e">
        <f t="shared" ca="1" si="31"/>
        <v>#DIV/0!</v>
      </c>
      <c r="U99" s="123"/>
      <c r="V99" s="123" t="e">
        <f t="shared" ref="V99:V112" ca="1" si="35">ROUND(ROUND(ROUND(P98*GP/UVUNIT,0)*MIN(A99,PayYear),0)*PremMuti-ROUND(P98*AF98/UVUNIT, 0),0)</f>
        <v>#DIV/0!</v>
      </c>
      <c r="W99" s="123" t="e">
        <f ca="1">ROUND((P98*factor!B99/UVUNIT),0)</f>
        <v>#DIV/0!</v>
      </c>
      <c r="X99" s="123" t="e">
        <f ca="1">ROUND((ROUND(P98*factor!C99/UVUNIT,0)+ROUND(P98*factor!H99/UVUNIT,0))*VLOOKUP(B99,Corridor,2,FALSE),0)</f>
        <v>#DIV/0!</v>
      </c>
      <c r="Y99" s="123" t="e">
        <f t="shared" ca="1" si="32"/>
        <v>#VALUE!</v>
      </c>
      <c r="Z99" s="109" t="e">
        <f ca="1">ROUND(IF(險種基本資料!$I$28="Y",factor!I99,factor!D99)*(1-VLOOKUP(A99+1,險種基本資料!L:V,2+險種基本資料!$H$28,FALSE)),0)</f>
        <v>#VALUE!</v>
      </c>
      <c r="AA99" t="e">
        <f ca="1">ROUND(IF(險種基本資料!$I$28="Y",factor!I100,factor!D100)*(1-VLOOKUP(A99+1,險種基本資料!L:V,2+險種基本資料!$H$28,FALSE)),0)</f>
        <v>#VALUE!</v>
      </c>
      <c r="AB99" t="e">
        <f ca="1">IF(B99=109,0,ROUND(SA*UNIT/UVUNIT*(Z99+(AA99+factor!C100-Z99)*ROUNDDOWN(1/365,6)),0))</f>
        <v>#VALUE!</v>
      </c>
      <c r="AC99" t="e">
        <f ca="1">IF(B99=109,0,ROUND(P99/UVUNIT*(factor!H99+(factor!H100+factor!C100-factor!H99)*ROUNDDOWN(1/365,6)) + IF(B99&lt;15,N99,0),0))</f>
        <v>#DIV/0!</v>
      </c>
      <c r="AD99">
        <f t="shared" ca="1" si="24"/>
        <v>0</v>
      </c>
      <c r="AE99">
        <f t="shared" ca="1" si="25"/>
        <v>0</v>
      </c>
      <c r="AF99" t="e">
        <f ca="1">factor!C99+AF98</f>
        <v>#VALUE!</v>
      </c>
    </row>
    <row r="100" spans="1:32" ht="16.149999999999999" hidden="1">
      <c r="A100" s="120">
        <v>98</v>
      </c>
      <c r="B100" s="121">
        <f t="shared" ca="1" si="34"/>
        <v>168</v>
      </c>
      <c r="C100" s="122">
        <f t="shared" ref="C100:D112" si="36">C99</f>
        <v>1.75</v>
      </c>
      <c r="D100" s="122">
        <f t="shared" si="36"/>
        <v>1.75</v>
      </c>
      <c r="E100" s="123" t="e">
        <f ca="1">ROUND(SA*factor!D100*UNIT/UVUNIT,RoundNo)+ ROUND(SA*factor!C100*UNIT/UVUNIT,RoundNo)</f>
        <v>#VALUE!</v>
      </c>
      <c r="F100" s="123" t="e">
        <f ca="1">ROUND(P99*factor!H100/UVUNIT,RoundNo)+ROUND(P99*(factor!C100/UVUNIT),RoundNo)</f>
        <v>#DIV/0!</v>
      </c>
      <c r="G100" s="123" t="e">
        <f t="shared" ca="1" si="27"/>
        <v>#VALUE!</v>
      </c>
      <c r="H100" s="124">
        <f t="shared" ca="1" si="20"/>
        <v>0</v>
      </c>
      <c r="I100" s="123">
        <f t="shared" ca="1" si="28"/>
        <v>2655727</v>
      </c>
      <c r="J100" s="123" t="e">
        <f ca="1">ROUND(SA*factor!G100*UNIT/UVUNIT,0)</f>
        <v>#VALUE!</v>
      </c>
      <c r="K100" s="123" t="e">
        <f ca="1">ROUND(SA*factor!C100*UNIT/UVUNIT,0)</f>
        <v>#VALUE!</v>
      </c>
      <c r="L100" s="123" t="e">
        <f ca="1">ROUND(SA*factor!E100*UNIT/UVUNIT,0)</f>
        <v>#VALUE!</v>
      </c>
      <c r="M100" s="123" t="e">
        <f ca="1">ROUND(SA*factor!D100*UNIT/UVUNIT,0)</f>
        <v>#VALUE!</v>
      </c>
      <c r="N100" s="123">
        <f t="shared" ca="1" si="21"/>
        <v>0</v>
      </c>
      <c r="O100" s="123" t="e">
        <f ca="1">IF(B100=15,ROUND(N100/(factor!C100+factor!H100)*UVUNIT,0),0)+IF(AND(B100&gt;15,OR(OR(PUAD=ZDIVOPT02,A100&lt;=PUAYear),AND(PMST=ZDIVOPT02,A100&gt;=PayYear))),ROUND((G100-H101)/(factor!C100+factor!H100)*UVUNIT,0),0)</f>
        <v>#VALUE!</v>
      </c>
      <c r="P100" s="123" t="e">
        <f t="shared" ca="1" si="29"/>
        <v>#DIV/0!</v>
      </c>
      <c r="Q100" s="123" t="e">
        <f ca="1">ROUND(P100*(factor!C100)/UVUNIT,0)+ROUND(P100*(factor!H100)/UVUNIT,0)</f>
        <v>#DIV/0!</v>
      </c>
      <c r="R100" s="123" t="e">
        <f t="shared" ca="1" si="22"/>
        <v>#VALUE!</v>
      </c>
      <c r="S100" s="123" t="e">
        <f t="shared" ca="1" si="30"/>
        <v>#DIV/0!</v>
      </c>
      <c r="T100" s="123" t="e">
        <f t="shared" ca="1" si="31"/>
        <v>#DIV/0!</v>
      </c>
      <c r="U100" s="123"/>
      <c r="V100" s="123" t="e">
        <f t="shared" ca="1" si="35"/>
        <v>#DIV/0!</v>
      </c>
      <c r="W100" s="123" t="e">
        <f ca="1">ROUND((P99*factor!B100/UVUNIT),0)</f>
        <v>#DIV/0!</v>
      </c>
      <c r="X100" s="123" t="e">
        <f ca="1">ROUND((ROUND(P99*factor!C100/UVUNIT,0)+ROUND(P99*factor!H100/UVUNIT,0))*VLOOKUP(B100,Corridor,2,FALSE),0)</f>
        <v>#DIV/0!</v>
      </c>
      <c r="Y100" s="123" t="e">
        <f t="shared" ca="1" si="32"/>
        <v>#VALUE!</v>
      </c>
      <c r="Z100" s="109" t="e">
        <f ca="1">ROUND(IF(險種基本資料!$I$28="Y",factor!I100,factor!D100)*(1-VLOOKUP(A100+1,險種基本資料!L:V,2+險種基本資料!$H$28,FALSE)),0)</f>
        <v>#VALUE!</v>
      </c>
      <c r="AA100" t="e">
        <f ca="1">ROUND(IF(險種基本資料!$I$28="Y",factor!I101,factor!D101)*(1-VLOOKUP(A100+1,險種基本資料!L:V,2+險種基本資料!$H$28,FALSE)),0)</f>
        <v>#VALUE!</v>
      </c>
      <c r="AB100" t="e">
        <f ca="1">IF(B100=109,0,ROUND(SA*UNIT/UVUNIT*(Z100+(AA100+factor!C101-Z100)*ROUNDDOWN(1/365,6)),0))</f>
        <v>#VALUE!</v>
      </c>
      <c r="AC100" t="e">
        <f ca="1">IF(B100=109,0,ROUND(P100/UVUNIT*(factor!H100+(factor!H101+factor!C101-factor!H100)*ROUNDDOWN(1/365,6)) + IF(B100&lt;15,N100,0),0))</f>
        <v>#DIV/0!</v>
      </c>
      <c r="AD100">
        <f t="shared" ca="1" si="24"/>
        <v>0</v>
      </c>
      <c r="AE100">
        <f t="shared" ca="1" si="25"/>
        <v>0</v>
      </c>
      <c r="AF100" t="e">
        <f ca="1">factor!C100+AF99</f>
        <v>#VALUE!</v>
      </c>
    </row>
    <row r="101" spans="1:32" ht="16.149999999999999" hidden="1">
      <c r="A101" s="120">
        <v>99</v>
      </c>
      <c r="B101" s="121">
        <f t="shared" ca="1" si="34"/>
        <v>169</v>
      </c>
      <c r="C101" s="122">
        <f t="shared" si="36"/>
        <v>1.75</v>
      </c>
      <c r="D101" s="122">
        <f t="shared" si="36"/>
        <v>1.75</v>
      </c>
      <c r="E101" s="123" t="e">
        <f ca="1">ROUND(SA*factor!D101*UNIT/UVUNIT,RoundNo)+ ROUND(SA*factor!C101*UNIT/UVUNIT,RoundNo)</f>
        <v>#VALUE!</v>
      </c>
      <c r="F101" s="123" t="e">
        <f ca="1">ROUND(P100*factor!H101/UVUNIT,RoundNo)+ROUND(P100*(factor!C101/UVUNIT),RoundNo)</f>
        <v>#DIV/0!</v>
      </c>
      <c r="G101" s="123" t="e">
        <f t="shared" ca="1" si="27"/>
        <v>#VALUE!</v>
      </c>
      <c r="H101" s="124">
        <f t="shared" ca="1" si="20"/>
        <v>0</v>
      </c>
      <c r="I101" s="123">
        <f t="shared" ca="1" si="28"/>
        <v>2655727</v>
      </c>
      <c r="J101" s="123" t="e">
        <f ca="1">ROUND(SA*factor!G101*UNIT/UVUNIT,0)</f>
        <v>#VALUE!</v>
      </c>
      <c r="K101" s="123" t="e">
        <f ca="1">ROUND(SA*factor!C101*UNIT/UVUNIT,0)</f>
        <v>#VALUE!</v>
      </c>
      <c r="L101" s="123" t="e">
        <f ca="1">ROUND(SA*factor!E101*UNIT/UVUNIT,0)</f>
        <v>#VALUE!</v>
      </c>
      <c r="M101" s="123" t="e">
        <f ca="1">ROUND(SA*factor!D101*UNIT/UVUNIT,0)</f>
        <v>#VALUE!</v>
      </c>
      <c r="N101" s="123">
        <f t="shared" ca="1" si="21"/>
        <v>0</v>
      </c>
      <c r="O101" s="123" t="e">
        <f ca="1">IF(B101=15,ROUND(N101/(factor!C101+factor!H101)*UVUNIT,0),0)+IF(AND(B101&gt;15,OR(OR(PUAD=ZDIVOPT02,A101&lt;=PUAYear),AND(PMST=ZDIVOPT02,A101&gt;=PayYear))),ROUND((G101-H102)/(factor!C101+factor!H101)*UVUNIT,0),0)</f>
        <v>#VALUE!</v>
      </c>
      <c r="P101" s="123" t="e">
        <f t="shared" ca="1" si="29"/>
        <v>#DIV/0!</v>
      </c>
      <c r="Q101" s="123" t="e">
        <f ca="1">ROUND(P101*(factor!C101)/UVUNIT,0)+ROUND(P101*(factor!H101)/UVUNIT,0)</f>
        <v>#DIV/0!</v>
      </c>
      <c r="R101" s="123" t="e">
        <f t="shared" ca="1" si="22"/>
        <v>#VALUE!</v>
      </c>
      <c r="S101" s="123" t="e">
        <f t="shared" ca="1" si="30"/>
        <v>#DIV/0!</v>
      </c>
      <c r="T101" s="123" t="e">
        <f t="shared" ca="1" si="31"/>
        <v>#DIV/0!</v>
      </c>
      <c r="U101" s="123"/>
      <c r="V101" s="123" t="e">
        <f t="shared" ca="1" si="35"/>
        <v>#DIV/0!</v>
      </c>
      <c r="W101" s="123" t="e">
        <f ca="1">ROUND((P100*factor!B101/UVUNIT),0)</f>
        <v>#DIV/0!</v>
      </c>
      <c r="X101" s="123" t="e">
        <f ca="1">ROUND((ROUND(P100*factor!C101/UVUNIT,0)+ROUND(P100*factor!H101/UVUNIT,0))*VLOOKUP(B101,Corridor,2,FALSE),0)</f>
        <v>#DIV/0!</v>
      </c>
      <c r="Y101" s="123" t="e">
        <f t="shared" ca="1" si="32"/>
        <v>#VALUE!</v>
      </c>
      <c r="Z101" s="109" t="e">
        <f ca="1">ROUND(IF(險種基本資料!$I$28="Y",factor!I101,factor!D101)*(1-VLOOKUP(A101+1,險種基本資料!L:V,2+險種基本資料!$H$28,FALSE)),0)</f>
        <v>#VALUE!</v>
      </c>
      <c r="AA101" t="e">
        <f ca="1">ROUND(IF(險種基本資料!$I$28="Y",factor!I102,factor!D102)*(1-VLOOKUP(A101+1,險種基本資料!L:V,2+險種基本資料!$H$28,FALSE)),0)</f>
        <v>#VALUE!</v>
      </c>
      <c r="AB101" t="e">
        <f ca="1">IF(B101=109,0,ROUND(SA*UNIT/UVUNIT*(Z101+(AA101+factor!C102-Z101)*ROUNDDOWN(1/365,6)),0))</f>
        <v>#VALUE!</v>
      </c>
      <c r="AC101" t="e">
        <f ca="1">IF(B101=109,0,ROUND(P101/UVUNIT*(factor!H101+(factor!H102+factor!C102-factor!H101)*ROUNDDOWN(1/365,6)) + IF(B101&lt;15,N101,0),0))</f>
        <v>#DIV/0!</v>
      </c>
      <c r="AD101">
        <f t="shared" ca="1" si="24"/>
        <v>0</v>
      </c>
      <c r="AE101">
        <f t="shared" ca="1" si="25"/>
        <v>0</v>
      </c>
      <c r="AF101" t="e">
        <f ca="1">factor!C101+AF100</f>
        <v>#VALUE!</v>
      </c>
    </row>
    <row r="102" spans="1:32" ht="16.149999999999999" hidden="1">
      <c r="A102" s="120">
        <v>100</v>
      </c>
      <c r="B102" s="121">
        <f t="shared" ca="1" si="34"/>
        <v>170</v>
      </c>
      <c r="C102" s="122">
        <f t="shared" si="36"/>
        <v>1.75</v>
      </c>
      <c r="D102" s="122">
        <f t="shared" si="36"/>
        <v>1.75</v>
      </c>
      <c r="E102" s="123" t="e">
        <f ca="1">ROUND(SA*factor!D102*UNIT/UVUNIT,RoundNo)+ ROUND(SA*factor!C102*UNIT/UVUNIT,RoundNo)</f>
        <v>#VALUE!</v>
      </c>
      <c r="F102" s="123" t="e">
        <f ca="1">ROUND(P101*factor!H102/UVUNIT,RoundNo)+ROUND(P101*(factor!C102/UVUNIT),RoundNo)</f>
        <v>#DIV/0!</v>
      </c>
      <c r="G102" s="123" t="e">
        <f t="shared" ca="1" si="27"/>
        <v>#VALUE!</v>
      </c>
      <c r="H102" s="124">
        <f t="shared" ca="1" si="20"/>
        <v>0</v>
      </c>
      <c r="I102" s="123">
        <f t="shared" ca="1" si="28"/>
        <v>2655727</v>
      </c>
      <c r="J102" s="123" t="e">
        <f ca="1">ROUND(SA*factor!G102*UNIT/UVUNIT,0)</f>
        <v>#VALUE!</v>
      </c>
      <c r="K102" s="123" t="e">
        <f ca="1">ROUND(SA*factor!C102*UNIT/UVUNIT,0)</f>
        <v>#VALUE!</v>
      </c>
      <c r="L102" s="123" t="e">
        <f ca="1">ROUND(SA*factor!E102*UNIT/UVUNIT,0)</f>
        <v>#VALUE!</v>
      </c>
      <c r="M102" s="123" t="e">
        <f ca="1">ROUND(SA*factor!D102*UNIT/UVUNIT,0)</f>
        <v>#VALUE!</v>
      </c>
      <c r="N102" s="123">
        <f t="shared" ca="1" si="21"/>
        <v>0</v>
      </c>
      <c r="O102" s="123" t="e">
        <f ca="1">IF(B102=15,ROUND(N102/(factor!C102+factor!H102)*UVUNIT,0),0)+IF(AND(B102&gt;15,OR(OR(PUAD=ZDIVOPT02,A102&lt;=PUAYear),AND(PMST=ZDIVOPT02,A102&gt;=PayYear))),ROUND((G102-H103)/(factor!C102+factor!H102)*UVUNIT,0),0)</f>
        <v>#VALUE!</v>
      </c>
      <c r="P102" s="123" t="e">
        <f t="shared" ca="1" si="29"/>
        <v>#DIV/0!</v>
      </c>
      <c r="Q102" s="123" t="e">
        <f ca="1">ROUND(P102*(factor!C102)/UVUNIT,0)+ROUND(P102*(factor!H102)/UVUNIT,0)</f>
        <v>#DIV/0!</v>
      </c>
      <c r="R102" s="123" t="e">
        <f t="shared" ca="1" si="22"/>
        <v>#VALUE!</v>
      </c>
      <c r="S102" s="123" t="e">
        <f t="shared" ca="1" si="30"/>
        <v>#DIV/0!</v>
      </c>
      <c r="T102" s="123" t="e">
        <f t="shared" ca="1" si="31"/>
        <v>#DIV/0!</v>
      </c>
      <c r="U102" s="123"/>
      <c r="V102" s="123" t="e">
        <f t="shared" ca="1" si="35"/>
        <v>#DIV/0!</v>
      </c>
      <c r="W102" s="123" t="e">
        <f ca="1">ROUND((P101*factor!B102/UVUNIT),0)</f>
        <v>#DIV/0!</v>
      </c>
      <c r="X102" s="123" t="e">
        <f ca="1">ROUND((ROUND(P101*factor!C102/UVUNIT,0)+ROUND(P101*factor!H102/UVUNIT,0))*VLOOKUP(B102,Corridor,2,FALSE),0)</f>
        <v>#DIV/0!</v>
      </c>
      <c r="Y102" s="123" t="e">
        <f t="shared" ca="1" si="32"/>
        <v>#VALUE!</v>
      </c>
      <c r="Z102" s="109" t="e">
        <f ca="1">ROUND(IF(險種基本資料!$I$28="Y",factor!I102,factor!D102)*(1-VLOOKUP(A102+1,險種基本資料!L:V,2+險種基本資料!$H$28,FALSE)),0)</f>
        <v>#VALUE!</v>
      </c>
      <c r="AA102" t="e">
        <f ca="1">ROUND(IF(險種基本資料!$I$28="Y",factor!I103,factor!D103)*(1-VLOOKUP(A102+1,險種基本資料!L:V,2+險種基本資料!$H$28,FALSE)),0)</f>
        <v>#VALUE!</v>
      </c>
      <c r="AB102" t="e">
        <f ca="1">IF(B102=109,0,ROUND(SA*UNIT/UVUNIT*(Z102+(AA102+factor!C103-Z102)*ROUNDDOWN(1/365,6)),0))</f>
        <v>#VALUE!</v>
      </c>
      <c r="AC102" t="e">
        <f ca="1">IF(B102=109,0,ROUND(P102/UVUNIT*(factor!H102+(factor!H103+factor!C103-factor!H102)*ROUNDDOWN(1/365,6)) + IF(B102&lt;15,N102,0),0))</f>
        <v>#DIV/0!</v>
      </c>
      <c r="AD102">
        <f t="shared" ca="1" si="24"/>
        <v>0</v>
      </c>
      <c r="AE102">
        <f t="shared" ca="1" si="25"/>
        <v>0</v>
      </c>
      <c r="AF102" t="e">
        <f ca="1">factor!C102+AF101</f>
        <v>#VALUE!</v>
      </c>
    </row>
    <row r="103" spans="1:32" ht="16.149999999999999" hidden="1">
      <c r="A103" s="120">
        <v>101</v>
      </c>
      <c r="B103" s="121">
        <f t="shared" ca="1" si="34"/>
        <v>171</v>
      </c>
      <c r="C103" s="122">
        <f t="shared" si="36"/>
        <v>1.75</v>
      </c>
      <c r="D103" s="122">
        <f t="shared" si="36"/>
        <v>1.75</v>
      </c>
      <c r="E103" s="123" t="e">
        <f ca="1">ROUND(SA*factor!D103*UNIT/UVUNIT,RoundNo)+ ROUND(SA*factor!C103*UNIT/UVUNIT,RoundNo)</f>
        <v>#VALUE!</v>
      </c>
      <c r="F103" s="123" t="e">
        <f ca="1">ROUND(P102*factor!H103/UVUNIT,RoundNo)+ROUND(P102*(factor!C103/UVUNIT),RoundNo)</f>
        <v>#DIV/0!</v>
      </c>
      <c r="G103" s="123" t="e">
        <f t="shared" ca="1" si="27"/>
        <v>#VALUE!</v>
      </c>
      <c r="H103" s="124">
        <f t="shared" ca="1" si="20"/>
        <v>0</v>
      </c>
      <c r="I103" s="123">
        <f t="shared" ca="1" si="28"/>
        <v>2655727</v>
      </c>
      <c r="J103" s="123" t="e">
        <f ca="1">ROUND(SA*factor!G103*UNIT/UVUNIT,0)</f>
        <v>#VALUE!</v>
      </c>
      <c r="K103" s="123" t="e">
        <f ca="1">ROUND(SA*factor!C103*UNIT/UVUNIT,0)</f>
        <v>#VALUE!</v>
      </c>
      <c r="L103" s="123" t="e">
        <f ca="1">ROUND(SA*factor!E103*UNIT/UVUNIT,0)</f>
        <v>#VALUE!</v>
      </c>
      <c r="M103" s="123" t="e">
        <f ca="1">ROUND(SA*factor!D103*UNIT/UVUNIT,0)</f>
        <v>#VALUE!</v>
      </c>
      <c r="N103" s="123">
        <f t="shared" ca="1" si="21"/>
        <v>0</v>
      </c>
      <c r="O103" s="123" t="e">
        <f ca="1">IF(B103=15,ROUND(N103/(factor!C103+factor!H103)*UVUNIT,0),0)+IF(AND(B103&gt;15,OR(OR(PUAD=ZDIVOPT02,A103&lt;=PUAYear),AND(PMST=ZDIVOPT02,A103&gt;=PayYear))),ROUND((G103-H104)/(factor!C103+factor!H103)*UVUNIT,0),0)</f>
        <v>#VALUE!</v>
      </c>
      <c r="P103" s="123" t="e">
        <f t="shared" ca="1" si="29"/>
        <v>#DIV/0!</v>
      </c>
      <c r="Q103" s="123" t="e">
        <f ca="1">ROUND(P103*(factor!C103)/UVUNIT,0)+ROUND(P103*(factor!H103)/UVUNIT,0)</f>
        <v>#DIV/0!</v>
      </c>
      <c r="R103" s="123" t="e">
        <f t="shared" ca="1" si="22"/>
        <v>#VALUE!</v>
      </c>
      <c r="S103" s="123" t="e">
        <f t="shared" ca="1" si="30"/>
        <v>#DIV/0!</v>
      </c>
      <c r="T103" s="123" t="e">
        <f t="shared" ca="1" si="31"/>
        <v>#DIV/0!</v>
      </c>
      <c r="U103" s="123"/>
      <c r="V103" s="123" t="e">
        <f t="shared" ca="1" si="35"/>
        <v>#DIV/0!</v>
      </c>
      <c r="W103" s="123" t="e">
        <f ca="1">ROUND((P102*factor!B103/UVUNIT),0)</f>
        <v>#DIV/0!</v>
      </c>
      <c r="X103" s="123" t="e">
        <f ca="1">ROUND((ROUND(P102*factor!C103/UVUNIT,0)+ROUND(P102*factor!H103/UVUNIT,0))*VLOOKUP(B103,Corridor,2,FALSE),0)</f>
        <v>#DIV/0!</v>
      </c>
      <c r="Y103" s="123" t="e">
        <f t="shared" ca="1" si="32"/>
        <v>#VALUE!</v>
      </c>
      <c r="Z103" s="109" t="e">
        <f ca="1">ROUND(IF(險種基本資料!$I$28="Y",factor!I103,factor!D103)*(1-VLOOKUP(A103+1,險種基本資料!L:V,2+險種基本資料!$H$28,FALSE)),0)</f>
        <v>#VALUE!</v>
      </c>
      <c r="AA103" t="e">
        <f ca="1">ROUND(IF(險種基本資料!$I$28="Y",factor!I104,factor!D104)*(1-VLOOKUP(A103+1,險種基本資料!L:V,2+險種基本資料!$H$28,FALSE)),0)</f>
        <v>#VALUE!</v>
      </c>
      <c r="AB103" t="e">
        <f ca="1">IF(B103=109,0,ROUND(SA*UNIT/UVUNIT*(Z103+(AA103+factor!C104-Z103)*ROUNDDOWN(1/365,6)),0))</f>
        <v>#VALUE!</v>
      </c>
      <c r="AC103" t="e">
        <f ca="1">IF(B103=109,0,ROUND(P103/UVUNIT*(factor!H103+(factor!H104+factor!C104-factor!H103)*ROUNDDOWN(1/365,6)) + IF(B103&lt;15,N103,0),0))</f>
        <v>#DIV/0!</v>
      </c>
      <c r="AD103">
        <f t="shared" ca="1" si="24"/>
        <v>0</v>
      </c>
      <c r="AE103">
        <f t="shared" ca="1" si="25"/>
        <v>0</v>
      </c>
      <c r="AF103" t="e">
        <f ca="1">factor!C103+AF102</f>
        <v>#VALUE!</v>
      </c>
    </row>
    <row r="104" spans="1:32" ht="16.149999999999999" hidden="1">
      <c r="A104" s="120">
        <v>102</v>
      </c>
      <c r="B104" s="121">
        <f t="shared" ca="1" si="34"/>
        <v>172</v>
      </c>
      <c r="C104" s="122">
        <f t="shared" si="36"/>
        <v>1.75</v>
      </c>
      <c r="D104" s="122">
        <f t="shared" si="36"/>
        <v>1.75</v>
      </c>
      <c r="E104" s="123" t="e">
        <f ca="1">ROUND(SA*factor!D104*UNIT/UVUNIT,RoundNo)+ ROUND(SA*factor!C104*UNIT/UVUNIT,RoundNo)</f>
        <v>#VALUE!</v>
      </c>
      <c r="F104" s="123" t="e">
        <f ca="1">ROUND(P103*factor!H104/UVUNIT,RoundNo)+ROUND(P103*(factor!C104/UVUNIT),RoundNo)</f>
        <v>#DIV/0!</v>
      </c>
      <c r="G104" s="123" t="e">
        <f t="shared" ca="1" si="27"/>
        <v>#VALUE!</v>
      </c>
      <c r="H104" s="124">
        <f t="shared" ca="1" si="20"/>
        <v>0</v>
      </c>
      <c r="I104" s="123">
        <f t="shared" ca="1" si="28"/>
        <v>2655727</v>
      </c>
      <c r="J104" s="123" t="e">
        <f ca="1">ROUND(SA*factor!G104*UNIT/UVUNIT,0)</f>
        <v>#VALUE!</v>
      </c>
      <c r="K104" s="123" t="e">
        <f ca="1">ROUND(SA*factor!C104*UNIT/UVUNIT,0)</f>
        <v>#VALUE!</v>
      </c>
      <c r="L104" s="123" t="e">
        <f ca="1">ROUND(SA*factor!E104*UNIT/UVUNIT,0)</f>
        <v>#VALUE!</v>
      </c>
      <c r="M104" s="123" t="e">
        <f ca="1">ROUND(SA*factor!D104*UNIT/UVUNIT,0)</f>
        <v>#VALUE!</v>
      </c>
      <c r="N104" s="123">
        <f t="shared" ca="1" si="21"/>
        <v>0</v>
      </c>
      <c r="O104" s="123" t="e">
        <f ca="1">IF(B104=15,ROUND(N104/(factor!C104+factor!H104)*UVUNIT,0),0)+IF(AND(B104&gt;15,OR(OR(PUAD=ZDIVOPT02,A104&lt;=PUAYear),AND(PMST=ZDIVOPT02,A104&gt;=PayYear))),ROUND((G104-H105)/(factor!C104+factor!H104)*UVUNIT,0),0)</f>
        <v>#VALUE!</v>
      </c>
      <c r="P104" s="123" t="e">
        <f t="shared" ca="1" si="29"/>
        <v>#DIV/0!</v>
      </c>
      <c r="Q104" s="123" t="e">
        <f ca="1">ROUND(P104*(factor!C104)/UVUNIT,0)+ROUND(P104*(factor!H104)/UVUNIT,0)</f>
        <v>#DIV/0!</v>
      </c>
      <c r="R104" s="123" t="e">
        <f t="shared" ca="1" si="22"/>
        <v>#VALUE!</v>
      </c>
      <c r="S104" s="123" t="e">
        <f t="shared" ca="1" si="30"/>
        <v>#DIV/0!</v>
      </c>
      <c r="T104" s="123" t="e">
        <f t="shared" ca="1" si="31"/>
        <v>#DIV/0!</v>
      </c>
      <c r="U104" s="123"/>
      <c r="V104" s="123" t="e">
        <f t="shared" ca="1" si="35"/>
        <v>#DIV/0!</v>
      </c>
      <c r="W104" s="123" t="e">
        <f ca="1">ROUND((P103*factor!B104/UVUNIT),0)</f>
        <v>#DIV/0!</v>
      </c>
      <c r="X104" s="123" t="e">
        <f ca="1">ROUND((ROUND(P103*factor!C104/UVUNIT,0)+ROUND(P103*factor!H104/UVUNIT,0))*VLOOKUP(B104,Corridor,2,FALSE),0)</f>
        <v>#DIV/0!</v>
      </c>
      <c r="Y104" s="123" t="e">
        <f t="shared" ca="1" si="32"/>
        <v>#VALUE!</v>
      </c>
      <c r="Z104" s="109" t="e">
        <f ca="1">ROUND(IF(險種基本資料!$I$28="Y",factor!I104,factor!D104)*(1-VLOOKUP(A104+1,險種基本資料!L:V,2+險種基本資料!$H$28,FALSE)),0)</f>
        <v>#VALUE!</v>
      </c>
      <c r="AA104" t="e">
        <f ca="1">ROUND(IF(險種基本資料!$I$28="Y",factor!I105,factor!D105)*(1-VLOOKUP(A104+1,險種基本資料!L:V,2+險種基本資料!$H$28,FALSE)),0)</f>
        <v>#VALUE!</v>
      </c>
      <c r="AB104" t="e">
        <f ca="1">IF(B104=109,0,ROUND(SA*UNIT/UVUNIT*(Z104+(AA104+factor!C105-Z104)*ROUNDDOWN(1/365,6)),0))</f>
        <v>#VALUE!</v>
      </c>
      <c r="AC104" t="e">
        <f ca="1">IF(B104=109,0,ROUND(P104/UVUNIT*(factor!H104+(factor!H105+factor!C105-factor!H104)*ROUNDDOWN(1/365,6)) + IF(B104&lt;15,N104,0),0))</f>
        <v>#DIV/0!</v>
      </c>
      <c r="AD104">
        <f t="shared" ca="1" si="24"/>
        <v>0</v>
      </c>
      <c r="AE104">
        <f t="shared" ca="1" si="25"/>
        <v>0</v>
      </c>
      <c r="AF104" t="e">
        <f ca="1">factor!C104+AF103</f>
        <v>#VALUE!</v>
      </c>
    </row>
    <row r="105" spans="1:32" ht="16.149999999999999" hidden="1">
      <c r="A105" s="120">
        <v>103</v>
      </c>
      <c r="B105" s="121">
        <f t="shared" ca="1" si="34"/>
        <v>173</v>
      </c>
      <c r="C105" s="122">
        <f t="shared" si="36"/>
        <v>1.75</v>
      </c>
      <c r="D105" s="122">
        <f t="shared" si="36"/>
        <v>1.75</v>
      </c>
      <c r="E105" s="123" t="e">
        <f ca="1">ROUND(SA*factor!D105*UNIT/UVUNIT,RoundNo)+ ROUND(SA*factor!C105*UNIT/UVUNIT,RoundNo)</f>
        <v>#VALUE!</v>
      </c>
      <c r="F105" s="123" t="e">
        <f ca="1">ROUND(P104*factor!H105/UVUNIT,RoundNo)+ROUND(P104*(factor!C105/UVUNIT),RoundNo)</f>
        <v>#DIV/0!</v>
      </c>
      <c r="G105" s="123" t="e">
        <f t="shared" ca="1" si="27"/>
        <v>#VALUE!</v>
      </c>
      <c r="H105" s="124">
        <f t="shared" ca="1" si="20"/>
        <v>0</v>
      </c>
      <c r="I105" s="123">
        <f t="shared" ca="1" si="28"/>
        <v>2655727</v>
      </c>
      <c r="J105" s="123" t="e">
        <f ca="1">ROUND(SA*factor!G105*UNIT/UVUNIT,0)</f>
        <v>#VALUE!</v>
      </c>
      <c r="K105" s="123" t="e">
        <f ca="1">ROUND(SA*factor!C105*UNIT/UVUNIT,0)</f>
        <v>#VALUE!</v>
      </c>
      <c r="L105" s="123" t="e">
        <f ca="1">ROUND(SA*factor!E105*UNIT/UVUNIT,0)</f>
        <v>#VALUE!</v>
      </c>
      <c r="M105" s="123" t="e">
        <f ca="1">ROUND(SA*factor!D105*UNIT/UVUNIT,0)</f>
        <v>#VALUE!</v>
      </c>
      <c r="N105" s="123">
        <f t="shared" ca="1" si="21"/>
        <v>0</v>
      </c>
      <c r="O105" s="123" t="e">
        <f ca="1">IF(B105=15,ROUND(N105/(factor!C105+factor!H105)*UVUNIT,0),0)+IF(AND(B105&gt;15,OR(OR(PUAD=ZDIVOPT02,A105&lt;=PUAYear),AND(PMST=ZDIVOPT02,A105&gt;=PayYear))),ROUND((G105-H106)/(factor!C105+factor!H105)*UVUNIT,0),0)</f>
        <v>#VALUE!</v>
      </c>
      <c r="P105" s="123" t="e">
        <f t="shared" ca="1" si="29"/>
        <v>#DIV/0!</v>
      </c>
      <c r="Q105" s="123" t="e">
        <f ca="1">ROUND(P105*(factor!C105)/UVUNIT,0)+ROUND(P105*(factor!H105)/UVUNIT,0)</f>
        <v>#DIV/0!</v>
      </c>
      <c r="R105" s="123" t="e">
        <f t="shared" ca="1" si="22"/>
        <v>#VALUE!</v>
      </c>
      <c r="S105" s="123" t="e">
        <f t="shared" ca="1" si="30"/>
        <v>#DIV/0!</v>
      </c>
      <c r="T105" s="123" t="e">
        <f t="shared" ca="1" si="31"/>
        <v>#DIV/0!</v>
      </c>
      <c r="U105" s="123"/>
      <c r="V105" s="123" t="e">
        <f t="shared" ca="1" si="35"/>
        <v>#DIV/0!</v>
      </c>
      <c r="W105" s="123" t="e">
        <f ca="1">ROUND((P104*factor!B105/UVUNIT),0)</f>
        <v>#DIV/0!</v>
      </c>
      <c r="X105" s="123" t="e">
        <f ca="1">ROUND((ROUND(P104*factor!C105/UVUNIT,0)+ROUND(P104*factor!H105/UVUNIT,0))*VLOOKUP(B105,Corridor,2,FALSE),0)</f>
        <v>#DIV/0!</v>
      </c>
      <c r="Y105" s="123" t="e">
        <f t="shared" ca="1" si="32"/>
        <v>#VALUE!</v>
      </c>
      <c r="Z105" s="109" t="e">
        <f ca="1">ROUND(IF(險種基本資料!$I$28="Y",factor!I105,factor!D105)*(1-VLOOKUP(A105+1,險種基本資料!L:V,2+險種基本資料!$H$28,FALSE)),0)</f>
        <v>#VALUE!</v>
      </c>
      <c r="AA105" t="e">
        <f ca="1">ROUND(IF(險種基本資料!$I$28="Y",factor!I106,factor!D106)*(1-VLOOKUP(A105+1,險種基本資料!L:V,2+險種基本資料!$H$28,FALSE)),0)</f>
        <v>#VALUE!</v>
      </c>
      <c r="AB105" t="e">
        <f ca="1">IF(B105=109,0,ROUND(SA*UNIT/UVUNIT*(Z105+(AA105+factor!C106-Z105)*ROUNDDOWN(1/365,6)),0))</f>
        <v>#VALUE!</v>
      </c>
      <c r="AC105" t="e">
        <f ca="1">IF(B105=109,0,ROUND(P105/UVUNIT*(factor!H105+(factor!H106+factor!C106-factor!H105)*ROUNDDOWN(1/365,6)) + IF(B105&lt;15,N105,0),0))</f>
        <v>#DIV/0!</v>
      </c>
      <c r="AD105">
        <f t="shared" ca="1" si="24"/>
        <v>0</v>
      </c>
      <c r="AE105">
        <f t="shared" ca="1" si="25"/>
        <v>0</v>
      </c>
      <c r="AF105" t="e">
        <f ca="1">factor!C105+AF104</f>
        <v>#VALUE!</v>
      </c>
    </row>
    <row r="106" spans="1:32" ht="16.149999999999999" hidden="1">
      <c r="A106" s="120">
        <v>104</v>
      </c>
      <c r="B106" s="121">
        <f t="shared" ca="1" si="34"/>
        <v>174</v>
      </c>
      <c r="C106" s="122">
        <f t="shared" si="36"/>
        <v>1.75</v>
      </c>
      <c r="D106" s="122">
        <f t="shared" si="36"/>
        <v>1.75</v>
      </c>
      <c r="E106" s="123" t="e">
        <f ca="1">ROUND(SA*factor!D106*UNIT/UVUNIT,RoundNo)+ ROUND(SA*factor!C106*UNIT/UVUNIT,RoundNo)</f>
        <v>#VALUE!</v>
      </c>
      <c r="F106" s="123" t="e">
        <f ca="1">ROUND(P105*factor!H106/UVUNIT,RoundNo)+ROUND(P105*(factor!C106/UVUNIT),RoundNo)</f>
        <v>#DIV/0!</v>
      </c>
      <c r="G106" s="123" t="e">
        <f t="shared" ca="1" si="27"/>
        <v>#VALUE!</v>
      </c>
      <c r="H106" s="124">
        <f t="shared" ca="1" si="20"/>
        <v>0</v>
      </c>
      <c r="I106" s="123">
        <f t="shared" ca="1" si="28"/>
        <v>2655727</v>
      </c>
      <c r="J106" s="123" t="e">
        <f ca="1">ROUND(SA*factor!G106*UNIT/UVUNIT,0)</f>
        <v>#VALUE!</v>
      </c>
      <c r="K106" s="123" t="e">
        <f ca="1">ROUND(SA*factor!C106*UNIT/UVUNIT,0)</f>
        <v>#VALUE!</v>
      </c>
      <c r="L106" s="123" t="e">
        <f ca="1">ROUND(SA*factor!E106*UNIT/UVUNIT,0)</f>
        <v>#VALUE!</v>
      </c>
      <c r="M106" s="123" t="e">
        <f ca="1">ROUND(SA*factor!D106*UNIT/UVUNIT,0)</f>
        <v>#VALUE!</v>
      </c>
      <c r="N106" s="123">
        <f t="shared" ca="1" si="21"/>
        <v>0</v>
      </c>
      <c r="O106" s="123" t="e">
        <f ca="1">IF(B106=15,ROUND(N106/(factor!C106+factor!H106)*UVUNIT,0),0)+IF(AND(B106&gt;15,OR(OR(PUAD=ZDIVOPT02,A106&lt;=PUAYear),AND(PMST=ZDIVOPT02,A106&gt;=PayYear))),ROUND((G106-H107)/(factor!C106+factor!H106)*UVUNIT,0),0)</f>
        <v>#VALUE!</v>
      </c>
      <c r="P106" s="123" t="e">
        <f t="shared" ca="1" si="29"/>
        <v>#DIV/0!</v>
      </c>
      <c r="Q106" s="123" t="e">
        <f ca="1">ROUND(P106*(factor!C106)/UVUNIT,0)+ROUND(P106*(factor!H106)/UVUNIT,0)</f>
        <v>#DIV/0!</v>
      </c>
      <c r="R106" s="123" t="e">
        <f t="shared" ca="1" si="22"/>
        <v>#VALUE!</v>
      </c>
      <c r="S106" s="123" t="e">
        <f t="shared" ca="1" si="30"/>
        <v>#DIV/0!</v>
      </c>
      <c r="T106" s="123" t="e">
        <f t="shared" ca="1" si="31"/>
        <v>#DIV/0!</v>
      </c>
      <c r="U106" s="123"/>
      <c r="V106" s="123" t="e">
        <f t="shared" ca="1" si="35"/>
        <v>#DIV/0!</v>
      </c>
      <c r="W106" s="123" t="e">
        <f ca="1">ROUND((P105*factor!B106/UVUNIT),0)</f>
        <v>#DIV/0!</v>
      </c>
      <c r="X106" s="123" t="e">
        <f ca="1">ROUND((ROUND(P105*factor!C106/UVUNIT,0)+ROUND(P105*factor!H106/UVUNIT,0))*VLOOKUP(B106,Corridor,2,FALSE),0)</f>
        <v>#DIV/0!</v>
      </c>
      <c r="Y106" s="123" t="e">
        <f t="shared" ca="1" si="32"/>
        <v>#VALUE!</v>
      </c>
      <c r="Z106" s="109" t="e">
        <f ca="1">ROUND(IF(險種基本資料!$I$28="Y",factor!I106,factor!D106)*(1-VLOOKUP(A106+1,險種基本資料!L:V,2+險種基本資料!$H$28,FALSE)),0)</f>
        <v>#VALUE!</v>
      </c>
      <c r="AA106" t="e">
        <f ca="1">ROUND(IF(險種基本資料!$I$28="Y",factor!I107,factor!D107)*(1-VLOOKUP(A106+1,險種基本資料!L:V,2+險種基本資料!$H$28,FALSE)),0)</f>
        <v>#VALUE!</v>
      </c>
      <c r="AB106" t="e">
        <f ca="1">IF(B106=109,0,ROUND(SA*UNIT/UVUNIT*(Z106+(AA106+factor!C107-Z106)*ROUNDDOWN(1/365,6)),0))</f>
        <v>#VALUE!</v>
      </c>
      <c r="AC106" t="e">
        <f ca="1">IF(B106=109,0,ROUND(P106/UVUNIT*(factor!H106+(factor!H107+factor!C107-factor!H106)*ROUNDDOWN(1/365,6)) + IF(B106&lt;15,N106,0),0))</f>
        <v>#DIV/0!</v>
      </c>
      <c r="AD106">
        <f t="shared" ca="1" si="24"/>
        <v>0</v>
      </c>
      <c r="AE106">
        <f t="shared" ca="1" si="25"/>
        <v>0</v>
      </c>
      <c r="AF106" t="e">
        <f ca="1">factor!C106+AF105</f>
        <v>#VALUE!</v>
      </c>
    </row>
    <row r="107" spans="1:32" ht="16.149999999999999" hidden="1">
      <c r="A107" s="120">
        <v>105</v>
      </c>
      <c r="B107" s="121">
        <f t="shared" ca="1" si="34"/>
        <v>175</v>
      </c>
      <c r="C107" s="122">
        <f t="shared" si="36"/>
        <v>1.75</v>
      </c>
      <c r="D107" s="122">
        <f t="shared" si="36"/>
        <v>1.75</v>
      </c>
      <c r="E107" s="123" t="e">
        <f ca="1">ROUND(SA*factor!D107*UNIT/UVUNIT,RoundNo)+ ROUND(SA*factor!C107*UNIT/UVUNIT,RoundNo)</f>
        <v>#VALUE!</v>
      </c>
      <c r="F107" s="123" t="e">
        <f ca="1">ROUND(P106*factor!H107/UVUNIT,RoundNo)+ROUND(P106*(factor!C107/UVUNIT),RoundNo)</f>
        <v>#DIV/0!</v>
      </c>
      <c r="G107" s="123" t="e">
        <f t="shared" ca="1" si="27"/>
        <v>#VALUE!</v>
      </c>
      <c r="H107" s="124">
        <f t="shared" ca="1" si="20"/>
        <v>0</v>
      </c>
      <c r="I107" s="123">
        <f t="shared" ca="1" si="28"/>
        <v>2655727</v>
      </c>
      <c r="J107" s="123" t="e">
        <f ca="1">ROUND(SA*factor!G107*UNIT/UVUNIT,0)</f>
        <v>#VALUE!</v>
      </c>
      <c r="K107" s="123" t="e">
        <f ca="1">ROUND(SA*factor!C107*UNIT/UVUNIT,0)</f>
        <v>#VALUE!</v>
      </c>
      <c r="L107" s="123" t="e">
        <f ca="1">ROUND(SA*factor!E107*UNIT/UVUNIT,0)</f>
        <v>#VALUE!</v>
      </c>
      <c r="M107" s="123" t="e">
        <f ca="1">ROUND(SA*factor!D107*UNIT/UVUNIT,0)</f>
        <v>#VALUE!</v>
      </c>
      <c r="N107" s="123">
        <f t="shared" ca="1" si="21"/>
        <v>0</v>
      </c>
      <c r="O107" s="123" t="e">
        <f ca="1">IF(B107=15,ROUND(N107/(factor!C107+factor!H107)*UVUNIT,0),0)+IF(AND(B107&gt;15,OR(OR(PUAD=ZDIVOPT02,A107&lt;=PUAYear),AND(PMST=ZDIVOPT02,A107&gt;=PayYear))),ROUND((G107-H108)/(factor!C107+factor!H107)*UVUNIT,0),0)</f>
        <v>#VALUE!</v>
      </c>
      <c r="P107" s="123" t="e">
        <f t="shared" ca="1" si="29"/>
        <v>#DIV/0!</v>
      </c>
      <c r="Q107" s="123" t="e">
        <f ca="1">ROUND(P107*(factor!C107)/UVUNIT,0)+ROUND(P107*(factor!H107)/UVUNIT,0)</f>
        <v>#DIV/0!</v>
      </c>
      <c r="R107" s="123" t="e">
        <f t="shared" ca="1" si="22"/>
        <v>#VALUE!</v>
      </c>
      <c r="S107" s="123" t="e">
        <f t="shared" ca="1" si="30"/>
        <v>#DIV/0!</v>
      </c>
      <c r="T107" s="123" t="e">
        <f t="shared" ca="1" si="31"/>
        <v>#DIV/0!</v>
      </c>
      <c r="U107" s="123"/>
      <c r="V107" s="123" t="e">
        <f t="shared" ca="1" si="35"/>
        <v>#DIV/0!</v>
      </c>
      <c r="W107" s="123" t="e">
        <f ca="1">ROUND((P106*factor!B107/UVUNIT),0)</f>
        <v>#DIV/0!</v>
      </c>
      <c r="X107" s="123" t="e">
        <f ca="1">ROUND((ROUND(P106*factor!C107/UVUNIT,0)+ROUND(P106*factor!H107/UVUNIT,0))*VLOOKUP(B107,Corridor,2,FALSE),0)</f>
        <v>#DIV/0!</v>
      </c>
      <c r="Y107" s="123" t="e">
        <f t="shared" ca="1" si="32"/>
        <v>#VALUE!</v>
      </c>
      <c r="Z107" s="109" t="e">
        <f ca="1">ROUND(IF(險種基本資料!$I$28="Y",factor!I107,factor!D107)*(1-VLOOKUP(A107+1,險種基本資料!L:V,2+險種基本資料!$H$28,FALSE)),0)</f>
        <v>#VALUE!</v>
      </c>
      <c r="AA107" t="e">
        <f ca="1">ROUND(IF(險種基本資料!$I$28="Y",factor!I108,factor!D108)*(1-VLOOKUP(A107+1,險種基本資料!L:V,2+險種基本資料!$H$28,FALSE)),0)</f>
        <v>#VALUE!</v>
      </c>
      <c r="AB107" t="e">
        <f ca="1">IF(B107=109,0,ROUND(SA*UNIT/UVUNIT*(Z107+(AA107+factor!C108-Z107)*ROUNDDOWN(1/365,6)),0))</f>
        <v>#VALUE!</v>
      </c>
      <c r="AC107" t="e">
        <f ca="1">IF(B107=109,0,ROUND(P107/UVUNIT*(factor!H107+(factor!H108+factor!C108-factor!H107)*ROUNDDOWN(1/365,6)) + IF(B107&lt;15,N107,0),0))</f>
        <v>#DIV/0!</v>
      </c>
      <c r="AD107">
        <f t="shared" ca="1" si="24"/>
        <v>0</v>
      </c>
      <c r="AE107">
        <f t="shared" ca="1" si="25"/>
        <v>0</v>
      </c>
      <c r="AF107" t="e">
        <f ca="1">factor!C107+AF106</f>
        <v>#VALUE!</v>
      </c>
    </row>
    <row r="108" spans="1:32" ht="16.149999999999999" hidden="1">
      <c r="A108" s="120">
        <v>106</v>
      </c>
      <c r="B108" s="121">
        <f t="shared" ca="1" si="34"/>
        <v>176</v>
      </c>
      <c r="C108" s="122">
        <f t="shared" si="36"/>
        <v>1.75</v>
      </c>
      <c r="D108" s="122">
        <f t="shared" si="36"/>
        <v>1.75</v>
      </c>
      <c r="E108" s="123" t="e">
        <f ca="1">ROUND(SA*factor!D108*UNIT/UVUNIT,RoundNo)+ ROUND(SA*factor!C108*UNIT/UVUNIT,RoundNo)</f>
        <v>#VALUE!</v>
      </c>
      <c r="F108" s="123" t="e">
        <f ca="1">ROUND(P107*factor!H108/UVUNIT,RoundNo)+ROUND(P107*(factor!C108/UVUNIT),RoundNo)</f>
        <v>#DIV/0!</v>
      </c>
      <c r="G108" s="123" t="e">
        <f t="shared" ca="1" si="27"/>
        <v>#VALUE!</v>
      </c>
      <c r="H108" s="124">
        <f t="shared" ca="1" si="20"/>
        <v>0</v>
      </c>
      <c r="I108" s="123">
        <f t="shared" ca="1" si="28"/>
        <v>2655727</v>
      </c>
      <c r="J108" s="123" t="e">
        <f ca="1">ROUND(SA*factor!G108*UNIT/UVUNIT,0)</f>
        <v>#VALUE!</v>
      </c>
      <c r="K108" s="123" t="e">
        <f ca="1">ROUND(SA*factor!C108*UNIT/UVUNIT,0)</f>
        <v>#VALUE!</v>
      </c>
      <c r="L108" s="123" t="e">
        <f ca="1">ROUND(SA*factor!E108*UNIT/UVUNIT,0)</f>
        <v>#VALUE!</v>
      </c>
      <c r="M108" s="123" t="e">
        <f ca="1">ROUND(SA*factor!D108*UNIT/UVUNIT,0)</f>
        <v>#VALUE!</v>
      </c>
      <c r="N108" s="123">
        <f t="shared" ca="1" si="21"/>
        <v>0</v>
      </c>
      <c r="O108" s="123" t="e">
        <f ca="1">IF(B108=15,ROUND(N108/(factor!C108+factor!H108)*UVUNIT,0),0)+IF(AND(B108&gt;15,OR(OR(PUAD=ZDIVOPT02,A108&lt;=PUAYear),AND(PMST=ZDIVOPT02,A108&gt;=PayYear))),ROUND((G108-H109)/(factor!C108+factor!H108)*UVUNIT,0),0)</f>
        <v>#VALUE!</v>
      </c>
      <c r="P108" s="123" t="e">
        <f t="shared" ca="1" si="29"/>
        <v>#DIV/0!</v>
      </c>
      <c r="Q108" s="123" t="e">
        <f ca="1">ROUND(P108*(factor!C108)/UVUNIT,0)+ROUND(P108*(factor!H108)/UVUNIT,0)</f>
        <v>#DIV/0!</v>
      </c>
      <c r="R108" s="123" t="e">
        <f t="shared" ca="1" si="22"/>
        <v>#VALUE!</v>
      </c>
      <c r="S108" s="123" t="e">
        <f t="shared" ca="1" si="30"/>
        <v>#DIV/0!</v>
      </c>
      <c r="T108" s="123" t="e">
        <f t="shared" ca="1" si="31"/>
        <v>#DIV/0!</v>
      </c>
      <c r="U108" s="123"/>
      <c r="V108" s="123" t="e">
        <f t="shared" ca="1" si="35"/>
        <v>#DIV/0!</v>
      </c>
      <c r="W108" s="123" t="e">
        <f ca="1">ROUND((P107*factor!B108/UVUNIT),0)</f>
        <v>#DIV/0!</v>
      </c>
      <c r="X108" s="123" t="e">
        <f ca="1">ROUND((ROUND(P107*factor!C108/UVUNIT,0)+ROUND(P107*factor!H108/UVUNIT,0))*VLOOKUP(B108,Corridor,2,FALSE),0)</f>
        <v>#DIV/0!</v>
      </c>
      <c r="Y108" s="123" t="e">
        <f t="shared" ca="1" si="32"/>
        <v>#VALUE!</v>
      </c>
      <c r="Z108" s="109" t="e">
        <f ca="1">ROUND(IF(險種基本資料!$I$28="Y",factor!I108,factor!D108)*(1-VLOOKUP(A108+1,險種基本資料!L:V,2+險種基本資料!$H$28,FALSE)),0)</f>
        <v>#VALUE!</v>
      </c>
      <c r="AA108" t="e">
        <f ca="1">ROUND(IF(險種基本資料!$I$28="Y",factor!I109,factor!D109)*(1-VLOOKUP(A108+1,險種基本資料!L:V,2+險種基本資料!$H$28,FALSE)),0)</f>
        <v>#VALUE!</v>
      </c>
      <c r="AB108" t="e">
        <f ca="1">IF(B108=109,0,ROUND(SA*UNIT/UVUNIT*(Z108+(AA108+factor!C109-Z108)*ROUNDDOWN(1/365,6)),0))</f>
        <v>#VALUE!</v>
      </c>
      <c r="AC108" t="e">
        <f ca="1">IF(B108=109,0,ROUND(P108/UVUNIT*(factor!H108+(factor!H109+factor!C109-factor!H108)*ROUNDDOWN(1/365,6)) + IF(B108&lt;15,N108,0),0))</f>
        <v>#DIV/0!</v>
      </c>
      <c r="AD108">
        <f t="shared" ca="1" si="24"/>
        <v>0</v>
      </c>
      <c r="AE108">
        <f t="shared" ca="1" si="25"/>
        <v>0</v>
      </c>
      <c r="AF108" t="e">
        <f ca="1">factor!C108+AF107</f>
        <v>#VALUE!</v>
      </c>
    </row>
    <row r="109" spans="1:32" ht="16.149999999999999" hidden="1">
      <c r="A109" s="120">
        <v>107</v>
      </c>
      <c r="B109" s="121">
        <f t="shared" ca="1" si="34"/>
        <v>177</v>
      </c>
      <c r="C109" s="122">
        <f t="shared" si="36"/>
        <v>1.75</v>
      </c>
      <c r="D109" s="122">
        <f t="shared" si="36"/>
        <v>1.75</v>
      </c>
      <c r="E109" s="123" t="e">
        <f ca="1">ROUND(SA*factor!D109*UNIT/UVUNIT,RoundNo)+ ROUND(SA*factor!C109*UNIT/UVUNIT,RoundNo)</f>
        <v>#VALUE!</v>
      </c>
      <c r="F109" s="123" t="e">
        <f ca="1">ROUND(P108*factor!H109/UVUNIT,RoundNo)+ROUND(P108*(factor!C109/UVUNIT),RoundNo)</f>
        <v>#DIV/0!</v>
      </c>
      <c r="G109" s="123" t="e">
        <f t="shared" ca="1" si="27"/>
        <v>#VALUE!</v>
      </c>
      <c r="H109" s="124">
        <f t="shared" ca="1" si="20"/>
        <v>0</v>
      </c>
      <c r="I109" s="123">
        <f t="shared" ca="1" si="28"/>
        <v>2655727</v>
      </c>
      <c r="J109" s="123" t="e">
        <f ca="1">ROUND(SA*factor!G109*UNIT/UVUNIT,0)</f>
        <v>#VALUE!</v>
      </c>
      <c r="K109" s="123" t="e">
        <f ca="1">ROUND(SA*factor!C109*UNIT/UVUNIT,0)</f>
        <v>#VALUE!</v>
      </c>
      <c r="L109" s="123" t="e">
        <f ca="1">ROUND(SA*factor!E109*UNIT/UVUNIT,0)</f>
        <v>#VALUE!</v>
      </c>
      <c r="M109" s="123" t="e">
        <f ca="1">ROUND(SA*factor!D109*UNIT/UVUNIT,0)</f>
        <v>#VALUE!</v>
      </c>
      <c r="N109" s="123">
        <f t="shared" ca="1" si="21"/>
        <v>0</v>
      </c>
      <c r="O109" s="123" t="e">
        <f ca="1">IF(B109=15,ROUND(N109/(factor!C109+factor!H109)*UVUNIT,0),0)+IF(AND(B109&gt;15,OR(OR(PUAD=ZDIVOPT02,A109&lt;=PUAYear),AND(PMST=ZDIVOPT02,A109&gt;=PayYear))),ROUND((G109-H110)/(factor!C109+factor!H109)*UVUNIT,0),0)</f>
        <v>#VALUE!</v>
      </c>
      <c r="P109" s="123" t="e">
        <f t="shared" ca="1" si="29"/>
        <v>#DIV/0!</v>
      </c>
      <c r="Q109" s="123" t="e">
        <f ca="1">ROUND(P109*(factor!C109)/UVUNIT,0)+ROUND(P109*(factor!H109)/UVUNIT,0)</f>
        <v>#DIV/0!</v>
      </c>
      <c r="R109" s="123" t="e">
        <f t="shared" ca="1" si="22"/>
        <v>#VALUE!</v>
      </c>
      <c r="S109" s="123" t="e">
        <f t="shared" ca="1" si="30"/>
        <v>#DIV/0!</v>
      </c>
      <c r="T109" s="123" t="e">
        <f t="shared" ca="1" si="31"/>
        <v>#DIV/0!</v>
      </c>
      <c r="U109" s="123"/>
      <c r="V109" s="123" t="e">
        <f t="shared" ca="1" si="35"/>
        <v>#DIV/0!</v>
      </c>
      <c r="W109" s="123" t="e">
        <f ca="1">ROUND((P108*factor!B109/UVUNIT),0)</f>
        <v>#DIV/0!</v>
      </c>
      <c r="X109" s="123" t="e">
        <f ca="1">ROUND((ROUND(P108*factor!C109/UVUNIT,0)+ROUND(P108*factor!H109/UVUNIT,0))*VLOOKUP(B109,Corridor,2,FALSE),0)</f>
        <v>#DIV/0!</v>
      </c>
      <c r="Y109" s="123" t="e">
        <f t="shared" ca="1" si="32"/>
        <v>#VALUE!</v>
      </c>
      <c r="Z109" s="109" t="e">
        <f ca="1">ROUND(IF(險種基本資料!$I$28="Y",factor!I109,factor!D109)*(1-VLOOKUP(A109+1,險種基本資料!L:V,2+險種基本資料!$H$28,FALSE)),0)</f>
        <v>#VALUE!</v>
      </c>
      <c r="AA109" t="e">
        <f ca="1">ROUND(IF(險種基本資料!$I$28="Y",factor!I110,factor!D110)*(1-VLOOKUP(A109+1,險種基本資料!L:V,2+險種基本資料!$H$28,FALSE)),0)</f>
        <v>#VALUE!</v>
      </c>
      <c r="AB109" t="e">
        <f ca="1">IF(B109=109,0,ROUND(SA*UNIT/UVUNIT*(Z109+(AA109+factor!C110-Z109)*ROUNDDOWN(1/365,6)),0))</f>
        <v>#VALUE!</v>
      </c>
      <c r="AC109" t="e">
        <f ca="1">IF(B109=109,0,ROUND(P109/UVUNIT*(factor!H109+(factor!H110+factor!C110-factor!H109)*ROUNDDOWN(1/365,6)) + IF(B109&lt;15,N109,0),0))</f>
        <v>#DIV/0!</v>
      </c>
      <c r="AD109">
        <f t="shared" ca="1" si="24"/>
        <v>0</v>
      </c>
      <c r="AE109">
        <f t="shared" ca="1" si="25"/>
        <v>0</v>
      </c>
      <c r="AF109" t="e">
        <f ca="1">factor!C109+AF108</f>
        <v>#VALUE!</v>
      </c>
    </row>
    <row r="110" spans="1:32" ht="16.149999999999999" hidden="1">
      <c r="A110" s="120">
        <v>108</v>
      </c>
      <c r="B110" s="121">
        <f t="shared" ca="1" si="34"/>
        <v>178</v>
      </c>
      <c r="C110" s="122">
        <f t="shared" si="36"/>
        <v>1.75</v>
      </c>
      <c r="D110" s="122">
        <f t="shared" si="36"/>
        <v>1.75</v>
      </c>
      <c r="E110" s="123" t="e">
        <f ca="1">ROUND(SA*factor!D110*UNIT/UVUNIT,RoundNo)+ ROUND(SA*factor!C110*UNIT/UVUNIT,RoundNo)</f>
        <v>#VALUE!</v>
      </c>
      <c r="F110" s="123" t="e">
        <f ca="1">ROUND(P109*factor!H110/UVUNIT,RoundNo)+ROUND(P109*(factor!C110/UVUNIT),RoundNo)</f>
        <v>#DIV/0!</v>
      </c>
      <c r="G110" s="123" t="e">
        <f t="shared" ca="1" si="27"/>
        <v>#VALUE!</v>
      </c>
      <c r="H110" s="124">
        <f t="shared" ca="1" si="20"/>
        <v>0</v>
      </c>
      <c r="I110" s="123">
        <f t="shared" ca="1" si="28"/>
        <v>2655727</v>
      </c>
      <c r="J110" s="123" t="e">
        <f ca="1">ROUND(SA*factor!G110*UNIT/UVUNIT,0)</f>
        <v>#VALUE!</v>
      </c>
      <c r="K110" s="123" t="e">
        <f ca="1">ROUND(SA*factor!C110*UNIT/UVUNIT,0)</f>
        <v>#VALUE!</v>
      </c>
      <c r="L110" s="123" t="e">
        <f ca="1">ROUND(SA*factor!E110*UNIT/UVUNIT,0)</f>
        <v>#VALUE!</v>
      </c>
      <c r="M110" s="123" t="e">
        <f ca="1">ROUND(SA*factor!D110*UNIT/UVUNIT,0)</f>
        <v>#VALUE!</v>
      </c>
      <c r="N110" s="123">
        <f t="shared" ca="1" si="21"/>
        <v>0</v>
      </c>
      <c r="O110" s="123" t="e">
        <f ca="1">IF(B110=15,ROUND(N110/(factor!C110+factor!H110)*UVUNIT,0),0)+IF(AND(B110&gt;15,OR(OR(PUAD=ZDIVOPT02,A110&lt;=PUAYear),AND(PMST=ZDIVOPT02,A110&gt;=PayYear))),ROUND((G110-H111)/(factor!C110+factor!H110)*UVUNIT,0),0)</f>
        <v>#VALUE!</v>
      </c>
      <c r="P110" s="123" t="e">
        <f t="shared" ca="1" si="29"/>
        <v>#DIV/0!</v>
      </c>
      <c r="Q110" s="123" t="e">
        <f ca="1">ROUND(P110*(factor!C110)/UVUNIT,0)+ROUND(P110*(factor!H110)/UVUNIT,0)</f>
        <v>#DIV/0!</v>
      </c>
      <c r="R110" s="123" t="e">
        <f t="shared" ca="1" si="22"/>
        <v>#VALUE!</v>
      </c>
      <c r="S110" s="123" t="e">
        <f t="shared" ca="1" si="30"/>
        <v>#DIV/0!</v>
      </c>
      <c r="T110" s="123" t="e">
        <f t="shared" ca="1" si="31"/>
        <v>#DIV/0!</v>
      </c>
      <c r="U110" s="123"/>
      <c r="V110" s="123" t="e">
        <f t="shared" ca="1" si="35"/>
        <v>#DIV/0!</v>
      </c>
      <c r="W110" s="123" t="e">
        <f ca="1">ROUND((P109*factor!B110/UVUNIT),0)</f>
        <v>#DIV/0!</v>
      </c>
      <c r="X110" s="123" t="e">
        <f ca="1">ROUND((ROUND(P109*factor!C110/UVUNIT,0)+ROUND(P109*factor!H110/UVUNIT,0))*VLOOKUP(B110,Corridor,2,FALSE),0)</f>
        <v>#DIV/0!</v>
      </c>
      <c r="Y110" s="123" t="e">
        <f t="shared" ca="1" si="32"/>
        <v>#VALUE!</v>
      </c>
      <c r="Z110" s="109" t="e">
        <f ca="1">ROUND(IF(險種基本資料!$I$28="Y",factor!I110,factor!D110)*(1-VLOOKUP(A110+1,險種基本資料!L:V,2+險種基本資料!$H$28,FALSE)),0)</f>
        <v>#VALUE!</v>
      </c>
      <c r="AA110" t="e">
        <f ca="1">ROUND(IF(險種基本資料!$I$28="Y",factor!I111,factor!D111)*(1-VLOOKUP(A110+1,險種基本資料!L:V,2+險種基本資料!$H$28,FALSE)),0)</f>
        <v>#VALUE!</v>
      </c>
      <c r="AB110" t="e">
        <f ca="1">IF(B110=109,0,ROUND(SA*UNIT/UVUNIT*(Z110+(AA110+factor!C111-Z110)*ROUNDDOWN(1/365,6)),0))</f>
        <v>#VALUE!</v>
      </c>
      <c r="AC110" t="e">
        <f ca="1">IF(B110=109,0,ROUND(P110/UVUNIT*(factor!H110+(factor!H111+factor!C111-factor!H110)*ROUNDDOWN(1/365,6)) + IF(B110&lt;15,N110,0),0))</f>
        <v>#DIV/0!</v>
      </c>
      <c r="AD110">
        <f t="shared" ca="1" si="24"/>
        <v>0</v>
      </c>
      <c r="AE110">
        <f t="shared" ca="1" si="25"/>
        <v>0</v>
      </c>
      <c r="AF110" t="e">
        <f ca="1">factor!C110+AF109</f>
        <v>#VALUE!</v>
      </c>
    </row>
    <row r="111" spans="1:32" ht="16.149999999999999" hidden="1">
      <c r="A111" s="120">
        <v>109</v>
      </c>
      <c r="B111" s="121">
        <f t="shared" ca="1" si="34"/>
        <v>179</v>
      </c>
      <c r="C111" s="122">
        <f t="shared" si="36"/>
        <v>1.75</v>
      </c>
      <c r="D111" s="122">
        <f t="shared" si="36"/>
        <v>1.75</v>
      </c>
      <c r="E111" s="123" t="e">
        <f ca="1">ROUND(SA*factor!D111*UNIT/UVUNIT,RoundNo)+ ROUND(SA*factor!C111*UNIT/UVUNIT,RoundNo)</f>
        <v>#VALUE!</v>
      </c>
      <c r="F111" s="123" t="e">
        <f ca="1">ROUND(P110*factor!H111/UVUNIT,RoundNo)+ROUND(P110*(factor!C111/UVUNIT),RoundNo)</f>
        <v>#DIV/0!</v>
      </c>
      <c r="G111" s="123" t="e">
        <f t="shared" ca="1" si="27"/>
        <v>#VALUE!</v>
      </c>
      <c r="H111" s="124">
        <f t="shared" ca="1" si="20"/>
        <v>0</v>
      </c>
      <c r="I111" s="123">
        <f t="shared" ca="1" si="28"/>
        <v>2655727</v>
      </c>
      <c r="J111" s="123" t="e">
        <f ca="1">ROUND(SA*factor!G111*UNIT/UVUNIT,0)</f>
        <v>#VALUE!</v>
      </c>
      <c r="K111" s="123" t="e">
        <f ca="1">ROUND(SA*factor!C111*UNIT/UVUNIT,0)</f>
        <v>#VALUE!</v>
      </c>
      <c r="L111" s="123" t="e">
        <f ca="1">ROUND(SA*factor!E111*UNIT/UVUNIT,0)</f>
        <v>#VALUE!</v>
      </c>
      <c r="M111" s="123" t="e">
        <f ca="1">ROUND(SA*factor!D111*UNIT/UVUNIT,0)</f>
        <v>#VALUE!</v>
      </c>
      <c r="N111" s="123">
        <f t="shared" ca="1" si="21"/>
        <v>0</v>
      </c>
      <c r="O111" s="123" t="e">
        <f ca="1">IF(B111=15,ROUND(N111/(factor!C111+factor!H111)*UVUNIT,0),0)+IF(AND(B111&gt;15,OR(OR(PUAD=ZDIVOPT02,A111&lt;=PUAYear),AND(PMST=ZDIVOPT02,A111&gt;=PayYear))),ROUND((G111-H112)/(factor!C111+factor!H111)*UVUNIT,0),0)</f>
        <v>#VALUE!</v>
      </c>
      <c r="P111" s="123" t="e">
        <f t="shared" ca="1" si="29"/>
        <v>#DIV/0!</v>
      </c>
      <c r="Q111" s="123" t="e">
        <f ca="1">ROUND(P111*(factor!C111)/UVUNIT,0)+ROUND(P111*(factor!H111)/UVUNIT,0)</f>
        <v>#DIV/0!</v>
      </c>
      <c r="R111" s="123" t="e">
        <f t="shared" ca="1" si="22"/>
        <v>#VALUE!</v>
      </c>
      <c r="S111" s="123" t="e">
        <f t="shared" ca="1" si="30"/>
        <v>#DIV/0!</v>
      </c>
      <c r="T111" s="123" t="e">
        <f t="shared" ca="1" si="31"/>
        <v>#DIV/0!</v>
      </c>
      <c r="U111" s="123"/>
      <c r="V111" s="123" t="e">
        <f t="shared" ca="1" si="35"/>
        <v>#DIV/0!</v>
      </c>
      <c r="W111" s="123" t="e">
        <f ca="1">ROUND((P110*factor!B111/UVUNIT),0)</f>
        <v>#DIV/0!</v>
      </c>
      <c r="X111" s="123" t="e">
        <f ca="1">ROUND((ROUND(P110*factor!C111/UVUNIT,0)+ROUND(P110*factor!H111/UVUNIT,0))*VLOOKUP(B111,Corridor,2,FALSE),0)</f>
        <v>#DIV/0!</v>
      </c>
      <c r="Y111" s="123" t="e">
        <f t="shared" ca="1" si="32"/>
        <v>#VALUE!</v>
      </c>
      <c r="Z111" s="109" t="e">
        <f ca="1">ROUND(IF(險種基本資料!$I$28="Y",factor!I111,factor!D111)*(1-VLOOKUP(A111+1,險種基本資料!L:V,2+險種基本資料!$H$28,FALSE)),0)</f>
        <v>#VALUE!</v>
      </c>
      <c r="AA111" t="e">
        <f ca="1">ROUND(IF(險種基本資料!$I$28="Y",factor!I112,factor!D112)*(1-VLOOKUP(A111+1,險種基本資料!L:V,2+險種基本資料!$H$28,FALSE)),0)</f>
        <v>#VALUE!</v>
      </c>
      <c r="AB111" t="e">
        <f ca="1">IF(B111=109,0,ROUND(SA*UNIT/UVUNIT*(Z111+(AA111+factor!C112-Z111)*ROUNDDOWN(1/365,6)),0))</f>
        <v>#VALUE!</v>
      </c>
      <c r="AC111" t="e">
        <f ca="1">IF(B111=109,0,ROUND(P111/UVUNIT*(factor!H111+(factor!H112+factor!C112-factor!H111)*ROUNDDOWN(1/365,6)) + IF(B111&lt;15,N111,0),0))</f>
        <v>#DIV/0!</v>
      </c>
      <c r="AD111">
        <f t="shared" ca="1" si="24"/>
        <v>0</v>
      </c>
      <c r="AE111">
        <f t="shared" ca="1" si="25"/>
        <v>0</v>
      </c>
      <c r="AF111" t="e">
        <f ca="1">factor!C111+AF110</f>
        <v>#VALUE!</v>
      </c>
    </row>
    <row r="112" spans="1:32" ht="16.149999999999999" hidden="1">
      <c r="A112" s="120">
        <v>110</v>
      </c>
      <c r="B112" s="121">
        <f t="shared" ca="1" si="34"/>
        <v>180</v>
      </c>
      <c r="C112" s="122">
        <f t="shared" si="36"/>
        <v>1.75</v>
      </c>
      <c r="D112" s="122">
        <f t="shared" si="36"/>
        <v>1.75</v>
      </c>
      <c r="E112" s="123" t="e">
        <f ca="1">ROUND(SA*factor!D112*UNIT/UVUNIT,RoundNo)+ ROUND(SA*factor!C112*UNIT/UVUNIT,RoundNo)</f>
        <v>#VALUE!</v>
      </c>
      <c r="F112" s="123" t="e">
        <f ca="1">ROUND(P111*factor!H112/UVUNIT,RoundNo)+ROUND(P111*(factor!C112/UVUNIT),RoundNo)</f>
        <v>#DIV/0!</v>
      </c>
      <c r="G112" s="123" t="e">
        <f t="shared" ca="1" si="27"/>
        <v>#VALUE!</v>
      </c>
      <c r="H112" s="124">
        <f t="shared" ca="1" si="20"/>
        <v>0</v>
      </c>
      <c r="I112" s="123">
        <f t="shared" ca="1" si="28"/>
        <v>2655727</v>
      </c>
      <c r="J112" s="123" t="e">
        <f ca="1">ROUND(SA*factor!G112*UNIT/UVUNIT,0)</f>
        <v>#VALUE!</v>
      </c>
      <c r="K112" s="123" t="e">
        <f ca="1">ROUND(SA*factor!C112*UNIT/UVUNIT,0)</f>
        <v>#VALUE!</v>
      </c>
      <c r="L112" s="123" t="e">
        <f ca="1">ROUND(SA*factor!E112*UNIT/UVUNIT,0)</f>
        <v>#VALUE!</v>
      </c>
      <c r="M112" s="123" t="e">
        <f ca="1">ROUND(SA*factor!D112*UNIT/UVUNIT,0)</f>
        <v>#VALUE!</v>
      </c>
      <c r="N112" s="123">
        <f ca="1">IF(B112&lt;16,ROUND(N111*(1+D112/100)+(G112-#REF!),0),0)</f>
        <v>0</v>
      </c>
      <c r="O112" s="123" t="e">
        <f ca="1">IF(B112=15,ROUND(N112/(factor!C112+factor!H112)*UVUNIT,0),0)+IF(AND(B112&gt;15,OR(OR(PUAD=ZDIVOPT02,A112&lt;=PUAYear),AND(PMST=ZDIVOPT02,A112&gt;=PayYear))),ROUND((G112-H113)/(factor!C112+factor!H112)*UVUNIT,0),0)</f>
        <v>#VALUE!</v>
      </c>
      <c r="P112" s="123" t="e">
        <f t="shared" ca="1" si="29"/>
        <v>#DIV/0!</v>
      </c>
      <c r="Q112" s="123" t="e">
        <f ca="1">ROUND(P112*(factor!C112)/UVUNIT,0)+ROUND(P112*(factor!H112)/UVUNIT,0)</f>
        <v>#DIV/0!</v>
      </c>
      <c r="R112" s="123" t="e">
        <f t="shared" ca="1" si="22"/>
        <v>#VALUE!</v>
      </c>
      <c r="S112" s="123" t="e">
        <f t="shared" ca="1" si="30"/>
        <v>#DIV/0!</v>
      </c>
      <c r="T112" s="123" t="e">
        <f t="shared" ca="1" si="31"/>
        <v>#DIV/0!</v>
      </c>
      <c r="U112" s="123"/>
      <c r="V112" s="123" t="e">
        <f t="shared" ca="1" si="35"/>
        <v>#DIV/0!</v>
      </c>
      <c r="W112" s="123" t="e">
        <f ca="1">ROUND((P111*factor!B112/UVUNIT),0)</f>
        <v>#DIV/0!</v>
      </c>
      <c r="X112" s="123" t="e">
        <f ca="1">ROUND((ROUND(P111*factor!C112/UVUNIT,0)+ROUND(P111*factor!H112/UVUNIT,0))*VLOOKUP(B112,Corridor,2,FALSE),0)</f>
        <v>#DIV/0!</v>
      </c>
      <c r="Y112" s="123" t="e">
        <f t="shared" ca="1" si="32"/>
        <v>#VALUE!</v>
      </c>
      <c r="Z112" s="109" t="e">
        <f ca="1">ROUND(IF(險種基本資料!$I$28="Y",factor!I112,factor!D112)*(1-VLOOKUP(A112+1,險種基本資料!L:V,2+險種基本資料!$H$28,FALSE)),0)</f>
        <v>#VALUE!</v>
      </c>
      <c r="AA112">
        <f>ROUND(IF(險種基本資料!$I$28="Y",factor!I113,factor!D113)*(1-VLOOKUP(A112+1,險種基本資料!L:V,2+險種基本資料!$H$28,FALSE)),0)</f>
        <v>0</v>
      </c>
      <c r="AB112" t="e">
        <f ca="1">IF(B112=109,0,ROUND(SA*UNIT/UVUNIT*(Z112+(AA112+factor!C113-Z112)*ROUNDDOWN(1/365,6)),0))</f>
        <v>#VALUE!</v>
      </c>
      <c r="AC112" t="e">
        <f ca="1">IF(B112=109,0,ROUND(P112/UVUNIT*(factor!H112+(factor!H113+factor!C113-factor!H112)*ROUNDDOWN(1/365,6)) + IF(B112&lt;15,N112,0),0))</f>
        <v>#DIV/0!</v>
      </c>
      <c r="AD112">
        <f t="shared" si="24"/>
        <v>0</v>
      </c>
      <c r="AE112">
        <f t="shared" ca="1" si="25"/>
        <v>0</v>
      </c>
      <c r="AF112" t="e">
        <f ca="1">factor!C112+AF111</f>
        <v>#VALUE!</v>
      </c>
    </row>
  </sheetData>
  <sheetProtection password="D6D6" sheet="1" selectLockedCells="1"/>
  <phoneticPr fontId="13" type="noConversion"/>
  <pageMargins left="0.7" right="0.7" top="0.75" bottom="0.75" header="0.3" footer="0.3"/>
  <pageSetup orientation="portrait" r:id="rId1"/>
  <headerFooter>
    <oddHeader>&amp;C&amp;"微軟正黑體,標準"凱基人壽傳富美美元利率變動型終身壽險－定期給付型
試算表</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tabColor rgb="FFFF0000"/>
  </sheetPr>
  <dimension ref="A1:D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4" width="0" style="3" hidden="1" customWidth="1"/>
    <col min="5" max="16384" width="9" style="3" hidden="1"/>
  </cols>
  <sheetData>
    <row r="1" spans="1:4" ht="16.149999999999999" hidden="1">
      <c r="A1" s="1" t="s">
        <v>0</v>
      </c>
      <c r="B1" s="1" t="s">
        <v>1</v>
      </c>
      <c r="C1" s="2" t="s">
        <v>2</v>
      </c>
      <c r="D1" s="1" t="s">
        <v>3</v>
      </c>
    </row>
    <row r="2" spans="1:4" ht="16.149999999999999" hidden="1">
      <c r="A2" s="458" t="s">
        <v>7</v>
      </c>
      <c r="B2" s="458" t="s">
        <v>5</v>
      </c>
      <c r="C2" s="458" t="s">
        <v>23</v>
      </c>
      <c r="D2" s="459">
        <v>1528</v>
      </c>
    </row>
    <row r="3" spans="1:4" ht="16.149999999999999" hidden="1">
      <c r="A3" s="458" t="s">
        <v>7</v>
      </c>
      <c r="B3" s="458" t="s">
        <v>5</v>
      </c>
      <c r="C3" s="458" t="s">
        <v>24</v>
      </c>
      <c r="D3" s="459">
        <v>1581</v>
      </c>
    </row>
    <row r="4" spans="1:4" ht="16.149999999999999" hidden="1">
      <c r="A4" s="458" t="s">
        <v>7</v>
      </c>
      <c r="B4" s="458" t="s">
        <v>5</v>
      </c>
      <c r="C4" s="458" t="s">
        <v>25</v>
      </c>
      <c r="D4" s="459">
        <v>1635</v>
      </c>
    </row>
    <row r="5" spans="1:4" ht="16.149999999999999" hidden="1">
      <c r="A5" s="458" t="s">
        <v>7</v>
      </c>
      <c r="B5" s="458" t="s">
        <v>5</v>
      </c>
      <c r="C5" s="458" t="s">
        <v>26</v>
      </c>
      <c r="D5" s="459">
        <v>1695</v>
      </c>
    </row>
    <row r="6" spans="1:4" ht="16.149999999999999" hidden="1">
      <c r="A6" s="458" t="s">
        <v>7</v>
      </c>
      <c r="B6" s="458" t="s">
        <v>5</v>
      </c>
      <c r="C6" s="458" t="s">
        <v>27</v>
      </c>
      <c r="D6" s="459">
        <v>1755</v>
      </c>
    </row>
    <row r="7" spans="1:4" ht="16.149999999999999" hidden="1">
      <c r="A7" s="458" t="s">
        <v>7</v>
      </c>
      <c r="B7" s="458" t="s">
        <v>5</v>
      </c>
      <c r="C7" s="458" t="s">
        <v>28</v>
      </c>
      <c r="D7" s="459">
        <v>1814</v>
      </c>
    </row>
    <row r="8" spans="1:4" ht="16.149999999999999" hidden="1">
      <c r="A8" s="458" t="s">
        <v>7</v>
      </c>
      <c r="B8" s="458" t="s">
        <v>5</v>
      </c>
      <c r="C8" s="458" t="s">
        <v>29</v>
      </c>
      <c r="D8" s="459">
        <v>1878</v>
      </c>
    </row>
    <row r="9" spans="1:4" ht="16.149999999999999" hidden="1">
      <c r="A9" s="458" t="s">
        <v>7</v>
      </c>
      <c r="B9" s="458" t="s">
        <v>5</v>
      </c>
      <c r="C9" s="458" t="s">
        <v>30</v>
      </c>
      <c r="D9" s="459">
        <v>1943</v>
      </c>
    </row>
    <row r="10" spans="1:4" ht="16.149999999999999" hidden="1">
      <c r="A10" s="458" t="s">
        <v>7</v>
      </c>
      <c r="B10" s="458" t="s">
        <v>5</v>
      </c>
      <c r="C10" s="458" t="s">
        <v>31</v>
      </c>
      <c r="D10" s="459">
        <v>2012</v>
      </c>
    </row>
    <row r="11" spans="1:4" ht="16.149999999999999" hidden="1">
      <c r="A11" s="458" t="s">
        <v>7</v>
      </c>
      <c r="B11" s="458" t="s">
        <v>5</v>
      </c>
      <c r="C11" s="458" t="s">
        <v>32</v>
      </c>
      <c r="D11" s="459">
        <v>2083</v>
      </c>
    </row>
    <row r="12" spans="1:4" ht="16.149999999999999" hidden="1">
      <c r="A12" s="458" t="s">
        <v>7</v>
      </c>
      <c r="B12" s="458" t="s">
        <v>5</v>
      </c>
      <c r="C12" s="458" t="s">
        <v>33</v>
      </c>
      <c r="D12" s="459">
        <v>2155</v>
      </c>
    </row>
    <row r="13" spans="1:4" ht="16.149999999999999" hidden="1">
      <c r="A13" s="458" t="s">
        <v>7</v>
      </c>
      <c r="B13" s="458" t="s">
        <v>5</v>
      </c>
      <c r="C13" s="458" t="s">
        <v>34</v>
      </c>
      <c r="D13" s="459">
        <v>2230</v>
      </c>
    </row>
    <row r="14" spans="1:4" ht="16.149999999999999" hidden="1">
      <c r="A14" s="458" t="s">
        <v>7</v>
      </c>
      <c r="B14" s="458" t="s">
        <v>5</v>
      </c>
      <c r="C14" s="458" t="s">
        <v>35</v>
      </c>
      <c r="D14" s="459">
        <v>2306</v>
      </c>
    </row>
    <row r="15" spans="1:4" ht="16.149999999999999" hidden="1">
      <c r="A15" s="458" t="s">
        <v>7</v>
      </c>
      <c r="B15" s="458" t="s">
        <v>5</v>
      </c>
      <c r="C15" s="458" t="s">
        <v>36</v>
      </c>
      <c r="D15" s="459">
        <v>2387</v>
      </c>
    </row>
    <row r="16" spans="1:4" ht="16.149999999999999" hidden="1">
      <c r="A16" s="458" t="s">
        <v>7</v>
      </c>
      <c r="B16" s="458" t="s">
        <v>5</v>
      </c>
      <c r="C16" s="458" t="s">
        <v>37</v>
      </c>
      <c r="D16" s="459">
        <v>2467</v>
      </c>
    </row>
    <row r="17" spans="1:4" ht="16.149999999999999" hidden="1">
      <c r="A17" s="458" t="s">
        <v>7</v>
      </c>
      <c r="B17" s="458" t="s">
        <v>5</v>
      </c>
      <c r="C17" s="458" t="s">
        <v>38</v>
      </c>
      <c r="D17" s="459">
        <v>2551</v>
      </c>
    </row>
    <row r="18" spans="1:4" ht="16.149999999999999" hidden="1">
      <c r="A18" s="458" t="s">
        <v>7</v>
      </c>
      <c r="B18" s="458" t="s">
        <v>5</v>
      </c>
      <c r="C18" s="458" t="s">
        <v>39</v>
      </c>
      <c r="D18" s="459">
        <v>2636</v>
      </c>
    </row>
    <row r="19" spans="1:4" ht="16.149999999999999" hidden="1">
      <c r="A19" s="458" t="s">
        <v>7</v>
      </c>
      <c r="B19" s="458" t="s">
        <v>5</v>
      </c>
      <c r="C19" s="458" t="s">
        <v>40</v>
      </c>
      <c r="D19" s="459">
        <v>2724</v>
      </c>
    </row>
    <row r="20" spans="1:4" ht="16.149999999999999" hidden="1">
      <c r="A20" s="458" t="s">
        <v>7</v>
      </c>
      <c r="B20" s="458" t="s">
        <v>5</v>
      </c>
      <c r="C20" s="458" t="s">
        <v>41</v>
      </c>
      <c r="D20" s="459">
        <v>2815</v>
      </c>
    </row>
    <row r="21" spans="1:4" ht="16.149999999999999" hidden="1">
      <c r="A21" s="458" t="s">
        <v>7</v>
      </c>
      <c r="B21" s="458" t="s">
        <v>5</v>
      </c>
      <c r="C21" s="458" t="s">
        <v>42</v>
      </c>
      <c r="D21" s="459">
        <v>2908</v>
      </c>
    </row>
    <row r="22" spans="1:4" ht="16.149999999999999" hidden="1">
      <c r="A22" s="458" t="s">
        <v>7</v>
      </c>
      <c r="B22" s="458" t="s">
        <v>5</v>
      </c>
      <c r="C22" s="458" t="s">
        <v>43</v>
      </c>
      <c r="D22" s="459">
        <v>3003</v>
      </c>
    </row>
    <row r="23" spans="1:4" ht="16.149999999999999" hidden="1">
      <c r="A23" s="458" t="s">
        <v>7</v>
      </c>
      <c r="B23" s="458" t="s">
        <v>5</v>
      </c>
      <c r="C23" s="458" t="s">
        <v>44</v>
      </c>
      <c r="D23" s="459">
        <v>3100</v>
      </c>
    </row>
    <row r="24" spans="1:4" ht="16.149999999999999" hidden="1">
      <c r="A24" s="458" t="s">
        <v>7</v>
      </c>
      <c r="B24" s="458" t="s">
        <v>5</v>
      </c>
      <c r="C24" s="458" t="s">
        <v>45</v>
      </c>
      <c r="D24" s="459">
        <v>3199</v>
      </c>
    </row>
    <row r="25" spans="1:4" ht="16.149999999999999" hidden="1">
      <c r="A25" s="458" t="s">
        <v>7</v>
      </c>
      <c r="B25" s="458" t="s">
        <v>5</v>
      </c>
      <c r="C25" s="458" t="s">
        <v>46</v>
      </c>
      <c r="D25" s="459">
        <v>3302</v>
      </c>
    </row>
    <row r="26" spans="1:4" ht="16.149999999999999" hidden="1">
      <c r="A26" s="458" t="s">
        <v>7</v>
      </c>
      <c r="B26" s="458" t="s">
        <v>5</v>
      </c>
      <c r="C26" s="458" t="s">
        <v>47</v>
      </c>
      <c r="D26" s="459">
        <v>3407</v>
      </c>
    </row>
    <row r="27" spans="1:4" ht="16.149999999999999" hidden="1">
      <c r="A27" s="458" t="s">
        <v>7</v>
      </c>
      <c r="B27" s="458" t="s">
        <v>5</v>
      </c>
      <c r="C27" s="458" t="s">
        <v>48</v>
      </c>
      <c r="D27" s="459">
        <v>3516</v>
      </c>
    </row>
    <row r="28" spans="1:4" ht="16.149999999999999" hidden="1">
      <c r="A28" s="458" t="s">
        <v>7</v>
      </c>
      <c r="B28" s="458" t="s">
        <v>5</v>
      </c>
      <c r="C28" s="458" t="s">
        <v>49</v>
      </c>
      <c r="D28" s="459">
        <v>3632</v>
      </c>
    </row>
    <row r="29" spans="1:4" ht="16.149999999999999" hidden="1">
      <c r="A29" s="458" t="s">
        <v>7</v>
      </c>
      <c r="B29" s="458" t="s">
        <v>5</v>
      </c>
      <c r="C29" s="458" t="s">
        <v>50</v>
      </c>
      <c r="D29" s="459">
        <v>3744</v>
      </c>
    </row>
    <row r="30" spans="1:4" ht="16.149999999999999" hidden="1">
      <c r="A30" s="458" t="s">
        <v>7</v>
      </c>
      <c r="B30" s="458" t="s">
        <v>5</v>
      </c>
      <c r="C30" s="458" t="s">
        <v>51</v>
      </c>
      <c r="D30" s="459">
        <v>3861</v>
      </c>
    </row>
    <row r="31" spans="1:4" ht="16.149999999999999" hidden="1">
      <c r="A31" s="458" t="s">
        <v>7</v>
      </c>
      <c r="B31" s="458" t="s">
        <v>5</v>
      </c>
      <c r="C31" s="458" t="s">
        <v>52</v>
      </c>
      <c r="D31" s="459">
        <v>3980</v>
      </c>
    </row>
    <row r="32" spans="1:4" ht="16.149999999999999" hidden="1">
      <c r="A32" s="458" t="s">
        <v>7</v>
      </c>
      <c r="B32" s="458" t="s">
        <v>5</v>
      </c>
      <c r="C32" s="458" t="s">
        <v>53</v>
      </c>
      <c r="D32" s="459">
        <v>4101</v>
      </c>
    </row>
    <row r="33" spans="1:4" ht="16.149999999999999" hidden="1">
      <c r="A33" s="458" t="s">
        <v>7</v>
      </c>
      <c r="B33" s="458" t="s">
        <v>5</v>
      </c>
      <c r="C33" s="458" t="s">
        <v>54</v>
      </c>
      <c r="D33" s="459">
        <v>4229</v>
      </c>
    </row>
    <row r="34" spans="1:4" ht="16.149999999999999" hidden="1">
      <c r="A34" s="458" t="s">
        <v>7</v>
      </c>
      <c r="B34" s="458" t="s">
        <v>5</v>
      </c>
      <c r="C34" s="458" t="s">
        <v>55</v>
      </c>
      <c r="D34" s="459">
        <v>4357</v>
      </c>
    </row>
    <row r="35" spans="1:4" ht="16.149999999999999" hidden="1">
      <c r="A35" s="458" t="s">
        <v>7</v>
      </c>
      <c r="B35" s="458" t="s">
        <v>5</v>
      </c>
      <c r="C35" s="458" t="s">
        <v>56</v>
      </c>
      <c r="D35" s="459">
        <v>4488</v>
      </c>
    </row>
    <row r="36" spans="1:4" ht="16.149999999999999" hidden="1">
      <c r="A36" s="458" t="s">
        <v>7</v>
      </c>
      <c r="B36" s="458" t="s">
        <v>5</v>
      </c>
      <c r="C36" s="458" t="s">
        <v>57</v>
      </c>
      <c r="D36" s="459">
        <v>4622</v>
      </c>
    </row>
    <row r="37" spans="1:4" ht="16.149999999999999" hidden="1">
      <c r="A37" s="458" t="s">
        <v>7</v>
      </c>
      <c r="B37" s="458" t="s">
        <v>5</v>
      </c>
      <c r="C37" s="458" t="s">
        <v>58</v>
      </c>
      <c r="D37" s="459">
        <v>4762</v>
      </c>
    </row>
    <row r="38" spans="1:4" ht="16.149999999999999" hidden="1">
      <c r="A38" s="458" t="s">
        <v>7</v>
      </c>
      <c r="B38" s="458" t="s">
        <v>5</v>
      </c>
      <c r="C38" s="458" t="s">
        <v>59</v>
      </c>
      <c r="D38" s="459">
        <v>4905</v>
      </c>
    </row>
    <row r="39" spans="1:4" ht="16.149999999999999" hidden="1">
      <c r="A39" s="458" t="s">
        <v>7</v>
      </c>
      <c r="B39" s="458" t="s">
        <v>5</v>
      </c>
      <c r="C39" s="458" t="s">
        <v>60</v>
      </c>
      <c r="D39" s="459">
        <v>5051</v>
      </c>
    </row>
    <row r="40" spans="1:4" ht="16.149999999999999" hidden="1">
      <c r="A40" s="458" t="s">
        <v>7</v>
      </c>
      <c r="B40" s="458" t="s">
        <v>5</v>
      </c>
      <c r="C40" s="458" t="s">
        <v>61</v>
      </c>
      <c r="D40" s="459">
        <v>5201</v>
      </c>
    </row>
    <row r="41" spans="1:4" ht="16.149999999999999" hidden="1">
      <c r="A41" s="458" t="s">
        <v>7</v>
      </c>
      <c r="B41" s="458" t="s">
        <v>5</v>
      </c>
      <c r="C41" s="458" t="s">
        <v>62</v>
      </c>
      <c r="D41" s="459">
        <v>5351</v>
      </c>
    </row>
    <row r="42" spans="1:4" ht="16.149999999999999" hidden="1">
      <c r="A42" s="458" t="s">
        <v>7</v>
      </c>
      <c r="B42" s="458" t="s">
        <v>5</v>
      </c>
      <c r="C42" s="458" t="s">
        <v>63</v>
      </c>
      <c r="D42" s="459">
        <v>5503</v>
      </c>
    </row>
    <row r="43" spans="1:4" ht="16.149999999999999" hidden="1">
      <c r="A43" s="458" t="s">
        <v>7</v>
      </c>
      <c r="B43" s="458" t="s">
        <v>5</v>
      </c>
      <c r="C43" s="458" t="s">
        <v>64</v>
      </c>
      <c r="D43" s="459">
        <v>5659</v>
      </c>
    </row>
    <row r="44" spans="1:4" ht="16.149999999999999" hidden="1">
      <c r="A44" s="458" t="s">
        <v>7</v>
      </c>
      <c r="B44" s="458" t="s">
        <v>5</v>
      </c>
      <c r="C44" s="458" t="s">
        <v>65</v>
      </c>
      <c r="D44" s="459">
        <v>5819</v>
      </c>
    </row>
    <row r="45" spans="1:4" ht="16.149999999999999" hidden="1">
      <c r="A45" s="458" t="s">
        <v>7</v>
      </c>
      <c r="B45" s="458" t="s">
        <v>5</v>
      </c>
      <c r="C45" s="458" t="s">
        <v>66</v>
      </c>
      <c r="D45" s="459">
        <v>5974</v>
      </c>
    </row>
    <row r="46" spans="1:4" ht="16.149999999999999" hidden="1">
      <c r="A46" s="458" t="s">
        <v>7</v>
      </c>
      <c r="B46" s="458" t="s">
        <v>5</v>
      </c>
      <c r="C46" s="458" t="s">
        <v>67</v>
      </c>
      <c r="D46" s="459">
        <v>6137</v>
      </c>
    </row>
    <row r="47" spans="1:4" ht="16.149999999999999" hidden="1">
      <c r="A47" s="458" t="s">
        <v>7</v>
      </c>
      <c r="B47" s="458" t="s">
        <v>5</v>
      </c>
      <c r="C47" s="458" t="s">
        <v>68</v>
      </c>
      <c r="D47" s="459">
        <v>6310</v>
      </c>
    </row>
    <row r="48" spans="1:4" ht="16.149999999999999" hidden="1">
      <c r="A48" s="458" t="s">
        <v>7</v>
      </c>
      <c r="B48" s="458" t="s">
        <v>5</v>
      </c>
      <c r="C48" s="458" t="s">
        <v>69</v>
      </c>
      <c r="D48" s="459">
        <v>6488</v>
      </c>
    </row>
    <row r="49" spans="1:4" ht="16.149999999999999" hidden="1">
      <c r="A49" s="458" t="s">
        <v>7</v>
      </c>
      <c r="B49" s="458" t="s">
        <v>5</v>
      </c>
      <c r="C49" s="458" t="s">
        <v>70</v>
      </c>
      <c r="D49" s="459">
        <v>6664</v>
      </c>
    </row>
    <row r="50" spans="1:4" ht="16.149999999999999" hidden="1">
      <c r="A50" s="458" t="s">
        <v>7</v>
      </c>
      <c r="B50" s="458" t="s">
        <v>5</v>
      </c>
      <c r="C50" s="458" t="s">
        <v>71</v>
      </c>
      <c r="D50" s="459">
        <v>6843</v>
      </c>
    </row>
    <row r="51" spans="1:4" ht="16.149999999999999" hidden="1">
      <c r="A51" s="458" t="s">
        <v>7</v>
      </c>
      <c r="B51" s="458" t="s">
        <v>5</v>
      </c>
      <c r="C51" s="458" t="s">
        <v>72</v>
      </c>
      <c r="D51" s="459">
        <v>7027</v>
      </c>
    </row>
    <row r="52" spans="1:4" ht="16.149999999999999" hidden="1">
      <c r="A52" s="458" t="s">
        <v>7</v>
      </c>
      <c r="B52" s="458" t="s">
        <v>5</v>
      </c>
      <c r="C52" s="458" t="s">
        <v>73</v>
      </c>
      <c r="D52" s="459">
        <v>7213</v>
      </c>
    </row>
    <row r="53" spans="1:4" ht="16.149999999999999" hidden="1">
      <c r="A53" s="458" t="s">
        <v>7</v>
      </c>
      <c r="B53" s="458" t="s">
        <v>5</v>
      </c>
      <c r="C53" s="458" t="s">
        <v>74</v>
      </c>
      <c r="D53" s="459">
        <v>7377</v>
      </c>
    </row>
    <row r="54" spans="1:4" ht="16.149999999999999" hidden="1">
      <c r="A54" s="458" t="s">
        <v>7</v>
      </c>
      <c r="B54" s="458" t="s">
        <v>5</v>
      </c>
      <c r="C54" s="458" t="s">
        <v>75</v>
      </c>
      <c r="D54" s="459">
        <v>7546</v>
      </c>
    </row>
    <row r="55" spans="1:4" ht="16.149999999999999" hidden="1">
      <c r="A55" s="458" t="s">
        <v>7</v>
      </c>
      <c r="B55" s="458" t="s">
        <v>5</v>
      </c>
      <c r="C55" s="458" t="s">
        <v>471</v>
      </c>
      <c r="D55" s="459">
        <v>7714</v>
      </c>
    </row>
    <row r="56" spans="1:4" ht="16.149999999999999" hidden="1">
      <c r="A56" s="458" t="s">
        <v>7</v>
      </c>
      <c r="B56" s="458" t="s">
        <v>5</v>
      </c>
      <c r="C56" s="458" t="s">
        <v>472</v>
      </c>
      <c r="D56" s="459">
        <v>7876</v>
      </c>
    </row>
    <row r="57" spans="1:4" ht="16.149999999999999" hidden="1">
      <c r="A57" s="458" t="s">
        <v>7</v>
      </c>
      <c r="B57" s="458" t="s">
        <v>5</v>
      </c>
      <c r="C57" s="458" t="s">
        <v>473</v>
      </c>
      <c r="D57" s="459">
        <v>8038</v>
      </c>
    </row>
    <row r="58" spans="1:4" ht="16.149999999999999" hidden="1">
      <c r="A58" s="458" t="s">
        <v>7</v>
      </c>
      <c r="B58" s="458" t="s">
        <v>5</v>
      </c>
      <c r="C58" s="458" t="s">
        <v>474</v>
      </c>
      <c r="D58" s="459">
        <v>8201</v>
      </c>
    </row>
    <row r="59" spans="1:4" ht="16.149999999999999" hidden="1">
      <c r="A59" s="458" t="s">
        <v>7</v>
      </c>
      <c r="B59" s="458" t="s">
        <v>5</v>
      </c>
      <c r="C59" s="458" t="s">
        <v>584</v>
      </c>
      <c r="D59" s="459">
        <v>8355</v>
      </c>
    </row>
    <row r="60" spans="1:4" ht="16.149999999999999" hidden="1">
      <c r="A60" s="458" t="s">
        <v>7</v>
      </c>
      <c r="B60" s="458" t="s">
        <v>585</v>
      </c>
      <c r="C60" s="458" t="s">
        <v>23</v>
      </c>
      <c r="D60" s="459">
        <v>1204</v>
      </c>
    </row>
    <row r="61" spans="1:4" ht="16.149999999999999" hidden="1">
      <c r="A61" s="458" t="s">
        <v>7</v>
      </c>
      <c r="B61" s="458" t="s">
        <v>585</v>
      </c>
      <c r="C61" s="458" t="s">
        <v>24</v>
      </c>
      <c r="D61" s="459">
        <v>1247</v>
      </c>
    </row>
    <row r="62" spans="1:4" ht="16.149999999999999" hidden="1">
      <c r="A62" s="458" t="s">
        <v>7</v>
      </c>
      <c r="B62" s="458" t="s">
        <v>585</v>
      </c>
      <c r="C62" s="458" t="s">
        <v>25</v>
      </c>
      <c r="D62" s="459">
        <v>1292</v>
      </c>
    </row>
    <row r="63" spans="1:4" ht="16.149999999999999" hidden="1">
      <c r="A63" s="458" t="s">
        <v>7</v>
      </c>
      <c r="B63" s="458" t="s">
        <v>585</v>
      </c>
      <c r="C63" s="458" t="s">
        <v>26</v>
      </c>
      <c r="D63" s="459">
        <v>1339</v>
      </c>
    </row>
    <row r="64" spans="1:4" ht="16.149999999999999" hidden="1">
      <c r="A64" s="458" t="s">
        <v>7</v>
      </c>
      <c r="B64" s="458" t="s">
        <v>585</v>
      </c>
      <c r="C64" s="458" t="s">
        <v>27</v>
      </c>
      <c r="D64" s="459">
        <v>1389</v>
      </c>
    </row>
    <row r="65" spans="1:4" ht="16.149999999999999" hidden="1">
      <c r="A65" s="458" t="s">
        <v>7</v>
      </c>
      <c r="B65" s="458" t="s">
        <v>585</v>
      </c>
      <c r="C65" s="458" t="s">
        <v>28</v>
      </c>
      <c r="D65" s="459">
        <v>1440</v>
      </c>
    </row>
    <row r="66" spans="1:4" ht="16.149999999999999" hidden="1">
      <c r="A66" s="458" t="s">
        <v>7</v>
      </c>
      <c r="B66" s="458" t="s">
        <v>585</v>
      </c>
      <c r="C66" s="458" t="s">
        <v>29</v>
      </c>
      <c r="D66" s="459">
        <v>1490</v>
      </c>
    </row>
    <row r="67" spans="1:4" ht="16.149999999999999" hidden="1">
      <c r="A67" s="458" t="s">
        <v>7</v>
      </c>
      <c r="B67" s="458" t="s">
        <v>585</v>
      </c>
      <c r="C67" s="458" t="s">
        <v>30</v>
      </c>
      <c r="D67" s="459">
        <v>1543</v>
      </c>
    </row>
    <row r="68" spans="1:4" ht="16.149999999999999" hidden="1">
      <c r="A68" s="458" t="s">
        <v>7</v>
      </c>
      <c r="B68" s="458" t="s">
        <v>585</v>
      </c>
      <c r="C68" s="458" t="s">
        <v>31</v>
      </c>
      <c r="D68" s="459">
        <v>1599</v>
      </c>
    </row>
    <row r="69" spans="1:4" ht="16.149999999999999" hidden="1">
      <c r="A69" s="458" t="s">
        <v>7</v>
      </c>
      <c r="B69" s="458" t="s">
        <v>585</v>
      </c>
      <c r="C69" s="458" t="s">
        <v>32</v>
      </c>
      <c r="D69" s="459">
        <v>1658</v>
      </c>
    </row>
    <row r="70" spans="1:4" ht="16.149999999999999" hidden="1">
      <c r="A70" s="458" t="s">
        <v>7</v>
      </c>
      <c r="B70" s="458" t="s">
        <v>585</v>
      </c>
      <c r="C70" s="458" t="s">
        <v>33</v>
      </c>
      <c r="D70" s="459">
        <v>1717</v>
      </c>
    </row>
    <row r="71" spans="1:4" ht="16.149999999999999" hidden="1">
      <c r="A71" s="458" t="s">
        <v>7</v>
      </c>
      <c r="B71" s="458" t="s">
        <v>585</v>
      </c>
      <c r="C71" s="458" t="s">
        <v>34</v>
      </c>
      <c r="D71" s="459">
        <v>1779</v>
      </c>
    </row>
    <row r="72" spans="1:4" ht="16.149999999999999" hidden="1">
      <c r="A72" s="458" t="s">
        <v>7</v>
      </c>
      <c r="B72" s="458" t="s">
        <v>585</v>
      </c>
      <c r="C72" s="458" t="s">
        <v>35</v>
      </c>
      <c r="D72" s="459">
        <v>1844</v>
      </c>
    </row>
    <row r="73" spans="1:4" ht="16.149999999999999" hidden="1">
      <c r="A73" s="458" t="s">
        <v>7</v>
      </c>
      <c r="B73" s="458" t="s">
        <v>585</v>
      </c>
      <c r="C73" s="458" t="s">
        <v>36</v>
      </c>
      <c r="D73" s="459">
        <v>1906</v>
      </c>
    </row>
    <row r="74" spans="1:4" ht="16.149999999999999" hidden="1">
      <c r="A74" s="458" t="s">
        <v>7</v>
      </c>
      <c r="B74" s="458" t="s">
        <v>585</v>
      </c>
      <c r="C74" s="458" t="s">
        <v>37</v>
      </c>
      <c r="D74" s="459">
        <v>1977</v>
      </c>
    </row>
    <row r="75" spans="1:4" ht="16.149999999999999" hidden="1">
      <c r="A75" s="458" t="s">
        <v>7</v>
      </c>
      <c r="B75" s="458" t="s">
        <v>585</v>
      </c>
      <c r="C75" s="458" t="s">
        <v>38</v>
      </c>
      <c r="D75" s="459">
        <v>2048</v>
      </c>
    </row>
    <row r="76" spans="1:4" ht="16.149999999999999" hidden="1">
      <c r="A76" s="458" t="s">
        <v>7</v>
      </c>
      <c r="B76" s="458" t="s">
        <v>585</v>
      </c>
      <c r="C76" s="458" t="s">
        <v>39</v>
      </c>
      <c r="D76" s="459">
        <v>2119</v>
      </c>
    </row>
    <row r="77" spans="1:4" ht="16.149999999999999" hidden="1">
      <c r="A77" s="458" t="s">
        <v>7</v>
      </c>
      <c r="B77" s="458" t="s">
        <v>585</v>
      </c>
      <c r="C77" s="458" t="s">
        <v>40</v>
      </c>
      <c r="D77" s="459">
        <v>2194</v>
      </c>
    </row>
    <row r="78" spans="1:4" ht="16.149999999999999" hidden="1">
      <c r="A78" s="458" t="s">
        <v>7</v>
      </c>
      <c r="B78" s="458" t="s">
        <v>585</v>
      </c>
      <c r="C78" s="458" t="s">
        <v>41</v>
      </c>
      <c r="D78" s="459">
        <v>2271</v>
      </c>
    </row>
    <row r="79" spans="1:4" ht="16.149999999999999" hidden="1">
      <c r="A79" s="458" t="s">
        <v>7</v>
      </c>
      <c r="B79" s="458" t="s">
        <v>585</v>
      </c>
      <c r="C79" s="458" t="s">
        <v>42</v>
      </c>
      <c r="D79" s="459">
        <v>2351</v>
      </c>
    </row>
    <row r="80" spans="1:4" ht="16.149999999999999" hidden="1">
      <c r="A80" s="458" t="s">
        <v>7</v>
      </c>
      <c r="B80" s="458" t="s">
        <v>585</v>
      </c>
      <c r="C80" s="458" t="s">
        <v>43</v>
      </c>
      <c r="D80" s="459">
        <v>2433</v>
      </c>
    </row>
    <row r="81" spans="1:4" ht="16.149999999999999" hidden="1">
      <c r="A81" s="458" t="s">
        <v>7</v>
      </c>
      <c r="B81" s="458" t="s">
        <v>585</v>
      </c>
      <c r="C81" s="458" t="s">
        <v>44</v>
      </c>
      <c r="D81" s="459">
        <v>2518</v>
      </c>
    </row>
    <row r="82" spans="1:4" ht="16.149999999999999" hidden="1">
      <c r="A82" s="458" t="s">
        <v>7</v>
      </c>
      <c r="B82" s="458" t="s">
        <v>585</v>
      </c>
      <c r="C82" s="458" t="s">
        <v>45</v>
      </c>
      <c r="D82" s="459">
        <v>2605</v>
      </c>
    </row>
    <row r="83" spans="1:4" ht="16.149999999999999" hidden="1">
      <c r="A83" s="458" t="s">
        <v>7</v>
      </c>
      <c r="B83" s="458" t="s">
        <v>585</v>
      </c>
      <c r="C83" s="458" t="s">
        <v>46</v>
      </c>
      <c r="D83" s="459">
        <v>2694</v>
      </c>
    </row>
    <row r="84" spans="1:4" ht="16.149999999999999" hidden="1">
      <c r="A84" s="458" t="s">
        <v>7</v>
      </c>
      <c r="B84" s="458" t="s">
        <v>585</v>
      </c>
      <c r="C84" s="458" t="s">
        <v>47</v>
      </c>
      <c r="D84" s="459">
        <v>2788</v>
      </c>
    </row>
    <row r="85" spans="1:4" ht="16.149999999999999" hidden="1">
      <c r="A85" s="458" t="s">
        <v>7</v>
      </c>
      <c r="B85" s="458" t="s">
        <v>585</v>
      </c>
      <c r="C85" s="458" t="s">
        <v>48</v>
      </c>
      <c r="D85" s="459">
        <v>2886</v>
      </c>
    </row>
    <row r="86" spans="1:4" ht="16.149999999999999" hidden="1">
      <c r="A86" s="458" t="s">
        <v>7</v>
      </c>
      <c r="B86" s="458" t="s">
        <v>585</v>
      </c>
      <c r="C86" s="458" t="s">
        <v>49</v>
      </c>
      <c r="D86" s="459">
        <v>2989</v>
      </c>
    </row>
    <row r="87" spans="1:4" ht="16.149999999999999" hidden="1">
      <c r="A87" s="458" t="s">
        <v>7</v>
      </c>
      <c r="B87" s="458" t="s">
        <v>585</v>
      </c>
      <c r="C87" s="458" t="s">
        <v>50</v>
      </c>
      <c r="D87" s="459">
        <v>3090</v>
      </c>
    </row>
    <row r="88" spans="1:4" ht="16.149999999999999" hidden="1">
      <c r="A88" s="458" t="s">
        <v>7</v>
      </c>
      <c r="B88" s="458" t="s">
        <v>585</v>
      </c>
      <c r="C88" s="458" t="s">
        <v>51</v>
      </c>
      <c r="D88" s="459">
        <v>3196</v>
      </c>
    </row>
    <row r="89" spans="1:4" ht="16.149999999999999" hidden="1">
      <c r="A89" s="458" t="s">
        <v>7</v>
      </c>
      <c r="B89" s="458" t="s">
        <v>585</v>
      </c>
      <c r="C89" s="458" t="s">
        <v>52</v>
      </c>
      <c r="D89" s="459">
        <v>3304</v>
      </c>
    </row>
    <row r="90" spans="1:4" ht="16.149999999999999" hidden="1">
      <c r="A90" s="458" t="s">
        <v>7</v>
      </c>
      <c r="B90" s="458" t="s">
        <v>585</v>
      </c>
      <c r="C90" s="458" t="s">
        <v>53</v>
      </c>
      <c r="D90" s="459">
        <v>3417</v>
      </c>
    </row>
    <row r="91" spans="1:4" ht="16.149999999999999" hidden="1">
      <c r="A91" s="458" t="s">
        <v>7</v>
      </c>
      <c r="B91" s="458" t="s">
        <v>585</v>
      </c>
      <c r="C91" s="458" t="s">
        <v>54</v>
      </c>
      <c r="D91" s="459">
        <v>3538</v>
      </c>
    </row>
    <row r="92" spans="1:4" ht="16.149999999999999" hidden="1">
      <c r="A92" s="458" t="s">
        <v>7</v>
      </c>
      <c r="B92" s="458" t="s">
        <v>585</v>
      </c>
      <c r="C92" s="458" t="s">
        <v>55</v>
      </c>
      <c r="D92" s="459">
        <v>3660</v>
      </c>
    </row>
    <row r="93" spans="1:4" ht="16.149999999999999" hidden="1">
      <c r="A93" s="458" t="s">
        <v>7</v>
      </c>
      <c r="B93" s="458" t="s">
        <v>585</v>
      </c>
      <c r="C93" s="458" t="s">
        <v>56</v>
      </c>
      <c r="D93" s="459">
        <v>3784</v>
      </c>
    </row>
    <row r="94" spans="1:4" ht="16.149999999999999" hidden="1">
      <c r="A94" s="458" t="s">
        <v>7</v>
      </c>
      <c r="B94" s="458" t="s">
        <v>585</v>
      </c>
      <c r="C94" s="458" t="s">
        <v>57</v>
      </c>
      <c r="D94" s="459">
        <v>3910</v>
      </c>
    </row>
    <row r="95" spans="1:4" ht="16.149999999999999" hidden="1">
      <c r="A95" s="458" t="s">
        <v>7</v>
      </c>
      <c r="B95" s="458" t="s">
        <v>585</v>
      </c>
      <c r="C95" s="458" t="s">
        <v>58</v>
      </c>
      <c r="D95" s="459">
        <v>4043</v>
      </c>
    </row>
    <row r="96" spans="1:4" ht="16.149999999999999" hidden="1">
      <c r="A96" s="458" t="s">
        <v>7</v>
      </c>
      <c r="B96" s="458" t="s">
        <v>585</v>
      </c>
      <c r="C96" s="458" t="s">
        <v>59</v>
      </c>
      <c r="D96" s="459">
        <v>4178</v>
      </c>
    </row>
    <row r="97" spans="1:4" ht="16.149999999999999" hidden="1">
      <c r="A97" s="458" t="s">
        <v>7</v>
      </c>
      <c r="B97" s="458" t="s">
        <v>585</v>
      </c>
      <c r="C97" s="458" t="s">
        <v>60</v>
      </c>
      <c r="D97" s="459">
        <v>4318</v>
      </c>
    </row>
    <row r="98" spans="1:4" ht="16.149999999999999" hidden="1">
      <c r="A98" s="458" t="s">
        <v>7</v>
      </c>
      <c r="B98" s="458" t="s">
        <v>585</v>
      </c>
      <c r="C98" s="458" t="s">
        <v>61</v>
      </c>
      <c r="D98" s="459">
        <v>4462</v>
      </c>
    </row>
    <row r="99" spans="1:4" ht="16.149999999999999" hidden="1">
      <c r="A99" s="458" t="s">
        <v>7</v>
      </c>
      <c r="B99" s="458" t="s">
        <v>585</v>
      </c>
      <c r="C99" s="458" t="s">
        <v>62</v>
      </c>
      <c r="D99" s="459">
        <v>4606</v>
      </c>
    </row>
    <row r="100" spans="1:4" ht="16.149999999999999" hidden="1">
      <c r="A100" s="458" t="s">
        <v>7</v>
      </c>
      <c r="B100" s="458" t="s">
        <v>585</v>
      </c>
      <c r="C100" s="458" t="s">
        <v>63</v>
      </c>
      <c r="D100" s="459">
        <v>4756</v>
      </c>
    </row>
    <row r="101" spans="1:4" ht="16.149999999999999" hidden="1">
      <c r="A101" s="458" t="s">
        <v>7</v>
      </c>
      <c r="B101" s="458" t="s">
        <v>585</v>
      </c>
      <c r="C101" s="458" t="s">
        <v>64</v>
      </c>
      <c r="D101" s="459">
        <v>4910</v>
      </c>
    </row>
    <row r="102" spans="1:4" ht="16.149999999999999" hidden="1">
      <c r="A102" s="458" t="s">
        <v>7</v>
      </c>
      <c r="B102" s="458" t="s">
        <v>585</v>
      </c>
      <c r="C102" s="458" t="s">
        <v>65</v>
      </c>
      <c r="D102" s="459">
        <v>5070</v>
      </c>
    </row>
    <row r="103" spans="1:4" ht="16.149999999999999" hidden="1">
      <c r="A103" s="458" t="s">
        <v>7</v>
      </c>
      <c r="B103" s="458" t="s">
        <v>585</v>
      </c>
      <c r="C103" s="458" t="s">
        <v>66</v>
      </c>
      <c r="D103" s="459">
        <v>5233</v>
      </c>
    </row>
    <row r="104" spans="1:4" ht="16.149999999999999" hidden="1">
      <c r="A104" s="458" t="s">
        <v>7</v>
      </c>
      <c r="B104" s="458" t="s">
        <v>585</v>
      </c>
      <c r="C104" s="458" t="s">
        <v>67</v>
      </c>
      <c r="D104" s="459">
        <v>5399</v>
      </c>
    </row>
    <row r="105" spans="1:4" ht="16.149999999999999" hidden="1">
      <c r="A105" s="458" t="s">
        <v>7</v>
      </c>
      <c r="B105" s="458" t="s">
        <v>585</v>
      </c>
      <c r="C105" s="458" t="s">
        <v>68</v>
      </c>
      <c r="D105" s="459">
        <v>5566</v>
      </c>
    </row>
    <row r="106" spans="1:4" ht="16.149999999999999" hidden="1">
      <c r="A106" s="458" t="s">
        <v>7</v>
      </c>
      <c r="B106" s="458" t="s">
        <v>585</v>
      </c>
      <c r="C106" s="458" t="s">
        <v>69</v>
      </c>
      <c r="D106" s="459">
        <v>5739</v>
      </c>
    </row>
    <row r="107" spans="1:4" ht="16.149999999999999" hidden="1">
      <c r="A107" s="458" t="s">
        <v>7</v>
      </c>
      <c r="B107" s="458" t="s">
        <v>585</v>
      </c>
      <c r="C107" s="458" t="s">
        <v>70</v>
      </c>
      <c r="D107" s="459">
        <v>5916</v>
      </c>
    </row>
    <row r="108" spans="1:4" ht="16.149999999999999" hidden="1">
      <c r="A108" s="458" t="s">
        <v>7</v>
      </c>
      <c r="B108" s="458" t="s">
        <v>585</v>
      </c>
      <c r="C108" s="458" t="s">
        <v>71</v>
      </c>
      <c r="D108" s="459">
        <v>6098</v>
      </c>
    </row>
    <row r="109" spans="1:4" ht="16.149999999999999" hidden="1">
      <c r="A109" s="458" t="s">
        <v>7</v>
      </c>
      <c r="B109" s="458" t="s">
        <v>585</v>
      </c>
      <c r="C109" s="458" t="s">
        <v>72</v>
      </c>
      <c r="D109" s="459">
        <v>6286</v>
      </c>
    </row>
    <row r="110" spans="1:4" ht="16.149999999999999" hidden="1">
      <c r="A110" s="458" t="s">
        <v>7</v>
      </c>
      <c r="B110" s="458" t="s">
        <v>585</v>
      </c>
      <c r="C110" s="458" t="s">
        <v>73</v>
      </c>
      <c r="D110" s="459">
        <v>6485</v>
      </c>
    </row>
    <row r="111" spans="1:4" ht="16.149999999999999" hidden="1">
      <c r="A111" s="458" t="s">
        <v>7</v>
      </c>
      <c r="B111" s="458" t="s">
        <v>585</v>
      </c>
      <c r="C111" s="458" t="s">
        <v>74</v>
      </c>
      <c r="D111" s="459">
        <v>6667</v>
      </c>
    </row>
    <row r="112" spans="1:4" ht="16.149999999999999" hidden="1">
      <c r="A112" s="458" t="s">
        <v>7</v>
      </c>
      <c r="B112" s="458" t="s">
        <v>585</v>
      </c>
      <c r="C112" s="458" t="s">
        <v>75</v>
      </c>
      <c r="D112" s="459">
        <v>6855</v>
      </c>
    </row>
    <row r="113" spans="1:4" ht="16.149999999999999" hidden="1">
      <c r="A113" s="458" t="s">
        <v>7</v>
      </c>
      <c r="B113" s="458" t="s">
        <v>585</v>
      </c>
      <c r="C113" s="458" t="s">
        <v>471</v>
      </c>
      <c r="D113" s="459">
        <v>7040</v>
      </c>
    </row>
    <row r="114" spans="1:4" ht="16.149999999999999" hidden="1">
      <c r="A114" s="458" t="s">
        <v>7</v>
      </c>
      <c r="B114" s="458" t="s">
        <v>585</v>
      </c>
      <c r="C114" s="458" t="s">
        <v>472</v>
      </c>
      <c r="D114" s="459">
        <v>7227</v>
      </c>
    </row>
    <row r="115" spans="1:4" ht="16.149999999999999" hidden="1">
      <c r="A115" s="458" t="s">
        <v>7</v>
      </c>
      <c r="B115" s="458" t="s">
        <v>585</v>
      </c>
      <c r="C115" s="458" t="s">
        <v>473</v>
      </c>
      <c r="D115" s="459">
        <v>7411</v>
      </c>
    </row>
    <row r="116" spans="1:4" ht="16.149999999999999" hidden="1">
      <c r="A116" s="458" t="s">
        <v>7</v>
      </c>
      <c r="B116" s="458" t="s">
        <v>585</v>
      </c>
      <c r="C116" s="458" t="s">
        <v>474</v>
      </c>
      <c r="D116" s="459">
        <v>7597</v>
      </c>
    </row>
    <row r="117" spans="1:4" ht="16.149999999999999" hidden="1">
      <c r="A117" s="458" t="s">
        <v>7</v>
      </c>
      <c r="B117" s="458" t="s">
        <v>585</v>
      </c>
      <c r="C117" s="458" t="s">
        <v>584</v>
      </c>
      <c r="D117" s="459">
        <v>7795</v>
      </c>
    </row>
    <row r="118" spans="1:4" ht="16.149999999999999" hidden="1">
      <c r="A118" s="458"/>
      <c r="B118" s="458"/>
      <c r="C118" s="458"/>
      <c r="D118" s="459"/>
    </row>
    <row r="119" spans="1:4" ht="16.149999999999999" hidden="1">
      <c r="A119" s="458"/>
      <c r="B119" s="458"/>
      <c r="C119" s="458"/>
      <c r="D119" s="459"/>
    </row>
    <row r="120" spans="1:4" ht="16.149999999999999" hidden="1">
      <c r="A120" s="458"/>
      <c r="B120" s="458"/>
      <c r="C120" s="458"/>
      <c r="D120" s="459"/>
    </row>
    <row r="121" spans="1:4" ht="16.149999999999999" hidden="1">
      <c r="A121" s="458"/>
      <c r="B121" s="458"/>
      <c r="C121" s="458"/>
      <c r="D121" s="459"/>
    </row>
    <row r="122" spans="1:4" ht="16.149999999999999" hidden="1">
      <c r="A122" s="458"/>
      <c r="B122" s="458"/>
      <c r="C122" s="458"/>
      <c r="D122" s="459"/>
    </row>
    <row r="123" spans="1:4" ht="16.149999999999999" hidden="1">
      <c r="A123" s="458"/>
      <c r="B123" s="458"/>
      <c r="C123" s="458"/>
      <c r="D123" s="459"/>
    </row>
    <row r="124" spans="1:4" ht="16.149999999999999" hidden="1">
      <c r="A124" s="458"/>
      <c r="B124" s="458"/>
      <c r="C124" s="458"/>
      <c r="D124" s="459"/>
    </row>
    <row r="125" spans="1:4" ht="16.149999999999999" hidden="1">
      <c r="A125" s="458"/>
      <c r="B125" s="458"/>
      <c r="C125" s="458"/>
      <c r="D125" s="459"/>
    </row>
    <row r="126" spans="1:4" ht="16.149999999999999" hidden="1">
      <c r="A126" s="458"/>
      <c r="B126" s="458"/>
      <c r="C126" s="458"/>
      <c r="D126" s="459"/>
    </row>
    <row r="127" spans="1:4" ht="16.149999999999999" hidden="1">
      <c r="A127" s="458"/>
      <c r="B127" s="458"/>
      <c r="C127" s="458"/>
      <c r="D127" s="459"/>
    </row>
    <row r="128" spans="1:4" ht="16.149999999999999" hidden="1">
      <c r="A128" s="458"/>
      <c r="B128" s="458"/>
      <c r="C128" s="458"/>
      <c r="D128" s="459"/>
    </row>
    <row r="129" spans="1:4" ht="16.149999999999999" hidden="1">
      <c r="A129" s="458"/>
      <c r="B129" s="458"/>
      <c r="C129" s="458"/>
      <c r="D129" s="459"/>
    </row>
    <row r="130" spans="1:4" ht="16.149999999999999" hidden="1">
      <c r="A130" s="458"/>
      <c r="B130" s="458"/>
      <c r="C130" s="458"/>
      <c r="D130" s="459"/>
    </row>
    <row r="131" spans="1:4" ht="16.149999999999999" hidden="1">
      <c r="A131" s="458"/>
      <c r="B131" s="458"/>
      <c r="C131" s="458"/>
      <c r="D131" s="459"/>
    </row>
    <row r="132" spans="1:4" ht="16.149999999999999" hidden="1">
      <c r="A132" s="458"/>
      <c r="B132" s="458"/>
      <c r="C132" s="458"/>
      <c r="D132" s="459"/>
    </row>
    <row r="133" spans="1:4" ht="16.149999999999999" hidden="1">
      <c r="A133" s="458"/>
      <c r="B133" s="458"/>
      <c r="C133" s="458"/>
      <c r="D133" s="459"/>
    </row>
    <row r="134" spans="1:4" ht="16.149999999999999" hidden="1">
      <c r="A134" s="458"/>
      <c r="B134" s="458"/>
      <c r="C134" s="458"/>
      <c r="D134" s="459"/>
    </row>
    <row r="135" spans="1:4" ht="16.149999999999999" hidden="1">
      <c r="A135" s="458"/>
      <c r="B135" s="458"/>
      <c r="C135" s="458"/>
      <c r="D135" s="459"/>
    </row>
    <row r="136" spans="1:4" ht="16.149999999999999" hidden="1">
      <c r="A136" s="458"/>
      <c r="B136" s="458"/>
      <c r="C136" s="458"/>
      <c r="D136" s="459"/>
    </row>
    <row r="137" spans="1:4" ht="16.149999999999999" hidden="1">
      <c r="A137" s="458"/>
      <c r="B137" s="458"/>
      <c r="C137" s="458"/>
      <c r="D137" s="459"/>
    </row>
    <row r="138" spans="1:4" ht="16.149999999999999" hidden="1">
      <c r="A138" s="458"/>
      <c r="B138" s="458"/>
      <c r="C138" s="458"/>
      <c r="D138" s="459"/>
    </row>
    <row r="139" spans="1:4" ht="16.149999999999999" hidden="1">
      <c r="A139" s="458"/>
      <c r="B139" s="458"/>
      <c r="C139" s="458"/>
      <c r="D139" s="459"/>
    </row>
    <row r="140" spans="1:4" ht="16.149999999999999" hidden="1">
      <c r="A140" s="458"/>
      <c r="B140" s="458"/>
      <c r="C140" s="458"/>
      <c r="D140" s="459"/>
    </row>
    <row r="141" spans="1:4" ht="16.149999999999999" hidden="1">
      <c r="A141" s="458"/>
      <c r="B141" s="458"/>
      <c r="C141" s="458"/>
      <c r="D141" s="459"/>
    </row>
    <row r="142" spans="1:4" ht="16.149999999999999" hidden="1">
      <c r="A142" s="458"/>
      <c r="B142" s="458"/>
      <c r="C142" s="458"/>
      <c r="D142" s="459"/>
    </row>
    <row r="143" spans="1:4" ht="16.149999999999999" hidden="1">
      <c r="A143" s="458"/>
      <c r="B143" s="458"/>
      <c r="C143" s="458"/>
      <c r="D143" s="459"/>
    </row>
    <row r="144" spans="1:4" ht="16.149999999999999" hidden="1">
      <c r="A144" s="458"/>
      <c r="B144" s="458"/>
      <c r="C144" s="458"/>
      <c r="D144" s="459"/>
    </row>
    <row r="145" spans="1:4" ht="16.149999999999999" hidden="1">
      <c r="A145" s="458"/>
      <c r="B145" s="458"/>
      <c r="C145" s="458"/>
      <c r="D145" s="459"/>
    </row>
    <row r="146" spans="1:4" ht="16.149999999999999" hidden="1">
      <c r="A146" s="458"/>
      <c r="B146" s="458"/>
      <c r="C146" s="458"/>
      <c r="D146" s="459"/>
    </row>
    <row r="147" spans="1:4" ht="16.149999999999999" hidden="1">
      <c r="A147" s="458"/>
      <c r="B147" s="458"/>
      <c r="C147" s="458"/>
      <c r="D147" s="459"/>
    </row>
    <row r="148" spans="1:4" ht="16.149999999999999" hidden="1">
      <c r="A148" s="458"/>
      <c r="B148" s="458"/>
      <c r="C148" s="458"/>
      <c r="D148" s="459"/>
    </row>
    <row r="149" spans="1:4" ht="16.149999999999999" hidden="1">
      <c r="A149" s="458"/>
      <c r="B149" s="458"/>
      <c r="C149" s="458"/>
      <c r="D149" s="459"/>
    </row>
    <row r="150" spans="1:4" ht="16.149999999999999" hidden="1">
      <c r="A150" s="458"/>
      <c r="B150" s="458"/>
      <c r="C150" s="458"/>
      <c r="D150" s="459"/>
    </row>
    <row r="151" spans="1:4" ht="16.149999999999999" hidden="1">
      <c r="A151" s="458"/>
      <c r="B151" s="458"/>
      <c r="C151" s="458"/>
      <c r="D151" s="459"/>
    </row>
    <row r="152" spans="1:4" ht="16.149999999999999" hidden="1">
      <c r="A152" s="458"/>
      <c r="B152" s="458"/>
      <c r="C152" s="458"/>
      <c r="D152" s="459"/>
    </row>
    <row r="153" spans="1:4" ht="16.149999999999999" hidden="1">
      <c r="A153" s="458"/>
      <c r="B153" s="458"/>
      <c r="C153" s="458"/>
      <c r="D153" s="459"/>
    </row>
    <row r="154" spans="1:4" ht="16.149999999999999" hidden="1">
      <c r="A154" s="458"/>
      <c r="B154" s="458"/>
      <c r="C154" s="458"/>
      <c r="D154" s="459"/>
    </row>
    <row r="155" spans="1:4" ht="16.149999999999999" hidden="1">
      <c r="A155" s="458"/>
      <c r="B155" s="458"/>
      <c r="C155" s="458"/>
      <c r="D155" s="459"/>
    </row>
    <row r="156" spans="1:4" ht="16.149999999999999" hidden="1">
      <c r="A156" s="458"/>
      <c r="B156" s="458"/>
      <c r="C156" s="458"/>
      <c r="D156" s="459"/>
    </row>
    <row r="157" spans="1:4" ht="16.149999999999999" hidden="1">
      <c r="A157" s="458"/>
      <c r="B157" s="458"/>
      <c r="C157" s="458"/>
      <c r="D157" s="459"/>
    </row>
    <row r="158" spans="1:4" ht="16.149999999999999" hidden="1">
      <c r="A158" s="458"/>
      <c r="B158" s="458"/>
      <c r="C158" s="458"/>
      <c r="D158" s="459"/>
    </row>
    <row r="159" spans="1:4" ht="16.149999999999999" hidden="1">
      <c r="A159" s="458"/>
      <c r="B159" s="458"/>
      <c r="C159" s="458"/>
      <c r="D159" s="459"/>
    </row>
    <row r="160" spans="1:4" ht="16.149999999999999" hidden="1">
      <c r="A160" s="458"/>
      <c r="B160" s="458"/>
      <c r="C160" s="458"/>
      <c r="D160" s="459"/>
    </row>
    <row r="161" spans="1:4" ht="16.149999999999999" hidden="1">
      <c r="A161" s="458"/>
      <c r="B161" s="458"/>
      <c r="C161" s="458"/>
      <c r="D161" s="459"/>
    </row>
    <row r="162" spans="1:4" ht="16.149999999999999" hidden="1">
      <c r="A162" s="458"/>
      <c r="B162" s="458"/>
      <c r="C162" s="458"/>
      <c r="D162" s="459"/>
    </row>
    <row r="163" spans="1:4" ht="16.149999999999999" hidden="1">
      <c r="A163" s="458"/>
      <c r="B163" s="458"/>
      <c r="C163" s="458"/>
      <c r="D163" s="459"/>
    </row>
    <row r="164" spans="1:4" ht="16.149999999999999" hidden="1">
      <c r="A164" s="458"/>
      <c r="B164" s="458"/>
      <c r="C164" s="458"/>
      <c r="D164" s="459"/>
    </row>
    <row r="165" spans="1:4" ht="16.149999999999999" hidden="1">
      <c r="A165" s="458"/>
      <c r="B165" s="458"/>
      <c r="C165" s="458"/>
      <c r="D165" s="459"/>
    </row>
    <row r="166" spans="1:4" ht="16.149999999999999" hidden="1">
      <c r="A166" s="458"/>
      <c r="B166" s="458"/>
      <c r="C166" s="458"/>
      <c r="D166" s="459"/>
    </row>
    <row r="167" spans="1:4" ht="16.149999999999999" hidden="1">
      <c r="A167" s="458"/>
      <c r="B167" s="458"/>
      <c r="C167" s="458"/>
      <c r="D167" s="459"/>
    </row>
    <row r="168" spans="1:4" ht="16.149999999999999" hidden="1">
      <c r="A168" s="458"/>
      <c r="B168" s="458"/>
      <c r="C168" s="458"/>
      <c r="D168" s="459"/>
    </row>
    <row r="169" spans="1:4" ht="16.149999999999999" hidden="1">
      <c r="A169" s="458"/>
      <c r="B169" s="458"/>
      <c r="C169" s="458"/>
      <c r="D169" s="459"/>
    </row>
    <row r="170" spans="1:4" ht="16.149999999999999" hidden="1">
      <c r="A170" s="458"/>
      <c r="B170" s="458"/>
      <c r="C170" s="458"/>
      <c r="D170" s="459"/>
    </row>
    <row r="171" spans="1:4" ht="16.149999999999999" hidden="1">
      <c r="A171" s="458"/>
      <c r="B171" s="458"/>
      <c r="C171" s="458"/>
      <c r="D171" s="459"/>
    </row>
    <row r="172" spans="1:4" ht="16.149999999999999" hidden="1">
      <c r="A172" s="458"/>
      <c r="B172" s="458"/>
      <c r="C172" s="458"/>
      <c r="D172" s="459"/>
    </row>
    <row r="173" spans="1:4" ht="16.149999999999999" hidden="1">
      <c r="A173" s="458"/>
      <c r="B173" s="458"/>
      <c r="C173" s="458"/>
      <c r="D173" s="459"/>
    </row>
    <row r="174" spans="1:4" ht="16.149999999999999" hidden="1">
      <c r="A174" s="458"/>
      <c r="B174" s="458"/>
      <c r="C174" s="458"/>
      <c r="D174" s="459"/>
    </row>
    <row r="175" spans="1:4" ht="16.149999999999999" hidden="1">
      <c r="A175" s="458"/>
      <c r="B175" s="458"/>
      <c r="C175" s="458"/>
      <c r="D175" s="459"/>
    </row>
    <row r="176" spans="1:4" ht="16.149999999999999" hidden="1">
      <c r="A176" s="458"/>
      <c r="B176" s="458"/>
      <c r="C176" s="458"/>
      <c r="D176" s="459"/>
    </row>
    <row r="177" spans="1:4" ht="16.149999999999999" hidden="1">
      <c r="A177" s="458"/>
      <c r="B177" s="458"/>
      <c r="C177" s="458"/>
      <c r="D177" s="459"/>
    </row>
    <row r="178" spans="1:4" ht="16.149999999999999" hidden="1">
      <c r="A178" s="458"/>
      <c r="B178" s="458"/>
      <c r="C178" s="458"/>
      <c r="D178" s="459"/>
    </row>
    <row r="179" spans="1:4" ht="16.149999999999999" hidden="1">
      <c r="A179" s="458"/>
      <c r="B179" s="458"/>
      <c r="C179" s="458"/>
      <c r="D179" s="459"/>
    </row>
    <row r="180" spans="1:4" ht="16.149999999999999" hidden="1">
      <c r="A180" s="458"/>
      <c r="B180" s="458"/>
      <c r="C180" s="458"/>
      <c r="D180" s="459"/>
    </row>
    <row r="181" spans="1:4" ht="16.149999999999999" hidden="1">
      <c r="A181" s="458"/>
      <c r="B181" s="458"/>
      <c r="C181" s="458"/>
      <c r="D181" s="459"/>
    </row>
    <row r="182" spans="1:4" ht="16.149999999999999" hidden="1">
      <c r="A182" s="458"/>
      <c r="B182" s="458"/>
      <c r="C182" s="458"/>
      <c r="D182" s="459"/>
    </row>
    <row r="183" spans="1:4" ht="16.149999999999999" hidden="1">
      <c r="A183" s="458"/>
      <c r="B183" s="458"/>
      <c r="C183" s="458"/>
      <c r="D183" s="459"/>
    </row>
    <row r="184" spans="1:4" ht="16.149999999999999" hidden="1">
      <c r="A184" s="458"/>
      <c r="B184" s="458"/>
      <c r="C184" s="458"/>
      <c r="D184" s="459"/>
    </row>
    <row r="185" spans="1:4" ht="16.149999999999999" hidden="1">
      <c r="A185" s="458"/>
      <c r="B185" s="458"/>
      <c r="C185" s="458"/>
      <c r="D185" s="459"/>
    </row>
    <row r="186" spans="1:4" ht="16.149999999999999" hidden="1">
      <c r="A186" s="458"/>
      <c r="B186" s="458"/>
      <c r="C186" s="458"/>
      <c r="D186" s="459"/>
    </row>
    <row r="187" spans="1:4" ht="16.149999999999999" hidden="1">
      <c r="A187" s="458"/>
      <c r="B187" s="458"/>
      <c r="C187" s="458"/>
      <c r="D187" s="459"/>
    </row>
    <row r="188" spans="1:4" ht="16.149999999999999" hidden="1">
      <c r="A188" s="458"/>
      <c r="B188" s="458"/>
      <c r="C188" s="458"/>
      <c r="D188" s="459"/>
    </row>
    <row r="189" spans="1:4" ht="16.149999999999999" hidden="1">
      <c r="A189" s="458"/>
      <c r="B189" s="458"/>
      <c r="C189" s="458"/>
      <c r="D189" s="459"/>
    </row>
    <row r="190" spans="1:4" ht="16.149999999999999" hidden="1">
      <c r="A190" s="458"/>
      <c r="B190" s="458"/>
      <c r="C190" s="458"/>
      <c r="D190" s="459"/>
    </row>
    <row r="191" spans="1:4" ht="16.149999999999999" hidden="1">
      <c r="A191" s="458"/>
      <c r="B191" s="458"/>
      <c r="C191" s="458"/>
      <c r="D191" s="459"/>
    </row>
    <row r="192" spans="1:4" ht="16.149999999999999" hidden="1">
      <c r="A192" s="458"/>
      <c r="B192" s="458"/>
      <c r="C192" s="458"/>
      <c r="D192" s="459"/>
    </row>
    <row r="193" spans="1:4" ht="16.149999999999999" hidden="1">
      <c r="A193" s="458"/>
      <c r="B193" s="458"/>
      <c r="C193" s="458"/>
      <c r="D193" s="459"/>
    </row>
    <row r="194" spans="1:4" ht="16.149999999999999" hidden="1">
      <c r="A194" s="458"/>
      <c r="B194" s="458"/>
      <c r="C194" s="458"/>
      <c r="D194" s="459"/>
    </row>
    <row r="195" spans="1:4" ht="16.149999999999999" hidden="1">
      <c r="A195" s="458"/>
      <c r="B195" s="458"/>
      <c r="C195" s="458"/>
      <c r="D195" s="459"/>
    </row>
    <row r="196" spans="1:4" ht="16.149999999999999" hidden="1">
      <c r="A196" s="458"/>
      <c r="B196" s="458"/>
      <c r="C196" s="458"/>
      <c r="D196" s="459"/>
    </row>
    <row r="197" spans="1:4" ht="16.149999999999999" hidden="1">
      <c r="A197" s="458"/>
      <c r="B197" s="458"/>
      <c r="C197" s="458"/>
      <c r="D197" s="459"/>
    </row>
    <row r="198" spans="1:4" ht="16.149999999999999" hidden="1">
      <c r="A198" s="458"/>
      <c r="B198" s="458"/>
      <c r="C198" s="458"/>
      <c r="D198" s="459"/>
    </row>
    <row r="199" spans="1:4" ht="16.149999999999999" hidden="1">
      <c r="A199" s="458"/>
      <c r="B199" s="458"/>
      <c r="C199" s="458"/>
      <c r="D199" s="459"/>
    </row>
    <row r="200" spans="1:4" ht="16.149999999999999" hidden="1">
      <c r="A200" s="458"/>
      <c r="B200" s="458"/>
      <c r="C200" s="458"/>
      <c r="D200" s="459"/>
    </row>
    <row r="201" spans="1:4" ht="16.149999999999999" hidden="1">
      <c r="A201" s="458"/>
      <c r="B201" s="458"/>
      <c r="C201" s="458"/>
      <c r="D201" s="459"/>
    </row>
    <row r="202" spans="1:4" ht="16.149999999999999" hidden="1">
      <c r="A202" s="458"/>
      <c r="B202" s="458"/>
      <c r="C202" s="458"/>
      <c r="D202" s="459"/>
    </row>
    <row r="203" spans="1:4" ht="16.149999999999999" hidden="1">
      <c r="A203" s="458"/>
      <c r="B203" s="458"/>
      <c r="C203" s="458"/>
      <c r="D203" s="459"/>
    </row>
    <row r="204" spans="1:4" ht="16.149999999999999" hidden="1">
      <c r="A204" s="458"/>
      <c r="B204" s="458"/>
      <c r="C204" s="458"/>
      <c r="D204" s="459"/>
    </row>
    <row r="205" spans="1:4" ht="16.149999999999999" hidden="1">
      <c r="A205" s="458"/>
      <c r="B205" s="458"/>
      <c r="C205" s="458"/>
      <c r="D205" s="459"/>
    </row>
    <row r="206" spans="1:4" ht="16.149999999999999" hidden="1">
      <c r="A206" s="458"/>
      <c r="B206" s="458"/>
      <c r="C206" s="458"/>
      <c r="D206" s="459"/>
    </row>
    <row r="207" spans="1:4" ht="16.149999999999999" hidden="1">
      <c r="A207" s="458"/>
      <c r="B207" s="458"/>
      <c r="C207" s="458"/>
      <c r="D207" s="459"/>
    </row>
    <row r="208" spans="1:4" ht="16.149999999999999" hidden="1">
      <c r="A208" s="458"/>
      <c r="B208" s="458"/>
      <c r="C208" s="458"/>
      <c r="D208" s="459"/>
    </row>
    <row r="209" spans="1:4" ht="16.149999999999999" hidden="1">
      <c r="A209" s="458"/>
      <c r="B209" s="458"/>
      <c r="C209" s="458"/>
      <c r="D209" s="459"/>
    </row>
    <row r="210" spans="1:4" ht="16.149999999999999" hidden="1">
      <c r="A210" s="458"/>
      <c r="B210" s="458"/>
      <c r="C210" s="458"/>
      <c r="D210" s="459"/>
    </row>
    <row r="211" spans="1:4" ht="16.149999999999999" hidden="1">
      <c r="A211" s="458"/>
      <c r="B211" s="458"/>
      <c r="C211" s="458"/>
      <c r="D211" s="459"/>
    </row>
    <row r="212" spans="1:4" ht="16.149999999999999" hidden="1">
      <c r="A212" s="458"/>
      <c r="B212" s="458"/>
      <c r="C212" s="458"/>
      <c r="D212" s="459"/>
    </row>
    <row r="213" spans="1:4" ht="16.149999999999999" hidden="1">
      <c r="A213" s="458"/>
      <c r="B213" s="458"/>
      <c r="C213" s="458"/>
      <c r="D213" s="459"/>
    </row>
    <row r="214" spans="1:4" ht="16.149999999999999" hidden="1">
      <c r="A214" s="458"/>
      <c r="B214" s="458"/>
      <c r="C214" s="458"/>
      <c r="D214" s="459"/>
    </row>
    <row r="215" spans="1:4" ht="16.149999999999999" hidden="1">
      <c r="A215" s="458"/>
      <c r="B215" s="458"/>
      <c r="C215" s="458"/>
      <c r="D215" s="459"/>
    </row>
    <row r="216" spans="1:4" ht="16.149999999999999" hidden="1">
      <c r="A216" s="458"/>
      <c r="B216" s="458"/>
      <c r="C216" s="458"/>
      <c r="D216" s="459"/>
    </row>
    <row r="217" spans="1:4" ht="16.149999999999999" hidden="1">
      <c r="A217" s="458"/>
      <c r="B217" s="458"/>
      <c r="C217" s="458"/>
      <c r="D217" s="459"/>
    </row>
    <row r="218" spans="1:4" ht="16.149999999999999" hidden="1">
      <c r="A218" s="458"/>
      <c r="B218" s="458"/>
      <c r="C218" s="458"/>
      <c r="D218" s="459"/>
    </row>
    <row r="219" spans="1:4" ht="16.149999999999999" hidden="1">
      <c r="A219" s="458"/>
      <c r="B219" s="458"/>
      <c r="C219" s="458"/>
      <c r="D219" s="459"/>
    </row>
    <row r="220" spans="1:4" ht="16.149999999999999" hidden="1">
      <c r="A220" s="458"/>
      <c r="B220" s="458"/>
      <c r="C220" s="458"/>
      <c r="D220" s="459"/>
    </row>
    <row r="221" spans="1:4" ht="16.149999999999999" hidden="1">
      <c r="A221" s="458"/>
      <c r="B221" s="458"/>
      <c r="C221" s="458"/>
      <c r="D221" s="459"/>
    </row>
    <row r="222" spans="1:4" ht="16.149999999999999" hidden="1">
      <c r="A222" s="458"/>
      <c r="B222" s="458"/>
      <c r="C222" s="458"/>
      <c r="D222" s="459"/>
    </row>
    <row r="223" spans="1:4" ht="16.149999999999999" hidden="1">
      <c r="A223" s="458"/>
      <c r="B223" s="458"/>
      <c r="C223" s="458"/>
      <c r="D223" s="459"/>
    </row>
    <row r="224" spans="1:4" ht="16.149999999999999" hidden="1">
      <c r="A224" s="458"/>
      <c r="B224" s="458"/>
      <c r="C224" s="458"/>
      <c r="D224" s="459"/>
    </row>
    <row r="225" spans="1:4" ht="16.149999999999999" hidden="1">
      <c r="A225" s="458"/>
      <c r="B225" s="458"/>
      <c r="C225" s="458"/>
      <c r="D225" s="459"/>
    </row>
    <row r="226" spans="1:4" ht="16.149999999999999" hidden="1">
      <c r="A226" s="458"/>
      <c r="B226" s="458"/>
      <c r="C226" s="458"/>
      <c r="D226" s="459"/>
    </row>
    <row r="227" spans="1:4" ht="16.149999999999999" hidden="1">
      <c r="A227" s="458"/>
      <c r="B227" s="458"/>
      <c r="C227" s="458"/>
      <c r="D227" s="459"/>
    </row>
    <row r="228" spans="1:4" ht="16.149999999999999" hidden="1">
      <c r="A228" s="458"/>
      <c r="B228" s="458"/>
      <c r="C228" s="458"/>
      <c r="D228" s="459"/>
    </row>
    <row r="229" spans="1:4" ht="16.149999999999999" hidden="1">
      <c r="A229" s="458"/>
      <c r="B229" s="458"/>
      <c r="C229" s="458"/>
      <c r="D229" s="459"/>
    </row>
    <row r="230" spans="1:4" ht="16.149999999999999" hidden="1">
      <c r="A230" s="458"/>
      <c r="B230" s="458"/>
      <c r="C230" s="458"/>
      <c r="D230" s="459"/>
    </row>
    <row r="231" spans="1:4" ht="16.149999999999999" hidden="1">
      <c r="A231" s="458"/>
      <c r="B231" s="458"/>
      <c r="C231" s="458"/>
      <c r="D231" s="459"/>
    </row>
    <row r="232" spans="1:4" ht="16.149999999999999" hidden="1">
      <c r="A232" s="458"/>
      <c r="B232" s="458"/>
      <c r="C232" s="458"/>
      <c r="D232" s="459"/>
    </row>
    <row r="233" spans="1:4" ht="16.149999999999999" hidden="1">
      <c r="A233" s="458"/>
      <c r="B233" s="458"/>
      <c r="C233" s="458"/>
      <c r="D233" s="459"/>
    </row>
    <row r="234" spans="1:4" ht="16.149999999999999" hidden="1">
      <c r="A234" s="458"/>
      <c r="B234" s="458"/>
      <c r="C234" s="458"/>
      <c r="D234" s="459"/>
    </row>
    <row r="235" spans="1:4" ht="16.149999999999999" hidden="1">
      <c r="A235" s="458"/>
      <c r="B235" s="458"/>
      <c r="C235" s="458"/>
      <c r="D235" s="459"/>
    </row>
    <row r="236" spans="1:4" ht="16.149999999999999" hidden="1">
      <c r="A236" s="458"/>
      <c r="B236" s="458"/>
      <c r="C236" s="458"/>
      <c r="D236" s="459"/>
    </row>
    <row r="237" spans="1:4" ht="16.149999999999999" hidden="1">
      <c r="A237" s="458"/>
      <c r="B237" s="458"/>
      <c r="C237" s="458"/>
      <c r="D237" s="459"/>
    </row>
    <row r="238" spans="1:4" ht="16.149999999999999" hidden="1">
      <c r="A238" s="458"/>
      <c r="B238" s="458"/>
      <c r="C238" s="458"/>
      <c r="D238" s="459"/>
    </row>
    <row r="239" spans="1:4" ht="16.149999999999999" hidden="1">
      <c r="A239" s="458"/>
      <c r="B239" s="458"/>
      <c r="C239" s="458"/>
      <c r="D239" s="459"/>
    </row>
    <row r="240" spans="1:4" ht="16.149999999999999" hidden="1">
      <c r="A240" s="458"/>
      <c r="B240" s="458"/>
      <c r="C240" s="458"/>
      <c r="D240" s="459"/>
    </row>
    <row r="241" spans="1:4" ht="16.149999999999999" hidden="1">
      <c r="A241" s="458"/>
      <c r="B241" s="458"/>
      <c r="C241" s="458"/>
      <c r="D241" s="459"/>
    </row>
    <row r="242" spans="1:4" ht="16.149999999999999" hidden="1">
      <c r="A242" s="458"/>
      <c r="B242" s="458"/>
      <c r="C242" s="458"/>
      <c r="D242" s="459"/>
    </row>
    <row r="243" spans="1:4" ht="16.149999999999999" hidden="1">
      <c r="A243" s="458"/>
      <c r="B243" s="458"/>
      <c r="C243" s="458"/>
      <c r="D243" s="459"/>
    </row>
    <row r="244" spans="1:4" ht="16.149999999999999" hidden="1">
      <c r="A244" s="458"/>
      <c r="B244" s="458"/>
      <c r="C244" s="458"/>
      <c r="D244" s="459"/>
    </row>
    <row r="245" spans="1:4" ht="16.149999999999999" hidden="1">
      <c r="A245" s="458"/>
      <c r="B245" s="458"/>
      <c r="C245" s="458"/>
      <c r="D245" s="459"/>
    </row>
    <row r="246" spans="1:4" ht="16.149999999999999" hidden="1">
      <c r="A246" s="458"/>
      <c r="B246" s="458"/>
      <c r="C246" s="458"/>
      <c r="D246" s="459"/>
    </row>
    <row r="247" spans="1:4" ht="16.149999999999999" hidden="1">
      <c r="A247" s="458"/>
      <c r="B247" s="458"/>
      <c r="C247" s="458"/>
      <c r="D247" s="459"/>
    </row>
    <row r="248" spans="1:4" ht="16.149999999999999" hidden="1">
      <c r="A248" s="458"/>
      <c r="B248" s="458"/>
      <c r="C248" s="458"/>
      <c r="D248" s="459"/>
    </row>
    <row r="249" spans="1:4" ht="16.149999999999999" hidden="1">
      <c r="A249" s="458"/>
      <c r="B249" s="458"/>
      <c r="C249" s="458"/>
      <c r="D249" s="459"/>
    </row>
    <row r="250" spans="1:4" ht="16.149999999999999" hidden="1">
      <c r="A250" s="458"/>
      <c r="B250" s="458"/>
      <c r="C250" s="458"/>
      <c r="D250" s="459"/>
    </row>
    <row r="251" spans="1:4" ht="16.149999999999999" hidden="1">
      <c r="A251" s="458"/>
      <c r="B251" s="458"/>
      <c r="C251" s="458"/>
      <c r="D251" s="459"/>
    </row>
    <row r="252" spans="1:4" ht="16.149999999999999" hidden="1">
      <c r="A252" s="458"/>
      <c r="B252" s="458"/>
      <c r="C252" s="458"/>
      <c r="D252" s="459"/>
    </row>
    <row r="253" spans="1:4" ht="16.149999999999999" hidden="1">
      <c r="A253" s="458"/>
      <c r="B253" s="458"/>
      <c r="C253" s="458"/>
      <c r="D253" s="459"/>
    </row>
    <row r="254" spans="1:4" ht="16.149999999999999" hidden="1">
      <c r="A254" s="458"/>
      <c r="B254" s="458"/>
      <c r="C254" s="458"/>
      <c r="D254" s="459"/>
    </row>
    <row r="255" spans="1:4" ht="16.149999999999999" hidden="1">
      <c r="A255" s="458"/>
      <c r="B255" s="458"/>
      <c r="C255" s="458"/>
      <c r="D255" s="459"/>
    </row>
    <row r="256" spans="1:4" ht="16.149999999999999" hidden="1">
      <c r="A256" s="458"/>
      <c r="B256" s="458"/>
      <c r="C256" s="458"/>
      <c r="D256" s="459"/>
    </row>
    <row r="257" spans="1:4" ht="16.149999999999999" hidden="1">
      <c r="A257" s="458"/>
      <c r="B257" s="458"/>
      <c r="C257" s="458"/>
      <c r="D257" s="459"/>
    </row>
    <row r="258" spans="1:4" ht="16.149999999999999" hidden="1">
      <c r="A258" s="458"/>
      <c r="B258" s="458"/>
      <c r="C258" s="458"/>
      <c r="D258" s="459"/>
    </row>
    <row r="259" spans="1:4" ht="16.149999999999999" hidden="1">
      <c r="A259" s="458"/>
      <c r="B259" s="458"/>
      <c r="C259" s="458"/>
      <c r="D259" s="459"/>
    </row>
    <row r="260" spans="1:4" ht="16.149999999999999" hidden="1">
      <c r="A260" s="458"/>
      <c r="B260" s="458"/>
      <c r="C260" s="458"/>
      <c r="D260" s="459"/>
    </row>
    <row r="261" spans="1:4" ht="16.149999999999999" hidden="1">
      <c r="A261" s="458"/>
      <c r="B261" s="458"/>
      <c r="C261" s="458"/>
      <c r="D261" s="459"/>
    </row>
    <row r="262" spans="1:4" ht="16.149999999999999" hidden="1">
      <c r="A262" s="458"/>
      <c r="B262" s="458"/>
      <c r="C262" s="458"/>
      <c r="D262" s="459"/>
    </row>
    <row r="263" spans="1:4" ht="16.149999999999999" hidden="1">
      <c r="A263" s="458"/>
      <c r="B263" s="458"/>
      <c r="C263" s="458"/>
      <c r="D263" s="459"/>
    </row>
    <row r="264" spans="1:4" ht="16.149999999999999" hidden="1">
      <c r="A264" s="458"/>
      <c r="B264" s="458"/>
      <c r="C264" s="458"/>
      <c r="D264" s="459"/>
    </row>
    <row r="265" spans="1:4" ht="16.149999999999999" hidden="1">
      <c r="A265" s="458"/>
      <c r="B265" s="458"/>
      <c r="C265" s="458"/>
      <c r="D265" s="459"/>
    </row>
    <row r="266" spans="1:4" ht="16.149999999999999" hidden="1">
      <c r="A266" s="458"/>
      <c r="B266" s="458"/>
      <c r="C266" s="458"/>
      <c r="D266" s="459"/>
    </row>
    <row r="267" spans="1:4" ht="16.149999999999999" hidden="1">
      <c r="A267" s="458"/>
      <c r="B267" s="458"/>
      <c r="C267" s="458"/>
      <c r="D267" s="459"/>
    </row>
    <row r="268" spans="1:4" ht="16.149999999999999" hidden="1">
      <c r="A268" s="458"/>
      <c r="B268" s="458"/>
      <c r="C268" s="458"/>
      <c r="D268" s="459"/>
    </row>
    <row r="269" spans="1:4" ht="16.149999999999999" hidden="1">
      <c r="A269" s="458"/>
      <c r="B269" s="458"/>
      <c r="C269" s="458"/>
      <c r="D269" s="459"/>
    </row>
    <row r="270" spans="1:4" ht="16.149999999999999" hidden="1">
      <c r="A270" s="458"/>
      <c r="B270" s="458"/>
      <c r="C270" s="458"/>
      <c r="D270" s="459"/>
    </row>
    <row r="271" spans="1:4" ht="16.149999999999999" hidden="1">
      <c r="A271" s="458"/>
      <c r="B271" s="458"/>
      <c r="C271" s="458"/>
      <c r="D271" s="459"/>
    </row>
    <row r="272" spans="1:4" ht="16.149999999999999" hidden="1">
      <c r="A272" s="458"/>
      <c r="B272" s="458"/>
      <c r="C272" s="458"/>
      <c r="D272" s="459"/>
    </row>
    <row r="273" spans="1:4" ht="16.149999999999999" hidden="1">
      <c r="A273" s="458"/>
      <c r="B273" s="458"/>
      <c r="C273" s="458"/>
      <c r="D273" s="459"/>
    </row>
    <row r="274" spans="1:4" ht="16.149999999999999" hidden="1">
      <c r="A274" s="458"/>
      <c r="B274" s="458"/>
      <c r="C274" s="458"/>
      <c r="D274" s="459"/>
    </row>
    <row r="275" spans="1:4" ht="16.149999999999999" hidden="1">
      <c r="A275" s="458"/>
      <c r="B275" s="458"/>
      <c r="C275" s="458"/>
      <c r="D275" s="459"/>
    </row>
    <row r="276" spans="1:4" ht="16.149999999999999" hidden="1">
      <c r="A276" s="458"/>
      <c r="B276" s="458"/>
      <c r="C276" s="458"/>
      <c r="D276" s="459"/>
    </row>
    <row r="277" spans="1:4" ht="16.149999999999999" hidden="1">
      <c r="A277" s="458"/>
      <c r="B277" s="458"/>
      <c r="C277" s="458"/>
      <c r="D277" s="459"/>
    </row>
    <row r="278" spans="1:4" ht="16.149999999999999" hidden="1">
      <c r="A278" s="458"/>
      <c r="B278" s="458"/>
      <c r="C278" s="458"/>
      <c r="D278" s="459"/>
    </row>
    <row r="279" spans="1:4" ht="16.149999999999999" hidden="1">
      <c r="A279" s="458"/>
      <c r="B279" s="458"/>
      <c r="C279" s="458"/>
      <c r="D279" s="459"/>
    </row>
    <row r="280" spans="1:4" ht="16.149999999999999" hidden="1">
      <c r="A280" s="458"/>
      <c r="B280" s="458"/>
      <c r="C280" s="458"/>
      <c r="D280" s="459"/>
    </row>
    <row r="281" spans="1:4" ht="16.149999999999999" hidden="1">
      <c r="A281" s="458"/>
      <c r="B281" s="458"/>
      <c r="C281" s="458"/>
      <c r="D281" s="459"/>
    </row>
    <row r="282" spans="1:4" ht="16.149999999999999" hidden="1">
      <c r="A282" s="458"/>
      <c r="B282" s="458"/>
      <c r="C282" s="458"/>
      <c r="D282" s="459"/>
    </row>
    <row r="283" spans="1:4" ht="16.149999999999999" hidden="1">
      <c r="A283" s="458"/>
      <c r="B283" s="458"/>
      <c r="C283" s="458"/>
      <c r="D283" s="459"/>
    </row>
    <row r="284" spans="1:4" ht="16.149999999999999" hidden="1">
      <c r="A284" s="458"/>
      <c r="B284" s="458"/>
      <c r="C284" s="458"/>
      <c r="D284" s="459"/>
    </row>
    <row r="285" spans="1:4" ht="16.149999999999999" hidden="1">
      <c r="A285" s="458"/>
      <c r="B285" s="458"/>
      <c r="C285" s="458"/>
      <c r="D285" s="459"/>
    </row>
    <row r="286" spans="1:4" ht="16.7" hidden="1" customHeight="1">
      <c r="A286" s="458"/>
      <c r="B286" s="458"/>
      <c r="C286" s="458"/>
      <c r="D286" s="459"/>
    </row>
    <row r="287" spans="1:4" ht="16.7" hidden="1" customHeight="1">
      <c r="A287" s="458"/>
      <c r="B287" s="458"/>
      <c r="C287" s="458"/>
      <c r="D287" s="459"/>
    </row>
    <row r="288" spans="1:4" ht="16.7" hidden="1" customHeight="1">
      <c r="A288" s="458"/>
      <c r="B288" s="458"/>
      <c r="C288" s="458"/>
      <c r="D288" s="459"/>
    </row>
    <row r="289" spans="1:4" ht="16.7" hidden="1" customHeight="1">
      <c r="A289" s="458"/>
      <c r="B289" s="458"/>
      <c r="C289" s="458"/>
      <c r="D289" s="459"/>
    </row>
    <row r="290" spans="1:4" ht="16.7" hidden="1" customHeight="1">
      <c r="A290" s="458"/>
      <c r="B290" s="458"/>
      <c r="C290" s="458"/>
      <c r="D290" s="459"/>
    </row>
    <row r="291" spans="1:4" ht="16.7" hidden="1" customHeight="1">
      <c r="A291" s="458"/>
      <c r="B291" s="458"/>
      <c r="C291" s="458"/>
      <c r="D291" s="459"/>
    </row>
    <row r="292" spans="1:4" ht="16.7" hidden="1" customHeight="1">
      <c r="A292" s="458"/>
      <c r="B292" s="458"/>
      <c r="C292" s="458"/>
      <c r="D292" s="459"/>
    </row>
    <row r="293" spans="1:4" ht="16.7" hidden="1" customHeight="1">
      <c r="A293" s="458"/>
      <c r="B293" s="458"/>
      <c r="C293" s="458"/>
      <c r="D293" s="459"/>
    </row>
    <row r="294" spans="1:4" ht="16.7" hidden="1" customHeight="1">
      <c r="A294" s="460"/>
      <c r="B294" s="460"/>
      <c r="C294" s="460"/>
      <c r="D294" s="461"/>
    </row>
    <row r="295" spans="1:4" ht="16.7" hidden="1" customHeight="1">
      <c r="A295" s="460"/>
      <c r="B295" s="460"/>
      <c r="C295" s="460"/>
      <c r="D295" s="461"/>
    </row>
    <row r="296" spans="1:4" ht="16.7" hidden="1" customHeight="1">
      <c r="A296" s="460"/>
      <c r="B296" s="460"/>
      <c r="C296" s="460"/>
      <c r="D296" s="461"/>
    </row>
    <row r="297" spans="1:4" ht="16.7" hidden="1" customHeight="1">
      <c r="A297" s="460"/>
      <c r="B297" s="460"/>
      <c r="C297" s="460"/>
      <c r="D297" s="461"/>
    </row>
    <row r="298" spans="1:4" ht="16.7" hidden="1" customHeight="1">
      <c r="A298" s="460"/>
      <c r="B298" s="460"/>
      <c r="C298" s="460"/>
      <c r="D298" s="461"/>
    </row>
    <row r="299" spans="1:4" ht="16.7" hidden="1" customHeight="1">
      <c r="A299" s="460"/>
      <c r="B299" s="460"/>
      <c r="C299" s="460"/>
      <c r="D299" s="461"/>
    </row>
    <row r="300" spans="1:4" ht="16.7" hidden="1" customHeight="1">
      <c r="A300" s="460"/>
      <c r="B300" s="460"/>
      <c r="C300" s="460"/>
      <c r="D300" s="461"/>
    </row>
    <row r="301" spans="1:4" ht="16.7" hidden="1" customHeight="1">
      <c r="A301" s="460"/>
      <c r="B301" s="460"/>
      <c r="C301" s="460"/>
      <c r="D301" s="461"/>
    </row>
    <row r="302" spans="1:4" ht="16.7" hidden="1" customHeight="1">
      <c r="A302" s="460"/>
      <c r="B302" s="460"/>
      <c r="C302" s="460"/>
      <c r="D302" s="461"/>
    </row>
    <row r="303" spans="1:4" ht="16.7" hidden="1" customHeight="1">
      <c r="A303" s="460"/>
      <c r="B303" s="460"/>
      <c r="C303" s="460"/>
      <c r="D303" s="461"/>
    </row>
    <row r="304" spans="1:4" ht="16.7" hidden="1" customHeight="1">
      <c r="A304" s="460"/>
      <c r="B304" s="460"/>
      <c r="C304" s="460"/>
      <c r="D304" s="461"/>
    </row>
    <row r="305" spans="1:4" ht="16.7" hidden="1" customHeight="1">
      <c r="A305" s="460"/>
      <c r="B305" s="460"/>
      <c r="C305" s="460"/>
      <c r="D305" s="461"/>
    </row>
    <row r="306" spans="1:4" ht="16.7" hidden="1" customHeight="1">
      <c r="A306" s="460"/>
      <c r="B306" s="460"/>
      <c r="C306" s="460"/>
      <c r="D306" s="461"/>
    </row>
    <row r="307" spans="1:4" ht="16.7" hidden="1" customHeight="1">
      <c r="A307" s="460"/>
      <c r="B307" s="460"/>
      <c r="C307" s="460"/>
      <c r="D307" s="461"/>
    </row>
    <row r="308" spans="1:4" ht="16.7" hidden="1" customHeight="1">
      <c r="A308" s="460"/>
      <c r="B308" s="460"/>
      <c r="C308" s="460"/>
      <c r="D308" s="461"/>
    </row>
    <row r="309" spans="1:4" ht="16.7" hidden="1" customHeight="1">
      <c r="A309" s="460"/>
      <c r="B309" s="460"/>
      <c r="C309" s="460"/>
      <c r="D309" s="461"/>
    </row>
    <row r="310" spans="1:4" ht="16.7" hidden="1" customHeight="1">
      <c r="A310" s="460"/>
      <c r="B310" s="460"/>
      <c r="C310" s="460"/>
      <c r="D310" s="461"/>
    </row>
    <row r="311" spans="1:4" ht="16.7" hidden="1" customHeight="1">
      <c r="A311" s="462"/>
      <c r="B311" s="463"/>
      <c r="C311" s="462"/>
      <c r="D311" s="463"/>
    </row>
    <row r="312" spans="1:4" ht="16.7" hidden="1" customHeight="1">
      <c r="A312" s="462"/>
      <c r="B312" s="463"/>
      <c r="C312" s="462"/>
      <c r="D312" s="463"/>
    </row>
    <row r="313" spans="1:4" ht="16.7" hidden="1" customHeight="1">
      <c r="A313" s="462"/>
      <c r="B313" s="463"/>
      <c r="C313" s="462"/>
      <c r="D313" s="463"/>
    </row>
    <row r="314" spans="1:4" ht="16.7" hidden="1" customHeight="1">
      <c r="A314" s="462"/>
      <c r="B314" s="463"/>
      <c r="C314" s="462"/>
      <c r="D314" s="463"/>
    </row>
    <row r="315" spans="1:4" ht="16.7" hidden="1" customHeight="1">
      <c r="A315" s="462"/>
      <c r="B315" s="463"/>
      <c r="C315" s="462"/>
      <c r="D315" s="463"/>
    </row>
    <row r="316" spans="1:4" ht="16.7" hidden="1" customHeight="1">
      <c r="A316" s="462"/>
      <c r="B316" s="463"/>
      <c r="C316" s="462"/>
      <c r="D316" s="463"/>
    </row>
    <row r="317" spans="1:4" ht="16.7" hidden="1" customHeight="1">
      <c r="A317" s="462"/>
      <c r="B317" s="463"/>
      <c r="C317" s="462"/>
      <c r="D317" s="463"/>
    </row>
    <row r="318" spans="1:4" ht="16.7" hidden="1" customHeight="1">
      <c r="A318" s="462"/>
      <c r="B318" s="463"/>
      <c r="C318" s="462"/>
      <c r="D318" s="463"/>
    </row>
    <row r="319" spans="1:4" ht="16.7" hidden="1" customHeight="1">
      <c r="A319" s="462"/>
      <c r="B319" s="463"/>
      <c r="C319" s="462"/>
      <c r="D319" s="463"/>
    </row>
    <row r="320" spans="1:4" ht="16.7" hidden="1" customHeight="1">
      <c r="A320" s="462"/>
      <c r="B320" s="463"/>
      <c r="C320" s="462"/>
      <c r="D320" s="463"/>
    </row>
    <row r="321" spans="1:4" ht="16.7" hidden="1" customHeight="1">
      <c r="A321" s="462"/>
      <c r="B321" s="463"/>
      <c r="C321" s="462"/>
      <c r="D321" s="463"/>
    </row>
    <row r="322" spans="1:4" ht="16.7" hidden="1" customHeight="1">
      <c r="A322" s="462"/>
      <c r="B322" s="463"/>
      <c r="C322" s="462"/>
      <c r="D322" s="463"/>
    </row>
    <row r="323" spans="1:4" ht="16.7" hidden="1" customHeight="1">
      <c r="A323" s="462"/>
      <c r="B323" s="463"/>
      <c r="C323" s="462"/>
      <c r="D323" s="463"/>
    </row>
    <row r="324" spans="1:4" ht="16.7" hidden="1" customHeight="1">
      <c r="A324" s="462"/>
      <c r="B324" s="463"/>
      <c r="C324" s="462"/>
      <c r="D324" s="463"/>
    </row>
    <row r="325" spans="1:4" ht="16.7" hidden="1" customHeight="1">
      <c r="A325" s="462"/>
      <c r="B325" s="463"/>
      <c r="C325" s="462"/>
      <c r="D325" s="463"/>
    </row>
    <row r="326" spans="1:4" ht="16.7" hidden="1" customHeight="1">
      <c r="A326" s="462"/>
      <c r="B326" s="463"/>
      <c r="C326" s="462"/>
      <c r="D326" s="463"/>
    </row>
    <row r="327" spans="1:4" ht="16.7" hidden="1" customHeight="1">
      <c r="A327" s="462"/>
      <c r="B327" s="463"/>
      <c r="C327" s="462"/>
      <c r="D327" s="463"/>
    </row>
    <row r="328" spans="1:4" ht="16.7" hidden="1" customHeight="1">
      <c r="A328" s="462"/>
      <c r="B328" s="463"/>
      <c r="C328" s="462"/>
      <c r="D328" s="463"/>
    </row>
    <row r="329" spans="1:4" ht="16.7" hidden="1" customHeight="1">
      <c r="A329" s="462"/>
      <c r="B329" s="463"/>
      <c r="C329" s="462"/>
      <c r="D329" s="463"/>
    </row>
    <row r="330" spans="1:4" ht="16.7" hidden="1" customHeight="1">
      <c r="A330" s="462"/>
      <c r="B330" s="463"/>
      <c r="C330" s="462"/>
      <c r="D330" s="463"/>
    </row>
    <row r="331" spans="1:4" ht="16.7" hidden="1" customHeight="1">
      <c r="A331" s="462"/>
      <c r="B331" s="463"/>
      <c r="C331" s="462"/>
      <c r="D331" s="463"/>
    </row>
    <row r="332" spans="1:4" ht="16.7" hidden="1" customHeight="1">
      <c r="A332" s="462"/>
      <c r="B332" s="463"/>
      <c r="C332" s="462"/>
      <c r="D332" s="463"/>
    </row>
    <row r="333" spans="1:4" ht="16.7" hidden="1" customHeight="1">
      <c r="A333" s="462"/>
      <c r="B333" s="463"/>
      <c r="C333" s="462"/>
      <c r="D333" s="463"/>
    </row>
    <row r="334" spans="1:4" ht="16.7" hidden="1" customHeight="1">
      <c r="A334" s="462"/>
      <c r="B334" s="463"/>
      <c r="C334" s="462"/>
      <c r="D334" s="463"/>
    </row>
    <row r="335" spans="1:4" ht="16.7" hidden="1" customHeight="1">
      <c r="A335" s="462"/>
      <c r="B335" s="463"/>
      <c r="C335" s="462"/>
      <c r="D335" s="463"/>
    </row>
    <row r="336" spans="1:4" ht="16.7" hidden="1" customHeight="1">
      <c r="A336" s="462"/>
      <c r="B336" s="463"/>
      <c r="C336" s="462"/>
      <c r="D336" s="463"/>
    </row>
    <row r="337" spans="1:4" ht="16.7" hidden="1" customHeight="1">
      <c r="A337" s="462"/>
      <c r="B337" s="463"/>
      <c r="C337" s="462"/>
      <c r="D337" s="463"/>
    </row>
    <row r="338" spans="1:4" ht="16.7" hidden="1" customHeight="1">
      <c r="A338" s="462"/>
      <c r="B338" s="463"/>
      <c r="C338" s="462"/>
      <c r="D338" s="463"/>
    </row>
    <row r="339" spans="1:4" ht="16.7" hidden="1" customHeight="1">
      <c r="A339" s="462"/>
      <c r="B339" s="463"/>
      <c r="C339" s="462"/>
      <c r="D339" s="463"/>
    </row>
    <row r="340" spans="1:4" ht="16.7" hidden="1" customHeight="1">
      <c r="A340" s="462"/>
      <c r="B340" s="463"/>
      <c r="C340" s="462"/>
      <c r="D340" s="463"/>
    </row>
    <row r="341" spans="1:4" ht="16.7" hidden="1" customHeight="1">
      <c r="A341" s="462"/>
      <c r="B341" s="463"/>
      <c r="C341" s="462"/>
      <c r="D341" s="463"/>
    </row>
    <row r="342" spans="1:4" ht="16.7" hidden="1" customHeight="1">
      <c r="A342" s="462"/>
      <c r="B342" s="463"/>
      <c r="C342" s="462"/>
      <c r="D342" s="463"/>
    </row>
    <row r="343" spans="1:4" ht="16.7" hidden="1" customHeight="1">
      <c r="A343" s="462"/>
      <c r="B343" s="463"/>
      <c r="C343" s="462"/>
      <c r="D343" s="463"/>
    </row>
    <row r="344" spans="1:4" ht="16.7" hidden="1" customHeight="1">
      <c r="A344" s="462"/>
      <c r="B344" s="463"/>
      <c r="C344" s="462"/>
      <c r="D344" s="463"/>
    </row>
    <row r="345" spans="1:4" ht="16.7" hidden="1" customHeight="1">
      <c r="A345" s="462"/>
      <c r="B345" s="463"/>
      <c r="C345" s="462"/>
      <c r="D345" s="463"/>
    </row>
    <row r="346" spans="1:4" ht="16.7" hidden="1" customHeight="1">
      <c r="A346" s="462"/>
      <c r="B346" s="463"/>
      <c r="C346" s="462"/>
      <c r="D346" s="463"/>
    </row>
    <row r="347" spans="1:4" ht="16.7" hidden="1" customHeight="1">
      <c r="A347" s="462"/>
      <c r="B347" s="463"/>
      <c r="C347" s="462"/>
      <c r="D347" s="463"/>
    </row>
    <row r="348" spans="1:4" ht="16.7" hidden="1" customHeight="1">
      <c r="A348" s="462"/>
      <c r="B348" s="463"/>
      <c r="C348" s="462"/>
      <c r="D348" s="463"/>
    </row>
    <row r="349" spans="1:4" ht="16.7" hidden="1" customHeight="1">
      <c r="A349" s="462"/>
      <c r="B349" s="463"/>
      <c r="C349" s="462"/>
      <c r="D349" s="463"/>
    </row>
    <row r="350" spans="1:4" ht="16.7" hidden="1" customHeight="1">
      <c r="A350" s="462"/>
      <c r="B350" s="463"/>
      <c r="C350" s="462"/>
      <c r="D350" s="463"/>
    </row>
    <row r="351" spans="1:4" ht="16.7" hidden="1" customHeight="1">
      <c r="A351" s="462"/>
      <c r="B351" s="463"/>
      <c r="C351" s="462"/>
      <c r="D351" s="463"/>
    </row>
    <row r="352" spans="1:4" ht="16.7" hidden="1" customHeight="1">
      <c r="A352" s="462"/>
      <c r="B352" s="463"/>
      <c r="C352" s="462"/>
      <c r="D352" s="463"/>
    </row>
    <row r="353" spans="1:4" ht="16.7" hidden="1" customHeight="1">
      <c r="A353" s="462"/>
      <c r="B353" s="463"/>
      <c r="C353" s="462"/>
      <c r="D353" s="463"/>
    </row>
    <row r="354" spans="1:4" ht="16.7" hidden="1" customHeight="1">
      <c r="A354" s="462"/>
      <c r="B354" s="463"/>
      <c r="C354" s="462"/>
      <c r="D354" s="463"/>
    </row>
    <row r="355" spans="1:4" ht="16.7" hidden="1" customHeight="1">
      <c r="A355" s="462"/>
      <c r="B355" s="463"/>
      <c r="C355" s="462"/>
      <c r="D355" s="463"/>
    </row>
    <row r="356" spans="1:4" ht="16.7" hidden="1" customHeight="1">
      <c r="A356" s="462"/>
      <c r="B356" s="463"/>
      <c r="C356" s="462"/>
      <c r="D356" s="463"/>
    </row>
    <row r="357" spans="1:4" ht="16.7" hidden="1" customHeight="1">
      <c r="A357" s="462"/>
      <c r="B357" s="463"/>
      <c r="C357" s="462"/>
      <c r="D357" s="463"/>
    </row>
    <row r="358" spans="1:4" ht="16.7" hidden="1" customHeight="1">
      <c r="A358" s="462"/>
      <c r="B358" s="463"/>
      <c r="C358" s="462"/>
      <c r="D358" s="463"/>
    </row>
    <row r="359" spans="1:4" ht="16.7" hidden="1" customHeight="1">
      <c r="A359" s="462"/>
      <c r="B359" s="463"/>
      <c r="C359" s="462"/>
      <c r="D359" s="463"/>
    </row>
    <row r="360" spans="1:4" ht="16.7" hidden="1" customHeight="1">
      <c r="A360" s="462"/>
      <c r="B360" s="463"/>
      <c r="C360" s="462"/>
      <c r="D360" s="463"/>
    </row>
    <row r="361" spans="1:4" ht="16.7" hidden="1" customHeight="1">
      <c r="A361" s="462"/>
      <c r="B361" s="463"/>
      <c r="C361" s="462"/>
      <c r="D361" s="463"/>
    </row>
    <row r="362" spans="1:4" ht="16.7" hidden="1" customHeight="1">
      <c r="A362" s="462"/>
      <c r="B362" s="463"/>
      <c r="C362" s="462"/>
      <c r="D362" s="463"/>
    </row>
    <row r="363" spans="1:4" ht="16.7" hidden="1" customHeight="1">
      <c r="A363" s="462"/>
      <c r="B363" s="463"/>
      <c r="C363" s="462"/>
      <c r="D363" s="463"/>
    </row>
    <row r="364" spans="1:4" ht="16.7" hidden="1" customHeight="1">
      <c r="A364" s="462"/>
      <c r="B364" s="463"/>
      <c r="C364" s="462"/>
      <c r="D364" s="463"/>
    </row>
    <row r="365" spans="1:4" ht="16.7" hidden="1" customHeight="1">
      <c r="A365" s="462"/>
      <c r="B365" s="463"/>
      <c r="C365" s="462"/>
      <c r="D365" s="463"/>
    </row>
    <row r="366" spans="1:4" ht="16.7" hidden="1" customHeight="1">
      <c r="A366" s="462"/>
      <c r="B366" s="463"/>
      <c r="C366" s="462"/>
      <c r="D366" s="463"/>
    </row>
    <row r="367" spans="1:4" ht="16.7" hidden="1" customHeight="1">
      <c r="A367" s="462"/>
      <c r="B367" s="463"/>
      <c r="C367" s="462"/>
      <c r="D367" s="463"/>
    </row>
    <row r="368" spans="1:4" ht="16.7" hidden="1" customHeight="1">
      <c r="A368" s="462"/>
      <c r="B368" s="463"/>
      <c r="C368" s="462"/>
      <c r="D368" s="463"/>
    </row>
    <row r="369" spans="1:4" ht="16.7" hidden="1" customHeight="1">
      <c r="A369" s="462"/>
      <c r="B369" s="463"/>
      <c r="C369" s="462"/>
      <c r="D369" s="463"/>
    </row>
    <row r="370" spans="1:4" ht="16.7" hidden="1" customHeight="1">
      <c r="A370" s="462"/>
      <c r="B370" s="463"/>
      <c r="C370" s="462"/>
      <c r="D370" s="463"/>
    </row>
    <row r="371" spans="1:4" ht="16.7" hidden="1" customHeight="1">
      <c r="A371" s="462"/>
      <c r="B371" s="463"/>
      <c r="C371" s="462"/>
      <c r="D371" s="463"/>
    </row>
    <row r="372" spans="1:4" ht="16.7" hidden="1" customHeight="1">
      <c r="A372" s="462"/>
      <c r="B372" s="463"/>
      <c r="C372" s="462"/>
      <c r="D372" s="463"/>
    </row>
    <row r="373" spans="1:4" ht="16.7" hidden="1" customHeight="1">
      <c r="A373" s="462"/>
      <c r="B373" s="463"/>
      <c r="C373" s="462"/>
      <c r="D373" s="463"/>
    </row>
    <row r="374" spans="1:4" ht="16.7" hidden="1" customHeight="1">
      <c r="A374" s="462"/>
      <c r="B374" s="463"/>
      <c r="C374" s="462"/>
      <c r="D374" s="463"/>
    </row>
    <row r="375" spans="1:4" ht="16.7" hidden="1" customHeight="1">
      <c r="A375" s="462"/>
      <c r="B375" s="463"/>
      <c r="C375" s="462"/>
      <c r="D375" s="463"/>
    </row>
    <row r="376" spans="1:4" ht="16.7" hidden="1" customHeight="1">
      <c r="A376" s="462"/>
      <c r="B376" s="463"/>
      <c r="C376" s="462"/>
      <c r="D376" s="463"/>
    </row>
    <row r="377" spans="1:4" ht="16.7" hidden="1" customHeight="1">
      <c r="A377" s="462"/>
      <c r="B377" s="463"/>
      <c r="C377" s="462"/>
      <c r="D377" s="463"/>
    </row>
    <row r="378" spans="1:4" ht="16.7" hidden="1" customHeight="1">
      <c r="A378" s="462"/>
      <c r="B378" s="463"/>
      <c r="C378" s="462"/>
      <c r="D378" s="463"/>
    </row>
    <row r="379" spans="1:4" ht="16.7" hidden="1" customHeight="1">
      <c r="A379" s="462"/>
      <c r="B379" s="463"/>
      <c r="C379" s="462"/>
      <c r="D379" s="463"/>
    </row>
    <row r="380" spans="1:4" ht="16.7" hidden="1" customHeight="1">
      <c r="A380" s="462"/>
      <c r="B380" s="463"/>
      <c r="C380" s="462"/>
      <c r="D380" s="463"/>
    </row>
    <row r="381" spans="1:4" ht="16.7" hidden="1" customHeight="1">
      <c r="A381" s="462"/>
      <c r="B381" s="463"/>
      <c r="C381" s="462"/>
      <c r="D381" s="463"/>
    </row>
    <row r="382" spans="1:4" ht="16.7" hidden="1" customHeight="1">
      <c r="A382" s="462"/>
      <c r="B382" s="463"/>
      <c r="C382" s="462"/>
      <c r="D382" s="463"/>
    </row>
    <row r="383" spans="1:4" ht="16.7" hidden="1" customHeight="1">
      <c r="A383" s="462"/>
      <c r="B383" s="463"/>
      <c r="C383" s="462"/>
      <c r="D383" s="463"/>
    </row>
    <row r="384" spans="1:4" ht="16.7" hidden="1" customHeight="1">
      <c r="A384" s="462"/>
      <c r="B384" s="463"/>
      <c r="C384" s="462"/>
      <c r="D384" s="463"/>
    </row>
    <row r="385" spans="1:4" ht="16.7" hidden="1" customHeight="1">
      <c r="A385" s="462"/>
      <c r="B385" s="463"/>
      <c r="C385" s="462"/>
      <c r="D385" s="463"/>
    </row>
    <row r="386" spans="1:4" ht="16.7" hidden="1" customHeight="1">
      <c r="A386" s="462"/>
      <c r="B386" s="463"/>
      <c r="C386" s="462"/>
      <c r="D386" s="463"/>
    </row>
    <row r="387" spans="1:4" ht="16.7" hidden="1" customHeight="1">
      <c r="A387" s="462"/>
      <c r="B387" s="463"/>
      <c r="C387" s="462"/>
      <c r="D387" s="463"/>
    </row>
    <row r="388" spans="1:4" ht="16.7" hidden="1" customHeight="1">
      <c r="A388" s="462"/>
      <c r="B388" s="463"/>
      <c r="C388" s="462"/>
      <c r="D388" s="463"/>
    </row>
    <row r="389" spans="1:4" ht="16.7" hidden="1" customHeight="1">
      <c r="A389" s="462"/>
      <c r="B389" s="463"/>
      <c r="C389" s="462"/>
      <c r="D389" s="463"/>
    </row>
    <row r="390" spans="1:4" ht="16.7" hidden="1" customHeight="1">
      <c r="A390" s="462"/>
      <c r="B390" s="463"/>
      <c r="C390" s="462"/>
      <c r="D390" s="463"/>
    </row>
    <row r="391" spans="1:4" ht="16.7" hidden="1" customHeight="1">
      <c r="A391" s="462"/>
      <c r="B391" s="463"/>
      <c r="C391" s="462"/>
      <c r="D391" s="463"/>
    </row>
    <row r="392" spans="1:4" ht="16.7" hidden="1" customHeight="1">
      <c r="A392" s="462"/>
      <c r="B392" s="463"/>
      <c r="C392" s="462"/>
      <c r="D392" s="463"/>
    </row>
    <row r="393" spans="1:4" ht="16.7" hidden="1" customHeight="1">
      <c r="A393" s="462"/>
      <c r="B393" s="463"/>
      <c r="C393" s="462"/>
      <c r="D393" s="463"/>
    </row>
    <row r="394" spans="1:4" ht="16.7" hidden="1" customHeight="1">
      <c r="A394" s="462"/>
      <c r="B394" s="463"/>
      <c r="C394" s="462"/>
      <c r="D394" s="463"/>
    </row>
    <row r="395" spans="1:4" ht="16.7" hidden="1" customHeight="1">
      <c r="A395" s="462"/>
      <c r="B395" s="463"/>
      <c r="C395" s="462"/>
      <c r="D395" s="463"/>
    </row>
    <row r="396" spans="1:4" ht="16.7" hidden="1" customHeight="1">
      <c r="A396" s="462"/>
      <c r="B396" s="463"/>
      <c r="C396" s="462"/>
      <c r="D396" s="463"/>
    </row>
    <row r="397" spans="1:4" ht="16.7" hidden="1" customHeight="1">
      <c r="A397" s="462"/>
      <c r="B397" s="463"/>
      <c r="C397" s="462"/>
      <c r="D397" s="463"/>
    </row>
    <row r="398" spans="1:4" ht="16.7" hidden="1" customHeight="1">
      <c r="A398" s="462"/>
      <c r="B398" s="463"/>
      <c r="C398" s="462"/>
      <c r="D398" s="463"/>
    </row>
    <row r="399" spans="1:4" ht="16.7" hidden="1" customHeight="1">
      <c r="A399" s="462"/>
      <c r="B399" s="463"/>
      <c r="C399" s="462"/>
      <c r="D399" s="463"/>
    </row>
    <row r="400" spans="1:4" ht="16.7" hidden="1" customHeight="1">
      <c r="A400" s="462"/>
      <c r="B400" s="463"/>
      <c r="C400" s="462"/>
      <c r="D400" s="463"/>
    </row>
    <row r="401" spans="1:4" ht="16.7" hidden="1" customHeight="1">
      <c r="A401" s="462"/>
      <c r="B401" s="463"/>
      <c r="C401" s="462"/>
      <c r="D401" s="463"/>
    </row>
    <row r="402" spans="1:4" ht="16.7" hidden="1" customHeight="1">
      <c r="A402" s="462"/>
      <c r="B402" s="463"/>
      <c r="C402" s="462"/>
      <c r="D402" s="463"/>
    </row>
    <row r="403" spans="1:4" ht="16.7" hidden="1" customHeight="1">
      <c r="A403" s="462"/>
      <c r="B403" s="463"/>
      <c r="C403" s="462"/>
      <c r="D403" s="463"/>
    </row>
    <row r="404" spans="1:4" ht="16.7" hidden="1" customHeight="1">
      <c r="A404" s="462"/>
      <c r="B404" s="463"/>
      <c r="C404" s="462"/>
      <c r="D404" s="463"/>
    </row>
    <row r="405" spans="1:4" ht="16.7" hidden="1" customHeight="1">
      <c r="A405" s="462"/>
      <c r="B405" s="463"/>
      <c r="C405" s="462"/>
      <c r="D405" s="463"/>
    </row>
    <row r="406" spans="1:4" ht="16.7" hidden="1" customHeight="1">
      <c r="A406" s="462"/>
      <c r="B406" s="463"/>
      <c r="C406" s="462"/>
      <c r="D406" s="463"/>
    </row>
    <row r="407" spans="1:4" ht="16.7" hidden="1" customHeight="1">
      <c r="A407" s="462"/>
      <c r="B407" s="463"/>
      <c r="C407" s="462"/>
      <c r="D407" s="463"/>
    </row>
    <row r="408" spans="1:4" ht="16.7" hidden="1" customHeight="1">
      <c r="A408" s="462"/>
      <c r="B408" s="463"/>
      <c r="C408" s="462"/>
      <c r="D408" s="463"/>
    </row>
    <row r="409" spans="1:4" ht="16.7" hidden="1" customHeight="1">
      <c r="A409" s="462"/>
      <c r="B409" s="463"/>
      <c r="C409" s="462"/>
      <c r="D409" s="463"/>
    </row>
    <row r="410" spans="1:4" ht="16.7" hidden="1" customHeight="1">
      <c r="A410" s="462"/>
      <c r="B410" s="463"/>
      <c r="C410" s="462"/>
      <c r="D410" s="463"/>
    </row>
    <row r="411" spans="1:4" ht="16.7" hidden="1" customHeight="1">
      <c r="A411" s="462"/>
      <c r="B411" s="463"/>
      <c r="C411" s="462"/>
      <c r="D411" s="463"/>
    </row>
    <row r="412" spans="1:4" ht="16.7" hidden="1" customHeight="1">
      <c r="A412" s="462"/>
      <c r="B412" s="463"/>
      <c r="C412" s="462"/>
      <c r="D412" s="463"/>
    </row>
    <row r="413" spans="1:4" ht="16.7" hidden="1" customHeight="1">
      <c r="A413" s="462"/>
      <c r="B413" s="463"/>
      <c r="C413" s="462"/>
      <c r="D413" s="463"/>
    </row>
    <row r="414" spans="1:4" ht="16.7" hidden="1" customHeight="1">
      <c r="A414" s="464"/>
      <c r="B414" s="465"/>
      <c r="C414" s="465"/>
      <c r="D414" s="466"/>
    </row>
    <row r="415" spans="1:4" ht="16.7" hidden="1" customHeight="1">
      <c r="A415" s="464"/>
      <c r="B415" s="465"/>
      <c r="C415" s="465"/>
      <c r="D415" s="466"/>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149999999999999" hidden="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s="416" customFormat="1" ht="16.149999999999999" hidden="1">
      <c r="A2" s="421" t="s">
        <v>7</v>
      </c>
      <c r="B2" s="421">
        <v>1</v>
      </c>
      <c r="C2" s="416" t="s">
        <v>23</v>
      </c>
      <c r="D2" s="417">
        <v>0</v>
      </c>
      <c r="E2" s="417">
        <v>100</v>
      </c>
      <c r="F2" s="417">
        <v>200</v>
      </c>
      <c r="G2" s="417">
        <v>300</v>
      </c>
      <c r="H2" s="417">
        <v>400</v>
      </c>
      <c r="I2" s="417">
        <v>10000</v>
      </c>
      <c r="J2" s="417">
        <v>10000</v>
      </c>
      <c r="K2" s="417">
        <v>10000</v>
      </c>
      <c r="L2" s="417">
        <v>10000</v>
      </c>
      <c r="M2" s="417">
        <v>10000</v>
      </c>
      <c r="N2" s="417">
        <v>10000</v>
      </c>
      <c r="O2" s="417">
        <v>9800</v>
      </c>
      <c r="P2" s="417">
        <v>9604</v>
      </c>
      <c r="Q2" s="417">
        <v>9412</v>
      </c>
      <c r="R2" s="417">
        <v>9224</v>
      </c>
      <c r="S2" s="417">
        <v>9040</v>
      </c>
      <c r="T2" s="417">
        <v>8859</v>
      </c>
      <c r="U2" s="417">
        <v>8682</v>
      </c>
      <c r="V2" s="417">
        <v>8508</v>
      </c>
      <c r="W2" s="417">
        <v>8338</v>
      </c>
      <c r="X2" s="417">
        <v>8171.0000000000009</v>
      </c>
      <c r="Y2" s="417">
        <v>8008</v>
      </c>
      <c r="Z2" s="417">
        <v>7848.0000000000009</v>
      </c>
      <c r="AA2" s="417">
        <v>7691</v>
      </c>
      <c r="AB2" s="417">
        <v>7537</v>
      </c>
      <c r="AC2" s="417">
        <v>7386</v>
      </c>
      <c r="AD2" s="417">
        <v>7238</v>
      </c>
      <c r="AE2" s="417">
        <v>7093</v>
      </c>
      <c r="AF2" s="417">
        <v>6951.0000000000009</v>
      </c>
      <c r="AG2" s="417">
        <v>6812</v>
      </c>
      <c r="AH2" s="417">
        <v>6676</v>
      </c>
      <c r="AI2" s="417">
        <v>6542</v>
      </c>
      <c r="AJ2" s="417">
        <v>6411</v>
      </c>
      <c r="AK2" s="417">
        <v>6283</v>
      </c>
      <c r="AL2" s="417">
        <v>6157</v>
      </c>
      <c r="AM2" s="417">
        <v>6034.0000000000009</v>
      </c>
      <c r="AN2" s="417">
        <v>5913.0000000000009</v>
      </c>
      <c r="AO2" s="417">
        <v>5795</v>
      </c>
      <c r="AP2" s="417">
        <v>5679</v>
      </c>
      <c r="AQ2" s="417">
        <v>5565</v>
      </c>
      <c r="AR2" s="417">
        <v>5454</v>
      </c>
      <c r="AS2" s="417">
        <v>5345</v>
      </c>
      <c r="AT2" s="417">
        <v>5238</v>
      </c>
      <c r="AU2" s="417">
        <v>5133</v>
      </c>
      <c r="AV2" s="417">
        <v>5030</v>
      </c>
      <c r="AW2" s="417">
        <v>4929</v>
      </c>
      <c r="AX2" s="417">
        <v>4830</v>
      </c>
      <c r="AY2" s="417">
        <v>4733</v>
      </c>
      <c r="AZ2" s="417">
        <v>4638</v>
      </c>
      <c r="BA2" s="417">
        <v>4545</v>
      </c>
      <c r="BB2" s="417">
        <v>4454</v>
      </c>
      <c r="BC2" s="417">
        <v>4365</v>
      </c>
      <c r="BD2" s="417">
        <v>4278</v>
      </c>
      <c r="BE2" s="417">
        <v>4192</v>
      </c>
      <c r="BF2" s="417">
        <v>4108</v>
      </c>
      <c r="BG2" s="417">
        <v>4026</v>
      </c>
      <c r="BH2" s="417">
        <v>3945</v>
      </c>
      <c r="BI2" s="417">
        <v>3866</v>
      </c>
      <c r="BJ2" s="417">
        <v>3789</v>
      </c>
      <c r="BK2" s="417">
        <v>3713</v>
      </c>
      <c r="BL2" s="417">
        <v>3639</v>
      </c>
      <c r="BM2" s="417">
        <v>3565.9999999999995</v>
      </c>
      <c r="BN2" s="417">
        <v>3495</v>
      </c>
      <c r="BO2" s="417">
        <v>3425.0000000000005</v>
      </c>
      <c r="BP2" s="417">
        <v>3357</v>
      </c>
      <c r="BQ2" s="417">
        <v>3290</v>
      </c>
      <c r="BR2" s="417">
        <v>3224</v>
      </c>
      <c r="BS2" s="417">
        <v>3160</v>
      </c>
      <c r="BT2" s="417">
        <v>3096.9999999999995</v>
      </c>
      <c r="BU2" s="417">
        <v>3035</v>
      </c>
      <c r="BV2" s="417">
        <v>2974</v>
      </c>
      <c r="BW2" s="417">
        <v>2915</v>
      </c>
      <c r="BX2" s="417">
        <v>2857</v>
      </c>
      <c r="BY2" s="417">
        <v>2800.0000000000005</v>
      </c>
      <c r="BZ2" s="417">
        <v>2744</v>
      </c>
      <c r="CA2" s="417">
        <v>2688.9999999999995</v>
      </c>
      <c r="CB2" s="417">
        <v>2635</v>
      </c>
      <c r="CC2" s="417">
        <v>2582</v>
      </c>
      <c r="CD2" s="417">
        <v>2530</v>
      </c>
      <c r="CE2" s="417">
        <v>2479</v>
      </c>
      <c r="CF2" s="417">
        <v>2429</v>
      </c>
      <c r="CG2" s="417">
        <v>2380</v>
      </c>
      <c r="CH2" s="417">
        <v>2332</v>
      </c>
      <c r="CI2" s="417">
        <v>2285</v>
      </c>
      <c r="CJ2" s="417">
        <v>2239</v>
      </c>
      <c r="CK2" s="417">
        <v>2194</v>
      </c>
      <c r="CL2" s="417">
        <v>2150</v>
      </c>
      <c r="CM2" s="417">
        <v>2107</v>
      </c>
      <c r="CN2" s="417">
        <v>2065</v>
      </c>
      <c r="CO2" s="417">
        <v>2024</v>
      </c>
      <c r="CP2" s="417">
        <v>1984</v>
      </c>
      <c r="CQ2" s="417">
        <v>1944</v>
      </c>
      <c r="CR2" s="417">
        <v>1905</v>
      </c>
      <c r="CS2" s="417">
        <v>0</v>
      </c>
      <c r="CT2" s="417"/>
      <c r="CU2" s="417"/>
      <c r="CV2" s="417"/>
      <c r="CW2" s="417"/>
      <c r="CX2" s="417"/>
      <c r="CY2" s="417"/>
      <c r="CZ2" s="417"/>
      <c r="DA2" s="417"/>
      <c r="DB2" s="417"/>
      <c r="DC2" s="417"/>
      <c r="DD2" s="417"/>
      <c r="DE2" s="417"/>
      <c r="DF2" s="417"/>
      <c r="DG2" s="417"/>
      <c r="DH2" s="417"/>
      <c r="DI2" s="417"/>
      <c r="DJ2" s="417"/>
      <c r="DK2" s="417"/>
    </row>
    <row r="3" spans="1:115" s="416" customFormat="1" ht="16.149999999999999" hidden="1">
      <c r="A3" s="421" t="s">
        <v>7</v>
      </c>
      <c r="B3" s="421">
        <v>1</v>
      </c>
      <c r="C3" s="416" t="s">
        <v>24</v>
      </c>
      <c r="D3" s="417">
        <v>0</v>
      </c>
      <c r="E3" s="417">
        <v>100</v>
      </c>
      <c r="F3" s="417">
        <v>200</v>
      </c>
      <c r="G3" s="417">
        <v>300</v>
      </c>
      <c r="H3" s="417">
        <v>400</v>
      </c>
      <c r="I3" s="417">
        <v>10000</v>
      </c>
      <c r="J3" s="417">
        <v>10000</v>
      </c>
      <c r="K3" s="417">
        <v>10000</v>
      </c>
      <c r="L3" s="417">
        <v>10000</v>
      </c>
      <c r="M3" s="417">
        <v>10000</v>
      </c>
      <c r="N3" s="417">
        <v>10000</v>
      </c>
      <c r="O3" s="417">
        <v>9800</v>
      </c>
      <c r="P3" s="417">
        <v>9604</v>
      </c>
      <c r="Q3" s="417">
        <v>9412</v>
      </c>
      <c r="R3" s="417">
        <v>9224</v>
      </c>
      <c r="S3" s="417">
        <v>9040</v>
      </c>
      <c r="T3" s="417">
        <v>8859</v>
      </c>
      <c r="U3" s="417">
        <v>8682</v>
      </c>
      <c r="V3" s="417">
        <v>8508</v>
      </c>
      <c r="W3" s="417">
        <v>8338</v>
      </c>
      <c r="X3" s="417">
        <v>8171.0000000000009</v>
      </c>
      <c r="Y3" s="417">
        <v>8008</v>
      </c>
      <c r="Z3" s="417">
        <v>7848.0000000000009</v>
      </c>
      <c r="AA3" s="417">
        <v>7691</v>
      </c>
      <c r="AB3" s="417">
        <v>7537</v>
      </c>
      <c r="AC3" s="417">
        <v>7386</v>
      </c>
      <c r="AD3" s="417">
        <v>7238</v>
      </c>
      <c r="AE3" s="417">
        <v>7093</v>
      </c>
      <c r="AF3" s="417">
        <v>6951.0000000000009</v>
      </c>
      <c r="AG3" s="417">
        <v>6812</v>
      </c>
      <c r="AH3" s="417">
        <v>6676</v>
      </c>
      <c r="AI3" s="417">
        <v>6542</v>
      </c>
      <c r="AJ3" s="417">
        <v>6411</v>
      </c>
      <c r="AK3" s="417">
        <v>6283</v>
      </c>
      <c r="AL3" s="417">
        <v>6157</v>
      </c>
      <c r="AM3" s="417">
        <v>6034.0000000000009</v>
      </c>
      <c r="AN3" s="417">
        <v>5913.0000000000009</v>
      </c>
      <c r="AO3" s="417">
        <v>5795</v>
      </c>
      <c r="AP3" s="417">
        <v>5679</v>
      </c>
      <c r="AQ3" s="417">
        <v>5565</v>
      </c>
      <c r="AR3" s="417">
        <v>5454</v>
      </c>
      <c r="AS3" s="417">
        <v>5345</v>
      </c>
      <c r="AT3" s="417">
        <v>5238</v>
      </c>
      <c r="AU3" s="417">
        <v>5133</v>
      </c>
      <c r="AV3" s="417">
        <v>5030</v>
      </c>
      <c r="AW3" s="417">
        <v>4929</v>
      </c>
      <c r="AX3" s="417">
        <v>4830</v>
      </c>
      <c r="AY3" s="417">
        <v>4733</v>
      </c>
      <c r="AZ3" s="417">
        <v>4638</v>
      </c>
      <c r="BA3" s="417">
        <v>4545</v>
      </c>
      <c r="BB3" s="417">
        <v>4454</v>
      </c>
      <c r="BC3" s="417">
        <v>4365</v>
      </c>
      <c r="BD3" s="417">
        <v>4278</v>
      </c>
      <c r="BE3" s="417">
        <v>4192</v>
      </c>
      <c r="BF3" s="417">
        <v>4108</v>
      </c>
      <c r="BG3" s="417">
        <v>4026</v>
      </c>
      <c r="BH3" s="417">
        <v>3945</v>
      </c>
      <c r="BI3" s="417">
        <v>3866</v>
      </c>
      <c r="BJ3" s="417">
        <v>3789</v>
      </c>
      <c r="BK3" s="417">
        <v>3713</v>
      </c>
      <c r="BL3" s="417">
        <v>3639</v>
      </c>
      <c r="BM3" s="417">
        <v>3565.9999999999995</v>
      </c>
      <c r="BN3" s="417">
        <v>3495</v>
      </c>
      <c r="BO3" s="417">
        <v>3425.0000000000005</v>
      </c>
      <c r="BP3" s="417">
        <v>3357</v>
      </c>
      <c r="BQ3" s="417">
        <v>3290</v>
      </c>
      <c r="BR3" s="417">
        <v>3224</v>
      </c>
      <c r="BS3" s="417">
        <v>3160</v>
      </c>
      <c r="BT3" s="417">
        <v>3096.9999999999995</v>
      </c>
      <c r="BU3" s="417">
        <v>3035</v>
      </c>
      <c r="BV3" s="417">
        <v>2974</v>
      </c>
      <c r="BW3" s="417">
        <v>2915</v>
      </c>
      <c r="BX3" s="417">
        <v>2857</v>
      </c>
      <c r="BY3" s="417">
        <v>2800.0000000000005</v>
      </c>
      <c r="BZ3" s="417">
        <v>2744</v>
      </c>
      <c r="CA3" s="417">
        <v>2688.9999999999995</v>
      </c>
      <c r="CB3" s="417">
        <v>2635</v>
      </c>
      <c r="CC3" s="417">
        <v>2582</v>
      </c>
      <c r="CD3" s="417">
        <v>2530</v>
      </c>
      <c r="CE3" s="417">
        <v>2479</v>
      </c>
      <c r="CF3" s="417">
        <v>2429</v>
      </c>
      <c r="CG3" s="417">
        <v>2380</v>
      </c>
      <c r="CH3" s="417">
        <v>2332</v>
      </c>
      <c r="CI3" s="417">
        <v>2285</v>
      </c>
      <c r="CJ3" s="417">
        <v>2239</v>
      </c>
      <c r="CK3" s="417">
        <v>2194</v>
      </c>
      <c r="CL3" s="417">
        <v>2150</v>
      </c>
      <c r="CM3" s="417">
        <v>2107</v>
      </c>
      <c r="CN3" s="417">
        <v>2065</v>
      </c>
      <c r="CO3" s="417">
        <v>2024</v>
      </c>
      <c r="CP3" s="417">
        <v>1984</v>
      </c>
      <c r="CQ3" s="417">
        <v>1944</v>
      </c>
      <c r="CR3" s="417">
        <v>0</v>
      </c>
      <c r="CS3" s="417">
        <v>0</v>
      </c>
      <c r="CT3" s="417"/>
      <c r="CU3" s="417"/>
      <c r="CV3" s="417"/>
      <c r="CW3" s="417"/>
      <c r="CX3" s="417"/>
      <c r="CY3" s="417"/>
      <c r="CZ3" s="417"/>
      <c r="DA3" s="417"/>
      <c r="DB3" s="417"/>
      <c r="DC3" s="417"/>
      <c r="DD3" s="417"/>
      <c r="DE3" s="417"/>
      <c r="DF3" s="417"/>
      <c r="DG3" s="417"/>
      <c r="DH3" s="417"/>
      <c r="DI3" s="417"/>
      <c r="DJ3" s="417"/>
      <c r="DK3" s="417"/>
    </row>
    <row r="4" spans="1:115" s="416" customFormat="1" ht="16.149999999999999" hidden="1">
      <c r="A4" s="421" t="s">
        <v>7</v>
      </c>
      <c r="B4" s="421">
        <v>1</v>
      </c>
      <c r="C4" s="416" t="s">
        <v>25</v>
      </c>
      <c r="D4" s="417">
        <v>0</v>
      </c>
      <c r="E4" s="417">
        <v>100</v>
      </c>
      <c r="F4" s="417">
        <v>200</v>
      </c>
      <c r="G4" s="417">
        <v>300</v>
      </c>
      <c r="H4" s="417">
        <v>400</v>
      </c>
      <c r="I4" s="417">
        <v>10000</v>
      </c>
      <c r="J4" s="417">
        <v>10000</v>
      </c>
      <c r="K4" s="417">
        <v>10000</v>
      </c>
      <c r="L4" s="417">
        <v>10000</v>
      </c>
      <c r="M4" s="417">
        <v>10000</v>
      </c>
      <c r="N4" s="417">
        <v>10000</v>
      </c>
      <c r="O4" s="417">
        <v>9800</v>
      </c>
      <c r="P4" s="417">
        <v>9604</v>
      </c>
      <c r="Q4" s="417">
        <v>9412</v>
      </c>
      <c r="R4" s="417">
        <v>9224</v>
      </c>
      <c r="S4" s="417">
        <v>9040</v>
      </c>
      <c r="T4" s="417">
        <v>8859</v>
      </c>
      <c r="U4" s="417">
        <v>8682</v>
      </c>
      <c r="V4" s="417">
        <v>8508</v>
      </c>
      <c r="W4" s="417">
        <v>8338</v>
      </c>
      <c r="X4" s="417">
        <v>8171.0000000000009</v>
      </c>
      <c r="Y4" s="417">
        <v>8008</v>
      </c>
      <c r="Z4" s="417">
        <v>7848.0000000000009</v>
      </c>
      <c r="AA4" s="417">
        <v>7691</v>
      </c>
      <c r="AB4" s="417">
        <v>7537</v>
      </c>
      <c r="AC4" s="417">
        <v>7386</v>
      </c>
      <c r="AD4" s="417">
        <v>7238</v>
      </c>
      <c r="AE4" s="417">
        <v>7093</v>
      </c>
      <c r="AF4" s="417">
        <v>6951.0000000000009</v>
      </c>
      <c r="AG4" s="417">
        <v>6812</v>
      </c>
      <c r="AH4" s="417">
        <v>6676</v>
      </c>
      <c r="AI4" s="417">
        <v>6542</v>
      </c>
      <c r="AJ4" s="417">
        <v>6411</v>
      </c>
      <c r="AK4" s="417">
        <v>6283</v>
      </c>
      <c r="AL4" s="417">
        <v>6157</v>
      </c>
      <c r="AM4" s="417">
        <v>6034.0000000000009</v>
      </c>
      <c r="AN4" s="417">
        <v>5913.0000000000009</v>
      </c>
      <c r="AO4" s="417">
        <v>5795</v>
      </c>
      <c r="AP4" s="417">
        <v>5679</v>
      </c>
      <c r="AQ4" s="417">
        <v>5565</v>
      </c>
      <c r="AR4" s="417">
        <v>5454</v>
      </c>
      <c r="AS4" s="417">
        <v>5345</v>
      </c>
      <c r="AT4" s="417">
        <v>5238</v>
      </c>
      <c r="AU4" s="417">
        <v>5133</v>
      </c>
      <c r="AV4" s="417">
        <v>5030</v>
      </c>
      <c r="AW4" s="417">
        <v>4929</v>
      </c>
      <c r="AX4" s="417">
        <v>4830</v>
      </c>
      <c r="AY4" s="417">
        <v>4733</v>
      </c>
      <c r="AZ4" s="417">
        <v>4638</v>
      </c>
      <c r="BA4" s="417">
        <v>4545</v>
      </c>
      <c r="BB4" s="417">
        <v>4454</v>
      </c>
      <c r="BC4" s="417">
        <v>4365</v>
      </c>
      <c r="BD4" s="417">
        <v>4278</v>
      </c>
      <c r="BE4" s="417">
        <v>4192</v>
      </c>
      <c r="BF4" s="417">
        <v>4108</v>
      </c>
      <c r="BG4" s="417">
        <v>4026</v>
      </c>
      <c r="BH4" s="417">
        <v>3945</v>
      </c>
      <c r="BI4" s="417">
        <v>3866</v>
      </c>
      <c r="BJ4" s="417">
        <v>3789</v>
      </c>
      <c r="BK4" s="417">
        <v>3713</v>
      </c>
      <c r="BL4" s="417">
        <v>3639</v>
      </c>
      <c r="BM4" s="417">
        <v>3565.9999999999995</v>
      </c>
      <c r="BN4" s="417">
        <v>3495</v>
      </c>
      <c r="BO4" s="417">
        <v>3425.0000000000005</v>
      </c>
      <c r="BP4" s="417">
        <v>3357</v>
      </c>
      <c r="BQ4" s="417">
        <v>3290</v>
      </c>
      <c r="BR4" s="417">
        <v>3224</v>
      </c>
      <c r="BS4" s="417">
        <v>3160</v>
      </c>
      <c r="BT4" s="417">
        <v>3096.9999999999995</v>
      </c>
      <c r="BU4" s="417">
        <v>3035</v>
      </c>
      <c r="BV4" s="417">
        <v>2974</v>
      </c>
      <c r="BW4" s="417">
        <v>2915</v>
      </c>
      <c r="BX4" s="417">
        <v>2857</v>
      </c>
      <c r="BY4" s="417">
        <v>2800.0000000000005</v>
      </c>
      <c r="BZ4" s="417">
        <v>2744</v>
      </c>
      <c r="CA4" s="417">
        <v>2688.9999999999995</v>
      </c>
      <c r="CB4" s="417">
        <v>2635</v>
      </c>
      <c r="CC4" s="417">
        <v>2582</v>
      </c>
      <c r="CD4" s="417">
        <v>2530</v>
      </c>
      <c r="CE4" s="417">
        <v>2479</v>
      </c>
      <c r="CF4" s="417">
        <v>2429</v>
      </c>
      <c r="CG4" s="417">
        <v>2380</v>
      </c>
      <c r="CH4" s="417">
        <v>2332</v>
      </c>
      <c r="CI4" s="417">
        <v>2285</v>
      </c>
      <c r="CJ4" s="417">
        <v>2239</v>
      </c>
      <c r="CK4" s="417">
        <v>2194</v>
      </c>
      <c r="CL4" s="417">
        <v>2150</v>
      </c>
      <c r="CM4" s="417">
        <v>2107</v>
      </c>
      <c r="CN4" s="417">
        <v>2065</v>
      </c>
      <c r="CO4" s="417">
        <v>2024</v>
      </c>
      <c r="CP4" s="417">
        <v>1984</v>
      </c>
      <c r="CQ4" s="417">
        <v>0</v>
      </c>
      <c r="CR4" s="417">
        <v>0</v>
      </c>
      <c r="CS4" s="417">
        <v>0</v>
      </c>
      <c r="CT4" s="417"/>
      <c r="CU4" s="417"/>
      <c r="CV4" s="417"/>
      <c r="CW4" s="417"/>
      <c r="CX4" s="417"/>
      <c r="CY4" s="417"/>
      <c r="CZ4" s="417"/>
      <c r="DA4" s="417"/>
      <c r="DB4" s="417"/>
      <c r="DC4" s="417"/>
      <c r="DD4" s="417"/>
      <c r="DE4" s="417"/>
      <c r="DF4" s="417"/>
      <c r="DG4" s="417"/>
      <c r="DH4" s="417"/>
      <c r="DI4" s="417"/>
      <c r="DJ4" s="417"/>
      <c r="DK4" s="417"/>
    </row>
    <row r="5" spans="1:115" s="416" customFormat="1" ht="16.149999999999999" hidden="1">
      <c r="A5" s="421" t="s">
        <v>7</v>
      </c>
      <c r="B5" s="421">
        <v>1</v>
      </c>
      <c r="C5" s="416" t="s">
        <v>26</v>
      </c>
      <c r="D5" s="417">
        <v>0</v>
      </c>
      <c r="E5" s="417">
        <v>100</v>
      </c>
      <c r="F5" s="417">
        <v>200</v>
      </c>
      <c r="G5" s="417">
        <v>300</v>
      </c>
      <c r="H5" s="417">
        <v>400</v>
      </c>
      <c r="I5" s="417">
        <v>10000</v>
      </c>
      <c r="J5" s="417">
        <v>10000</v>
      </c>
      <c r="K5" s="417">
        <v>10000</v>
      </c>
      <c r="L5" s="417">
        <v>10000</v>
      </c>
      <c r="M5" s="417">
        <v>10000</v>
      </c>
      <c r="N5" s="417">
        <v>10000</v>
      </c>
      <c r="O5" s="417">
        <v>9800</v>
      </c>
      <c r="P5" s="417">
        <v>9604</v>
      </c>
      <c r="Q5" s="417">
        <v>9412</v>
      </c>
      <c r="R5" s="417">
        <v>9224</v>
      </c>
      <c r="S5" s="417">
        <v>9040</v>
      </c>
      <c r="T5" s="417">
        <v>8859</v>
      </c>
      <c r="U5" s="417">
        <v>8682</v>
      </c>
      <c r="V5" s="417">
        <v>8508</v>
      </c>
      <c r="W5" s="417">
        <v>8338</v>
      </c>
      <c r="X5" s="417">
        <v>8171.0000000000009</v>
      </c>
      <c r="Y5" s="417">
        <v>8008</v>
      </c>
      <c r="Z5" s="417">
        <v>7848.0000000000009</v>
      </c>
      <c r="AA5" s="417">
        <v>7691</v>
      </c>
      <c r="AB5" s="417">
        <v>7537</v>
      </c>
      <c r="AC5" s="417">
        <v>7386</v>
      </c>
      <c r="AD5" s="417">
        <v>7238</v>
      </c>
      <c r="AE5" s="417">
        <v>7093</v>
      </c>
      <c r="AF5" s="417">
        <v>6951.0000000000009</v>
      </c>
      <c r="AG5" s="417">
        <v>6812</v>
      </c>
      <c r="AH5" s="417">
        <v>6676</v>
      </c>
      <c r="AI5" s="417">
        <v>6542</v>
      </c>
      <c r="AJ5" s="417">
        <v>6411</v>
      </c>
      <c r="AK5" s="417">
        <v>6283</v>
      </c>
      <c r="AL5" s="417">
        <v>6157</v>
      </c>
      <c r="AM5" s="417">
        <v>6034.0000000000009</v>
      </c>
      <c r="AN5" s="417">
        <v>5913.0000000000009</v>
      </c>
      <c r="AO5" s="417">
        <v>5795</v>
      </c>
      <c r="AP5" s="417">
        <v>5679</v>
      </c>
      <c r="AQ5" s="417">
        <v>5565</v>
      </c>
      <c r="AR5" s="417">
        <v>5454</v>
      </c>
      <c r="AS5" s="417">
        <v>5345</v>
      </c>
      <c r="AT5" s="417">
        <v>5238</v>
      </c>
      <c r="AU5" s="417">
        <v>5133</v>
      </c>
      <c r="AV5" s="417">
        <v>5030</v>
      </c>
      <c r="AW5" s="417">
        <v>4929</v>
      </c>
      <c r="AX5" s="417">
        <v>4830</v>
      </c>
      <c r="AY5" s="417">
        <v>4733</v>
      </c>
      <c r="AZ5" s="417">
        <v>4638</v>
      </c>
      <c r="BA5" s="417">
        <v>4545</v>
      </c>
      <c r="BB5" s="417">
        <v>4454</v>
      </c>
      <c r="BC5" s="417">
        <v>4365</v>
      </c>
      <c r="BD5" s="417">
        <v>4278</v>
      </c>
      <c r="BE5" s="417">
        <v>4192</v>
      </c>
      <c r="BF5" s="417">
        <v>4108</v>
      </c>
      <c r="BG5" s="417">
        <v>4026</v>
      </c>
      <c r="BH5" s="417">
        <v>3945</v>
      </c>
      <c r="BI5" s="417">
        <v>3866</v>
      </c>
      <c r="BJ5" s="417">
        <v>3789</v>
      </c>
      <c r="BK5" s="417">
        <v>3713</v>
      </c>
      <c r="BL5" s="417">
        <v>3639</v>
      </c>
      <c r="BM5" s="417">
        <v>3565.9999999999995</v>
      </c>
      <c r="BN5" s="417">
        <v>3495</v>
      </c>
      <c r="BO5" s="417">
        <v>3425.0000000000005</v>
      </c>
      <c r="BP5" s="417">
        <v>3357</v>
      </c>
      <c r="BQ5" s="417">
        <v>3290</v>
      </c>
      <c r="BR5" s="417">
        <v>3224</v>
      </c>
      <c r="BS5" s="417">
        <v>3160</v>
      </c>
      <c r="BT5" s="417">
        <v>3096.9999999999995</v>
      </c>
      <c r="BU5" s="417">
        <v>3035</v>
      </c>
      <c r="BV5" s="417">
        <v>2974</v>
      </c>
      <c r="BW5" s="417">
        <v>2915</v>
      </c>
      <c r="BX5" s="417">
        <v>2857</v>
      </c>
      <c r="BY5" s="417">
        <v>2800.0000000000005</v>
      </c>
      <c r="BZ5" s="417">
        <v>2744</v>
      </c>
      <c r="CA5" s="417">
        <v>2688.9999999999995</v>
      </c>
      <c r="CB5" s="417">
        <v>2635</v>
      </c>
      <c r="CC5" s="417">
        <v>2582</v>
      </c>
      <c r="CD5" s="417">
        <v>2530</v>
      </c>
      <c r="CE5" s="417">
        <v>2479</v>
      </c>
      <c r="CF5" s="417">
        <v>2429</v>
      </c>
      <c r="CG5" s="417">
        <v>2380</v>
      </c>
      <c r="CH5" s="417">
        <v>2332</v>
      </c>
      <c r="CI5" s="417">
        <v>2285</v>
      </c>
      <c r="CJ5" s="417">
        <v>2239</v>
      </c>
      <c r="CK5" s="417">
        <v>2194</v>
      </c>
      <c r="CL5" s="417">
        <v>2150</v>
      </c>
      <c r="CM5" s="417">
        <v>2107</v>
      </c>
      <c r="CN5" s="417">
        <v>2065</v>
      </c>
      <c r="CO5" s="417">
        <v>2024</v>
      </c>
      <c r="CP5" s="417">
        <v>0</v>
      </c>
      <c r="CQ5" s="417">
        <v>0</v>
      </c>
      <c r="CR5" s="417">
        <v>0</v>
      </c>
      <c r="CS5" s="417">
        <v>0</v>
      </c>
      <c r="CT5" s="417"/>
      <c r="CU5" s="417"/>
      <c r="CV5" s="417"/>
      <c r="CW5" s="417"/>
      <c r="CX5" s="417"/>
      <c r="CY5" s="417"/>
      <c r="CZ5" s="417"/>
      <c r="DA5" s="417"/>
      <c r="DB5" s="417"/>
      <c r="DC5" s="417"/>
      <c r="DD5" s="417"/>
      <c r="DE5" s="417"/>
      <c r="DF5" s="417"/>
      <c r="DG5" s="417"/>
      <c r="DH5" s="417"/>
      <c r="DI5" s="417"/>
      <c r="DJ5" s="417"/>
      <c r="DK5" s="417"/>
    </row>
    <row r="6" spans="1:115" s="416" customFormat="1" ht="16.149999999999999" hidden="1">
      <c r="A6" s="421" t="s">
        <v>7</v>
      </c>
      <c r="B6" s="421">
        <v>1</v>
      </c>
      <c r="C6" s="416" t="s">
        <v>27</v>
      </c>
      <c r="D6" s="417">
        <v>0</v>
      </c>
      <c r="E6" s="417">
        <v>100</v>
      </c>
      <c r="F6" s="417">
        <v>200</v>
      </c>
      <c r="G6" s="417">
        <v>300</v>
      </c>
      <c r="H6" s="417">
        <v>400</v>
      </c>
      <c r="I6" s="417">
        <v>10000</v>
      </c>
      <c r="J6" s="417">
        <v>10000</v>
      </c>
      <c r="K6" s="417">
        <v>10000</v>
      </c>
      <c r="L6" s="417">
        <v>10000</v>
      </c>
      <c r="M6" s="417">
        <v>10000</v>
      </c>
      <c r="N6" s="417">
        <v>10000</v>
      </c>
      <c r="O6" s="417">
        <v>9800</v>
      </c>
      <c r="P6" s="417">
        <v>9604</v>
      </c>
      <c r="Q6" s="417">
        <v>9412</v>
      </c>
      <c r="R6" s="417">
        <v>9224</v>
      </c>
      <c r="S6" s="417">
        <v>9040</v>
      </c>
      <c r="T6" s="417">
        <v>8859</v>
      </c>
      <c r="U6" s="417">
        <v>8682</v>
      </c>
      <c r="V6" s="417">
        <v>8508</v>
      </c>
      <c r="W6" s="417">
        <v>8338</v>
      </c>
      <c r="X6" s="417">
        <v>8171.0000000000009</v>
      </c>
      <c r="Y6" s="417">
        <v>8008</v>
      </c>
      <c r="Z6" s="417">
        <v>7848.0000000000009</v>
      </c>
      <c r="AA6" s="417">
        <v>7691</v>
      </c>
      <c r="AB6" s="417">
        <v>7537</v>
      </c>
      <c r="AC6" s="417">
        <v>7386</v>
      </c>
      <c r="AD6" s="417">
        <v>7238</v>
      </c>
      <c r="AE6" s="417">
        <v>7093</v>
      </c>
      <c r="AF6" s="417">
        <v>6951.0000000000009</v>
      </c>
      <c r="AG6" s="417">
        <v>6812</v>
      </c>
      <c r="AH6" s="417">
        <v>6676</v>
      </c>
      <c r="AI6" s="417">
        <v>6542</v>
      </c>
      <c r="AJ6" s="417">
        <v>6411</v>
      </c>
      <c r="AK6" s="417">
        <v>6283</v>
      </c>
      <c r="AL6" s="417">
        <v>6157</v>
      </c>
      <c r="AM6" s="417">
        <v>6034.0000000000009</v>
      </c>
      <c r="AN6" s="417">
        <v>5913.0000000000009</v>
      </c>
      <c r="AO6" s="417">
        <v>5795</v>
      </c>
      <c r="AP6" s="417">
        <v>5679</v>
      </c>
      <c r="AQ6" s="417">
        <v>5565</v>
      </c>
      <c r="AR6" s="417">
        <v>5454</v>
      </c>
      <c r="AS6" s="417">
        <v>5345</v>
      </c>
      <c r="AT6" s="417">
        <v>5238</v>
      </c>
      <c r="AU6" s="417">
        <v>5133</v>
      </c>
      <c r="AV6" s="417">
        <v>5030</v>
      </c>
      <c r="AW6" s="417">
        <v>4929</v>
      </c>
      <c r="AX6" s="417">
        <v>4830</v>
      </c>
      <c r="AY6" s="417">
        <v>4733</v>
      </c>
      <c r="AZ6" s="417">
        <v>4638</v>
      </c>
      <c r="BA6" s="417">
        <v>4545</v>
      </c>
      <c r="BB6" s="417">
        <v>4454</v>
      </c>
      <c r="BC6" s="417">
        <v>4365</v>
      </c>
      <c r="BD6" s="417">
        <v>4278</v>
      </c>
      <c r="BE6" s="417">
        <v>4192</v>
      </c>
      <c r="BF6" s="417">
        <v>4108</v>
      </c>
      <c r="BG6" s="417">
        <v>4026</v>
      </c>
      <c r="BH6" s="417">
        <v>3945</v>
      </c>
      <c r="BI6" s="417">
        <v>3866</v>
      </c>
      <c r="BJ6" s="417">
        <v>3789</v>
      </c>
      <c r="BK6" s="417">
        <v>3713</v>
      </c>
      <c r="BL6" s="417">
        <v>3639</v>
      </c>
      <c r="BM6" s="417">
        <v>3565.9999999999995</v>
      </c>
      <c r="BN6" s="417">
        <v>3495</v>
      </c>
      <c r="BO6" s="417">
        <v>3425.0000000000005</v>
      </c>
      <c r="BP6" s="417">
        <v>3357</v>
      </c>
      <c r="BQ6" s="417">
        <v>3290</v>
      </c>
      <c r="BR6" s="417">
        <v>3224</v>
      </c>
      <c r="BS6" s="417">
        <v>3160</v>
      </c>
      <c r="BT6" s="417">
        <v>3096.9999999999995</v>
      </c>
      <c r="BU6" s="417">
        <v>3035</v>
      </c>
      <c r="BV6" s="417">
        <v>2974</v>
      </c>
      <c r="BW6" s="417">
        <v>2915</v>
      </c>
      <c r="BX6" s="417">
        <v>2857</v>
      </c>
      <c r="BY6" s="417">
        <v>2800.0000000000005</v>
      </c>
      <c r="BZ6" s="417">
        <v>2744</v>
      </c>
      <c r="CA6" s="417">
        <v>2688.9999999999995</v>
      </c>
      <c r="CB6" s="417">
        <v>2635</v>
      </c>
      <c r="CC6" s="417">
        <v>2582</v>
      </c>
      <c r="CD6" s="417">
        <v>2530</v>
      </c>
      <c r="CE6" s="417">
        <v>2479</v>
      </c>
      <c r="CF6" s="417">
        <v>2429</v>
      </c>
      <c r="CG6" s="417">
        <v>2380</v>
      </c>
      <c r="CH6" s="417">
        <v>2332</v>
      </c>
      <c r="CI6" s="417">
        <v>2285</v>
      </c>
      <c r="CJ6" s="417">
        <v>2239</v>
      </c>
      <c r="CK6" s="417">
        <v>2194</v>
      </c>
      <c r="CL6" s="417">
        <v>2150</v>
      </c>
      <c r="CM6" s="417">
        <v>2107</v>
      </c>
      <c r="CN6" s="417">
        <v>2065</v>
      </c>
      <c r="CO6" s="417">
        <v>0</v>
      </c>
      <c r="CP6" s="417">
        <v>0</v>
      </c>
      <c r="CQ6" s="417">
        <v>0</v>
      </c>
      <c r="CR6" s="417">
        <v>0</v>
      </c>
      <c r="CS6" s="417">
        <v>0</v>
      </c>
      <c r="CT6" s="417"/>
      <c r="CU6" s="417"/>
      <c r="CV6" s="417"/>
      <c r="CW6" s="417"/>
      <c r="CX6" s="417"/>
      <c r="CY6" s="417"/>
      <c r="CZ6" s="417"/>
      <c r="DA6" s="417"/>
      <c r="DB6" s="417"/>
      <c r="DC6" s="417"/>
      <c r="DD6" s="417"/>
      <c r="DE6" s="417"/>
      <c r="DF6" s="417"/>
      <c r="DG6" s="417"/>
      <c r="DH6" s="417"/>
      <c r="DI6" s="417"/>
      <c r="DJ6" s="417"/>
      <c r="DK6" s="417"/>
    </row>
    <row r="7" spans="1:115" s="416" customFormat="1" ht="16.149999999999999" hidden="1">
      <c r="A7" s="421" t="s">
        <v>7</v>
      </c>
      <c r="B7" s="421">
        <v>1</v>
      </c>
      <c r="C7" s="416" t="s">
        <v>28</v>
      </c>
      <c r="D7" s="417">
        <v>0</v>
      </c>
      <c r="E7" s="417">
        <v>100</v>
      </c>
      <c r="F7" s="417">
        <v>200</v>
      </c>
      <c r="G7" s="417">
        <v>300</v>
      </c>
      <c r="H7" s="417">
        <v>400</v>
      </c>
      <c r="I7" s="417">
        <v>10000</v>
      </c>
      <c r="J7" s="417">
        <v>10000</v>
      </c>
      <c r="K7" s="417">
        <v>10000</v>
      </c>
      <c r="L7" s="417">
        <v>10000</v>
      </c>
      <c r="M7" s="417">
        <v>10000</v>
      </c>
      <c r="N7" s="417">
        <v>10000</v>
      </c>
      <c r="O7" s="417">
        <v>9800</v>
      </c>
      <c r="P7" s="417">
        <v>9604</v>
      </c>
      <c r="Q7" s="417">
        <v>9412</v>
      </c>
      <c r="R7" s="417">
        <v>9224</v>
      </c>
      <c r="S7" s="417">
        <v>9040</v>
      </c>
      <c r="T7" s="417">
        <v>8859</v>
      </c>
      <c r="U7" s="417">
        <v>8682</v>
      </c>
      <c r="V7" s="417">
        <v>8508</v>
      </c>
      <c r="W7" s="417">
        <v>8338</v>
      </c>
      <c r="X7" s="417">
        <v>8171.0000000000009</v>
      </c>
      <c r="Y7" s="417">
        <v>8008</v>
      </c>
      <c r="Z7" s="417">
        <v>7848.0000000000009</v>
      </c>
      <c r="AA7" s="417">
        <v>7691</v>
      </c>
      <c r="AB7" s="417">
        <v>7537</v>
      </c>
      <c r="AC7" s="417">
        <v>7386</v>
      </c>
      <c r="AD7" s="417">
        <v>7238</v>
      </c>
      <c r="AE7" s="417">
        <v>7093</v>
      </c>
      <c r="AF7" s="417">
        <v>6951.0000000000009</v>
      </c>
      <c r="AG7" s="417">
        <v>6812</v>
      </c>
      <c r="AH7" s="417">
        <v>6676</v>
      </c>
      <c r="AI7" s="417">
        <v>6542</v>
      </c>
      <c r="AJ7" s="417">
        <v>6411</v>
      </c>
      <c r="AK7" s="417">
        <v>6283</v>
      </c>
      <c r="AL7" s="417">
        <v>6157</v>
      </c>
      <c r="AM7" s="417">
        <v>6034.0000000000009</v>
      </c>
      <c r="AN7" s="417">
        <v>5913.0000000000009</v>
      </c>
      <c r="AO7" s="417">
        <v>5795</v>
      </c>
      <c r="AP7" s="417">
        <v>5679</v>
      </c>
      <c r="AQ7" s="417">
        <v>5565</v>
      </c>
      <c r="AR7" s="417">
        <v>5454</v>
      </c>
      <c r="AS7" s="417">
        <v>5345</v>
      </c>
      <c r="AT7" s="417">
        <v>5238</v>
      </c>
      <c r="AU7" s="417">
        <v>5133</v>
      </c>
      <c r="AV7" s="417">
        <v>5030</v>
      </c>
      <c r="AW7" s="417">
        <v>4929</v>
      </c>
      <c r="AX7" s="417">
        <v>4830</v>
      </c>
      <c r="AY7" s="417">
        <v>4733</v>
      </c>
      <c r="AZ7" s="417">
        <v>4638</v>
      </c>
      <c r="BA7" s="417">
        <v>4545</v>
      </c>
      <c r="BB7" s="417">
        <v>4454</v>
      </c>
      <c r="BC7" s="417">
        <v>4365</v>
      </c>
      <c r="BD7" s="417">
        <v>4278</v>
      </c>
      <c r="BE7" s="417">
        <v>4192</v>
      </c>
      <c r="BF7" s="417">
        <v>4108</v>
      </c>
      <c r="BG7" s="417">
        <v>4026</v>
      </c>
      <c r="BH7" s="417">
        <v>3945</v>
      </c>
      <c r="BI7" s="417">
        <v>3866</v>
      </c>
      <c r="BJ7" s="417">
        <v>3789</v>
      </c>
      <c r="BK7" s="417">
        <v>3713</v>
      </c>
      <c r="BL7" s="417">
        <v>3639</v>
      </c>
      <c r="BM7" s="417">
        <v>3565.9999999999995</v>
      </c>
      <c r="BN7" s="417">
        <v>3495</v>
      </c>
      <c r="BO7" s="417">
        <v>3425.0000000000005</v>
      </c>
      <c r="BP7" s="417">
        <v>3357</v>
      </c>
      <c r="BQ7" s="417">
        <v>3290</v>
      </c>
      <c r="BR7" s="417">
        <v>3224</v>
      </c>
      <c r="BS7" s="417">
        <v>3160</v>
      </c>
      <c r="BT7" s="417">
        <v>3096.9999999999995</v>
      </c>
      <c r="BU7" s="417">
        <v>3035</v>
      </c>
      <c r="BV7" s="417">
        <v>2974</v>
      </c>
      <c r="BW7" s="417">
        <v>2915</v>
      </c>
      <c r="BX7" s="417">
        <v>2857</v>
      </c>
      <c r="BY7" s="417">
        <v>2800.0000000000005</v>
      </c>
      <c r="BZ7" s="417">
        <v>2744</v>
      </c>
      <c r="CA7" s="417">
        <v>2688.9999999999995</v>
      </c>
      <c r="CB7" s="417">
        <v>2635</v>
      </c>
      <c r="CC7" s="417">
        <v>2582</v>
      </c>
      <c r="CD7" s="417">
        <v>2530</v>
      </c>
      <c r="CE7" s="417">
        <v>2479</v>
      </c>
      <c r="CF7" s="417">
        <v>2429</v>
      </c>
      <c r="CG7" s="417">
        <v>2380</v>
      </c>
      <c r="CH7" s="417">
        <v>2332</v>
      </c>
      <c r="CI7" s="417">
        <v>2285</v>
      </c>
      <c r="CJ7" s="417">
        <v>2239</v>
      </c>
      <c r="CK7" s="417">
        <v>2194</v>
      </c>
      <c r="CL7" s="417">
        <v>2150</v>
      </c>
      <c r="CM7" s="417">
        <v>2107</v>
      </c>
      <c r="CN7" s="417">
        <v>0</v>
      </c>
      <c r="CO7" s="417">
        <v>0</v>
      </c>
      <c r="CP7" s="417">
        <v>0</v>
      </c>
      <c r="CQ7" s="417">
        <v>0</v>
      </c>
      <c r="CR7" s="417">
        <v>0</v>
      </c>
      <c r="CS7" s="417">
        <v>0</v>
      </c>
      <c r="CT7" s="417"/>
      <c r="CU7" s="417"/>
      <c r="CV7" s="417"/>
      <c r="CW7" s="417"/>
      <c r="CX7" s="417"/>
      <c r="CY7" s="417"/>
      <c r="CZ7" s="417"/>
      <c r="DA7" s="417"/>
      <c r="DB7" s="417"/>
      <c r="DC7" s="417"/>
      <c r="DD7" s="417"/>
      <c r="DE7" s="417"/>
      <c r="DF7" s="417"/>
      <c r="DG7" s="417"/>
      <c r="DH7" s="417"/>
      <c r="DI7" s="417"/>
      <c r="DJ7" s="417"/>
      <c r="DK7" s="417"/>
    </row>
    <row r="8" spans="1:115" s="416" customFormat="1" ht="16.149999999999999" hidden="1">
      <c r="A8" s="421" t="s">
        <v>7</v>
      </c>
      <c r="B8" s="421">
        <v>1</v>
      </c>
      <c r="C8" s="416" t="s">
        <v>29</v>
      </c>
      <c r="D8" s="417">
        <v>0</v>
      </c>
      <c r="E8" s="417">
        <v>100</v>
      </c>
      <c r="F8" s="417">
        <v>200</v>
      </c>
      <c r="G8" s="417">
        <v>300</v>
      </c>
      <c r="H8" s="417">
        <v>400</v>
      </c>
      <c r="I8" s="417">
        <v>10000</v>
      </c>
      <c r="J8" s="417">
        <v>10000</v>
      </c>
      <c r="K8" s="417">
        <v>10000</v>
      </c>
      <c r="L8" s="417">
        <v>10000</v>
      </c>
      <c r="M8" s="417">
        <v>10000</v>
      </c>
      <c r="N8" s="417">
        <v>10000</v>
      </c>
      <c r="O8" s="417">
        <v>9800</v>
      </c>
      <c r="P8" s="417">
        <v>9604</v>
      </c>
      <c r="Q8" s="417">
        <v>9412</v>
      </c>
      <c r="R8" s="417">
        <v>9224</v>
      </c>
      <c r="S8" s="417">
        <v>9040</v>
      </c>
      <c r="T8" s="417">
        <v>8859</v>
      </c>
      <c r="U8" s="417">
        <v>8682</v>
      </c>
      <c r="V8" s="417">
        <v>8508</v>
      </c>
      <c r="W8" s="417">
        <v>8338</v>
      </c>
      <c r="X8" s="417">
        <v>8171.0000000000009</v>
      </c>
      <c r="Y8" s="417">
        <v>8008</v>
      </c>
      <c r="Z8" s="417">
        <v>7848.0000000000009</v>
      </c>
      <c r="AA8" s="417">
        <v>7691</v>
      </c>
      <c r="AB8" s="417">
        <v>7537</v>
      </c>
      <c r="AC8" s="417">
        <v>7386</v>
      </c>
      <c r="AD8" s="417">
        <v>7238</v>
      </c>
      <c r="AE8" s="417">
        <v>7093</v>
      </c>
      <c r="AF8" s="417">
        <v>6951.0000000000009</v>
      </c>
      <c r="AG8" s="417">
        <v>6812</v>
      </c>
      <c r="AH8" s="417">
        <v>6676</v>
      </c>
      <c r="AI8" s="417">
        <v>6542</v>
      </c>
      <c r="AJ8" s="417">
        <v>6411</v>
      </c>
      <c r="AK8" s="417">
        <v>6283</v>
      </c>
      <c r="AL8" s="417">
        <v>6157</v>
      </c>
      <c r="AM8" s="417">
        <v>6034.0000000000009</v>
      </c>
      <c r="AN8" s="417">
        <v>5913.0000000000009</v>
      </c>
      <c r="AO8" s="417">
        <v>5795</v>
      </c>
      <c r="AP8" s="417">
        <v>5679</v>
      </c>
      <c r="AQ8" s="417">
        <v>5565</v>
      </c>
      <c r="AR8" s="417">
        <v>5454</v>
      </c>
      <c r="AS8" s="417">
        <v>5345</v>
      </c>
      <c r="AT8" s="417">
        <v>5238</v>
      </c>
      <c r="AU8" s="417">
        <v>5133</v>
      </c>
      <c r="AV8" s="417">
        <v>5030</v>
      </c>
      <c r="AW8" s="417">
        <v>4929</v>
      </c>
      <c r="AX8" s="417">
        <v>4830</v>
      </c>
      <c r="AY8" s="417">
        <v>4733</v>
      </c>
      <c r="AZ8" s="417">
        <v>4638</v>
      </c>
      <c r="BA8" s="417">
        <v>4545</v>
      </c>
      <c r="BB8" s="417">
        <v>4454</v>
      </c>
      <c r="BC8" s="417">
        <v>4365</v>
      </c>
      <c r="BD8" s="417">
        <v>4278</v>
      </c>
      <c r="BE8" s="417">
        <v>4192</v>
      </c>
      <c r="BF8" s="417">
        <v>4108</v>
      </c>
      <c r="BG8" s="417">
        <v>4026</v>
      </c>
      <c r="BH8" s="417">
        <v>3945</v>
      </c>
      <c r="BI8" s="417">
        <v>3866</v>
      </c>
      <c r="BJ8" s="417">
        <v>3789</v>
      </c>
      <c r="BK8" s="417">
        <v>3713</v>
      </c>
      <c r="BL8" s="417">
        <v>3639</v>
      </c>
      <c r="BM8" s="417">
        <v>3565.9999999999995</v>
      </c>
      <c r="BN8" s="417">
        <v>3495</v>
      </c>
      <c r="BO8" s="417">
        <v>3425.0000000000005</v>
      </c>
      <c r="BP8" s="417">
        <v>3357</v>
      </c>
      <c r="BQ8" s="417">
        <v>3290</v>
      </c>
      <c r="BR8" s="417">
        <v>3224</v>
      </c>
      <c r="BS8" s="417">
        <v>3160</v>
      </c>
      <c r="BT8" s="417">
        <v>3096.9999999999995</v>
      </c>
      <c r="BU8" s="417">
        <v>3035</v>
      </c>
      <c r="BV8" s="417">
        <v>2974</v>
      </c>
      <c r="BW8" s="417">
        <v>2915</v>
      </c>
      <c r="BX8" s="417">
        <v>2857</v>
      </c>
      <c r="BY8" s="417">
        <v>2800.0000000000005</v>
      </c>
      <c r="BZ8" s="417">
        <v>2744</v>
      </c>
      <c r="CA8" s="417">
        <v>2688.9999999999995</v>
      </c>
      <c r="CB8" s="417">
        <v>2635</v>
      </c>
      <c r="CC8" s="417">
        <v>2582</v>
      </c>
      <c r="CD8" s="417">
        <v>2530</v>
      </c>
      <c r="CE8" s="417">
        <v>2479</v>
      </c>
      <c r="CF8" s="417">
        <v>2429</v>
      </c>
      <c r="CG8" s="417">
        <v>2380</v>
      </c>
      <c r="CH8" s="417">
        <v>2332</v>
      </c>
      <c r="CI8" s="417">
        <v>2285</v>
      </c>
      <c r="CJ8" s="417">
        <v>2239</v>
      </c>
      <c r="CK8" s="417">
        <v>2194</v>
      </c>
      <c r="CL8" s="417">
        <v>2150</v>
      </c>
      <c r="CM8" s="417">
        <v>0</v>
      </c>
      <c r="CN8" s="417">
        <v>0</v>
      </c>
      <c r="CO8" s="417">
        <v>0</v>
      </c>
      <c r="CP8" s="417">
        <v>0</v>
      </c>
      <c r="CQ8" s="417">
        <v>0</v>
      </c>
      <c r="CR8" s="417">
        <v>0</v>
      </c>
      <c r="CS8" s="417">
        <v>0</v>
      </c>
      <c r="CT8" s="417"/>
      <c r="CU8" s="417"/>
      <c r="CV8" s="417"/>
      <c r="CW8" s="417"/>
      <c r="CX8" s="417"/>
      <c r="CY8" s="417"/>
      <c r="CZ8" s="417"/>
      <c r="DA8" s="417"/>
      <c r="DB8" s="417"/>
      <c r="DC8" s="417"/>
      <c r="DD8" s="417"/>
      <c r="DE8" s="417"/>
      <c r="DF8" s="417"/>
      <c r="DG8" s="417"/>
      <c r="DH8" s="417"/>
      <c r="DI8" s="417"/>
      <c r="DJ8" s="417"/>
      <c r="DK8" s="417"/>
    </row>
    <row r="9" spans="1:115" s="416" customFormat="1" ht="16.149999999999999" hidden="1">
      <c r="A9" s="421" t="s">
        <v>7</v>
      </c>
      <c r="B9" s="421">
        <v>1</v>
      </c>
      <c r="C9" s="416" t="s">
        <v>30</v>
      </c>
      <c r="D9" s="417">
        <v>0</v>
      </c>
      <c r="E9" s="417">
        <v>100</v>
      </c>
      <c r="F9" s="417">
        <v>200</v>
      </c>
      <c r="G9" s="417">
        <v>300</v>
      </c>
      <c r="H9" s="417">
        <v>400</v>
      </c>
      <c r="I9" s="417">
        <v>10000</v>
      </c>
      <c r="J9" s="417">
        <v>10000</v>
      </c>
      <c r="K9" s="417">
        <v>10000</v>
      </c>
      <c r="L9" s="417">
        <v>10000</v>
      </c>
      <c r="M9" s="417">
        <v>10000</v>
      </c>
      <c r="N9" s="417">
        <v>10000</v>
      </c>
      <c r="O9" s="417">
        <v>9800</v>
      </c>
      <c r="P9" s="417">
        <v>9604</v>
      </c>
      <c r="Q9" s="417">
        <v>9412</v>
      </c>
      <c r="R9" s="417">
        <v>9224</v>
      </c>
      <c r="S9" s="417">
        <v>9040</v>
      </c>
      <c r="T9" s="417">
        <v>8859</v>
      </c>
      <c r="U9" s="417">
        <v>8682</v>
      </c>
      <c r="V9" s="417">
        <v>8508</v>
      </c>
      <c r="W9" s="417">
        <v>8338</v>
      </c>
      <c r="X9" s="417">
        <v>8171.0000000000009</v>
      </c>
      <c r="Y9" s="417">
        <v>8008</v>
      </c>
      <c r="Z9" s="417">
        <v>7848.0000000000009</v>
      </c>
      <c r="AA9" s="417">
        <v>7691</v>
      </c>
      <c r="AB9" s="417">
        <v>7537</v>
      </c>
      <c r="AC9" s="417">
        <v>7386</v>
      </c>
      <c r="AD9" s="417">
        <v>7238</v>
      </c>
      <c r="AE9" s="417">
        <v>7093</v>
      </c>
      <c r="AF9" s="417">
        <v>6951.0000000000009</v>
      </c>
      <c r="AG9" s="417">
        <v>6812</v>
      </c>
      <c r="AH9" s="417">
        <v>6676</v>
      </c>
      <c r="AI9" s="417">
        <v>6542</v>
      </c>
      <c r="AJ9" s="417">
        <v>6411</v>
      </c>
      <c r="AK9" s="417">
        <v>6283</v>
      </c>
      <c r="AL9" s="417">
        <v>6157</v>
      </c>
      <c r="AM9" s="417">
        <v>6034.0000000000009</v>
      </c>
      <c r="AN9" s="417">
        <v>5913.0000000000009</v>
      </c>
      <c r="AO9" s="417">
        <v>5795</v>
      </c>
      <c r="AP9" s="417">
        <v>5679</v>
      </c>
      <c r="AQ9" s="417">
        <v>5565</v>
      </c>
      <c r="AR9" s="417">
        <v>5454</v>
      </c>
      <c r="AS9" s="417">
        <v>5345</v>
      </c>
      <c r="AT9" s="417">
        <v>5238</v>
      </c>
      <c r="AU9" s="417">
        <v>5133</v>
      </c>
      <c r="AV9" s="417">
        <v>5030</v>
      </c>
      <c r="AW9" s="417">
        <v>4929</v>
      </c>
      <c r="AX9" s="417">
        <v>4830</v>
      </c>
      <c r="AY9" s="417">
        <v>4733</v>
      </c>
      <c r="AZ9" s="417">
        <v>4638</v>
      </c>
      <c r="BA9" s="417">
        <v>4545</v>
      </c>
      <c r="BB9" s="417">
        <v>4454</v>
      </c>
      <c r="BC9" s="417">
        <v>4365</v>
      </c>
      <c r="BD9" s="417">
        <v>4278</v>
      </c>
      <c r="BE9" s="417">
        <v>4192</v>
      </c>
      <c r="BF9" s="417">
        <v>4108</v>
      </c>
      <c r="BG9" s="417">
        <v>4026</v>
      </c>
      <c r="BH9" s="417">
        <v>3945</v>
      </c>
      <c r="BI9" s="417">
        <v>3866</v>
      </c>
      <c r="BJ9" s="417">
        <v>3789</v>
      </c>
      <c r="BK9" s="417">
        <v>3713</v>
      </c>
      <c r="BL9" s="417">
        <v>3639</v>
      </c>
      <c r="BM9" s="417">
        <v>3565.9999999999995</v>
      </c>
      <c r="BN9" s="417">
        <v>3495</v>
      </c>
      <c r="BO9" s="417">
        <v>3425.0000000000005</v>
      </c>
      <c r="BP9" s="417">
        <v>3357</v>
      </c>
      <c r="BQ9" s="417">
        <v>3290</v>
      </c>
      <c r="BR9" s="417">
        <v>3224</v>
      </c>
      <c r="BS9" s="417">
        <v>3160</v>
      </c>
      <c r="BT9" s="417">
        <v>3096.9999999999995</v>
      </c>
      <c r="BU9" s="417">
        <v>3035</v>
      </c>
      <c r="BV9" s="417">
        <v>2974</v>
      </c>
      <c r="BW9" s="417">
        <v>2915</v>
      </c>
      <c r="BX9" s="417">
        <v>2857</v>
      </c>
      <c r="BY9" s="417">
        <v>2800.0000000000005</v>
      </c>
      <c r="BZ9" s="417">
        <v>2744</v>
      </c>
      <c r="CA9" s="417">
        <v>2688.9999999999995</v>
      </c>
      <c r="CB9" s="417">
        <v>2635</v>
      </c>
      <c r="CC9" s="417">
        <v>2582</v>
      </c>
      <c r="CD9" s="417">
        <v>2530</v>
      </c>
      <c r="CE9" s="417">
        <v>2479</v>
      </c>
      <c r="CF9" s="417">
        <v>2429</v>
      </c>
      <c r="CG9" s="417">
        <v>2380</v>
      </c>
      <c r="CH9" s="417">
        <v>2332</v>
      </c>
      <c r="CI9" s="417">
        <v>2285</v>
      </c>
      <c r="CJ9" s="417">
        <v>2239</v>
      </c>
      <c r="CK9" s="417">
        <v>2194</v>
      </c>
      <c r="CL9" s="417">
        <v>0</v>
      </c>
      <c r="CM9" s="417">
        <v>0</v>
      </c>
      <c r="CN9" s="417">
        <v>0</v>
      </c>
      <c r="CO9" s="417">
        <v>0</v>
      </c>
      <c r="CP9" s="417">
        <v>0</v>
      </c>
      <c r="CQ9" s="417">
        <v>0</v>
      </c>
      <c r="CR9" s="417">
        <v>0</v>
      </c>
      <c r="CS9" s="417">
        <v>0</v>
      </c>
      <c r="CT9" s="417"/>
      <c r="CU9" s="417"/>
      <c r="CV9" s="417"/>
      <c r="CW9" s="417"/>
      <c r="CX9" s="417"/>
      <c r="CY9" s="417"/>
      <c r="CZ9" s="417"/>
      <c r="DA9" s="417"/>
      <c r="DB9" s="417"/>
      <c r="DC9" s="417"/>
      <c r="DD9" s="417"/>
      <c r="DE9" s="417"/>
      <c r="DF9" s="417"/>
      <c r="DG9" s="417"/>
      <c r="DH9" s="417"/>
      <c r="DI9" s="417"/>
      <c r="DJ9" s="417"/>
      <c r="DK9" s="417"/>
    </row>
    <row r="10" spans="1:115" s="416" customFormat="1" ht="16.149999999999999" hidden="1">
      <c r="A10" s="421" t="s">
        <v>7</v>
      </c>
      <c r="B10" s="421">
        <v>1</v>
      </c>
      <c r="C10" s="416" t="s">
        <v>31</v>
      </c>
      <c r="D10" s="417">
        <v>0</v>
      </c>
      <c r="E10" s="417">
        <v>100</v>
      </c>
      <c r="F10" s="417">
        <v>200</v>
      </c>
      <c r="G10" s="417">
        <v>300</v>
      </c>
      <c r="H10" s="417">
        <v>400</v>
      </c>
      <c r="I10" s="417">
        <v>10000</v>
      </c>
      <c r="J10" s="417">
        <v>10000</v>
      </c>
      <c r="K10" s="417">
        <v>10000</v>
      </c>
      <c r="L10" s="417">
        <v>10000</v>
      </c>
      <c r="M10" s="417">
        <v>10000</v>
      </c>
      <c r="N10" s="417">
        <v>10000</v>
      </c>
      <c r="O10" s="417">
        <v>9800</v>
      </c>
      <c r="P10" s="417">
        <v>9604</v>
      </c>
      <c r="Q10" s="417">
        <v>9412</v>
      </c>
      <c r="R10" s="417">
        <v>9224</v>
      </c>
      <c r="S10" s="417">
        <v>9040</v>
      </c>
      <c r="T10" s="417">
        <v>8859</v>
      </c>
      <c r="U10" s="417">
        <v>8682</v>
      </c>
      <c r="V10" s="417">
        <v>8508</v>
      </c>
      <c r="W10" s="417">
        <v>8338</v>
      </c>
      <c r="X10" s="417">
        <v>8171.0000000000009</v>
      </c>
      <c r="Y10" s="417">
        <v>8008</v>
      </c>
      <c r="Z10" s="417">
        <v>7848.0000000000009</v>
      </c>
      <c r="AA10" s="417">
        <v>7691</v>
      </c>
      <c r="AB10" s="417">
        <v>7537</v>
      </c>
      <c r="AC10" s="417">
        <v>7386</v>
      </c>
      <c r="AD10" s="417">
        <v>7238</v>
      </c>
      <c r="AE10" s="417">
        <v>7093</v>
      </c>
      <c r="AF10" s="417">
        <v>6951.0000000000009</v>
      </c>
      <c r="AG10" s="417">
        <v>6812</v>
      </c>
      <c r="AH10" s="417">
        <v>6676</v>
      </c>
      <c r="AI10" s="417">
        <v>6542</v>
      </c>
      <c r="AJ10" s="417">
        <v>6411</v>
      </c>
      <c r="AK10" s="417">
        <v>6283</v>
      </c>
      <c r="AL10" s="417">
        <v>6157</v>
      </c>
      <c r="AM10" s="417">
        <v>6034.0000000000009</v>
      </c>
      <c r="AN10" s="417">
        <v>5913.0000000000009</v>
      </c>
      <c r="AO10" s="417">
        <v>5795</v>
      </c>
      <c r="AP10" s="417">
        <v>5679</v>
      </c>
      <c r="AQ10" s="417">
        <v>5565</v>
      </c>
      <c r="AR10" s="417">
        <v>5454</v>
      </c>
      <c r="AS10" s="417">
        <v>5345</v>
      </c>
      <c r="AT10" s="417">
        <v>5238</v>
      </c>
      <c r="AU10" s="417">
        <v>5133</v>
      </c>
      <c r="AV10" s="417">
        <v>5030</v>
      </c>
      <c r="AW10" s="417">
        <v>4929</v>
      </c>
      <c r="AX10" s="417">
        <v>4830</v>
      </c>
      <c r="AY10" s="417">
        <v>4733</v>
      </c>
      <c r="AZ10" s="417">
        <v>4638</v>
      </c>
      <c r="BA10" s="417">
        <v>4545</v>
      </c>
      <c r="BB10" s="417">
        <v>4454</v>
      </c>
      <c r="BC10" s="417">
        <v>4365</v>
      </c>
      <c r="BD10" s="417">
        <v>4278</v>
      </c>
      <c r="BE10" s="417">
        <v>4192</v>
      </c>
      <c r="BF10" s="417">
        <v>4108</v>
      </c>
      <c r="BG10" s="417">
        <v>4026</v>
      </c>
      <c r="BH10" s="417">
        <v>3945</v>
      </c>
      <c r="BI10" s="417">
        <v>3866</v>
      </c>
      <c r="BJ10" s="417">
        <v>3789</v>
      </c>
      <c r="BK10" s="417">
        <v>3713</v>
      </c>
      <c r="BL10" s="417">
        <v>3639</v>
      </c>
      <c r="BM10" s="417">
        <v>3565.9999999999995</v>
      </c>
      <c r="BN10" s="417">
        <v>3495</v>
      </c>
      <c r="BO10" s="417">
        <v>3425.0000000000005</v>
      </c>
      <c r="BP10" s="417">
        <v>3357</v>
      </c>
      <c r="BQ10" s="417">
        <v>3290</v>
      </c>
      <c r="BR10" s="417">
        <v>3224</v>
      </c>
      <c r="BS10" s="417">
        <v>3160</v>
      </c>
      <c r="BT10" s="417">
        <v>3096.9999999999995</v>
      </c>
      <c r="BU10" s="417">
        <v>3035</v>
      </c>
      <c r="BV10" s="417">
        <v>2974</v>
      </c>
      <c r="BW10" s="417">
        <v>2915</v>
      </c>
      <c r="BX10" s="417">
        <v>2857</v>
      </c>
      <c r="BY10" s="417">
        <v>2800.0000000000005</v>
      </c>
      <c r="BZ10" s="417">
        <v>2744</v>
      </c>
      <c r="CA10" s="417">
        <v>2688.9999999999995</v>
      </c>
      <c r="CB10" s="417">
        <v>2635</v>
      </c>
      <c r="CC10" s="417">
        <v>2582</v>
      </c>
      <c r="CD10" s="417">
        <v>2530</v>
      </c>
      <c r="CE10" s="417">
        <v>2479</v>
      </c>
      <c r="CF10" s="417">
        <v>2429</v>
      </c>
      <c r="CG10" s="417">
        <v>2380</v>
      </c>
      <c r="CH10" s="417">
        <v>2332</v>
      </c>
      <c r="CI10" s="417">
        <v>2285</v>
      </c>
      <c r="CJ10" s="417">
        <v>2239</v>
      </c>
      <c r="CK10" s="417">
        <v>0</v>
      </c>
      <c r="CL10" s="417">
        <v>0</v>
      </c>
      <c r="CM10" s="417">
        <v>0</v>
      </c>
      <c r="CN10" s="417">
        <v>0</v>
      </c>
      <c r="CO10" s="417">
        <v>0</v>
      </c>
      <c r="CP10" s="417">
        <v>0</v>
      </c>
      <c r="CQ10" s="417">
        <v>0</v>
      </c>
      <c r="CR10" s="417">
        <v>0</v>
      </c>
      <c r="CS10" s="417">
        <v>0</v>
      </c>
      <c r="CT10" s="417"/>
      <c r="CU10" s="417"/>
      <c r="CV10" s="417"/>
      <c r="CW10" s="417"/>
      <c r="CX10" s="417"/>
      <c r="CY10" s="417"/>
      <c r="CZ10" s="417"/>
      <c r="DA10" s="417"/>
      <c r="DB10" s="417"/>
      <c r="DC10" s="417"/>
      <c r="DD10" s="417"/>
      <c r="DE10" s="417"/>
      <c r="DF10" s="417"/>
      <c r="DG10" s="417"/>
      <c r="DH10" s="417"/>
      <c r="DI10" s="417"/>
      <c r="DJ10" s="417"/>
      <c r="DK10" s="417"/>
    </row>
    <row r="11" spans="1:115" s="416" customFormat="1" ht="16.149999999999999" hidden="1">
      <c r="A11" s="421" t="s">
        <v>7</v>
      </c>
      <c r="B11" s="421">
        <v>1</v>
      </c>
      <c r="C11" s="416" t="s">
        <v>32</v>
      </c>
      <c r="D11" s="417">
        <v>0</v>
      </c>
      <c r="E11" s="417">
        <v>100</v>
      </c>
      <c r="F11" s="417">
        <v>200</v>
      </c>
      <c r="G11" s="417">
        <v>300</v>
      </c>
      <c r="H11" s="417">
        <v>400</v>
      </c>
      <c r="I11" s="417">
        <v>10000</v>
      </c>
      <c r="J11" s="417">
        <v>10000</v>
      </c>
      <c r="K11" s="417">
        <v>10000</v>
      </c>
      <c r="L11" s="417">
        <v>10000</v>
      </c>
      <c r="M11" s="417">
        <v>10000</v>
      </c>
      <c r="N11" s="417">
        <v>10000</v>
      </c>
      <c r="O11" s="417">
        <v>9800</v>
      </c>
      <c r="P11" s="417">
        <v>9604</v>
      </c>
      <c r="Q11" s="417">
        <v>9412</v>
      </c>
      <c r="R11" s="417">
        <v>9224</v>
      </c>
      <c r="S11" s="417">
        <v>9040</v>
      </c>
      <c r="T11" s="417">
        <v>8859</v>
      </c>
      <c r="U11" s="417">
        <v>8682</v>
      </c>
      <c r="V11" s="417">
        <v>8508</v>
      </c>
      <c r="W11" s="417">
        <v>8338</v>
      </c>
      <c r="X11" s="417">
        <v>8171.0000000000009</v>
      </c>
      <c r="Y11" s="417">
        <v>8008</v>
      </c>
      <c r="Z11" s="417">
        <v>7848.0000000000009</v>
      </c>
      <c r="AA11" s="417">
        <v>7691</v>
      </c>
      <c r="AB11" s="417">
        <v>7537</v>
      </c>
      <c r="AC11" s="417">
        <v>7386</v>
      </c>
      <c r="AD11" s="417">
        <v>7238</v>
      </c>
      <c r="AE11" s="417">
        <v>7093</v>
      </c>
      <c r="AF11" s="417">
        <v>6951.0000000000009</v>
      </c>
      <c r="AG11" s="417">
        <v>6812</v>
      </c>
      <c r="AH11" s="417">
        <v>6676</v>
      </c>
      <c r="AI11" s="417">
        <v>6542</v>
      </c>
      <c r="AJ11" s="417">
        <v>6411</v>
      </c>
      <c r="AK11" s="417">
        <v>6283</v>
      </c>
      <c r="AL11" s="417">
        <v>6157</v>
      </c>
      <c r="AM11" s="417">
        <v>6034.0000000000009</v>
      </c>
      <c r="AN11" s="417">
        <v>5913.0000000000009</v>
      </c>
      <c r="AO11" s="417">
        <v>5795</v>
      </c>
      <c r="AP11" s="417">
        <v>5679</v>
      </c>
      <c r="AQ11" s="417">
        <v>5565</v>
      </c>
      <c r="AR11" s="417">
        <v>5454</v>
      </c>
      <c r="AS11" s="417">
        <v>5345</v>
      </c>
      <c r="AT11" s="417">
        <v>5238</v>
      </c>
      <c r="AU11" s="417">
        <v>5133</v>
      </c>
      <c r="AV11" s="417">
        <v>5030</v>
      </c>
      <c r="AW11" s="417">
        <v>4929</v>
      </c>
      <c r="AX11" s="417">
        <v>4830</v>
      </c>
      <c r="AY11" s="417">
        <v>4733</v>
      </c>
      <c r="AZ11" s="417">
        <v>4638</v>
      </c>
      <c r="BA11" s="417">
        <v>4545</v>
      </c>
      <c r="BB11" s="417">
        <v>4454</v>
      </c>
      <c r="BC11" s="417">
        <v>4365</v>
      </c>
      <c r="BD11" s="417">
        <v>4278</v>
      </c>
      <c r="BE11" s="417">
        <v>4192</v>
      </c>
      <c r="BF11" s="417">
        <v>4108</v>
      </c>
      <c r="BG11" s="417">
        <v>4026</v>
      </c>
      <c r="BH11" s="417">
        <v>3945</v>
      </c>
      <c r="BI11" s="417">
        <v>3866</v>
      </c>
      <c r="BJ11" s="417">
        <v>3789</v>
      </c>
      <c r="BK11" s="417">
        <v>3713</v>
      </c>
      <c r="BL11" s="417">
        <v>3639</v>
      </c>
      <c r="BM11" s="417">
        <v>3565.9999999999995</v>
      </c>
      <c r="BN11" s="417">
        <v>3495</v>
      </c>
      <c r="BO11" s="417">
        <v>3425.0000000000005</v>
      </c>
      <c r="BP11" s="417">
        <v>3357</v>
      </c>
      <c r="BQ11" s="417">
        <v>3290</v>
      </c>
      <c r="BR11" s="417">
        <v>3224</v>
      </c>
      <c r="BS11" s="417">
        <v>3160</v>
      </c>
      <c r="BT11" s="417">
        <v>3096.9999999999995</v>
      </c>
      <c r="BU11" s="417">
        <v>3035</v>
      </c>
      <c r="BV11" s="417">
        <v>2974</v>
      </c>
      <c r="BW11" s="417">
        <v>2915</v>
      </c>
      <c r="BX11" s="417">
        <v>2857</v>
      </c>
      <c r="BY11" s="417">
        <v>2800.0000000000005</v>
      </c>
      <c r="BZ11" s="417">
        <v>2744</v>
      </c>
      <c r="CA11" s="417">
        <v>2688.9999999999995</v>
      </c>
      <c r="CB11" s="417">
        <v>2635</v>
      </c>
      <c r="CC11" s="417">
        <v>2582</v>
      </c>
      <c r="CD11" s="417">
        <v>2530</v>
      </c>
      <c r="CE11" s="417">
        <v>2479</v>
      </c>
      <c r="CF11" s="417">
        <v>2429</v>
      </c>
      <c r="CG11" s="417">
        <v>2380</v>
      </c>
      <c r="CH11" s="417">
        <v>2332</v>
      </c>
      <c r="CI11" s="417">
        <v>2285</v>
      </c>
      <c r="CJ11" s="417">
        <v>0</v>
      </c>
      <c r="CK11" s="417">
        <v>0</v>
      </c>
      <c r="CL11" s="417">
        <v>0</v>
      </c>
      <c r="CM11" s="417">
        <v>0</v>
      </c>
      <c r="CN11" s="417">
        <v>0</v>
      </c>
      <c r="CO11" s="417">
        <v>0</v>
      </c>
      <c r="CP11" s="417">
        <v>0</v>
      </c>
      <c r="CQ11" s="417">
        <v>0</v>
      </c>
      <c r="CR11" s="417">
        <v>0</v>
      </c>
      <c r="CS11" s="417">
        <v>0</v>
      </c>
      <c r="CT11" s="417"/>
      <c r="CU11" s="417"/>
      <c r="CV11" s="417"/>
      <c r="CW11" s="417"/>
      <c r="CX11" s="417"/>
      <c r="CY11" s="417"/>
      <c r="CZ11" s="417"/>
      <c r="DA11" s="417"/>
      <c r="DB11" s="417"/>
      <c r="DC11" s="417"/>
      <c r="DD11" s="417"/>
      <c r="DE11" s="417"/>
      <c r="DF11" s="417"/>
      <c r="DG11" s="417"/>
      <c r="DH11" s="417"/>
      <c r="DI11" s="417"/>
      <c r="DJ11" s="417"/>
      <c r="DK11" s="417"/>
    </row>
    <row r="12" spans="1:115" s="416" customFormat="1" ht="16.149999999999999" hidden="1">
      <c r="A12" s="421" t="s">
        <v>7</v>
      </c>
      <c r="B12" s="421">
        <v>1</v>
      </c>
      <c r="C12" s="416" t="s">
        <v>33</v>
      </c>
      <c r="D12" s="417">
        <v>0</v>
      </c>
      <c r="E12" s="417">
        <v>100</v>
      </c>
      <c r="F12" s="417">
        <v>200</v>
      </c>
      <c r="G12" s="417">
        <v>300</v>
      </c>
      <c r="H12" s="417">
        <v>400</v>
      </c>
      <c r="I12" s="417">
        <v>10000</v>
      </c>
      <c r="J12" s="417">
        <v>10000</v>
      </c>
      <c r="K12" s="417">
        <v>10000</v>
      </c>
      <c r="L12" s="417">
        <v>10000</v>
      </c>
      <c r="M12" s="417">
        <v>10000</v>
      </c>
      <c r="N12" s="417">
        <v>10000</v>
      </c>
      <c r="O12" s="417">
        <v>9800</v>
      </c>
      <c r="P12" s="417">
        <v>9604</v>
      </c>
      <c r="Q12" s="417">
        <v>9412</v>
      </c>
      <c r="R12" s="417">
        <v>9224</v>
      </c>
      <c r="S12" s="417">
        <v>9040</v>
      </c>
      <c r="T12" s="417">
        <v>8859</v>
      </c>
      <c r="U12" s="417">
        <v>8682</v>
      </c>
      <c r="V12" s="417">
        <v>8508</v>
      </c>
      <c r="W12" s="417">
        <v>8338</v>
      </c>
      <c r="X12" s="417">
        <v>8171.0000000000009</v>
      </c>
      <c r="Y12" s="417">
        <v>8008</v>
      </c>
      <c r="Z12" s="417">
        <v>7848.0000000000009</v>
      </c>
      <c r="AA12" s="417">
        <v>7691</v>
      </c>
      <c r="AB12" s="417">
        <v>7537</v>
      </c>
      <c r="AC12" s="417">
        <v>7386</v>
      </c>
      <c r="AD12" s="417">
        <v>7238</v>
      </c>
      <c r="AE12" s="417">
        <v>7093</v>
      </c>
      <c r="AF12" s="417">
        <v>6951.0000000000009</v>
      </c>
      <c r="AG12" s="417">
        <v>6812</v>
      </c>
      <c r="AH12" s="417">
        <v>6676</v>
      </c>
      <c r="AI12" s="417">
        <v>6542</v>
      </c>
      <c r="AJ12" s="417">
        <v>6411</v>
      </c>
      <c r="AK12" s="417">
        <v>6283</v>
      </c>
      <c r="AL12" s="417">
        <v>6157</v>
      </c>
      <c r="AM12" s="417">
        <v>6034.0000000000009</v>
      </c>
      <c r="AN12" s="417">
        <v>5913.0000000000009</v>
      </c>
      <c r="AO12" s="417">
        <v>5795</v>
      </c>
      <c r="AP12" s="417">
        <v>5679</v>
      </c>
      <c r="AQ12" s="417">
        <v>5565</v>
      </c>
      <c r="AR12" s="417">
        <v>5454</v>
      </c>
      <c r="AS12" s="417">
        <v>5345</v>
      </c>
      <c r="AT12" s="417">
        <v>5238</v>
      </c>
      <c r="AU12" s="417">
        <v>5133</v>
      </c>
      <c r="AV12" s="417">
        <v>5030</v>
      </c>
      <c r="AW12" s="417">
        <v>4929</v>
      </c>
      <c r="AX12" s="417">
        <v>4830</v>
      </c>
      <c r="AY12" s="417">
        <v>4733</v>
      </c>
      <c r="AZ12" s="417">
        <v>4638</v>
      </c>
      <c r="BA12" s="417">
        <v>4545</v>
      </c>
      <c r="BB12" s="417">
        <v>4454</v>
      </c>
      <c r="BC12" s="417">
        <v>4365</v>
      </c>
      <c r="BD12" s="417">
        <v>4278</v>
      </c>
      <c r="BE12" s="417">
        <v>4192</v>
      </c>
      <c r="BF12" s="417">
        <v>4108</v>
      </c>
      <c r="BG12" s="417">
        <v>4026</v>
      </c>
      <c r="BH12" s="417">
        <v>3945</v>
      </c>
      <c r="BI12" s="417">
        <v>3866</v>
      </c>
      <c r="BJ12" s="417">
        <v>3789</v>
      </c>
      <c r="BK12" s="417">
        <v>3713</v>
      </c>
      <c r="BL12" s="417">
        <v>3639</v>
      </c>
      <c r="BM12" s="417">
        <v>3565.9999999999995</v>
      </c>
      <c r="BN12" s="417">
        <v>3495</v>
      </c>
      <c r="BO12" s="417">
        <v>3425.0000000000005</v>
      </c>
      <c r="BP12" s="417">
        <v>3357</v>
      </c>
      <c r="BQ12" s="417">
        <v>3290</v>
      </c>
      <c r="BR12" s="417">
        <v>3224</v>
      </c>
      <c r="BS12" s="417">
        <v>3160</v>
      </c>
      <c r="BT12" s="417">
        <v>3096.9999999999995</v>
      </c>
      <c r="BU12" s="417">
        <v>3035</v>
      </c>
      <c r="BV12" s="417">
        <v>2974</v>
      </c>
      <c r="BW12" s="417">
        <v>2915</v>
      </c>
      <c r="BX12" s="417">
        <v>2857</v>
      </c>
      <c r="BY12" s="417">
        <v>2800.0000000000005</v>
      </c>
      <c r="BZ12" s="417">
        <v>2744</v>
      </c>
      <c r="CA12" s="417">
        <v>2688.9999999999995</v>
      </c>
      <c r="CB12" s="417">
        <v>2635</v>
      </c>
      <c r="CC12" s="417">
        <v>2582</v>
      </c>
      <c r="CD12" s="417">
        <v>2530</v>
      </c>
      <c r="CE12" s="417">
        <v>2479</v>
      </c>
      <c r="CF12" s="417">
        <v>2429</v>
      </c>
      <c r="CG12" s="417">
        <v>2380</v>
      </c>
      <c r="CH12" s="417">
        <v>2332</v>
      </c>
      <c r="CI12" s="417">
        <v>0</v>
      </c>
      <c r="CJ12" s="417">
        <v>0</v>
      </c>
      <c r="CK12" s="417">
        <v>0</v>
      </c>
      <c r="CL12" s="417">
        <v>0</v>
      </c>
      <c r="CM12" s="417">
        <v>0</v>
      </c>
      <c r="CN12" s="417">
        <v>0</v>
      </c>
      <c r="CO12" s="417">
        <v>0</v>
      </c>
      <c r="CP12" s="417">
        <v>0</v>
      </c>
      <c r="CQ12" s="417">
        <v>0</v>
      </c>
      <c r="CR12" s="417">
        <v>0</v>
      </c>
      <c r="CS12" s="417">
        <v>0</v>
      </c>
      <c r="CT12" s="417"/>
      <c r="CU12" s="417"/>
      <c r="CV12" s="417"/>
      <c r="CW12" s="417"/>
      <c r="CX12" s="417"/>
      <c r="CY12" s="417"/>
      <c r="CZ12" s="417"/>
      <c r="DA12" s="417"/>
      <c r="DB12" s="417"/>
      <c r="DC12" s="417"/>
      <c r="DD12" s="417"/>
      <c r="DE12" s="417"/>
      <c r="DF12" s="417"/>
      <c r="DG12" s="417"/>
      <c r="DH12" s="417"/>
      <c r="DI12" s="417"/>
      <c r="DJ12" s="417"/>
      <c r="DK12" s="417"/>
    </row>
    <row r="13" spans="1:115" s="416" customFormat="1" ht="16.149999999999999" hidden="1">
      <c r="A13" s="421" t="s">
        <v>7</v>
      </c>
      <c r="B13" s="421">
        <v>1</v>
      </c>
      <c r="C13" s="416" t="s">
        <v>34</v>
      </c>
      <c r="D13" s="417">
        <v>0</v>
      </c>
      <c r="E13" s="417">
        <v>100</v>
      </c>
      <c r="F13" s="417">
        <v>200</v>
      </c>
      <c r="G13" s="417">
        <v>300</v>
      </c>
      <c r="H13" s="417">
        <v>400</v>
      </c>
      <c r="I13" s="417">
        <v>10000</v>
      </c>
      <c r="J13" s="417">
        <v>10000</v>
      </c>
      <c r="K13" s="417">
        <v>10000</v>
      </c>
      <c r="L13" s="417">
        <v>10000</v>
      </c>
      <c r="M13" s="417">
        <v>10000</v>
      </c>
      <c r="N13" s="417">
        <v>10000</v>
      </c>
      <c r="O13" s="417">
        <v>9800</v>
      </c>
      <c r="P13" s="417">
        <v>9604</v>
      </c>
      <c r="Q13" s="417">
        <v>9412</v>
      </c>
      <c r="R13" s="417">
        <v>9224</v>
      </c>
      <c r="S13" s="417">
        <v>9040</v>
      </c>
      <c r="T13" s="417">
        <v>8859</v>
      </c>
      <c r="U13" s="417">
        <v>8682</v>
      </c>
      <c r="V13" s="417">
        <v>8508</v>
      </c>
      <c r="W13" s="417">
        <v>8338</v>
      </c>
      <c r="X13" s="417">
        <v>8171.0000000000009</v>
      </c>
      <c r="Y13" s="417">
        <v>8008</v>
      </c>
      <c r="Z13" s="417">
        <v>7848.0000000000009</v>
      </c>
      <c r="AA13" s="417">
        <v>7691</v>
      </c>
      <c r="AB13" s="417">
        <v>7537</v>
      </c>
      <c r="AC13" s="417">
        <v>7386</v>
      </c>
      <c r="AD13" s="417">
        <v>7238</v>
      </c>
      <c r="AE13" s="417">
        <v>7093</v>
      </c>
      <c r="AF13" s="417">
        <v>6951.0000000000009</v>
      </c>
      <c r="AG13" s="417">
        <v>6812</v>
      </c>
      <c r="AH13" s="417">
        <v>6676</v>
      </c>
      <c r="AI13" s="417">
        <v>6542</v>
      </c>
      <c r="AJ13" s="417">
        <v>6411</v>
      </c>
      <c r="AK13" s="417">
        <v>6283</v>
      </c>
      <c r="AL13" s="417">
        <v>6157</v>
      </c>
      <c r="AM13" s="417">
        <v>6034.0000000000009</v>
      </c>
      <c r="AN13" s="417">
        <v>5913.0000000000009</v>
      </c>
      <c r="AO13" s="417">
        <v>5795</v>
      </c>
      <c r="AP13" s="417">
        <v>5679</v>
      </c>
      <c r="AQ13" s="417">
        <v>5565</v>
      </c>
      <c r="AR13" s="417">
        <v>5454</v>
      </c>
      <c r="AS13" s="417">
        <v>5345</v>
      </c>
      <c r="AT13" s="417">
        <v>5238</v>
      </c>
      <c r="AU13" s="417">
        <v>5133</v>
      </c>
      <c r="AV13" s="417">
        <v>5030</v>
      </c>
      <c r="AW13" s="417">
        <v>4929</v>
      </c>
      <c r="AX13" s="417">
        <v>4830</v>
      </c>
      <c r="AY13" s="417">
        <v>4733</v>
      </c>
      <c r="AZ13" s="417">
        <v>4638</v>
      </c>
      <c r="BA13" s="417">
        <v>4545</v>
      </c>
      <c r="BB13" s="417">
        <v>4454</v>
      </c>
      <c r="BC13" s="417">
        <v>4365</v>
      </c>
      <c r="BD13" s="417">
        <v>4278</v>
      </c>
      <c r="BE13" s="417">
        <v>4192</v>
      </c>
      <c r="BF13" s="417">
        <v>4108</v>
      </c>
      <c r="BG13" s="417">
        <v>4026</v>
      </c>
      <c r="BH13" s="417">
        <v>3945</v>
      </c>
      <c r="BI13" s="417">
        <v>3866</v>
      </c>
      <c r="BJ13" s="417">
        <v>3789</v>
      </c>
      <c r="BK13" s="417">
        <v>3713</v>
      </c>
      <c r="BL13" s="417">
        <v>3639</v>
      </c>
      <c r="BM13" s="417">
        <v>3565.9999999999995</v>
      </c>
      <c r="BN13" s="417">
        <v>3495</v>
      </c>
      <c r="BO13" s="417">
        <v>3425.0000000000005</v>
      </c>
      <c r="BP13" s="417">
        <v>3357</v>
      </c>
      <c r="BQ13" s="417">
        <v>3290</v>
      </c>
      <c r="BR13" s="417">
        <v>3224</v>
      </c>
      <c r="BS13" s="417">
        <v>3160</v>
      </c>
      <c r="BT13" s="417">
        <v>3096.9999999999995</v>
      </c>
      <c r="BU13" s="417">
        <v>3035</v>
      </c>
      <c r="BV13" s="417">
        <v>2974</v>
      </c>
      <c r="BW13" s="417">
        <v>2915</v>
      </c>
      <c r="BX13" s="417">
        <v>2857</v>
      </c>
      <c r="BY13" s="417">
        <v>2800.0000000000005</v>
      </c>
      <c r="BZ13" s="417">
        <v>2744</v>
      </c>
      <c r="CA13" s="417">
        <v>2688.9999999999995</v>
      </c>
      <c r="CB13" s="417">
        <v>2635</v>
      </c>
      <c r="CC13" s="417">
        <v>2582</v>
      </c>
      <c r="CD13" s="417">
        <v>2530</v>
      </c>
      <c r="CE13" s="417">
        <v>2479</v>
      </c>
      <c r="CF13" s="417">
        <v>2429</v>
      </c>
      <c r="CG13" s="417">
        <v>2380</v>
      </c>
      <c r="CH13" s="417">
        <v>0</v>
      </c>
      <c r="CI13" s="417">
        <v>0</v>
      </c>
      <c r="CJ13" s="417">
        <v>0</v>
      </c>
      <c r="CK13" s="417">
        <v>0</v>
      </c>
      <c r="CL13" s="417">
        <v>0</v>
      </c>
      <c r="CM13" s="417">
        <v>0</v>
      </c>
      <c r="CN13" s="417">
        <v>0</v>
      </c>
      <c r="CO13" s="417">
        <v>0</v>
      </c>
      <c r="CP13" s="417">
        <v>0</v>
      </c>
      <c r="CQ13" s="417">
        <v>0</v>
      </c>
      <c r="CR13" s="417">
        <v>0</v>
      </c>
      <c r="CS13" s="417">
        <v>0</v>
      </c>
      <c r="CT13" s="417"/>
      <c r="CU13" s="417"/>
      <c r="CV13" s="417"/>
      <c r="CW13" s="417"/>
      <c r="CX13" s="417"/>
      <c r="CY13" s="417"/>
      <c r="CZ13" s="417"/>
      <c r="DA13" s="417"/>
      <c r="DB13" s="417"/>
      <c r="DC13" s="417"/>
      <c r="DD13" s="417"/>
      <c r="DE13" s="417"/>
      <c r="DF13" s="417"/>
      <c r="DG13" s="417"/>
      <c r="DH13" s="417"/>
      <c r="DI13" s="417"/>
      <c r="DJ13" s="417"/>
      <c r="DK13" s="417"/>
    </row>
    <row r="14" spans="1:115" s="416" customFormat="1" ht="16.149999999999999" hidden="1">
      <c r="A14" s="421" t="s">
        <v>7</v>
      </c>
      <c r="B14" s="421">
        <v>1</v>
      </c>
      <c r="C14" s="416" t="s">
        <v>35</v>
      </c>
      <c r="D14" s="417">
        <v>0</v>
      </c>
      <c r="E14" s="417">
        <v>100</v>
      </c>
      <c r="F14" s="417">
        <v>200</v>
      </c>
      <c r="G14" s="417">
        <v>300</v>
      </c>
      <c r="H14" s="417">
        <v>400</v>
      </c>
      <c r="I14" s="417">
        <v>10000</v>
      </c>
      <c r="J14" s="417">
        <v>10000</v>
      </c>
      <c r="K14" s="417">
        <v>10000</v>
      </c>
      <c r="L14" s="417">
        <v>10000</v>
      </c>
      <c r="M14" s="417">
        <v>10000</v>
      </c>
      <c r="N14" s="417">
        <v>10000</v>
      </c>
      <c r="O14" s="417">
        <v>9800</v>
      </c>
      <c r="P14" s="417">
        <v>9604</v>
      </c>
      <c r="Q14" s="417">
        <v>9412</v>
      </c>
      <c r="R14" s="417">
        <v>9224</v>
      </c>
      <c r="S14" s="417">
        <v>9040</v>
      </c>
      <c r="T14" s="417">
        <v>8859</v>
      </c>
      <c r="U14" s="417">
        <v>8682</v>
      </c>
      <c r="V14" s="417">
        <v>8508</v>
      </c>
      <c r="W14" s="417">
        <v>8338</v>
      </c>
      <c r="X14" s="417">
        <v>8171.0000000000009</v>
      </c>
      <c r="Y14" s="417">
        <v>8008</v>
      </c>
      <c r="Z14" s="417">
        <v>7848.0000000000009</v>
      </c>
      <c r="AA14" s="417">
        <v>7691</v>
      </c>
      <c r="AB14" s="417">
        <v>7537</v>
      </c>
      <c r="AC14" s="417">
        <v>7386</v>
      </c>
      <c r="AD14" s="417">
        <v>7238</v>
      </c>
      <c r="AE14" s="417">
        <v>7093</v>
      </c>
      <c r="AF14" s="417">
        <v>6951.0000000000009</v>
      </c>
      <c r="AG14" s="417">
        <v>6812</v>
      </c>
      <c r="AH14" s="417">
        <v>6676</v>
      </c>
      <c r="AI14" s="417">
        <v>6542</v>
      </c>
      <c r="AJ14" s="417">
        <v>6411</v>
      </c>
      <c r="AK14" s="417">
        <v>6283</v>
      </c>
      <c r="AL14" s="417">
        <v>6157</v>
      </c>
      <c r="AM14" s="417">
        <v>6034.0000000000009</v>
      </c>
      <c r="AN14" s="417">
        <v>5913.0000000000009</v>
      </c>
      <c r="AO14" s="417">
        <v>5795</v>
      </c>
      <c r="AP14" s="417">
        <v>5679</v>
      </c>
      <c r="AQ14" s="417">
        <v>5565</v>
      </c>
      <c r="AR14" s="417">
        <v>5454</v>
      </c>
      <c r="AS14" s="417">
        <v>5345</v>
      </c>
      <c r="AT14" s="417">
        <v>5238</v>
      </c>
      <c r="AU14" s="417">
        <v>5133</v>
      </c>
      <c r="AV14" s="417">
        <v>5030</v>
      </c>
      <c r="AW14" s="417">
        <v>4929</v>
      </c>
      <c r="AX14" s="417">
        <v>4830</v>
      </c>
      <c r="AY14" s="417">
        <v>4733</v>
      </c>
      <c r="AZ14" s="417">
        <v>4638</v>
      </c>
      <c r="BA14" s="417">
        <v>4545</v>
      </c>
      <c r="BB14" s="417">
        <v>4454</v>
      </c>
      <c r="BC14" s="417">
        <v>4365</v>
      </c>
      <c r="BD14" s="417">
        <v>4278</v>
      </c>
      <c r="BE14" s="417">
        <v>4192</v>
      </c>
      <c r="BF14" s="417">
        <v>4108</v>
      </c>
      <c r="BG14" s="417">
        <v>4026</v>
      </c>
      <c r="BH14" s="417">
        <v>3945</v>
      </c>
      <c r="BI14" s="417">
        <v>3866</v>
      </c>
      <c r="BJ14" s="417">
        <v>3789</v>
      </c>
      <c r="BK14" s="417">
        <v>3713</v>
      </c>
      <c r="BL14" s="417">
        <v>3639</v>
      </c>
      <c r="BM14" s="417">
        <v>3565.9999999999995</v>
      </c>
      <c r="BN14" s="417">
        <v>3495</v>
      </c>
      <c r="BO14" s="417">
        <v>3425.0000000000005</v>
      </c>
      <c r="BP14" s="417">
        <v>3357</v>
      </c>
      <c r="BQ14" s="417">
        <v>3290</v>
      </c>
      <c r="BR14" s="417">
        <v>3224</v>
      </c>
      <c r="BS14" s="417">
        <v>3160</v>
      </c>
      <c r="BT14" s="417">
        <v>3096.9999999999995</v>
      </c>
      <c r="BU14" s="417">
        <v>3035</v>
      </c>
      <c r="BV14" s="417">
        <v>2974</v>
      </c>
      <c r="BW14" s="417">
        <v>2915</v>
      </c>
      <c r="BX14" s="417">
        <v>2857</v>
      </c>
      <c r="BY14" s="417">
        <v>2800.0000000000005</v>
      </c>
      <c r="BZ14" s="417">
        <v>2744</v>
      </c>
      <c r="CA14" s="417">
        <v>2688.9999999999995</v>
      </c>
      <c r="CB14" s="417">
        <v>2635</v>
      </c>
      <c r="CC14" s="417">
        <v>2582</v>
      </c>
      <c r="CD14" s="417">
        <v>2530</v>
      </c>
      <c r="CE14" s="417">
        <v>2479</v>
      </c>
      <c r="CF14" s="417">
        <v>2429</v>
      </c>
      <c r="CG14" s="417">
        <v>0</v>
      </c>
      <c r="CH14" s="417">
        <v>0</v>
      </c>
      <c r="CI14" s="417">
        <v>0</v>
      </c>
      <c r="CJ14" s="417">
        <v>0</v>
      </c>
      <c r="CK14" s="417">
        <v>0</v>
      </c>
      <c r="CL14" s="417">
        <v>0</v>
      </c>
      <c r="CM14" s="417">
        <v>0</v>
      </c>
      <c r="CN14" s="417">
        <v>0</v>
      </c>
      <c r="CO14" s="417">
        <v>0</v>
      </c>
      <c r="CP14" s="417">
        <v>0</v>
      </c>
      <c r="CQ14" s="417">
        <v>0</v>
      </c>
      <c r="CR14" s="417">
        <v>0</v>
      </c>
      <c r="CS14" s="417">
        <v>0</v>
      </c>
      <c r="CT14" s="417"/>
      <c r="CU14" s="417"/>
      <c r="CV14" s="417"/>
      <c r="CW14" s="417"/>
      <c r="CX14" s="417"/>
      <c r="CY14" s="417"/>
      <c r="CZ14" s="417"/>
      <c r="DA14" s="417"/>
      <c r="DB14" s="417"/>
      <c r="DC14" s="417"/>
      <c r="DD14" s="417"/>
      <c r="DE14" s="417"/>
      <c r="DF14" s="417"/>
      <c r="DG14" s="417"/>
      <c r="DH14" s="417"/>
      <c r="DI14" s="417"/>
      <c r="DJ14" s="417"/>
      <c r="DK14" s="417"/>
    </row>
    <row r="15" spans="1:115" s="416" customFormat="1" ht="16.149999999999999" hidden="1">
      <c r="A15" s="421" t="s">
        <v>7</v>
      </c>
      <c r="B15" s="421">
        <v>1</v>
      </c>
      <c r="C15" s="416" t="s">
        <v>36</v>
      </c>
      <c r="D15" s="417">
        <v>0</v>
      </c>
      <c r="E15" s="417">
        <v>100</v>
      </c>
      <c r="F15" s="417">
        <v>200</v>
      </c>
      <c r="G15" s="417">
        <v>300</v>
      </c>
      <c r="H15" s="417">
        <v>400</v>
      </c>
      <c r="I15" s="417">
        <v>10000</v>
      </c>
      <c r="J15" s="417">
        <v>10000</v>
      </c>
      <c r="K15" s="417">
        <v>10000</v>
      </c>
      <c r="L15" s="417">
        <v>10000</v>
      </c>
      <c r="M15" s="417">
        <v>10000</v>
      </c>
      <c r="N15" s="417">
        <v>10000</v>
      </c>
      <c r="O15" s="417">
        <v>9800</v>
      </c>
      <c r="P15" s="417">
        <v>9604</v>
      </c>
      <c r="Q15" s="417">
        <v>9412</v>
      </c>
      <c r="R15" s="417">
        <v>9224</v>
      </c>
      <c r="S15" s="417">
        <v>9040</v>
      </c>
      <c r="T15" s="417">
        <v>8859</v>
      </c>
      <c r="U15" s="417">
        <v>8682</v>
      </c>
      <c r="V15" s="417">
        <v>8508</v>
      </c>
      <c r="W15" s="417">
        <v>8338</v>
      </c>
      <c r="X15" s="417">
        <v>8171.0000000000009</v>
      </c>
      <c r="Y15" s="417">
        <v>8008</v>
      </c>
      <c r="Z15" s="417">
        <v>7848.0000000000009</v>
      </c>
      <c r="AA15" s="417">
        <v>7691</v>
      </c>
      <c r="AB15" s="417">
        <v>7537</v>
      </c>
      <c r="AC15" s="417">
        <v>7386</v>
      </c>
      <c r="AD15" s="417">
        <v>7238</v>
      </c>
      <c r="AE15" s="417">
        <v>7093</v>
      </c>
      <c r="AF15" s="417">
        <v>6951.0000000000009</v>
      </c>
      <c r="AG15" s="417">
        <v>6812</v>
      </c>
      <c r="AH15" s="417">
        <v>6676</v>
      </c>
      <c r="AI15" s="417">
        <v>6542</v>
      </c>
      <c r="AJ15" s="417">
        <v>6411</v>
      </c>
      <c r="AK15" s="417">
        <v>6283</v>
      </c>
      <c r="AL15" s="417">
        <v>6157</v>
      </c>
      <c r="AM15" s="417">
        <v>6034.0000000000009</v>
      </c>
      <c r="AN15" s="417">
        <v>5913.0000000000009</v>
      </c>
      <c r="AO15" s="417">
        <v>5795</v>
      </c>
      <c r="AP15" s="417">
        <v>5679</v>
      </c>
      <c r="AQ15" s="417">
        <v>5565</v>
      </c>
      <c r="AR15" s="417">
        <v>5454</v>
      </c>
      <c r="AS15" s="417">
        <v>5345</v>
      </c>
      <c r="AT15" s="417">
        <v>5238</v>
      </c>
      <c r="AU15" s="417">
        <v>5133</v>
      </c>
      <c r="AV15" s="417">
        <v>5030</v>
      </c>
      <c r="AW15" s="417">
        <v>4929</v>
      </c>
      <c r="AX15" s="417">
        <v>4830</v>
      </c>
      <c r="AY15" s="417">
        <v>4733</v>
      </c>
      <c r="AZ15" s="417">
        <v>4638</v>
      </c>
      <c r="BA15" s="417">
        <v>4545</v>
      </c>
      <c r="BB15" s="417">
        <v>4454</v>
      </c>
      <c r="BC15" s="417">
        <v>4365</v>
      </c>
      <c r="BD15" s="417">
        <v>4278</v>
      </c>
      <c r="BE15" s="417">
        <v>4192</v>
      </c>
      <c r="BF15" s="417">
        <v>4108</v>
      </c>
      <c r="BG15" s="417">
        <v>4026</v>
      </c>
      <c r="BH15" s="417">
        <v>3945</v>
      </c>
      <c r="BI15" s="417">
        <v>3866</v>
      </c>
      <c r="BJ15" s="417">
        <v>3789</v>
      </c>
      <c r="BK15" s="417">
        <v>3713</v>
      </c>
      <c r="BL15" s="417">
        <v>3639</v>
      </c>
      <c r="BM15" s="417">
        <v>3565.9999999999995</v>
      </c>
      <c r="BN15" s="417">
        <v>3495</v>
      </c>
      <c r="BO15" s="417">
        <v>3425.0000000000005</v>
      </c>
      <c r="BP15" s="417">
        <v>3357</v>
      </c>
      <c r="BQ15" s="417">
        <v>3290</v>
      </c>
      <c r="BR15" s="417">
        <v>3224</v>
      </c>
      <c r="BS15" s="417">
        <v>3160</v>
      </c>
      <c r="BT15" s="417">
        <v>3096.9999999999995</v>
      </c>
      <c r="BU15" s="417">
        <v>3035</v>
      </c>
      <c r="BV15" s="417">
        <v>2974</v>
      </c>
      <c r="BW15" s="417">
        <v>2915</v>
      </c>
      <c r="BX15" s="417">
        <v>2857</v>
      </c>
      <c r="BY15" s="417">
        <v>2800.0000000000005</v>
      </c>
      <c r="BZ15" s="417">
        <v>2744</v>
      </c>
      <c r="CA15" s="417">
        <v>2688.9999999999995</v>
      </c>
      <c r="CB15" s="417">
        <v>2635</v>
      </c>
      <c r="CC15" s="417">
        <v>2582</v>
      </c>
      <c r="CD15" s="417">
        <v>2530</v>
      </c>
      <c r="CE15" s="417">
        <v>2479</v>
      </c>
      <c r="CF15" s="417">
        <v>0</v>
      </c>
      <c r="CG15" s="417">
        <v>0</v>
      </c>
      <c r="CH15" s="417">
        <v>0</v>
      </c>
      <c r="CI15" s="417">
        <v>0</v>
      </c>
      <c r="CJ15" s="417">
        <v>0</v>
      </c>
      <c r="CK15" s="417">
        <v>0</v>
      </c>
      <c r="CL15" s="417">
        <v>0</v>
      </c>
      <c r="CM15" s="417">
        <v>0</v>
      </c>
      <c r="CN15" s="417">
        <v>0</v>
      </c>
      <c r="CO15" s="417">
        <v>0</v>
      </c>
      <c r="CP15" s="417">
        <v>0</v>
      </c>
      <c r="CQ15" s="417">
        <v>0</v>
      </c>
      <c r="CR15" s="417">
        <v>0</v>
      </c>
      <c r="CS15" s="417">
        <v>0</v>
      </c>
      <c r="CT15" s="417"/>
      <c r="CU15" s="417"/>
      <c r="CV15" s="417"/>
      <c r="CW15" s="417"/>
      <c r="CX15" s="417"/>
      <c r="CY15" s="417"/>
      <c r="CZ15" s="417"/>
      <c r="DA15" s="417"/>
      <c r="DB15" s="417"/>
      <c r="DC15" s="417"/>
      <c r="DD15" s="417"/>
      <c r="DE15" s="417"/>
      <c r="DF15" s="417"/>
      <c r="DG15" s="417"/>
      <c r="DH15" s="417"/>
      <c r="DI15" s="417"/>
      <c r="DJ15" s="417"/>
      <c r="DK15" s="417"/>
    </row>
    <row r="16" spans="1:115" s="416" customFormat="1" ht="16.149999999999999" hidden="1">
      <c r="A16" s="421" t="s">
        <v>7</v>
      </c>
      <c r="B16" s="421">
        <v>1</v>
      </c>
      <c r="C16" s="416" t="s">
        <v>37</v>
      </c>
      <c r="D16" s="417">
        <v>0</v>
      </c>
      <c r="E16" s="417">
        <v>100</v>
      </c>
      <c r="F16" s="417">
        <v>200</v>
      </c>
      <c r="G16" s="417">
        <v>300</v>
      </c>
      <c r="H16" s="417">
        <v>400</v>
      </c>
      <c r="I16" s="417">
        <v>10000</v>
      </c>
      <c r="J16" s="417">
        <v>10000</v>
      </c>
      <c r="K16" s="417">
        <v>10000</v>
      </c>
      <c r="L16" s="417">
        <v>10000</v>
      </c>
      <c r="M16" s="417">
        <v>10000</v>
      </c>
      <c r="N16" s="417">
        <v>10000</v>
      </c>
      <c r="O16" s="417">
        <v>9800</v>
      </c>
      <c r="P16" s="417">
        <v>9604</v>
      </c>
      <c r="Q16" s="417">
        <v>9412</v>
      </c>
      <c r="R16" s="417">
        <v>9224</v>
      </c>
      <c r="S16" s="417">
        <v>9040</v>
      </c>
      <c r="T16" s="417">
        <v>8859</v>
      </c>
      <c r="U16" s="417">
        <v>8682</v>
      </c>
      <c r="V16" s="417">
        <v>8508</v>
      </c>
      <c r="W16" s="417">
        <v>8338</v>
      </c>
      <c r="X16" s="417">
        <v>8171.0000000000009</v>
      </c>
      <c r="Y16" s="417">
        <v>8008</v>
      </c>
      <c r="Z16" s="417">
        <v>7848.0000000000009</v>
      </c>
      <c r="AA16" s="417">
        <v>7691</v>
      </c>
      <c r="AB16" s="417">
        <v>7537</v>
      </c>
      <c r="AC16" s="417">
        <v>7386</v>
      </c>
      <c r="AD16" s="417">
        <v>7238</v>
      </c>
      <c r="AE16" s="417">
        <v>7093</v>
      </c>
      <c r="AF16" s="417">
        <v>6951.0000000000009</v>
      </c>
      <c r="AG16" s="417">
        <v>6812</v>
      </c>
      <c r="AH16" s="417">
        <v>6676</v>
      </c>
      <c r="AI16" s="417">
        <v>6542</v>
      </c>
      <c r="AJ16" s="417">
        <v>6411</v>
      </c>
      <c r="AK16" s="417">
        <v>6283</v>
      </c>
      <c r="AL16" s="417">
        <v>6157</v>
      </c>
      <c r="AM16" s="417">
        <v>6034.0000000000009</v>
      </c>
      <c r="AN16" s="417">
        <v>5913.0000000000009</v>
      </c>
      <c r="AO16" s="417">
        <v>5795</v>
      </c>
      <c r="AP16" s="417">
        <v>5679</v>
      </c>
      <c r="AQ16" s="417">
        <v>5565</v>
      </c>
      <c r="AR16" s="417">
        <v>5454</v>
      </c>
      <c r="AS16" s="417">
        <v>5345</v>
      </c>
      <c r="AT16" s="417">
        <v>5238</v>
      </c>
      <c r="AU16" s="417">
        <v>5133</v>
      </c>
      <c r="AV16" s="417">
        <v>5030</v>
      </c>
      <c r="AW16" s="417">
        <v>4929</v>
      </c>
      <c r="AX16" s="417">
        <v>4830</v>
      </c>
      <c r="AY16" s="417">
        <v>4733</v>
      </c>
      <c r="AZ16" s="417">
        <v>4638</v>
      </c>
      <c r="BA16" s="417">
        <v>4545</v>
      </c>
      <c r="BB16" s="417">
        <v>4454</v>
      </c>
      <c r="BC16" s="417">
        <v>4365</v>
      </c>
      <c r="BD16" s="417">
        <v>4278</v>
      </c>
      <c r="BE16" s="417">
        <v>4192</v>
      </c>
      <c r="BF16" s="417">
        <v>4108</v>
      </c>
      <c r="BG16" s="417">
        <v>4026</v>
      </c>
      <c r="BH16" s="417">
        <v>3945</v>
      </c>
      <c r="BI16" s="417">
        <v>3866</v>
      </c>
      <c r="BJ16" s="417">
        <v>3789</v>
      </c>
      <c r="BK16" s="417">
        <v>3713</v>
      </c>
      <c r="BL16" s="417">
        <v>3639</v>
      </c>
      <c r="BM16" s="417">
        <v>3565.9999999999995</v>
      </c>
      <c r="BN16" s="417">
        <v>3495</v>
      </c>
      <c r="BO16" s="417">
        <v>3425.0000000000005</v>
      </c>
      <c r="BP16" s="417">
        <v>3357</v>
      </c>
      <c r="BQ16" s="417">
        <v>3290</v>
      </c>
      <c r="BR16" s="417">
        <v>3224</v>
      </c>
      <c r="BS16" s="417">
        <v>3160</v>
      </c>
      <c r="BT16" s="417">
        <v>3096.9999999999995</v>
      </c>
      <c r="BU16" s="417">
        <v>3035</v>
      </c>
      <c r="BV16" s="417">
        <v>2974</v>
      </c>
      <c r="BW16" s="417">
        <v>2915</v>
      </c>
      <c r="BX16" s="417">
        <v>2857</v>
      </c>
      <c r="BY16" s="417">
        <v>2800.0000000000005</v>
      </c>
      <c r="BZ16" s="417">
        <v>2744</v>
      </c>
      <c r="CA16" s="417">
        <v>2688.9999999999995</v>
      </c>
      <c r="CB16" s="417">
        <v>2635</v>
      </c>
      <c r="CC16" s="417">
        <v>2582</v>
      </c>
      <c r="CD16" s="417">
        <v>2530</v>
      </c>
      <c r="CE16" s="417">
        <v>0</v>
      </c>
      <c r="CF16" s="417">
        <v>0</v>
      </c>
      <c r="CG16" s="417">
        <v>0</v>
      </c>
      <c r="CH16" s="417">
        <v>0</v>
      </c>
      <c r="CI16" s="417">
        <v>0</v>
      </c>
      <c r="CJ16" s="417">
        <v>0</v>
      </c>
      <c r="CK16" s="417">
        <v>0</v>
      </c>
      <c r="CL16" s="417">
        <v>0</v>
      </c>
      <c r="CM16" s="417">
        <v>0</v>
      </c>
      <c r="CN16" s="417">
        <v>0</v>
      </c>
      <c r="CO16" s="417">
        <v>0</v>
      </c>
      <c r="CP16" s="417">
        <v>0</v>
      </c>
      <c r="CQ16" s="417">
        <v>0</v>
      </c>
      <c r="CR16" s="417">
        <v>0</v>
      </c>
      <c r="CS16" s="417">
        <v>0</v>
      </c>
      <c r="CT16" s="417"/>
      <c r="CU16" s="417"/>
      <c r="CV16" s="417"/>
      <c r="CW16" s="417"/>
      <c r="CX16" s="417"/>
      <c r="CY16" s="417"/>
      <c r="CZ16" s="417"/>
      <c r="DA16" s="417"/>
      <c r="DB16" s="417"/>
      <c r="DC16" s="417"/>
      <c r="DD16" s="417"/>
      <c r="DE16" s="417"/>
      <c r="DF16" s="417"/>
      <c r="DG16" s="417"/>
      <c r="DH16" s="417"/>
      <c r="DI16" s="417"/>
      <c r="DJ16" s="417"/>
      <c r="DK16" s="417"/>
    </row>
    <row r="17" spans="1:115" s="416" customFormat="1" ht="16.149999999999999" hidden="1">
      <c r="A17" s="421" t="s">
        <v>7</v>
      </c>
      <c r="B17" s="421">
        <v>1</v>
      </c>
      <c r="C17" s="416" t="s">
        <v>38</v>
      </c>
      <c r="D17" s="417">
        <v>0</v>
      </c>
      <c r="E17" s="417">
        <v>100</v>
      </c>
      <c r="F17" s="417">
        <v>200</v>
      </c>
      <c r="G17" s="417">
        <v>300</v>
      </c>
      <c r="H17" s="417">
        <v>400</v>
      </c>
      <c r="I17" s="417">
        <v>10000</v>
      </c>
      <c r="J17" s="417">
        <v>10000</v>
      </c>
      <c r="K17" s="417">
        <v>10000</v>
      </c>
      <c r="L17" s="417">
        <v>10000</v>
      </c>
      <c r="M17" s="417">
        <v>10000</v>
      </c>
      <c r="N17" s="417">
        <v>10000</v>
      </c>
      <c r="O17" s="417">
        <v>9800</v>
      </c>
      <c r="P17" s="417">
        <v>9604</v>
      </c>
      <c r="Q17" s="417">
        <v>9412</v>
      </c>
      <c r="R17" s="417">
        <v>9224</v>
      </c>
      <c r="S17" s="417">
        <v>9040</v>
      </c>
      <c r="T17" s="417">
        <v>8859</v>
      </c>
      <c r="U17" s="417">
        <v>8682</v>
      </c>
      <c r="V17" s="417">
        <v>8508</v>
      </c>
      <c r="W17" s="417">
        <v>8338</v>
      </c>
      <c r="X17" s="417">
        <v>8171.0000000000009</v>
      </c>
      <c r="Y17" s="417">
        <v>8008</v>
      </c>
      <c r="Z17" s="417">
        <v>7848.0000000000009</v>
      </c>
      <c r="AA17" s="417">
        <v>7691</v>
      </c>
      <c r="AB17" s="417">
        <v>7537</v>
      </c>
      <c r="AC17" s="417">
        <v>7386</v>
      </c>
      <c r="AD17" s="417">
        <v>7238</v>
      </c>
      <c r="AE17" s="417">
        <v>7093</v>
      </c>
      <c r="AF17" s="417">
        <v>6951.0000000000009</v>
      </c>
      <c r="AG17" s="417">
        <v>6812</v>
      </c>
      <c r="AH17" s="417">
        <v>6676</v>
      </c>
      <c r="AI17" s="417">
        <v>6542</v>
      </c>
      <c r="AJ17" s="417">
        <v>6411</v>
      </c>
      <c r="AK17" s="417">
        <v>6283</v>
      </c>
      <c r="AL17" s="417">
        <v>6157</v>
      </c>
      <c r="AM17" s="417">
        <v>6034.0000000000009</v>
      </c>
      <c r="AN17" s="417">
        <v>5913.0000000000009</v>
      </c>
      <c r="AO17" s="417">
        <v>5795</v>
      </c>
      <c r="AP17" s="417">
        <v>5679</v>
      </c>
      <c r="AQ17" s="417">
        <v>5565</v>
      </c>
      <c r="AR17" s="417">
        <v>5454</v>
      </c>
      <c r="AS17" s="417">
        <v>5345</v>
      </c>
      <c r="AT17" s="417">
        <v>5238</v>
      </c>
      <c r="AU17" s="417">
        <v>5133</v>
      </c>
      <c r="AV17" s="417">
        <v>5030</v>
      </c>
      <c r="AW17" s="417">
        <v>4929</v>
      </c>
      <c r="AX17" s="417">
        <v>4830</v>
      </c>
      <c r="AY17" s="417">
        <v>4733</v>
      </c>
      <c r="AZ17" s="417">
        <v>4638</v>
      </c>
      <c r="BA17" s="417">
        <v>4545</v>
      </c>
      <c r="BB17" s="417">
        <v>4454</v>
      </c>
      <c r="BC17" s="417">
        <v>4365</v>
      </c>
      <c r="BD17" s="417">
        <v>4278</v>
      </c>
      <c r="BE17" s="417">
        <v>4192</v>
      </c>
      <c r="BF17" s="417">
        <v>4108</v>
      </c>
      <c r="BG17" s="417">
        <v>4026</v>
      </c>
      <c r="BH17" s="417">
        <v>3945</v>
      </c>
      <c r="BI17" s="417">
        <v>3866</v>
      </c>
      <c r="BJ17" s="417">
        <v>3789</v>
      </c>
      <c r="BK17" s="417">
        <v>3713</v>
      </c>
      <c r="BL17" s="417">
        <v>3639</v>
      </c>
      <c r="BM17" s="417">
        <v>3565.9999999999995</v>
      </c>
      <c r="BN17" s="417">
        <v>3495</v>
      </c>
      <c r="BO17" s="417">
        <v>3425.0000000000005</v>
      </c>
      <c r="BP17" s="417">
        <v>3357</v>
      </c>
      <c r="BQ17" s="417">
        <v>3290</v>
      </c>
      <c r="BR17" s="417">
        <v>3224</v>
      </c>
      <c r="BS17" s="417">
        <v>3160</v>
      </c>
      <c r="BT17" s="417">
        <v>3096.9999999999995</v>
      </c>
      <c r="BU17" s="417">
        <v>3035</v>
      </c>
      <c r="BV17" s="417">
        <v>2974</v>
      </c>
      <c r="BW17" s="417">
        <v>2915</v>
      </c>
      <c r="BX17" s="417">
        <v>2857</v>
      </c>
      <c r="BY17" s="417">
        <v>2800.0000000000005</v>
      </c>
      <c r="BZ17" s="417">
        <v>2744</v>
      </c>
      <c r="CA17" s="417">
        <v>2688.9999999999995</v>
      </c>
      <c r="CB17" s="417">
        <v>2635</v>
      </c>
      <c r="CC17" s="417">
        <v>2582</v>
      </c>
      <c r="CD17" s="417">
        <v>0</v>
      </c>
      <c r="CE17" s="417">
        <v>0</v>
      </c>
      <c r="CF17" s="417">
        <v>0</v>
      </c>
      <c r="CG17" s="417">
        <v>0</v>
      </c>
      <c r="CH17" s="417">
        <v>0</v>
      </c>
      <c r="CI17" s="417">
        <v>0</v>
      </c>
      <c r="CJ17" s="417">
        <v>0</v>
      </c>
      <c r="CK17" s="417">
        <v>0</v>
      </c>
      <c r="CL17" s="417">
        <v>0</v>
      </c>
      <c r="CM17" s="417">
        <v>0</v>
      </c>
      <c r="CN17" s="417">
        <v>0</v>
      </c>
      <c r="CO17" s="417">
        <v>0</v>
      </c>
      <c r="CP17" s="417">
        <v>0</v>
      </c>
      <c r="CQ17" s="417">
        <v>0</v>
      </c>
      <c r="CR17" s="417">
        <v>0</v>
      </c>
      <c r="CS17" s="417">
        <v>0</v>
      </c>
      <c r="CT17" s="417"/>
      <c r="CU17" s="417"/>
      <c r="CV17" s="417"/>
      <c r="CW17" s="417"/>
      <c r="CX17" s="417"/>
      <c r="CY17" s="417"/>
      <c r="CZ17" s="417"/>
      <c r="DA17" s="417"/>
      <c r="DB17" s="417"/>
      <c r="DC17" s="417"/>
      <c r="DD17" s="417"/>
      <c r="DE17" s="417"/>
      <c r="DF17" s="417"/>
      <c r="DG17" s="417"/>
      <c r="DH17" s="417"/>
      <c r="DI17" s="417"/>
      <c r="DJ17" s="417"/>
      <c r="DK17" s="417"/>
    </row>
    <row r="18" spans="1:115" s="416" customFormat="1" ht="16.149999999999999" hidden="1">
      <c r="A18" s="421" t="s">
        <v>7</v>
      </c>
      <c r="B18" s="421">
        <v>1</v>
      </c>
      <c r="C18" s="416" t="s">
        <v>39</v>
      </c>
      <c r="D18" s="417">
        <v>0</v>
      </c>
      <c r="E18" s="417">
        <v>100</v>
      </c>
      <c r="F18" s="417">
        <v>200</v>
      </c>
      <c r="G18" s="417">
        <v>300</v>
      </c>
      <c r="H18" s="417">
        <v>400</v>
      </c>
      <c r="I18" s="417">
        <v>10000</v>
      </c>
      <c r="J18" s="417">
        <v>10000</v>
      </c>
      <c r="K18" s="417">
        <v>10000</v>
      </c>
      <c r="L18" s="417">
        <v>10000</v>
      </c>
      <c r="M18" s="417">
        <v>10000</v>
      </c>
      <c r="N18" s="417">
        <v>10000</v>
      </c>
      <c r="O18" s="417">
        <v>9800</v>
      </c>
      <c r="P18" s="417">
        <v>9604</v>
      </c>
      <c r="Q18" s="417">
        <v>9412</v>
      </c>
      <c r="R18" s="417">
        <v>9224</v>
      </c>
      <c r="S18" s="417">
        <v>9040</v>
      </c>
      <c r="T18" s="417">
        <v>8859</v>
      </c>
      <c r="U18" s="417">
        <v>8682</v>
      </c>
      <c r="V18" s="417">
        <v>8508</v>
      </c>
      <c r="W18" s="417">
        <v>8338</v>
      </c>
      <c r="X18" s="417">
        <v>8171.0000000000009</v>
      </c>
      <c r="Y18" s="417">
        <v>8008</v>
      </c>
      <c r="Z18" s="417">
        <v>7848.0000000000009</v>
      </c>
      <c r="AA18" s="417">
        <v>7691</v>
      </c>
      <c r="AB18" s="417">
        <v>7537</v>
      </c>
      <c r="AC18" s="417">
        <v>7386</v>
      </c>
      <c r="AD18" s="417">
        <v>7238</v>
      </c>
      <c r="AE18" s="417">
        <v>7093</v>
      </c>
      <c r="AF18" s="417">
        <v>6951.0000000000009</v>
      </c>
      <c r="AG18" s="417">
        <v>6812</v>
      </c>
      <c r="AH18" s="417">
        <v>6676</v>
      </c>
      <c r="AI18" s="417">
        <v>6542</v>
      </c>
      <c r="AJ18" s="417">
        <v>6411</v>
      </c>
      <c r="AK18" s="417">
        <v>6283</v>
      </c>
      <c r="AL18" s="417">
        <v>6157</v>
      </c>
      <c r="AM18" s="417">
        <v>6034.0000000000009</v>
      </c>
      <c r="AN18" s="417">
        <v>5913.0000000000009</v>
      </c>
      <c r="AO18" s="417">
        <v>5795</v>
      </c>
      <c r="AP18" s="417">
        <v>5679</v>
      </c>
      <c r="AQ18" s="417">
        <v>5565</v>
      </c>
      <c r="AR18" s="417">
        <v>5454</v>
      </c>
      <c r="AS18" s="417">
        <v>5345</v>
      </c>
      <c r="AT18" s="417">
        <v>5238</v>
      </c>
      <c r="AU18" s="417">
        <v>5133</v>
      </c>
      <c r="AV18" s="417">
        <v>5030</v>
      </c>
      <c r="AW18" s="417">
        <v>4929</v>
      </c>
      <c r="AX18" s="417">
        <v>4830</v>
      </c>
      <c r="AY18" s="417">
        <v>4733</v>
      </c>
      <c r="AZ18" s="417">
        <v>4638</v>
      </c>
      <c r="BA18" s="417">
        <v>4545</v>
      </c>
      <c r="BB18" s="417">
        <v>4454</v>
      </c>
      <c r="BC18" s="417">
        <v>4365</v>
      </c>
      <c r="BD18" s="417">
        <v>4278</v>
      </c>
      <c r="BE18" s="417">
        <v>4192</v>
      </c>
      <c r="BF18" s="417">
        <v>4108</v>
      </c>
      <c r="BG18" s="417">
        <v>4026</v>
      </c>
      <c r="BH18" s="417">
        <v>3945</v>
      </c>
      <c r="BI18" s="417">
        <v>3866</v>
      </c>
      <c r="BJ18" s="417">
        <v>3789</v>
      </c>
      <c r="BK18" s="417">
        <v>3713</v>
      </c>
      <c r="BL18" s="417">
        <v>3639</v>
      </c>
      <c r="BM18" s="417">
        <v>3565.9999999999995</v>
      </c>
      <c r="BN18" s="417">
        <v>3495</v>
      </c>
      <c r="BO18" s="417">
        <v>3425.0000000000005</v>
      </c>
      <c r="BP18" s="417">
        <v>3357</v>
      </c>
      <c r="BQ18" s="417">
        <v>3290</v>
      </c>
      <c r="BR18" s="417">
        <v>3224</v>
      </c>
      <c r="BS18" s="417">
        <v>3160</v>
      </c>
      <c r="BT18" s="417">
        <v>3096.9999999999995</v>
      </c>
      <c r="BU18" s="417">
        <v>3035</v>
      </c>
      <c r="BV18" s="417">
        <v>2974</v>
      </c>
      <c r="BW18" s="417">
        <v>2915</v>
      </c>
      <c r="BX18" s="417">
        <v>2857</v>
      </c>
      <c r="BY18" s="417">
        <v>2800.0000000000005</v>
      </c>
      <c r="BZ18" s="417">
        <v>2744</v>
      </c>
      <c r="CA18" s="417">
        <v>2688.9999999999995</v>
      </c>
      <c r="CB18" s="417">
        <v>2635</v>
      </c>
      <c r="CC18" s="417">
        <v>0</v>
      </c>
      <c r="CD18" s="417">
        <v>0</v>
      </c>
      <c r="CE18" s="417">
        <v>0</v>
      </c>
      <c r="CF18" s="417">
        <v>0</v>
      </c>
      <c r="CG18" s="417">
        <v>0</v>
      </c>
      <c r="CH18" s="417">
        <v>0</v>
      </c>
      <c r="CI18" s="417">
        <v>0</v>
      </c>
      <c r="CJ18" s="417">
        <v>0</v>
      </c>
      <c r="CK18" s="417">
        <v>0</v>
      </c>
      <c r="CL18" s="417">
        <v>0</v>
      </c>
      <c r="CM18" s="417">
        <v>0</v>
      </c>
      <c r="CN18" s="417">
        <v>0</v>
      </c>
      <c r="CO18" s="417">
        <v>0</v>
      </c>
      <c r="CP18" s="417">
        <v>0</v>
      </c>
      <c r="CQ18" s="417">
        <v>0</v>
      </c>
      <c r="CR18" s="417">
        <v>0</v>
      </c>
      <c r="CS18" s="417">
        <v>0</v>
      </c>
      <c r="CT18" s="417"/>
      <c r="CU18" s="417"/>
      <c r="CV18" s="417"/>
      <c r="CW18" s="417"/>
      <c r="CX18" s="417"/>
      <c r="CY18" s="417"/>
      <c r="CZ18" s="417"/>
      <c r="DA18" s="417"/>
      <c r="DB18" s="417"/>
      <c r="DC18" s="417"/>
      <c r="DD18" s="417"/>
      <c r="DE18" s="417"/>
      <c r="DF18" s="417"/>
      <c r="DG18" s="417"/>
      <c r="DH18" s="417"/>
      <c r="DI18" s="417"/>
      <c r="DJ18" s="417"/>
      <c r="DK18" s="417"/>
    </row>
    <row r="19" spans="1:115" s="416" customFormat="1" ht="16.149999999999999" hidden="1">
      <c r="A19" s="421" t="s">
        <v>7</v>
      </c>
      <c r="B19" s="421">
        <v>1</v>
      </c>
      <c r="C19" s="416" t="s">
        <v>40</v>
      </c>
      <c r="D19" s="417">
        <v>0</v>
      </c>
      <c r="E19" s="417">
        <v>100</v>
      </c>
      <c r="F19" s="417">
        <v>200</v>
      </c>
      <c r="G19" s="417">
        <v>300</v>
      </c>
      <c r="H19" s="417">
        <v>400</v>
      </c>
      <c r="I19" s="417">
        <v>10000</v>
      </c>
      <c r="J19" s="417">
        <v>10000</v>
      </c>
      <c r="K19" s="417">
        <v>10000</v>
      </c>
      <c r="L19" s="417">
        <v>10000</v>
      </c>
      <c r="M19" s="417">
        <v>10000</v>
      </c>
      <c r="N19" s="417">
        <v>10000</v>
      </c>
      <c r="O19" s="417">
        <v>9800</v>
      </c>
      <c r="P19" s="417">
        <v>9604</v>
      </c>
      <c r="Q19" s="417">
        <v>9412</v>
      </c>
      <c r="R19" s="417">
        <v>9224</v>
      </c>
      <c r="S19" s="417">
        <v>9040</v>
      </c>
      <c r="T19" s="417">
        <v>8859</v>
      </c>
      <c r="U19" s="417">
        <v>8682</v>
      </c>
      <c r="V19" s="417">
        <v>8508</v>
      </c>
      <c r="W19" s="417">
        <v>8338</v>
      </c>
      <c r="X19" s="417">
        <v>8171.0000000000009</v>
      </c>
      <c r="Y19" s="417">
        <v>8008</v>
      </c>
      <c r="Z19" s="417">
        <v>7848.0000000000009</v>
      </c>
      <c r="AA19" s="417">
        <v>7691</v>
      </c>
      <c r="AB19" s="417">
        <v>7537</v>
      </c>
      <c r="AC19" s="417">
        <v>7386</v>
      </c>
      <c r="AD19" s="417">
        <v>7238</v>
      </c>
      <c r="AE19" s="417">
        <v>7093</v>
      </c>
      <c r="AF19" s="417">
        <v>6951.0000000000009</v>
      </c>
      <c r="AG19" s="417">
        <v>6812</v>
      </c>
      <c r="AH19" s="417">
        <v>6676</v>
      </c>
      <c r="AI19" s="417">
        <v>6542</v>
      </c>
      <c r="AJ19" s="417">
        <v>6411</v>
      </c>
      <c r="AK19" s="417">
        <v>6283</v>
      </c>
      <c r="AL19" s="417">
        <v>6157</v>
      </c>
      <c r="AM19" s="417">
        <v>6034.0000000000009</v>
      </c>
      <c r="AN19" s="417">
        <v>5913.0000000000009</v>
      </c>
      <c r="AO19" s="417">
        <v>5795</v>
      </c>
      <c r="AP19" s="417">
        <v>5679</v>
      </c>
      <c r="AQ19" s="417">
        <v>5565</v>
      </c>
      <c r="AR19" s="417">
        <v>5454</v>
      </c>
      <c r="AS19" s="417">
        <v>5345</v>
      </c>
      <c r="AT19" s="417">
        <v>5238</v>
      </c>
      <c r="AU19" s="417">
        <v>5133</v>
      </c>
      <c r="AV19" s="417">
        <v>5030</v>
      </c>
      <c r="AW19" s="417">
        <v>4929</v>
      </c>
      <c r="AX19" s="417">
        <v>4830</v>
      </c>
      <c r="AY19" s="417">
        <v>4733</v>
      </c>
      <c r="AZ19" s="417">
        <v>4638</v>
      </c>
      <c r="BA19" s="417">
        <v>4545</v>
      </c>
      <c r="BB19" s="417">
        <v>4454</v>
      </c>
      <c r="BC19" s="417">
        <v>4365</v>
      </c>
      <c r="BD19" s="417">
        <v>4278</v>
      </c>
      <c r="BE19" s="417">
        <v>4192</v>
      </c>
      <c r="BF19" s="417">
        <v>4108</v>
      </c>
      <c r="BG19" s="417">
        <v>4026</v>
      </c>
      <c r="BH19" s="417">
        <v>3945</v>
      </c>
      <c r="BI19" s="417">
        <v>3866</v>
      </c>
      <c r="BJ19" s="417">
        <v>3789</v>
      </c>
      <c r="BK19" s="417">
        <v>3713</v>
      </c>
      <c r="BL19" s="417">
        <v>3639</v>
      </c>
      <c r="BM19" s="417">
        <v>3565.9999999999995</v>
      </c>
      <c r="BN19" s="417">
        <v>3495</v>
      </c>
      <c r="BO19" s="417">
        <v>3425.0000000000005</v>
      </c>
      <c r="BP19" s="417">
        <v>3357</v>
      </c>
      <c r="BQ19" s="417">
        <v>3290</v>
      </c>
      <c r="BR19" s="417">
        <v>3224</v>
      </c>
      <c r="BS19" s="417">
        <v>3160</v>
      </c>
      <c r="BT19" s="417">
        <v>3096.9999999999995</v>
      </c>
      <c r="BU19" s="417">
        <v>3035</v>
      </c>
      <c r="BV19" s="417">
        <v>2974</v>
      </c>
      <c r="BW19" s="417">
        <v>2915</v>
      </c>
      <c r="BX19" s="417">
        <v>2857</v>
      </c>
      <c r="BY19" s="417">
        <v>2800.0000000000005</v>
      </c>
      <c r="BZ19" s="417">
        <v>2744</v>
      </c>
      <c r="CA19" s="417">
        <v>2688.9999999999995</v>
      </c>
      <c r="CB19" s="417">
        <v>0</v>
      </c>
      <c r="CC19" s="417">
        <v>0</v>
      </c>
      <c r="CD19" s="417">
        <v>0</v>
      </c>
      <c r="CE19" s="417">
        <v>0</v>
      </c>
      <c r="CF19" s="417">
        <v>0</v>
      </c>
      <c r="CG19" s="417">
        <v>0</v>
      </c>
      <c r="CH19" s="417">
        <v>0</v>
      </c>
      <c r="CI19" s="417">
        <v>0</v>
      </c>
      <c r="CJ19" s="417">
        <v>0</v>
      </c>
      <c r="CK19" s="417">
        <v>0</v>
      </c>
      <c r="CL19" s="417">
        <v>0</v>
      </c>
      <c r="CM19" s="417">
        <v>0</v>
      </c>
      <c r="CN19" s="417">
        <v>0</v>
      </c>
      <c r="CO19" s="417">
        <v>0</v>
      </c>
      <c r="CP19" s="417">
        <v>0</v>
      </c>
      <c r="CQ19" s="417">
        <v>0</v>
      </c>
      <c r="CR19" s="417">
        <v>0</v>
      </c>
      <c r="CS19" s="417">
        <v>0</v>
      </c>
      <c r="CT19" s="417"/>
      <c r="CU19" s="417"/>
      <c r="CV19" s="417"/>
      <c r="CW19" s="417"/>
      <c r="CX19" s="417"/>
      <c r="CY19" s="417"/>
      <c r="CZ19" s="417"/>
      <c r="DA19" s="417"/>
      <c r="DB19" s="417"/>
      <c r="DC19" s="417"/>
      <c r="DD19" s="417"/>
      <c r="DE19" s="417"/>
      <c r="DF19" s="417"/>
      <c r="DG19" s="417"/>
      <c r="DH19" s="417"/>
      <c r="DI19" s="417"/>
      <c r="DJ19" s="417"/>
      <c r="DK19" s="417"/>
    </row>
    <row r="20" spans="1:115" s="416" customFormat="1" ht="16.149999999999999" hidden="1">
      <c r="A20" s="421" t="s">
        <v>7</v>
      </c>
      <c r="B20" s="421">
        <v>1</v>
      </c>
      <c r="C20" s="416" t="s">
        <v>41</v>
      </c>
      <c r="D20" s="417">
        <v>0</v>
      </c>
      <c r="E20" s="417">
        <v>100</v>
      </c>
      <c r="F20" s="417">
        <v>200</v>
      </c>
      <c r="G20" s="417">
        <v>300</v>
      </c>
      <c r="H20" s="417">
        <v>400</v>
      </c>
      <c r="I20" s="417">
        <v>10000</v>
      </c>
      <c r="J20" s="417">
        <v>10000</v>
      </c>
      <c r="K20" s="417">
        <v>10000</v>
      </c>
      <c r="L20" s="417">
        <v>10000</v>
      </c>
      <c r="M20" s="417">
        <v>10000</v>
      </c>
      <c r="N20" s="417">
        <v>10000</v>
      </c>
      <c r="O20" s="417">
        <v>9800</v>
      </c>
      <c r="P20" s="417">
        <v>9604</v>
      </c>
      <c r="Q20" s="417">
        <v>9412</v>
      </c>
      <c r="R20" s="417">
        <v>9224</v>
      </c>
      <c r="S20" s="417">
        <v>9040</v>
      </c>
      <c r="T20" s="417">
        <v>8859</v>
      </c>
      <c r="U20" s="417">
        <v>8682</v>
      </c>
      <c r="V20" s="417">
        <v>8508</v>
      </c>
      <c r="W20" s="417">
        <v>8338</v>
      </c>
      <c r="X20" s="417">
        <v>8171.0000000000009</v>
      </c>
      <c r="Y20" s="417">
        <v>8008</v>
      </c>
      <c r="Z20" s="417">
        <v>7848.0000000000009</v>
      </c>
      <c r="AA20" s="417">
        <v>7691</v>
      </c>
      <c r="AB20" s="417">
        <v>7537</v>
      </c>
      <c r="AC20" s="417">
        <v>7386</v>
      </c>
      <c r="AD20" s="417">
        <v>7238</v>
      </c>
      <c r="AE20" s="417">
        <v>7093</v>
      </c>
      <c r="AF20" s="417">
        <v>6951.0000000000009</v>
      </c>
      <c r="AG20" s="417">
        <v>6812</v>
      </c>
      <c r="AH20" s="417">
        <v>6676</v>
      </c>
      <c r="AI20" s="417">
        <v>6542</v>
      </c>
      <c r="AJ20" s="417">
        <v>6411</v>
      </c>
      <c r="AK20" s="417">
        <v>6283</v>
      </c>
      <c r="AL20" s="417">
        <v>6157</v>
      </c>
      <c r="AM20" s="417">
        <v>6034.0000000000009</v>
      </c>
      <c r="AN20" s="417">
        <v>5913.0000000000009</v>
      </c>
      <c r="AO20" s="417">
        <v>5795</v>
      </c>
      <c r="AP20" s="417">
        <v>5679</v>
      </c>
      <c r="AQ20" s="417">
        <v>5565</v>
      </c>
      <c r="AR20" s="417">
        <v>5454</v>
      </c>
      <c r="AS20" s="417">
        <v>5345</v>
      </c>
      <c r="AT20" s="417">
        <v>5238</v>
      </c>
      <c r="AU20" s="417">
        <v>5133</v>
      </c>
      <c r="AV20" s="417">
        <v>5030</v>
      </c>
      <c r="AW20" s="417">
        <v>4929</v>
      </c>
      <c r="AX20" s="417">
        <v>4830</v>
      </c>
      <c r="AY20" s="417">
        <v>4733</v>
      </c>
      <c r="AZ20" s="417">
        <v>4638</v>
      </c>
      <c r="BA20" s="417">
        <v>4545</v>
      </c>
      <c r="BB20" s="417">
        <v>4454</v>
      </c>
      <c r="BC20" s="417">
        <v>4365</v>
      </c>
      <c r="BD20" s="417">
        <v>4278</v>
      </c>
      <c r="BE20" s="417">
        <v>4192</v>
      </c>
      <c r="BF20" s="417">
        <v>4108</v>
      </c>
      <c r="BG20" s="417">
        <v>4026</v>
      </c>
      <c r="BH20" s="417">
        <v>3945</v>
      </c>
      <c r="BI20" s="417">
        <v>3866</v>
      </c>
      <c r="BJ20" s="417">
        <v>3789</v>
      </c>
      <c r="BK20" s="417">
        <v>3713</v>
      </c>
      <c r="BL20" s="417">
        <v>3639</v>
      </c>
      <c r="BM20" s="417">
        <v>3565.9999999999995</v>
      </c>
      <c r="BN20" s="417">
        <v>3495</v>
      </c>
      <c r="BO20" s="417">
        <v>3425.0000000000005</v>
      </c>
      <c r="BP20" s="417">
        <v>3357</v>
      </c>
      <c r="BQ20" s="417">
        <v>3290</v>
      </c>
      <c r="BR20" s="417">
        <v>3224</v>
      </c>
      <c r="BS20" s="417">
        <v>3160</v>
      </c>
      <c r="BT20" s="417">
        <v>3096.9999999999995</v>
      </c>
      <c r="BU20" s="417">
        <v>3035</v>
      </c>
      <c r="BV20" s="417">
        <v>2974</v>
      </c>
      <c r="BW20" s="417">
        <v>2915</v>
      </c>
      <c r="BX20" s="417">
        <v>2857</v>
      </c>
      <c r="BY20" s="417">
        <v>2800.0000000000005</v>
      </c>
      <c r="BZ20" s="417">
        <v>2744</v>
      </c>
      <c r="CA20" s="417">
        <v>0</v>
      </c>
      <c r="CB20" s="417">
        <v>0</v>
      </c>
      <c r="CC20" s="417">
        <v>0</v>
      </c>
      <c r="CD20" s="417">
        <v>0</v>
      </c>
      <c r="CE20" s="417">
        <v>0</v>
      </c>
      <c r="CF20" s="417">
        <v>0</v>
      </c>
      <c r="CG20" s="417">
        <v>0</v>
      </c>
      <c r="CH20" s="417">
        <v>0</v>
      </c>
      <c r="CI20" s="417">
        <v>0</v>
      </c>
      <c r="CJ20" s="417">
        <v>0</v>
      </c>
      <c r="CK20" s="417">
        <v>0</v>
      </c>
      <c r="CL20" s="417">
        <v>0</v>
      </c>
      <c r="CM20" s="417">
        <v>0</v>
      </c>
      <c r="CN20" s="417">
        <v>0</v>
      </c>
      <c r="CO20" s="417">
        <v>0</v>
      </c>
      <c r="CP20" s="417">
        <v>0</v>
      </c>
      <c r="CQ20" s="417">
        <v>0</v>
      </c>
      <c r="CR20" s="417">
        <v>0</v>
      </c>
      <c r="CS20" s="417">
        <v>0</v>
      </c>
      <c r="CT20" s="417"/>
      <c r="CU20" s="417"/>
      <c r="CV20" s="417"/>
      <c r="CW20" s="417"/>
      <c r="CX20" s="417"/>
      <c r="CY20" s="417"/>
      <c r="CZ20" s="417"/>
      <c r="DA20" s="417"/>
      <c r="DB20" s="417"/>
      <c r="DC20" s="417"/>
      <c r="DD20" s="417"/>
      <c r="DE20" s="417"/>
      <c r="DF20" s="417"/>
      <c r="DG20" s="417"/>
      <c r="DH20" s="417"/>
      <c r="DI20" s="417"/>
      <c r="DJ20" s="417"/>
      <c r="DK20" s="417"/>
    </row>
    <row r="21" spans="1:115" s="416" customFormat="1" ht="16.149999999999999" hidden="1">
      <c r="A21" s="421" t="s">
        <v>7</v>
      </c>
      <c r="B21" s="421">
        <v>1</v>
      </c>
      <c r="C21" s="416" t="s">
        <v>42</v>
      </c>
      <c r="D21" s="417">
        <v>0</v>
      </c>
      <c r="E21" s="417">
        <v>100</v>
      </c>
      <c r="F21" s="417">
        <v>200</v>
      </c>
      <c r="G21" s="417">
        <v>300</v>
      </c>
      <c r="H21" s="417">
        <v>400</v>
      </c>
      <c r="I21" s="417">
        <v>10000</v>
      </c>
      <c r="J21" s="417">
        <v>10000</v>
      </c>
      <c r="K21" s="417">
        <v>10000</v>
      </c>
      <c r="L21" s="417">
        <v>10000</v>
      </c>
      <c r="M21" s="417">
        <v>10000</v>
      </c>
      <c r="N21" s="417">
        <v>10000</v>
      </c>
      <c r="O21" s="417">
        <v>9800</v>
      </c>
      <c r="P21" s="417">
        <v>9604</v>
      </c>
      <c r="Q21" s="417">
        <v>9412</v>
      </c>
      <c r="R21" s="417">
        <v>9224</v>
      </c>
      <c r="S21" s="417">
        <v>9040</v>
      </c>
      <c r="T21" s="417">
        <v>8859</v>
      </c>
      <c r="U21" s="417">
        <v>8682</v>
      </c>
      <c r="V21" s="417">
        <v>8508</v>
      </c>
      <c r="W21" s="417">
        <v>8338</v>
      </c>
      <c r="X21" s="417">
        <v>8171.0000000000009</v>
      </c>
      <c r="Y21" s="417">
        <v>8008</v>
      </c>
      <c r="Z21" s="417">
        <v>7848.0000000000009</v>
      </c>
      <c r="AA21" s="417">
        <v>7691</v>
      </c>
      <c r="AB21" s="417">
        <v>7537</v>
      </c>
      <c r="AC21" s="417">
        <v>7386</v>
      </c>
      <c r="AD21" s="417">
        <v>7238</v>
      </c>
      <c r="AE21" s="417">
        <v>7093</v>
      </c>
      <c r="AF21" s="417">
        <v>6951.0000000000009</v>
      </c>
      <c r="AG21" s="417">
        <v>6812</v>
      </c>
      <c r="AH21" s="417">
        <v>6676</v>
      </c>
      <c r="AI21" s="417">
        <v>6542</v>
      </c>
      <c r="AJ21" s="417">
        <v>6411</v>
      </c>
      <c r="AK21" s="417">
        <v>6283</v>
      </c>
      <c r="AL21" s="417">
        <v>6157</v>
      </c>
      <c r="AM21" s="417">
        <v>6034.0000000000009</v>
      </c>
      <c r="AN21" s="417">
        <v>5913.0000000000009</v>
      </c>
      <c r="AO21" s="417">
        <v>5795</v>
      </c>
      <c r="AP21" s="417">
        <v>5679</v>
      </c>
      <c r="AQ21" s="417">
        <v>5565</v>
      </c>
      <c r="AR21" s="417">
        <v>5454</v>
      </c>
      <c r="AS21" s="417">
        <v>5345</v>
      </c>
      <c r="AT21" s="417">
        <v>5238</v>
      </c>
      <c r="AU21" s="417">
        <v>5133</v>
      </c>
      <c r="AV21" s="417">
        <v>5030</v>
      </c>
      <c r="AW21" s="417">
        <v>4929</v>
      </c>
      <c r="AX21" s="417">
        <v>4830</v>
      </c>
      <c r="AY21" s="417">
        <v>4733</v>
      </c>
      <c r="AZ21" s="417">
        <v>4638</v>
      </c>
      <c r="BA21" s="417">
        <v>4545</v>
      </c>
      <c r="BB21" s="417">
        <v>4454</v>
      </c>
      <c r="BC21" s="417">
        <v>4365</v>
      </c>
      <c r="BD21" s="417">
        <v>4278</v>
      </c>
      <c r="BE21" s="417">
        <v>4192</v>
      </c>
      <c r="BF21" s="417">
        <v>4108</v>
      </c>
      <c r="BG21" s="417">
        <v>4026</v>
      </c>
      <c r="BH21" s="417">
        <v>3945</v>
      </c>
      <c r="BI21" s="417">
        <v>3866</v>
      </c>
      <c r="BJ21" s="417">
        <v>3789</v>
      </c>
      <c r="BK21" s="417">
        <v>3713</v>
      </c>
      <c r="BL21" s="417">
        <v>3639</v>
      </c>
      <c r="BM21" s="417">
        <v>3565.9999999999995</v>
      </c>
      <c r="BN21" s="417">
        <v>3495</v>
      </c>
      <c r="BO21" s="417">
        <v>3425.0000000000005</v>
      </c>
      <c r="BP21" s="417">
        <v>3357</v>
      </c>
      <c r="BQ21" s="417">
        <v>3290</v>
      </c>
      <c r="BR21" s="417">
        <v>3224</v>
      </c>
      <c r="BS21" s="417">
        <v>3160</v>
      </c>
      <c r="BT21" s="417">
        <v>3096.9999999999995</v>
      </c>
      <c r="BU21" s="417">
        <v>3035</v>
      </c>
      <c r="BV21" s="417">
        <v>2974</v>
      </c>
      <c r="BW21" s="417">
        <v>2915</v>
      </c>
      <c r="BX21" s="417">
        <v>2857</v>
      </c>
      <c r="BY21" s="417">
        <v>2800.0000000000005</v>
      </c>
      <c r="BZ21" s="417">
        <v>0</v>
      </c>
      <c r="CA21" s="417">
        <v>0</v>
      </c>
      <c r="CB21" s="417">
        <v>0</v>
      </c>
      <c r="CC21" s="417">
        <v>0</v>
      </c>
      <c r="CD21" s="417">
        <v>0</v>
      </c>
      <c r="CE21" s="417">
        <v>0</v>
      </c>
      <c r="CF21" s="417">
        <v>0</v>
      </c>
      <c r="CG21" s="417">
        <v>0</v>
      </c>
      <c r="CH21" s="417">
        <v>0</v>
      </c>
      <c r="CI21" s="417">
        <v>0</v>
      </c>
      <c r="CJ21" s="417">
        <v>0</v>
      </c>
      <c r="CK21" s="417">
        <v>0</v>
      </c>
      <c r="CL21" s="417">
        <v>0</v>
      </c>
      <c r="CM21" s="417">
        <v>0</v>
      </c>
      <c r="CN21" s="417">
        <v>0</v>
      </c>
      <c r="CO21" s="417">
        <v>0</v>
      </c>
      <c r="CP21" s="417">
        <v>0</v>
      </c>
      <c r="CQ21" s="417">
        <v>0</v>
      </c>
      <c r="CR21" s="417">
        <v>0</v>
      </c>
      <c r="CS21" s="417">
        <v>0</v>
      </c>
      <c r="CT21" s="417"/>
      <c r="CU21" s="417"/>
      <c r="CV21" s="417"/>
      <c r="CW21" s="417"/>
      <c r="CX21" s="417"/>
      <c r="CY21" s="417"/>
      <c r="CZ21" s="417"/>
      <c r="DA21" s="417"/>
      <c r="DB21" s="417"/>
      <c r="DC21" s="417"/>
      <c r="DD21" s="417"/>
      <c r="DE21" s="417"/>
      <c r="DF21" s="417"/>
      <c r="DG21" s="417"/>
      <c r="DH21" s="417"/>
      <c r="DI21" s="417"/>
      <c r="DJ21" s="417"/>
      <c r="DK21" s="417"/>
    </row>
    <row r="22" spans="1:115" s="416" customFormat="1" ht="16.149999999999999" hidden="1">
      <c r="A22" s="421" t="s">
        <v>7</v>
      </c>
      <c r="B22" s="421">
        <v>1</v>
      </c>
      <c r="C22" s="416" t="s">
        <v>43</v>
      </c>
      <c r="D22" s="417">
        <v>0</v>
      </c>
      <c r="E22" s="417">
        <v>100</v>
      </c>
      <c r="F22" s="417">
        <v>200</v>
      </c>
      <c r="G22" s="417">
        <v>300</v>
      </c>
      <c r="H22" s="417">
        <v>400</v>
      </c>
      <c r="I22" s="417">
        <v>10000</v>
      </c>
      <c r="J22" s="417">
        <v>10000</v>
      </c>
      <c r="K22" s="417">
        <v>10000</v>
      </c>
      <c r="L22" s="417">
        <v>10000</v>
      </c>
      <c r="M22" s="417">
        <v>10000</v>
      </c>
      <c r="N22" s="417">
        <v>10000</v>
      </c>
      <c r="O22" s="417">
        <v>9800</v>
      </c>
      <c r="P22" s="417">
        <v>9604</v>
      </c>
      <c r="Q22" s="417">
        <v>9412</v>
      </c>
      <c r="R22" s="417">
        <v>9224</v>
      </c>
      <c r="S22" s="417">
        <v>9040</v>
      </c>
      <c r="T22" s="417">
        <v>8859</v>
      </c>
      <c r="U22" s="417">
        <v>8682</v>
      </c>
      <c r="V22" s="417">
        <v>8508</v>
      </c>
      <c r="W22" s="417">
        <v>8338</v>
      </c>
      <c r="X22" s="417">
        <v>8171.0000000000009</v>
      </c>
      <c r="Y22" s="417">
        <v>8008</v>
      </c>
      <c r="Z22" s="417">
        <v>7848.0000000000009</v>
      </c>
      <c r="AA22" s="417">
        <v>7691</v>
      </c>
      <c r="AB22" s="417">
        <v>7537</v>
      </c>
      <c r="AC22" s="417">
        <v>7386</v>
      </c>
      <c r="AD22" s="417">
        <v>7238</v>
      </c>
      <c r="AE22" s="417">
        <v>7093</v>
      </c>
      <c r="AF22" s="417">
        <v>6951.0000000000009</v>
      </c>
      <c r="AG22" s="417">
        <v>6812</v>
      </c>
      <c r="AH22" s="417">
        <v>6676</v>
      </c>
      <c r="AI22" s="417">
        <v>6542</v>
      </c>
      <c r="AJ22" s="417">
        <v>6411</v>
      </c>
      <c r="AK22" s="417">
        <v>6283</v>
      </c>
      <c r="AL22" s="417">
        <v>6157</v>
      </c>
      <c r="AM22" s="417">
        <v>6034.0000000000009</v>
      </c>
      <c r="AN22" s="417">
        <v>5913.0000000000009</v>
      </c>
      <c r="AO22" s="417">
        <v>5795</v>
      </c>
      <c r="AP22" s="417">
        <v>5679</v>
      </c>
      <c r="AQ22" s="417">
        <v>5565</v>
      </c>
      <c r="AR22" s="417">
        <v>5454</v>
      </c>
      <c r="AS22" s="417">
        <v>5345</v>
      </c>
      <c r="AT22" s="417">
        <v>5238</v>
      </c>
      <c r="AU22" s="417">
        <v>5133</v>
      </c>
      <c r="AV22" s="417">
        <v>5030</v>
      </c>
      <c r="AW22" s="417">
        <v>4929</v>
      </c>
      <c r="AX22" s="417">
        <v>4830</v>
      </c>
      <c r="AY22" s="417">
        <v>4733</v>
      </c>
      <c r="AZ22" s="417">
        <v>4638</v>
      </c>
      <c r="BA22" s="417">
        <v>4545</v>
      </c>
      <c r="BB22" s="417">
        <v>4454</v>
      </c>
      <c r="BC22" s="417">
        <v>4365</v>
      </c>
      <c r="BD22" s="417">
        <v>4278</v>
      </c>
      <c r="BE22" s="417">
        <v>4192</v>
      </c>
      <c r="BF22" s="417">
        <v>4108</v>
      </c>
      <c r="BG22" s="417">
        <v>4026</v>
      </c>
      <c r="BH22" s="417">
        <v>3945</v>
      </c>
      <c r="BI22" s="417">
        <v>3866</v>
      </c>
      <c r="BJ22" s="417">
        <v>3789</v>
      </c>
      <c r="BK22" s="417">
        <v>3713</v>
      </c>
      <c r="BL22" s="417">
        <v>3639</v>
      </c>
      <c r="BM22" s="417">
        <v>3565.9999999999995</v>
      </c>
      <c r="BN22" s="417">
        <v>3495</v>
      </c>
      <c r="BO22" s="417">
        <v>3425.0000000000005</v>
      </c>
      <c r="BP22" s="417">
        <v>3357</v>
      </c>
      <c r="BQ22" s="417">
        <v>3290</v>
      </c>
      <c r="BR22" s="417">
        <v>3224</v>
      </c>
      <c r="BS22" s="417">
        <v>3160</v>
      </c>
      <c r="BT22" s="417">
        <v>3096.9999999999995</v>
      </c>
      <c r="BU22" s="417">
        <v>3035</v>
      </c>
      <c r="BV22" s="417">
        <v>2974</v>
      </c>
      <c r="BW22" s="417">
        <v>2915</v>
      </c>
      <c r="BX22" s="417">
        <v>2857</v>
      </c>
      <c r="BY22" s="417">
        <v>0</v>
      </c>
      <c r="BZ22" s="417">
        <v>0</v>
      </c>
      <c r="CA22" s="417">
        <v>0</v>
      </c>
      <c r="CB22" s="417">
        <v>0</v>
      </c>
      <c r="CC22" s="417">
        <v>0</v>
      </c>
      <c r="CD22" s="417">
        <v>0</v>
      </c>
      <c r="CE22" s="417">
        <v>0</v>
      </c>
      <c r="CF22" s="417">
        <v>0</v>
      </c>
      <c r="CG22" s="417">
        <v>0</v>
      </c>
      <c r="CH22" s="417">
        <v>0</v>
      </c>
      <c r="CI22" s="417">
        <v>0</v>
      </c>
      <c r="CJ22" s="417">
        <v>0</v>
      </c>
      <c r="CK22" s="417">
        <v>0</v>
      </c>
      <c r="CL22" s="417">
        <v>0</v>
      </c>
      <c r="CM22" s="417">
        <v>0</v>
      </c>
      <c r="CN22" s="417">
        <v>0</v>
      </c>
      <c r="CO22" s="417">
        <v>0</v>
      </c>
      <c r="CP22" s="417">
        <v>0</v>
      </c>
      <c r="CQ22" s="417">
        <v>0</v>
      </c>
      <c r="CR22" s="417">
        <v>0</v>
      </c>
      <c r="CS22" s="417">
        <v>0</v>
      </c>
      <c r="CT22" s="417"/>
      <c r="CU22" s="417"/>
      <c r="CV22" s="417"/>
      <c r="CW22" s="417"/>
      <c r="CX22" s="417"/>
      <c r="CY22" s="417"/>
      <c r="CZ22" s="417"/>
      <c r="DA22" s="417"/>
      <c r="DB22" s="417"/>
      <c r="DC22" s="417"/>
      <c r="DD22" s="417"/>
      <c r="DE22" s="417"/>
      <c r="DF22" s="417"/>
      <c r="DG22" s="417"/>
      <c r="DH22" s="417"/>
      <c r="DI22" s="417"/>
      <c r="DJ22" s="417"/>
      <c r="DK22" s="417"/>
    </row>
    <row r="23" spans="1:115" s="416" customFormat="1" ht="16.149999999999999" hidden="1">
      <c r="A23" s="421" t="s">
        <v>7</v>
      </c>
      <c r="B23" s="421">
        <v>1</v>
      </c>
      <c r="C23" s="416" t="s">
        <v>44</v>
      </c>
      <c r="D23" s="417">
        <v>0</v>
      </c>
      <c r="E23" s="417">
        <v>100</v>
      </c>
      <c r="F23" s="417">
        <v>200</v>
      </c>
      <c r="G23" s="417">
        <v>300</v>
      </c>
      <c r="H23" s="417">
        <v>400</v>
      </c>
      <c r="I23" s="417">
        <v>10000</v>
      </c>
      <c r="J23" s="417">
        <v>10000</v>
      </c>
      <c r="K23" s="417">
        <v>10000</v>
      </c>
      <c r="L23" s="417">
        <v>10000</v>
      </c>
      <c r="M23" s="417">
        <v>10000</v>
      </c>
      <c r="N23" s="417">
        <v>10000</v>
      </c>
      <c r="O23" s="417">
        <v>9800</v>
      </c>
      <c r="P23" s="417">
        <v>9604</v>
      </c>
      <c r="Q23" s="417">
        <v>9412</v>
      </c>
      <c r="R23" s="417">
        <v>9224</v>
      </c>
      <c r="S23" s="417">
        <v>9040</v>
      </c>
      <c r="T23" s="417">
        <v>8859</v>
      </c>
      <c r="U23" s="417">
        <v>8682</v>
      </c>
      <c r="V23" s="417">
        <v>8508</v>
      </c>
      <c r="W23" s="417">
        <v>8338</v>
      </c>
      <c r="X23" s="417">
        <v>8171.0000000000009</v>
      </c>
      <c r="Y23" s="417">
        <v>8008</v>
      </c>
      <c r="Z23" s="417">
        <v>7848.0000000000009</v>
      </c>
      <c r="AA23" s="417">
        <v>7691</v>
      </c>
      <c r="AB23" s="417">
        <v>7537</v>
      </c>
      <c r="AC23" s="417">
        <v>7386</v>
      </c>
      <c r="AD23" s="417">
        <v>7238</v>
      </c>
      <c r="AE23" s="417">
        <v>7093</v>
      </c>
      <c r="AF23" s="417">
        <v>6951.0000000000009</v>
      </c>
      <c r="AG23" s="417">
        <v>6812</v>
      </c>
      <c r="AH23" s="417">
        <v>6676</v>
      </c>
      <c r="AI23" s="417">
        <v>6542</v>
      </c>
      <c r="AJ23" s="417">
        <v>6411</v>
      </c>
      <c r="AK23" s="417">
        <v>6283</v>
      </c>
      <c r="AL23" s="417">
        <v>6157</v>
      </c>
      <c r="AM23" s="417">
        <v>6034.0000000000009</v>
      </c>
      <c r="AN23" s="417">
        <v>5913.0000000000009</v>
      </c>
      <c r="AO23" s="417">
        <v>5795</v>
      </c>
      <c r="AP23" s="417">
        <v>5679</v>
      </c>
      <c r="AQ23" s="417">
        <v>5565</v>
      </c>
      <c r="AR23" s="417">
        <v>5454</v>
      </c>
      <c r="AS23" s="417">
        <v>5345</v>
      </c>
      <c r="AT23" s="417">
        <v>5238</v>
      </c>
      <c r="AU23" s="417">
        <v>5133</v>
      </c>
      <c r="AV23" s="417">
        <v>5030</v>
      </c>
      <c r="AW23" s="417">
        <v>4929</v>
      </c>
      <c r="AX23" s="417">
        <v>4830</v>
      </c>
      <c r="AY23" s="417">
        <v>4733</v>
      </c>
      <c r="AZ23" s="417">
        <v>4638</v>
      </c>
      <c r="BA23" s="417">
        <v>4545</v>
      </c>
      <c r="BB23" s="417">
        <v>4454</v>
      </c>
      <c r="BC23" s="417">
        <v>4365</v>
      </c>
      <c r="BD23" s="417">
        <v>4278</v>
      </c>
      <c r="BE23" s="417">
        <v>4192</v>
      </c>
      <c r="BF23" s="417">
        <v>4108</v>
      </c>
      <c r="BG23" s="417">
        <v>4026</v>
      </c>
      <c r="BH23" s="417">
        <v>3945</v>
      </c>
      <c r="BI23" s="417">
        <v>3866</v>
      </c>
      <c r="BJ23" s="417">
        <v>3789</v>
      </c>
      <c r="BK23" s="417">
        <v>3713</v>
      </c>
      <c r="BL23" s="417">
        <v>3639</v>
      </c>
      <c r="BM23" s="417">
        <v>3565.9999999999995</v>
      </c>
      <c r="BN23" s="417">
        <v>3495</v>
      </c>
      <c r="BO23" s="417">
        <v>3425.0000000000005</v>
      </c>
      <c r="BP23" s="417">
        <v>3357</v>
      </c>
      <c r="BQ23" s="417">
        <v>3290</v>
      </c>
      <c r="BR23" s="417">
        <v>3224</v>
      </c>
      <c r="BS23" s="417">
        <v>3160</v>
      </c>
      <c r="BT23" s="417">
        <v>3096.9999999999995</v>
      </c>
      <c r="BU23" s="417">
        <v>3035</v>
      </c>
      <c r="BV23" s="417">
        <v>2974</v>
      </c>
      <c r="BW23" s="417">
        <v>2915</v>
      </c>
      <c r="BX23" s="417">
        <v>0</v>
      </c>
      <c r="BY23" s="417">
        <v>0</v>
      </c>
      <c r="BZ23" s="417">
        <v>0</v>
      </c>
      <c r="CA23" s="417">
        <v>0</v>
      </c>
      <c r="CB23" s="417">
        <v>0</v>
      </c>
      <c r="CC23" s="417">
        <v>0</v>
      </c>
      <c r="CD23" s="417">
        <v>0</v>
      </c>
      <c r="CE23" s="417">
        <v>0</v>
      </c>
      <c r="CF23" s="417">
        <v>0</v>
      </c>
      <c r="CG23" s="417">
        <v>0</v>
      </c>
      <c r="CH23" s="417">
        <v>0</v>
      </c>
      <c r="CI23" s="417">
        <v>0</v>
      </c>
      <c r="CJ23" s="417">
        <v>0</v>
      </c>
      <c r="CK23" s="417">
        <v>0</v>
      </c>
      <c r="CL23" s="417">
        <v>0</v>
      </c>
      <c r="CM23" s="417">
        <v>0</v>
      </c>
      <c r="CN23" s="417">
        <v>0</v>
      </c>
      <c r="CO23" s="417">
        <v>0</v>
      </c>
      <c r="CP23" s="417">
        <v>0</v>
      </c>
      <c r="CQ23" s="417">
        <v>0</v>
      </c>
      <c r="CR23" s="417">
        <v>0</v>
      </c>
      <c r="CS23" s="417">
        <v>0</v>
      </c>
      <c r="CT23" s="417"/>
      <c r="CU23" s="417"/>
      <c r="CV23" s="417"/>
      <c r="CW23" s="417"/>
      <c r="CX23" s="417"/>
      <c r="CY23" s="417"/>
      <c r="CZ23" s="417"/>
      <c r="DA23" s="417"/>
      <c r="DB23" s="417"/>
      <c r="DC23" s="417"/>
      <c r="DD23" s="417"/>
      <c r="DE23" s="417"/>
      <c r="DF23" s="417"/>
      <c r="DG23" s="417"/>
      <c r="DH23" s="417"/>
      <c r="DI23" s="417"/>
      <c r="DJ23" s="417"/>
      <c r="DK23" s="417"/>
    </row>
    <row r="24" spans="1:115" s="416" customFormat="1" ht="16.149999999999999" hidden="1">
      <c r="A24" s="421" t="s">
        <v>7</v>
      </c>
      <c r="B24" s="421">
        <v>1</v>
      </c>
      <c r="C24" s="416" t="s">
        <v>45</v>
      </c>
      <c r="D24" s="417">
        <v>0</v>
      </c>
      <c r="E24" s="417">
        <v>100</v>
      </c>
      <c r="F24" s="417">
        <v>200</v>
      </c>
      <c r="G24" s="417">
        <v>300</v>
      </c>
      <c r="H24" s="417">
        <v>400</v>
      </c>
      <c r="I24" s="417">
        <v>10000</v>
      </c>
      <c r="J24" s="417">
        <v>10000</v>
      </c>
      <c r="K24" s="417">
        <v>10000</v>
      </c>
      <c r="L24" s="417">
        <v>10000</v>
      </c>
      <c r="M24" s="417">
        <v>10000</v>
      </c>
      <c r="N24" s="417">
        <v>10000</v>
      </c>
      <c r="O24" s="417">
        <v>9800</v>
      </c>
      <c r="P24" s="417">
        <v>9604</v>
      </c>
      <c r="Q24" s="417">
        <v>9412</v>
      </c>
      <c r="R24" s="417">
        <v>9224</v>
      </c>
      <c r="S24" s="417">
        <v>9040</v>
      </c>
      <c r="T24" s="417">
        <v>8859</v>
      </c>
      <c r="U24" s="417">
        <v>8682</v>
      </c>
      <c r="V24" s="417">
        <v>8508</v>
      </c>
      <c r="W24" s="417">
        <v>8338</v>
      </c>
      <c r="X24" s="417">
        <v>8171.0000000000009</v>
      </c>
      <c r="Y24" s="417">
        <v>8008</v>
      </c>
      <c r="Z24" s="417">
        <v>7848.0000000000009</v>
      </c>
      <c r="AA24" s="417">
        <v>7691</v>
      </c>
      <c r="AB24" s="417">
        <v>7537</v>
      </c>
      <c r="AC24" s="417">
        <v>7386</v>
      </c>
      <c r="AD24" s="417">
        <v>7238</v>
      </c>
      <c r="AE24" s="417">
        <v>7093</v>
      </c>
      <c r="AF24" s="417">
        <v>6951.0000000000009</v>
      </c>
      <c r="AG24" s="417">
        <v>6812</v>
      </c>
      <c r="AH24" s="417">
        <v>6676</v>
      </c>
      <c r="AI24" s="417">
        <v>6542</v>
      </c>
      <c r="AJ24" s="417">
        <v>6411</v>
      </c>
      <c r="AK24" s="417">
        <v>6283</v>
      </c>
      <c r="AL24" s="417">
        <v>6157</v>
      </c>
      <c r="AM24" s="417">
        <v>6034.0000000000009</v>
      </c>
      <c r="AN24" s="417">
        <v>5913.0000000000009</v>
      </c>
      <c r="AO24" s="417">
        <v>5795</v>
      </c>
      <c r="AP24" s="417">
        <v>5679</v>
      </c>
      <c r="AQ24" s="417">
        <v>5565</v>
      </c>
      <c r="AR24" s="417">
        <v>5454</v>
      </c>
      <c r="AS24" s="417">
        <v>5345</v>
      </c>
      <c r="AT24" s="417">
        <v>5238</v>
      </c>
      <c r="AU24" s="417">
        <v>5133</v>
      </c>
      <c r="AV24" s="417">
        <v>5030</v>
      </c>
      <c r="AW24" s="417">
        <v>4929</v>
      </c>
      <c r="AX24" s="417">
        <v>4830</v>
      </c>
      <c r="AY24" s="417">
        <v>4733</v>
      </c>
      <c r="AZ24" s="417">
        <v>4638</v>
      </c>
      <c r="BA24" s="417">
        <v>4545</v>
      </c>
      <c r="BB24" s="417">
        <v>4454</v>
      </c>
      <c r="BC24" s="417">
        <v>4365</v>
      </c>
      <c r="BD24" s="417">
        <v>4278</v>
      </c>
      <c r="BE24" s="417">
        <v>4192</v>
      </c>
      <c r="BF24" s="417">
        <v>4108</v>
      </c>
      <c r="BG24" s="417">
        <v>4026</v>
      </c>
      <c r="BH24" s="417">
        <v>3945</v>
      </c>
      <c r="BI24" s="417">
        <v>3866</v>
      </c>
      <c r="BJ24" s="417">
        <v>3789</v>
      </c>
      <c r="BK24" s="417">
        <v>3713</v>
      </c>
      <c r="BL24" s="417">
        <v>3639</v>
      </c>
      <c r="BM24" s="417">
        <v>3565.9999999999995</v>
      </c>
      <c r="BN24" s="417">
        <v>3495</v>
      </c>
      <c r="BO24" s="417">
        <v>3425.0000000000005</v>
      </c>
      <c r="BP24" s="417">
        <v>3357</v>
      </c>
      <c r="BQ24" s="417">
        <v>3290</v>
      </c>
      <c r="BR24" s="417">
        <v>3224</v>
      </c>
      <c r="BS24" s="417">
        <v>3160</v>
      </c>
      <c r="BT24" s="417">
        <v>3096.9999999999995</v>
      </c>
      <c r="BU24" s="417">
        <v>3035</v>
      </c>
      <c r="BV24" s="417">
        <v>2974</v>
      </c>
      <c r="BW24" s="417">
        <v>0</v>
      </c>
      <c r="BX24" s="417">
        <v>0</v>
      </c>
      <c r="BY24" s="417">
        <v>0</v>
      </c>
      <c r="BZ24" s="417">
        <v>0</v>
      </c>
      <c r="CA24" s="417">
        <v>0</v>
      </c>
      <c r="CB24" s="417">
        <v>0</v>
      </c>
      <c r="CC24" s="417">
        <v>0</v>
      </c>
      <c r="CD24" s="417">
        <v>0</v>
      </c>
      <c r="CE24" s="417">
        <v>0</v>
      </c>
      <c r="CF24" s="417">
        <v>0</v>
      </c>
      <c r="CG24" s="417">
        <v>0</v>
      </c>
      <c r="CH24" s="417">
        <v>0</v>
      </c>
      <c r="CI24" s="417">
        <v>0</v>
      </c>
      <c r="CJ24" s="417">
        <v>0</v>
      </c>
      <c r="CK24" s="417">
        <v>0</v>
      </c>
      <c r="CL24" s="417">
        <v>0</v>
      </c>
      <c r="CM24" s="417">
        <v>0</v>
      </c>
      <c r="CN24" s="417">
        <v>0</v>
      </c>
      <c r="CO24" s="417">
        <v>0</v>
      </c>
      <c r="CP24" s="417">
        <v>0</v>
      </c>
      <c r="CQ24" s="417">
        <v>0</v>
      </c>
      <c r="CR24" s="417">
        <v>0</v>
      </c>
      <c r="CS24" s="417">
        <v>0</v>
      </c>
      <c r="CT24" s="417"/>
      <c r="CU24" s="417"/>
      <c r="CV24" s="417"/>
      <c r="CW24" s="417"/>
      <c r="CX24" s="417"/>
      <c r="CY24" s="417"/>
      <c r="CZ24" s="417"/>
      <c r="DA24" s="417"/>
      <c r="DB24" s="417"/>
      <c r="DC24" s="417"/>
      <c r="DD24" s="417"/>
      <c r="DE24" s="417"/>
      <c r="DF24" s="417"/>
      <c r="DG24" s="417"/>
      <c r="DH24" s="417"/>
      <c r="DI24" s="417"/>
      <c r="DJ24" s="417"/>
      <c r="DK24" s="417"/>
    </row>
    <row r="25" spans="1:115" s="416" customFormat="1" ht="16.149999999999999" hidden="1">
      <c r="A25" s="421" t="s">
        <v>7</v>
      </c>
      <c r="B25" s="421">
        <v>1</v>
      </c>
      <c r="C25" s="416" t="s">
        <v>46</v>
      </c>
      <c r="D25" s="417">
        <v>0</v>
      </c>
      <c r="E25" s="417">
        <v>100</v>
      </c>
      <c r="F25" s="417">
        <v>200</v>
      </c>
      <c r="G25" s="417">
        <v>300</v>
      </c>
      <c r="H25" s="417">
        <v>400</v>
      </c>
      <c r="I25" s="417">
        <v>10000</v>
      </c>
      <c r="J25" s="417">
        <v>10000</v>
      </c>
      <c r="K25" s="417">
        <v>10000</v>
      </c>
      <c r="L25" s="417">
        <v>10000</v>
      </c>
      <c r="M25" s="417">
        <v>10000</v>
      </c>
      <c r="N25" s="417">
        <v>10000</v>
      </c>
      <c r="O25" s="417">
        <v>9800</v>
      </c>
      <c r="P25" s="417">
        <v>9604</v>
      </c>
      <c r="Q25" s="417">
        <v>9412</v>
      </c>
      <c r="R25" s="417">
        <v>9224</v>
      </c>
      <c r="S25" s="417">
        <v>9040</v>
      </c>
      <c r="T25" s="417">
        <v>8859</v>
      </c>
      <c r="U25" s="417">
        <v>8682</v>
      </c>
      <c r="V25" s="417">
        <v>8508</v>
      </c>
      <c r="W25" s="417">
        <v>8338</v>
      </c>
      <c r="X25" s="417">
        <v>8171.0000000000009</v>
      </c>
      <c r="Y25" s="417">
        <v>8008</v>
      </c>
      <c r="Z25" s="417">
        <v>7848.0000000000009</v>
      </c>
      <c r="AA25" s="417">
        <v>7691</v>
      </c>
      <c r="AB25" s="417">
        <v>7537</v>
      </c>
      <c r="AC25" s="417">
        <v>7386</v>
      </c>
      <c r="AD25" s="417">
        <v>7238</v>
      </c>
      <c r="AE25" s="417">
        <v>7093</v>
      </c>
      <c r="AF25" s="417">
        <v>6951.0000000000009</v>
      </c>
      <c r="AG25" s="417">
        <v>6812</v>
      </c>
      <c r="AH25" s="417">
        <v>6676</v>
      </c>
      <c r="AI25" s="417">
        <v>6542</v>
      </c>
      <c r="AJ25" s="417">
        <v>6411</v>
      </c>
      <c r="AK25" s="417">
        <v>6283</v>
      </c>
      <c r="AL25" s="417">
        <v>6157</v>
      </c>
      <c r="AM25" s="417">
        <v>6034.0000000000009</v>
      </c>
      <c r="AN25" s="417">
        <v>5913.0000000000009</v>
      </c>
      <c r="AO25" s="417">
        <v>5795</v>
      </c>
      <c r="AP25" s="417">
        <v>5679</v>
      </c>
      <c r="AQ25" s="417">
        <v>5565</v>
      </c>
      <c r="AR25" s="417">
        <v>5454</v>
      </c>
      <c r="AS25" s="417">
        <v>5345</v>
      </c>
      <c r="AT25" s="417">
        <v>5238</v>
      </c>
      <c r="AU25" s="417">
        <v>5133</v>
      </c>
      <c r="AV25" s="417">
        <v>5030</v>
      </c>
      <c r="AW25" s="417">
        <v>4929</v>
      </c>
      <c r="AX25" s="417">
        <v>4830</v>
      </c>
      <c r="AY25" s="417">
        <v>4733</v>
      </c>
      <c r="AZ25" s="417">
        <v>4638</v>
      </c>
      <c r="BA25" s="417">
        <v>4545</v>
      </c>
      <c r="BB25" s="417">
        <v>4454</v>
      </c>
      <c r="BC25" s="417">
        <v>4365</v>
      </c>
      <c r="BD25" s="417">
        <v>4278</v>
      </c>
      <c r="BE25" s="417">
        <v>4192</v>
      </c>
      <c r="BF25" s="417">
        <v>4108</v>
      </c>
      <c r="BG25" s="417">
        <v>4026</v>
      </c>
      <c r="BH25" s="417">
        <v>3945</v>
      </c>
      <c r="BI25" s="417">
        <v>3866</v>
      </c>
      <c r="BJ25" s="417">
        <v>3789</v>
      </c>
      <c r="BK25" s="417">
        <v>3713</v>
      </c>
      <c r="BL25" s="417">
        <v>3639</v>
      </c>
      <c r="BM25" s="417">
        <v>3565.9999999999995</v>
      </c>
      <c r="BN25" s="417">
        <v>3495</v>
      </c>
      <c r="BO25" s="417">
        <v>3425.0000000000005</v>
      </c>
      <c r="BP25" s="417">
        <v>3357</v>
      </c>
      <c r="BQ25" s="417">
        <v>3290</v>
      </c>
      <c r="BR25" s="417">
        <v>3224</v>
      </c>
      <c r="BS25" s="417">
        <v>3160</v>
      </c>
      <c r="BT25" s="417">
        <v>3096.9999999999995</v>
      </c>
      <c r="BU25" s="417">
        <v>3035</v>
      </c>
      <c r="BV25" s="417">
        <v>0</v>
      </c>
      <c r="BW25" s="417">
        <v>0</v>
      </c>
      <c r="BX25" s="417">
        <v>0</v>
      </c>
      <c r="BY25" s="417">
        <v>0</v>
      </c>
      <c r="BZ25" s="417">
        <v>0</v>
      </c>
      <c r="CA25" s="417">
        <v>0</v>
      </c>
      <c r="CB25" s="417">
        <v>0</v>
      </c>
      <c r="CC25" s="417">
        <v>0</v>
      </c>
      <c r="CD25" s="417">
        <v>0</v>
      </c>
      <c r="CE25" s="417">
        <v>0</v>
      </c>
      <c r="CF25" s="417">
        <v>0</v>
      </c>
      <c r="CG25" s="417">
        <v>0</v>
      </c>
      <c r="CH25" s="417">
        <v>0</v>
      </c>
      <c r="CI25" s="417">
        <v>0</v>
      </c>
      <c r="CJ25" s="417">
        <v>0</v>
      </c>
      <c r="CK25" s="417">
        <v>0</v>
      </c>
      <c r="CL25" s="417">
        <v>0</v>
      </c>
      <c r="CM25" s="417">
        <v>0</v>
      </c>
      <c r="CN25" s="417">
        <v>0</v>
      </c>
      <c r="CO25" s="417">
        <v>0</v>
      </c>
      <c r="CP25" s="417">
        <v>0</v>
      </c>
      <c r="CQ25" s="417">
        <v>0</v>
      </c>
      <c r="CR25" s="417">
        <v>0</v>
      </c>
      <c r="CS25" s="417">
        <v>0</v>
      </c>
      <c r="CT25" s="417"/>
      <c r="CU25" s="417"/>
      <c r="CV25" s="417"/>
      <c r="CW25" s="417"/>
      <c r="CX25" s="417"/>
      <c r="CY25" s="417"/>
      <c r="CZ25" s="417"/>
      <c r="DA25" s="417"/>
      <c r="DB25" s="417"/>
      <c r="DC25" s="417"/>
      <c r="DD25" s="417"/>
      <c r="DE25" s="417"/>
      <c r="DF25" s="417"/>
      <c r="DG25" s="417"/>
      <c r="DH25" s="417"/>
      <c r="DI25" s="417"/>
      <c r="DJ25" s="417"/>
      <c r="DK25" s="417"/>
    </row>
    <row r="26" spans="1:115" s="416" customFormat="1" ht="16.149999999999999" hidden="1">
      <c r="A26" s="421" t="s">
        <v>7</v>
      </c>
      <c r="B26" s="421">
        <v>1</v>
      </c>
      <c r="C26" s="416" t="s">
        <v>47</v>
      </c>
      <c r="D26" s="417">
        <v>0</v>
      </c>
      <c r="E26" s="417">
        <v>100</v>
      </c>
      <c r="F26" s="417">
        <v>200</v>
      </c>
      <c r="G26" s="417">
        <v>300</v>
      </c>
      <c r="H26" s="417">
        <v>400</v>
      </c>
      <c r="I26" s="417">
        <v>10000</v>
      </c>
      <c r="J26" s="417">
        <v>10000</v>
      </c>
      <c r="K26" s="417">
        <v>10000</v>
      </c>
      <c r="L26" s="417">
        <v>10000</v>
      </c>
      <c r="M26" s="417">
        <v>10000</v>
      </c>
      <c r="N26" s="417">
        <v>10000</v>
      </c>
      <c r="O26" s="417">
        <v>9800</v>
      </c>
      <c r="P26" s="417">
        <v>9604</v>
      </c>
      <c r="Q26" s="417">
        <v>9412</v>
      </c>
      <c r="R26" s="417">
        <v>9224</v>
      </c>
      <c r="S26" s="417">
        <v>9040</v>
      </c>
      <c r="T26" s="417">
        <v>8859</v>
      </c>
      <c r="U26" s="417">
        <v>8682</v>
      </c>
      <c r="V26" s="417">
        <v>8508</v>
      </c>
      <c r="W26" s="417">
        <v>8338</v>
      </c>
      <c r="X26" s="417">
        <v>8171.0000000000009</v>
      </c>
      <c r="Y26" s="417">
        <v>8008</v>
      </c>
      <c r="Z26" s="417">
        <v>7848.0000000000009</v>
      </c>
      <c r="AA26" s="417">
        <v>7691</v>
      </c>
      <c r="AB26" s="417">
        <v>7537</v>
      </c>
      <c r="AC26" s="417">
        <v>7386</v>
      </c>
      <c r="AD26" s="417">
        <v>7238</v>
      </c>
      <c r="AE26" s="417">
        <v>7093</v>
      </c>
      <c r="AF26" s="417">
        <v>6951.0000000000009</v>
      </c>
      <c r="AG26" s="417">
        <v>6812</v>
      </c>
      <c r="AH26" s="417">
        <v>6676</v>
      </c>
      <c r="AI26" s="417">
        <v>6542</v>
      </c>
      <c r="AJ26" s="417">
        <v>6411</v>
      </c>
      <c r="AK26" s="417">
        <v>6283</v>
      </c>
      <c r="AL26" s="417">
        <v>6157</v>
      </c>
      <c r="AM26" s="417">
        <v>6034.0000000000009</v>
      </c>
      <c r="AN26" s="417">
        <v>5913.0000000000009</v>
      </c>
      <c r="AO26" s="417">
        <v>5795</v>
      </c>
      <c r="AP26" s="417">
        <v>5679</v>
      </c>
      <c r="AQ26" s="417">
        <v>5565</v>
      </c>
      <c r="AR26" s="417">
        <v>5454</v>
      </c>
      <c r="AS26" s="417">
        <v>5345</v>
      </c>
      <c r="AT26" s="417">
        <v>5238</v>
      </c>
      <c r="AU26" s="417">
        <v>5133</v>
      </c>
      <c r="AV26" s="417">
        <v>5030</v>
      </c>
      <c r="AW26" s="417">
        <v>4929</v>
      </c>
      <c r="AX26" s="417">
        <v>4830</v>
      </c>
      <c r="AY26" s="417">
        <v>4733</v>
      </c>
      <c r="AZ26" s="417">
        <v>4638</v>
      </c>
      <c r="BA26" s="417">
        <v>4545</v>
      </c>
      <c r="BB26" s="417">
        <v>4454</v>
      </c>
      <c r="BC26" s="417">
        <v>4365</v>
      </c>
      <c r="BD26" s="417">
        <v>4278</v>
      </c>
      <c r="BE26" s="417">
        <v>4192</v>
      </c>
      <c r="BF26" s="417">
        <v>4108</v>
      </c>
      <c r="BG26" s="417">
        <v>4026</v>
      </c>
      <c r="BH26" s="417">
        <v>3945</v>
      </c>
      <c r="BI26" s="417">
        <v>3866</v>
      </c>
      <c r="BJ26" s="417">
        <v>3789</v>
      </c>
      <c r="BK26" s="417">
        <v>3713</v>
      </c>
      <c r="BL26" s="417">
        <v>3639</v>
      </c>
      <c r="BM26" s="417">
        <v>3565.9999999999995</v>
      </c>
      <c r="BN26" s="417">
        <v>3495</v>
      </c>
      <c r="BO26" s="417">
        <v>3425.0000000000005</v>
      </c>
      <c r="BP26" s="417">
        <v>3357</v>
      </c>
      <c r="BQ26" s="417">
        <v>3290</v>
      </c>
      <c r="BR26" s="417">
        <v>3224</v>
      </c>
      <c r="BS26" s="417">
        <v>3160</v>
      </c>
      <c r="BT26" s="417">
        <v>3096.9999999999995</v>
      </c>
      <c r="BU26" s="417">
        <v>0</v>
      </c>
      <c r="BV26" s="417">
        <v>0</v>
      </c>
      <c r="BW26" s="417">
        <v>0</v>
      </c>
      <c r="BX26" s="417">
        <v>0</v>
      </c>
      <c r="BY26" s="417">
        <v>0</v>
      </c>
      <c r="BZ26" s="417">
        <v>0</v>
      </c>
      <c r="CA26" s="417">
        <v>0</v>
      </c>
      <c r="CB26" s="417">
        <v>0</v>
      </c>
      <c r="CC26" s="417">
        <v>0</v>
      </c>
      <c r="CD26" s="417">
        <v>0</v>
      </c>
      <c r="CE26" s="417">
        <v>0</v>
      </c>
      <c r="CF26" s="417">
        <v>0</v>
      </c>
      <c r="CG26" s="417">
        <v>0</v>
      </c>
      <c r="CH26" s="417">
        <v>0</v>
      </c>
      <c r="CI26" s="417">
        <v>0</v>
      </c>
      <c r="CJ26" s="417">
        <v>0</v>
      </c>
      <c r="CK26" s="417">
        <v>0</v>
      </c>
      <c r="CL26" s="417">
        <v>0</v>
      </c>
      <c r="CM26" s="417">
        <v>0</v>
      </c>
      <c r="CN26" s="417">
        <v>0</v>
      </c>
      <c r="CO26" s="417">
        <v>0</v>
      </c>
      <c r="CP26" s="417">
        <v>0</v>
      </c>
      <c r="CQ26" s="417">
        <v>0</v>
      </c>
      <c r="CR26" s="417">
        <v>0</v>
      </c>
      <c r="CS26" s="417">
        <v>0</v>
      </c>
      <c r="CT26" s="417"/>
      <c r="CU26" s="417"/>
      <c r="CV26" s="417"/>
      <c r="CW26" s="417"/>
      <c r="CX26" s="417"/>
      <c r="CY26" s="417"/>
      <c r="CZ26" s="417"/>
      <c r="DA26" s="417"/>
      <c r="DB26" s="417"/>
      <c r="DC26" s="417"/>
      <c r="DD26" s="417"/>
      <c r="DE26" s="417"/>
      <c r="DF26" s="417"/>
      <c r="DG26" s="417"/>
      <c r="DH26" s="417"/>
      <c r="DI26" s="417"/>
      <c r="DJ26" s="417"/>
      <c r="DK26" s="417"/>
    </row>
    <row r="27" spans="1:115" s="416" customFormat="1" ht="16.149999999999999" hidden="1">
      <c r="A27" s="421" t="s">
        <v>7</v>
      </c>
      <c r="B27" s="421">
        <v>1</v>
      </c>
      <c r="C27" s="416" t="s">
        <v>48</v>
      </c>
      <c r="D27" s="417">
        <v>0</v>
      </c>
      <c r="E27" s="417">
        <v>100</v>
      </c>
      <c r="F27" s="417">
        <v>200</v>
      </c>
      <c r="G27" s="417">
        <v>300</v>
      </c>
      <c r="H27" s="417">
        <v>400</v>
      </c>
      <c r="I27" s="417">
        <v>10000</v>
      </c>
      <c r="J27" s="417">
        <v>10000</v>
      </c>
      <c r="K27" s="417">
        <v>10000</v>
      </c>
      <c r="L27" s="417">
        <v>10000</v>
      </c>
      <c r="M27" s="417">
        <v>10000</v>
      </c>
      <c r="N27" s="417">
        <v>10000</v>
      </c>
      <c r="O27" s="417">
        <v>9800</v>
      </c>
      <c r="P27" s="417">
        <v>9604</v>
      </c>
      <c r="Q27" s="417">
        <v>9412</v>
      </c>
      <c r="R27" s="417">
        <v>9224</v>
      </c>
      <c r="S27" s="417">
        <v>9040</v>
      </c>
      <c r="T27" s="417">
        <v>8859</v>
      </c>
      <c r="U27" s="417">
        <v>8682</v>
      </c>
      <c r="V27" s="417">
        <v>8508</v>
      </c>
      <c r="W27" s="417">
        <v>8338</v>
      </c>
      <c r="X27" s="417">
        <v>8171.0000000000009</v>
      </c>
      <c r="Y27" s="417">
        <v>8008</v>
      </c>
      <c r="Z27" s="417">
        <v>7848.0000000000009</v>
      </c>
      <c r="AA27" s="417">
        <v>7691</v>
      </c>
      <c r="AB27" s="417">
        <v>7537</v>
      </c>
      <c r="AC27" s="417">
        <v>7386</v>
      </c>
      <c r="AD27" s="417">
        <v>7238</v>
      </c>
      <c r="AE27" s="417">
        <v>7093</v>
      </c>
      <c r="AF27" s="417">
        <v>6951.0000000000009</v>
      </c>
      <c r="AG27" s="417">
        <v>6812</v>
      </c>
      <c r="AH27" s="417">
        <v>6676</v>
      </c>
      <c r="AI27" s="417">
        <v>6542</v>
      </c>
      <c r="AJ27" s="417">
        <v>6411</v>
      </c>
      <c r="AK27" s="417">
        <v>6283</v>
      </c>
      <c r="AL27" s="417">
        <v>6157</v>
      </c>
      <c r="AM27" s="417">
        <v>6034.0000000000009</v>
      </c>
      <c r="AN27" s="417">
        <v>5913.0000000000009</v>
      </c>
      <c r="AO27" s="417">
        <v>5795</v>
      </c>
      <c r="AP27" s="417">
        <v>5679</v>
      </c>
      <c r="AQ27" s="417">
        <v>5565</v>
      </c>
      <c r="AR27" s="417">
        <v>5454</v>
      </c>
      <c r="AS27" s="417">
        <v>5345</v>
      </c>
      <c r="AT27" s="417">
        <v>5238</v>
      </c>
      <c r="AU27" s="417">
        <v>5133</v>
      </c>
      <c r="AV27" s="417">
        <v>5030</v>
      </c>
      <c r="AW27" s="417">
        <v>4929</v>
      </c>
      <c r="AX27" s="417">
        <v>4830</v>
      </c>
      <c r="AY27" s="417">
        <v>4733</v>
      </c>
      <c r="AZ27" s="417">
        <v>4638</v>
      </c>
      <c r="BA27" s="417">
        <v>4545</v>
      </c>
      <c r="BB27" s="417">
        <v>4454</v>
      </c>
      <c r="BC27" s="417">
        <v>4365</v>
      </c>
      <c r="BD27" s="417">
        <v>4278</v>
      </c>
      <c r="BE27" s="417">
        <v>4192</v>
      </c>
      <c r="BF27" s="417">
        <v>4108</v>
      </c>
      <c r="BG27" s="417">
        <v>4026</v>
      </c>
      <c r="BH27" s="417">
        <v>3945</v>
      </c>
      <c r="BI27" s="417">
        <v>3866</v>
      </c>
      <c r="BJ27" s="417">
        <v>3789</v>
      </c>
      <c r="BK27" s="417">
        <v>3713</v>
      </c>
      <c r="BL27" s="417">
        <v>3639</v>
      </c>
      <c r="BM27" s="417">
        <v>3565.9999999999995</v>
      </c>
      <c r="BN27" s="417">
        <v>3495</v>
      </c>
      <c r="BO27" s="417">
        <v>3425.0000000000005</v>
      </c>
      <c r="BP27" s="417">
        <v>3357</v>
      </c>
      <c r="BQ27" s="417">
        <v>3290</v>
      </c>
      <c r="BR27" s="417">
        <v>3224</v>
      </c>
      <c r="BS27" s="417">
        <v>3160</v>
      </c>
      <c r="BT27" s="417">
        <v>0</v>
      </c>
      <c r="BU27" s="417">
        <v>0</v>
      </c>
      <c r="BV27" s="417">
        <v>0</v>
      </c>
      <c r="BW27" s="417">
        <v>0</v>
      </c>
      <c r="BX27" s="417">
        <v>0</v>
      </c>
      <c r="BY27" s="417">
        <v>0</v>
      </c>
      <c r="BZ27" s="417">
        <v>0</v>
      </c>
      <c r="CA27" s="417">
        <v>0</v>
      </c>
      <c r="CB27" s="417">
        <v>0</v>
      </c>
      <c r="CC27" s="417">
        <v>0</v>
      </c>
      <c r="CD27" s="417">
        <v>0</v>
      </c>
      <c r="CE27" s="417">
        <v>0</v>
      </c>
      <c r="CF27" s="417">
        <v>0</v>
      </c>
      <c r="CG27" s="417">
        <v>0</v>
      </c>
      <c r="CH27" s="417">
        <v>0</v>
      </c>
      <c r="CI27" s="417">
        <v>0</v>
      </c>
      <c r="CJ27" s="417">
        <v>0</v>
      </c>
      <c r="CK27" s="417">
        <v>0</v>
      </c>
      <c r="CL27" s="417">
        <v>0</v>
      </c>
      <c r="CM27" s="417">
        <v>0</v>
      </c>
      <c r="CN27" s="417">
        <v>0</v>
      </c>
      <c r="CO27" s="417">
        <v>0</v>
      </c>
      <c r="CP27" s="417">
        <v>0</v>
      </c>
      <c r="CQ27" s="417">
        <v>0</v>
      </c>
      <c r="CR27" s="417">
        <v>0</v>
      </c>
      <c r="CS27" s="417">
        <v>0</v>
      </c>
      <c r="CT27" s="417"/>
      <c r="CU27" s="417"/>
      <c r="CV27" s="417"/>
      <c r="CW27" s="417"/>
      <c r="CX27" s="417"/>
      <c r="CY27" s="417"/>
      <c r="CZ27" s="417"/>
      <c r="DA27" s="417"/>
      <c r="DB27" s="417"/>
      <c r="DC27" s="417"/>
      <c r="DD27" s="417"/>
      <c r="DE27" s="417"/>
      <c r="DF27" s="417"/>
      <c r="DG27" s="417"/>
      <c r="DH27" s="417"/>
      <c r="DI27" s="417"/>
      <c r="DJ27" s="417"/>
      <c r="DK27" s="417"/>
    </row>
    <row r="28" spans="1:115" s="416" customFormat="1" ht="16.149999999999999" hidden="1">
      <c r="A28" s="421" t="s">
        <v>7</v>
      </c>
      <c r="B28" s="421">
        <v>1</v>
      </c>
      <c r="C28" s="416" t="s">
        <v>49</v>
      </c>
      <c r="D28" s="417">
        <v>0</v>
      </c>
      <c r="E28" s="417">
        <v>100</v>
      </c>
      <c r="F28" s="417">
        <v>200</v>
      </c>
      <c r="G28" s="417">
        <v>300</v>
      </c>
      <c r="H28" s="417">
        <v>400</v>
      </c>
      <c r="I28" s="417">
        <v>10000</v>
      </c>
      <c r="J28" s="417">
        <v>10000</v>
      </c>
      <c r="K28" s="417">
        <v>10000</v>
      </c>
      <c r="L28" s="417">
        <v>10000</v>
      </c>
      <c r="M28" s="417">
        <v>10000</v>
      </c>
      <c r="N28" s="417">
        <v>10000</v>
      </c>
      <c r="O28" s="417">
        <v>9800</v>
      </c>
      <c r="P28" s="417">
        <v>9604</v>
      </c>
      <c r="Q28" s="417">
        <v>9412</v>
      </c>
      <c r="R28" s="417">
        <v>9224</v>
      </c>
      <c r="S28" s="417">
        <v>9040</v>
      </c>
      <c r="T28" s="417">
        <v>8859</v>
      </c>
      <c r="U28" s="417">
        <v>8682</v>
      </c>
      <c r="V28" s="417">
        <v>8508</v>
      </c>
      <c r="W28" s="417">
        <v>8338</v>
      </c>
      <c r="X28" s="417">
        <v>8171.0000000000009</v>
      </c>
      <c r="Y28" s="417">
        <v>8008</v>
      </c>
      <c r="Z28" s="417">
        <v>7848.0000000000009</v>
      </c>
      <c r="AA28" s="417">
        <v>7691</v>
      </c>
      <c r="AB28" s="417">
        <v>7537</v>
      </c>
      <c r="AC28" s="417">
        <v>7386</v>
      </c>
      <c r="AD28" s="417">
        <v>7238</v>
      </c>
      <c r="AE28" s="417">
        <v>7093</v>
      </c>
      <c r="AF28" s="417">
        <v>6951.0000000000009</v>
      </c>
      <c r="AG28" s="417">
        <v>6812</v>
      </c>
      <c r="AH28" s="417">
        <v>6676</v>
      </c>
      <c r="AI28" s="417">
        <v>6542</v>
      </c>
      <c r="AJ28" s="417">
        <v>6411</v>
      </c>
      <c r="AK28" s="417">
        <v>6283</v>
      </c>
      <c r="AL28" s="417">
        <v>6157</v>
      </c>
      <c r="AM28" s="417">
        <v>6034.0000000000009</v>
      </c>
      <c r="AN28" s="417">
        <v>5913.0000000000009</v>
      </c>
      <c r="AO28" s="417">
        <v>5795</v>
      </c>
      <c r="AP28" s="417">
        <v>5679</v>
      </c>
      <c r="AQ28" s="417">
        <v>5565</v>
      </c>
      <c r="AR28" s="417">
        <v>5454</v>
      </c>
      <c r="AS28" s="417">
        <v>5345</v>
      </c>
      <c r="AT28" s="417">
        <v>5238</v>
      </c>
      <c r="AU28" s="417">
        <v>5133</v>
      </c>
      <c r="AV28" s="417">
        <v>5030</v>
      </c>
      <c r="AW28" s="417">
        <v>4929</v>
      </c>
      <c r="AX28" s="417">
        <v>4830</v>
      </c>
      <c r="AY28" s="417">
        <v>4733</v>
      </c>
      <c r="AZ28" s="417">
        <v>4638</v>
      </c>
      <c r="BA28" s="417">
        <v>4545</v>
      </c>
      <c r="BB28" s="417">
        <v>4454</v>
      </c>
      <c r="BC28" s="417">
        <v>4365</v>
      </c>
      <c r="BD28" s="417">
        <v>4278</v>
      </c>
      <c r="BE28" s="417">
        <v>4192</v>
      </c>
      <c r="BF28" s="417">
        <v>4108</v>
      </c>
      <c r="BG28" s="417">
        <v>4026</v>
      </c>
      <c r="BH28" s="417">
        <v>3945</v>
      </c>
      <c r="BI28" s="417">
        <v>3866</v>
      </c>
      <c r="BJ28" s="417">
        <v>3789</v>
      </c>
      <c r="BK28" s="417">
        <v>3713</v>
      </c>
      <c r="BL28" s="417">
        <v>3639</v>
      </c>
      <c r="BM28" s="417">
        <v>3565.9999999999995</v>
      </c>
      <c r="BN28" s="417">
        <v>3495</v>
      </c>
      <c r="BO28" s="417">
        <v>3425.0000000000005</v>
      </c>
      <c r="BP28" s="417">
        <v>3357</v>
      </c>
      <c r="BQ28" s="417">
        <v>3290</v>
      </c>
      <c r="BR28" s="417">
        <v>3224</v>
      </c>
      <c r="BS28" s="417">
        <v>0</v>
      </c>
      <c r="BT28" s="417">
        <v>0</v>
      </c>
      <c r="BU28" s="417">
        <v>0</v>
      </c>
      <c r="BV28" s="417">
        <v>0</v>
      </c>
      <c r="BW28" s="417">
        <v>0</v>
      </c>
      <c r="BX28" s="417">
        <v>0</v>
      </c>
      <c r="BY28" s="417">
        <v>0</v>
      </c>
      <c r="BZ28" s="417">
        <v>0</v>
      </c>
      <c r="CA28" s="417">
        <v>0</v>
      </c>
      <c r="CB28" s="417">
        <v>0</v>
      </c>
      <c r="CC28" s="417">
        <v>0</v>
      </c>
      <c r="CD28" s="417">
        <v>0</v>
      </c>
      <c r="CE28" s="417">
        <v>0</v>
      </c>
      <c r="CF28" s="417">
        <v>0</v>
      </c>
      <c r="CG28" s="417">
        <v>0</v>
      </c>
      <c r="CH28" s="417">
        <v>0</v>
      </c>
      <c r="CI28" s="417">
        <v>0</v>
      </c>
      <c r="CJ28" s="417">
        <v>0</v>
      </c>
      <c r="CK28" s="417">
        <v>0</v>
      </c>
      <c r="CL28" s="417">
        <v>0</v>
      </c>
      <c r="CM28" s="417">
        <v>0</v>
      </c>
      <c r="CN28" s="417">
        <v>0</v>
      </c>
      <c r="CO28" s="417">
        <v>0</v>
      </c>
      <c r="CP28" s="417">
        <v>0</v>
      </c>
      <c r="CQ28" s="417">
        <v>0</v>
      </c>
      <c r="CR28" s="417">
        <v>0</v>
      </c>
      <c r="CS28" s="417">
        <v>0</v>
      </c>
      <c r="CT28" s="417"/>
      <c r="CU28" s="417"/>
      <c r="CV28" s="417"/>
      <c r="CW28" s="417"/>
      <c r="CX28" s="417"/>
      <c r="CY28" s="417"/>
      <c r="CZ28" s="417"/>
      <c r="DA28" s="417"/>
      <c r="DB28" s="417"/>
      <c r="DC28" s="417"/>
      <c r="DD28" s="417"/>
      <c r="DE28" s="417"/>
      <c r="DF28" s="417"/>
      <c r="DG28" s="417"/>
      <c r="DH28" s="417"/>
      <c r="DI28" s="417"/>
      <c r="DJ28" s="417"/>
      <c r="DK28" s="417"/>
    </row>
    <row r="29" spans="1:115" s="416" customFormat="1" ht="16.149999999999999" hidden="1">
      <c r="A29" s="421" t="s">
        <v>7</v>
      </c>
      <c r="B29" s="421">
        <v>1</v>
      </c>
      <c r="C29" s="416" t="s">
        <v>50</v>
      </c>
      <c r="D29" s="417">
        <v>0</v>
      </c>
      <c r="E29" s="417">
        <v>100</v>
      </c>
      <c r="F29" s="417">
        <v>200</v>
      </c>
      <c r="G29" s="417">
        <v>300</v>
      </c>
      <c r="H29" s="417">
        <v>400</v>
      </c>
      <c r="I29" s="417">
        <v>10000</v>
      </c>
      <c r="J29" s="417">
        <v>10000</v>
      </c>
      <c r="K29" s="417">
        <v>10000</v>
      </c>
      <c r="L29" s="417">
        <v>10000</v>
      </c>
      <c r="M29" s="417">
        <v>10000</v>
      </c>
      <c r="N29" s="417">
        <v>10000</v>
      </c>
      <c r="O29" s="417">
        <v>9800</v>
      </c>
      <c r="P29" s="417">
        <v>9604</v>
      </c>
      <c r="Q29" s="417">
        <v>9412</v>
      </c>
      <c r="R29" s="417">
        <v>9224</v>
      </c>
      <c r="S29" s="417">
        <v>9040</v>
      </c>
      <c r="T29" s="417">
        <v>8859</v>
      </c>
      <c r="U29" s="417">
        <v>8682</v>
      </c>
      <c r="V29" s="417">
        <v>8508</v>
      </c>
      <c r="W29" s="417">
        <v>8338</v>
      </c>
      <c r="X29" s="417">
        <v>8171.0000000000009</v>
      </c>
      <c r="Y29" s="417">
        <v>8008</v>
      </c>
      <c r="Z29" s="417">
        <v>7848.0000000000009</v>
      </c>
      <c r="AA29" s="417">
        <v>7691</v>
      </c>
      <c r="AB29" s="417">
        <v>7537</v>
      </c>
      <c r="AC29" s="417">
        <v>7386</v>
      </c>
      <c r="AD29" s="417">
        <v>7238</v>
      </c>
      <c r="AE29" s="417">
        <v>7093</v>
      </c>
      <c r="AF29" s="417">
        <v>6951.0000000000009</v>
      </c>
      <c r="AG29" s="417">
        <v>6812</v>
      </c>
      <c r="AH29" s="417">
        <v>6676</v>
      </c>
      <c r="AI29" s="417">
        <v>6542</v>
      </c>
      <c r="AJ29" s="417">
        <v>6411</v>
      </c>
      <c r="AK29" s="417">
        <v>6283</v>
      </c>
      <c r="AL29" s="417">
        <v>6157</v>
      </c>
      <c r="AM29" s="417">
        <v>6034.0000000000009</v>
      </c>
      <c r="AN29" s="417">
        <v>5913.0000000000009</v>
      </c>
      <c r="AO29" s="417">
        <v>5795</v>
      </c>
      <c r="AP29" s="417">
        <v>5679</v>
      </c>
      <c r="AQ29" s="417">
        <v>5565</v>
      </c>
      <c r="AR29" s="417">
        <v>5454</v>
      </c>
      <c r="AS29" s="417">
        <v>5345</v>
      </c>
      <c r="AT29" s="417">
        <v>5238</v>
      </c>
      <c r="AU29" s="417">
        <v>5133</v>
      </c>
      <c r="AV29" s="417">
        <v>5030</v>
      </c>
      <c r="AW29" s="417">
        <v>4929</v>
      </c>
      <c r="AX29" s="417">
        <v>4830</v>
      </c>
      <c r="AY29" s="417">
        <v>4733</v>
      </c>
      <c r="AZ29" s="417">
        <v>4638</v>
      </c>
      <c r="BA29" s="417">
        <v>4545</v>
      </c>
      <c r="BB29" s="417">
        <v>4454</v>
      </c>
      <c r="BC29" s="417">
        <v>4365</v>
      </c>
      <c r="BD29" s="417">
        <v>4278</v>
      </c>
      <c r="BE29" s="417">
        <v>4192</v>
      </c>
      <c r="BF29" s="417">
        <v>4108</v>
      </c>
      <c r="BG29" s="417">
        <v>4026</v>
      </c>
      <c r="BH29" s="417">
        <v>3945</v>
      </c>
      <c r="BI29" s="417">
        <v>3866</v>
      </c>
      <c r="BJ29" s="417">
        <v>3789</v>
      </c>
      <c r="BK29" s="417">
        <v>3713</v>
      </c>
      <c r="BL29" s="417">
        <v>3639</v>
      </c>
      <c r="BM29" s="417">
        <v>3565.9999999999995</v>
      </c>
      <c r="BN29" s="417">
        <v>3495</v>
      </c>
      <c r="BO29" s="417">
        <v>3425.0000000000005</v>
      </c>
      <c r="BP29" s="417">
        <v>3357</v>
      </c>
      <c r="BQ29" s="417">
        <v>3290</v>
      </c>
      <c r="BR29" s="417">
        <v>0</v>
      </c>
      <c r="BS29" s="417">
        <v>0</v>
      </c>
      <c r="BT29" s="417">
        <v>0</v>
      </c>
      <c r="BU29" s="417">
        <v>0</v>
      </c>
      <c r="BV29" s="417">
        <v>0</v>
      </c>
      <c r="BW29" s="417">
        <v>0</v>
      </c>
      <c r="BX29" s="417">
        <v>0</v>
      </c>
      <c r="BY29" s="417">
        <v>0</v>
      </c>
      <c r="BZ29" s="417">
        <v>0</v>
      </c>
      <c r="CA29" s="417">
        <v>0</v>
      </c>
      <c r="CB29" s="417">
        <v>0</v>
      </c>
      <c r="CC29" s="417">
        <v>0</v>
      </c>
      <c r="CD29" s="417">
        <v>0</v>
      </c>
      <c r="CE29" s="417">
        <v>0</v>
      </c>
      <c r="CF29" s="417">
        <v>0</v>
      </c>
      <c r="CG29" s="417">
        <v>0</v>
      </c>
      <c r="CH29" s="417">
        <v>0</v>
      </c>
      <c r="CI29" s="417">
        <v>0</v>
      </c>
      <c r="CJ29" s="417">
        <v>0</v>
      </c>
      <c r="CK29" s="417">
        <v>0</v>
      </c>
      <c r="CL29" s="417">
        <v>0</v>
      </c>
      <c r="CM29" s="417">
        <v>0</v>
      </c>
      <c r="CN29" s="417">
        <v>0</v>
      </c>
      <c r="CO29" s="417">
        <v>0</v>
      </c>
      <c r="CP29" s="417">
        <v>0</v>
      </c>
      <c r="CQ29" s="417">
        <v>0</v>
      </c>
      <c r="CR29" s="417">
        <v>0</v>
      </c>
      <c r="CS29" s="417">
        <v>0</v>
      </c>
      <c r="CT29" s="417"/>
      <c r="CU29" s="417"/>
      <c r="CV29" s="417"/>
      <c r="CW29" s="417"/>
      <c r="CX29" s="417"/>
      <c r="CY29" s="417"/>
      <c r="CZ29" s="417"/>
      <c r="DA29" s="417"/>
      <c r="DB29" s="417"/>
      <c r="DC29" s="417"/>
      <c r="DD29" s="417"/>
      <c r="DE29" s="417"/>
      <c r="DF29" s="417"/>
      <c r="DG29" s="417"/>
      <c r="DH29" s="417"/>
      <c r="DI29" s="417"/>
      <c r="DJ29" s="417"/>
      <c r="DK29" s="417"/>
    </row>
    <row r="30" spans="1:115" s="416" customFormat="1" ht="16.149999999999999" hidden="1">
      <c r="A30" s="421" t="s">
        <v>7</v>
      </c>
      <c r="B30" s="421">
        <v>1</v>
      </c>
      <c r="C30" s="416" t="s">
        <v>51</v>
      </c>
      <c r="D30" s="417">
        <v>0</v>
      </c>
      <c r="E30" s="417">
        <v>100</v>
      </c>
      <c r="F30" s="417">
        <v>200</v>
      </c>
      <c r="G30" s="417">
        <v>300</v>
      </c>
      <c r="H30" s="417">
        <v>400</v>
      </c>
      <c r="I30" s="417">
        <v>10000</v>
      </c>
      <c r="J30" s="417">
        <v>10000</v>
      </c>
      <c r="K30" s="417">
        <v>10000</v>
      </c>
      <c r="L30" s="417">
        <v>10000</v>
      </c>
      <c r="M30" s="417">
        <v>10000</v>
      </c>
      <c r="N30" s="417">
        <v>10000</v>
      </c>
      <c r="O30" s="417">
        <v>9800</v>
      </c>
      <c r="P30" s="417">
        <v>9604</v>
      </c>
      <c r="Q30" s="417">
        <v>9412</v>
      </c>
      <c r="R30" s="417">
        <v>9224</v>
      </c>
      <c r="S30" s="417">
        <v>9040</v>
      </c>
      <c r="T30" s="417">
        <v>8859</v>
      </c>
      <c r="U30" s="417">
        <v>8682</v>
      </c>
      <c r="V30" s="417">
        <v>8508</v>
      </c>
      <c r="W30" s="417">
        <v>8338</v>
      </c>
      <c r="X30" s="417">
        <v>8171.0000000000009</v>
      </c>
      <c r="Y30" s="417">
        <v>8008</v>
      </c>
      <c r="Z30" s="417">
        <v>7848.0000000000009</v>
      </c>
      <c r="AA30" s="417">
        <v>7691</v>
      </c>
      <c r="AB30" s="417">
        <v>7537</v>
      </c>
      <c r="AC30" s="417">
        <v>7386</v>
      </c>
      <c r="AD30" s="417">
        <v>7238</v>
      </c>
      <c r="AE30" s="417">
        <v>7093</v>
      </c>
      <c r="AF30" s="417">
        <v>6951.0000000000009</v>
      </c>
      <c r="AG30" s="417">
        <v>6812</v>
      </c>
      <c r="AH30" s="417">
        <v>6676</v>
      </c>
      <c r="AI30" s="417">
        <v>6542</v>
      </c>
      <c r="AJ30" s="417">
        <v>6411</v>
      </c>
      <c r="AK30" s="417">
        <v>6283</v>
      </c>
      <c r="AL30" s="417">
        <v>6157</v>
      </c>
      <c r="AM30" s="417">
        <v>6034.0000000000009</v>
      </c>
      <c r="AN30" s="417">
        <v>5913.0000000000009</v>
      </c>
      <c r="AO30" s="417">
        <v>5795</v>
      </c>
      <c r="AP30" s="417">
        <v>5679</v>
      </c>
      <c r="AQ30" s="417">
        <v>5565</v>
      </c>
      <c r="AR30" s="417">
        <v>5454</v>
      </c>
      <c r="AS30" s="417">
        <v>5345</v>
      </c>
      <c r="AT30" s="417">
        <v>5238</v>
      </c>
      <c r="AU30" s="417">
        <v>5133</v>
      </c>
      <c r="AV30" s="417">
        <v>5030</v>
      </c>
      <c r="AW30" s="417">
        <v>4929</v>
      </c>
      <c r="AX30" s="417">
        <v>4830</v>
      </c>
      <c r="AY30" s="417">
        <v>4733</v>
      </c>
      <c r="AZ30" s="417">
        <v>4638</v>
      </c>
      <c r="BA30" s="417">
        <v>4545</v>
      </c>
      <c r="BB30" s="417">
        <v>4454</v>
      </c>
      <c r="BC30" s="417">
        <v>4365</v>
      </c>
      <c r="BD30" s="417">
        <v>4278</v>
      </c>
      <c r="BE30" s="417">
        <v>4192</v>
      </c>
      <c r="BF30" s="417">
        <v>4108</v>
      </c>
      <c r="BG30" s="417">
        <v>4026</v>
      </c>
      <c r="BH30" s="417">
        <v>3945</v>
      </c>
      <c r="BI30" s="417">
        <v>3866</v>
      </c>
      <c r="BJ30" s="417">
        <v>3789</v>
      </c>
      <c r="BK30" s="417">
        <v>3713</v>
      </c>
      <c r="BL30" s="417">
        <v>3639</v>
      </c>
      <c r="BM30" s="417">
        <v>3565.9999999999995</v>
      </c>
      <c r="BN30" s="417">
        <v>3495</v>
      </c>
      <c r="BO30" s="417">
        <v>3425.0000000000005</v>
      </c>
      <c r="BP30" s="417">
        <v>3357</v>
      </c>
      <c r="BQ30" s="417">
        <v>0</v>
      </c>
      <c r="BR30" s="417">
        <v>0</v>
      </c>
      <c r="BS30" s="417">
        <v>0</v>
      </c>
      <c r="BT30" s="417">
        <v>0</v>
      </c>
      <c r="BU30" s="417">
        <v>0</v>
      </c>
      <c r="BV30" s="417">
        <v>0</v>
      </c>
      <c r="BW30" s="417">
        <v>0</v>
      </c>
      <c r="BX30" s="417">
        <v>0</v>
      </c>
      <c r="BY30" s="417">
        <v>0</v>
      </c>
      <c r="BZ30" s="417">
        <v>0</v>
      </c>
      <c r="CA30" s="417">
        <v>0</v>
      </c>
      <c r="CB30" s="417">
        <v>0</v>
      </c>
      <c r="CC30" s="417">
        <v>0</v>
      </c>
      <c r="CD30" s="417">
        <v>0</v>
      </c>
      <c r="CE30" s="417">
        <v>0</v>
      </c>
      <c r="CF30" s="417">
        <v>0</v>
      </c>
      <c r="CG30" s="417">
        <v>0</v>
      </c>
      <c r="CH30" s="417">
        <v>0</v>
      </c>
      <c r="CI30" s="417">
        <v>0</v>
      </c>
      <c r="CJ30" s="417">
        <v>0</v>
      </c>
      <c r="CK30" s="417">
        <v>0</v>
      </c>
      <c r="CL30" s="417">
        <v>0</v>
      </c>
      <c r="CM30" s="417">
        <v>0</v>
      </c>
      <c r="CN30" s="417">
        <v>0</v>
      </c>
      <c r="CO30" s="417">
        <v>0</v>
      </c>
      <c r="CP30" s="417">
        <v>0</v>
      </c>
      <c r="CQ30" s="417">
        <v>0</v>
      </c>
      <c r="CR30" s="417">
        <v>0</v>
      </c>
      <c r="CS30" s="417">
        <v>0</v>
      </c>
      <c r="CT30" s="417"/>
      <c r="CU30" s="417"/>
      <c r="CV30" s="417"/>
      <c r="CW30" s="417"/>
      <c r="CX30" s="417"/>
      <c r="CY30" s="417"/>
      <c r="CZ30" s="417"/>
      <c r="DA30" s="417"/>
      <c r="DB30" s="417"/>
      <c r="DC30" s="417"/>
      <c r="DD30" s="417"/>
      <c r="DE30" s="417"/>
      <c r="DF30" s="417"/>
      <c r="DG30" s="417"/>
      <c r="DH30" s="417"/>
      <c r="DI30" s="417"/>
      <c r="DJ30" s="417"/>
      <c r="DK30" s="417"/>
    </row>
    <row r="31" spans="1:115" s="416" customFormat="1" ht="16.149999999999999" hidden="1">
      <c r="A31" s="421" t="s">
        <v>7</v>
      </c>
      <c r="B31" s="421">
        <v>1</v>
      </c>
      <c r="C31" s="416" t="s">
        <v>52</v>
      </c>
      <c r="D31" s="417">
        <v>0</v>
      </c>
      <c r="E31" s="417">
        <v>100</v>
      </c>
      <c r="F31" s="417">
        <v>200</v>
      </c>
      <c r="G31" s="417">
        <v>300</v>
      </c>
      <c r="H31" s="417">
        <v>400</v>
      </c>
      <c r="I31" s="417">
        <v>10000</v>
      </c>
      <c r="J31" s="417">
        <v>10000</v>
      </c>
      <c r="K31" s="417">
        <v>10000</v>
      </c>
      <c r="L31" s="417">
        <v>10000</v>
      </c>
      <c r="M31" s="417">
        <v>10000</v>
      </c>
      <c r="N31" s="417">
        <v>10000</v>
      </c>
      <c r="O31" s="417">
        <v>9800</v>
      </c>
      <c r="P31" s="417">
        <v>9604</v>
      </c>
      <c r="Q31" s="417">
        <v>9412</v>
      </c>
      <c r="R31" s="417">
        <v>9224</v>
      </c>
      <c r="S31" s="417">
        <v>9040</v>
      </c>
      <c r="T31" s="417">
        <v>8859</v>
      </c>
      <c r="U31" s="417">
        <v>8682</v>
      </c>
      <c r="V31" s="417">
        <v>8508</v>
      </c>
      <c r="W31" s="417">
        <v>8338</v>
      </c>
      <c r="X31" s="417">
        <v>8171.0000000000009</v>
      </c>
      <c r="Y31" s="417">
        <v>8008</v>
      </c>
      <c r="Z31" s="417">
        <v>7848.0000000000009</v>
      </c>
      <c r="AA31" s="417">
        <v>7691</v>
      </c>
      <c r="AB31" s="417">
        <v>7537</v>
      </c>
      <c r="AC31" s="417">
        <v>7386</v>
      </c>
      <c r="AD31" s="417">
        <v>7238</v>
      </c>
      <c r="AE31" s="417">
        <v>7093</v>
      </c>
      <c r="AF31" s="417">
        <v>6951.0000000000009</v>
      </c>
      <c r="AG31" s="417">
        <v>6812</v>
      </c>
      <c r="AH31" s="417">
        <v>6676</v>
      </c>
      <c r="AI31" s="417">
        <v>6542</v>
      </c>
      <c r="AJ31" s="417">
        <v>6411</v>
      </c>
      <c r="AK31" s="417">
        <v>6283</v>
      </c>
      <c r="AL31" s="417">
        <v>6157</v>
      </c>
      <c r="AM31" s="417">
        <v>6034.0000000000009</v>
      </c>
      <c r="AN31" s="417">
        <v>5913.0000000000009</v>
      </c>
      <c r="AO31" s="417">
        <v>5795</v>
      </c>
      <c r="AP31" s="417">
        <v>5679</v>
      </c>
      <c r="AQ31" s="417">
        <v>5565</v>
      </c>
      <c r="AR31" s="417">
        <v>5454</v>
      </c>
      <c r="AS31" s="417">
        <v>5345</v>
      </c>
      <c r="AT31" s="417">
        <v>5238</v>
      </c>
      <c r="AU31" s="417">
        <v>5133</v>
      </c>
      <c r="AV31" s="417">
        <v>5030</v>
      </c>
      <c r="AW31" s="417">
        <v>4929</v>
      </c>
      <c r="AX31" s="417">
        <v>4830</v>
      </c>
      <c r="AY31" s="417">
        <v>4733</v>
      </c>
      <c r="AZ31" s="417">
        <v>4638</v>
      </c>
      <c r="BA31" s="417">
        <v>4545</v>
      </c>
      <c r="BB31" s="417">
        <v>4454</v>
      </c>
      <c r="BC31" s="417">
        <v>4365</v>
      </c>
      <c r="BD31" s="417">
        <v>4278</v>
      </c>
      <c r="BE31" s="417">
        <v>4192</v>
      </c>
      <c r="BF31" s="417">
        <v>4108</v>
      </c>
      <c r="BG31" s="417">
        <v>4026</v>
      </c>
      <c r="BH31" s="417">
        <v>3945</v>
      </c>
      <c r="BI31" s="417">
        <v>3866</v>
      </c>
      <c r="BJ31" s="417">
        <v>3789</v>
      </c>
      <c r="BK31" s="417">
        <v>3713</v>
      </c>
      <c r="BL31" s="417">
        <v>3639</v>
      </c>
      <c r="BM31" s="417">
        <v>3565.9999999999995</v>
      </c>
      <c r="BN31" s="417">
        <v>3495</v>
      </c>
      <c r="BO31" s="417">
        <v>3425.0000000000005</v>
      </c>
      <c r="BP31" s="417">
        <v>0</v>
      </c>
      <c r="BQ31" s="417">
        <v>0</v>
      </c>
      <c r="BR31" s="417">
        <v>0</v>
      </c>
      <c r="BS31" s="417">
        <v>0</v>
      </c>
      <c r="BT31" s="417">
        <v>0</v>
      </c>
      <c r="BU31" s="417">
        <v>0</v>
      </c>
      <c r="BV31" s="417">
        <v>0</v>
      </c>
      <c r="BW31" s="417">
        <v>0</v>
      </c>
      <c r="BX31" s="417">
        <v>0</v>
      </c>
      <c r="BY31" s="417">
        <v>0</v>
      </c>
      <c r="BZ31" s="417">
        <v>0</v>
      </c>
      <c r="CA31" s="417">
        <v>0</v>
      </c>
      <c r="CB31" s="417">
        <v>0</v>
      </c>
      <c r="CC31" s="417">
        <v>0</v>
      </c>
      <c r="CD31" s="417">
        <v>0</v>
      </c>
      <c r="CE31" s="417">
        <v>0</v>
      </c>
      <c r="CF31" s="417">
        <v>0</v>
      </c>
      <c r="CG31" s="417">
        <v>0</v>
      </c>
      <c r="CH31" s="417">
        <v>0</v>
      </c>
      <c r="CI31" s="417">
        <v>0</v>
      </c>
      <c r="CJ31" s="417">
        <v>0</v>
      </c>
      <c r="CK31" s="417">
        <v>0</v>
      </c>
      <c r="CL31" s="417">
        <v>0</v>
      </c>
      <c r="CM31" s="417">
        <v>0</v>
      </c>
      <c r="CN31" s="417">
        <v>0</v>
      </c>
      <c r="CO31" s="417">
        <v>0</v>
      </c>
      <c r="CP31" s="417">
        <v>0</v>
      </c>
      <c r="CQ31" s="417">
        <v>0</v>
      </c>
      <c r="CR31" s="417">
        <v>0</v>
      </c>
      <c r="CS31" s="417">
        <v>0</v>
      </c>
      <c r="CT31" s="417"/>
      <c r="CU31" s="417"/>
      <c r="CV31" s="417"/>
      <c r="CW31" s="417"/>
      <c r="CX31" s="417"/>
      <c r="CY31" s="417"/>
      <c r="CZ31" s="417"/>
      <c r="DA31" s="417"/>
      <c r="DB31" s="417"/>
      <c r="DC31" s="417"/>
      <c r="DD31" s="417"/>
      <c r="DE31" s="417"/>
      <c r="DF31" s="417"/>
      <c r="DG31" s="417"/>
      <c r="DH31" s="417"/>
      <c r="DI31" s="417"/>
      <c r="DJ31" s="417"/>
      <c r="DK31" s="417"/>
    </row>
    <row r="32" spans="1:115" s="416" customFormat="1" ht="16.149999999999999" hidden="1">
      <c r="A32" s="421" t="s">
        <v>7</v>
      </c>
      <c r="B32" s="421">
        <v>1</v>
      </c>
      <c r="C32" s="416" t="s">
        <v>53</v>
      </c>
      <c r="D32" s="417">
        <v>0</v>
      </c>
      <c r="E32" s="417">
        <v>100</v>
      </c>
      <c r="F32" s="417">
        <v>200</v>
      </c>
      <c r="G32" s="417">
        <v>300</v>
      </c>
      <c r="H32" s="417">
        <v>400</v>
      </c>
      <c r="I32" s="417">
        <v>10000</v>
      </c>
      <c r="J32" s="417">
        <v>10000</v>
      </c>
      <c r="K32" s="417">
        <v>10000</v>
      </c>
      <c r="L32" s="417">
        <v>10000</v>
      </c>
      <c r="M32" s="417">
        <v>10000</v>
      </c>
      <c r="N32" s="417">
        <v>10000</v>
      </c>
      <c r="O32" s="417">
        <v>9800</v>
      </c>
      <c r="P32" s="417">
        <v>9604</v>
      </c>
      <c r="Q32" s="417">
        <v>9412</v>
      </c>
      <c r="R32" s="417">
        <v>9224</v>
      </c>
      <c r="S32" s="417">
        <v>9040</v>
      </c>
      <c r="T32" s="417">
        <v>8859</v>
      </c>
      <c r="U32" s="417">
        <v>8682</v>
      </c>
      <c r="V32" s="417">
        <v>8508</v>
      </c>
      <c r="W32" s="417">
        <v>8338</v>
      </c>
      <c r="X32" s="417">
        <v>8171.0000000000009</v>
      </c>
      <c r="Y32" s="417">
        <v>8008</v>
      </c>
      <c r="Z32" s="417">
        <v>7848.0000000000009</v>
      </c>
      <c r="AA32" s="417">
        <v>7691</v>
      </c>
      <c r="AB32" s="417">
        <v>7537</v>
      </c>
      <c r="AC32" s="417">
        <v>7386</v>
      </c>
      <c r="AD32" s="417">
        <v>7238</v>
      </c>
      <c r="AE32" s="417">
        <v>7093</v>
      </c>
      <c r="AF32" s="417">
        <v>6951.0000000000009</v>
      </c>
      <c r="AG32" s="417">
        <v>6812</v>
      </c>
      <c r="AH32" s="417">
        <v>6676</v>
      </c>
      <c r="AI32" s="417">
        <v>6542</v>
      </c>
      <c r="AJ32" s="417">
        <v>6411</v>
      </c>
      <c r="AK32" s="417">
        <v>6283</v>
      </c>
      <c r="AL32" s="417">
        <v>6157</v>
      </c>
      <c r="AM32" s="417">
        <v>6034.0000000000009</v>
      </c>
      <c r="AN32" s="417">
        <v>5913.0000000000009</v>
      </c>
      <c r="AO32" s="417">
        <v>5795</v>
      </c>
      <c r="AP32" s="417">
        <v>5679</v>
      </c>
      <c r="AQ32" s="417">
        <v>5565</v>
      </c>
      <c r="AR32" s="417">
        <v>5454</v>
      </c>
      <c r="AS32" s="417">
        <v>5345</v>
      </c>
      <c r="AT32" s="417">
        <v>5238</v>
      </c>
      <c r="AU32" s="417">
        <v>5133</v>
      </c>
      <c r="AV32" s="417">
        <v>5030</v>
      </c>
      <c r="AW32" s="417">
        <v>4929</v>
      </c>
      <c r="AX32" s="417">
        <v>4830</v>
      </c>
      <c r="AY32" s="417">
        <v>4733</v>
      </c>
      <c r="AZ32" s="417">
        <v>4638</v>
      </c>
      <c r="BA32" s="417">
        <v>4545</v>
      </c>
      <c r="BB32" s="417">
        <v>4454</v>
      </c>
      <c r="BC32" s="417">
        <v>4365</v>
      </c>
      <c r="BD32" s="417">
        <v>4278</v>
      </c>
      <c r="BE32" s="417">
        <v>4192</v>
      </c>
      <c r="BF32" s="417">
        <v>4108</v>
      </c>
      <c r="BG32" s="417">
        <v>4026</v>
      </c>
      <c r="BH32" s="417">
        <v>3945</v>
      </c>
      <c r="BI32" s="417">
        <v>3866</v>
      </c>
      <c r="BJ32" s="417">
        <v>3789</v>
      </c>
      <c r="BK32" s="417">
        <v>3713</v>
      </c>
      <c r="BL32" s="417">
        <v>3639</v>
      </c>
      <c r="BM32" s="417">
        <v>3565.9999999999995</v>
      </c>
      <c r="BN32" s="417">
        <v>3495</v>
      </c>
      <c r="BO32" s="417">
        <v>0</v>
      </c>
      <c r="BP32" s="417">
        <v>0</v>
      </c>
      <c r="BQ32" s="417">
        <v>0</v>
      </c>
      <c r="BR32" s="417">
        <v>0</v>
      </c>
      <c r="BS32" s="417">
        <v>0</v>
      </c>
      <c r="BT32" s="417">
        <v>0</v>
      </c>
      <c r="BU32" s="417">
        <v>0</v>
      </c>
      <c r="BV32" s="417">
        <v>0</v>
      </c>
      <c r="BW32" s="417">
        <v>0</v>
      </c>
      <c r="BX32" s="417">
        <v>0</v>
      </c>
      <c r="BY32" s="417">
        <v>0</v>
      </c>
      <c r="BZ32" s="417">
        <v>0</v>
      </c>
      <c r="CA32" s="417">
        <v>0</v>
      </c>
      <c r="CB32" s="417">
        <v>0</v>
      </c>
      <c r="CC32" s="417">
        <v>0</v>
      </c>
      <c r="CD32" s="417">
        <v>0</v>
      </c>
      <c r="CE32" s="417">
        <v>0</v>
      </c>
      <c r="CF32" s="417">
        <v>0</v>
      </c>
      <c r="CG32" s="417">
        <v>0</v>
      </c>
      <c r="CH32" s="417">
        <v>0</v>
      </c>
      <c r="CI32" s="417">
        <v>0</v>
      </c>
      <c r="CJ32" s="417">
        <v>0</v>
      </c>
      <c r="CK32" s="417">
        <v>0</v>
      </c>
      <c r="CL32" s="417">
        <v>0</v>
      </c>
      <c r="CM32" s="417">
        <v>0</v>
      </c>
      <c r="CN32" s="417">
        <v>0</v>
      </c>
      <c r="CO32" s="417">
        <v>0</v>
      </c>
      <c r="CP32" s="417">
        <v>0</v>
      </c>
      <c r="CQ32" s="417">
        <v>0</v>
      </c>
      <c r="CR32" s="417">
        <v>0</v>
      </c>
      <c r="CS32" s="417">
        <v>0</v>
      </c>
      <c r="CT32" s="417"/>
      <c r="CU32" s="417"/>
      <c r="CV32" s="417"/>
      <c r="CW32" s="417"/>
      <c r="CX32" s="417"/>
      <c r="CY32" s="417"/>
      <c r="CZ32" s="417"/>
      <c r="DA32" s="417"/>
      <c r="DB32" s="417"/>
      <c r="DC32" s="417"/>
      <c r="DD32" s="417"/>
      <c r="DE32" s="417"/>
      <c r="DF32" s="417"/>
      <c r="DG32" s="417"/>
      <c r="DH32" s="417"/>
      <c r="DI32" s="417"/>
      <c r="DJ32" s="417"/>
      <c r="DK32" s="417"/>
    </row>
    <row r="33" spans="1:115" s="416" customFormat="1" ht="16.149999999999999" hidden="1">
      <c r="A33" s="421" t="s">
        <v>7</v>
      </c>
      <c r="B33" s="421">
        <v>1</v>
      </c>
      <c r="C33" s="416" t="s">
        <v>54</v>
      </c>
      <c r="D33" s="417">
        <v>0</v>
      </c>
      <c r="E33" s="417">
        <v>100</v>
      </c>
      <c r="F33" s="417">
        <v>200</v>
      </c>
      <c r="G33" s="417">
        <v>300</v>
      </c>
      <c r="H33" s="417">
        <v>400</v>
      </c>
      <c r="I33" s="417">
        <v>10000</v>
      </c>
      <c r="J33" s="417">
        <v>10000</v>
      </c>
      <c r="K33" s="417">
        <v>10000</v>
      </c>
      <c r="L33" s="417">
        <v>10000</v>
      </c>
      <c r="M33" s="417">
        <v>10000</v>
      </c>
      <c r="N33" s="417">
        <v>10000</v>
      </c>
      <c r="O33" s="417">
        <v>9800</v>
      </c>
      <c r="P33" s="417">
        <v>9604</v>
      </c>
      <c r="Q33" s="417">
        <v>9412</v>
      </c>
      <c r="R33" s="417">
        <v>9224</v>
      </c>
      <c r="S33" s="417">
        <v>9040</v>
      </c>
      <c r="T33" s="417">
        <v>8859</v>
      </c>
      <c r="U33" s="417">
        <v>8682</v>
      </c>
      <c r="V33" s="417">
        <v>8508</v>
      </c>
      <c r="W33" s="417">
        <v>8338</v>
      </c>
      <c r="X33" s="417">
        <v>8171.0000000000009</v>
      </c>
      <c r="Y33" s="417">
        <v>8008</v>
      </c>
      <c r="Z33" s="417">
        <v>7848.0000000000009</v>
      </c>
      <c r="AA33" s="417">
        <v>7691</v>
      </c>
      <c r="AB33" s="417">
        <v>7537</v>
      </c>
      <c r="AC33" s="417">
        <v>7386</v>
      </c>
      <c r="AD33" s="417">
        <v>7238</v>
      </c>
      <c r="AE33" s="417">
        <v>7093</v>
      </c>
      <c r="AF33" s="417">
        <v>6951.0000000000009</v>
      </c>
      <c r="AG33" s="417">
        <v>6812</v>
      </c>
      <c r="AH33" s="417">
        <v>6676</v>
      </c>
      <c r="AI33" s="417">
        <v>6542</v>
      </c>
      <c r="AJ33" s="417">
        <v>6411</v>
      </c>
      <c r="AK33" s="417">
        <v>6283</v>
      </c>
      <c r="AL33" s="417">
        <v>6157</v>
      </c>
      <c r="AM33" s="417">
        <v>6034.0000000000009</v>
      </c>
      <c r="AN33" s="417">
        <v>5913.0000000000009</v>
      </c>
      <c r="AO33" s="417">
        <v>5795</v>
      </c>
      <c r="AP33" s="417">
        <v>5679</v>
      </c>
      <c r="AQ33" s="417">
        <v>5565</v>
      </c>
      <c r="AR33" s="417">
        <v>5454</v>
      </c>
      <c r="AS33" s="417">
        <v>5345</v>
      </c>
      <c r="AT33" s="417">
        <v>5238</v>
      </c>
      <c r="AU33" s="417">
        <v>5133</v>
      </c>
      <c r="AV33" s="417">
        <v>5030</v>
      </c>
      <c r="AW33" s="417">
        <v>4929</v>
      </c>
      <c r="AX33" s="417">
        <v>4830</v>
      </c>
      <c r="AY33" s="417">
        <v>4733</v>
      </c>
      <c r="AZ33" s="417">
        <v>4638</v>
      </c>
      <c r="BA33" s="417">
        <v>4545</v>
      </c>
      <c r="BB33" s="417">
        <v>4454</v>
      </c>
      <c r="BC33" s="417">
        <v>4365</v>
      </c>
      <c r="BD33" s="417">
        <v>4278</v>
      </c>
      <c r="BE33" s="417">
        <v>4192</v>
      </c>
      <c r="BF33" s="417">
        <v>4108</v>
      </c>
      <c r="BG33" s="417">
        <v>4026</v>
      </c>
      <c r="BH33" s="417">
        <v>3945</v>
      </c>
      <c r="BI33" s="417">
        <v>3866</v>
      </c>
      <c r="BJ33" s="417">
        <v>3789</v>
      </c>
      <c r="BK33" s="417">
        <v>3713</v>
      </c>
      <c r="BL33" s="417">
        <v>3639</v>
      </c>
      <c r="BM33" s="417">
        <v>3565.9999999999995</v>
      </c>
      <c r="BN33" s="417">
        <v>0</v>
      </c>
      <c r="BO33" s="417">
        <v>0</v>
      </c>
      <c r="BP33" s="417">
        <v>0</v>
      </c>
      <c r="BQ33" s="417">
        <v>0</v>
      </c>
      <c r="BR33" s="417">
        <v>0</v>
      </c>
      <c r="BS33" s="417">
        <v>0</v>
      </c>
      <c r="BT33" s="417">
        <v>0</v>
      </c>
      <c r="BU33" s="417">
        <v>0</v>
      </c>
      <c r="BV33" s="417">
        <v>0</v>
      </c>
      <c r="BW33" s="417">
        <v>0</v>
      </c>
      <c r="BX33" s="417">
        <v>0</v>
      </c>
      <c r="BY33" s="417">
        <v>0</v>
      </c>
      <c r="BZ33" s="417">
        <v>0</v>
      </c>
      <c r="CA33" s="417">
        <v>0</v>
      </c>
      <c r="CB33" s="417">
        <v>0</v>
      </c>
      <c r="CC33" s="417">
        <v>0</v>
      </c>
      <c r="CD33" s="417">
        <v>0</v>
      </c>
      <c r="CE33" s="417">
        <v>0</v>
      </c>
      <c r="CF33" s="417">
        <v>0</v>
      </c>
      <c r="CG33" s="417">
        <v>0</v>
      </c>
      <c r="CH33" s="417">
        <v>0</v>
      </c>
      <c r="CI33" s="417">
        <v>0</v>
      </c>
      <c r="CJ33" s="417">
        <v>0</v>
      </c>
      <c r="CK33" s="417">
        <v>0</v>
      </c>
      <c r="CL33" s="417">
        <v>0</v>
      </c>
      <c r="CM33" s="417">
        <v>0</v>
      </c>
      <c r="CN33" s="417">
        <v>0</v>
      </c>
      <c r="CO33" s="417">
        <v>0</v>
      </c>
      <c r="CP33" s="417">
        <v>0</v>
      </c>
      <c r="CQ33" s="417">
        <v>0</v>
      </c>
      <c r="CR33" s="417">
        <v>0</v>
      </c>
      <c r="CS33" s="417">
        <v>0</v>
      </c>
      <c r="CT33" s="417"/>
      <c r="CU33" s="417"/>
      <c r="CV33" s="417"/>
      <c r="CW33" s="417"/>
      <c r="CX33" s="417"/>
      <c r="CY33" s="417"/>
      <c r="CZ33" s="417"/>
      <c r="DA33" s="417"/>
      <c r="DB33" s="417"/>
      <c r="DC33" s="417"/>
      <c r="DD33" s="417"/>
      <c r="DE33" s="417"/>
      <c r="DF33" s="417"/>
      <c r="DG33" s="417"/>
      <c r="DH33" s="417"/>
      <c r="DI33" s="417"/>
      <c r="DJ33" s="417"/>
      <c r="DK33" s="417"/>
    </row>
    <row r="34" spans="1:115" s="416" customFormat="1" ht="16.149999999999999" hidden="1">
      <c r="A34" s="421" t="s">
        <v>7</v>
      </c>
      <c r="B34" s="421">
        <v>1</v>
      </c>
      <c r="C34" s="416" t="s">
        <v>55</v>
      </c>
      <c r="D34" s="417">
        <v>0</v>
      </c>
      <c r="E34" s="417">
        <v>100</v>
      </c>
      <c r="F34" s="417">
        <v>200</v>
      </c>
      <c r="G34" s="417">
        <v>300</v>
      </c>
      <c r="H34" s="417">
        <v>400</v>
      </c>
      <c r="I34" s="417">
        <v>10000</v>
      </c>
      <c r="J34" s="417">
        <v>10000</v>
      </c>
      <c r="K34" s="417">
        <v>10000</v>
      </c>
      <c r="L34" s="417">
        <v>10000</v>
      </c>
      <c r="M34" s="417">
        <v>10000</v>
      </c>
      <c r="N34" s="417">
        <v>10000</v>
      </c>
      <c r="O34" s="417">
        <v>9800</v>
      </c>
      <c r="P34" s="417">
        <v>9604</v>
      </c>
      <c r="Q34" s="417">
        <v>9412</v>
      </c>
      <c r="R34" s="417">
        <v>9224</v>
      </c>
      <c r="S34" s="417">
        <v>9040</v>
      </c>
      <c r="T34" s="417">
        <v>8859</v>
      </c>
      <c r="U34" s="417">
        <v>8682</v>
      </c>
      <c r="V34" s="417">
        <v>8508</v>
      </c>
      <c r="W34" s="417">
        <v>8338</v>
      </c>
      <c r="X34" s="417">
        <v>8171.0000000000009</v>
      </c>
      <c r="Y34" s="417">
        <v>8008</v>
      </c>
      <c r="Z34" s="417">
        <v>7848.0000000000009</v>
      </c>
      <c r="AA34" s="417">
        <v>7691</v>
      </c>
      <c r="AB34" s="417">
        <v>7537</v>
      </c>
      <c r="AC34" s="417">
        <v>7386</v>
      </c>
      <c r="AD34" s="417">
        <v>7238</v>
      </c>
      <c r="AE34" s="417">
        <v>7093</v>
      </c>
      <c r="AF34" s="417">
        <v>6951.0000000000009</v>
      </c>
      <c r="AG34" s="417">
        <v>6812</v>
      </c>
      <c r="AH34" s="417">
        <v>6676</v>
      </c>
      <c r="AI34" s="417">
        <v>6542</v>
      </c>
      <c r="AJ34" s="417">
        <v>6411</v>
      </c>
      <c r="AK34" s="417">
        <v>6283</v>
      </c>
      <c r="AL34" s="417">
        <v>6157</v>
      </c>
      <c r="AM34" s="417">
        <v>6034.0000000000009</v>
      </c>
      <c r="AN34" s="417">
        <v>5913.0000000000009</v>
      </c>
      <c r="AO34" s="417">
        <v>5795</v>
      </c>
      <c r="AP34" s="417">
        <v>5679</v>
      </c>
      <c r="AQ34" s="417">
        <v>5565</v>
      </c>
      <c r="AR34" s="417">
        <v>5454</v>
      </c>
      <c r="AS34" s="417">
        <v>5345</v>
      </c>
      <c r="AT34" s="417">
        <v>5238</v>
      </c>
      <c r="AU34" s="417">
        <v>5133</v>
      </c>
      <c r="AV34" s="417">
        <v>5030</v>
      </c>
      <c r="AW34" s="417">
        <v>4929</v>
      </c>
      <c r="AX34" s="417">
        <v>4830</v>
      </c>
      <c r="AY34" s="417">
        <v>4733</v>
      </c>
      <c r="AZ34" s="417">
        <v>4638</v>
      </c>
      <c r="BA34" s="417">
        <v>4545</v>
      </c>
      <c r="BB34" s="417">
        <v>4454</v>
      </c>
      <c r="BC34" s="417">
        <v>4365</v>
      </c>
      <c r="BD34" s="417">
        <v>4278</v>
      </c>
      <c r="BE34" s="417">
        <v>4192</v>
      </c>
      <c r="BF34" s="417">
        <v>4108</v>
      </c>
      <c r="BG34" s="417">
        <v>4026</v>
      </c>
      <c r="BH34" s="417">
        <v>3945</v>
      </c>
      <c r="BI34" s="417">
        <v>3866</v>
      </c>
      <c r="BJ34" s="417">
        <v>3789</v>
      </c>
      <c r="BK34" s="417">
        <v>3713</v>
      </c>
      <c r="BL34" s="417">
        <v>3639</v>
      </c>
      <c r="BM34" s="417">
        <v>0</v>
      </c>
      <c r="BN34" s="417">
        <v>0</v>
      </c>
      <c r="BO34" s="417">
        <v>0</v>
      </c>
      <c r="BP34" s="417">
        <v>0</v>
      </c>
      <c r="BQ34" s="417">
        <v>0</v>
      </c>
      <c r="BR34" s="417">
        <v>0</v>
      </c>
      <c r="BS34" s="417">
        <v>0</v>
      </c>
      <c r="BT34" s="417">
        <v>0</v>
      </c>
      <c r="BU34" s="417">
        <v>0</v>
      </c>
      <c r="BV34" s="417">
        <v>0</v>
      </c>
      <c r="BW34" s="417">
        <v>0</v>
      </c>
      <c r="BX34" s="417">
        <v>0</v>
      </c>
      <c r="BY34" s="417">
        <v>0</v>
      </c>
      <c r="BZ34" s="417">
        <v>0</v>
      </c>
      <c r="CA34" s="417">
        <v>0</v>
      </c>
      <c r="CB34" s="417">
        <v>0</v>
      </c>
      <c r="CC34" s="417">
        <v>0</v>
      </c>
      <c r="CD34" s="417">
        <v>0</v>
      </c>
      <c r="CE34" s="417">
        <v>0</v>
      </c>
      <c r="CF34" s="417">
        <v>0</v>
      </c>
      <c r="CG34" s="417">
        <v>0</v>
      </c>
      <c r="CH34" s="417">
        <v>0</v>
      </c>
      <c r="CI34" s="417">
        <v>0</v>
      </c>
      <c r="CJ34" s="417">
        <v>0</v>
      </c>
      <c r="CK34" s="417">
        <v>0</v>
      </c>
      <c r="CL34" s="417">
        <v>0</v>
      </c>
      <c r="CM34" s="417">
        <v>0</v>
      </c>
      <c r="CN34" s="417">
        <v>0</v>
      </c>
      <c r="CO34" s="417">
        <v>0</v>
      </c>
      <c r="CP34" s="417">
        <v>0</v>
      </c>
      <c r="CQ34" s="417">
        <v>0</v>
      </c>
      <c r="CR34" s="417">
        <v>0</v>
      </c>
      <c r="CS34" s="417">
        <v>0</v>
      </c>
      <c r="CT34" s="417"/>
      <c r="CU34" s="417"/>
      <c r="CV34" s="417"/>
      <c r="CW34" s="417"/>
      <c r="CX34" s="417"/>
      <c r="CY34" s="417"/>
      <c r="CZ34" s="417"/>
      <c r="DA34" s="417"/>
      <c r="DB34" s="417"/>
      <c r="DC34" s="417"/>
      <c r="DD34" s="417"/>
      <c r="DE34" s="417"/>
      <c r="DF34" s="417"/>
      <c r="DG34" s="417"/>
      <c r="DH34" s="417"/>
      <c r="DI34" s="417"/>
      <c r="DJ34" s="417"/>
      <c r="DK34" s="417"/>
    </row>
    <row r="35" spans="1:115" s="416" customFormat="1" ht="16.149999999999999" hidden="1">
      <c r="A35" s="421" t="s">
        <v>7</v>
      </c>
      <c r="B35" s="421">
        <v>1</v>
      </c>
      <c r="C35" s="416" t="s">
        <v>56</v>
      </c>
      <c r="D35" s="417">
        <v>0</v>
      </c>
      <c r="E35" s="417">
        <v>100</v>
      </c>
      <c r="F35" s="417">
        <v>200</v>
      </c>
      <c r="G35" s="417">
        <v>300</v>
      </c>
      <c r="H35" s="417">
        <v>400</v>
      </c>
      <c r="I35" s="417">
        <v>10000</v>
      </c>
      <c r="J35" s="417">
        <v>10000</v>
      </c>
      <c r="K35" s="417">
        <v>10000</v>
      </c>
      <c r="L35" s="417">
        <v>10000</v>
      </c>
      <c r="M35" s="417">
        <v>10000</v>
      </c>
      <c r="N35" s="417">
        <v>10000</v>
      </c>
      <c r="O35" s="417">
        <v>9800</v>
      </c>
      <c r="P35" s="417">
        <v>9604</v>
      </c>
      <c r="Q35" s="417">
        <v>9412</v>
      </c>
      <c r="R35" s="417">
        <v>9224</v>
      </c>
      <c r="S35" s="417">
        <v>9040</v>
      </c>
      <c r="T35" s="417">
        <v>8859</v>
      </c>
      <c r="U35" s="417">
        <v>8682</v>
      </c>
      <c r="V35" s="417">
        <v>8508</v>
      </c>
      <c r="W35" s="417">
        <v>8338</v>
      </c>
      <c r="X35" s="417">
        <v>8171.0000000000009</v>
      </c>
      <c r="Y35" s="417">
        <v>8008</v>
      </c>
      <c r="Z35" s="417">
        <v>7848.0000000000009</v>
      </c>
      <c r="AA35" s="417">
        <v>7691</v>
      </c>
      <c r="AB35" s="417">
        <v>7537</v>
      </c>
      <c r="AC35" s="417">
        <v>7386</v>
      </c>
      <c r="AD35" s="417">
        <v>7238</v>
      </c>
      <c r="AE35" s="417">
        <v>7093</v>
      </c>
      <c r="AF35" s="417">
        <v>6951.0000000000009</v>
      </c>
      <c r="AG35" s="417">
        <v>6812</v>
      </c>
      <c r="AH35" s="417">
        <v>6676</v>
      </c>
      <c r="AI35" s="417">
        <v>6542</v>
      </c>
      <c r="AJ35" s="417">
        <v>6411</v>
      </c>
      <c r="AK35" s="417">
        <v>6283</v>
      </c>
      <c r="AL35" s="417">
        <v>6157</v>
      </c>
      <c r="AM35" s="417">
        <v>6034.0000000000009</v>
      </c>
      <c r="AN35" s="417">
        <v>5913.0000000000009</v>
      </c>
      <c r="AO35" s="417">
        <v>5795</v>
      </c>
      <c r="AP35" s="417">
        <v>5679</v>
      </c>
      <c r="AQ35" s="417">
        <v>5565</v>
      </c>
      <c r="AR35" s="417">
        <v>5454</v>
      </c>
      <c r="AS35" s="417">
        <v>5345</v>
      </c>
      <c r="AT35" s="417">
        <v>5238</v>
      </c>
      <c r="AU35" s="417">
        <v>5133</v>
      </c>
      <c r="AV35" s="417">
        <v>5030</v>
      </c>
      <c r="AW35" s="417">
        <v>4929</v>
      </c>
      <c r="AX35" s="417">
        <v>4830</v>
      </c>
      <c r="AY35" s="417">
        <v>4733</v>
      </c>
      <c r="AZ35" s="417">
        <v>4638</v>
      </c>
      <c r="BA35" s="417">
        <v>4545</v>
      </c>
      <c r="BB35" s="417">
        <v>4454</v>
      </c>
      <c r="BC35" s="417">
        <v>4365</v>
      </c>
      <c r="BD35" s="417">
        <v>4278</v>
      </c>
      <c r="BE35" s="417">
        <v>4192</v>
      </c>
      <c r="BF35" s="417">
        <v>4108</v>
      </c>
      <c r="BG35" s="417">
        <v>4026</v>
      </c>
      <c r="BH35" s="417">
        <v>3945</v>
      </c>
      <c r="BI35" s="417">
        <v>3866</v>
      </c>
      <c r="BJ35" s="417">
        <v>3789</v>
      </c>
      <c r="BK35" s="417">
        <v>3713</v>
      </c>
      <c r="BL35" s="417">
        <v>0</v>
      </c>
      <c r="BM35" s="417">
        <v>0</v>
      </c>
      <c r="BN35" s="417">
        <v>0</v>
      </c>
      <c r="BO35" s="417">
        <v>0</v>
      </c>
      <c r="BP35" s="417">
        <v>0</v>
      </c>
      <c r="BQ35" s="417">
        <v>0</v>
      </c>
      <c r="BR35" s="417">
        <v>0</v>
      </c>
      <c r="BS35" s="417">
        <v>0</v>
      </c>
      <c r="BT35" s="417">
        <v>0</v>
      </c>
      <c r="BU35" s="417">
        <v>0</v>
      </c>
      <c r="BV35" s="417">
        <v>0</v>
      </c>
      <c r="BW35" s="417">
        <v>0</v>
      </c>
      <c r="BX35" s="417">
        <v>0</v>
      </c>
      <c r="BY35" s="417">
        <v>0</v>
      </c>
      <c r="BZ35" s="417">
        <v>0</v>
      </c>
      <c r="CA35" s="417">
        <v>0</v>
      </c>
      <c r="CB35" s="417">
        <v>0</v>
      </c>
      <c r="CC35" s="417">
        <v>0</v>
      </c>
      <c r="CD35" s="417">
        <v>0</v>
      </c>
      <c r="CE35" s="417">
        <v>0</v>
      </c>
      <c r="CF35" s="417">
        <v>0</v>
      </c>
      <c r="CG35" s="417">
        <v>0</v>
      </c>
      <c r="CH35" s="417">
        <v>0</v>
      </c>
      <c r="CI35" s="417">
        <v>0</v>
      </c>
      <c r="CJ35" s="417">
        <v>0</v>
      </c>
      <c r="CK35" s="417">
        <v>0</v>
      </c>
      <c r="CL35" s="417">
        <v>0</v>
      </c>
      <c r="CM35" s="417">
        <v>0</v>
      </c>
      <c r="CN35" s="417">
        <v>0</v>
      </c>
      <c r="CO35" s="417">
        <v>0</v>
      </c>
      <c r="CP35" s="417">
        <v>0</v>
      </c>
      <c r="CQ35" s="417">
        <v>0</v>
      </c>
      <c r="CR35" s="417">
        <v>0</v>
      </c>
      <c r="CS35" s="417">
        <v>0</v>
      </c>
      <c r="CT35" s="417"/>
      <c r="CU35" s="417"/>
      <c r="CV35" s="417"/>
      <c r="CW35" s="417"/>
      <c r="CX35" s="417"/>
      <c r="CY35" s="417"/>
      <c r="CZ35" s="417"/>
      <c r="DA35" s="417"/>
      <c r="DB35" s="417"/>
      <c r="DC35" s="417"/>
      <c r="DD35" s="417"/>
      <c r="DE35" s="417"/>
      <c r="DF35" s="417"/>
      <c r="DG35" s="417"/>
      <c r="DH35" s="417"/>
      <c r="DI35" s="417"/>
      <c r="DJ35" s="417"/>
      <c r="DK35" s="417"/>
    </row>
    <row r="36" spans="1:115" s="416" customFormat="1" ht="16.149999999999999" hidden="1">
      <c r="A36" s="421" t="s">
        <v>7</v>
      </c>
      <c r="B36" s="421">
        <v>1</v>
      </c>
      <c r="C36" s="416" t="s">
        <v>57</v>
      </c>
      <c r="D36" s="417">
        <v>0</v>
      </c>
      <c r="E36" s="417">
        <v>100</v>
      </c>
      <c r="F36" s="417">
        <v>200</v>
      </c>
      <c r="G36" s="417">
        <v>300</v>
      </c>
      <c r="H36" s="417">
        <v>400</v>
      </c>
      <c r="I36" s="417">
        <v>10000</v>
      </c>
      <c r="J36" s="417">
        <v>10000</v>
      </c>
      <c r="K36" s="417">
        <v>10000</v>
      </c>
      <c r="L36" s="417">
        <v>10000</v>
      </c>
      <c r="M36" s="417">
        <v>10000</v>
      </c>
      <c r="N36" s="417">
        <v>10000</v>
      </c>
      <c r="O36" s="417">
        <v>9800</v>
      </c>
      <c r="P36" s="417">
        <v>9604</v>
      </c>
      <c r="Q36" s="417">
        <v>9412</v>
      </c>
      <c r="R36" s="417">
        <v>9224</v>
      </c>
      <c r="S36" s="417">
        <v>9040</v>
      </c>
      <c r="T36" s="417">
        <v>8859</v>
      </c>
      <c r="U36" s="417">
        <v>8682</v>
      </c>
      <c r="V36" s="417">
        <v>8508</v>
      </c>
      <c r="W36" s="417">
        <v>8338</v>
      </c>
      <c r="X36" s="417">
        <v>8171.0000000000009</v>
      </c>
      <c r="Y36" s="417">
        <v>8008</v>
      </c>
      <c r="Z36" s="417">
        <v>7848.0000000000009</v>
      </c>
      <c r="AA36" s="417">
        <v>7691</v>
      </c>
      <c r="AB36" s="417">
        <v>7537</v>
      </c>
      <c r="AC36" s="417">
        <v>7386</v>
      </c>
      <c r="AD36" s="417">
        <v>7238</v>
      </c>
      <c r="AE36" s="417">
        <v>7093</v>
      </c>
      <c r="AF36" s="417">
        <v>6951.0000000000009</v>
      </c>
      <c r="AG36" s="417">
        <v>6812</v>
      </c>
      <c r="AH36" s="417">
        <v>6676</v>
      </c>
      <c r="AI36" s="417">
        <v>6542</v>
      </c>
      <c r="AJ36" s="417">
        <v>6411</v>
      </c>
      <c r="AK36" s="417">
        <v>6283</v>
      </c>
      <c r="AL36" s="417">
        <v>6157</v>
      </c>
      <c r="AM36" s="417">
        <v>6034.0000000000009</v>
      </c>
      <c r="AN36" s="417">
        <v>5913.0000000000009</v>
      </c>
      <c r="AO36" s="417">
        <v>5795</v>
      </c>
      <c r="AP36" s="417">
        <v>5679</v>
      </c>
      <c r="AQ36" s="417">
        <v>5565</v>
      </c>
      <c r="AR36" s="417">
        <v>5454</v>
      </c>
      <c r="AS36" s="417">
        <v>5345</v>
      </c>
      <c r="AT36" s="417">
        <v>5238</v>
      </c>
      <c r="AU36" s="417">
        <v>5133</v>
      </c>
      <c r="AV36" s="417">
        <v>5030</v>
      </c>
      <c r="AW36" s="417">
        <v>4929</v>
      </c>
      <c r="AX36" s="417">
        <v>4830</v>
      </c>
      <c r="AY36" s="417">
        <v>4733</v>
      </c>
      <c r="AZ36" s="417">
        <v>4638</v>
      </c>
      <c r="BA36" s="417">
        <v>4545</v>
      </c>
      <c r="BB36" s="417">
        <v>4454</v>
      </c>
      <c r="BC36" s="417">
        <v>4365</v>
      </c>
      <c r="BD36" s="417">
        <v>4278</v>
      </c>
      <c r="BE36" s="417">
        <v>4192</v>
      </c>
      <c r="BF36" s="417">
        <v>4108</v>
      </c>
      <c r="BG36" s="417">
        <v>4026</v>
      </c>
      <c r="BH36" s="417">
        <v>3945</v>
      </c>
      <c r="BI36" s="417">
        <v>3866</v>
      </c>
      <c r="BJ36" s="417">
        <v>3789</v>
      </c>
      <c r="BK36" s="417">
        <v>0</v>
      </c>
      <c r="BL36" s="417">
        <v>0</v>
      </c>
      <c r="BM36" s="417">
        <v>0</v>
      </c>
      <c r="BN36" s="417">
        <v>0</v>
      </c>
      <c r="BO36" s="417">
        <v>0</v>
      </c>
      <c r="BP36" s="417">
        <v>0</v>
      </c>
      <c r="BQ36" s="417">
        <v>0</v>
      </c>
      <c r="BR36" s="417">
        <v>0</v>
      </c>
      <c r="BS36" s="417">
        <v>0</v>
      </c>
      <c r="BT36" s="417">
        <v>0</v>
      </c>
      <c r="BU36" s="417">
        <v>0</v>
      </c>
      <c r="BV36" s="417">
        <v>0</v>
      </c>
      <c r="BW36" s="417">
        <v>0</v>
      </c>
      <c r="BX36" s="417">
        <v>0</v>
      </c>
      <c r="BY36" s="417">
        <v>0</v>
      </c>
      <c r="BZ36" s="417">
        <v>0</v>
      </c>
      <c r="CA36" s="417">
        <v>0</v>
      </c>
      <c r="CB36" s="417">
        <v>0</v>
      </c>
      <c r="CC36" s="417">
        <v>0</v>
      </c>
      <c r="CD36" s="417">
        <v>0</v>
      </c>
      <c r="CE36" s="417">
        <v>0</v>
      </c>
      <c r="CF36" s="417">
        <v>0</v>
      </c>
      <c r="CG36" s="417">
        <v>0</v>
      </c>
      <c r="CH36" s="417">
        <v>0</v>
      </c>
      <c r="CI36" s="417">
        <v>0</v>
      </c>
      <c r="CJ36" s="417">
        <v>0</v>
      </c>
      <c r="CK36" s="417">
        <v>0</v>
      </c>
      <c r="CL36" s="417">
        <v>0</v>
      </c>
      <c r="CM36" s="417">
        <v>0</v>
      </c>
      <c r="CN36" s="417">
        <v>0</v>
      </c>
      <c r="CO36" s="417">
        <v>0</v>
      </c>
      <c r="CP36" s="417">
        <v>0</v>
      </c>
      <c r="CQ36" s="417">
        <v>0</v>
      </c>
      <c r="CR36" s="417">
        <v>0</v>
      </c>
      <c r="CS36" s="417">
        <v>0</v>
      </c>
      <c r="CT36" s="417"/>
      <c r="CU36" s="417"/>
      <c r="CV36" s="417"/>
      <c r="CW36" s="417"/>
      <c r="CX36" s="417"/>
      <c r="CY36" s="417"/>
      <c r="CZ36" s="417"/>
      <c r="DA36" s="417"/>
      <c r="DB36" s="417"/>
      <c r="DC36" s="417"/>
      <c r="DD36" s="417"/>
      <c r="DE36" s="417"/>
      <c r="DF36" s="417"/>
      <c r="DG36" s="417"/>
      <c r="DH36" s="417"/>
      <c r="DI36" s="417"/>
      <c r="DJ36" s="417"/>
      <c r="DK36" s="417"/>
    </row>
    <row r="37" spans="1:115" s="416" customFormat="1" ht="16.149999999999999" hidden="1">
      <c r="A37" s="421" t="s">
        <v>7</v>
      </c>
      <c r="B37" s="421">
        <v>1</v>
      </c>
      <c r="C37" s="416" t="s">
        <v>58</v>
      </c>
      <c r="D37" s="417">
        <v>0</v>
      </c>
      <c r="E37" s="417">
        <v>100</v>
      </c>
      <c r="F37" s="417">
        <v>200</v>
      </c>
      <c r="G37" s="417">
        <v>300</v>
      </c>
      <c r="H37" s="417">
        <v>400</v>
      </c>
      <c r="I37" s="417">
        <v>10000</v>
      </c>
      <c r="J37" s="417">
        <v>10000</v>
      </c>
      <c r="K37" s="417">
        <v>10000</v>
      </c>
      <c r="L37" s="417">
        <v>10000</v>
      </c>
      <c r="M37" s="417">
        <v>10000</v>
      </c>
      <c r="N37" s="417">
        <v>10000</v>
      </c>
      <c r="O37" s="417">
        <v>9800</v>
      </c>
      <c r="P37" s="417">
        <v>9604</v>
      </c>
      <c r="Q37" s="417">
        <v>9412</v>
      </c>
      <c r="R37" s="417">
        <v>9224</v>
      </c>
      <c r="S37" s="417">
        <v>9040</v>
      </c>
      <c r="T37" s="417">
        <v>8859</v>
      </c>
      <c r="U37" s="417">
        <v>8682</v>
      </c>
      <c r="V37" s="417">
        <v>8508</v>
      </c>
      <c r="W37" s="417">
        <v>8338</v>
      </c>
      <c r="X37" s="417">
        <v>8171.0000000000009</v>
      </c>
      <c r="Y37" s="417">
        <v>8008</v>
      </c>
      <c r="Z37" s="417">
        <v>7848.0000000000009</v>
      </c>
      <c r="AA37" s="417">
        <v>7691</v>
      </c>
      <c r="AB37" s="417">
        <v>7537</v>
      </c>
      <c r="AC37" s="417">
        <v>7386</v>
      </c>
      <c r="AD37" s="417">
        <v>7238</v>
      </c>
      <c r="AE37" s="417">
        <v>7093</v>
      </c>
      <c r="AF37" s="417">
        <v>6951.0000000000009</v>
      </c>
      <c r="AG37" s="417">
        <v>6812</v>
      </c>
      <c r="AH37" s="417">
        <v>6676</v>
      </c>
      <c r="AI37" s="417">
        <v>6542</v>
      </c>
      <c r="AJ37" s="417">
        <v>6411</v>
      </c>
      <c r="AK37" s="417">
        <v>6283</v>
      </c>
      <c r="AL37" s="417">
        <v>6157</v>
      </c>
      <c r="AM37" s="417">
        <v>6034.0000000000009</v>
      </c>
      <c r="AN37" s="417">
        <v>5913.0000000000009</v>
      </c>
      <c r="AO37" s="417">
        <v>5795</v>
      </c>
      <c r="AP37" s="417">
        <v>5679</v>
      </c>
      <c r="AQ37" s="417">
        <v>5565</v>
      </c>
      <c r="AR37" s="417">
        <v>5454</v>
      </c>
      <c r="AS37" s="417">
        <v>5345</v>
      </c>
      <c r="AT37" s="417">
        <v>5238</v>
      </c>
      <c r="AU37" s="417">
        <v>5133</v>
      </c>
      <c r="AV37" s="417">
        <v>5030</v>
      </c>
      <c r="AW37" s="417">
        <v>4929</v>
      </c>
      <c r="AX37" s="417">
        <v>4830</v>
      </c>
      <c r="AY37" s="417">
        <v>4733</v>
      </c>
      <c r="AZ37" s="417">
        <v>4638</v>
      </c>
      <c r="BA37" s="417">
        <v>4545</v>
      </c>
      <c r="BB37" s="417">
        <v>4454</v>
      </c>
      <c r="BC37" s="417">
        <v>4365</v>
      </c>
      <c r="BD37" s="417">
        <v>4278</v>
      </c>
      <c r="BE37" s="417">
        <v>4192</v>
      </c>
      <c r="BF37" s="417">
        <v>4108</v>
      </c>
      <c r="BG37" s="417">
        <v>4026</v>
      </c>
      <c r="BH37" s="417">
        <v>3945</v>
      </c>
      <c r="BI37" s="417">
        <v>3866</v>
      </c>
      <c r="BJ37" s="417">
        <v>0</v>
      </c>
      <c r="BK37" s="417">
        <v>0</v>
      </c>
      <c r="BL37" s="417">
        <v>0</v>
      </c>
      <c r="BM37" s="417">
        <v>0</v>
      </c>
      <c r="BN37" s="417">
        <v>0</v>
      </c>
      <c r="BO37" s="417">
        <v>0</v>
      </c>
      <c r="BP37" s="417">
        <v>0</v>
      </c>
      <c r="BQ37" s="417">
        <v>0</v>
      </c>
      <c r="BR37" s="417">
        <v>0</v>
      </c>
      <c r="BS37" s="417">
        <v>0</v>
      </c>
      <c r="BT37" s="417">
        <v>0</v>
      </c>
      <c r="BU37" s="417">
        <v>0</v>
      </c>
      <c r="BV37" s="417">
        <v>0</v>
      </c>
      <c r="BW37" s="417">
        <v>0</v>
      </c>
      <c r="BX37" s="417">
        <v>0</v>
      </c>
      <c r="BY37" s="417">
        <v>0</v>
      </c>
      <c r="BZ37" s="417">
        <v>0</v>
      </c>
      <c r="CA37" s="417">
        <v>0</v>
      </c>
      <c r="CB37" s="417">
        <v>0</v>
      </c>
      <c r="CC37" s="417">
        <v>0</v>
      </c>
      <c r="CD37" s="417">
        <v>0</v>
      </c>
      <c r="CE37" s="417">
        <v>0</v>
      </c>
      <c r="CF37" s="417">
        <v>0</v>
      </c>
      <c r="CG37" s="417">
        <v>0</v>
      </c>
      <c r="CH37" s="417">
        <v>0</v>
      </c>
      <c r="CI37" s="417">
        <v>0</v>
      </c>
      <c r="CJ37" s="417">
        <v>0</v>
      </c>
      <c r="CK37" s="417">
        <v>0</v>
      </c>
      <c r="CL37" s="417">
        <v>0</v>
      </c>
      <c r="CM37" s="417">
        <v>0</v>
      </c>
      <c r="CN37" s="417">
        <v>0</v>
      </c>
      <c r="CO37" s="417">
        <v>0</v>
      </c>
      <c r="CP37" s="417">
        <v>0</v>
      </c>
      <c r="CQ37" s="417">
        <v>0</v>
      </c>
      <c r="CR37" s="417">
        <v>0</v>
      </c>
      <c r="CS37" s="417">
        <v>0</v>
      </c>
      <c r="CT37" s="417"/>
      <c r="CU37" s="417"/>
      <c r="CV37" s="417"/>
      <c r="CW37" s="417"/>
      <c r="CX37" s="417"/>
      <c r="CY37" s="417"/>
      <c r="CZ37" s="417"/>
      <c r="DA37" s="417"/>
      <c r="DB37" s="417"/>
      <c r="DC37" s="417"/>
      <c r="DD37" s="417"/>
      <c r="DE37" s="417"/>
      <c r="DF37" s="417"/>
      <c r="DG37" s="417"/>
      <c r="DH37" s="417"/>
      <c r="DI37" s="417"/>
      <c r="DJ37" s="417"/>
      <c r="DK37" s="417"/>
    </row>
    <row r="38" spans="1:115" s="416" customFormat="1" ht="16.149999999999999" hidden="1">
      <c r="A38" s="421" t="s">
        <v>7</v>
      </c>
      <c r="B38" s="421">
        <v>1</v>
      </c>
      <c r="C38" s="416" t="s">
        <v>59</v>
      </c>
      <c r="D38" s="417">
        <v>0</v>
      </c>
      <c r="E38" s="417">
        <v>100</v>
      </c>
      <c r="F38" s="417">
        <v>200</v>
      </c>
      <c r="G38" s="417">
        <v>300</v>
      </c>
      <c r="H38" s="417">
        <v>400</v>
      </c>
      <c r="I38" s="417">
        <v>10000</v>
      </c>
      <c r="J38" s="417">
        <v>10000</v>
      </c>
      <c r="K38" s="417">
        <v>10000</v>
      </c>
      <c r="L38" s="417">
        <v>10000</v>
      </c>
      <c r="M38" s="417">
        <v>10000</v>
      </c>
      <c r="N38" s="417">
        <v>10000</v>
      </c>
      <c r="O38" s="417">
        <v>9800</v>
      </c>
      <c r="P38" s="417">
        <v>9604</v>
      </c>
      <c r="Q38" s="417">
        <v>9412</v>
      </c>
      <c r="R38" s="417">
        <v>9224</v>
      </c>
      <c r="S38" s="417">
        <v>9040</v>
      </c>
      <c r="T38" s="417">
        <v>8859</v>
      </c>
      <c r="U38" s="417">
        <v>8682</v>
      </c>
      <c r="V38" s="417">
        <v>8508</v>
      </c>
      <c r="W38" s="417">
        <v>8338</v>
      </c>
      <c r="X38" s="417">
        <v>8171.0000000000009</v>
      </c>
      <c r="Y38" s="417">
        <v>8008</v>
      </c>
      <c r="Z38" s="417">
        <v>7848.0000000000009</v>
      </c>
      <c r="AA38" s="417">
        <v>7691</v>
      </c>
      <c r="AB38" s="417">
        <v>7537</v>
      </c>
      <c r="AC38" s="417">
        <v>7386</v>
      </c>
      <c r="AD38" s="417">
        <v>7238</v>
      </c>
      <c r="AE38" s="417">
        <v>7093</v>
      </c>
      <c r="AF38" s="417">
        <v>6951.0000000000009</v>
      </c>
      <c r="AG38" s="417">
        <v>6812</v>
      </c>
      <c r="AH38" s="417">
        <v>6676</v>
      </c>
      <c r="AI38" s="417">
        <v>6542</v>
      </c>
      <c r="AJ38" s="417">
        <v>6411</v>
      </c>
      <c r="AK38" s="417">
        <v>6283</v>
      </c>
      <c r="AL38" s="417">
        <v>6157</v>
      </c>
      <c r="AM38" s="417">
        <v>6034.0000000000009</v>
      </c>
      <c r="AN38" s="417">
        <v>5913.0000000000009</v>
      </c>
      <c r="AO38" s="417">
        <v>5795</v>
      </c>
      <c r="AP38" s="417">
        <v>5679</v>
      </c>
      <c r="AQ38" s="417">
        <v>5565</v>
      </c>
      <c r="AR38" s="417">
        <v>5454</v>
      </c>
      <c r="AS38" s="417">
        <v>5345</v>
      </c>
      <c r="AT38" s="417">
        <v>5238</v>
      </c>
      <c r="AU38" s="417">
        <v>5133</v>
      </c>
      <c r="AV38" s="417">
        <v>5030</v>
      </c>
      <c r="AW38" s="417">
        <v>4929</v>
      </c>
      <c r="AX38" s="417">
        <v>4830</v>
      </c>
      <c r="AY38" s="417">
        <v>4733</v>
      </c>
      <c r="AZ38" s="417">
        <v>4638</v>
      </c>
      <c r="BA38" s="417">
        <v>4545</v>
      </c>
      <c r="BB38" s="417">
        <v>4454</v>
      </c>
      <c r="BC38" s="417">
        <v>4365</v>
      </c>
      <c r="BD38" s="417">
        <v>4278</v>
      </c>
      <c r="BE38" s="417">
        <v>4192</v>
      </c>
      <c r="BF38" s="417">
        <v>4108</v>
      </c>
      <c r="BG38" s="417">
        <v>4026</v>
      </c>
      <c r="BH38" s="417">
        <v>3945</v>
      </c>
      <c r="BI38" s="417">
        <v>0</v>
      </c>
      <c r="BJ38" s="417">
        <v>0</v>
      </c>
      <c r="BK38" s="417">
        <v>0</v>
      </c>
      <c r="BL38" s="417">
        <v>0</v>
      </c>
      <c r="BM38" s="417">
        <v>0</v>
      </c>
      <c r="BN38" s="417">
        <v>0</v>
      </c>
      <c r="BO38" s="417">
        <v>0</v>
      </c>
      <c r="BP38" s="417">
        <v>0</v>
      </c>
      <c r="BQ38" s="417">
        <v>0</v>
      </c>
      <c r="BR38" s="417">
        <v>0</v>
      </c>
      <c r="BS38" s="417">
        <v>0</v>
      </c>
      <c r="BT38" s="417">
        <v>0</v>
      </c>
      <c r="BU38" s="417">
        <v>0</v>
      </c>
      <c r="BV38" s="417">
        <v>0</v>
      </c>
      <c r="BW38" s="417">
        <v>0</v>
      </c>
      <c r="BX38" s="417">
        <v>0</v>
      </c>
      <c r="BY38" s="417">
        <v>0</v>
      </c>
      <c r="BZ38" s="417">
        <v>0</v>
      </c>
      <c r="CA38" s="417">
        <v>0</v>
      </c>
      <c r="CB38" s="417">
        <v>0</v>
      </c>
      <c r="CC38" s="417">
        <v>0</v>
      </c>
      <c r="CD38" s="417">
        <v>0</v>
      </c>
      <c r="CE38" s="417">
        <v>0</v>
      </c>
      <c r="CF38" s="417">
        <v>0</v>
      </c>
      <c r="CG38" s="417">
        <v>0</v>
      </c>
      <c r="CH38" s="417">
        <v>0</v>
      </c>
      <c r="CI38" s="417">
        <v>0</v>
      </c>
      <c r="CJ38" s="417">
        <v>0</v>
      </c>
      <c r="CK38" s="417">
        <v>0</v>
      </c>
      <c r="CL38" s="417">
        <v>0</v>
      </c>
      <c r="CM38" s="417">
        <v>0</v>
      </c>
      <c r="CN38" s="417">
        <v>0</v>
      </c>
      <c r="CO38" s="417">
        <v>0</v>
      </c>
      <c r="CP38" s="417">
        <v>0</v>
      </c>
      <c r="CQ38" s="417">
        <v>0</v>
      </c>
      <c r="CR38" s="417">
        <v>0</v>
      </c>
      <c r="CS38" s="417">
        <v>0</v>
      </c>
      <c r="CT38" s="417"/>
      <c r="CU38" s="417"/>
      <c r="CV38" s="417"/>
      <c r="CW38" s="417"/>
      <c r="CX38" s="417"/>
      <c r="CY38" s="417"/>
      <c r="CZ38" s="417"/>
      <c r="DA38" s="417"/>
      <c r="DB38" s="417"/>
      <c r="DC38" s="417"/>
      <c r="DD38" s="417"/>
      <c r="DE38" s="417"/>
      <c r="DF38" s="417"/>
      <c r="DG38" s="417"/>
      <c r="DH38" s="417"/>
      <c r="DI38" s="417"/>
      <c r="DJ38" s="417"/>
      <c r="DK38" s="417"/>
    </row>
    <row r="39" spans="1:115" s="416" customFormat="1" ht="16.149999999999999" hidden="1">
      <c r="A39" s="421" t="s">
        <v>7</v>
      </c>
      <c r="B39" s="421">
        <v>1</v>
      </c>
      <c r="C39" s="416" t="s">
        <v>60</v>
      </c>
      <c r="D39" s="417">
        <v>0</v>
      </c>
      <c r="E39" s="417">
        <v>100</v>
      </c>
      <c r="F39" s="417">
        <v>200</v>
      </c>
      <c r="G39" s="417">
        <v>300</v>
      </c>
      <c r="H39" s="417">
        <v>400</v>
      </c>
      <c r="I39" s="417">
        <v>10000</v>
      </c>
      <c r="J39" s="417">
        <v>10000</v>
      </c>
      <c r="K39" s="417">
        <v>10000</v>
      </c>
      <c r="L39" s="417">
        <v>10000</v>
      </c>
      <c r="M39" s="417">
        <v>10000</v>
      </c>
      <c r="N39" s="417">
        <v>10000</v>
      </c>
      <c r="O39" s="417">
        <v>9800</v>
      </c>
      <c r="P39" s="417">
        <v>9604</v>
      </c>
      <c r="Q39" s="417">
        <v>9412</v>
      </c>
      <c r="R39" s="417">
        <v>9224</v>
      </c>
      <c r="S39" s="417">
        <v>9040</v>
      </c>
      <c r="T39" s="417">
        <v>8859</v>
      </c>
      <c r="U39" s="417">
        <v>8682</v>
      </c>
      <c r="V39" s="417">
        <v>8508</v>
      </c>
      <c r="W39" s="417">
        <v>8338</v>
      </c>
      <c r="X39" s="417">
        <v>8171.0000000000009</v>
      </c>
      <c r="Y39" s="417">
        <v>8008</v>
      </c>
      <c r="Z39" s="417">
        <v>7848.0000000000009</v>
      </c>
      <c r="AA39" s="417">
        <v>7691</v>
      </c>
      <c r="AB39" s="417">
        <v>7537</v>
      </c>
      <c r="AC39" s="417">
        <v>7386</v>
      </c>
      <c r="AD39" s="417">
        <v>7238</v>
      </c>
      <c r="AE39" s="417">
        <v>7093</v>
      </c>
      <c r="AF39" s="417">
        <v>6951.0000000000009</v>
      </c>
      <c r="AG39" s="417">
        <v>6812</v>
      </c>
      <c r="AH39" s="417">
        <v>6676</v>
      </c>
      <c r="AI39" s="417">
        <v>6542</v>
      </c>
      <c r="AJ39" s="417">
        <v>6411</v>
      </c>
      <c r="AK39" s="417">
        <v>6283</v>
      </c>
      <c r="AL39" s="417">
        <v>6157</v>
      </c>
      <c r="AM39" s="417">
        <v>6034.0000000000009</v>
      </c>
      <c r="AN39" s="417">
        <v>5913.0000000000009</v>
      </c>
      <c r="AO39" s="417">
        <v>5795</v>
      </c>
      <c r="AP39" s="417">
        <v>5679</v>
      </c>
      <c r="AQ39" s="417">
        <v>5565</v>
      </c>
      <c r="AR39" s="417">
        <v>5454</v>
      </c>
      <c r="AS39" s="417">
        <v>5345</v>
      </c>
      <c r="AT39" s="417">
        <v>5238</v>
      </c>
      <c r="AU39" s="417">
        <v>5133</v>
      </c>
      <c r="AV39" s="417">
        <v>5030</v>
      </c>
      <c r="AW39" s="417">
        <v>4929</v>
      </c>
      <c r="AX39" s="417">
        <v>4830</v>
      </c>
      <c r="AY39" s="417">
        <v>4733</v>
      </c>
      <c r="AZ39" s="417">
        <v>4638</v>
      </c>
      <c r="BA39" s="417">
        <v>4545</v>
      </c>
      <c r="BB39" s="417">
        <v>4454</v>
      </c>
      <c r="BC39" s="417">
        <v>4365</v>
      </c>
      <c r="BD39" s="417">
        <v>4278</v>
      </c>
      <c r="BE39" s="417">
        <v>4192</v>
      </c>
      <c r="BF39" s="417">
        <v>4108</v>
      </c>
      <c r="BG39" s="417">
        <v>4026</v>
      </c>
      <c r="BH39" s="417">
        <v>0</v>
      </c>
      <c r="BI39" s="417">
        <v>0</v>
      </c>
      <c r="BJ39" s="417">
        <v>0</v>
      </c>
      <c r="BK39" s="417">
        <v>0</v>
      </c>
      <c r="BL39" s="417">
        <v>0</v>
      </c>
      <c r="BM39" s="417">
        <v>0</v>
      </c>
      <c r="BN39" s="417">
        <v>0</v>
      </c>
      <c r="BO39" s="417">
        <v>0</v>
      </c>
      <c r="BP39" s="417">
        <v>0</v>
      </c>
      <c r="BQ39" s="417">
        <v>0</v>
      </c>
      <c r="BR39" s="417">
        <v>0</v>
      </c>
      <c r="BS39" s="417">
        <v>0</v>
      </c>
      <c r="BT39" s="417">
        <v>0</v>
      </c>
      <c r="BU39" s="417">
        <v>0</v>
      </c>
      <c r="BV39" s="417">
        <v>0</v>
      </c>
      <c r="BW39" s="417">
        <v>0</v>
      </c>
      <c r="BX39" s="417">
        <v>0</v>
      </c>
      <c r="BY39" s="417">
        <v>0</v>
      </c>
      <c r="BZ39" s="417">
        <v>0</v>
      </c>
      <c r="CA39" s="417">
        <v>0</v>
      </c>
      <c r="CB39" s="417">
        <v>0</v>
      </c>
      <c r="CC39" s="417">
        <v>0</v>
      </c>
      <c r="CD39" s="417">
        <v>0</v>
      </c>
      <c r="CE39" s="417">
        <v>0</v>
      </c>
      <c r="CF39" s="417">
        <v>0</v>
      </c>
      <c r="CG39" s="417">
        <v>0</v>
      </c>
      <c r="CH39" s="417">
        <v>0</v>
      </c>
      <c r="CI39" s="417">
        <v>0</v>
      </c>
      <c r="CJ39" s="417">
        <v>0</v>
      </c>
      <c r="CK39" s="417">
        <v>0</v>
      </c>
      <c r="CL39" s="417">
        <v>0</v>
      </c>
      <c r="CM39" s="417">
        <v>0</v>
      </c>
      <c r="CN39" s="417">
        <v>0</v>
      </c>
      <c r="CO39" s="417">
        <v>0</v>
      </c>
      <c r="CP39" s="417">
        <v>0</v>
      </c>
      <c r="CQ39" s="417">
        <v>0</v>
      </c>
      <c r="CR39" s="417">
        <v>0</v>
      </c>
      <c r="CS39" s="417">
        <v>0</v>
      </c>
      <c r="CT39" s="417"/>
      <c r="CU39" s="417"/>
      <c r="CV39" s="417"/>
      <c r="CW39" s="417"/>
      <c r="CX39" s="417"/>
      <c r="CY39" s="417"/>
      <c r="CZ39" s="417"/>
      <c r="DA39" s="417"/>
      <c r="DB39" s="417"/>
      <c r="DC39" s="417"/>
      <c r="DD39" s="417"/>
      <c r="DE39" s="417"/>
      <c r="DF39" s="417"/>
      <c r="DG39" s="417"/>
      <c r="DH39" s="417"/>
      <c r="DI39" s="417"/>
      <c r="DJ39" s="417"/>
      <c r="DK39" s="417"/>
    </row>
    <row r="40" spans="1:115" s="416" customFormat="1" ht="16.149999999999999" hidden="1">
      <c r="A40" s="421" t="s">
        <v>7</v>
      </c>
      <c r="B40" s="421">
        <v>1</v>
      </c>
      <c r="C40" s="416" t="s">
        <v>61</v>
      </c>
      <c r="D40" s="417">
        <v>0</v>
      </c>
      <c r="E40" s="417">
        <v>100</v>
      </c>
      <c r="F40" s="417">
        <v>200</v>
      </c>
      <c r="G40" s="417">
        <v>300</v>
      </c>
      <c r="H40" s="417">
        <v>400</v>
      </c>
      <c r="I40" s="417">
        <v>10000</v>
      </c>
      <c r="J40" s="417">
        <v>10000</v>
      </c>
      <c r="K40" s="417">
        <v>10000</v>
      </c>
      <c r="L40" s="417">
        <v>10000</v>
      </c>
      <c r="M40" s="417">
        <v>10000</v>
      </c>
      <c r="N40" s="417">
        <v>10000</v>
      </c>
      <c r="O40" s="417">
        <v>9800</v>
      </c>
      <c r="P40" s="417">
        <v>9604</v>
      </c>
      <c r="Q40" s="417">
        <v>9412</v>
      </c>
      <c r="R40" s="417">
        <v>9224</v>
      </c>
      <c r="S40" s="417">
        <v>9040</v>
      </c>
      <c r="T40" s="417">
        <v>8859</v>
      </c>
      <c r="U40" s="417">
        <v>8682</v>
      </c>
      <c r="V40" s="417">
        <v>8508</v>
      </c>
      <c r="W40" s="417">
        <v>8338</v>
      </c>
      <c r="X40" s="417">
        <v>8171.0000000000009</v>
      </c>
      <c r="Y40" s="417">
        <v>8008</v>
      </c>
      <c r="Z40" s="417">
        <v>7848.0000000000009</v>
      </c>
      <c r="AA40" s="417">
        <v>7691</v>
      </c>
      <c r="AB40" s="417">
        <v>7537</v>
      </c>
      <c r="AC40" s="417">
        <v>7386</v>
      </c>
      <c r="AD40" s="417">
        <v>7238</v>
      </c>
      <c r="AE40" s="417">
        <v>7093</v>
      </c>
      <c r="AF40" s="417">
        <v>6951.0000000000009</v>
      </c>
      <c r="AG40" s="417">
        <v>6812</v>
      </c>
      <c r="AH40" s="417">
        <v>6676</v>
      </c>
      <c r="AI40" s="417">
        <v>6542</v>
      </c>
      <c r="AJ40" s="417">
        <v>6411</v>
      </c>
      <c r="AK40" s="417">
        <v>6283</v>
      </c>
      <c r="AL40" s="417">
        <v>6157</v>
      </c>
      <c r="AM40" s="417">
        <v>6034.0000000000009</v>
      </c>
      <c r="AN40" s="417">
        <v>5913.0000000000009</v>
      </c>
      <c r="AO40" s="417">
        <v>5795</v>
      </c>
      <c r="AP40" s="417">
        <v>5679</v>
      </c>
      <c r="AQ40" s="417">
        <v>5565</v>
      </c>
      <c r="AR40" s="417">
        <v>5454</v>
      </c>
      <c r="AS40" s="417">
        <v>5345</v>
      </c>
      <c r="AT40" s="417">
        <v>5238</v>
      </c>
      <c r="AU40" s="417">
        <v>5133</v>
      </c>
      <c r="AV40" s="417">
        <v>5030</v>
      </c>
      <c r="AW40" s="417">
        <v>4929</v>
      </c>
      <c r="AX40" s="417">
        <v>4830</v>
      </c>
      <c r="AY40" s="417">
        <v>4733</v>
      </c>
      <c r="AZ40" s="417">
        <v>4638</v>
      </c>
      <c r="BA40" s="417">
        <v>4545</v>
      </c>
      <c r="BB40" s="417">
        <v>4454</v>
      </c>
      <c r="BC40" s="417">
        <v>4365</v>
      </c>
      <c r="BD40" s="417">
        <v>4278</v>
      </c>
      <c r="BE40" s="417">
        <v>4192</v>
      </c>
      <c r="BF40" s="417">
        <v>4108</v>
      </c>
      <c r="BG40" s="417">
        <v>0</v>
      </c>
      <c r="BH40" s="417">
        <v>0</v>
      </c>
      <c r="BI40" s="417">
        <v>0</v>
      </c>
      <c r="BJ40" s="417">
        <v>0</v>
      </c>
      <c r="BK40" s="417">
        <v>0</v>
      </c>
      <c r="BL40" s="417">
        <v>0</v>
      </c>
      <c r="BM40" s="417">
        <v>0</v>
      </c>
      <c r="BN40" s="417">
        <v>0</v>
      </c>
      <c r="BO40" s="417">
        <v>0</v>
      </c>
      <c r="BP40" s="417">
        <v>0</v>
      </c>
      <c r="BQ40" s="417">
        <v>0</v>
      </c>
      <c r="BR40" s="417">
        <v>0</v>
      </c>
      <c r="BS40" s="417">
        <v>0</v>
      </c>
      <c r="BT40" s="417">
        <v>0</v>
      </c>
      <c r="BU40" s="417">
        <v>0</v>
      </c>
      <c r="BV40" s="417">
        <v>0</v>
      </c>
      <c r="BW40" s="417">
        <v>0</v>
      </c>
      <c r="BX40" s="417">
        <v>0</v>
      </c>
      <c r="BY40" s="417">
        <v>0</v>
      </c>
      <c r="BZ40" s="417">
        <v>0</v>
      </c>
      <c r="CA40" s="417">
        <v>0</v>
      </c>
      <c r="CB40" s="417">
        <v>0</v>
      </c>
      <c r="CC40" s="417">
        <v>0</v>
      </c>
      <c r="CD40" s="417">
        <v>0</v>
      </c>
      <c r="CE40" s="417">
        <v>0</v>
      </c>
      <c r="CF40" s="417">
        <v>0</v>
      </c>
      <c r="CG40" s="417">
        <v>0</v>
      </c>
      <c r="CH40" s="417">
        <v>0</v>
      </c>
      <c r="CI40" s="417">
        <v>0</v>
      </c>
      <c r="CJ40" s="417">
        <v>0</v>
      </c>
      <c r="CK40" s="417">
        <v>0</v>
      </c>
      <c r="CL40" s="417">
        <v>0</v>
      </c>
      <c r="CM40" s="417">
        <v>0</v>
      </c>
      <c r="CN40" s="417">
        <v>0</v>
      </c>
      <c r="CO40" s="417">
        <v>0</v>
      </c>
      <c r="CP40" s="417">
        <v>0</v>
      </c>
      <c r="CQ40" s="417">
        <v>0</v>
      </c>
      <c r="CR40" s="417">
        <v>0</v>
      </c>
      <c r="CS40" s="417">
        <v>0</v>
      </c>
      <c r="CT40" s="417"/>
      <c r="CU40" s="417"/>
      <c r="CV40" s="417"/>
      <c r="CW40" s="417"/>
      <c r="CX40" s="417"/>
      <c r="CY40" s="417"/>
      <c r="CZ40" s="417"/>
      <c r="DA40" s="417"/>
      <c r="DB40" s="417"/>
      <c r="DC40" s="417"/>
      <c r="DD40" s="417"/>
      <c r="DE40" s="417"/>
      <c r="DF40" s="417"/>
      <c r="DG40" s="417"/>
      <c r="DH40" s="417"/>
      <c r="DI40" s="417"/>
      <c r="DJ40" s="417"/>
      <c r="DK40" s="417"/>
    </row>
    <row r="41" spans="1:115" s="416" customFormat="1" ht="16.149999999999999" hidden="1">
      <c r="A41" s="421" t="s">
        <v>7</v>
      </c>
      <c r="B41" s="421">
        <v>1</v>
      </c>
      <c r="C41" s="416" t="s">
        <v>62</v>
      </c>
      <c r="D41" s="417">
        <v>0</v>
      </c>
      <c r="E41" s="417">
        <v>100</v>
      </c>
      <c r="F41" s="417">
        <v>200</v>
      </c>
      <c r="G41" s="417">
        <v>300</v>
      </c>
      <c r="H41" s="417">
        <v>400</v>
      </c>
      <c r="I41" s="417">
        <v>10000</v>
      </c>
      <c r="J41" s="417">
        <v>10000</v>
      </c>
      <c r="K41" s="417">
        <v>10000</v>
      </c>
      <c r="L41" s="417">
        <v>10000</v>
      </c>
      <c r="M41" s="417">
        <v>10000</v>
      </c>
      <c r="N41" s="417">
        <v>10000</v>
      </c>
      <c r="O41" s="417">
        <v>9800</v>
      </c>
      <c r="P41" s="417">
        <v>9604</v>
      </c>
      <c r="Q41" s="417">
        <v>9412</v>
      </c>
      <c r="R41" s="417">
        <v>9224</v>
      </c>
      <c r="S41" s="417">
        <v>9040</v>
      </c>
      <c r="T41" s="417">
        <v>8859</v>
      </c>
      <c r="U41" s="417">
        <v>8682</v>
      </c>
      <c r="V41" s="417">
        <v>8508</v>
      </c>
      <c r="W41" s="417">
        <v>8338</v>
      </c>
      <c r="X41" s="417">
        <v>8171.0000000000009</v>
      </c>
      <c r="Y41" s="417">
        <v>8008</v>
      </c>
      <c r="Z41" s="417">
        <v>7848.0000000000009</v>
      </c>
      <c r="AA41" s="417">
        <v>7691</v>
      </c>
      <c r="AB41" s="417">
        <v>7537</v>
      </c>
      <c r="AC41" s="417">
        <v>7386</v>
      </c>
      <c r="AD41" s="417">
        <v>7238</v>
      </c>
      <c r="AE41" s="417">
        <v>7093</v>
      </c>
      <c r="AF41" s="417">
        <v>6951.0000000000009</v>
      </c>
      <c r="AG41" s="417">
        <v>6812</v>
      </c>
      <c r="AH41" s="417">
        <v>6676</v>
      </c>
      <c r="AI41" s="417">
        <v>6542</v>
      </c>
      <c r="AJ41" s="417">
        <v>6411</v>
      </c>
      <c r="AK41" s="417">
        <v>6283</v>
      </c>
      <c r="AL41" s="417">
        <v>6157</v>
      </c>
      <c r="AM41" s="417">
        <v>6034.0000000000009</v>
      </c>
      <c r="AN41" s="417">
        <v>5913.0000000000009</v>
      </c>
      <c r="AO41" s="417">
        <v>5795</v>
      </c>
      <c r="AP41" s="417">
        <v>5679</v>
      </c>
      <c r="AQ41" s="417">
        <v>5565</v>
      </c>
      <c r="AR41" s="417">
        <v>5454</v>
      </c>
      <c r="AS41" s="417">
        <v>5345</v>
      </c>
      <c r="AT41" s="417">
        <v>5238</v>
      </c>
      <c r="AU41" s="417">
        <v>5133</v>
      </c>
      <c r="AV41" s="417">
        <v>5030</v>
      </c>
      <c r="AW41" s="417">
        <v>4929</v>
      </c>
      <c r="AX41" s="417">
        <v>4830</v>
      </c>
      <c r="AY41" s="417">
        <v>4733</v>
      </c>
      <c r="AZ41" s="417">
        <v>4638</v>
      </c>
      <c r="BA41" s="417">
        <v>4545</v>
      </c>
      <c r="BB41" s="417">
        <v>4454</v>
      </c>
      <c r="BC41" s="417">
        <v>4365</v>
      </c>
      <c r="BD41" s="417">
        <v>4278</v>
      </c>
      <c r="BE41" s="417">
        <v>4192</v>
      </c>
      <c r="BF41" s="417">
        <v>0</v>
      </c>
      <c r="BG41" s="417">
        <v>0</v>
      </c>
      <c r="BH41" s="417">
        <v>0</v>
      </c>
      <c r="BI41" s="417">
        <v>0</v>
      </c>
      <c r="BJ41" s="417">
        <v>0</v>
      </c>
      <c r="BK41" s="417">
        <v>0</v>
      </c>
      <c r="BL41" s="417">
        <v>0</v>
      </c>
      <c r="BM41" s="417">
        <v>0</v>
      </c>
      <c r="BN41" s="417">
        <v>0</v>
      </c>
      <c r="BO41" s="417">
        <v>0</v>
      </c>
      <c r="BP41" s="417">
        <v>0</v>
      </c>
      <c r="BQ41" s="417">
        <v>0</v>
      </c>
      <c r="BR41" s="417">
        <v>0</v>
      </c>
      <c r="BS41" s="417">
        <v>0</v>
      </c>
      <c r="BT41" s="417">
        <v>0</v>
      </c>
      <c r="BU41" s="417">
        <v>0</v>
      </c>
      <c r="BV41" s="417">
        <v>0</v>
      </c>
      <c r="BW41" s="417">
        <v>0</v>
      </c>
      <c r="BX41" s="417">
        <v>0</v>
      </c>
      <c r="BY41" s="417">
        <v>0</v>
      </c>
      <c r="BZ41" s="417">
        <v>0</v>
      </c>
      <c r="CA41" s="417">
        <v>0</v>
      </c>
      <c r="CB41" s="417">
        <v>0</v>
      </c>
      <c r="CC41" s="417">
        <v>0</v>
      </c>
      <c r="CD41" s="417">
        <v>0</v>
      </c>
      <c r="CE41" s="417">
        <v>0</v>
      </c>
      <c r="CF41" s="417">
        <v>0</v>
      </c>
      <c r="CG41" s="417">
        <v>0</v>
      </c>
      <c r="CH41" s="417">
        <v>0</v>
      </c>
      <c r="CI41" s="417">
        <v>0</v>
      </c>
      <c r="CJ41" s="417">
        <v>0</v>
      </c>
      <c r="CK41" s="417">
        <v>0</v>
      </c>
      <c r="CL41" s="417">
        <v>0</v>
      </c>
      <c r="CM41" s="417">
        <v>0</v>
      </c>
      <c r="CN41" s="417">
        <v>0</v>
      </c>
      <c r="CO41" s="417">
        <v>0</v>
      </c>
      <c r="CP41" s="417">
        <v>0</v>
      </c>
      <c r="CQ41" s="417">
        <v>0</v>
      </c>
      <c r="CR41" s="417">
        <v>0</v>
      </c>
      <c r="CS41" s="417">
        <v>0</v>
      </c>
      <c r="CT41" s="417"/>
      <c r="CU41" s="417"/>
      <c r="CV41" s="417"/>
      <c r="CW41" s="417"/>
      <c r="CX41" s="417"/>
      <c r="CY41" s="417"/>
      <c r="CZ41" s="417"/>
      <c r="DA41" s="417"/>
      <c r="DB41" s="417"/>
      <c r="DC41" s="417"/>
      <c r="DD41" s="417"/>
      <c r="DE41" s="417"/>
      <c r="DF41" s="417"/>
      <c r="DG41" s="417"/>
      <c r="DH41" s="417"/>
      <c r="DI41" s="417"/>
      <c r="DJ41" s="417"/>
      <c r="DK41" s="417"/>
    </row>
    <row r="42" spans="1:115" s="416" customFormat="1" ht="16.149999999999999" hidden="1">
      <c r="A42" s="421" t="s">
        <v>7</v>
      </c>
      <c r="B42" s="421">
        <v>1</v>
      </c>
      <c r="C42" s="416" t="s">
        <v>63</v>
      </c>
      <c r="D42" s="417">
        <v>0</v>
      </c>
      <c r="E42" s="417">
        <v>100</v>
      </c>
      <c r="F42" s="417">
        <v>200</v>
      </c>
      <c r="G42" s="417">
        <v>300</v>
      </c>
      <c r="H42" s="417">
        <v>400</v>
      </c>
      <c r="I42" s="417">
        <v>10000</v>
      </c>
      <c r="J42" s="417">
        <v>10000</v>
      </c>
      <c r="K42" s="417">
        <v>10000</v>
      </c>
      <c r="L42" s="417">
        <v>10000</v>
      </c>
      <c r="M42" s="417">
        <v>10000</v>
      </c>
      <c r="N42" s="417">
        <v>10000</v>
      </c>
      <c r="O42" s="417">
        <v>9800</v>
      </c>
      <c r="P42" s="417">
        <v>9604</v>
      </c>
      <c r="Q42" s="417">
        <v>9412</v>
      </c>
      <c r="R42" s="417">
        <v>9224</v>
      </c>
      <c r="S42" s="417">
        <v>9040</v>
      </c>
      <c r="T42" s="417">
        <v>8859</v>
      </c>
      <c r="U42" s="417">
        <v>8682</v>
      </c>
      <c r="V42" s="417">
        <v>8508</v>
      </c>
      <c r="W42" s="417">
        <v>8338</v>
      </c>
      <c r="X42" s="417">
        <v>8171.0000000000009</v>
      </c>
      <c r="Y42" s="417">
        <v>8008</v>
      </c>
      <c r="Z42" s="417">
        <v>7848.0000000000009</v>
      </c>
      <c r="AA42" s="417">
        <v>7691</v>
      </c>
      <c r="AB42" s="417">
        <v>7537</v>
      </c>
      <c r="AC42" s="417">
        <v>7386</v>
      </c>
      <c r="AD42" s="417">
        <v>7238</v>
      </c>
      <c r="AE42" s="417">
        <v>7093</v>
      </c>
      <c r="AF42" s="417">
        <v>6951.0000000000009</v>
      </c>
      <c r="AG42" s="417">
        <v>6812</v>
      </c>
      <c r="AH42" s="417">
        <v>6676</v>
      </c>
      <c r="AI42" s="417">
        <v>6542</v>
      </c>
      <c r="AJ42" s="417">
        <v>6411</v>
      </c>
      <c r="AK42" s="417">
        <v>6283</v>
      </c>
      <c r="AL42" s="417">
        <v>6157</v>
      </c>
      <c r="AM42" s="417">
        <v>6034.0000000000009</v>
      </c>
      <c r="AN42" s="417">
        <v>5913.0000000000009</v>
      </c>
      <c r="AO42" s="417">
        <v>5795</v>
      </c>
      <c r="AP42" s="417">
        <v>5679</v>
      </c>
      <c r="AQ42" s="417">
        <v>5565</v>
      </c>
      <c r="AR42" s="417">
        <v>5454</v>
      </c>
      <c r="AS42" s="417">
        <v>5345</v>
      </c>
      <c r="AT42" s="417">
        <v>5238</v>
      </c>
      <c r="AU42" s="417">
        <v>5133</v>
      </c>
      <c r="AV42" s="417">
        <v>5030</v>
      </c>
      <c r="AW42" s="417">
        <v>4929</v>
      </c>
      <c r="AX42" s="417">
        <v>4830</v>
      </c>
      <c r="AY42" s="417">
        <v>4733</v>
      </c>
      <c r="AZ42" s="417">
        <v>4638</v>
      </c>
      <c r="BA42" s="417">
        <v>4545</v>
      </c>
      <c r="BB42" s="417">
        <v>4454</v>
      </c>
      <c r="BC42" s="417">
        <v>4365</v>
      </c>
      <c r="BD42" s="417">
        <v>4278</v>
      </c>
      <c r="BE42" s="417">
        <v>0</v>
      </c>
      <c r="BF42" s="417">
        <v>0</v>
      </c>
      <c r="BG42" s="417">
        <v>0</v>
      </c>
      <c r="BH42" s="417">
        <v>0</v>
      </c>
      <c r="BI42" s="417">
        <v>0</v>
      </c>
      <c r="BJ42" s="417">
        <v>0</v>
      </c>
      <c r="BK42" s="417">
        <v>0</v>
      </c>
      <c r="BL42" s="417">
        <v>0</v>
      </c>
      <c r="BM42" s="417">
        <v>0</v>
      </c>
      <c r="BN42" s="417">
        <v>0</v>
      </c>
      <c r="BO42" s="417">
        <v>0</v>
      </c>
      <c r="BP42" s="417">
        <v>0</v>
      </c>
      <c r="BQ42" s="417">
        <v>0</v>
      </c>
      <c r="BR42" s="417">
        <v>0</v>
      </c>
      <c r="BS42" s="417">
        <v>0</v>
      </c>
      <c r="BT42" s="417">
        <v>0</v>
      </c>
      <c r="BU42" s="417">
        <v>0</v>
      </c>
      <c r="BV42" s="417">
        <v>0</v>
      </c>
      <c r="BW42" s="417">
        <v>0</v>
      </c>
      <c r="BX42" s="417">
        <v>0</v>
      </c>
      <c r="BY42" s="417">
        <v>0</v>
      </c>
      <c r="BZ42" s="417">
        <v>0</v>
      </c>
      <c r="CA42" s="417">
        <v>0</v>
      </c>
      <c r="CB42" s="417">
        <v>0</v>
      </c>
      <c r="CC42" s="417">
        <v>0</v>
      </c>
      <c r="CD42" s="417">
        <v>0</v>
      </c>
      <c r="CE42" s="417">
        <v>0</v>
      </c>
      <c r="CF42" s="417">
        <v>0</v>
      </c>
      <c r="CG42" s="417">
        <v>0</v>
      </c>
      <c r="CH42" s="417">
        <v>0</v>
      </c>
      <c r="CI42" s="417">
        <v>0</v>
      </c>
      <c r="CJ42" s="417">
        <v>0</v>
      </c>
      <c r="CK42" s="417">
        <v>0</v>
      </c>
      <c r="CL42" s="417">
        <v>0</v>
      </c>
      <c r="CM42" s="417">
        <v>0</v>
      </c>
      <c r="CN42" s="417">
        <v>0</v>
      </c>
      <c r="CO42" s="417">
        <v>0</v>
      </c>
      <c r="CP42" s="417">
        <v>0</v>
      </c>
      <c r="CQ42" s="417">
        <v>0</v>
      </c>
      <c r="CR42" s="417">
        <v>0</v>
      </c>
      <c r="CS42" s="417">
        <v>0</v>
      </c>
      <c r="CT42" s="417"/>
      <c r="CU42" s="417"/>
      <c r="CV42" s="417"/>
      <c r="CW42" s="417"/>
      <c r="CX42" s="417"/>
      <c r="CY42" s="417"/>
      <c r="CZ42" s="417"/>
      <c r="DA42" s="417"/>
      <c r="DB42" s="417"/>
      <c r="DC42" s="417"/>
      <c r="DD42" s="417"/>
      <c r="DE42" s="417"/>
      <c r="DF42" s="417"/>
      <c r="DG42" s="417"/>
      <c r="DH42" s="417"/>
      <c r="DI42" s="417"/>
      <c r="DJ42" s="417"/>
      <c r="DK42" s="417"/>
    </row>
    <row r="43" spans="1:115" s="416" customFormat="1" ht="16.149999999999999" hidden="1">
      <c r="A43" s="421" t="s">
        <v>7</v>
      </c>
      <c r="B43" s="421">
        <v>1</v>
      </c>
      <c r="C43" s="416" t="s">
        <v>64</v>
      </c>
      <c r="D43" s="417">
        <v>0</v>
      </c>
      <c r="E43" s="417">
        <v>100</v>
      </c>
      <c r="F43" s="417">
        <v>200</v>
      </c>
      <c r="G43" s="417">
        <v>300</v>
      </c>
      <c r="H43" s="417">
        <v>400</v>
      </c>
      <c r="I43" s="417">
        <v>10000</v>
      </c>
      <c r="J43" s="417">
        <v>10000</v>
      </c>
      <c r="K43" s="417">
        <v>10000</v>
      </c>
      <c r="L43" s="417">
        <v>10000</v>
      </c>
      <c r="M43" s="417">
        <v>10000</v>
      </c>
      <c r="N43" s="417">
        <v>10000</v>
      </c>
      <c r="O43" s="417">
        <v>9800</v>
      </c>
      <c r="P43" s="417">
        <v>9604</v>
      </c>
      <c r="Q43" s="417">
        <v>9412</v>
      </c>
      <c r="R43" s="417">
        <v>9224</v>
      </c>
      <c r="S43" s="417">
        <v>9040</v>
      </c>
      <c r="T43" s="417">
        <v>8859</v>
      </c>
      <c r="U43" s="417">
        <v>8682</v>
      </c>
      <c r="V43" s="417">
        <v>8508</v>
      </c>
      <c r="W43" s="417">
        <v>8338</v>
      </c>
      <c r="X43" s="417">
        <v>8171.0000000000009</v>
      </c>
      <c r="Y43" s="417">
        <v>8008</v>
      </c>
      <c r="Z43" s="417">
        <v>7848.0000000000009</v>
      </c>
      <c r="AA43" s="417">
        <v>7691</v>
      </c>
      <c r="AB43" s="417">
        <v>7537</v>
      </c>
      <c r="AC43" s="417">
        <v>7386</v>
      </c>
      <c r="AD43" s="417">
        <v>7238</v>
      </c>
      <c r="AE43" s="417">
        <v>7093</v>
      </c>
      <c r="AF43" s="417">
        <v>6951.0000000000009</v>
      </c>
      <c r="AG43" s="417">
        <v>6812</v>
      </c>
      <c r="AH43" s="417">
        <v>6676</v>
      </c>
      <c r="AI43" s="417">
        <v>6542</v>
      </c>
      <c r="AJ43" s="417">
        <v>6411</v>
      </c>
      <c r="AK43" s="417">
        <v>6283</v>
      </c>
      <c r="AL43" s="417">
        <v>6157</v>
      </c>
      <c r="AM43" s="417">
        <v>6034.0000000000009</v>
      </c>
      <c r="AN43" s="417">
        <v>5913.0000000000009</v>
      </c>
      <c r="AO43" s="417">
        <v>5795</v>
      </c>
      <c r="AP43" s="417">
        <v>5679</v>
      </c>
      <c r="AQ43" s="417">
        <v>5565</v>
      </c>
      <c r="AR43" s="417">
        <v>5454</v>
      </c>
      <c r="AS43" s="417">
        <v>5345</v>
      </c>
      <c r="AT43" s="417">
        <v>5238</v>
      </c>
      <c r="AU43" s="417">
        <v>5133</v>
      </c>
      <c r="AV43" s="417">
        <v>5030</v>
      </c>
      <c r="AW43" s="417">
        <v>4929</v>
      </c>
      <c r="AX43" s="417">
        <v>4830</v>
      </c>
      <c r="AY43" s="417">
        <v>4733</v>
      </c>
      <c r="AZ43" s="417">
        <v>4638</v>
      </c>
      <c r="BA43" s="417">
        <v>4545</v>
      </c>
      <c r="BB43" s="417">
        <v>4454</v>
      </c>
      <c r="BC43" s="417">
        <v>4365</v>
      </c>
      <c r="BD43" s="417">
        <v>0</v>
      </c>
      <c r="BE43" s="417">
        <v>0</v>
      </c>
      <c r="BF43" s="417">
        <v>0</v>
      </c>
      <c r="BG43" s="417">
        <v>0</v>
      </c>
      <c r="BH43" s="417">
        <v>0</v>
      </c>
      <c r="BI43" s="417">
        <v>0</v>
      </c>
      <c r="BJ43" s="417">
        <v>0</v>
      </c>
      <c r="BK43" s="417">
        <v>0</v>
      </c>
      <c r="BL43" s="417">
        <v>0</v>
      </c>
      <c r="BM43" s="417">
        <v>0</v>
      </c>
      <c r="BN43" s="417">
        <v>0</v>
      </c>
      <c r="BO43" s="417">
        <v>0</v>
      </c>
      <c r="BP43" s="417">
        <v>0</v>
      </c>
      <c r="BQ43" s="417">
        <v>0</v>
      </c>
      <c r="BR43" s="417">
        <v>0</v>
      </c>
      <c r="BS43" s="417">
        <v>0</v>
      </c>
      <c r="BT43" s="417">
        <v>0</v>
      </c>
      <c r="BU43" s="417">
        <v>0</v>
      </c>
      <c r="BV43" s="417">
        <v>0</v>
      </c>
      <c r="BW43" s="417">
        <v>0</v>
      </c>
      <c r="BX43" s="417">
        <v>0</v>
      </c>
      <c r="BY43" s="417">
        <v>0</v>
      </c>
      <c r="BZ43" s="417">
        <v>0</v>
      </c>
      <c r="CA43" s="417">
        <v>0</v>
      </c>
      <c r="CB43" s="417">
        <v>0</v>
      </c>
      <c r="CC43" s="417">
        <v>0</v>
      </c>
      <c r="CD43" s="417">
        <v>0</v>
      </c>
      <c r="CE43" s="417">
        <v>0</v>
      </c>
      <c r="CF43" s="417">
        <v>0</v>
      </c>
      <c r="CG43" s="417">
        <v>0</v>
      </c>
      <c r="CH43" s="417">
        <v>0</v>
      </c>
      <c r="CI43" s="417">
        <v>0</v>
      </c>
      <c r="CJ43" s="417">
        <v>0</v>
      </c>
      <c r="CK43" s="417">
        <v>0</v>
      </c>
      <c r="CL43" s="417">
        <v>0</v>
      </c>
      <c r="CM43" s="417">
        <v>0</v>
      </c>
      <c r="CN43" s="417">
        <v>0</v>
      </c>
      <c r="CO43" s="417">
        <v>0</v>
      </c>
      <c r="CP43" s="417">
        <v>0</v>
      </c>
      <c r="CQ43" s="417">
        <v>0</v>
      </c>
      <c r="CR43" s="417">
        <v>0</v>
      </c>
      <c r="CS43" s="417">
        <v>0</v>
      </c>
      <c r="CT43" s="417"/>
      <c r="CU43" s="417"/>
      <c r="CV43" s="417"/>
      <c r="CW43" s="417"/>
      <c r="CX43" s="417"/>
      <c r="CY43" s="417"/>
      <c r="CZ43" s="417"/>
      <c r="DA43" s="417"/>
      <c r="DB43" s="417"/>
      <c r="DC43" s="417"/>
      <c r="DD43" s="417"/>
      <c r="DE43" s="417"/>
      <c r="DF43" s="417"/>
      <c r="DG43" s="417"/>
      <c r="DH43" s="417"/>
      <c r="DI43" s="417"/>
      <c r="DJ43" s="417"/>
      <c r="DK43" s="417"/>
    </row>
    <row r="44" spans="1:115" s="416" customFormat="1" ht="16.149999999999999" hidden="1">
      <c r="A44" s="421" t="s">
        <v>7</v>
      </c>
      <c r="B44" s="421">
        <v>1</v>
      </c>
      <c r="C44" s="416" t="s">
        <v>65</v>
      </c>
      <c r="D44" s="417">
        <v>0</v>
      </c>
      <c r="E44" s="417">
        <v>100</v>
      </c>
      <c r="F44" s="417">
        <v>200</v>
      </c>
      <c r="G44" s="417">
        <v>300</v>
      </c>
      <c r="H44" s="417">
        <v>400</v>
      </c>
      <c r="I44" s="417">
        <v>10000</v>
      </c>
      <c r="J44" s="417">
        <v>10000</v>
      </c>
      <c r="K44" s="417">
        <v>10000</v>
      </c>
      <c r="L44" s="417">
        <v>10000</v>
      </c>
      <c r="M44" s="417">
        <v>10000</v>
      </c>
      <c r="N44" s="417">
        <v>10000</v>
      </c>
      <c r="O44" s="417">
        <v>9800</v>
      </c>
      <c r="P44" s="417">
        <v>9604</v>
      </c>
      <c r="Q44" s="417">
        <v>9412</v>
      </c>
      <c r="R44" s="417">
        <v>9224</v>
      </c>
      <c r="S44" s="417">
        <v>9040</v>
      </c>
      <c r="T44" s="417">
        <v>8859</v>
      </c>
      <c r="U44" s="417">
        <v>8682</v>
      </c>
      <c r="V44" s="417">
        <v>8508</v>
      </c>
      <c r="W44" s="417">
        <v>8338</v>
      </c>
      <c r="X44" s="417">
        <v>8171.0000000000009</v>
      </c>
      <c r="Y44" s="417">
        <v>8008</v>
      </c>
      <c r="Z44" s="417">
        <v>7848.0000000000009</v>
      </c>
      <c r="AA44" s="417">
        <v>7691</v>
      </c>
      <c r="AB44" s="417">
        <v>7537</v>
      </c>
      <c r="AC44" s="417">
        <v>7386</v>
      </c>
      <c r="AD44" s="417">
        <v>7238</v>
      </c>
      <c r="AE44" s="417">
        <v>7093</v>
      </c>
      <c r="AF44" s="417">
        <v>6951.0000000000009</v>
      </c>
      <c r="AG44" s="417">
        <v>6812</v>
      </c>
      <c r="AH44" s="417">
        <v>6676</v>
      </c>
      <c r="AI44" s="417">
        <v>6542</v>
      </c>
      <c r="AJ44" s="417">
        <v>6411</v>
      </c>
      <c r="AK44" s="417">
        <v>6283</v>
      </c>
      <c r="AL44" s="417">
        <v>6157</v>
      </c>
      <c r="AM44" s="417">
        <v>6034.0000000000009</v>
      </c>
      <c r="AN44" s="417">
        <v>5913.0000000000009</v>
      </c>
      <c r="AO44" s="417">
        <v>5795</v>
      </c>
      <c r="AP44" s="417">
        <v>5679</v>
      </c>
      <c r="AQ44" s="417">
        <v>5565</v>
      </c>
      <c r="AR44" s="417">
        <v>5454</v>
      </c>
      <c r="AS44" s="417">
        <v>5345</v>
      </c>
      <c r="AT44" s="417">
        <v>5238</v>
      </c>
      <c r="AU44" s="417">
        <v>5133</v>
      </c>
      <c r="AV44" s="417">
        <v>5030</v>
      </c>
      <c r="AW44" s="417">
        <v>4929</v>
      </c>
      <c r="AX44" s="417">
        <v>4830</v>
      </c>
      <c r="AY44" s="417">
        <v>4733</v>
      </c>
      <c r="AZ44" s="417">
        <v>4638</v>
      </c>
      <c r="BA44" s="417">
        <v>4545</v>
      </c>
      <c r="BB44" s="417">
        <v>4454</v>
      </c>
      <c r="BC44" s="417">
        <v>0</v>
      </c>
      <c r="BD44" s="417">
        <v>0</v>
      </c>
      <c r="BE44" s="417">
        <v>0</v>
      </c>
      <c r="BF44" s="417">
        <v>0</v>
      </c>
      <c r="BG44" s="417">
        <v>0</v>
      </c>
      <c r="BH44" s="417">
        <v>0</v>
      </c>
      <c r="BI44" s="417">
        <v>0</v>
      </c>
      <c r="BJ44" s="417">
        <v>0</v>
      </c>
      <c r="BK44" s="417">
        <v>0</v>
      </c>
      <c r="BL44" s="417">
        <v>0</v>
      </c>
      <c r="BM44" s="417">
        <v>0</v>
      </c>
      <c r="BN44" s="417">
        <v>0</v>
      </c>
      <c r="BO44" s="417">
        <v>0</v>
      </c>
      <c r="BP44" s="417">
        <v>0</v>
      </c>
      <c r="BQ44" s="417">
        <v>0</v>
      </c>
      <c r="BR44" s="417">
        <v>0</v>
      </c>
      <c r="BS44" s="417">
        <v>0</v>
      </c>
      <c r="BT44" s="417">
        <v>0</v>
      </c>
      <c r="BU44" s="417">
        <v>0</v>
      </c>
      <c r="BV44" s="417">
        <v>0</v>
      </c>
      <c r="BW44" s="417">
        <v>0</v>
      </c>
      <c r="BX44" s="417">
        <v>0</v>
      </c>
      <c r="BY44" s="417">
        <v>0</v>
      </c>
      <c r="BZ44" s="417">
        <v>0</v>
      </c>
      <c r="CA44" s="417">
        <v>0</v>
      </c>
      <c r="CB44" s="417">
        <v>0</v>
      </c>
      <c r="CC44" s="417">
        <v>0</v>
      </c>
      <c r="CD44" s="417">
        <v>0</v>
      </c>
      <c r="CE44" s="417">
        <v>0</v>
      </c>
      <c r="CF44" s="417">
        <v>0</v>
      </c>
      <c r="CG44" s="417">
        <v>0</v>
      </c>
      <c r="CH44" s="417">
        <v>0</v>
      </c>
      <c r="CI44" s="417">
        <v>0</v>
      </c>
      <c r="CJ44" s="417">
        <v>0</v>
      </c>
      <c r="CK44" s="417">
        <v>0</v>
      </c>
      <c r="CL44" s="417">
        <v>0</v>
      </c>
      <c r="CM44" s="417">
        <v>0</v>
      </c>
      <c r="CN44" s="417">
        <v>0</v>
      </c>
      <c r="CO44" s="417">
        <v>0</v>
      </c>
      <c r="CP44" s="417">
        <v>0</v>
      </c>
      <c r="CQ44" s="417">
        <v>0</v>
      </c>
      <c r="CR44" s="417">
        <v>0</v>
      </c>
      <c r="CS44" s="417">
        <v>0</v>
      </c>
      <c r="CT44" s="417"/>
      <c r="CU44" s="417"/>
      <c r="CV44" s="417"/>
      <c r="CW44" s="417"/>
      <c r="CX44" s="417"/>
      <c r="CY44" s="417"/>
      <c r="CZ44" s="417"/>
      <c r="DA44" s="417"/>
      <c r="DB44" s="417"/>
      <c r="DC44" s="417"/>
      <c r="DD44" s="417"/>
      <c r="DE44" s="417"/>
      <c r="DF44" s="417"/>
      <c r="DG44" s="417"/>
      <c r="DH44" s="417"/>
      <c r="DI44" s="417"/>
      <c r="DJ44" s="417"/>
      <c r="DK44" s="417"/>
    </row>
    <row r="45" spans="1:115" s="416" customFormat="1" ht="16.149999999999999" hidden="1">
      <c r="A45" s="421" t="s">
        <v>7</v>
      </c>
      <c r="B45" s="421">
        <v>1</v>
      </c>
      <c r="C45" s="416" t="s">
        <v>66</v>
      </c>
      <c r="D45" s="417">
        <v>0</v>
      </c>
      <c r="E45" s="417">
        <v>100</v>
      </c>
      <c r="F45" s="417">
        <v>200</v>
      </c>
      <c r="G45" s="417">
        <v>300</v>
      </c>
      <c r="H45" s="417">
        <v>400</v>
      </c>
      <c r="I45" s="417">
        <v>10000</v>
      </c>
      <c r="J45" s="417">
        <v>10000</v>
      </c>
      <c r="K45" s="417">
        <v>10000</v>
      </c>
      <c r="L45" s="417">
        <v>10000</v>
      </c>
      <c r="M45" s="417">
        <v>10000</v>
      </c>
      <c r="N45" s="417">
        <v>10000</v>
      </c>
      <c r="O45" s="417">
        <v>9800</v>
      </c>
      <c r="P45" s="417">
        <v>9604</v>
      </c>
      <c r="Q45" s="417">
        <v>9412</v>
      </c>
      <c r="R45" s="417">
        <v>9224</v>
      </c>
      <c r="S45" s="417">
        <v>9040</v>
      </c>
      <c r="T45" s="417">
        <v>8859</v>
      </c>
      <c r="U45" s="417">
        <v>8682</v>
      </c>
      <c r="V45" s="417">
        <v>8508</v>
      </c>
      <c r="W45" s="417">
        <v>8338</v>
      </c>
      <c r="X45" s="417">
        <v>8171.0000000000009</v>
      </c>
      <c r="Y45" s="417">
        <v>8008</v>
      </c>
      <c r="Z45" s="417">
        <v>7848.0000000000009</v>
      </c>
      <c r="AA45" s="417">
        <v>7691</v>
      </c>
      <c r="AB45" s="417">
        <v>7537</v>
      </c>
      <c r="AC45" s="417">
        <v>7386</v>
      </c>
      <c r="AD45" s="417">
        <v>7238</v>
      </c>
      <c r="AE45" s="417">
        <v>7093</v>
      </c>
      <c r="AF45" s="417">
        <v>6951.0000000000009</v>
      </c>
      <c r="AG45" s="417">
        <v>6812</v>
      </c>
      <c r="AH45" s="417">
        <v>6676</v>
      </c>
      <c r="AI45" s="417">
        <v>6542</v>
      </c>
      <c r="AJ45" s="417">
        <v>6411</v>
      </c>
      <c r="AK45" s="417">
        <v>6283</v>
      </c>
      <c r="AL45" s="417">
        <v>6157</v>
      </c>
      <c r="AM45" s="417">
        <v>6034.0000000000009</v>
      </c>
      <c r="AN45" s="417">
        <v>5913.0000000000009</v>
      </c>
      <c r="AO45" s="417">
        <v>5795</v>
      </c>
      <c r="AP45" s="417">
        <v>5679</v>
      </c>
      <c r="AQ45" s="417">
        <v>5565</v>
      </c>
      <c r="AR45" s="417">
        <v>5454</v>
      </c>
      <c r="AS45" s="417">
        <v>5345</v>
      </c>
      <c r="AT45" s="417">
        <v>5238</v>
      </c>
      <c r="AU45" s="417">
        <v>5133</v>
      </c>
      <c r="AV45" s="417">
        <v>5030</v>
      </c>
      <c r="AW45" s="417">
        <v>4929</v>
      </c>
      <c r="AX45" s="417">
        <v>4830</v>
      </c>
      <c r="AY45" s="417">
        <v>4733</v>
      </c>
      <c r="AZ45" s="417">
        <v>4638</v>
      </c>
      <c r="BA45" s="417">
        <v>4545</v>
      </c>
      <c r="BB45" s="417">
        <v>0</v>
      </c>
      <c r="BC45" s="417">
        <v>0</v>
      </c>
      <c r="BD45" s="417">
        <v>0</v>
      </c>
      <c r="BE45" s="417">
        <v>0</v>
      </c>
      <c r="BF45" s="417">
        <v>0</v>
      </c>
      <c r="BG45" s="417">
        <v>0</v>
      </c>
      <c r="BH45" s="417">
        <v>0</v>
      </c>
      <c r="BI45" s="417">
        <v>0</v>
      </c>
      <c r="BJ45" s="417">
        <v>0</v>
      </c>
      <c r="BK45" s="417">
        <v>0</v>
      </c>
      <c r="BL45" s="417">
        <v>0</v>
      </c>
      <c r="BM45" s="417">
        <v>0</v>
      </c>
      <c r="BN45" s="417">
        <v>0</v>
      </c>
      <c r="BO45" s="417">
        <v>0</v>
      </c>
      <c r="BP45" s="417">
        <v>0</v>
      </c>
      <c r="BQ45" s="417">
        <v>0</v>
      </c>
      <c r="BR45" s="417">
        <v>0</v>
      </c>
      <c r="BS45" s="417">
        <v>0</v>
      </c>
      <c r="BT45" s="417">
        <v>0</v>
      </c>
      <c r="BU45" s="417">
        <v>0</v>
      </c>
      <c r="BV45" s="417">
        <v>0</v>
      </c>
      <c r="BW45" s="417">
        <v>0</v>
      </c>
      <c r="BX45" s="417">
        <v>0</v>
      </c>
      <c r="BY45" s="417">
        <v>0</v>
      </c>
      <c r="BZ45" s="417">
        <v>0</v>
      </c>
      <c r="CA45" s="417">
        <v>0</v>
      </c>
      <c r="CB45" s="417">
        <v>0</v>
      </c>
      <c r="CC45" s="417">
        <v>0</v>
      </c>
      <c r="CD45" s="417">
        <v>0</v>
      </c>
      <c r="CE45" s="417">
        <v>0</v>
      </c>
      <c r="CF45" s="417">
        <v>0</v>
      </c>
      <c r="CG45" s="417">
        <v>0</v>
      </c>
      <c r="CH45" s="417">
        <v>0</v>
      </c>
      <c r="CI45" s="417">
        <v>0</v>
      </c>
      <c r="CJ45" s="417">
        <v>0</v>
      </c>
      <c r="CK45" s="417">
        <v>0</v>
      </c>
      <c r="CL45" s="417">
        <v>0</v>
      </c>
      <c r="CM45" s="417">
        <v>0</v>
      </c>
      <c r="CN45" s="417">
        <v>0</v>
      </c>
      <c r="CO45" s="417">
        <v>0</v>
      </c>
      <c r="CP45" s="417">
        <v>0</v>
      </c>
      <c r="CQ45" s="417">
        <v>0</v>
      </c>
      <c r="CR45" s="417">
        <v>0</v>
      </c>
      <c r="CS45" s="417">
        <v>0</v>
      </c>
      <c r="CT45" s="417"/>
      <c r="CU45" s="417"/>
      <c r="CV45" s="417"/>
      <c r="CW45" s="417"/>
      <c r="CX45" s="417"/>
      <c r="CY45" s="417"/>
      <c r="CZ45" s="417"/>
      <c r="DA45" s="417"/>
      <c r="DB45" s="417"/>
      <c r="DC45" s="417"/>
      <c r="DD45" s="417"/>
      <c r="DE45" s="417"/>
      <c r="DF45" s="417"/>
      <c r="DG45" s="417"/>
      <c r="DH45" s="417"/>
      <c r="DI45" s="417"/>
      <c r="DJ45" s="417"/>
      <c r="DK45" s="417"/>
    </row>
    <row r="46" spans="1:115" s="416" customFormat="1" ht="16.149999999999999" hidden="1">
      <c r="A46" s="421" t="s">
        <v>7</v>
      </c>
      <c r="B46" s="421">
        <v>1</v>
      </c>
      <c r="C46" s="416" t="s">
        <v>67</v>
      </c>
      <c r="D46" s="417">
        <v>0</v>
      </c>
      <c r="E46" s="417">
        <v>100</v>
      </c>
      <c r="F46" s="417">
        <v>200</v>
      </c>
      <c r="G46" s="417">
        <v>300</v>
      </c>
      <c r="H46" s="417">
        <v>400</v>
      </c>
      <c r="I46" s="417">
        <v>10000</v>
      </c>
      <c r="J46" s="417">
        <v>10000</v>
      </c>
      <c r="K46" s="417">
        <v>10000</v>
      </c>
      <c r="L46" s="417">
        <v>10000</v>
      </c>
      <c r="M46" s="417">
        <v>10000</v>
      </c>
      <c r="N46" s="417">
        <v>10000</v>
      </c>
      <c r="O46" s="417">
        <v>9800</v>
      </c>
      <c r="P46" s="417">
        <v>9604</v>
      </c>
      <c r="Q46" s="417">
        <v>9412</v>
      </c>
      <c r="R46" s="417">
        <v>9224</v>
      </c>
      <c r="S46" s="417">
        <v>9040</v>
      </c>
      <c r="T46" s="417">
        <v>8859</v>
      </c>
      <c r="U46" s="417">
        <v>8682</v>
      </c>
      <c r="V46" s="417">
        <v>8508</v>
      </c>
      <c r="W46" s="417">
        <v>8338</v>
      </c>
      <c r="X46" s="417">
        <v>8171.0000000000009</v>
      </c>
      <c r="Y46" s="417">
        <v>8008</v>
      </c>
      <c r="Z46" s="417">
        <v>7848.0000000000009</v>
      </c>
      <c r="AA46" s="417">
        <v>7691</v>
      </c>
      <c r="AB46" s="417">
        <v>7537</v>
      </c>
      <c r="AC46" s="417">
        <v>7386</v>
      </c>
      <c r="AD46" s="417">
        <v>7238</v>
      </c>
      <c r="AE46" s="417">
        <v>7093</v>
      </c>
      <c r="AF46" s="417">
        <v>6951.0000000000009</v>
      </c>
      <c r="AG46" s="417">
        <v>6812</v>
      </c>
      <c r="AH46" s="417">
        <v>6676</v>
      </c>
      <c r="AI46" s="417">
        <v>6542</v>
      </c>
      <c r="AJ46" s="417">
        <v>6411</v>
      </c>
      <c r="AK46" s="417">
        <v>6283</v>
      </c>
      <c r="AL46" s="417">
        <v>6157</v>
      </c>
      <c r="AM46" s="417">
        <v>6034.0000000000009</v>
      </c>
      <c r="AN46" s="417">
        <v>5913.0000000000009</v>
      </c>
      <c r="AO46" s="417">
        <v>5795</v>
      </c>
      <c r="AP46" s="417">
        <v>5679</v>
      </c>
      <c r="AQ46" s="417">
        <v>5565</v>
      </c>
      <c r="AR46" s="417">
        <v>5454</v>
      </c>
      <c r="AS46" s="417">
        <v>5345</v>
      </c>
      <c r="AT46" s="417">
        <v>5238</v>
      </c>
      <c r="AU46" s="417">
        <v>5133</v>
      </c>
      <c r="AV46" s="417">
        <v>5030</v>
      </c>
      <c r="AW46" s="417">
        <v>4929</v>
      </c>
      <c r="AX46" s="417">
        <v>4830</v>
      </c>
      <c r="AY46" s="417">
        <v>4733</v>
      </c>
      <c r="AZ46" s="417">
        <v>4638</v>
      </c>
      <c r="BA46" s="417">
        <v>0</v>
      </c>
      <c r="BB46" s="417">
        <v>0</v>
      </c>
      <c r="BC46" s="417">
        <v>0</v>
      </c>
      <c r="BD46" s="417">
        <v>0</v>
      </c>
      <c r="BE46" s="417">
        <v>0</v>
      </c>
      <c r="BF46" s="417">
        <v>0</v>
      </c>
      <c r="BG46" s="417">
        <v>0</v>
      </c>
      <c r="BH46" s="417">
        <v>0</v>
      </c>
      <c r="BI46" s="417">
        <v>0</v>
      </c>
      <c r="BJ46" s="417">
        <v>0</v>
      </c>
      <c r="BK46" s="417">
        <v>0</v>
      </c>
      <c r="BL46" s="417">
        <v>0</v>
      </c>
      <c r="BM46" s="417">
        <v>0</v>
      </c>
      <c r="BN46" s="417">
        <v>0</v>
      </c>
      <c r="BO46" s="417">
        <v>0</v>
      </c>
      <c r="BP46" s="417">
        <v>0</v>
      </c>
      <c r="BQ46" s="417">
        <v>0</v>
      </c>
      <c r="BR46" s="417">
        <v>0</v>
      </c>
      <c r="BS46" s="417">
        <v>0</v>
      </c>
      <c r="BT46" s="417">
        <v>0</v>
      </c>
      <c r="BU46" s="417">
        <v>0</v>
      </c>
      <c r="BV46" s="417">
        <v>0</v>
      </c>
      <c r="BW46" s="417">
        <v>0</v>
      </c>
      <c r="BX46" s="417">
        <v>0</v>
      </c>
      <c r="BY46" s="417">
        <v>0</v>
      </c>
      <c r="BZ46" s="417">
        <v>0</v>
      </c>
      <c r="CA46" s="417">
        <v>0</v>
      </c>
      <c r="CB46" s="417">
        <v>0</v>
      </c>
      <c r="CC46" s="417">
        <v>0</v>
      </c>
      <c r="CD46" s="417">
        <v>0</v>
      </c>
      <c r="CE46" s="417">
        <v>0</v>
      </c>
      <c r="CF46" s="417">
        <v>0</v>
      </c>
      <c r="CG46" s="417">
        <v>0</v>
      </c>
      <c r="CH46" s="417">
        <v>0</v>
      </c>
      <c r="CI46" s="417">
        <v>0</v>
      </c>
      <c r="CJ46" s="417">
        <v>0</v>
      </c>
      <c r="CK46" s="417">
        <v>0</v>
      </c>
      <c r="CL46" s="417">
        <v>0</v>
      </c>
      <c r="CM46" s="417">
        <v>0</v>
      </c>
      <c r="CN46" s="417">
        <v>0</v>
      </c>
      <c r="CO46" s="417">
        <v>0</v>
      </c>
      <c r="CP46" s="417">
        <v>0</v>
      </c>
      <c r="CQ46" s="417">
        <v>0</v>
      </c>
      <c r="CR46" s="417">
        <v>0</v>
      </c>
      <c r="CS46" s="417">
        <v>0</v>
      </c>
      <c r="CT46" s="417"/>
      <c r="CU46" s="417"/>
      <c r="CV46" s="417"/>
      <c r="CW46" s="417"/>
      <c r="CX46" s="417"/>
      <c r="CY46" s="417"/>
      <c r="CZ46" s="417"/>
      <c r="DA46" s="417"/>
      <c r="DB46" s="417"/>
      <c r="DC46" s="417"/>
      <c r="DD46" s="417"/>
      <c r="DE46" s="417"/>
      <c r="DF46" s="417"/>
      <c r="DG46" s="417"/>
      <c r="DH46" s="417"/>
      <c r="DI46" s="417"/>
      <c r="DJ46" s="417"/>
      <c r="DK46" s="417"/>
    </row>
    <row r="47" spans="1:115" s="416" customFormat="1" ht="16.149999999999999" hidden="1">
      <c r="A47" s="421" t="s">
        <v>7</v>
      </c>
      <c r="B47" s="421">
        <v>1</v>
      </c>
      <c r="C47" s="416" t="s">
        <v>68</v>
      </c>
      <c r="D47" s="417">
        <v>0</v>
      </c>
      <c r="E47" s="417">
        <v>100</v>
      </c>
      <c r="F47" s="417">
        <v>200</v>
      </c>
      <c r="G47" s="417">
        <v>300</v>
      </c>
      <c r="H47" s="417">
        <v>400</v>
      </c>
      <c r="I47" s="417">
        <v>10000</v>
      </c>
      <c r="J47" s="417">
        <v>10000</v>
      </c>
      <c r="K47" s="417">
        <v>10000</v>
      </c>
      <c r="L47" s="417">
        <v>10000</v>
      </c>
      <c r="M47" s="417">
        <v>10000</v>
      </c>
      <c r="N47" s="417">
        <v>10000</v>
      </c>
      <c r="O47" s="417">
        <v>9800</v>
      </c>
      <c r="P47" s="417">
        <v>9604</v>
      </c>
      <c r="Q47" s="417">
        <v>9412</v>
      </c>
      <c r="R47" s="417">
        <v>9224</v>
      </c>
      <c r="S47" s="417">
        <v>9040</v>
      </c>
      <c r="T47" s="417">
        <v>8859</v>
      </c>
      <c r="U47" s="417">
        <v>8682</v>
      </c>
      <c r="V47" s="417">
        <v>8508</v>
      </c>
      <c r="W47" s="417">
        <v>8338</v>
      </c>
      <c r="X47" s="417">
        <v>8171.0000000000009</v>
      </c>
      <c r="Y47" s="417">
        <v>8008</v>
      </c>
      <c r="Z47" s="417">
        <v>7848.0000000000009</v>
      </c>
      <c r="AA47" s="417">
        <v>7691</v>
      </c>
      <c r="AB47" s="417">
        <v>7537</v>
      </c>
      <c r="AC47" s="417">
        <v>7386</v>
      </c>
      <c r="AD47" s="417">
        <v>7238</v>
      </c>
      <c r="AE47" s="417">
        <v>7093</v>
      </c>
      <c r="AF47" s="417">
        <v>6951.0000000000009</v>
      </c>
      <c r="AG47" s="417">
        <v>6812</v>
      </c>
      <c r="AH47" s="417">
        <v>6676</v>
      </c>
      <c r="AI47" s="417">
        <v>6542</v>
      </c>
      <c r="AJ47" s="417">
        <v>6411</v>
      </c>
      <c r="AK47" s="417">
        <v>6283</v>
      </c>
      <c r="AL47" s="417">
        <v>6157</v>
      </c>
      <c r="AM47" s="417">
        <v>6034.0000000000009</v>
      </c>
      <c r="AN47" s="417">
        <v>5913.0000000000009</v>
      </c>
      <c r="AO47" s="417">
        <v>5795</v>
      </c>
      <c r="AP47" s="417">
        <v>5679</v>
      </c>
      <c r="AQ47" s="417">
        <v>5565</v>
      </c>
      <c r="AR47" s="417">
        <v>5454</v>
      </c>
      <c r="AS47" s="417">
        <v>5345</v>
      </c>
      <c r="AT47" s="417">
        <v>5238</v>
      </c>
      <c r="AU47" s="417">
        <v>5133</v>
      </c>
      <c r="AV47" s="417">
        <v>5030</v>
      </c>
      <c r="AW47" s="417">
        <v>4929</v>
      </c>
      <c r="AX47" s="417">
        <v>4830</v>
      </c>
      <c r="AY47" s="417">
        <v>4733</v>
      </c>
      <c r="AZ47" s="417">
        <v>0</v>
      </c>
      <c r="BA47" s="417">
        <v>0</v>
      </c>
      <c r="BB47" s="417">
        <v>0</v>
      </c>
      <c r="BC47" s="417">
        <v>0</v>
      </c>
      <c r="BD47" s="417">
        <v>0</v>
      </c>
      <c r="BE47" s="417">
        <v>0</v>
      </c>
      <c r="BF47" s="417">
        <v>0</v>
      </c>
      <c r="BG47" s="417">
        <v>0</v>
      </c>
      <c r="BH47" s="417">
        <v>0</v>
      </c>
      <c r="BI47" s="417">
        <v>0</v>
      </c>
      <c r="BJ47" s="417">
        <v>0</v>
      </c>
      <c r="BK47" s="417">
        <v>0</v>
      </c>
      <c r="BL47" s="417">
        <v>0</v>
      </c>
      <c r="BM47" s="417">
        <v>0</v>
      </c>
      <c r="BN47" s="417">
        <v>0</v>
      </c>
      <c r="BO47" s="417">
        <v>0</v>
      </c>
      <c r="BP47" s="417">
        <v>0</v>
      </c>
      <c r="BQ47" s="417">
        <v>0</v>
      </c>
      <c r="BR47" s="417">
        <v>0</v>
      </c>
      <c r="BS47" s="417">
        <v>0</v>
      </c>
      <c r="BT47" s="417">
        <v>0</v>
      </c>
      <c r="BU47" s="417">
        <v>0</v>
      </c>
      <c r="BV47" s="417">
        <v>0</v>
      </c>
      <c r="BW47" s="417">
        <v>0</v>
      </c>
      <c r="BX47" s="417">
        <v>0</v>
      </c>
      <c r="BY47" s="417">
        <v>0</v>
      </c>
      <c r="BZ47" s="417">
        <v>0</v>
      </c>
      <c r="CA47" s="417">
        <v>0</v>
      </c>
      <c r="CB47" s="417">
        <v>0</v>
      </c>
      <c r="CC47" s="417">
        <v>0</v>
      </c>
      <c r="CD47" s="417">
        <v>0</v>
      </c>
      <c r="CE47" s="417">
        <v>0</v>
      </c>
      <c r="CF47" s="417">
        <v>0</v>
      </c>
      <c r="CG47" s="417">
        <v>0</v>
      </c>
      <c r="CH47" s="417">
        <v>0</v>
      </c>
      <c r="CI47" s="417">
        <v>0</v>
      </c>
      <c r="CJ47" s="417">
        <v>0</v>
      </c>
      <c r="CK47" s="417">
        <v>0</v>
      </c>
      <c r="CL47" s="417">
        <v>0</v>
      </c>
      <c r="CM47" s="417">
        <v>0</v>
      </c>
      <c r="CN47" s="417">
        <v>0</v>
      </c>
      <c r="CO47" s="417">
        <v>0</v>
      </c>
      <c r="CP47" s="417">
        <v>0</v>
      </c>
      <c r="CQ47" s="417">
        <v>0</v>
      </c>
      <c r="CR47" s="417">
        <v>0</v>
      </c>
      <c r="CS47" s="417">
        <v>0</v>
      </c>
      <c r="CT47" s="417"/>
      <c r="CU47" s="417"/>
      <c r="CV47" s="417"/>
      <c r="CW47" s="417"/>
      <c r="CX47" s="417"/>
      <c r="CY47" s="417"/>
      <c r="CZ47" s="417"/>
      <c r="DA47" s="417"/>
      <c r="DB47" s="417"/>
      <c r="DC47" s="417"/>
      <c r="DD47" s="417"/>
      <c r="DE47" s="417"/>
      <c r="DF47" s="417"/>
      <c r="DG47" s="417"/>
      <c r="DH47" s="417"/>
      <c r="DI47" s="417"/>
      <c r="DJ47" s="417"/>
      <c r="DK47" s="417"/>
    </row>
    <row r="48" spans="1:115" s="416" customFormat="1" ht="16.149999999999999" hidden="1">
      <c r="A48" s="421" t="s">
        <v>7</v>
      </c>
      <c r="B48" s="421">
        <v>1</v>
      </c>
      <c r="C48" s="416" t="s">
        <v>69</v>
      </c>
      <c r="D48" s="417">
        <v>0</v>
      </c>
      <c r="E48" s="417">
        <v>100</v>
      </c>
      <c r="F48" s="417">
        <v>200</v>
      </c>
      <c r="G48" s="417">
        <v>300</v>
      </c>
      <c r="H48" s="417">
        <v>400</v>
      </c>
      <c r="I48" s="417">
        <v>10000</v>
      </c>
      <c r="J48" s="417">
        <v>10000</v>
      </c>
      <c r="K48" s="417">
        <v>10000</v>
      </c>
      <c r="L48" s="417">
        <v>10000</v>
      </c>
      <c r="M48" s="417">
        <v>10000</v>
      </c>
      <c r="N48" s="417">
        <v>10000</v>
      </c>
      <c r="O48" s="417">
        <v>9800</v>
      </c>
      <c r="P48" s="417">
        <v>9604</v>
      </c>
      <c r="Q48" s="417">
        <v>9412</v>
      </c>
      <c r="R48" s="417">
        <v>9224</v>
      </c>
      <c r="S48" s="417">
        <v>9040</v>
      </c>
      <c r="T48" s="417">
        <v>8859</v>
      </c>
      <c r="U48" s="417">
        <v>8682</v>
      </c>
      <c r="V48" s="417">
        <v>8508</v>
      </c>
      <c r="W48" s="417">
        <v>8338</v>
      </c>
      <c r="X48" s="417">
        <v>8171.0000000000009</v>
      </c>
      <c r="Y48" s="417">
        <v>8008</v>
      </c>
      <c r="Z48" s="417">
        <v>7848.0000000000009</v>
      </c>
      <c r="AA48" s="417">
        <v>7691</v>
      </c>
      <c r="AB48" s="417">
        <v>7537</v>
      </c>
      <c r="AC48" s="417">
        <v>7386</v>
      </c>
      <c r="AD48" s="417">
        <v>7238</v>
      </c>
      <c r="AE48" s="417">
        <v>7093</v>
      </c>
      <c r="AF48" s="417">
        <v>6951.0000000000009</v>
      </c>
      <c r="AG48" s="417">
        <v>6812</v>
      </c>
      <c r="AH48" s="417">
        <v>6676</v>
      </c>
      <c r="AI48" s="417">
        <v>6542</v>
      </c>
      <c r="AJ48" s="417">
        <v>6411</v>
      </c>
      <c r="AK48" s="417">
        <v>6283</v>
      </c>
      <c r="AL48" s="417">
        <v>6157</v>
      </c>
      <c r="AM48" s="417">
        <v>6034.0000000000009</v>
      </c>
      <c r="AN48" s="417">
        <v>5913.0000000000009</v>
      </c>
      <c r="AO48" s="417">
        <v>5795</v>
      </c>
      <c r="AP48" s="417">
        <v>5679</v>
      </c>
      <c r="AQ48" s="417">
        <v>5565</v>
      </c>
      <c r="AR48" s="417">
        <v>5454</v>
      </c>
      <c r="AS48" s="417">
        <v>5345</v>
      </c>
      <c r="AT48" s="417">
        <v>5238</v>
      </c>
      <c r="AU48" s="417">
        <v>5133</v>
      </c>
      <c r="AV48" s="417">
        <v>5030</v>
      </c>
      <c r="AW48" s="417">
        <v>4929</v>
      </c>
      <c r="AX48" s="417">
        <v>4830</v>
      </c>
      <c r="AY48" s="417">
        <v>0</v>
      </c>
      <c r="AZ48" s="417">
        <v>0</v>
      </c>
      <c r="BA48" s="417">
        <v>0</v>
      </c>
      <c r="BB48" s="417">
        <v>0</v>
      </c>
      <c r="BC48" s="417">
        <v>0</v>
      </c>
      <c r="BD48" s="417">
        <v>0</v>
      </c>
      <c r="BE48" s="417">
        <v>0</v>
      </c>
      <c r="BF48" s="417">
        <v>0</v>
      </c>
      <c r="BG48" s="417">
        <v>0</v>
      </c>
      <c r="BH48" s="417">
        <v>0</v>
      </c>
      <c r="BI48" s="417">
        <v>0</v>
      </c>
      <c r="BJ48" s="417">
        <v>0</v>
      </c>
      <c r="BK48" s="417">
        <v>0</v>
      </c>
      <c r="BL48" s="417">
        <v>0</v>
      </c>
      <c r="BM48" s="417">
        <v>0</v>
      </c>
      <c r="BN48" s="417">
        <v>0</v>
      </c>
      <c r="BO48" s="417">
        <v>0</v>
      </c>
      <c r="BP48" s="417">
        <v>0</v>
      </c>
      <c r="BQ48" s="417">
        <v>0</v>
      </c>
      <c r="BR48" s="417">
        <v>0</v>
      </c>
      <c r="BS48" s="417">
        <v>0</v>
      </c>
      <c r="BT48" s="417">
        <v>0</v>
      </c>
      <c r="BU48" s="417">
        <v>0</v>
      </c>
      <c r="BV48" s="417">
        <v>0</v>
      </c>
      <c r="BW48" s="417">
        <v>0</v>
      </c>
      <c r="BX48" s="417">
        <v>0</v>
      </c>
      <c r="BY48" s="417">
        <v>0</v>
      </c>
      <c r="BZ48" s="417">
        <v>0</v>
      </c>
      <c r="CA48" s="417">
        <v>0</v>
      </c>
      <c r="CB48" s="417">
        <v>0</v>
      </c>
      <c r="CC48" s="417">
        <v>0</v>
      </c>
      <c r="CD48" s="417">
        <v>0</v>
      </c>
      <c r="CE48" s="417">
        <v>0</v>
      </c>
      <c r="CF48" s="417">
        <v>0</v>
      </c>
      <c r="CG48" s="417">
        <v>0</v>
      </c>
      <c r="CH48" s="417">
        <v>0</v>
      </c>
      <c r="CI48" s="417">
        <v>0</v>
      </c>
      <c r="CJ48" s="417">
        <v>0</v>
      </c>
      <c r="CK48" s="417">
        <v>0</v>
      </c>
      <c r="CL48" s="417">
        <v>0</v>
      </c>
      <c r="CM48" s="417">
        <v>0</v>
      </c>
      <c r="CN48" s="417">
        <v>0</v>
      </c>
      <c r="CO48" s="417">
        <v>0</v>
      </c>
      <c r="CP48" s="417">
        <v>0</v>
      </c>
      <c r="CQ48" s="417">
        <v>0</v>
      </c>
      <c r="CR48" s="417">
        <v>0</v>
      </c>
      <c r="CS48" s="417">
        <v>0</v>
      </c>
      <c r="CT48" s="417"/>
      <c r="CU48" s="417"/>
      <c r="CV48" s="417"/>
      <c r="CW48" s="417"/>
      <c r="CX48" s="417"/>
      <c r="CY48" s="417"/>
      <c r="CZ48" s="417"/>
      <c r="DA48" s="417"/>
      <c r="DB48" s="417"/>
      <c r="DC48" s="417"/>
      <c r="DD48" s="417"/>
      <c r="DE48" s="417"/>
      <c r="DF48" s="417"/>
      <c r="DG48" s="417"/>
      <c r="DH48" s="417"/>
      <c r="DI48" s="417"/>
      <c r="DJ48" s="417"/>
      <c r="DK48" s="417"/>
    </row>
    <row r="49" spans="1:115" s="416" customFormat="1" ht="16.149999999999999" hidden="1">
      <c r="A49" s="421" t="s">
        <v>7</v>
      </c>
      <c r="B49" s="421">
        <v>1</v>
      </c>
      <c r="C49" s="416" t="s">
        <v>70</v>
      </c>
      <c r="D49" s="417">
        <v>0</v>
      </c>
      <c r="E49" s="417">
        <v>100</v>
      </c>
      <c r="F49" s="417">
        <v>200</v>
      </c>
      <c r="G49" s="417">
        <v>300</v>
      </c>
      <c r="H49" s="417">
        <v>400</v>
      </c>
      <c r="I49" s="417">
        <v>10000</v>
      </c>
      <c r="J49" s="417">
        <v>10000</v>
      </c>
      <c r="K49" s="417">
        <v>10000</v>
      </c>
      <c r="L49" s="417">
        <v>10000</v>
      </c>
      <c r="M49" s="417">
        <v>10000</v>
      </c>
      <c r="N49" s="417">
        <v>10000</v>
      </c>
      <c r="O49" s="417">
        <v>9800</v>
      </c>
      <c r="P49" s="417">
        <v>9604</v>
      </c>
      <c r="Q49" s="417">
        <v>9412</v>
      </c>
      <c r="R49" s="417">
        <v>9224</v>
      </c>
      <c r="S49" s="417">
        <v>9040</v>
      </c>
      <c r="T49" s="417">
        <v>8859</v>
      </c>
      <c r="U49" s="417">
        <v>8682</v>
      </c>
      <c r="V49" s="417">
        <v>8508</v>
      </c>
      <c r="W49" s="417">
        <v>8338</v>
      </c>
      <c r="X49" s="417">
        <v>8171.0000000000009</v>
      </c>
      <c r="Y49" s="417">
        <v>8008</v>
      </c>
      <c r="Z49" s="417">
        <v>7848.0000000000009</v>
      </c>
      <c r="AA49" s="417">
        <v>7691</v>
      </c>
      <c r="AB49" s="417">
        <v>7537</v>
      </c>
      <c r="AC49" s="417">
        <v>7386</v>
      </c>
      <c r="AD49" s="417">
        <v>7238</v>
      </c>
      <c r="AE49" s="417">
        <v>7093</v>
      </c>
      <c r="AF49" s="417">
        <v>6951.0000000000009</v>
      </c>
      <c r="AG49" s="417">
        <v>6812</v>
      </c>
      <c r="AH49" s="417">
        <v>6676</v>
      </c>
      <c r="AI49" s="417">
        <v>6542</v>
      </c>
      <c r="AJ49" s="417">
        <v>6411</v>
      </c>
      <c r="AK49" s="417">
        <v>6283</v>
      </c>
      <c r="AL49" s="417">
        <v>6157</v>
      </c>
      <c r="AM49" s="417">
        <v>6034.0000000000009</v>
      </c>
      <c r="AN49" s="417">
        <v>5913.0000000000009</v>
      </c>
      <c r="AO49" s="417">
        <v>5795</v>
      </c>
      <c r="AP49" s="417">
        <v>5679</v>
      </c>
      <c r="AQ49" s="417">
        <v>5565</v>
      </c>
      <c r="AR49" s="417">
        <v>5454</v>
      </c>
      <c r="AS49" s="417">
        <v>5345</v>
      </c>
      <c r="AT49" s="417">
        <v>5238</v>
      </c>
      <c r="AU49" s="417">
        <v>5133</v>
      </c>
      <c r="AV49" s="417">
        <v>5030</v>
      </c>
      <c r="AW49" s="417">
        <v>4929</v>
      </c>
      <c r="AX49" s="417">
        <v>0</v>
      </c>
      <c r="AY49" s="417">
        <v>0</v>
      </c>
      <c r="AZ49" s="417">
        <v>0</v>
      </c>
      <c r="BA49" s="417">
        <v>0</v>
      </c>
      <c r="BB49" s="417">
        <v>0</v>
      </c>
      <c r="BC49" s="417">
        <v>0</v>
      </c>
      <c r="BD49" s="417">
        <v>0</v>
      </c>
      <c r="BE49" s="417">
        <v>0</v>
      </c>
      <c r="BF49" s="417">
        <v>0</v>
      </c>
      <c r="BG49" s="417">
        <v>0</v>
      </c>
      <c r="BH49" s="417">
        <v>0</v>
      </c>
      <c r="BI49" s="417">
        <v>0</v>
      </c>
      <c r="BJ49" s="417">
        <v>0</v>
      </c>
      <c r="BK49" s="417">
        <v>0</v>
      </c>
      <c r="BL49" s="417">
        <v>0</v>
      </c>
      <c r="BM49" s="417">
        <v>0</v>
      </c>
      <c r="BN49" s="417">
        <v>0</v>
      </c>
      <c r="BO49" s="417">
        <v>0</v>
      </c>
      <c r="BP49" s="417">
        <v>0</v>
      </c>
      <c r="BQ49" s="417">
        <v>0</v>
      </c>
      <c r="BR49" s="417">
        <v>0</v>
      </c>
      <c r="BS49" s="417">
        <v>0</v>
      </c>
      <c r="BT49" s="417">
        <v>0</v>
      </c>
      <c r="BU49" s="417">
        <v>0</v>
      </c>
      <c r="BV49" s="417">
        <v>0</v>
      </c>
      <c r="BW49" s="417">
        <v>0</v>
      </c>
      <c r="BX49" s="417">
        <v>0</v>
      </c>
      <c r="BY49" s="417">
        <v>0</v>
      </c>
      <c r="BZ49" s="417">
        <v>0</v>
      </c>
      <c r="CA49" s="417">
        <v>0</v>
      </c>
      <c r="CB49" s="417">
        <v>0</v>
      </c>
      <c r="CC49" s="417">
        <v>0</v>
      </c>
      <c r="CD49" s="417">
        <v>0</v>
      </c>
      <c r="CE49" s="417">
        <v>0</v>
      </c>
      <c r="CF49" s="417">
        <v>0</v>
      </c>
      <c r="CG49" s="417">
        <v>0</v>
      </c>
      <c r="CH49" s="417">
        <v>0</v>
      </c>
      <c r="CI49" s="417">
        <v>0</v>
      </c>
      <c r="CJ49" s="417">
        <v>0</v>
      </c>
      <c r="CK49" s="417">
        <v>0</v>
      </c>
      <c r="CL49" s="417">
        <v>0</v>
      </c>
      <c r="CM49" s="417">
        <v>0</v>
      </c>
      <c r="CN49" s="417">
        <v>0</v>
      </c>
      <c r="CO49" s="417">
        <v>0</v>
      </c>
      <c r="CP49" s="417">
        <v>0</v>
      </c>
      <c r="CQ49" s="417">
        <v>0</v>
      </c>
      <c r="CR49" s="417">
        <v>0</v>
      </c>
      <c r="CS49" s="417">
        <v>0</v>
      </c>
      <c r="CT49" s="417"/>
      <c r="CU49" s="417"/>
      <c r="CV49" s="417"/>
      <c r="CW49" s="417"/>
      <c r="CX49" s="417"/>
      <c r="CY49" s="417"/>
      <c r="CZ49" s="417"/>
      <c r="DA49" s="417"/>
      <c r="DB49" s="417"/>
      <c r="DC49" s="417"/>
      <c r="DD49" s="417"/>
      <c r="DE49" s="417"/>
      <c r="DF49" s="417"/>
      <c r="DG49" s="417"/>
      <c r="DH49" s="417"/>
      <c r="DI49" s="417"/>
      <c r="DJ49" s="417"/>
      <c r="DK49" s="417"/>
    </row>
    <row r="50" spans="1:115" s="416" customFormat="1" ht="16.149999999999999" hidden="1">
      <c r="A50" s="421" t="s">
        <v>7</v>
      </c>
      <c r="B50" s="421">
        <v>1</v>
      </c>
      <c r="C50" s="416" t="s">
        <v>71</v>
      </c>
      <c r="D50" s="417">
        <v>0</v>
      </c>
      <c r="E50" s="417">
        <v>100</v>
      </c>
      <c r="F50" s="417">
        <v>200</v>
      </c>
      <c r="G50" s="417">
        <v>300</v>
      </c>
      <c r="H50" s="417">
        <v>400</v>
      </c>
      <c r="I50" s="417">
        <v>10000</v>
      </c>
      <c r="J50" s="417">
        <v>10000</v>
      </c>
      <c r="K50" s="417">
        <v>10000</v>
      </c>
      <c r="L50" s="417">
        <v>10000</v>
      </c>
      <c r="M50" s="417">
        <v>10000</v>
      </c>
      <c r="N50" s="417">
        <v>10000</v>
      </c>
      <c r="O50" s="417">
        <v>9800</v>
      </c>
      <c r="P50" s="417">
        <v>9604</v>
      </c>
      <c r="Q50" s="417">
        <v>9412</v>
      </c>
      <c r="R50" s="417">
        <v>9224</v>
      </c>
      <c r="S50" s="417">
        <v>9040</v>
      </c>
      <c r="T50" s="417">
        <v>8859</v>
      </c>
      <c r="U50" s="417">
        <v>8682</v>
      </c>
      <c r="V50" s="417">
        <v>8508</v>
      </c>
      <c r="W50" s="417">
        <v>8338</v>
      </c>
      <c r="X50" s="417">
        <v>8171.0000000000009</v>
      </c>
      <c r="Y50" s="417">
        <v>8008</v>
      </c>
      <c r="Z50" s="417">
        <v>7848.0000000000009</v>
      </c>
      <c r="AA50" s="417">
        <v>7691</v>
      </c>
      <c r="AB50" s="417">
        <v>7537</v>
      </c>
      <c r="AC50" s="417">
        <v>7386</v>
      </c>
      <c r="AD50" s="417">
        <v>7238</v>
      </c>
      <c r="AE50" s="417">
        <v>7093</v>
      </c>
      <c r="AF50" s="417">
        <v>6951.0000000000009</v>
      </c>
      <c r="AG50" s="417">
        <v>6812</v>
      </c>
      <c r="AH50" s="417">
        <v>6676</v>
      </c>
      <c r="AI50" s="417">
        <v>6542</v>
      </c>
      <c r="AJ50" s="417">
        <v>6411</v>
      </c>
      <c r="AK50" s="417">
        <v>6283</v>
      </c>
      <c r="AL50" s="417">
        <v>6157</v>
      </c>
      <c r="AM50" s="417">
        <v>6034.0000000000009</v>
      </c>
      <c r="AN50" s="417">
        <v>5913.0000000000009</v>
      </c>
      <c r="AO50" s="417">
        <v>5795</v>
      </c>
      <c r="AP50" s="417">
        <v>5679</v>
      </c>
      <c r="AQ50" s="417">
        <v>5565</v>
      </c>
      <c r="AR50" s="417">
        <v>5454</v>
      </c>
      <c r="AS50" s="417">
        <v>5345</v>
      </c>
      <c r="AT50" s="417">
        <v>5238</v>
      </c>
      <c r="AU50" s="417">
        <v>5133</v>
      </c>
      <c r="AV50" s="417">
        <v>5030</v>
      </c>
      <c r="AW50" s="417">
        <v>0</v>
      </c>
      <c r="AX50" s="417">
        <v>0</v>
      </c>
      <c r="AY50" s="417">
        <v>0</v>
      </c>
      <c r="AZ50" s="417">
        <v>0</v>
      </c>
      <c r="BA50" s="417">
        <v>0</v>
      </c>
      <c r="BB50" s="417">
        <v>0</v>
      </c>
      <c r="BC50" s="417">
        <v>0</v>
      </c>
      <c r="BD50" s="417">
        <v>0</v>
      </c>
      <c r="BE50" s="417">
        <v>0</v>
      </c>
      <c r="BF50" s="417">
        <v>0</v>
      </c>
      <c r="BG50" s="417">
        <v>0</v>
      </c>
      <c r="BH50" s="417">
        <v>0</v>
      </c>
      <c r="BI50" s="417">
        <v>0</v>
      </c>
      <c r="BJ50" s="417">
        <v>0</v>
      </c>
      <c r="BK50" s="417">
        <v>0</v>
      </c>
      <c r="BL50" s="417">
        <v>0</v>
      </c>
      <c r="BM50" s="417">
        <v>0</v>
      </c>
      <c r="BN50" s="417">
        <v>0</v>
      </c>
      <c r="BO50" s="417">
        <v>0</v>
      </c>
      <c r="BP50" s="417">
        <v>0</v>
      </c>
      <c r="BQ50" s="417">
        <v>0</v>
      </c>
      <c r="BR50" s="417">
        <v>0</v>
      </c>
      <c r="BS50" s="417">
        <v>0</v>
      </c>
      <c r="BT50" s="417">
        <v>0</v>
      </c>
      <c r="BU50" s="417">
        <v>0</v>
      </c>
      <c r="BV50" s="417">
        <v>0</v>
      </c>
      <c r="BW50" s="417">
        <v>0</v>
      </c>
      <c r="BX50" s="417">
        <v>0</v>
      </c>
      <c r="BY50" s="417">
        <v>0</v>
      </c>
      <c r="BZ50" s="417">
        <v>0</v>
      </c>
      <c r="CA50" s="417">
        <v>0</v>
      </c>
      <c r="CB50" s="417">
        <v>0</v>
      </c>
      <c r="CC50" s="417">
        <v>0</v>
      </c>
      <c r="CD50" s="417">
        <v>0</v>
      </c>
      <c r="CE50" s="417">
        <v>0</v>
      </c>
      <c r="CF50" s="417">
        <v>0</v>
      </c>
      <c r="CG50" s="417">
        <v>0</v>
      </c>
      <c r="CH50" s="417">
        <v>0</v>
      </c>
      <c r="CI50" s="417">
        <v>0</v>
      </c>
      <c r="CJ50" s="417">
        <v>0</v>
      </c>
      <c r="CK50" s="417">
        <v>0</v>
      </c>
      <c r="CL50" s="417">
        <v>0</v>
      </c>
      <c r="CM50" s="417">
        <v>0</v>
      </c>
      <c r="CN50" s="417">
        <v>0</v>
      </c>
      <c r="CO50" s="417">
        <v>0</v>
      </c>
      <c r="CP50" s="417">
        <v>0</v>
      </c>
      <c r="CQ50" s="417">
        <v>0</v>
      </c>
      <c r="CR50" s="417">
        <v>0</v>
      </c>
      <c r="CS50" s="417">
        <v>0</v>
      </c>
      <c r="CT50" s="417"/>
      <c r="CU50" s="417"/>
      <c r="CV50" s="417"/>
      <c r="CW50" s="417"/>
      <c r="CX50" s="417"/>
      <c r="CY50" s="417"/>
      <c r="CZ50" s="417"/>
      <c r="DA50" s="417"/>
      <c r="DB50" s="417"/>
      <c r="DC50" s="417"/>
      <c r="DD50" s="417"/>
      <c r="DE50" s="417"/>
      <c r="DF50" s="417"/>
      <c r="DG50" s="417"/>
      <c r="DH50" s="417"/>
      <c r="DI50" s="417"/>
      <c r="DJ50" s="417"/>
      <c r="DK50" s="417"/>
    </row>
    <row r="51" spans="1:115" s="416" customFormat="1" ht="16.149999999999999" hidden="1">
      <c r="A51" s="421" t="s">
        <v>7</v>
      </c>
      <c r="B51" s="421">
        <v>1</v>
      </c>
      <c r="C51" s="416" t="s">
        <v>72</v>
      </c>
      <c r="D51" s="417">
        <v>0</v>
      </c>
      <c r="E51" s="417">
        <v>100</v>
      </c>
      <c r="F51" s="417">
        <v>200</v>
      </c>
      <c r="G51" s="417">
        <v>300</v>
      </c>
      <c r="H51" s="417">
        <v>400</v>
      </c>
      <c r="I51" s="417">
        <v>10000</v>
      </c>
      <c r="J51" s="417">
        <v>10000</v>
      </c>
      <c r="K51" s="417">
        <v>10000</v>
      </c>
      <c r="L51" s="417">
        <v>10000</v>
      </c>
      <c r="M51" s="417">
        <v>10000</v>
      </c>
      <c r="N51" s="417">
        <v>10000</v>
      </c>
      <c r="O51" s="417">
        <v>9800</v>
      </c>
      <c r="P51" s="417">
        <v>9604</v>
      </c>
      <c r="Q51" s="417">
        <v>9412</v>
      </c>
      <c r="R51" s="417">
        <v>9224</v>
      </c>
      <c r="S51" s="417">
        <v>9040</v>
      </c>
      <c r="T51" s="417">
        <v>8859</v>
      </c>
      <c r="U51" s="417">
        <v>8682</v>
      </c>
      <c r="V51" s="417">
        <v>8508</v>
      </c>
      <c r="W51" s="417">
        <v>8338</v>
      </c>
      <c r="X51" s="417">
        <v>8171.0000000000009</v>
      </c>
      <c r="Y51" s="417">
        <v>8008</v>
      </c>
      <c r="Z51" s="417">
        <v>7848.0000000000009</v>
      </c>
      <c r="AA51" s="417">
        <v>7691</v>
      </c>
      <c r="AB51" s="417">
        <v>7537</v>
      </c>
      <c r="AC51" s="417">
        <v>7386</v>
      </c>
      <c r="AD51" s="417">
        <v>7238</v>
      </c>
      <c r="AE51" s="417">
        <v>7093</v>
      </c>
      <c r="AF51" s="417">
        <v>6951.0000000000009</v>
      </c>
      <c r="AG51" s="417">
        <v>6812</v>
      </c>
      <c r="AH51" s="417">
        <v>6676</v>
      </c>
      <c r="AI51" s="417">
        <v>6542</v>
      </c>
      <c r="AJ51" s="417">
        <v>6411</v>
      </c>
      <c r="AK51" s="417">
        <v>6283</v>
      </c>
      <c r="AL51" s="417">
        <v>6157</v>
      </c>
      <c r="AM51" s="417">
        <v>6034.0000000000009</v>
      </c>
      <c r="AN51" s="417">
        <v>5913.0000000000009</v>
      </c>
      <c r="AO51" s="417">
        <v>5795</v>
      </c>
      <c r="AP51" s="417">
        <v>5679</v>
      </c>
      <c r="AQ51" s="417">
        <v>5565</v>
      </c>
      <c r="AR51" s="417">
        <v>5454</v>
      </c>
      <c r="AS51" s="417">
        <v>5345</v>
      </c>
      <c r="AT51" s="417">
        <v>5238</v>
      </c>
      <c r="AU51" s="417">
        <v>5133</v>
      </c>
      <c r="AV51" s="417">
        <v>0</v>
      </c>
      <c r="AW51" s="417">
        <v>0</v>
      </c>
      <c r="AX51" s="417">
        <v>0</v>
      </c>
      <c r="AY51" s="417">
        <v>0</v>
      </c>
      <c r="AZ51" s="417">
        <v>0</v>
      </c>
      <c r="BA51" s="417">
        <v>0</v>
      </c>
      <c r="BB51" s="417">
        <v>0</v>
      </c>
      <c r="BC51" s="417">
        <v>0</v>
      </c>
      <c r="BD51" s="417">
        <v>0</v>
      </c>
      <c r="BE51" s="417">
        <v>0</v>
      </c>
      <c r="BF51" s="417">
        <v>0</v>
      </c>
      <c r="BG51" s="417">
        <v>0</v>
      </c>
      <c r="BH51" s="417">
        <v>0</v>
      </c>
      <c r="BI51" s="417">
        <v>0</v>
      </c>
      <c r="BJ51" s="417">
        <v>0</v>
      </c>
      <c r="BK51" s="417">
        <v>0</v>
      </c>
      <c r="BL51" s="417">
        <v>0</v>
      </c>
      <c r="BM51" s="417">
        <v>0</v>
      </c>
      <c r="BN51" s="417">
        <v>0</v>
      </c>
      <c r="BO51" s="417">
        <v>0</v>
      </c>
      <c r="BP51" s="417">
        <v>0</v>
      </c>
      <c r="BQ51" s="417">
        <v>0</v>
      </c>
      <c r="BR51" s="417">
        <v>0</v>
      </c>
      <c r="BS51" s="417">
        <v>0</v>
      </c>
      <c r="BT51" s="417">
        <v>0</v>
      </c>
      <c r="BU51" s="417">
        <v>0</v>
      </c>
      <c r="BV51" s="417">
        <v>0</v>
      </c>
      <c r="BW51" s="417">
        <v>0</v>
      </c>
      <c r="BX51" s="417">
        <v>0</v>
      </c>
      <c r="BY51" s="417">
        <v>0</v>
      </c>
      <c r="BZ51" s="417">
        <v>0</v>
      </c>
      <c r="CA51" s="417">
        <v>0</v>
      </c>
      <c r="CB51" s="417">
        <v>0</v>
      </c>
      <c r="CC51" s="417">
        <v>0</v>
      </c>
      <c r="CD51" s="417">
        <v>0</v>
      </c>
      <c r="CE51" s="417">
        <v>0</v>
      </c>
      <c r="CF51" s="417">
        <v>0</v>
      </c>
      <c r="CG51" s="417">
        <v>0</v>
      </c>
      <c r="CH51" s="417">
        <v>0</v>
      </c>
      <c r="CI51" s="417">
        <v>0</v>
      </c>
      <c r="CJ51" s="417">
        <v>0</v>
      </c>
      <c r="CK51" s="417">
        <v>0</v>
      </c>
      <c r="CL51" s="417">
        <v>0</v>
      </c>
      <c r="CM51" s="417">
        <v>0</v>
      </c>
      <c r="CN51" s="417">
        <v>0</v>
      </c>
      <c r="CO51" s="417">
        <v>0</v>
      </c>
      <c r="CP51" s="417">
        <v>0</v>
      </c>
      <c r="CQ51" s="417">
        <v>0</v>
      </c>
      <c r="CR51" s="417">
        <v>0</v>
      </c>
      <c r="CS51" s="417">
        <v>0</v>
      </c>
      <c r="CT51" s="417"/>
      <c r="CU51" s="417"/>
      <c r="CV51" s="417"/>
      <c r="CW51" s="417"/>
      <c r="CX51" s="417"/>
      <c r="CY51" s="417"/>
      <c r="CZ51" s="417"/>
      <c r="DA51" s="417"/>
      <c r="DB51" s="417"/>
      <c r="DC51" s="417"/>
      <c r="DD51" s="417"/>
      <c r="DE51" s="417"/>
      <c r="DF51" s="417"/>
      <c r="DG51" s="417"/>
      <c r="DH51" s="417"/>
      <c r="DI51" s="417"/>
      <c r="DJ51" s="417"/>
      <c r="DK51" s="417"/>
    </row>
    <row r="52" spans="1:115" s="416" customFormat="1" ht="16.149999999999999" hidden="1">
      <c r="A52" s="421" t="s">
        <v>7</v>
      </c>
      <c r="B52" s="421">
        <v>1</v>
      </c>
      <c r="C52" s="416" t="s">
        <v>73</v>
      </c>
      <c r="D52" s="417">
        <v>0</v>
      </c>
      <c r="E52" s="417">
        <v>100</v>
      </c>
      <c r="F52" s="417">
        <v>200</v>
      </c>
      <c r="G52" s="417">
        <v>300</v>
      </c>
      <c r="H52" s="417">
        <v>400</v>
      </c>
      <c r="I52" s="417">
        <v>10000</v>
      </c>
      <c r="J52" s="417">
        <v>10000</v>
      </c>
      <c r="K52" s="417">
        <v>10000</v>
      </c>
      <c r="L52" s="417">
        <v>10000</v>
      </c>
      <c r="M52" s="417">
        <v>10000</v>
      </c>
      <c r="N52" s="417">
        <v>10000</v>
      </c>
      <c r="O52" s="417">
        <v>9800</v>
      </c>
      <c r="P52" s="417">
        <v>9604</v>
      </c>
      <c r="Q52" s="417">
        <v>9412</v>
      </c>
      <c r="R52" s="417">
        <v>9224</v>
      </c>
      <c r="S52" s="417">
        <v>9040</v>
      </c>
      <c r="T52" s="417">
        <v>8859</v>
      </c>
      <c r="U52" s="417">
        <v>8682</v>
      </c>
      <c r="V52" s="417">
        <v>8508</v>
      </c>
      <c r="W52" s="417">
        <v>8338</v>
      </c>
      <c r="X52" s="417">
        <v>8171.0000000000009</v>
      </c>
      <c r="Y52" s="417">
        <v>8008</v>
      </c>
      <c r="Z52" s="417">
        <v>7848.0000000000009</v>
      </c>
      <c r="AA52" s="417">
        <v>7691</v>
      </c>
      <c r="AB52" s="417">
        <v>7537</v>
      </c>
      <c r="AC52" s="417">
        <v>7386</v>
      </c>
      <c r="AD52" s="417">
        <v>7238</v>
      </c>
      <c r="AE52" s="417">
        <v>7093</v>
      </c>
      <c r="AF52" s="417">
        <v>6951.0000000000009</v>
      </c>
      <c r="AG52" s="417">
        <v>6812</v>
      </c>
      <c r="AH52" s="417">
        <v>6676</v>
      </c>
      <c r="AI52" s="417">
        <v>6542</v>
      </c>
      <c r="AJ52" s="417">
        <v>6411</v>
      </c>
      <c r="AK52" s="417">
        <v>6283</v>
      </c>
      <c r="AL52" s="417">
        <v>6157</v>
      </c>
      <c r="AM52" s="417">
        <v>6034.0000000000009</v>
      </c>
      <c r="AN52" s="417">
        <v>5913.0000000000009</v>
      </c>
      <c r="AO52" s="417">
        <v>5795</v>
      </c>
      <c r="AP52" s="417">
        <v>5679</v>
      </c>
      <c r="AQ52" s="417">
        <v>5565</v>
      </c>
      <c r="AR52" s="417">
        <v>5454</v>
      </c>
      <c r="AS52" s="417">
        <v>5345</v>
      </c>
      <c r="AT52" s="417">
        <v>5238</v>
      </c>
      <c r="AU52" s="417">
        <v>0</v>
      </c>
      <c r="AV52" s="417">
        <v>0</v>
      </c>
      <c r="AW52" s="417">
        <v>0</v>
      </c>
      <c r="AX52" s="417">
        <v>0</v>
      </c>
      <c r="AY52" s="417">
        <v>0</v>
      </c>
      <c r="AZ52" s="417">
        <v>0</v>
      </c>
      <c r="BA52" s="417">
        <v>0</v>
      </c>
      <c r="BB52" s="417">
        <v>0</v>
      </c>
      <c r="BC52" s="417">
        <v>0</v>
      </c>
      <c r="BD52" s="417">
        <v>0</v>
      </c>
      <c r="BE52" s="417">
        <v>0</v>
      </c>
      <c r="BF52" s="417">
        <v>0</v>
      </c>
      <c r="BG52" s="417">
        <v>0</v>
      </c>
      <c r="BH52" s="417">
        <v>0</v>
      </c>
      <c r="BI52" s="417">
        <v>0</v>
      </c>
      <c r="BJ52" s="417">
        <v>0</v>
      </c>
      <c r="BK52" s="417">
        <v>0</v>
      </c>
      <c r="BL52" s="417">
        <v>0</v>
      </c>
      <c r="BM52" s="417">
        <v>0</v>
      </c>
      <c r="BN52" s="417">
        <v>0</v>
      </c>
      <c r="BO52" s="417">
        <v>0</v>
      </c>
      <c r="BP52" s="417">
        <v>0</v>
      </c>
      <c r="BQ52" s="417">
        <v>0</v>
      </c>
      <c r="BR52" s="417">
        <v>0</v>
      </c>
      <c r="BS52" s="417">
        <v>0</v>
      </c>
      <c r="BT52" s="417">
        <v>0</v>
      </c>
      <c r="BU52" s="417">
        <v>0</v>
      </c>
      <c r="BV52" s="417">
        <v>0</v>
      </c>
      <c r="BW52" s="417">
        <v>0</v>
      </c>
      <c r="BX52" s="417">
        <v>0</v>
      </c>
      <c r="BY52" s="417">
        <v>0</v>
      </c>
      <c r="BZ52" s="417">
        <v>0</v>
      </c>
      <c r="CA52" s="417">
        <v>0</v>
      </c>
      <c r="CB52" s="417">
        <v>0</v>
      </c>
      <c r="CC52" s="417">
        <v>0</v>
      </c>
      <c r="CD52" s="417">
        <v>0</v>
      </c>
      <c r="CE52" s="417">
        <v>0</v>
      </c>
      <c r="CF52" s="417">
        <v>0</v>
      </c>
      <c r="CG52" s="417">
        <v>0</v>
      </c>
      <c r="CH52" s="417">
        <v>0</v>
      </c>
      <c r="CI52" s="417">
        <v>0</v>
      </c>
      <c r="CJ52" s="417">
        <v>0</v>
      </c>
      <c r="CK52" s="417">
        <v>0</v>
      </c>
      <c r="CL52" s="417">
        <v>0</v>
      </c>
      <c r="CM52" s="417">
        <v>0</v>
      </c>
      <c r="CN52" s="417">
        <v>0</v>
      </c>
      <c r="CO52" s="417">
        <v>0</v>
      </c>
      <c r="CP52" s="417">
        <v>0</v>
      </c>
      <c r="CQ52" s="417">
        <v>0</v>
      </c>
      <c r="CR52" s="417">
        <v>0</v>
      </c>
      <c r="CS52" s="417">
        <v>0</v>
      </c>
      <c r="CT52" s="417"/>
      <c r="CU52" s="417"/>
      <c r="CV52" s="417"/>
      <c r="CW52" s="417"/>
      <c r="CX52" s="417"/>
      <c r="CY52" s="417"/>
      <c r="CZ52" s="417"/>
      <c r="DA52" s="417"/>
      <c r="DB52" s="417"/>
      <c r="DC52" s="417"/>
      <c r="DD52" s="417"/>
      <c r="DE52" s="417"/>
      <c r="DF52" s="417"/>
      <c r="DG52" s="417"/>
      <c r="DH52" s="417"/>
      <c r="DI52" s="417"/>
      <c r="DJ52" s="417"/>
      <c r="DK52" s="417"/>
    </row>
    <row r="53" spans="1:115" s="416" customFormat="1" ht="16.149999999999999" hidden="1">
      <c r="A53" s="421" t="s">
        <v>7</v>
      </c>
      <c r="B53" s="421">
        <v>1</v>
      </c>
      <c r="C53" s="416" t="s">
        <v>74</v>
      </c>
      <c r="D53" s="417">
        <v>0</v>
      </c>
      <c r="E53" s="417">
        <v>100</v>
      </c>
      <c r="F53" s="417">
        <v>200</v>
      </c>
      <c r="G53" s="417">
        <v>300</v>
      </c>
      <c r="H53" s="417">
        <v>400</v>
      </c>
      <c r="I53" s="417">
        <v>10000</v>
      </c>
      <c r="J53" s="417">
        <v>10000</v>
      </c>
      <c r="K53" s="417">
        <v>10000</v>
      </c>
      <c r="L53" s="417">
        <v>10000</v>
      </c>
      <c r="M53" s="417">
        <v>10000</v>
      </c>
      <c r="N53" s="417">
        <v>10000</v>
      </c>
      <c r="O53" s="417">
        <v>9800</v>
      </c>
      <c r="P53" s="417">
        <v>9604</v>
      </c>
      <c r="Q53" s="417">
        <v>9412</v>
      </c>
      <c r="R53" s="417">
        <v>9224</v>
      </c>
      <c r="S53" s="417">
        <v>9040</v>
      </c>
      <c r="T53" s="417">
        <v>8859</v>
      </c>
      <c r="U53" s="417">
        <v>8682</v>
      </c>
      <c r="V53" s="417">
        <v>8508</v>
      </c>
      <c r="W53" s="417">
        <v>8338</v>
      </c>
      <c r="X53" s="417">
        <v>8171.0000000000009</v>
      </c>
      <c r="Y53" s="417">
        <v>8008</v>
      </c>
      <c r="Z53" s="417">
        <v>7848.0000000000009</v>
      </c>
      <c r="AA53" s="417">
        <v>7691</v>
      </c>
      <c r="AB53" s="417">
        <v>7537</v>
      </c>
      <c r="AC53" s="417">
        <v>7386</v>
      </c>
      <c r="AD53" s="417">
        <v>7238</v>
      </c>
      <c r="AE53" s="417">
        <v>7093</v>
      </c>
      <c r="AF53" s="417">
        <v>6951.0000000000009</v>
      </c>
      <c r="AG53" s="417">
        <v>6812</v>
      </c>
      <c r="AH53" s="417">
        <v>6676</v>
      </c>
      <c r="AI53" s="417">
        <v>6542</v>
      </c>
      <c r="AJ53" s="417">
        <v>6411</v>
      </c>
      <c r="AK53" s="417">
        <v>6283</v>
      </c>
      <c r="AL53" s="417">
        <v>6157</v>
      </c>
      <c r="AM53" s="417">
        <v>6034.0000000000009</v>
      </c>
      <c r="AN53" s="417">
        <v>5913.0000000000009</v>
      </c>
      <c r="AO53" s="417">
        <v>5795</v>
      </c>
      <c r="AP53" s="417">
        <v>5679</v>
      </c>
      <c r="AQ53" s="417">
        <v>5565</v>
      </c>
      <c r="AR53" s="417">
        <v>5454</v>
      </c>
      <c r="AS53" s="417">
        <v>5345</v>
      </c>
      <c r="AT53" s="417">
        <v>0</v>
      </c>
      <c r="AU53" s="417">
        <v>0</v>
      </c>
      <c r="AV53" s="417">
        <v>0</v>
      </c>
      <c r="AW53" s="417">
        <v>0</v>
      </c>
      <c r="AX53" s="417">
        <v>0</v>
      </c>
      <c r="AY53" s="417">
        <v>0</v>
      </c>
      <c r="AZ53" s="417">
        <v>0</v>
      </c>
      <c r="BA53" s="417">
        <v>0</v>
      </c>
      <c r="BB53" s="417">
        <v>0</v>
      </c>
      <c r="BC53" s="417">
        <v>0</v>
      </c>
      <c r="BD53" s="417">
        <v>0</v>
      </c>
      <c r="BE53" s="417">
        <v>0</v>
      </c>
      <c r="BF53" s="417">
        <v>0</v>
      </c>
      <c r="BG53" s="417">
        <v>0</v>
      </c>
      <c r="BH53" s="417">
        <v>0</v>
      </c>
      <c r="BI53" s="417">
        <v>0</v>
      </c>
      <c r="BJ53" s="417">
        <v>0</v>
      </c>
      <c r="BK53" s="417">
        <v>0</v>
      </c>
      <c r="BL53" s="417">
        <v>0</v>
      </c>
      <c r="BM53" s="417">
        <v>0</v>
      </c>
      <c r="BN53" s="417">
        <v>0</v>
      </c>
      <c r="BO53" s="417">
        <v>0</v>
      </c>
      <c r="BP53" s="417">
        <v>0</v>
      </c>
      <c r="BQ53" s="417">
        <v>0</v>
      </c>
      <c r="BR53" s="417">
        <v>0</v>
      </c>
      <c r="BS53" s="417">
        <v>0</v>
      </c>
      <c r="BT53" s="417">
        <v>0</v>
      </c>
      <c r="BU53" s="417">
        <v>0</v>
      </c>
      <c r="BV53" s="417">
        <v>0</v>
      </c>
      <c r="BW53" s="417">
        <v>0</v>
      </c>
      <c r="BX53" s="417">
        <v>0</v>
      </c>
      <c r="BY53" s="417">
        <v>0</v>
      </c>
      <c r="BZ53" s="417">
        <v>0</v>
      </c>
      <c r="CA53" s="417">
        <v>0</v>
      </c>
      <c r="CB53" s="417">
        <v>0</v>
      </c>
      <c r="CC53" s="417">
        <v>0</v>
      </c>
      <c r="CD53" s="417">
        <v>0</v>
      </c>
      <c r="CE53" s="417">
        <v>0</v>
      </c>
      <c r="CF53" s="417">
        <v>0</v>
      </c>
      <c r="CG53" s="417">
        <v>0</v>
      </c>
      <c r="CH53" s="417">
        <v>0</v>
      </c>
      <c r="CI53" s="417">
        <v>0</v>
      </c>
      <c r="CJ53" s="417">
        <v>0</v>
      </c>
      <c r="CK53" s="417">
        <v>0</v>
      </c>
      <c r="CL53" s="417">
        <v>0</v>
      </c>
      <c r="CM53" s="417">
        <v>0</v>
      </c>
      <c r="CN53" s="417">
        <v>0</v>
      </c>
      <c r="CO53" s="417">
        <v>0</v>
      </c>
      <c r="CP53" s="417">
        <v>0</v>
      </c>
      <c r="CQ53" s="417">
        <v>0</v>
      </c>
      <c r="CR53" s="417">
        <v>0</v>
      </c>
      <c r="CS53" s="417">
        <v>0</v>
      </c>
      <c r="CT53" s="417"/>
      <c r="CU53" s="417"/>
      <c r="CV53" s="417"/>
      <c r="CW53" s="417"/>
      <c r="CX53" s="417"/>
      <c r="CY53" s="417"/>
      <c r="CZ53" s="417"/>
      <c r="DA53" s="417"/>
      <c r="DB53" s="417"/>
      <c r="DC53" s="417"/>
      <c r="DD53" s="417"/>
      <c r="DE53" s="417"/>
      <c r="DF53" s="417"/>
      <c r="DG53" s="417"/>
      <c r="DH53" s="417"/>
      <c r="DI53" s="417"/>
      <c r="DJ53" s="417"/>
      <c r="DK53" s="417"/>
    </row>
    <row r="54" spans="1:115" s="416" customFormat="1" ht="16.149999999999999" hidden="1">
      <c r="A54" s="421" t="s">
        <v>7</v>
      </c>
      <c r="B54" s="421">
        <v>1</v>
      </c>
      <c r="C54" s="416" t="s">
        <v>75</v>
      </c>
      <c r="D54" s="417">
        <v>0</v>
      </c>
      <c r="E54" s="417">
        <v>100</v>
      </c>
      <c r="F54" s="417">
        <v>200</v>
      </c>
      <c r="G54" s="417">
        <v>300</v>
      </c>
      <c r="H54" s="417">
        <v>400</v>
      </c>
      <c r="I54" s="417">
        <v>10000</v>
      </c>
      <c r="J54" s="417">
        <v>10000</v>
      </c>
      <c r="K54" s="417">
        <v>10000</v>
      </c>
      <c r="L54" s="417">
        <v>10000</v>
      </c>
      <c r="M54" s="417">
        <v>10000</v>
      </c>
      <c r="N54" s="417">
        <v>10000</v>
      </c>
      <c r="O54" s="417">
        <v>9800</v>
      </c>
      <c r="P54" s="417">
        <v>9604</v>
      </c>
      <c r="Q54" s="417">
        <v>9412</v>
      </c>
      <c r="R54" s="417">
        <v>9224</v>
      </c>
      <c r="S54" s="417">
        <v>9040</v>
      </c>
      <c r="T54" s="417">
        <v>8859</v>
      </c>
      <c r="U54" s="417">
        <v>8682</v>
      </c>
      <c r="V54" s="417">
        <v>8508</v>
      </c>
      <c r="W54" s="417">
        <v>8338</v>
      </c>
      <c r="X54" s="417">
        <v>8171.0000000000009</v>
      </c>
      <c r="Y54" s="417">
        <v>8008</v>
      </c>
      <c r="Z54" s="417">
        <v>7848.0000000000009</v>
      </c>
      <c r="AA54" s="417">
        <v>7691</v>
      </c>
      <c r="AB54" s="417">
        <v>7537</v>
      </c>
      <c r="AC54" s="417">
        <v>7386</v>
      </c>
      <c r="AD54" s="417">
        <v>7238</v>
      </c>
      <c r="AE54" s="417">
        <v>7093</v>
      </c>
      <c r="AF54" s="417">
        <v>6951.0000000000009</v>
      </c>
      <c r="AG54" s="417">
        <v>6812</v>
      </c>
      <c r="AH54" s="417">
        <v>6676</v>
      </c>
      <c r="AI54" s="417">
        <v>6542</v>
      </c>
      <c r="AJ54" s="417">
        <v>6411</v>
      </c>
      <c r="AK54" s="417">
        <v>6283</v>
      </c>
      <c r="AL54" s="417">
        <v>6157</v>
      </c>
      <c r="AM54" s="417">
        <v>6034.0000000000009</v>
      </c>
      <c r="AN54" s="417">
        <v>5913.0000000000009</v>
      </c>
      <c r="AO54" s="417">
        <v>5795</v>
      </c>
      <c r="AP54" s="417">
        <v>5679</v>
      </c>
      <c r="AQ54" s="417">
        <v>5565</v>
      </c>
      <c r="AR54" s="417">
        <v>5454</v>
      </c>
      <c r="AS54" s="417">
        <v>0</v>
      </c>
      <c r="AT54" s="417">
        <v>0</v>
      </c>
      <c r="AU54" s="417">
        <v>0</v>
      </c>
      <c r="AV54" s="417">
        <v>0</v>
      </c>
      <c r="AW54" s="417">
        <v>0</v>
      </c>
      <c r="AX54" s="417">
        <v>0</v>
      </c>
      <c r="AY54" s="417">
        <v>0</v>
      </c>
      <c r="AZ54" s="417">
        <v>0</v>
      </c>
      <c r="BA54" s="417">
        <v>0</v>
      </c>
      <c r="BB54" s="417">
        <v>0</v>
      </c>
      <c r="BC54" s="417">
        <v>0</v>
      </c>
      <c r="BD54" s="417">
        <v>0</v>
      </c>
      <c r="BE54" s="417">
        <v>0</v>
      </c>
      <c r="BF54" s="417">
        <v>0</v>
      </c>
      <c r="BG54" s="417">
        <v>0</v>
      </c>
      <c r="BH54" s="417">
        <v>0</v>
      </c>
      <c r="BI54" s="417">
        <v>0</v>
      </c>
      <c r="BJ54" s="417">
        <v>0</v>
      </c>
      <c r="BK54" s="417">
        <v>0</v>
      </c>
      <c r="BL54" s="417">
        <v>0</v>
      </c>
      <c r="BM54" s="417">
        <v>0</v>
      </c>
      <c r="BN54" s="417">
        <v>0</v>
      </c>
      <c r="BO54" s="417">
        <v>0</v>
      </c>
      <c r="BP54" s="417">
        <v>0</v>
      </c>
      <c r="BQ54" s="417">
        <v>0</v>
      </c>
      <c r="BR54" s="417">
        <v>0</v>
      </c>
      <c r="BS54" s="417">
        <v>0</v>
      </c>
      <c r="BT54" s="417">
        <v>0</v>
      </c>
      <c r="BU54" s="417">
        <v>0</v>
      </c>
      <c r="BV54" s="417">
        <v>0</v>
      </c>
      <c r="BW54" s="417">
        <v>0</v>
      </c>
      <c r="BX54" s="417">
        <v>0</v>
      </c>
      <c r="BY54" s="417">
        <v>0</v>
      </c>
      <c r="BZ54" s="417">
        <v>0</v>
      </c>
      <c r="CA54" s="417">
        <v>0</v>
      </c>
      <c r="CB54" s="417">
        <v>0</v>
      </c>
      <c r="CC54" s="417">
        <v>0</v>
      </c>
      <c r="CD54" s="417">
        <v>0</v>
      </c>
      <c r="CE54" s="417">
        <v>0</v>
      </c>
      <c r="CF54" s="417">
        <v>0</v>
      </c>
      <c r="CG54" s="417">
        <v>0</v>
      </c>
      <c r="CH54" s="417">
        <v>0</v>
      </c>
      <c r="CI54" s="417">
        <v>0</v>
      </c>
      <c r="CJ54" s="417">
        <v>0</v>
      </c>
      <c r="CK54" s="417">
        <v>0</v>
      </c>
      <c r="CL54" s="417">
        <v>0</v>
      </c>
      <c r="CM54" s="417">
        <v>0</v>
      </c>
      <c r="CN54" s="417">
        <v>0</v>
      </c>
      <c r="CO54" s="417">
        <v>0</v>
      </c>
      <c r="CP54" s="417">
        <v>0</v>
      </c>
      <c r="CQ54" s="417">
        <v>0</v>
      </c>
      <c r="CR54" s="417">
        <v>0</v>
      </c>
      <c r="CS54" s="417">
        <v>0</v>
      </c>
      <c r="CT54" s="417"/>
      <c r="CU54" s="417"/>
      <c r="CV54" s="417"/>
      <c r="CW54" s="417"/>
      <c r="CX54" s="417"/>
      <c r="CY54" s="417"/>
      <c r="CZ54" s="417"/>
      <c r="DA54" s="417"/>
      <c r="DB54" s="417"/>
      <c r="DC54" s="417"/>
      <c r="DD54" s="417"/>
      <c r="DE54" s="417"/>
      <c r="DF54" s="417"/>
      <c r="DG54" s="417"/>
      <c r="DH54" s="417"/>
      <c r="DI54" s="417"/>
      <c r="DJ54" s="417"/>
      <c r="DK54" s="417"/>
    </row>
    <row r="55" spans="1:115" s="416" customFormat="1" ht="16.149999999999999" hidden="1">
      <c r="A55" s="421" t="s">
        <v>7</v>
      </c>
      <c r="B55" s="421">
        <v>1</v>
      </c>
      <c r="C55" s="416" t="s">
        <v>471</v>
      </c>
      <c r="D55" s="417">
        <v>0</v>
      </c>
      <c r="E55" s="417">
        <v>100</v>
      </c>
      <c r="F55" s="417">
        <v>200</v>
      </c>
      <c r="G55" s="417">
        <v>300</v>
      </c>
      <c r="H55" s="417">
        <v>400</v>
      </c>
      <c r="I55" s="417">
        <v>10000</v>
      </c>
      <c r="J55" s="417">
        <v>10000</v>
      </c>
      <c r="K55" s="417">
        <v>10000</v>
      </c>
      <c r="L55" s="417">
        <v>10000</v>
      </c>
      <c r="M55" s="417">
        <v>10000</v>
      </c>
      <c r="N55" s="417">
        <v>10000</v>
      </c>
      <c r="O55" s="417">
        <v>9800</v>
      </c>
      <c r="P55" s="417">
        <v>9604</v>
      </c>
      <c r="Q55" s="417">
        <v>9412</v>
      </c>
      <c r="R55" s="417">
        <v>9224</v>
      </c>
      <c r="S55" s="417">
        <v>9040</v>
      </c>
      <c r="T55" s="417">
        <v>8859</v>
      </c>
      <c r="U55" s="417">
        <v>8682</v>
      </c>
      <c r="V55" s="417">
        <v>8508</v>
      </c>
      <c r="W55" s="417">
        <v>8338</v>
      </c>
      <c r="X55" s="417">
        <v>8171.0000000000009</v>
      </c>
      <c r="Y55" s="417">
        <v>8008</v>
      </c>
      <c r="Z55" s="417">
        <v>7848.0000000000009</v>
      </c>
      <c r="AA55" s="417">
        <v>7691</v>
      </c>
      <c r="AB55" s="417">
        <v>7537</v>
      </c>
      <c r="AC55" s="417">
        <v>7386</v>
      </c>
      <c r="AD55" s="417">
        <v>7238</v>
      </c>
      <c r="AE55" s="417">
        <v>7093</v>
      </c>
      <c r="AF55" s="417">
        <v>6951.0000000000009</v>
      </c>
      <c r="AG55" s="417">
        <v>6812</v>
      </c>
      <c r="AH55" s="417">
        <v>6676</v>
      </c>
      <c r="AI55" s="417">
        <v>6542</v>
      </c>
      <c r="AJ55" s="417">
        <v>6411</v>
      </c>
      <c r="AK55" s="417">
        <v>6283</v>
      </c>
      <c r="AL55" s="417">
        <v>6157</v>
      </c>
      <c r="AM55" s="417">
        <v>6034.0000000000009</v>
      </c>
      <c r="AN55" s="417">
        <v>5913.0000000000009</v>
      </c>
      <c r="AO55" s="417">
        <v>5795</v>
      </c>
      <c r="AP55" s="417">
        <v>5679</v>
      </c>
      <c r="AQ55" s="417">
        <v>5565</v>
      </c>
      <c r="AR55" s="417">
        <v>0</v>
      </c>
      <c r="AS55" s="417">
        <v>0</v>
      </c>
      <c r="AT55" s="417">
        <v>0</v>
      </c>
      <c r="AU55" s="417">
        <v>0</v>
      </c>
      <c r="AV55" s="417">
        <v>0</v>
      </c>
      <c r="AW55" s="417">
        <v>0</v>
      </c>
      <c r="AX55" s="417">
        <v>0</v>
      </c>
      <c r="AY55" s="417">
        <v>0</v>
      </c>
      <c r="AZ55" s="417">
        <v>0</v>
      </c>
      <c r="BA55" s="417">
        <v>0</v>
      </c>
      <c r="BB55" s="417">
        <v>0</v>
      </c>
      <c r="BC55" s="417">
        <v>0</v>
      </c>
      <c r="BD55" s="417">
        <v>0</v>
      </c>
      <c r="BE55" s="417">
        <v>0</v>
      </c>
      <c r="BF55" s="417">
        <v>0</v>
      </c>
      <c r="BG55" s="417">
        <v>0</v>
      </c>
      <c r="BH55" s="417">
        <v>0</v>
      </c>
      <c r="BI55" s="417">
        <v>0</v>
      </c>
      <c r="BJ55" s="417">
        <v>0</v>
      </c>
      <c r="BK55" s="417">
        <v>0</v>
      </c>
      <c r="BL55" s="417">
        <v>0</v>
      </c>
      <c r="BM55" s="417">
        <v>0</v>
      </c>
      <c r="BN55" s="417">
        <v>0</v>
      </c>
      <c r="BO55" s="417">
        <v>0</v>
      </c>
      <c r="BP55" s="417">
        <v>0</v>
      </c>
      <c r="BQ55" s="417">
        <v>0</v>
      </c>
      <c r="BR55" s="417">
        <v>0</v>
      </c>
      <c r="BS55" s="417">
        <v>0</v>
      </c>
      <c r="BT55" s="417">
        <v>0</v>
      </c>
      <c r="BU55" s="417">
        <v>0</v>
      </c>
      <c r="BV55" s="417">
        <v>0</v>
      </c>
      <c r="BW55" s="417">
        <v>0</v>
      </c>
      <c r="BX55" s="417">
        <v>0</v>
      </c>
      <c r="BY55" s="417">
        <v>0</v>
      </c>
      <c r="BZ55" s="417">
        <v>0</v>
      </c>
      <c r="CA55" s="417">
        <v>0</v>
      </c>
      <c r="CB55" s="417">
        <v>0</v>
      </c>
      <c r="CC55" s="417">
        <v>0</v>
      </c>
      <c r="CD55" s="417">
        <v>0</v>
      </c>
      <c r="CE55" s="417">
        <v>0</v>
      </c>
      <c r="CF55" s="417">
        <v>0</v>
      </c>
      <c r="CG55" s="417">
        <v>0</v>
      </c>
      <c r="CH55" s="417">
        <v>0</v>
      </c>
      <c r="CI55" s="417">
        <v>0</v>
      </c>
      <c r="CJ55" s="417">
        <v>0</v>
      </c>
      <c r="CK55" s="417">
        <v>0</v>
      </c>
      <c r="CL55" s="417">
        <v>0</v>
      </c>
      <c r="CM55" s="417">
        <v>0</v>
      </c>
      <c r="CN55" s="417">
        <v>0</v>
      </c>
      <c r="CO55" s="417">
        <v>0</v>
      </c>
      <c r="CP55" s="417">
        <v>0</v>
      </c>
      <c r="CQ55" s="417">
        <v>0</v>
      </c>
      <c r="CR55" s="417">
        <v>0</v>
      </c>
      <c r="CS55" s="417">
        <v>0</v>
      </c>
      <c r="CT55" s="417"/>
      <c r="CU55" s="417"/>
      <c r="CV55" s="417"/>
      <c r="CW55" s="417"/>
      <c r="CX55" s="417"/>
      <c r="CY55" s="417"/>
      <c r="CZ55" s="417"/>
      <c r="DA55" s="417"/>
      <c r="DB55" s="417"/>
      <c r="DC55" s="417"/>
      <c r="DD55" s="417"/>
      <c r="DE55" s="417"/>
      <c r="DF55" s="417"/>
      <c r="DG55" s="417"/>
      <c r="DH55" s="417"/>
      <c r="DI55" s="417"/>
      <c r="DJ55" s="417"/>
      <c r="DK55" s="417"/>
    </row>
    <row r="56" spans="1:115" s="416" customFormat="1" ht="16.149999999999999" hidden="1">
      <c r="A56" s="421" t="s">
        <v>7</v>
      </c>
      <c r="B56" s="421">
        <v>1</v>
      </c>
      <c r="C56" s="416" t="s">
        <v>472</v>
      </c>
      <c r="D56" s="417">
        <v>0</v>
      </c>
      <c r="E56" s="417">
        <v>100</v>
      </c>
      <c r="F56" s="417">
        <v>200</v>
      </c>
      <c r="G56" s="417">
        <v>300</v>
      </c>
      <c r="H56" s="417">
        <v>400</v>
      </c>
      <c r="I56" s="417">
        <v>10000</v>
      </c>
      <c r="J56" s="417">
        <v>10000</v>
      </c>
      <c r="K56" s="417">
        <v>10000</v>
      </c>
      <c r="L56" s="417">
        <v>10000</v>
      </c>
      <c r="M56" s="417">
        <v>10000</v>
      </c>
      <c r="N56" s="417">
        <v>10000</v>
      </c>
      <c r="O56" s="417">
        <v>9800</v>
      </c>
      <c r="P56" s="417">
        <v>9604</v>
      </c>
      <c r="Q56" s="417">
        <v>9412</v>
      </c>
      <c r="R56" s="417">
        <v>9224</v>
      </c>
      <c r="S56" s="417">
        <v>9040</v>
      </c>
      <c r="T56" s="417">
        <v>8859</v>
      </c>
      <c r="U56" s="417">
        <v>8682</v>
      </c>
      <c r="V56" s="417">
        <v>8508</v>
      </c>
      <c r="W56" s="417">
        <v>8338</v>
      </c>
      <c r="X56" s="417">
        <v>8171.0000000000009</v>
      </c>
      <c r="Y56" s="417">
        <v>8008</v>
      </c>
      <c r="Z56" s="417">
        <v>7848.0000000000009</v>
      </c>
      <c r="AA56" s="417">
        <v>7691</v>
      </c>
      <c r="AB56" s="417">
        <v>7537</v>
      </c>
      <c r="AC56" s="417">
        <v>7386</v>
      </c>
      <c r="AD56" s="417">
        <v>7238</v>
      </c>
      <c r="AE56" s="417">
        <v>7093</v>
      </c>
      <c r="AF56" s="417">
        <v>6951.0000000000009</v>
      </c>
      <c r="AG56" s="417">
        <v>6812</v>
      </c>
      <c r="AH56" s="417">
        <v>6676</v>
      </c>
      <c r="AI56" s="417">
        <v>6542</v>
      </c>
      <c r="AJ56" s="417">
        <v>6411</v>
      </c>
      <c r="AK56" s="417">
        <v>6283</v>
      </c>
      <c r="AL56" s="417">
        <v>6157</v>
      </c>
      <c r="AM56" s="417">
        <v>6034.0000000000009</v>
      </c>
      <c r="AN56" s="417">
        <v>5913.0000000000009</v>
      </c>
      <c r="AO56" s="417">
        <v>5795</v>
      </c>
      <c r="AP56" s="417">
        <v>5679</v>
      </c>
      <c r="AQ56" s="417">
        <v>0</v>
      </c>
      <c r="AR56" s="417">
        <v>0</v>
      </c>
      <c r="AS56" s="417">
        <v>0</v>
      </c>
      <c r="AT56" s="417">
        <v>0</v>
      </c>
      <c r="AU56" s="417">
        <v>0</v>
      </c>
      <c r="AV56" s="417">
        <v>0</v>
      </c>
      <c r="AW56" s="417">
        <v>0</v>
      </c>
      <c r="AX56" s="417">
        <v>0</v>
      </c>
      <c r="AY56" s="417">
        <v>0</v>
      </c>
      <c r="AZ56" s="417">
        <v>0</v>
      </c>
      <c r="BA56" s="417">
        <v>0</v>
      </c>
      <c r="BB56" s="417">
        <v>0</v>
      </c>
      <c r="BC56" s="417">
        <v>0</v>
      </c>
      <c r="BD56" s="417">
        <v>0</v>
      </c>
      <c r="BE56" s="417">
        <v>0</v>
      </c>
      <c r="BF56" s="417">
        <v>0</v>
      </c>
      <c r="BG56" s="417">
        <v>0</v>
      </c>
      <c r="BH56" s="417">
        <v>0</v>
      </c>
      <c r="BI56" s="417">
        <v>0</v>
      </c>
      <c r="BJ56" s="417">
        <v>0</v>
      </c>
      <c r="BK56" s="417">
        <v>0</v>
      </c>
      <c r="BL56" s="417">
        <v>0</v>
      </c>
      <c r="BM56" s="417">
        <v>0</v>
      </c>
      <c r="BN56" s="417">
        <v>0</v>
      </c>
      <c r="BO56" s="417">
        <v>0</v>
      </c>
      <c r="BP56" s="417">
        <v>0</v>
      </c>
      <c r="BQ56" s="417">
        <v>0</v>
      </c>
      <c r="BR56" s="417">
        <v>0</v>
      </c>
      <c r="BS56" s="417">
        <v>0</v>
      </c>
      <c r="BT56" s="417">
        <v>0</v>
      </c>
      <c r="BU56" s="417">
        <v>0</v>
      </c>
      <c r="BV56" s="417">
        <v>0</v>
      </c>
      <c r="BW56" s="417">
        <v>0</v>
      </c>
      <c r="BX56" s="417">
        <v>0</v>
      </c>
      <c r="BY56" s="417">
        <v>0</v>
      </c>
      <c r="BZ56" s="417">
        <v>0</v>
      </c>
      <c r="CA56" s="417">
        <v>0</v>
      </c>
      <c r="CB56" s="417">
        <v>0</v>
      </c>
      <c r="CC56" s="417">
        <v>0</v>
      </c>
      <c r="CD56" s="417">
        <v>0</v>
      </c>
      <c r="CE56" s="417">
        <v>0</v>
      </c>
      <c r="CF56" s="417">
        <v>0</v>
      </c>
      <c r="CG56" s="417">
        <v>0</v>
      </c>
      <c r="CH56" s="417">
        <v>0</v>
      </c>
      <c r="CI56" s="417">
        <v>0</v>
      </c>
      <c r="CJ56" s="417">
        <v>0</v>
      </c>
      <c r="CK56" s="417">
        <v>0</v>
      </c>
      <c r="CL56" s="417">
        <v>0</v>
      </c>
      <c r="CM56" s="417">
        <v>0</v>
      </c>
      <c r="CN56" s="417">
        <v>0</v>
      </c>
      <c r="CO56" s="417">
        <v>0</v>
      </c>
      <c r="CP56" s="417">
        <v>0</v>
      </c>
      <c r="CQ56" s="417">
        <v>0</v>
      </c>
      <c r="CR56" s="417">
        <v>0</v>
      </c>
      <c r="CS56" s="417">
        <v>0</v>
      </c>
      <c r="CT56" s="417"/>
      <c r="CU56" s="417"/>
      <c r="CV56" s="417"/>
      <c r="CW56" s="417"/>
      <c r="CX56" s="417"/>
      <c r="CY56" s="417"/>
      <c r="CZ56" s="417"/>
      <c r="DA56" s="417"/>
      <c r="DB56" s="417"/>
      <c r="DC56" s="417"/>
      <c r="DD56" s="417"/>
      <c r="DE56" s="417"/>
      <c r="DF56" s="417"/>
      <c r="DG56" s="417"/>
      <c r="DH56" s="417"/>
      <c r="DI56" s="417"/>
      <c r="DJ56" s="417"/>
      <c r="DK56" s="417"/>
    </row>
    <row r="57" spans="1:115" s="416" customFormat="1" ht="16.149999999999999" hidden="1">
      <c r="A57" s="421" t="s">
        <v>7</v>
      </c>
      <c r="B57" s="421">
        <v>1</v>
      </c>
      <c r="C57" s="416" t="s">
        <v>473</v>
      </c>
      <c r="D57" s="417">
        <v>0</v>
      </c>
      <c r="E57" s="417">
        <v>100</v>
      </c>
      <c r="F57" s="417">
        <v>200</v>
      </c>
      <c r="G57" s="417">
        <v>300</v>
      </c>
      <c r="H57" s="417">
        <v>400</v>
      </c>
      <c r="I57" s="417">
        <v>10000</v>
      </c>
      <c r="J57" s="417">
        <v>10000</v>
      </c>
      <c r="K57" s="417">
        <v>10000</v>
      </c>
      <c r="L57" s="417">
        <v>10000</v>
      </c>
      <c r="M57" s="417">
        <v>10000</v>
      </c>
      <c r="N57" s="417">
        <v>10000</v>
      </c>
      <c r="O57" s="417">
        <v>9800</v>
      </c>
      <c r="P57" s="417">
        <v>9604</v>
      </c>
      <c r="Q57" s="417">
        <v>9412</v>
      </c>
      <c r="R57" s="417">
        <v>9224</v>
      </c>
      <c r="S57" s="417">
        <v>9040</v>
      </c>
      <c r="T57" s="417">
        <v>8859</v>
      </c>
      <c r="U57" s="417">
        <v>8682</v>
      </c>
      <c r="V57" s="417">
        <v>8508</v>
      </c>
      <c r="W57" s="417">
        <v>8338</v>
      </c>
      <c r="X57" s="417">
        <v>8171.0000000000009</v>
      </c>
      <c r="Y57" s="417">
        <v>8008</v>
      </c>
      <c r="Z57" s="417">
        <v>7848.0000000000009</v>
      </c>
      <c r="AA57" s="417">
        <v>7691</v>
      </c>
      <c r="AB57" s="417">
        <v>7537</v>
      </c>
      <c r="AC57" s="417">
        <v>7386</v>
      </c>
      <c r="AD57" s="417">
        <v>7238</v>
      </c>
      <c r="AE57" s="417">
        <v>7093</v>
      </c>
      <c r="AF57" s="417">
        <v>6951.0000000000009</v>
      </c>
      <c r="AG57" s="417">
        <v>6812</v>
      </c>
      <c r="AH57" s="417">
        <v>6676</v>
      </c>
      <c r="AI57" s="417">
        <v>6542</v>
      </c>
      <c r="AJ57" s="417">
        <v>6411</v>
      </c>
      <c r="AK57" s="417">
        <v>6283</v>
      </c>
      <c r="AL57" s="417">
        <v>6157</v>
      </c>
      <c r="AM57" s="417">
        <v>6034.0000000000009</v>
      </c>
      <c r="AN57" s="417">
        <v>5913.0000000000009</v>
      </c>
      <c r="AO57" s="417">
        <v>5795</v>
      </c>
      <c r="AP57" s="417">
        <v>0</v>
      </c>
      <c r="AQ57" s="417">
        <v>0</v>
      </c>
      <c r="AR57" s="417">
        <v>0</v>
      </c>
      <c r="AS57" s="417">
        <v>0</v>
      </c>
      <c r="AT57" s="417">
        <v>0</v>
      </c>
      <c r="AU57" s="417">
        <v>0</v>
      </c>
      <c r="AV57" s="417">
        <v>0</v>
      </c>
      <c r="AW57" s="417">
        <v>0</v>
      </c>
      <c r="AX57" s="417">
        <v>0</v>
      </c>
      <c r="AY57" s="417">
        <v>0</v>
      </c>
      <c r="AZ57" s="417">
        <v>0</v>
      </c>
      <c r="BA57" s="417">
        <v>0</v>
      </c>
      <c r="BB57" s="417">
        <v>0</v>
      </c>
      <c r="BC57" s="417">
        <v>0</v>
      </c>
      <c r="BD57" s="417">
        <v>0</v>
      </c>
      <c r="BE57" s="417">
        <v>0</v>
      </c>
      <c r="BF57" s="417">
        <v>0</v>
      </c>
      <c r="BG57" s="417">
        <v>0</v>
      </c>
      <c r="BH57" s="417">
        <v>0</v>
      </c>
      <c r="BI57" s="417">
        <v>0</v>
      </c>
      <c r="BJ57" s="417">
        <v>0</v>
      </c>
      <c r="BK57" s="417">
        <v>0</v>
      </c>
      <c r="BL57" s="417">
        <v>0</v>
      </c>
      <c r="BM57" s="417">
        <v>0</v>
      </c>
      <c r="BN57" s="417">
        <v>0</v>
      </c>
      <c r="BO57" s="417">
        <v>0</v>
      </c>
      <c r="BP57" s="417">
        <v>0</v>
      </c>
      <c r="BQ57" s="417">
        <v>0</v>
      </c>
      <c r="BR57" s="417">
        <v>0</v>
      </c>
      <c r="BS57" s="417">
        <v>0</v>
      </c>
      <c r="BT57" s="417">
        <v>0</v>
      </c>
      <c r="BU57" s="417">
        <v>0</v>
      </c>
      <c r="BV57" s="417">
        <v>0</v>
      </c>
      <c r="BW57" s="417">
        <v>0</v>
      </c>
      <c r="BX57" s="417">
        <v>0</v>
      </c>
      <c r="BY57" s="417">
        <v>0</v>
      </c>
      <c r="BZ57" s="417">
        <v>0</v>
      </c>
      <c r="CA57" s="417">
        <v>0</v>
      </c>
      <c r="CB57" s="417">
        <v>0</v>
      </c>
      <c r="CC57" s="417">
        <v>0</v>
      </c>
      <c r="CD57" s="417">
        <v>0</v>
      </c>
      <c r="CE57" s="417">
        <v>0</v>
      </c>
      <c r="CF57" s="417">
        <v>0</v>
      </c>
      <c r="CG57" s="417">
        <v>0</v>
      </c>
      <c r="CH57" s="417">
        <v>0</v>
      </c>
      <c r="CI57" s="417">
        <v>0</v>
      </c>
      <c r="CJ57" s="417">
        <v>0</v>
      </c>
      <c r="CK57" s="417">
        <v>0</v>
      </c>
      <c r="CL57" s="417">
        <v>0</v>
      </c>
      <c r="CM57" s="417">
        <v>0</v>
      </c>
      <c r="CN57" s="417">
        <v>0</v>
      </c>
      <c r="CO57" s="417">
        <v>0</v>
      </c>
      <c r="CP57" s="417">
        <v>0</v>
      </c>
      <c r="CQ57" s="417">
        <v>0</v>
      </c>
      <c r="CR57" s="417">
        <v>0</v>
      </c>
      <c r="CS57" s="417">
        <v>0</v>
      </c>
      <c r="CT57" s="417"/>
      <c r="CU57" s="417"/>
      <c r="CV57" s="417"/>
      <c r="CW57" s="417"/>
      <c r="CX57" s="417"/>
      <c r="CY57" s="417"/>
      <c r="CZ57" s="417"/>
      <c r="DA57" s="417"/>
      <c r="DB57" s="417"/>
      <c r="DC57" s="417"/>
      <c r="DD57" s="417"/>
      <c r="DE57" s="417"/>
      <c r="DF57" s="417"/>
      <c r="DG57" s="417"/>
      <c r="DH57" s="417"/>
      <c r="DI57" s="417"/>
      <c r="DJ57" s="417"/>
      <c r="DK57" s="417"/>
    </row>
    <row r="58" spans="1:115" s="416" customFormat="1" ht="16.149999999999999" hidden="1">
      <c r="A58" s="421" t="s">
        <v>7</v>
      </c>
      <c r="B58" s="421">
        <v>1</v>
      </c>
      <c r="C58" s="416" t="s">
        <v>474</v>
      </c>
      <c r="D58" s="417">
        <v>0</v>
      </c>
      <c r="E58" s="417">
        <v>100</v>
      </c>
      <c r="F58" s="417">
        <v>200</v>
      </c>
      <c r="G58" s="417">
        <v>300</v>
      </c>
      <c r="H58" s="417">
        <v>400</v>
      </c>
      <c r="I58" s="417">
        <v>10000</v>
      </c>
      <c r="J58" s="417">
        <v>10000</v>
      </c>
      <c r="K58" s="417">
        <v>10000</v>
      </c>
      <c r="L58" s="417">
        <v>10000</v>
      </c>
      <c r="M58" s="417">
        <v>10000</v>
      </c>
      <c r="N58" s="417">
        <v>10000</v>
      </c>
      <c r="O58" s="417">
        <v>9800</v>
      </c>
      <c r="P58" s="417">
        <v>9604</v>
      </c>
      <c r="Q58" s="417">
        <v>9412</v>
      </c>
      <c r="R58" s="417">
        <v>9224</v>
      </c>
      <c r="S58" s="417">
        <v>9040</v>
      </c>
      <c r="T58" s="417">
        <v>8859</v>
      </c>
      <c r="U58" s="417">
        <v>8682</v>
      </c>
      <c r="V58" s="417">
        <v>8508</v>
      </c>
      <c r="W58" s="417">
        <v>8338</v>
      </c>
      <c r="X58" s="417">
        <v>8171.0000000000009</v>
      </c>
      <c r="Y58" s="417">
        <v>8008</v>
      </c>
      <c r="Z58" s="417">
        <v>7848.0000000000009</v>
      </c>
      <c r="AA58" s="417">
        <v>7691</v>
      </c>
      <c r="AB58" s="417">
        <v>7537</v>
      </c>
      <c r="AC58" s="417">
        <v>7386</v>
      </c>
      <c r="AD58" s="417">
        <v>7238</v>
      </c>
      <c r="AE58" s="417">
        <v>7093</v>
      </c>
      <c r="AF58" s="417">
        <v>6951.0000000000009</v>
      </c>
      <c r="AG58" s="417">
        <v>6812</v>
      </c>
      <c r="AH58" s="417">
        <v>6676</v>
      </c>
      <c r="AI58" s="417">
        <v>6542</v>
      </c>
      <c r="AJ58" s="417">
        <v>6411</v>
      </c>
      <c r="AK58" s="417">
        <v>6283</v>
      </c>
      <c r="AL58" s="417">
        <v>6157</v>
      </c>
      <c r="AM58" s="417">
        <v>6034.0000000000009</v>
      </c>
      <c r="AN58" s="417">
        <v>5913.0000000000009</v>
      </c>
      <c r="AO58" s="417">
        <v>0</v>
      </c>
      <c r="AP58" s="417">
        <v>0</v>
      </c>
      <c r="AQ58" s="417">
        <v>0</v>
      </c>
      <c r="AR58" s="417">
        <v>0</v>
      </c>
      <c r="AS58" s="417">
        <v>0</v>
      </c>
      <c r="AT58" s="417">
        <v>0</v>
      </c>
      <c r="AU58" s="417">
        <v>0</v>
      </c>
      <c r="AV58" s="417">
        <v>0</v>
      </c>
      <c r="AW58" s="417">
        <v>0</v>
      </c>
      <c r="AX58" s="417">
        <v>0</v>
      </c>
      <c r="AY58" s="417">
        <v>0</v>
      </c>
      <c r="AZ58" s="417">
        <v>0</v>
      </c>
      <c r="BA58" s="417">
        <v>0</v>
      </c>
      <c r="BB58" s="417">
        <v>0</v>
      </c>
      <c r="BC58" s="417">
        <v>0</v>
      </c>
      <c r="BD58" s="417">
        <v>0</v>
      </c>
      <c r="BE58" s="417">
        <v>0</v>
      </c>
      <c r="BF58" s="417">
        <v>0</v>
      </c>
      <c r="BG58" s="417">
        <v>0</v>
      </c>
      <c r="BH58" s="417">
        <v>0</v>
      </c>
      <c r="BI58" s="417">
        <v>0</v>
      </c>
      <c r="BJ58" s="417">
        <v>0</v>
      </c>
      <c r="BK58" s="417">
        <v>0</v>
      </c>
      <c r="BL58" s="417">
        <v>0</v>
      </c>
      <c r="BM58" s="417">
        <v>0</v>
      </c>
      <c r="BN58" s="417">
        <v>0</v>
      </c>
      <c r="BO58" s="417">
        <v>0</v>
      </c>
      <c r="BP58" s="417">
        <v>0</v>
      </c>
      <c r="BQ58" s="417">
        <v>0</v>
      </c>
      <c r="BR58" s="417">
        <v>0</v>
      </c>
      <c r="BS58" s="417">
        <v>0</v>
      </c>
      <c r="BT58" s="417">
        <v>0</v>
      </c>
      <c r="BU58" s="417">
        <v>0</v>
      </c>
      <c r="BV58" s="417">
        <v>0</v>
      </c>
      <c r="BW58" s="417">
        <v>0</v>
      </c>
      <c r="BX58" s="417">
        <v>0</v>
      </c>
      <c r="BY58" s="417">
        <v>0</v>
      </c>
      <c r="BZ58" s="417">
        <v>0</v>
      </c>
      <c r="CA58" s="417">
        <v>0</v>
      </c>
      <c r="CB58" s="417">
        <v>0</v>
      </c>
      <c r="CC58" s="417">
        <v>0</v>
      </c>
      <c r="CD58" s="417">
        <v>0</v>
      </c>
      <c r="CE58" s="417">
        <v>0</v>
      </c>
      <c r="CF58" s="417">
        <v>0</v>
      </c>
      <c r="CG58" s="417">
        <v>0</v>
      </c>
      <c r="CH58" s="417">
        <v>0</v>
      </c>
      <c r="CI58" s="417">
        <v>0</v>
      </c>
      <c r="CJ58" s="417">
        <v>0</v>
      </c>
      <c r="CK58" s="417">
        <v>0</v>
      </c>
      <c r="CL58" s="417">
        <v>0</v>
      </c>
      <c r="CM58" s="417">
        <v>0</v>
      </c>
      <c r="CN58" s="417">
        <v>0</v>
      </c>
      <c r="CO58" s="417">
        <v>0</v>
      </c>
      <c r="CP58" s="417">
        <v>0</v>
      </c>
      <c r="CQ58" s="417">
        <v>0</v>
      </c>
      <c r="CR58" s="417">
        <v>0</v>
      </c>
      <c r="CS58" s="417">
        <v>0</v>
      </c>
      <c r="CT58" s="417"/>
      <c r="CU58" s="417"/>
      <c r="CV58" s="417"/>
      <c r="CW58" s="417"/>
      <c r="CX58" s="417"/>
      <c r="CY58" s="417"/>
      <c r="CZ58" s="417"/>
      <c r="DA58" s="417"/>
      <c r="DB58" s="417"/>
      <c r="DC58" s="417"/>
      <c r="DD58" s="417"/>
      <c r="DE58" s="417"/>
      <c r="DF58" s="417"/>
      <c r="DG58" s="417"/>
      <c r="DH58" s="417"/>
      <c r="DI58" s="417"/>
      <c r="DJ58" s="417"/>
      <c r="DK58" s="417"/>
    </row>
    <row r="59" spans="1:115" s="416" customFormat="1" ht="16.149999999999999" hidden="1">
      <c r="A59" s="421" t="s">
        <v>7</v>
      </c>
      <c r="B59" s="421">
        <v>1</v>
      </c>
      <c r="C59" s="416" t="s">
        <v>584</v>
      </c>
      <c r="D59" s="417">
        <v>0</v>
      </c>
      <c r="E59" s="417">
        <v>100</v>
      </c>
      <c r="F59" s="417">
        <v>200</v>
      </c>
      <c r="G59" s="417">
        <v>300</v>
      </c>
      <c r="H59" s="417">
        <v>400</v>
      </c>
      <c r="I59" s="417">
        <v>10000</v>
      </c>
      <c r="J59" s="417">
        <v>10000</v>
      </c>
      <c r="K59" s="417">
        <v>10000</v>
      </c>
      <c r="L59" s="417">
        <v>10000</v>
      </c>
      <c r="M59" s="417">
        <v>10000</v>
      </c>
      <c r="N59" s="417">
        <v>10000</v>
      </c>
      <c r="O59" s="417">
        <v>9800</v>
      </c>
      <c r="P59" s="417">
        <v>9604</v>
      </c>
      <c r="Q59" s="417">
        <v>9412</v>
      </c>
      <c r="R59" s="417">
        <v>9224</v>
      </c>
      <c r="S59" s="417">
        <v>9040</v>
      </c>
      <c r="T59" s="417">
        <v>8859</v>
      </c>
      <c r="U59" s="417">
        <v>8682</v>
      </c>
      <c r="V59" s="417">
        <v>8508</v>
      </c>
      <c r="W59" s="417">
        <v>8338</v>
      </c>
      <c r="X59" s="417">
        <v>8171.0000000000009</v>
      </c>
      <c r="Y59" s="417">
        <v>8008</v>
      </c>
      <c r="Z59" s="417">
        <v>7848.0000000000009</v>
      </c>
      <c r="AA59" s="417">
        <v>7691</v>
      </c>
      <c r="AB59" s="417">
        <v>7537</v>
      </c>
      <c r="AC59" s="417">
        <v>7386</v>
      </c>
      <c r="AD59" s="417">
        <v>7238</v>
      </c>
      <c r="AE59" s="417">
        <v>7093</v>
      </c>
      <c r="AF59" s="417">
        <v>6951.0000000000009</v>
      </c>
      <c r="AG59" s="417">
        <v>6812</v>
      </c>
      <c r="AH59" s="417">
        <v>6676</v>
      </c>
      <c r="AI59" s="417">
        <v>6542</v>
      </c>
      <c r="AJ59" s="417">
        <v>6411</v>
      </c>
      <c r="AK59" s="417">
        <v>6283</v>
      </c>
      <c r="AL59" s="417">
        <v>6157</v>
      </c>
      <c r="AM59" s="417">
        <v>6034.0000000000009</v>
      </c>
      <c r="AN59" s="417">
        <v>0</v>
      </c>
      <c r="AO59" s="417">
        <v>0</v>
      </c>
      <c r="AP59" s="417">
        <v>0</v>
      </c>
      <c r="AQ59" s="417">
        <v>0</v>
      </c>
      <c r="AR59" s="417">
        <v>0</v>
      </c>
      <c r="AS59" s="417">
        <v>0</v>
      </c>
      <c r="AT59" s="417">
        <v>0</v>
      </c>
      <c r="AU59" s="417">
        <v>0</v>
      </c>
      <c r="AV59" s="417">
        <v>0</v>
      </c>
      <c r="AW59" s="417">
        <v>0</v>
      </c>
      <c r="AX59" s="417">
        <v>0</v>
      </c>
      <c r="AY59" s="417">
        <v>0</v>
      </c>
      <c r="AZ59" s="417">
        <v>0</v>
      </c>
      <c r="BA59" s="417">
        <v>0</v>
      </c>
      <c r="BB59" s="417">
        <v>0</v>
      </c>
      <c r="BC59" s="417">
        <v>0</v>
      </c>
      <c r="BD59" s="417">
        <v>0</v>
      </c>
      <c r="BE59" s="417">
        <v>0</v>
      </c>
      <c r="BF59" s="417">
        <v>0</v>
      </c>
      <c r="BG59" s="417">
        <v>0</v>
      </c>
      <c r="BH59" s="417">
        <v>0</v>
      </c>
      <c r="BI59" s="417">
        <v>0</v>
      </c>
      <c r="BJ59" s="417">
        <v>0</v>
      </c>
      <c r="BK59" s="417">
        <v>0</v>
      </c>
      <c r="BL59" s="417">
        <v>0</v>
      </c>
      <c r="BM59" s="417">
        <v>0</v>
      </c>
      <c r="BN59" s="417">
        <v>0</v>
      </c>
      <c r="BO59" s="417">
        <v>0</v>
      </c>
      <c r="BP59" s="417">
        <v>0</v>
      </c>
      <c r="BQ59" s="417">
        <v>0</v>
      </c>
      <c r="BR59" s="417">
        <v>0</v>
      </c>
      <c r="BS59" s="417">
        <v>0</v>
      </c>
      <c r="BT59" s="417">
        <v>0</v>
      </c>
      <c r="BU59" s="417">
        <v>0</v>
      </c>
      <c r="BV59" s="417">
        <v>0</v>
      </c>
      <c r="BW59" s="417">
        <v>0</v>
      </c>
      <c r="BX59" s="417">
        <v>0</v>
      </c>
      <c r="BY59" s="417">
        <v>0</v>
      </c>
      <c r="BZ59" s="417">
        <v>0</v>
      </c>
      <c r="CA59" s="417">
        <v>0</v>
      </c>
      <c r="CB59" s="417">
        <v>0</v>
      </c>
      <c r="CC59" s="417">
        <v>0</v>
      </c>
      <c r="CD59" s="417">
        <v>0</v>
      </c>
      <c r="CE59" s="417">
        <v>0</v>
      </c>
      <c r="CF59" s="417">
        <v>0</v>
      </c>
      <c r="CG59" s="417">
        <v>0</v>
      </c>
      <c r="CH59" s="417">
        <v>0</v>
      </c>
      <c r="CI59" s="417">
        <v>0</v>
      </c>
      <c r="CJ59" s="417">
        <v>0</v>
      </c>
      <c r="CK59" s="417">
        <v>0</v>
      </c>
      <c r="CL59" s="417">
        <v>0</v>
      </c>
      <c r="CM59" s="417">
        <v>0</v>
      </c>
      <c r="CN59" s="417">
        <v>0</v>
      </c>
      <c r="CO59" s="417">
        <v>0</v>
      </c>
      <c r="CP59" s="417">
        <v>0</v>
      </c>
      <c r="CQ59" s="417">
        <v>0</v>
      </c>
      <c r="CR59" s="417">
        <v>0</v>
      </c>
      <c r="CS59" s="417">
        <v>0</v>
      </c>
      <c r="CT59" s="417"/>
      <c r="CU59" s="417"/>
      <c r="CV59" s="417"/>
      <c r="CW59" s="417"/>
      <c r="CX59" s="417"/>
      <c r="CY59" s="417"/>
      <c r="CZ59" s="417"/>
      <c r="DA59" s="417"/>
      <c r="DB59" s="417"/>
      <c r="DC59" s="417"/>
      <c r="DD59" s="417"/>
      <c r="DE59" s="417"/>
      <c r="DF59" s="417"/>
      <c r="DG59" s="417"/>
      <c r="DH59" s="417"/>
      <c r="DI59" s="417"/>
      <c r="DJ59" s="417"/>
      <c r="DK59" s="417"/>
    </row>
    <row r="60" spans="1:115" s="416" customFormat="1" ht="16.149999999999999" hidden="1">
      <c r="A60" s="421" t="s">
        <v>7</v>
      </c>
      <c r="B60" s="421">
        <v>2</v>
      </c>
      <c r="C60" s="416" t="s">
        <v>23</v>
      </c>
      <c r="D60" s="417">
        <v>0</v>
      </c>
      <c r="E60" s="417">
        <v>100</v>
      </c>
      <c r="F60" s="417">
        <v>200</v>
      </c>
      <c r="G60" s="417">
        <v>300</v>
      </c>
      <c r="H60" s="417">
        <v>400</v>
      </c>
      <c r="I60" s="417">
        <v>10000</v>
      </c>
      <c r="J60" s="417">
        <v>10000</v>
      </c>
      <c r="K60" s="417">
        <v>10000</v>
      </c>
      <c r="L60" s="417">
        <v>10000</v>
      </c>
      <c r="M60" s="417">
        <v>10000</v>
      </c>
      <c r="N60" s="417">
        <v>10000</v>
      </c>
      <c r="O60" s="417">
        <v>9800</v>
      </c>
      <c r="P60" s="417">
        <v>9604</v>
      </c>
      <c r="Q60" s="417">
        <v>9412</v>
      </c>
      <c r="R60" s="417">
        <v>9224</v>
      </c>
      <c r="S60" s="417">
        <v>9040</v>
      </c>
      <c r="T60" s="417">
        <v>8859</v>
      </c>
      <c r="U60" s="417">
        <v>8682</v>
      </c>
      <c r="V60" s="417">
        <v>8508</v>
      </c>
      <c r="W60" s="417">
        <v>8338</v>
      </c>
      <c r="X60" s="417">
        <v>8171.0000000000009</v>
      </c>
      <c r="Y60" s="417">
        <v>8008</v>
      </c>
      <c r="Z60" s="417">
        <v>7848.0000000000009</v>
      </c>
      <c r="AA60" s="417">
        <v>7691</v>
      </c>
      <c r="AB60" s="417">
        <v>7537</v>
      </c>
      <c r="AC60" s="417">
        <v>7386</v>
      </c>
      <c r="AD60" s="417">
        <v>7238</v>
      </c>
      <c r="AE60" s="417">
        <v>7093</v>
      </c>
      <c r="AF60" s="417">
        <v>6951.0000000000009</v>
      </c>
      <c r="AG60" s="417">
        <v>6812</v>
      </c>
      <c r="AH60" s="417">
        <v>6676</v>
      </c>
      <c r="AI60" s="417">
        <v>6542</v>
      </c>
      <c r="AJ60" s="417">
        <v>6411</v>
      </c>
      <c r="AK60" s="417">
        <v>6283</v>
      </c>
      <c r="AL60" s="417">
        <v>6157</v>
      </c>
      <c r="AM60" s="417">
        <v>6034.0000000000009</v>
      </c>
      <c r="AN60" s="417">
        <v>5913.0000000000009</v>
      </c>
      <c r="AO60" s="417">
        <v>5795</v>
      </c>
      <c r="AP60" s="417">
        <v>5679</v>
      </c>
      <c r="AQ60" s="417">
        <v>5565</v>
      </c>
      <c r="AR60" s="417">
        <v>5454</v>
      </c>
      <c r="AS60" s="417">
        <v>5345</v>
      </c>
      <c r="AT60" s="417">
        <v>5238</v>
      </c>
      <c r="AU60" s="417">
        <v>5133</v>
      </c>
      <c r="AV60" s="417">
        <v>5030</v>
      </c>
      <c r="AW60" s="417">
        <v>4929</v>
      </c>
      <c r="AX60" s="417">
        <v>4830</v>
      </c>
      <c r="AY60" s="417">
        <v>4733</v>
      </c>
      <c r="AZ60" s="417">
        <v>4638</v>
      </c>
      <c r="BA60" s="417">
        <v>4545</v>
      </c>
      <c r="BB60" s="417">
        <v>4454</v>
      </c>
      <c r="BC60" s="417">
        <v>4365</v>
      </c>
      <c r="BD60" s="417">
        <v>4278</v>
      </c>
      <c r="BE60" s="417">
        <v>4192</v>
      </c>
      <c r="BF60" s="417">
        <v>4108</v>
      </c>
      <c r="BG60" s="417">
        <v>4026</v>
      </c>
      <c r="BH60" s="417">
        <v>3945</v>
      </c>
      <c r="BI60" s="417">
        <v>3866</v>
      </c>
      <c r="BJ60" s="417">
        <v>3789</v>
      </c>
      <c r="BK60" s="417">
        <v>3713</v>
      </c>
      <c r="BL60" s="417">
        <v>3639</v>
      </c>
      <c r="BM60" s="417">
        <v>3565.9999999999995</v>
      </c>
      <c r="BN60" s="417">
        <v>3495</v>
      </c>
      <c r="BO60" s="417">
        <v>3425.0000000000005</v>
      </c>
      <c r="BP60" s="417">
        <v>3357</v>
      </c>
      <c r="BQ60" s="417">
        <v>3290</v>
      </c>
      <c r="BR60" s="417">
        <v>3224</v>
      </c>
      <c r="BS60" s="417">
        <v>3160</v>
      </c>
      <c r="BT60" s="417">
        <v>3096.9999999999995</v>
      </c>
      <c r="BU60" s="417">
        <v>3035</v>
      </c>
      <c r="BV60" s="417">
        <v>2974</v>
      </c>
      <c r="BW60" s="417">
        <v>2915</v>
      </c>
      <c r="BX60" s="417">
        <v>2857</v>
      </c>
      <c r="BY60" s="417">
        <v>2800.0000000000005</v>
      </c>
      <c r="BZ60" s="417">
        <v>2744</v>
      </c>
      <c r="CA60" s="417">
        <v>2688.9999999999995</v>
      </c>
      <c r="CB60" s="417">
        <v>2635</v>
      </c>
      <c r="CC60" s="417">
        <v>2582</v>
      </c>
      <c r="CD60" s="417">
        <v>2530</v>
      </c>
      <c r="CE60" s="417">
        <v>2479</v>
      </c>
      <c r="CF60" s="417">
        <v>2429</v>
      </c>
      <c r="CG60" s="417">
        <v>2380</v>
      </c>
      <c r="CH60" s="417">
        <v>2332</v>
      </c>
      <c r="CI60" s="417">
        <v>2285</v>
      </c>
      <c r="CJ60" s="417">
        <v>2239</v>
      </c>
      <c r="CK60" s="417">
        <v>2194</v>
      </c>
      <c r="CL60" s="417">
        <v>2150</v>
      </c>
      <c r="CM60" s="417">
        <v>2107</v>
      </c>
      <c r="CN60" s="417">
        <v>2065</v>
      </c>
      <c r="CO60" s="417">
        <v>2024</v>
      </c>
      <c r="CP60" s="417">
        <v>1984</v>
      </c>
      <c r="CQ60" s="417">
        <v>1944</v>
      </c>
      <c r="CR60" s="417">
        <v>1905</v>
      </c>
      <c r="CS60" s="417">
        <v>0</v>
      </c>
      <c r="CT60" s="417"/>
      <c r="CU60" s="417"/>
      <c r="CV60" s="417"/>
      <c r="CW60" s="417"/>
      <c r="CX60" s="417"/>
      <c r="CY60" s="417"/>
      <c r="CZ60" s="417"/>
      <c r="DA60" s="417"/>
      <c r="DB60" s="417"/>
      <c r="DC60" s="417"/>
      <c r="DD60" s="417"/>
      <c r="DE60" s="417"/>
      <c r="DF60" s="417"/>
      <c r="DG60" s="417"/>
      <c r="DH60" s="417"/>
      <c r="DI60" s="417"/>
      <c r="DJ60" s="417"/>
      <c r="DK60" s="417"/>
    </row>
    <row r="61" spans="1:115" s="416" customFormat="1" ht="16.149999999999999" hidden="1">
      <c r="A61" s="421" t="s">
        <v>7</v>
      </c>
      <c r="B61" s="421">
        <v>2</v>
      </c>
      <c r="C61" s="416" t="s">
        <v>24</v>
      </c>
      <c r="D61" s="417">
        <v>0</v>
      </c>
      <c r="E61" s="417">
        <v>100</v>
      </c>
      <c r="F61" s="417">
        <v>200</v>
      </c>
      <c r="G61" s="417">
        <v>300</v>
      </c>
      <c r="H61" s="417">
        <v>400</v>
      </c>
      <c r="I61" s="417">
        <v>10000</v>
      </c>
      <c r="J61" s="417">
        <v>10000</v>
      </c>
      <c r="K61" s="417">
        <v>10000</v>
      </c>
      <c r="L61" s="417">
        <v>10000</v>
      </c>
      <c r="M61" s="417">
        <v>10000</v>
      </c>
      <c r="N61" s="417">
        <v>10000</v>
      </c>
      <c r="O61" s="417">
        <v>9800</v>
      </c>
      <c r="P61" s="417">
        <v>9604</v>
      </c>
      <c r="Q61" s="417">
        <v>9412</v>
      </c>
      <c r="R61" s="417">
        <v>9224</v>
      </c>
      <c r="S61" s="417">
        <v>9040</v>
      </c>
      <c r="T61" s="417">
        <v>8859</v>
      </c>
      <c r="U61" s="417">
        <v>8682</v>
      </c>
      <c r="V61" s="417">
        <v>8508</v>
      </c>
      <c r="W61" s="417">
        <v>8338</v>
      </c>
      <c r="X61" s="417">
        <v>8171.0000000000009</v>
      </c>
      <c r="Y61" s="417">
        <v>8008</v>
      </c>
      <c r="Z61" s="417">
        <v>7848.0000000000009</v>
      </c>
      <c r="AA61" s="417">
        <v>7691</v>
      </c>
      <c r="AB61" s="417">
        <v>7537</v>
      </c>
      <c r="AC61" s="417">
        <v>7386</v>
      </c>
      <c r="AD61" s="417">
        <v>7238</v>
      </c>
      <c r="AE61" s="417">
        <v>7093</v>
      </c>
      <c r="AF61" s="417">
        <v>6951.0000000000009</v>
      </c>
      <c r="AG61" s="417">
        <v>6812</v>
      </c>
      <c r="AH61" s="417">
        <v>6676</v>
      </c>
      <c r="AI61" s="417">
        <v>6542</v>
      </c>
      <c r="AJ61" s="417">
        <v>6411</v>
      </c>
      <c r="AK61" s="417">
        <v>6283</v>
      </c>
      <c r="AL61" s="417">
        <v>6157</v>
      </c>
      <c r="AM61" s="417">
        <v>6034.0000000000009</v>
      </c>
      <c r="AN61" s="417">
        <v>5913.0000000000009</v>
      </c>
      <c r="AO61" s="417">
        <v>5795</v>
      </c>
      <c r="AP61" s="417">
        <v>5679</v>
      </c>
      <c r="AQ61" s="417">
        <v>5565</v>
      </c>
      <c r="AR61" s="417">
        <v>5454</v>
      </c>
      <c r="AS61" s="417">
        <v>5345</v>
      </c>
      <c r="AT61" s="417">
        <v>5238</v>
      </c>
      <c r="AU61" s="417">
        <v>5133</v>
      </c>
      <c r="AV61" s="417">
        <v>5030</v>
      </c>
      <c r="AW61" s="417">
        <v>4929</v>
      </c>
      <c r="AX61" s="417">
        <v>4830</v>
      </c>
      <c r="AY61" s="417">
        <v>4733</v>
      </c>
      <c r="AZ61" s="417">
        <v>4638</v>
      </c>
      <c r="BA61" s="417">
        <v>4545</v>
      </c>
      <c r="BB61" s="417">
        <v>4454</v>
      </c>
      <c r="BC61" s="417">
        <v>4365</v>
      </c>
      <c r="BD61" s="417">
        <v>4278</v>
      </c>
      <c r="BE61" s="417">
        <v>4192</v>
      </c>
      <c r="BF61" s="417">
        <v>4108</v>
      </c>
      <c r="BG61" s="417">
        <v>4026</v>
      </c>
      <c r="BH61" s="417">
        <v>3945</v>
      </c>
      <c r="BI61" s="417">
        <v>3866</v>
      </c>
      <c r="BJ61" s="417">
        <v>3789</v>
      </c>
      <c r="BK61" s="417">
        <v>3713</v>
      </c>
      <c r="BL61" s="417">
        <v>3639</v>
      </c>
      <c r="BM61" s="417">
        <v>3565.9999999999995</v>
      </c>
      <c r="BN61" s="417">
        <v>3495</v>
      </c>
      <c r="BO61" s="417">
        <v>3425.0000000000005</v>
      </c>
      <c r="BP61" s="417">
        <v>3357</v>
      </c>
      <c r="BQ61" s="417">
        <v>3290</v>
      </c>
      <c r="BR61" s="417">
        <v>3224</v>
      </c>
      <c r="BS61" s="417">
        <v>3160</v>
      </c>
      <c r="BT61" s="417">
        <v>3096.9999999999995</v>
      </c>
      <c r="BU61" s="417">
        <v>3035</v>
      </c>
      <c r="BV61" s="417">
        <v>2974</v>
      </c>
      <c r="BW61" s="417">
        <v>2915</v>
      </c>
      <c r="BX61" s="417">
        <v>2857</v>
      </c>
      <c r="BY61" s="417">
        <v>2800.0000000000005</v>
      </c>
      <c r="BZ61" s="417">
        <v>2744</v>
      </c>
      <c r="CA61" s="417">
        <v>2688.9999999999995</v>
      </c>
      <c r="CB61" s="417">
        <v>2635</v>
      </c>
      <c r="CC61" s="417">
        <v>2582</v>
      </c>
      <c r="CD61" s="417">
        <v>2530</v>
      </c>
      <c r="CE61" s="417">
        <v>2479</v>
      </c>
      <c r="CF61" s="417">
        <v>2429</v>
      </c>
      <c r="CG61" s="417">
        <v>2380</v>
      </c>
      <c r="CH61" s="417">
        <v>2332</v>
      </c>
      <c r="CI61" s="417">
        <v>2285</v>
      </c>
      <c r="CJ61" s="417">
        <v>2239</v>
      </c>
      <c r="CK61" s="417">
        <v>2194</v>
      </c>
      <c r="CL61" s="417">
        <v>2150</v>
      </c>
      <c r="CM61" s="417">
        <v>2107</v>
      </c>
      <c r="CN61" s="417">
        <v>2065</v>
      </c>
      <c r="CO61" s="417">
        <v>2024</v>
      </c>
      <c r="CP61" s="417">
        <v>1984</v>
      </c>
      <c r="CQ61" s="417">
        <v>1944</v>
      </c>
      <c r="CR61" s="417">
        <v>0</v>
      </c>
      <c r="CS61" s="417">
        <v>0</v>
      </c>
      <c r="CT61" s="417"/>
      <c r="CU61" s="417"/>
      <c r="CV61" s="417"/>
      <c r="CW61" s="417"/>
      <c r="CX61" s="417"/>
      <c r="CY61" s="417"/>
      <c r="CZ61" s="417"/>
      <c r="DA61" s="417"/>
      <c r="DB61" s="417"/>
      <c r="DC61" s="417"/>
      <c r="DD61" s="417"/>
      <c r="DE61" s="417"/>
      <c r="DF61" s="417"/>
      <c r="DG61" s="417"/>
      <c r="DH61" s="417"/>
      <c r="DI61" s="417"/>
      <c r="DJ61" s="417"/>
      <c r="DK61" s="417"/>
    </row>
    <row r="62" spans="1:115" s="416" customFormat="1" ht="16.149999999999999" hidden="1">
      <c r="A62" s="421" t="s">
        <v>7</v>
      </c>
      <c r="B62" s="421">
        <v>2</v>
      </c>
      <c r="C62" s="416" t="s">
        <v>25</v>
      </c>
      <c r="D62" s="417">
        <v>0</v>
      </c>
      <c r="E62" s="417">
        <v>100</v>
      </c>
      <c r="F62" s="417">
        <v>200</v>
      </c>
      <c r="G62" s="417">
        <v>300</v>
      </c>
      <c r="H62" s="417">
        <v>400</v>
      </c>
      <c r="I62" s="417">
        <v>10000</v>
      </c>
      <c r="J62" s="417">
        <v>10000</v>
      </c>
      <c r="K62" s="417">
        <v>10000</v>
      </c>
      <c r="L62" s="417">
        <v>10000</v>
      </c>
      <c r="M62" s="417">
        <v>10000</v>
      </c>
      <c r="N62" s="417">
        <v>10000</v>
      </c>
      <c r="O62" s="417">
        <v>9800</v>
      </c>
      <c r="P62" s="417">
        <v>9604</v>
      </c>
      <c r="Q62" s="417">
        <v>9412</v>
      </c>
      <c r="R62" s="417">
        <v>9224</v>
      </c>
      <c r="S62" s="417">
        <v>9040</v>
      </c>
      <c r="T62" s="417">
        <v>8859</v>
      </c>
      <c r="U62" s="417">
        <v>8682</v>
      </c>
      <c r="V62" s="417">
        <v>8508</v>
      </c>
      <c r="W62" s="417">
        <v>8338</v>
      </c>
      <c r="X62" s="417">
        <v>8171.0000000000009</v>
      </c>
      <c r="Y62" s="417">
        <v>8008</v>
      </c>
      <c r="Z62" s="417">
        <v>7848.0000000000009</v>
      </c>
      <c r="AA62" s="417">
        <v>7691</v>
      </c>
      <c r="AB62" s="417">
        <v>7537</v>
      </c>
      <c r="AC62" s="417">
        <v>7386</v>
      </c>
      <c r="AD62" s="417">
        <v>7238</v>
      </c>
      <c r="AE62" s="417">
        <v>7093</v>
      </c>
      <c r="AF62" s="417">
        <v>6951.0000000000009</v>
      </c>
      <c r="AG62" s="417">
        <v>6812</v>
      </c>
      <c r="AH62" s="417">
        <v>6676</v>
      </c>
      <c r="AI62" s="417">
        <v>6542</v>
      </c>
      <c r="AJ62" s="417">
        <v>6411</v>
      </c>
      <c r="AK62" s="417">
        <v>6283</v>
      </c>
      <c r="AL62" s="417">
        <v>6157</v>
      </c>
      <c r="AM62" s="417">
        <v>6034.0000000000009</v>
      </c>
      <c r="AN62" s="417">
        <v>5913.0000000000009</v>
      </c>
      <c r="AO62" s="417">
        <v>5795</v>
      </c>
      <c r="AP62" s="417">
        <v>5679</v>
      </c>
      <c r="AQ62" s="417">
        <v>5565</v>
      </c>
      <c r="AR62" s="417">
        <v>5454</v>
      </c>
      <c r="AS62" s="417">
        <v>5345</v>
      </c>
      <c r="AT62" s="417">
        <v>5238</v>
      </c>
      <c r="AU62" s="417">
        <v>5133</v>
      </c>
      <c r="AV62" s="417">
        <v>5030</v>
      </c>
      <c r="AW62" s="417">
        <v>4929</v>
      </c>
      <c r="AX62" s="417">
        <v>4830</v>
      </c>
      <c r="AY62" s="417">
        <v>4733</v>
      </c>
      <c r="AZ62" s="417">
        <v>4638</v>
      </c>
      <c r="BA62" s="417">
        <v>4545</v>
      </c>
      <c r="BB62" s="417">
        <v>4454</v>
      </c>
      <c r="BC62" s="417">
        <v>4365</v>
      </c>
      <c r="BD62" s="417">
        <v>4278</v>
      </c>
      <c r="BE62" s="417">
        <v>4192</v>
      </c>
      <c r="BF62" s="417">
        <v>4108</v>
      </c>
      <c r="BG62" s="417">
        <v>4026</v>
      </c>
      <c r="BH62" s="417">
        <v>3945</v>
      </c>
      <c r="BI62" s="417">
        <v>3866</v>
      </c>
      <c r="BJ62" s="417">
        <v>3789</v>
      </c>
      <c r="BK62" s="417">
        <v>3713</v>
      </c>
      <c r="BL62" s="417">
        <v>3639</v>
      </c>
      <c r="BM62" s="417">
        <v>3565.9999999999995</v>
      </c>
      <c r="BN62" s="417">
        <v>3495</v>
      </c>
      <c r="BO62" s="417">
        <v>3425.0000000000005</v>
      </c>
      <c r="BP62" s="417">
        <v>3357</v>
      </c>
      <c r="BQ62" s="417">
        <v>3290</v>
      </c>
      <c r="BR62" s="417">
        <v>3224</v>
      </c>
      <c r="BS62" s="417">
        <v>3160</v>
      </c>
      <c r="BT62" s="417">
        <v>3096.9999999999995</v>
      </c>
      <c r="BU62" s="417">
        <v>3035</v>
      </c>
      <c r="BV62" s="417">
        <v>2974</v>
      </c>
      <c r="BW62" s="417">
        <v>2915</v>
      </c>
      <c r="BX62" s="417">
        <v>2857</v>
      </c>
      <c r="BY62" s="417">
        <v>2800.0000000000005</v>
      </c>
      <c r="BZ62" s="417">
        <v>2744</v>
      </c>
      <c r="CA62" s="417">
        <v>2688.9999999999995</v>
      </c>
      <c r="CB62" s="417">
        <v>2635</v>
      </c>
      <c r="CC62" s="417">
        <v>2582</v>
      </c>
      <c r="CD62" s="417">
        <v>2530</v>
      </c>
      <c r="CE62" s="417">
        <v>2479</v>
      </c>
      <c r="CF62" s="417">
        <v>2429</v>
      </c>
      <c r="CG62" s="417">
        <v>2380</v>
      </c>
      <c r="CH62" s="417">
        <v>2332</v>
      </c>
      <c r="CI62" s="417">
        <v>2285</v>
      </c>
      <c r="CJ62" s="417">
        <v>2239</v>
      </c>
      <c r="CK62" s="417">
        <v>2194</v>
      </c>
      <c r="CL62" s="417">
        <v>2150</v>
      </c>
      <c r="CM62" s="417">
        <v>2107</v>
      </c>
      <c r="CN62" s="417">
        <v>2065</v>
      </c>
      <c r="CO62" s="417">
        <v>2024</v>
      </c>
      <c r="CP62" s="417">
        <v>1984</v>
      </c>
      <c r="CQ62" s="417">
        <v>0</v>
      </c>
      <c r="CR62" s="417">
        <v>0</v>
      </c>
      <c r="CS62" s="417">
        <v>0</v>
      </c>
      <c r="CT62" s="417"/>
      <c r="CU62" s="417"/>
      <c r="CV62" s="417"/>
      <c r="CW62" s="417"/>
      <c r="CX62" s="417"/>
      <c r="CY62" s="417"/>
      <c r="CZ62" s="417"/>
      <c r="DA62" s="417"/>
      <c r="DB62" s="417"/>
      <c r="DC62" s="417"/>
      <c r="DD62" s="417"/>
      <c r="DE62" s="417"/>
      <c r="DF62" s="417"/>
      <c r="DG62" s="417"/>
      <c r="DH62" s="417"/>
      <c r="DI62" s="417"/>
      <c r="DJ62" s="417"/>
      <c r="DK62" s="417"/>
    </row>
    <row r="63" spans="1:115" s="416" customFormat="1" ht="16.149999999999999" hidden="1">
      <c r="A63" s="421" t="s">
        <v>7</v>
      </c>
      <c r="B63" s="421">
        <v>2</v>
      </c>
      <c r="C63" s="416" t="s">
        <v>26</v>
      </c>
      <c r="D63" s="417">
        <v>0</v>
      </c>
      <c r="E63" s="417">
        <v>100</v>
      </c>
      <c r="F63" s="417">
        <v>200</v>
      </c>
      <c r="G63" s="417">
        <v>300</v>
      </c>
      <c r="H63" s="417">
        <v>400</v>
      </c>
      <c r="I63" s="417">
        <v>10000</v>
      </c>
      <c r="J63" s="417">
        <v>10000</v>
      </c>
      <c r="K63" s="417">
        <v>10000</v>
      </c>
      <c r="L63" s="417">
        <v>10000</v>
      </c>
      <c r="M63" s="417">
        <v>10000</v>
      </c>
      <c r="N63" s="417">
        <v>10000</v>
      </c>
      <c r="O63" s="417">
        <v>9800</v>
      </c>
      <c r="P63" s="417">
        <v>9604</v>
      </c>
      <c r="Q63" s="417">
        <v>9412</v>
      </c>
      <c r="R63" s="417">
        <v>9224</v>
      </c>
      <c r="S63" s="417">
        <v>9040</v>
      </c>
      <c r="T63" s="417">
        <v>8859</v>
      </c>
      <c r="U63" s="417">
        <v>8682</v>
      </c>
      <c r="V63" s="417">
        <v>8508</v>
      </c>
      <c r="W63" s="417">
        <v>8338</v>
      </c>
      <c r="X63" s="417">
        <v>8171.0000000000009</v>
      </c>
      <c r="Y63" s="417">
        <v>8008</v>
      </c>
      <c r="Z63" s="417">
        <v>7848.0000000000009</v>
      </c>
      <c r="AA63" s="417">
        <v>7691</v>
      </c>
      <c r="AB63" s="417">
        <v>7537</v>
      </c>
      <c r="AC63" s="417">
        <v>7386</v>
      </c>
      <c r="AD63" s="417">
        <v>7238</v>
      </c>
      <c r="AE63" s="417">
        <v>7093</v>
      </c>
      <c r="AF63" s="417">
        <v>6951.0000000000009</v>
      </c>
      <c r="AG63" s="417">
        <v>6812</v>
      </c>
      <c r="AH63" s="417">
        <v>6676</v>
      </c>
      <c r="AI63" s="417">
        <v>6542</v>
      </c>
      <c r="AJ63" s="417">
        <v>6411</v>
      </c>
      <c r="AK63" s="417">
        <v>6283</v>
      </c>
      <c r="AL63" s="417">
        <v>6157</v>
      </c>
      <c r="AM63" s="417">
        <v>6034.0000000000009</v>
      </c>
      <c r="AN63" s="417">
        <v>5913.0000000000009</v>
      </c>
      <c r="AO63" s="417">
        <v>5795</v>
      </c>
      <c r="AP63" s="417">
        <v>5679</v>
      </c>
      <c r="AQ63" s="417">
        <v>5565</v>
      </c>
      <c r="AR63" s="417">
        <v>5454</v>
      </c>
      <c r="AS63" s="417">
        <v>5345</v>
      </c>
      <c r="AT63" s="417">
        <v>5238</v>
      </c>
      <c r="AU63" s="417">
        <v>5133</v>
      </c>
      <c r="AV63" s="417">
        <v>5030</v>
      </c>
      <c r="AW63" s="417">
        <v>4929</v>
      </c>
      <c r="AX63" s="417">
        <v>4830</v>
      </c>
      <c r="AY63" s="417">
        <v>4733</v>
      </c>
      <c r="AZ63" s="417">
        <v>4638</v>
      </c>
      <c r="BA63" s="417">
        <v>4545</v>
      </c>
      <c r="BB63" s="417">
        <v>4454</v>
      </c>
      <c r="BC63" s="417">
        <v>4365</v>
      </c>
      <c r="BD63" s="417">
        <v>4278</v>
      </c>
      <c r="BE63" s="417">
        <v>4192</v>
      </c>
      <c r="BF63" s="417">
        <v>4108</v>
      </c>
      <c r="BG63" s="417">
        <v>4026</v>
      </c>
      <c r="BH63" s="417">
        <v>3945</v>
      </c>
      <c r="BI63" s="417">
        <v>3866</v>
      </c>
      <c r="BJ63" s="417">
        <v>3789</v>
      </c>
      <c r="BK63" s="417">
        <v>3713</v>
      </c>
      <c r="BL63" s="417">
        <v>3639</v>
      </c>
      <c r="BM63" s="417">
        <v>3565.9999999999995</v>
      </c>
      <c r="BN63" s="417">
        <v>3495</v>
      </c>
      <c r="BO63" s="417">
        <v>3425.0000000000005</v>
      </c>
      <c r="BP63" s="417">
        <v>3357</v>
      </c>
      <c r="BQ63" s="417">
        <v>3290</v>
      </c>
      <c r="BR63" s="417">
        <v>3224</v>
      </c>
      <c r="BS63" s="417">
        <v>3160</v>
      </c>
      <c r="BT63" s="417">
        <v>3096.9999999999995</v>
      </c>
      <c r="BU63" s="417">
        <v>3035</v>
      </c>
      <c r="BV63" s="417">
        <v>2974</v>
      </c>
      <c r="BW63" s="417">
        <v>2915</v>
      </c>
      <c r="BX63" s="417">
        <v>2857</v>
      </c>
      <c r="BY63" s="417">
        <v>2800.0000000000005</v>
      </c>
      <c r="BZ63" s="417">
        <v>2744</v>
      </c>
      <c r="CA63" s="417">
        <v>2688.9999999999995</v>
      </c>
      <c r="CB63" s="417">
        <v>2635</v>
      </c>
      <c r="CC63" s="417">
        <v>2582</v>
      </c>
      <c r="CD63" s="417">
        <v>2530</v>
      </c>
      <c r="CE63" s="417">
        <v>2479</v>
      </c>
      <c r="CF63" s="417">
        <v>2429</v>
      </c>
      <c r="CG63" s="417">
        <v>2380</v>
      </c>
      <c r="CH63" s="417">
        <v>2332</v>
      </c>
      <c r="CI63" s="417">
        <v>2285</v>
      </c>
      <c r="CJ63" s="417">
        <v>2239</v>
      </c>
      <c r="CK63" s="417">
        <v>2194</v>
      </c>
      <c r="CL63" s="417">
        <v>2150</v>
      </c>
      <c r="CM63" s="417">
        <v>2107</v>
      </c>
      <c r="CN63" s="417">
        <v>2065</v>
      </c>
      <c r="CO63" s="417">
        <v>2024</v>
      </c>
      <c r="CP63" s="417">
        <v>0</v>
      </c>
      <c r="CQ63" s="417">
        <v>0</v>
      </c>
      <c r="CR63" s="417">
        <v>0</v>
      </c>
      <c r="CS63" s="417">
        <v>0</v>
      </c>
      <c r="CT63" s="417"/>
      <c r="CU63" s="417"/>
      <c r="CV63" s="417"/>
      <c r="CW63" s="417"/>
      <c r="CX63" s="417"/>
      <c r="CY63" s="417"/>
      <c r="CZ63" s="417"/>
      <c r="DA63" s="417"/>
      <c r="DB63" s="417"/>
      <c r="DC63" s="417"/>
      <c r="DD63" s="417"/>
      <c r="DE63" s="417"/>
      <c r="DF63" s="417"/>
      <c r="DG63" s="417"/>
      <c r="DH63" s="417"/>
      <c r="DI63" s="417"/>
      <c r="DJ63" s="417"/>
      <c r="DK63" s="417"/>
    </row>
    <row r="64" spans="1:115" s="416" customFormat="1" ht="16.149999999999999" hidden="1">
      <c r="A64" s="421" t="s">
        <v>7</v>
      </c>
      <c r="B64" s="421">
        <v>2</v>
      </c>
      <c r="C64" s="416" t="s">
        <v>27</v>
      </c>
      <c r="D64" s="417">
        <v>0</v>
      </c>
      <c r="E64" s="417">
        <v>100</v>
      </c>
      <c r="F64" s="417">
        <v>200</v>
      </c>
      <c r="G64" s="417">
        <v>300</v>
      </c>
      <c r="H64" s="417">
        <v>400</v>
      </c>
      <c r="I64" s="417">
        <v>10000</v>
      </c>
      <c r="J64" s="417">
        <v>10000</v>
      </c>
      <c r="K64" s="417">
        <v>10000</v>
      </c>
      <c r="L64" s="417">
        <v>10000</v>
      </c>
      <c r="M64" s="417">
        <v>10000</v>
      </c>
      <c r="N64" s="417">
        <v>10000</v>
      </c>
      <c r="O64" s="417">
        <v>9800</v>
      </c>
      <c r="P64" s="417">
        <v>9604</v>
      </c>
      <c r="Q64" s="417">
        <v>9412</v>
      </c>
      <c r="R64" s="417">
        <v>9224</v>
      </c>
      <c r="S64" s="417">
        <v>9040</v>
      </c>
      <c r="T64" s="417">
        <v>8859</v>
      </c>
      <c r="U64" s="417">
        <v>8682</v>
      </c>
      <c r="V64" s="417">
        <v>8508</v>
      </c>
      <c r="W64" s="417">
        <v>8338</v>
      </c>
      <c r="X64" s="417">
        <v>8171.0000000000009</v>
      </c>
      <c r="Y64" s="417">
        <v>8008</v>
      </c>
      <c r="Z64" s="417">
        <v>7848.0000000000009</v>
      </c>
      <c r="AA64" s="417">
        <v>7691</v>
      </c>
      <c r="AB64" s="417">
        <v>7537</v>
      </c>
      <c r="AC64" s="417">
        <v>7386</v>
      </c>
      <c r="AD64" s="417">
        <v>7238</v>
      </c>
      <c r="AE64" s="417">
        <v>7093</v>
      </c>
      <c r="AF64" s="417">
        <v>6951.0000000000009</v>
      </c>
      <c r="AG64" s="417">
        <v>6812</v>
      </c>
      <c r="AH64" s="417">
        <v>6676</v>
      </c>
      <c r="AI64" s="417">
        <v>6542</v>
      </c>
      <c r="AJ64" s="417">
        <v>6411</v>
      </c>
      <c r="AK64" s="417">
        <v>6283</v>
      </c>
      <c r="AL64" s="417">
        <v>6157</v>
      </c>
      <c r="AM64" s="417">
        <v>6034.0000000000009</v>
      </c>
      <c r="AN64" s="417">
        <v>5913.0000000000009</v>
      </c>
      <c r="AO64" s="417">
        <v>5795</v>
      </c>
      <c r="AP64" s="417">
        <v>5679</v>
      </c>
      <c r="AQ64" s="417">
        <v>5565</v>
      </c>
      <c r="AR64" s="417">
        <v>5454</v>
      </c>
      <c r="AS64" s="417">
        <v>5345</v>
      </c>
      <c r="AT64" s="417">
        <v>5238</v>
      </c>
      <c r="AU64" s="417">
        <v>5133</v>
      </c>
      <c r="AV64" s="417">
        <v>5030</v>
      </c>
      <c r="AW64" s="417">
        <v>4929</v>
      </c>
      <c r="AX64" s="417">
        <v>4830</v>
      </c>
      <c r="AY64" s="417">
        <v>4733</v>
      </c>
      <c r="AZ64" s="417">
        <v>4638</v>
      </c>
      <c r="BA64" s="417">
        <v>4545</v>
      </c>
      <c r="BB64" s="417">
        <v>4454</v>
      </c>
      <c r="BC64" s="417">
        <v>4365</v>
      </c>
      <c r="BD64" s="417">
        <v>4278</v>
      </c>
      <c r="BE64" s="417">
        <v>4192</v>
      </c>
      <c r="BF64" s="417">
        <v>4108</v>
      </c>
      <c r="BG64" s="417">
        <v>4026</v>
      </c>
      <c r="BH64" s="417">
        <v>3945</v>
      </c>
      <c r="BI64" s="417">
        <v>3866</v>
      </c>
      <c r="BJ64" s="417">
        <v>3789</v>
      </c>
      <c r="BK64" s="417">
        <v>3713</v>
      </c>
      <c r="BL64" s="417">
        <v>3639</v>
      </c>
      <c r="BM64" s="417">
        <v>3565.9999999999995</v>
      </c>
      <c r="BN64" s="417">
        <v>3495</v>
      </c>
      <c r="BO64" s="417">
        <v>3425.0000000000005</v>
      </c>
      <c r="BP64" s="417">
        <v>3357</v>
      </c>
      <c r="BQ64" s="417">
        <v>3290</v>
      </c>
      <c r="BR64" s="417">
        <v>3224</v>
      </c>
      <c r="BS64" s="417">
        <v>3160</v>
      </c>
      <c r="BT64" s="417">
        <v>3096.9999999999995</v>
      </c>
      <c r="BU64" s="417">
        <v>3035</v>
      </c>
      <c r="BV64" s="417">
        <v>2974</v>
      </c>
      <c r="BW64" s="417">
        <v>2915</v>
      </c>
      <c r="BX64" s="417">
        <v>2857</v>
      </c>
      <c r="BY64" s="417">
        <v>2800.0000000000005</v>
      </c>
      <c r="BZ64" s="417">
        <v>2744</v>
      </c>
      <c r="CA64" s="417">
        <v>2688.9999999999995</v>
      </c>
      <c r="CB64" s="417">
        <v>2635</v>
      </c>
      <c r="CC64" s="417">
        <v>2582</v>
      </c>
      <c r="CD64" s="417">
        <v>2530</v>
      </c>
      <c r="CE64" s="417">
        <v>2479</v>
      </c>
      <c r="CF64" s="417">
        <v>2429</v>
      </c>
      <c r="CG64" s="417">
        <v>2380</v>
      </c>
      <c r="CH64" s="417">
        <v>2332</v>
      </c>
      <c r="CI64" s="417">
        <v>2285</v>
      </c>
      <c r="CJ64" s="417">
        <v>2239</v>
      </c>
      <c r="CK64" s="417">
        <v>2194</v>
      </c>
      <c r="CL64" s="417">
        <v>2150</v>
      </c>
      <c r="CM64" s="417">
        <v>2107</v>
      </c>
      <c r="CN64" s="417">
        <v>2065</v>
      </c>
      <c r="CO64" s="417">
        <v>0</v>
      </c>
      <c r="CP64" s="417">
        <v>0</v>
      </c>
      <c r="CQ64" s="417">
        <v>0</v>
      </c>
      <c r="CR64" s="417">
        <v>0</v>
      </c>
      <c r="CS64" s="417">
        <v>0</v>
      </c>
      <c r="CT64" s="417"/>
      <c r="CU64" s="417"/>
      <c r="CV64" s="417"/>
      <c r="CW64" s="417"/>
      <c r="CX64" s="417"/>
      <c r="CY64" s="417"/>
      <c r="CZ64" s="417"/>
      <c r="DA64" s="417"/>
      <c r="DB64" s="417"/>
      <c r="DC64" s="417"/>
      <c r="DD64" s="417"/>
      <c r="DE64" s="417"/>
      <c r="DF64" s="417"/>
      <c r="DG64" s="417"/>
      <c r="DH64" s="417"/>
      <c r="DI64" s="417"/>
      <c r="DJ64" s="417"/>
      <c r="DK64" s="417"/>
    </row>
    <row r="65" spans="1:115" s="416" customFormat="1" ht="16.149999999999999" hidden="1">
      <c r="A65" s="421" t="s">
        <v>7</v>
      </c>
      <c r="B65" s="421">
        <v>2</v>
      </c>
      <c r="C65" s="416" t="s">
        <v>28</v>
      </c>
      <c r="D65" s="417">
        <v>0</v>
      </c>
      <c r="E65" s="417">
        <v>100</v>
      </c>
      <c r="F65" s="417">
        <v>200</v>
      </c>
      <c r="G65" s="417">
        <v>300</v>
      </c>
      <c r="H65" s="417">
        <v>400</v>
      </c>
      <c r="I65" s="417">
        <v>10000</v>
      </c>
      <c r="J65" s="417">
        <v>10000</v>
      </c>
      <c r="K65" s="417">
        <v>10000</v>
      </c>
      <c r="L65" s="417">
        <v>10000</v>
      </c>
      <c r="M65" s="417">
        <v>10000</v>
      </c>
      <c r="N65" s="417">
        <v>10000</v>
      </c>
      <c r="O65" s="417">
        <v>9800</v>
      </c>
      <c r="P65" s="417">
        <v>9604</v>
      </c>
      <c r="Q65" s="417">
        <v>9412</v>
      </c>
      <c r="R65" s="417">
        <v>9224</v>
      </c>
      <c r="S65" s="417">
        <v>9040</v>
      </c>
      <c r="T65" s="417">
        <v>8859</v>
      </c>
      <c r="U65" s="417">
        <v>8682</v>
      </c>
      <c r="V65" s="417">
        <v>8508</v>
      </c>
      <c r="W65" s="417">
        <v>8338</v>
      </c>
      <c r="X65" s="417">
        <v>8171.0000000000009</v>
      </c>
      <c r="Y65" s="417">
        <v>8008</v>
      </c>
      <c r="Z65" s="417">
        <v>7848.0000000000009</v>
      </c>
      <c r="AA65" s="417">
        <v>7691</v>
      </c>
      <c r="AB65" s="417">
        <v>7537</v>
      </c>
      <c r="AC65" s="417">
        <v>7386</v>
      </c>
      <c r="AD65" s="417">
        <v>7238</v>
      </c>
      <c r="AE65" s="417">
        <v>7093</v>
      </c>
      <c r="AF65" s="417">
        <v>6951.0000000000009</v>
      </c>
      <c r="AG65" s="417">
        <v>6812</v>
      </c>
      <c r="AH65" s="417">
        <v>6676</v>
      </c>
      <c r="AI65" s="417">
        <v>6542</v>
      </c>
      <c r="AJ65" s="417">
        <v>6411</v>
      </c>
      <c r="AK65" s="417">
        <v>6283</v>
      </c>
      <c r="AL65" s="417">
        <v>6157</v>
      </c>
      <c r="AM65" s="417">
        <v>6034.0000000000009</v>
      </c>
      <c r="AN65" s="417">
        <v>5913.0000000000009</v>
      </c>
      <c r="AO65" s="417">
        <v>5795</v>
      </c>
      <c r="AP65" s="417">
        <v>5679</v>
      </c>
      <c r="AQ65" s="417">
        <v>5565</v>
      </c>
      <c r="AR65" s="417">
        <v>5454</v>
      </c>
      <c r="AS65" s="417">
        <v>5345</v>
      </c>
      <c r="AT65" s="417">
        <v>5238</v>
      </c>
      <c r="AU65" s="417">
        <v>5133</v>
      </c>
      <c r="AV65" s="417">
        <v>5030</v>
      </c>
      <c r="AW65" s="417">
        <v>4929</v>
      </c>
      <c r="AX65" s="417">
        <v>4830</v>
      </c>
      <c r="AY65" s="417">
        <v>4733</v>
      </c>
      <c r="AZ65" s="417">
        <v>4638</v>
      </c>
      <c r="BA65" s="417">
        <v>4545</v>
      </c>
      <c r="BB65" s="417">
        <v>4454</v>
      </c>
      <c r="BC65" s="417">
        <v>4365</v>
      </c>
      <c r="BD65" s="417">
        <v>4278</v>
      </c>
      <c r="BE65" s="417">
        <v>4192</v>
      </c>
      <c r="BF65" s="417">
        <v>4108</v>
      </c>
      <c r="BG65" s="417">
        <v>4026</v>
      </c>
      <c r="BH65" s="417">
        <v>3945</v>
      </c>
      <c r="BI65" s="417">
        <v>3866</v>
      </c>
      <c r="BJ65" s="417">
        <v>3789</v>
      </c>
      <c r="BK65" s="417">
        <v>3713</v>
      </c>
      <c r="BL65" s="417">
        <v>3639</v>
      </c>
      <c r="BM65" s="417">
        <v>3565.9999999999995</v>
      </c>
      <c r="BN65" s="417">
        <v>3495</v>
      </c>
      <c r="BO65" s="417">
        <v>3425.0000000000005</v>
      </c>
      <c r="BP65" s="417">
        <v>3357</v>
      </c>
      <c r="BQ65" s="417">
        <v>3290</v>
      </c>
      <c r="BR65" s="417">
        <v>3224</v>
      </c>
      <c r="BS65" s="417">
        <v>3160</v>
      </c>
      <c r="BT65" s="417">
        <v>3096.9999999999995</v>
      </c>
      <c r="BU65" s="417">
        <v>3035</v>
      </c>
      <c r="BV65" s="417">
        <v>2974</v>
      </c>
      <c r="BW65" s="417">
        <v>2915</v>
      </c>
      <c r="BX65" s="417">
        <v>2857</v>
      </c>
      <c r="BY65" s="417">
        <v>2800.0000000000005</v>
      </c>
      <c r="BZ65" s="417">
        <v>2744</v>
      </c>
      <c r="CA65" s="417">
        <v>2688.9999999999995</v>
      </c>
      <c r="CB65" s="417">
        <v>2635</v>
      </c>
      <c r="CC65" s="417">
        <v>2582</v>
      </c>
      <c r="CD65" s="417">
        <v>2530</v>
      </c>
      <c r="CE65" s="417">
        <v>2479</v>
      </c>
      <c r="CF65" s="417">
        <v>2429</v>
      </c>
      <c r="CG65" s="417">
        <v>2380</v>
      </c>
      <c r="CH65" s="417">
        <v>2332</v>
      </c>
      <c r="CI65" s="417">
        <v>2285</v>
      </c>
      <c r="CJ65" s="417">
        <v>2239</v>
      </c>
      <c r="CK65" s="417">
        <v>2194</v>
      </c>
      <c r="CL65" s="417">
        <v>2150</v>
      </c>
      <c r="CM65" s="417">
        <v>2107</v>
      </c>
      <c r="CN65" s="417">
        <v>0</v>
      </c>
      <c r="CO65" s="417">
        <v>0</v>
      </c>
      <c r="CP65" s="417">
        <v>0</v>
      </c>
      <c r="CQ65" s="417">
        <v>0</v>
      </c>
      <c r="CR65" s="417">
        <v>0</v>
      </c>
      <c r="CS65" s="417">
        <v>0</v>
      </c>
      <c r="CT65" s="417"/>
      <c r="CU65" s="417"/>
      <c r="CV65" s="417"/>
      <c r="CW65" s="417"/>
      <c r="CX65" s="417"/>
      <c r="CY65" s="417"/>
      <c r="CZ65" s="417"/>
      <c r="DA65" s="417"/>
      <c r="DB65" s="417"/>
      <c r="DC65" s="417"/>
      <c r="DD65" s="417"/>
      <c r="DE65" s="417"/>
      <c r="DF65" s="417"/>
      <c r="DG65" s="417"/>
      <c r="DH65" s="417"/>
      <c r="DI65" s="417"/>
      <c r="DJ65" s="417"/>
      <c r="DK65" s="417"/>
    </row>
    <row r="66" spans="1:115" s="416" customFormat="1" ht="16.149999999999999" hidden="1">
      <c r="A66" s="421" t="s">
        <v>7</v>
      </c>
      <c r="B66" s="421">
        <v>2</v>
      </c>
      <c r="C66" s="416" t="s">
        <v>29</v>
      </c>
      <c r="D66" s="417">
        <v>0</v>
      </c>
      <c r="E66" s="417">
        <v>100</v>
      </c>
      <c r="F66" s="417">
        <v>200</v>
      </c>
      <c r="G66" s="417">
        <v>300</v>
      </c>
      <c r="H66" s="417">
        <v>400</v>
      </c>
      <c r="I66" s="417">
        <v>10000</v>
      </c>
      <c r="J66" s="417">
        <v>10000</v>
      </c>
      <c r="K66" s="417">
        <v>10000</v>
      </c>
      <c r="L66" s="417">
        <v>10000</v>
      </c>
      <c r="M66" s="417">
        <v>10000</v>
      </c>
      <c r="N66" s="417">
        <v>10000</v>
      </c>
      <c r="O66" s="417">
        <v>9800</v>
      </c>
      <c r="P66" s="417">
        <v>9604</v>
      </c>
      <c r="Q66" s="417">
        <v>9412</v>
      </c>
      <c r="R66" s="417">
        <v>9224</v>
      </c>
      <c r="S66" s="417">
        <v>9040</v>
      </c>
      <c r="T66" s="417">
        <v>8859</v>
      </c>
      <c r="U66" s="417">
        <v>8682</v>
      </c>
      <c r="V66" s="417">
        <v>8508</v>
      </c>
      <c r="W66" s="417">
        <v>8338</v>
      </c>
      <c r="X66" s="417">
        <v>8171.0000000000009</v>
      </c>
      <c r="Y66" s="417">
        <v>8008</v>
      </c>
      <c r="Z66" s="417">
        <v>7848.0000000000009</v>
      </c>
      <c r="AA66" s="417">
        <v>7691</v>
      </c>
      <c r="AB66" s="417">
        <v>7537</v>
      </c>
      <c r="AC66" s="417">
        <v>7386</v>
      </c>
      <c r="AD66" s="417">
        <v>7238</v>
      </c>
      <c r="AE66" s="417">
        <v>7093</v>
      </c>
      <c r="AF66" s="417">
        <v>6951.0000000000009</v>
      </c>
      <c r="AG66" s="417">
        <v>6812</v>
      </c>
      <c r="AH66" s="417">
        <v>6676</v>
      </c>
      <c r="AI66" s="417">
        <v>6542</v>
      </c>
      <c r="AJ66" s="417">
        <v>6411</v>
      </c>
      <c r="AK66" s="417">
        <v>6283</v>
      </c>
      <c r="AL66" s="417">
        <v>6157</v>
      </c>
      <c r="AM66" s="417">
        <v>6034.0000000000009</v>
      </c>
      <c r="AN66" s="417">
        <v>5913.0000000000009</v>
      </c>
      <c r="AO66" s="417">
        <v>5795</v>
      </c>
      <c r="AP66" s="417">
        <v>5679</v>
      </c>
      <c r="AQ66" s="417">
        <v>5565</v>
      </c>
      <c r="AR66" s="417">
        <v>5454</v>
      </c>
      <c r="AS66" s="417">
        <v>5345</v>
      </c>
      <c r="AT66" s="417">
        <v>5238</v>
      </c>
      <c r="AU66" s="417">
        <v>5133</v>
      </c>
      <c r="AV66" s="417">
        <v>5030</v>
      </c>
      <c r="AW66" s="417">
        <v>4929</v>
      </c>
      <c r="AX66" s="417">
        <v>4830</v>
      </c>
      <c r="AY66" s="417">
        <v>4733</v>
      </c>
      <c r="AZ66" s="417">
        <v>4638</v>
      </c>
      <c r="BA66" s="417">
        <v>4545</v>
      </c>
      <c r="BB66" s="417">
        <v>4454</v>
      </c>
      <c r="BC66" s="417">
        <v>4365</v>
      </c>
      <c r="BD66" s="417">
        <v>4278</v>
      </c>
      <c r="BE66" s="417">
        <v>4192</v>
      </c>
      <c r="BF66" s="417">
        <v>4108</v>
      </c>
      <c r="BG66" s="417">
        <v>4026</v>
      </c>
      <c r="BH66" s="417">
        <v>3945</v>
      </c>
      <c r="BI66" s="417">
        <v>3866</v>
      </c>
      <c r="BJ66" s="417">
        <v>3789</v>
      </c>
      <c r="BK66" s="417">
        <v>3713</v>
      </c>
      <c r="BL66" s="417">
        <v>3639</v>
      </c>
      <c r="BM66" s="417">
        <v>3565.9999999999995</v>
      </c>
      <c r="BN66" s="417">
        <v>3495</v>
      </c>
      <c r="BO66" s="417">
        <v>3425.0000000000005</v>
      </c>
      <c r="BP66" s="417">
        <v>3357</v>
      </c>
      <c r="BQ66" s="417">
        <v>3290</v>
      </c>
      <c r="BR66" s="417">
        <v>3224</v>
      </c>
      <c r="BS66" s="417">
        <v>3160</v>
      </c>
      <c r="BT66" s="417">
        <v>3096.9999999999995</v>
      </c>
      <c r="BU66" s="417">
        <v>3035</v>
      </c>
      <c r="BV66" s="417">
        <v>2974</v>
      </c>
      <c r="BW66" s="417">
        <v>2915</v>
      </c>
      <c r="BX66" s="417">
        <v>2857</v>
      </c>
      <c r="BY66" s="417">
        <v>2800.0000000000005</v>
      </c>
      <c r="BZ66" s="417">
        <v>2744</v>
      </c>
      <c r="CA66" s="417">
        <v>2688.9999999999995</v>
      </c>
      <c r="CB66" s="417">
        <v>2635</v>
      </c>
      <c r="CC66" s="417">
        <v>2582</v>
      </c>
      <c r="CD66" s="417">
        <v>2530</v>
      </c>
      <c r="CE66" s="417">
        <v>2479</v>
      </c>
      <c r="CF66" s="417">
        <v>2429</v>
      </c>
      <c r="CG66" s="417">
        <v>2380</v>
      </c>
      <c r="CH66" s="417">
        <v>2332</v>
      </c>
      <c r="CI66" s="417">
        <v>2285</v>
      </c>
      <c r="CJ66" s="417">
        <v>2239</v>
      </c>
      <c r="CK66" s="417">
        <v>2194</v>
      </c>
      <c r="CL66" s="417">
        <v>2150</v>
      </c>
      <c r="CM66" s="417">
        <v>0</v>
      </c>
      <c r="CN66" s="417">
        <v>0</v>
      </c>
      <c r="CO66" s="417">
        <v>0</v>
      </c>
      <c r="CP66" s="417">
        <v>0</v>
      </c>
      <c r="CQ66" s="417">
        <v>0</v>
      </c>
      <c r="CR66" s="417">
        <v>0</v>
      </c>
      <c r="CS66" s="417">
        <v>0</v>
      </c>
      <c r="CT66" s="417"/>
      <c r="CU66" s="417"/>
      <c r="CV66" s="417"/>
      <c r="CW66" s="417"/>
      <c r="CX66" s="417"/>
      <c r="CY66" s="417"/>
      <c r="CZ66" s="417"/>
      <c r="DA66" s="417"/>
      <c r="DB66" s="417"/>
      <c r="DC66" s="417"/>
      <c r="DD66" s="417"/>
      <c r="DE66" s="417"/>
      <c r="DF66" s="417"/>
      <c r="DG66" s="417"/>
      <c r="DH66" s="417"/>
      <c r="DI66" s="417"/>
      <c r="DJ66" s="417"/>
      <c r="DK66" s="417"/>
    </row>
    <row r="67" spans="1:115" s="416" customFormat="1" ht="16.149999999999999" hidden="1">
      <c r="A67" s="421" t="s">
        <v>7</v>
      </c>
      <c r="B67" s="421">
        <v>2</v>
      </c>
      <c r="C67" s="416" t="s">
        <v>30</v>
      </c>
      <c r="D67" s="417">
        <v>0</v>
      </c>
      <c r="E67" s="417">
        <v>100</v>
      </c>
      <c r="F67" s="417">
        <v>200</v>
      </c>
      <c r="G67" s="417">
        <v>300</v>
      </c>
      <c r="H67" s="417">
        <v>400</v>
      </c>
      <c r="I67" s="417">
        <v>10000</v>
      </c>
      <c r="J67" s="417">
        <v>10000</v>
      </c>
      <c r="K67" s="417">
        <v>10000</v>
      </c>
      <c r="L67" s="417">
        <v>10000</v>
      </c>
      <c r="M67" s="417">
        <v>10000</v>
      </c>
      <c r="N67" s="417">
        <v>10000</v>
      </c>
      <c r="O67" s="417">
        <v>9800</v>
      </c>
      <c r="P67" s="417">
        <v>9604</v>
      </c>
      <c r="Q67" s="417">
        <v>9412</v>
      </c>
      <c r="R67" s="417">
        <v>9224</v>
      </c>
      <c r="S67" s="417">
        <v>9040</v>
      </c>
      <c r="T67" s="417">
        <v>8859</v>
      </c>
      <c r="U67" s="417">
        <v>8682</v>
      </c>
      <c r="V67" s="417">
        <v>8508</v>
      </c>
      <c r="W67" s="417">
        <v>8338</v>
      </c>
      <c r="X67" s="417">
        <v>8171.0000000000009</v>
      </c>
      <c r="Y67" s="417">
        <v>8008</v>
      </c>
      <c r="Z67" s="417">
        <v>7848.0000000000009</v>
      </c>
      <c r="AA67" s="417">
        <v>7691</v>
      </c>
      <c r="AB67" s="417">
        <v>7537</v>
      </c>
      <c r="AC67" s="417">
        <v>7386</v>
      </c>
      <c r="AD67" s="417">
        <v>7238</v>
      </c>
      <c r="AE67" s="417">
        <v>7093</v>
      </c>
      <c r="AF67" s="417">
        <v>6951.0000000000009</v>
      </c>
      <c r="AG67" s="417">
        <v>6812</v>
      </c>
      <c r="AH67" s="417">
        <v>6676</v>
      </c>
      <c r="AI67" s="417">
        <v>6542</v>
      </c>
      <c r="AJ67" s="417">
        <v>6411</v>
      </c>
      <c r="AK67" s="417">
        <v>6283</v>
      </c>
      <c r="AL67" s="417">
        <v>6157</v>
      </c>
      <c r="AM67" s="417">
        <v>6034.0000000000009</v>
      </c>
      <c r="AN67" s="417">
        <v>5913.0000000000009</v>
      </c>
      <c r="AO67" s="417">
        <v>5795</v>
      </c>
      <c r="AP67" s="417">
        <v>5679</v>
      </c>
      <c r="AQ67" s="417">
        <v>5565</v>
      </c>
      <c r="AR67" s="417">
        <v>5454</v>
      </c>
      <c r="AS67" s="417">
        <v>5345</v>
      </c>
      <c r="AT67" s="417">
        <v>5238</v>
      </c>
      <c r="AU67" s="417">
        <v>5133</v>
      </c>
      <c r="AV67" s="417">
        <v>5030</v>
      </c>
      <c r="AW67" s="417">
        <v>4929</v>
      </c>
      <c r="AX67" s="417">
        <v>4830</v>
      </c>
      <c r="AY67" s="417">
        <v>4733</v>
      </c>
      <c r="AZ67" s="417">
        <v>4638</v>
      </c>
      <c r="BA67" s="417">
        <v>4545</v>
      </c>
      <c r="BB67" s="417">
        <v>4454</v>
      </c>
      <c r="BC67" s="417">
        <v>4365</v>
      </c>
      <c r="BD67" s="417">
        <v>4278</v>
      </c>
      <c r="BE67" s="417">
        <v>4192</v>
      </c>
      <c r="BF67" s="417">
        <v>4108</v>
      </c>
      <c r="BG67" s="417">
        <v>4026</v>
      </c>
      <c r="BH67" s="417">
        <v>3945</v>
      </c>
      <c r="BI67" s="417">
        <v>3866</v>
      </c>
      <c r="BJ67" s="417">
        <v>3789</v>
      </c>
      <c r="BK67" s="417">
        <v>3713</v>
      </c>
      <c r="BL67" s="417">
        <v>3639</v>
      </c>
      <c r="BM67" s="417">
        <v>3565.9999999999995</v>
      </c>
      <c r="BN67" s="417">
        <v>3495</v>
      </c>
      <c r="BO67" s="417">
        <v>3425.0000000000005</v>
      </c>
      <c r="BP67" s="417">
        <v>3357</v>
      </c>
      <c r="BQ67" s="417">
        <v>3290</v>
      </c>
      <c r="BR67" s="417">
        <v>3224</v>
      </c>
      <c r="BS67" s="417">
        <v>3160</v>
      </c>
      <c r="BT67" s="417">
        <v>3096.9999999999995</v>
      </c>
      <c r="BU67" s="417">
        <v>3035</v>
      </c>
      <c r="BV67" s="417">
        <v>2974</v>
      </c>
      <c r="BW67" s="417">
        <v>2915</v>
      </c>
      <c r="BX67" s="417">
        <v>2857</v>
      </c>
      <c r="BY67" s="417">
        <v>2800.0000000000005</v>
      </c>
      <c r="BZ67" s="417">
        <v>2744</v>
      </c>
      <c r="CA67" s="417">
        <v>2688.9999999999995</v>
      </c>
      <c r="CB67" s="417">
        <v>2635</v>
      </c>
      <c r="CC67" s="417">
        <v>2582</v>
      </c>
      <c r="CD67" s="417">
        <v>2530</v>
      </c>
      <c r="CE67" s="417">
        <v>2479</v>
      </c>
      <c r="CF67" s="417">
        <v>2429</v>
      </c>
      <c r="CG67" s="417">
        <v>2380</v>
      </c>
      <c r="CH67" s="417">
        <v>2332</v>
      </c>
      <c r="CI67" s="417">
        <v>2285</v>
      </c>
      <c r="CJ67" s="417">
        <v>2239</v>
      </c>
      <c r="CK67" s="417">
        <v>2194</v>
      </c>
      <c r="CL67" s="417">
        <v>0</v>
      </c>
      <c r="CM67" s="417">
        <v>0</v>
      </c>
      <c r="CN67" s="417">
        <v>0</v>
      </c>
      <c r="CO67" s="417">
        <v>0</v>
      </c>
      <c r="CP67" s="417">
        <v>0</v>
      </c>
      <c r="CQ67" s="417">
        <v>0</v>
      </c>
      <c r="CR67" s="417">
        <v>0</v>
      </c>
      <c r="CS67" s="417">
        <v>0</v>
      </c>
      <c r="CT67" s="417"/>
      <c r="CU67" s="417"/>
      <c r="CV67" s="417"/>
      <c r="CW67" s="417"/>
      <c r="CX67" s="417"/>
      <c r="CY67" s="417"/>
      <c r="CZ67" s="417"/>
      <c r="DA67" s="417"/>
      <c r="DB67" s="417"/>
      <c r="DC67" s="417"/>
      <c r="DD67" s="417"/>
      <c r="DE67" s="417"/>
      <c r="DF67" s="417"/>
      <c r="DG67" s="417"/>
      <c r="DH67" s="417"/>
      <c r="DI67" s="417"/>
      <c r="DJ67" s="417"/>
      <c r="DK67" s="417"/>
    </row>
    <row r="68" spans="1:115" s="416" customFormat="1" ht="16.149999999999999" hidden="1">
      <c r="A68" s="421" t="s">
        <v>7</v>
      </c>
      <c r="B68" s="421">
        <v>2</v>
      </c>
      <c r="C68" s="416" t="s">
        <v>31</v>
      </c>
      <c r="D68" s="417">
        <v>0</v>
      </c>
      <c r="E68" s="417">
        <v>100</v>
      </c>
      <c r="F68" s="417">
        <v>200</v>
      </c>
      <c r="G68" s="417">
        <v>300</v>
      </c>
      <c r="H68" s="417">
        <v>400</v>
      </c>
      <c r="I68" s="417">
        <v>10000</v>
      </c>
      <c r="J68" s="417">
        <v>10000</v>
      </c>
      <c r="K68" s="417">
        <v>10000</v>
      </c>
      <c r="L68" s="417">
        <v>10000</v>
      </c>
      <c r="M68" s="417">
        <v>10000</v>
      </c>
      <c r="N68" s="417">
        <v>10000</v>
      </c>
      <c r="O68" s="417">
        <v>9800</v>
      </c>
      <c r="P68" s="417">
        <v>9604</v>
      </c>
      <c r="Q68" s="417">
        <v>9412</v>
      </c>
      <c r="R68" s="417">
        <v>9224</v>
      </c>
      <c r="S68" s="417">
        <v>9040</v>
      </c>
      <c r="T68" s="417">
        <v>8859</v>
      </c>
      <c r="U68" s="417">
        <v>8682</v>
      </c>
      <c r="V68" s="417">
        <v>8508</v>
      </c>
      <c r="W68" s="417">
        <v>8338</v>
      </c>
      <c r="X68" s="417">
        <v>8171.0000000000009</v>
      </c>
      <c r="Y68" s="417">
        <v>8008</v>
      </c>
      <c r="Z68" s="417">
        <v>7848.0000000000009</v>
      </c>
      <c r="AA68" s="417">
        <v>7691</v>
      </c>
      <c r="AB68" s="417">
        <v>7537</v>
      </c>
      <c r="AC68" s="417">
        <v>7386</v>
      </c>
      <c r="AD68" s="417">
        <v>7238</v>
      </c>
      <c r="AE68" s="417">
        <v>7093</v>
      </c>
      <c r="AF68" s="417">
        <v>6951.0000000000009</v>
      </c>
      <c r="AG68" s="417">
        <v>6812</v>
      </c>
      <c r="AH68" s="417">
        <v>6676</v>
      </c>
      <c r="AI68" s="417">
        <v>6542</v>
      </c>
      <c r="AJ68" s="417">
        <v>6411</v>
      </c>
      <c r="AK68" s="417">
        <v>6283</v>
      </c>
      <c r="AL68" s="417">
        <v>6157</v>
      </c>
      <c r="AM68" s="417">
        <v>6034.0000000000009</v>
      </c>
      <c r="AN68" s="417">
        <v>5913.0000000000009</v>
      </c>
      <c r="AO68" s="417">
        <v>5795</v>
      </c>
      <c r="AP68" s="417">
        <v>5679</v>
      </c>
      <c r="AQ68" s="417">
        <v>5565</v>
      </c>
      <c r="AR68" s="417">
        <v>5454</v>
      </c>
      <c r="AS68" s="417">
        <v>5345</v>
      </c>
      <c r="AT68" s="417">
        <v>5238</v>
      </c>
      <c r="AU68" s="417">
        <v>5133</v>
      </c>
      <c r="AV68" s="417">
        <v>5030</v>
      </c>
      <c r="AW68" s="417">
        <v>4929</v>
      </c>
      <c r="AX68" s="417">
        <v>4830</v>
      </c>
      <c r="AY68" s="417">
        <v>4733</v>
      </c>
      <c r="AZ68" s="417">
        <v>4638</v>
      </c>
      <c r="BA68" s="417">
        <v>4545</v>
      </c>
      <c r="BB68" s="417">
        <v>4454</v>
      </c>
      <c r="BC68" s="417">
        <v>4365</v>
      </c>
      <c r="BD68" s="417">
        <v>4278</v>
      </c>
      <c r="BE68" s="417">
        <v>4192</v>
      </c>
      <c r="BF68" s="417">
        <v>4108</v>
      </c>
      <c r="BG68" s="417">
        <v>4026</v>
      </c>
      <c r="BH68" s="417">
        <v>3945</v>
      </c>
      <c r="BI68" s="417">
        <v>3866</v>
      </c>
      <c r="BJ68" s="417">
        <v>3789</v>
      </c>
      <c r="BK68" s="417">
        <v>3713</v>
      </c>
      <c r="BL68" s="417">
        <v>3639</v>
      </c>
      <c r="BM68" s="417">
        <v>3565.9999999999995</v>
      </c>
      <c r="BN68" s="417">
        <v>3495</v>
      </c>
      <c r="BO68" s="417">
        <v>3425.0000000000005</v>
      </c>
      <c r="BP68" s="417">
        <v>3357</v>
      </c>
      <c r="BQ68" s="417">
        <v>3290</v>
      </c>
      <c r="BR68" s="417">
        <v>3224</v>
      </c>
      <c r="BS68" s="417">
        <v>3160</v>
      </c>
      <c r="BT68" s="417">
        <v>3096.9999999999995</v>
      </c>
      <c r="BU68" s="417">
        <v>3035</v>
      </c>
      <c r="BV68" s="417">
        <v>2974</v>
      </c>
      <c r="BW68" s="417">
        <v>2915</v>
      </c>
      <c r="BX68" s="417">
        <v>2857</v>
      </c>
      <c r="BY68" s="417">
        <v>2800.0000000000005</v>
      </c>
      <c r="BZ68" s="417">
        <v>2744</v>
      </c>
      <c r="CA68" s="417">
        <v>2688.9999999999995</v>
      </c>
      <c r="CB68" s="417">
        <v>2635</v>
      </c>
      <c r="CC68" s="417">
        <v>2582</v>
      </c>
      <c r="CD68" s="417">
        <v>2530</v>
      </c>
      <c r="CE68" s="417">
        <v>2479</v>
      </c>
      <c r="CF68" s="417">
        <v>2429</v>
      </c>
      <c r="CG68" s="417">
        <v>2380</v>
      </c>
      <c r="CH68" s="417">
        <v>2332</v>
      </c>
      <c r="CI68" s="417">
        <v>2285</v>
      </c>
      <c r="CJ68" s="417">
        <v>2239</v>
      </c>
      <c r="CK68" s="417">
        <v>0</v>
      </c>
      <c r="CL68" s="417">
        <v>0</v>
      </c>
      <c r="CM68" s="417">
        <v>0</v>
      </c>
      <c r="CN68" s="417">
        <v>0</v>
      </c>
      <c r="CO68" s="417">
        <v>0</v>
      </c>
      <c r="CP68" s="417">
        <v>0</v>
      </c>
      <c r="CQ68" s="417">
        <v>0</v>
      </c>
      <c r="CR68" s="417">
        <v>0</v>
      </c>
      <c r="CS68" s="417">
        <v>0</v>
      </c>
      <c r="CT68" s="417"/>
      <c r="CU68" s="417"/>
      <c r="CV68" s="417"/>
      <c r="CW68" s="417"/>
      <c r="CX68" s="417"/>
      <c r="CY68" s="417"/>
      <c r="CZ68" s="417"/>
      <c r="DA68" s="417"/>
      <c r="DB68" s="417"/>
      <c r="DC68" s="417"/>
      <c r="DD68" s="417"/>
      <c r="DE68" s="417"/>
      <c r="DF68" s="417"/>
      <c r="DG68" s="417"/>
      <c r="DH68" s="417"/>
      <c r="DI68" s="417"/>
      <c r="DJ68" s="417"/>
      <c r="DK68" s="417"/>
    </row>
    <row r="69" spans="1:115" s="416" customFormat="1" ht="16.149999999999999" hidden="1">
      <c r="A69" s="421" t="s">
        <v>7</v>
      </c>
      <c r="B69" s="421">
        <v>2</v>
      </c>
      <c r="C69" s="416" t="s">
        <v>32</v>
      </c>
      <c r="D69" s="417">
        <v>0</v>
      </c>
      <c r="E69" s="417">
        <v>100</v>
      </c>
      <c r="F69" s="417">
        <v>200</v>
      </c>
      <c r="G69" s="417">
        <v>300</v>
      </c>
      <c r="H69" s="417">
        <v>400</v>
      </c>
      <c r="I69" s="417">
        <v>10000</v>
      </c>
      <c r="J69" s="417">
        <v>10000</v>
      </c>
      <c r="K69" s="417">
        <v>10000</v>
      </c>
      <c r="L69" s="417">
        <v>10000</v>
      </c>
      <c r="M69" s="417">
        <v>10000</v>
      </c>
      <c r="N69" s="417">
        <v>10000</v>
      </c>
      <c r="O69" s="417">
        <v>9800</v>
      </c>
      <c r="P69" s="417">
        <v>9604</v>
      </c>
      <c r="Q69" s="417">
        <v>9412</v>
      </c>
      <c r="R69" s="417">
        <v>9224</v>
      </c>
      <c r="S69" s="417">
        <v>9040</v>
      </c>
      <c r="T69" s="417">
        <v>8859</v>
      </c>
      <c r="U69" s="417">
        <v>8682</v>
      </c>
      <c r="V69" s="417">
        <v>8508</v>
      </c>
      <c r="W69" s="417">
        <v>8338</v>
      </c>
      <c r="X69" s="417">
        <v>8171.0000000000009</v>
      </c>
      <c r="Y69" s="417">
        <v>8008</v>
      </c>
      <c r="Z69" s="417">
        <v>7848.0000000000009</v>
      </c>
      <c r="AA69" s="417">
        <v>7691</v>
      </c>
      <c r="AB69" s="417">
        <v>7537</v>
      </c>
      <c r="AC69" s="417">
        <v>7386</v>
      </c>
      <c r="AD69" s="417">
        <v>7238</v>
      </c>
      <c r="AE69" s="417">
        <v>7093</v>
      </c>
      <c r="AF69" s="417">
        <v>6951.0000000000009</v>
      </c>
      <c r="AG69" s="417">
        <v>6812</v>
      </c>
      <c r="AH69" s="417">
        <v>6676</v>
      </c>
      <c r="AI69" s="417">
        <v>6542</v>
      </c>
      <c r="AJ69" s="417">
        <v>6411</v>
      </c>
      <c r="AK69" s="417">
        <v>6283</v>
      </c>
      <c r="AL69" s="417">
        <v>6157</v>
      </c>
      <c r="AM69" s="417">
        <v>6034.0000000000009</v>
      </c>
      <c r="AN69" s="417">
        <v>5913.0000000000009</v>
      </c>
      <c r="AO69" s="417">
        <v>5795</v>
      </c>
      <c r="AP69" s="417">
        <v>5679</v>
      </c>
      <c r="AQ69" s="417">
        <v>5565</v>
      </c>
      <c r="AR69" s="417">
        <v>5454</v>
      </c>
      <c r="AS69" s="417">
        <v>5345</v>
      </c>
      <c r="AT69" s="417">
        <v>5238</v>
      </c>
      <c r="AU69" s="417">
        <v>5133</v>
      </c>
      <c r="AV69" s="417">
        <v>5030</v>
      </c>
      <c r="AW69" s="417">
        <v>4929</v>
      </c>
      <c r="AX69" s="417">
        <v>4830</v>
      </c>
      <c r="AY69" s="417">
        <v>4733</v>
      </c>
      <c r="AZ69" s="417">
        <v>4638</v>
      </c>
      <c r="BA69" s="417">
        <v>4545</v>
      </c>
      <c r="BB69" s="417">
        <v>4454</v>
      </c>
      <c r="BC69" s="417">
        <v>4365</v>
      </c>
      <c r="BD69" s="417">
        <v>4278</v>
      </c>
      <c r="BE69" s="417">
        <v>4192</v>
      </c>
      <c r="BF69" s="417">
        <v>4108</v>
      </c>
      <c r="BG69" s="417">
        <v>4026</v>
      </c>
      <c r="BH69" s="417">
        <v>3945</v>
      </c>
      <c r="BI69" s="417">
        <v>3866</v>
      </c>
      <c r="BJ69" s="417">
        <v>3789</v>
      </c>
      <c r="BK69" s="417">
        <v>3713</v>
      </c>
      <c r="BL69" s="417">
        <v>3639</v>
      </c>
      <c r="BM69" s="417">
        <v>3565.9999999999995</v>
      </c>
      <c r="BN69" s="417">
        <v>3495</v>
      </c>
      <c r="BO69" s="417">
        <v>3425.0000000000005</v>
      </c>
      <c r="BP69" s="417">
        <v>3357</v>
      </c>
      <c r="BQ69" s="417">
        <v>3290</v>
      </c>
      <c r="BR69" s="417">
        <v>3224</v>
      </c>
      <c r="BS69" s="417">
        <v>3160</v>
      </c>
      <c r="BT69" s="417">
        <v>3096.9999999999995</v>
      </c>
      <c r="BU69" s="417">
        <v>3035</v>
      </c>
      <c r="BV69" s="417">
        <v>2974</v>
      </c>
      <c r="BW69" s="417">
        <v>2915</v>
      </c>
      <c r="BX69" s="417">
        <v>2857</v>
      </c>
      <c r="BY69" s="417">
        <v>2800.0000000000005</v>
      </c>
      <c r="BZ69" s="417">
        <v>2744</v>
      </c>
      <c r="CA69" s="417">
        <v>2688.9999999999995</v>
      </c>
      <c r="CB69" s="417">
        <v>2635</v>
      </c>
      <c r="CC69" s="417">
        <v>2582</v>
      </c>
      <c r="CD69" s="417">
        <v>2530</v>
      </c>
      <c r="CE69" s="417">
        <v>2479</v>
      </c>
      <c r="CF69" s="417">
        <v>2429</v>
      </c>
      <c r="CG69" s="417">
        <v>2380</v>
      </c>
      <c r="CH69" s="417">
        <v>2332</v>
      </c>
      <c r="CI69" s="417">
        <v>2285</v>
      </c>
      <c r="CJ69" s="417">
        <v>0</v>
      </c>
      <c r="CK69" s="417">
        <v>0</v>
      </c>
      <c r="CL69" s="417">
        <v>0</v>
      </c>
      <c r="CM69" s="417">
        <v>0</v>
      </c>
      <c r="CN69" s="417">
        <v>0</v>
      </c>
      <c r="CO69" s="417">
        <v>0</v>
      </c>
      <c r="CP69" s="417">
        <v>0</v>
      </c>
      <c r="CQ69" s="417">
        <v>0</v>
      </c>
      <c r="CR69" s="417">
        <v>0</v>
      </c>
      <c r="CS69" s="417">
        <v>0</v>
      </c>
      <c r="CT69" s="417"/>
      <c r="CU69" s="417"/>
      <c r="CV69" s="417"/>
      <c r="CW69" s="417"/>
      <c r="CX69" s="417"/>
      <c r="CY69" s="417"/>
      <c r="CZ69" s="417"/>
      <c r="DA69" s="417"/>
      <c r="DB69" s="417"/>
      <c r="DC69" s="417"/>
      <c r="DD69" s="417"/>
      <c r="DE69" s="417"/>
      <c r="DF69" s="417"/>
      <c r="DG69" s="417"/>
      <c r="DH69" s="417"/>
      <c r="DI69" s="417"/>
      <c r="DJ69" s="417"/>
      <c r="DK69" s="417"/>
    </row>
    <row r="70" spans="1:115" s="416" customFormat="1" ht="16.149999999999999" hidden="1">
      <c r="A70" s="421" t="s">
        <v>7</v>
      </c>
      <c r="B70" s="421">
        <v>2</v>
      </c>
      <c r="C70" s="416" t="s">
        <v>33</v>
      </c>
      <c r="D70" s="417">
        <v>0</v>
      </c>
      <c r="E70" s="417">
        <v>100</v>
      </c>
      <c r="F70" s="417">
        <v>200</v>
      </c>
      <c r="G70" s="417">
        <v>300</v>
      </c>
      <c r="H70" s="417">
        <v>400</v>
      </c>
      <c r="I70" s="417">
        <v>10000</v>
      </c>
      <c r="J70" s="417">
        <v>10000</v>
      </c>
      <c r="K70" s="417">
        <v>10000</v>
      </c>
      <c r="L70" s="417">
        <v>10000</v>
      </c>
      <c r="M70" s="417">
        <v>10000</v>
      </c>
      <c r="N70" s="417">
        <v>10000</v>
      </c>
      <c r="O70" s="417">
        <v>9800</v>
      </c>
      <c r="P70" s="417">
        <v>9604</v>
      </c>
      <c r="Q70" s="417">
        <v>9412</v>
      </c>
      <c r="R70" s="417">
        <v>9224</v>
      </c>
      <c r="S70" s="417">
        <v>9040</v>
      </c>
      <c r="T70" s="417">
        <v>8859</v>
      </c>
      <c r="U70" s="417">
        <v>8682</v>
      </c>
      <c r="V70" s="417">
        <v>8508</v>
      </c>
      <c r="W70" s="417">
        <v>8338</v>
      </c>
      <c r="X70" s="417">
        <v>8171.0000000000009</v>
      </c>
      <c r="Y70" s="417">
        <v>8008</v>
      </c>
      <c r="Z70" s="417">
        <v>7848.0000000000009</v>
      </c>
      <c r="AA70" s="417">
        <v>7691</v>
      </c>
      <c r="AB70" s="417">
        <v>7537</v>
      </c>
      <c r="AC70" s="417">
        <v>7386</v>
      </c>
      <c r="AD70" s="417">
        <v>7238</v>
      </c>
      <c r="AE70" s="417">
        <v>7093</v>
      </c>
      <c r="AF70" s="417">
        <v>6951.0000000000009</v>
      </c>
      <c r="AG70" s="417">
        <v>6812</v>
      </c>
      <c r="AH70" s="417">
        <v>6676</v>
      </c>
      <c r="AI70" s="417">
        <v>6542</v>
      </c>
      <c r="AJ70" s="417">
        <v>6411</v>
      </c>
      <c r="AK70" s="417">
        <v>6283</v>
      </c>
      <c r="AL70" s="417">
        <v>6157</v>
      </c>
      <c r="AM70" s="417">
        <v>6034.0000000000009</v>
      </c>
      <c r="AN70" s="417">
        <v>5913.0000000000009</v>
      </c>
      <c r="AO70" s="417">
        <v>5795</v>
      </c>
      <c r="AP70" s="417">
        <v>5679</v>
      </c>
      <c r="AQ70" s="417">
        <v>5565</v>
      </c>
      <c r="AR70" s="417">
        <v>5454</v>
      </c>
      <c r="AS70" s="417">
        <v>5345</v>
      </c>
      <c r="AT70" s="417">
        <v>5238</v>
      </c>
      <c r="AU70" s="417">
        <v>5133</v>
      </c>
      <c r="AV70" s="417">
        <v>5030</v>
      </c>
      <c r="AW70" s="417">
        <v>4929</v>
      </c>
      <c r="AX70" s="417">
        <v>4830</v>
      </c>
      <c r="AY70" s="417">
        <v>4733</v>
      </c>
      <c r="AZ70" s="417">
        <v>4638</v>
      </c>
      <c r="BA70" s="417">
        <v>4545</v>
      </c>
      <c r="BB70" s="417">
        <v>4454</v>
      </c>
      <c r="BC70" s="417">
        <v>4365</v>
      </c>
      <c r="BD70" s="417">
        <v>4278</v>
      </c>
      <c r="BE70" s="417">
        <v>4192</v>
      </c>
      <c r="BF70" s="417">
        <v>4108</v>
      </c>
      <c r="BG70" s="417">
        <v>4026</v>
      </c>
      <c r="BH70" s="417">
        <v>3945</v>
      </c>
      <c r="BI70" s="417">
        <v>3866</v>
      </c>
      <c r="BJ70" s="417">
        <v>3789</v>
      </c>
      <c r="BK70" s="417">
        <v>3713</v>
      </c>
      <c r="BL70" s="417">
        <v>3639</v>
      </c>
      <c r="BM70" s="417">
        <v>3565.9999999999995</v>
      </c>
      <c r="BN70" s="417">
        <v>3495</v>
      </c>
      <c r="BO70" s="417">
        <v>3425.0000000000005</v>
      </c>
      <c r="BP70" s="417">
        <v>3357</v>
      </c>
      <c r="BQ70" s="417">
        <v>3290</v>
      </c>
      <c r="BR70" s="417">
        <v>3224</v>
      </c>
      <c r="BS70" s="417">
        <v>3160</v>
      </c>
      <c r="BT70" s="417">
        <v>3096.9999999999995</v>
      </c>
      <c r="BU70" s="417">
        <v>3035</v>
      </c>
      <c r="BV70" s="417">
        <v>2974</v>
      </c>
      <c r="BW70" s="417">
        <v>2915</v>
      </c>
      <c r="BX70" s="417">
        <v>2857</v>
      </c>
      <c r="BY70" s="417">
        <v>2800.0000000000005</v>
      </c>
      <c r="BZ70" s="417">
        <v>2744</v>
      </c>
      <c r="CA70" s="417">
        <v>2688.9999999999995</v>
      </c>
      <c r="CB70" s="417">
        <v>2635</v>
      </c>
      <c r="CC70" s="417">
        <v>2582</v>
      </c>
      <c r="CD70" s="417">
        <v>2530</v>
      </c>
      <c r="CE70" s="417">
        <v>2479</v>
      </c>
      <c r="CF70" s="417">
        <v>2429</v>
      </c>
      <c r="CG70" s="417">
        <v>2380</v>
      </c>
      <c r="CH70" s="417">
        <v>2332</v>
      </c>
      <c r="CI70" s="417">
        <v>0</v>
      </c>
      <c r="CJ70" s="417">
        <v>0</v>
      </c>
      <c r="CK70" s="417">
        <v>0</v>
      </c>
      <c r="CL70" s="417">
        <v>0</v>
      </c>
      <c r="CM70" s="417">
        <v>0</v>
      </c>
      <c r="CN70" s="417">
        <v>0</v>
      </c>
      <c r="CO70" s="417">
        <v>0</v>
      </c>
      <c r="CP70" s="417">
        <v>0</v>
      </c>
      <c r="CQ70" s="417">
        <v>0</v>
      </c>
      <c r="CR70" s="417">
        <v>0</v>
      </c>
      <c r="CS70" s="417">
        <v>0</v>
      </c>
      <c r="CT70" s="417"/>
      <c r="CU70" s="417"/>
      <c r="CV70" s="417"/>
      <c r="CW70" s="417"/>
      <c r="CX70" s="417"/>
      <c r="CY70" s="417"/>
      <c r="CZ70" s="417"/>
      <c r="DA70" s="417"/>
      <c r="DB70" s="417"/>
      <c r="DC70" s="417"/>
      <c r="DD70" s="417"/>
      <c r="DE70" s="417"/>
      <c r="DF70" s="417"/>
      <c r="DG70" s="417"/>
      <c r="DH70" s="417"/>
      <c r="DI70" s="417"/>
      <c r="DJ70" s="417"/>
      <c r="DK70" s="417"/>
    </row>
    <row r="71" spans="1:115" s="416" customFormat="1" ht="16.149999999999999" hidden="1">
      <c r="A71" s="421" t="s">
        <v>7</v>
      </c>
      <c r="B71" s="421">
        <v>2</v>
      </c>
      <c r="C71" s="416" t="s">
        <v>34</v>
      </c>
      <c r="D71" s="417">
        <v>0</v>
      </c>
      <c r="E71" s="417">
        <v>100</v>
      </c>
      <c r="F71" s="417">
        <v>200</v>
      </c>
      <c r="G71" s="417">
        <v>300</v>
      </c>
      <c r="H71" s="417">
        <v>400</v>
      </c>
      <c r="I71" s="417">
        <v>10000</v>
      </c>
      <c r="J71" s="417">
        <v>10000</v>
      </c>
      <c r="K71" s="417">
        <v>10000</v>
      </c>
      <c r="L71" s="417">
        <v>10000</v>
      </c>
      <c r="M71" s="417">
        <v>10000</v>
      </c>
      <c r="N71" s="417">
        <v>10000</v>
      </c>
      <c r="O71" s="417">
        <v>9800</v>
      </c>
      <c r="P71" s="417">
        <v>9604</v>
      </c>
      <c r="Q71" s="417">
        <v>9412</v>
      </c>
      <c r="R71" s="417">
        <v>9224</v>
      </c>
      <c r="S71" s="417">
        <v>9040</v>
      </c>
      <c r="T71" s="417">
        <v>8859</v>
      </c>
      <c r="U71" s="417">
        <v>8682</v>
      </c>
      <c r="V71" s="417">
        <v>8508</v>
      </c>
      <c r="W71" s="417">
        <v>8338</v>
      </c>
      <c r="X71" s="417">
        <v>8171.0000000000009</v>
      </c>
      <c r="Y71" s="417">
        <v>8008</v>
      </c>
      <c r="Z71" s="417">
        <v>7848.0000000000009</v>
      </c>
      <c r="AA71" s="417">
        <v>7691</v>
      </c>
      <c r="AB71" s="417">
        <v>7537</v>
      </c>
      <c r="AC71" s="417">
        <v>7386</v>
      </c>
      <c r="AD71" s="417">
        <v>7238</v>
      </c>
      <c r="AE71" s="417">
        <v>7093</v>
      </c>
      <c r="AF71" s="417">
        <v>6951.0000000000009</v>
      </c>
      <c r="AG71" s="417">
        <v>6812</v>
      </c>
      <c r="AH71" s="417">
        <v>6676</v>
      </c>
      <c r="AI71" s="417">
        <v>6542</v>
      </c>
      <c r="AJ71" s="417">
        <v>6411</v>
      </c>
      <c r="AK71" s="417">
        <v>6283</v>
      </c>
      <c r="AL71" s="417">
        <v>6157</v>
      </c>
      <c r="AM71" s="417">
        <v>6034.0000000000009</v>
      </c>
      <c r="AN71" s="417">
        <v>5913.0000000000009</v>
      </c>
      <c r="AO71" s="417">
        <v>5795</v>
      </c>
      <c r="AP71" s="417">
        <v>5679</v>
      </c>
      <c r="AQ71" s="417">
        <v>5565</v>
      </c>
      <c r="AR71" s="417">
        <v>5454</v>
      </c>
      <c r="AS71" s="417">
        <v>5345</v>
      </c>
      <c r="AT71" s="417">
        <v>5238</v>
      </c>
      <c r="AU71" s="417">
        <v>5133</v>
      </c>
      <c r="AV71" s="417">
        <v>5030</v>
      </c>
      <c r="AW71" s="417">
        <v>4929</v>
      </c>
      <c r="AX71" s="417">
        <v>4830</v>
      </c>
      <c r="AY71" s="417">
        <v>4733</v>
      </c>
      <c r="AZ71" s="417">
        <v>4638</v>
      </c>
      <c r="BA71" s="417">
        <v>4545</v>
      </c>
      <c r="BB71" s="417">
        <v>4454</v>
      </c>
      <c r="BC71" s="417">
        <v>4365</v>
      </c>
      <c r="BD71" s="417">
        <v>4278</v>
      </c>
      <c r="BE71" s="417">
        <v>4192</v>
      </c>
      <c r="BF71" s="417">
        <v>4108</v>
      </c>
      <c r="BG71" s="417">
        <v>4026</v>
      </c>
      <c r="BH71" s="417">
        <v>3945</v>
      </c>
      <c r="BI71" s="417">
        <v>3866</v>
      </c>
      <c r="BJ71" s="417">
        <v>3789</v>
      </c>
      <c r="BK71" s="417">
        <v>3713</v>
      </c>
      <c r="BL71" s="417">
        <v>3639</v>
      </c>
      <c r="BM71" s="417">
        <v>3565.9999999999995</v>
      </c>
      <c r="BN71" s="417">
        <v>3495</v>
      </c>
      <c r="BO71" s="417">
        <v>3425.0000000000005</v>
      </c>
      <c r="BP71" s="417">
        <v>3357</v>
      </c>
      <c r="BQ71" s="417">
        <v>3290</v>
      </c>
      <c r="BR71" s="417">
        <v>3224</v>
      </c>
      <c r="BS71" s="417">
        <v>3160</v>
      </c>
      <c r="BT71" s="417">
        <v>3096.9999999999995</v>
      </c>
      <c r="BU71" s="417">
        <v>3035</v>
      </c>
      <c r="BV71" s="417">
        <v>2974</v>
      </c>
      <c r="BW71" s="417">
        <v>2915</v>
      </c>
      <c r="BX71" s="417">
        <v>2857</v>
      </c>
      <c r="BY71" s="417">
        <v>2800.0000000000005</v>
      </c>
      <c r="BZ71" s="417">
        <v>2744</v>
      </c>
      <c r="CA71" s="417">
        <v>2688.9999999999995</v>
      </c>
      <c r="CB71" s="417">
        <v>2635</v>
      </c>
      <c r="CC71" s="417">
        <v>2582</v>
      </c>
      <c r="CD71" s="417">
        <v>2530</v>
      </c>
      <c r="CE71" s="417">
        <v>2479</v>
      </c>
      <c r="CF71" s="417">
        <v>2429</v>
      </c>
      <c r="CG71" s="417">
        <v>2380</v>
      </c>
      <c r="CH71" s="417">
        <v>0</v>
      </c>
      <c r="CI71" s="417">
        <v>0</v>
      </c>
      <c r="CJ71" s="417">
        <v>0</v>
      </c>
      <c r="CK71" s="417">
        <v>0</v>
      </c>
      <c r="CL71" s="417">
        <v>0</v>
      </c>
      <c r="CM71" s="417">
        <v>0</v>
      </c>
      <c r="CN71" s="417">
        <v>0</v>
      </c>
      <c r="CO71" s="417">
        <v>0</v>
      </c>
      <c r="CP71" s="417">
        <v>0</v>
      </c>
      <c r="CQ71" s="417">
        <v>0</v>
      </c>
      <c r="CR71" s="417">
        <v>0</v>
      </c>
      <c r="CS71" s="417">
        <v>0</v>
      </c>
      <c r="CT71" s="417"/>
      <c r="CU71" s="417"/>
      <c r="CV71" s="417"/>
      <c r="CW71" s="417"/>
      <c r="CX71" s="417"/>
      <c r="CY71" s="417"/>
      <c r="CZ71" s="417"/>
      <c r="DA71" s="417"/>
      <c r="DB71" s="417"/>
      <c r="DC71" s="417"/>
      <c r="DD71" s="417"/>
      <c r="DE71" s="417"/>
      <c r="DF71" s="417"/>
      <c r="DG71" s="417"/>
      <c r="DH71" s="417"/>
      <c r="DI71" s="417"/>
      <c r="DJ71" s="417"/>
      <c r="DK71" s="417"/>
    </row>
    <row r="72" spans="1:115" s="416" customFormat="1" ht="16.149999999999999" hidden="1">
      <c r="A72" s="421" t="s">
        <v>7</v>
      </c>
      <c r="B72" s="421">
        <v>2</v>
      </c>
      <c r="C72" s="416" t="s">
        <v>35</v>
      </c>
      <c r="D72" s="417">
        <v>0</v>
      </c>
      <c r="E72" s="417">
        <v>100</v>
      </c>
      <c r="F72" s="417">
        <v>200</v>
      </c>
      <c r="G72" s="417">
        <v>300</v>
      </c>
      <c r="H72" s="417">
        <v>400</v>
      </c>
      <c r="I72" s="417">
        <v>10000</v>
      </c>
      <c r="J72" s="417">
        <v>10000</v>
      </c>
      <c r="K72" s="417">
        <v>10000</v>
      </c>
      <c r="L72" s="417">
        <v>10000</v>
      </c>
      <c r="M72" s="417">
        <v>10000</v>
      </c>
      <c r="N72" s="417">
        <v>10000</v>
      </c>
      <c r="O72" s="417">
        <v>9800</v>
      </c>
      <c r="P72" s="417">
        <v>9604</v>
      </c>
      <c r="Q72" s="417">
        <v>9412</v>
      </c>
      <c r="R72" s="417">
        <v>9224</v>
      </c>
      <c r="S72" s="417">
        <v>9040</v>
      </c>
      <c r="T72" s="417">
        <v>8859</v>
      </c>
      <c r="U72" s="417">
        <v>8682</v>
      </c>
      <c r="V72" s="417">
        <v>8508</v>
      </c>
      <c r="W72" s="417">
        <v>8338</v>
      </c>
      <c r="X72" s="417">
        <v>8171.0000000000009</v>
      </c>
      <c r="Y72" s="417">
        <v>8008</v>
      </c>
      <c r="Z72" s="417">
        <v>7848.0000000000009</v>
      </c>
      <c r="AA72" s="417">
        <v>7691</v>
      </c>
      <c r="AB72" s="417">
        <v>7537</v>
      </c>
      <c r="AC72" s="417">
        <v>7386</v>
      </c>
      <c r="AD72" s="417">
        <v>7238</v>
      </c>
      <c r="AE72" s="417">
        <v>7093</v>
      </c>
      <c r="AF72" s="417">
        <v>6951.0000000000009</v>
      </c>
      <c r="AG72" s="417">
        <v>6812</v>
      </c>
      <c r="AH72" s="417">
        <v>6676</v>
      </c>
      <c r="AI72" s="417">
        <v>6542</v>
      </c>
      <c r="AJ72" s="417">
        <v>6411</v>
      </c>
      <c r="AK72" s="417">
        <v>6283</v>
      </c>
      <c r="AL72" s="417">
        <v>6157</v>
      </c>
      <c r="AM72" s="417">
        <v>6034.0000000000009</v>
      </c>
      <c r="AN72" s="417">
        <v>5913.0000000000009</v>
      </c>
      <c r="AO72" s="417">
        <v>5795</v>
      </c>
      <c r="AP72" s="417">
        <v>5679</v>
      </c>
      <c r="AQ72" s="417">
        <v>5565</v>
      </c>
      <c r="AR72" s="417">
        <v>5454</v>
      </c>
      <c r="AS72" s="417">
        <v>5345</v>
      </c>
      <c r="AT72" s="417">
        <v>5238</v>
      </c>
      <c r="AU72" s="417">
        <v>5133</v>
      </c>
      <c r="AV72" s="417">
        <v>5030</v>
      </c>
      <c r="AW72" s="417">
        <v>4929</v>
      </c>
      <c r="AX72" s="417">
        <v>4830</v>
      </c>
      <c r="AY72" s="417">
        <v>4733</v>
      </c>
      <c r="AZ72" s="417">
        <v>4638</v>
      </c>
      <c r="BA72" s="417">
        <v>4545</v>
      </c>
      <c r="BB72" s="417">
        <v>4454</v>
      </c>
      <c r="BC72" s="417">
        <v>4365</v>
      </c>
      <c r="BD72" s="417">
        <v>4278</v>
      </c>
      <c r="BE72" s="417">
        <v>4192</v>
      </c>
      <c r="BF72" s="417">
        <v>4108</v>
      </c>
      <c r="BG72" s="417">
        <v>4026</v>
      </c>
      <c r="BH72" s="417">
        <v>3945</v>
      </c>
      <c r="BI72" s="417">
        <v>3866</v>
      </c>
      <c r="BJ72" s="417">
        <v>3789</v>
      </c>
      <c r="BK72" s="417">
        <v>3713</v>
      </c>
      <c r="BL72" s="417">
        <v>3639</v>
      </c>
      <c r="BM72" s="417">
        <v>3565.9999999999995</v>
      </c>
      <c r="BN72" s="417">
        <v>3495</v>
      </c>
      <c r="BO72" s="417">
        <v>3425.0000000000005</v>
      </c>
      <c r="BP72" s="417">
        <v>3357</v>
      </c>
      <c r="BQ72" s="417">
        <v>3290</v>
      </c>
      <c r="BR72" s="417">
        <v>3224</v>
      </c>
      <c r="BS72" s="417">
        <v>3160</v>
      </c>
      <c r="BT72" s="417">
        <v>3096.9999999999995</v>
      </c>
      <c r="BU72" s="417">
        <v>3035</v>
      </c>
      <c r="BV72" s="417">
        <v>2974</v>
      </c>
      <c r="BW72" s="417">
        <v>2915</v>
      </c>
      <c r="BX72" s="417">
        <v>2857</v>
      </c>
      <c r="BY72" s="417">
        <v>2800.0000000000005</v>
      </c>
      <c r="BZ72" s="417">
        <v>2744</v>
      </c>
      <c r="CA72" s="417">
        <v>2688.9999999999995</v>
      </c>
      <c r="CB72" s="417">
        <v>2635</v>
      </c>
      <c r="CC72" s="417">
        <v>2582</v>
      </c>
      <c r="CD72" s="417">
        <v>2530</v>
      </c>
      <c r="CE72" s="417">
        <v>2479</v>
      </c>
      <c r="CF72" s="417">
        <v>2429</v>
      </c>
      <c r="CG72" s="417">
        <v>0</v>
      </c>
      <c r="CH72" s="417">
        <v>0</v>
      </c>
      <c r="CI72" s="417">
        <v>0</v>
      </c>
      <c r="CJ72" s="417">
        <v>0</v>
      </c>
      <c r="CK72" s="417">
        <v>0</v>
      </c>
      <c r="CL72" s="417">
        <v>0</v>
      </c>
      <c r="CM72" s="417">
        <v>0</v>
      </c>
      <c r="CN72" s="417">
        <v>0</v>
      </c>
      <c r="CO72" s="417">
        <v>0</v>
      </c>
      <c r="CP72" s="417">
        <v>0</v>
      </c>
      <c r="CQ72" s="417">
        <v>0</v>
      </c>
      <c r="CR72" s="417">
        <v>0</v>
      </c>
      <c r="CS72" s="417">
        <v>0</v>
      </c>
      <c r="CT72" s="417"/>
      <c r="CU72" s="417"/>
      <c r="CV72" s="417"/>
      <c r="CW72" s="417"/>
      <c r="CX72" s="417"/>
      <c r="CY72" s="417"/>
      <c r="CZ72" s="417"/>
      <c r="DA72" s="417"/>
      <c r="DB72" s="417"/>
      <c r="DC72" s="417"/>
      <c r="DD72" s="417"/>
      <c r="DE72" s="417"/>
      <c r="DF72" s="417"/>
      <c r="DG72" s="417"/>
      <c r="DH72" s="417"/>
      <c r="DI72" s="417"/>
      <c r="DJ72" s="417"/>
      <c r="DK72" s="417"/>
    </row>
    <row r="73" spans="1:115" s="416" customFormat="1" ht="16.149999999999999" hidden="1">
      <c r="A73" s="421" t="s">
        <v>7</v>
      </c>
      <c r="B73" s="421">
        <v>2</v>
      </c>
      <c r="C73" s="416" t="s">
        <v>36</v>
      </c>
      <c r="D73" s="417">
        <v>0</v>
      </c>
      <c r="E73" s="417">
        <v>100</v>
      </c>
      <c r="F73" s="417">
        <v>200</v>
      </c>
      <c r="G73" s="417">
        <v>300</v>
      </c>
      <c r="H73" s="417">
        <v>400</v>
      </c>
      <c r="I73" s="417">
        <v>10000</v>
      </c>
      <c r="J73" s="417">
        <v>10000</v>
      </c>
      <c r="K73" s="417">
        <v>10000</v>
      </c>
      <c r="L73" s="417">
        <v>10000</v>
      </c>
      <c r="M73" s="417">
        <v>10000</v>
      </c>
      <c r="N73" s="417">
        <v>10000</v>
      </c>
      <c r="O73" s="417">
        <v>9800</v>
      </c>
      <c r="P73" s="417">
        <v>9604</v>
      </c>
      <c r="Q73" s="417">
        <v>9412</v>
      </c>
      <c r="R73" s="417">
        <v>9224</v>
      </c>
      <c r="S73" s="417">
        <v>9040</v>
      </c>
      <c r="T73" s="417">
        <v>8859</v>
      </c>
      <c r="U73" s="417">
        <v>8682</v>
      </c>
      <c r="V73" s="417">
        <v>8508</v>
      </c>
      <c r="W73" s="417">
        <v>8338</v>
      </c>
      <c r="X73" s="417">
        <v>8171.0000000000009</v>
      </c>
      <c r="Y73" s="417">
        <v>8008</v>
      </c>
      <c r="Z73" s="417">
        <v>7848.0000000000009</v>
      </c>
      <c r="AA73" s="417">
        <v>7691</v>
      </c>
      <c r="AB73" s="417">
        <v>7537</v>
      </c>
      <c r="AC73" s="417">
        <v>7386</v>
      </c>
      <c r="AD73" s="417">
        <v>7238</v>
      </c>
      <c r="AE73" s="417">
        <v>7093</v>
      </c>
      <c r="AF73" s="417">
        <v>6951.0000000000009</v>
      </c>
      <c r="AG73" s="417">
        <v>6812</v>
      </c>
      <c r="AH73" s="417">
        <v>6676</v>
      </c>
      <c r="AI73" s="417">
        <v>6542</v>
      </c>
      <c r="AJ73" s="417">
        <v>6411</v>
      </c>
      <c r="AK73" s="417">
        <v>6283</v>
      </c>
      <c r="AL73" s="417">
        <v>6157</v>
      </c>
      <c r="AM73" s="417">
        <v>6034.0000000000009</v>
      </c>
      <c r="AN73" s="417">
        <v>5913.0000000000009</v>
      </c>
      <c r="AO73" s="417">
        <v>5795</v>
      </c>
      <c r="AP73" s="417">
        <v>5679</v>
      </c>
      <c r="AQ73" s="417">
        <v>5565</v>
      </c>
      <c r="AR73" s="417">
        <v>5454</v>
      </c>
      <c r="AS73" s="417">
        <v>5345</v>
      </c>
      <c r="AT73" s="417">
        <v>5238</v>
      </c>
      <c r="AU73" s="417">
        <v>5133</v>
      </c>
      <c r="AV73" s="417">
        <v>5030</v>
      </c>
      <c r="AW73" s="417">
        <v>4929</v>
      </c>
      <c r="AX73" s="417">
        <v>4830</v>
      </c>
      <c r="AY73" s="417">
        <v>4733</v>
      </c>
      <c r="AZ73" s="417">
        <v>4638</v>
      </c>
      <c r="BA73" s="417">
        <v>4545</v>
      </c>
      <c r="BB73" s="417">
        <v>4454</v>
      </c>
      <c r="BC73" s="417">
        <v>4365</v>
      </c>
      <c r="BD73" s="417">
        <v>4278</v>
      </c>
      <c r="BE73" s="417">
        <v>4192</v>
      </c>
      <c r="BF73" s="417">
        <v>4108</v>
      </c>
      <c r="BG73" s="417">
        <v>4026</v>
      </c>
      <c r="BH73" s="417">
        <v>3945</v>
      </c>
      <c r="BI73" s="417">
        <v>3866</v>
      </c>
      <c r="BJ73" s="417">
        <v>3789</v>
      </c>
      <c r="BK73" s="417">
        <v>3713</v>
      </c>
      <c r="BL73" s="417">
        <v>3639</v>
      </c>
      <c r="BM73" s="417">
        <v>3565.9999999999995</v>
      </c>
      <c r="BN73" s="417">
        <v>3495</v>
      </c>
      <c r="BO73" s="417">
        <v>3425.0000000000005</v>
      </c>
      <c r="BP73" s="417">
        <v>3357</v>
      </c>
      <c r="BQ73" s="417">
        <v>3290</v>
      </c>
      <c r="BR73" s="417">
        <v>3224</v>
      </c>
      <c r="BS73" s="417">
        <v>3160</v>
      </c>
      <c r="BT73" s="417">
        <v>3096.9999999999995</v>
      </c>
      <c r="BU73" s="417">
        <v>3035</v>
      </c>
      <c r="BV73" s="417">
        <v>2974</v>
      </c>
      <c r="BW73" s="417">
        <v>2915</v>
      </c>
      <c r="BX73" s="417">
        <v>2857</v>
      </c>
      <c r="BY73" s="417">
        <v>2800.0000000000005</v>
      </c>
      <c r="BZ73" s="417">
        <v>2744</v>
      </c>
      <c r="CA73" s="417">
        <v>2688.9999999999995</v>
      </c>
      <c r="CB73" s="417">
        <v>2635</v>
      </c>
      <c r="CC73" s="417">
        <v>2582</v>
      </c>
      <c r="CD73" s="417">
        <v>2530</v>
      </c>
      <c r="CE73" s="417">
        <v>2479</v>
      </c>
      <c r="CF73" s="417">
        <v>0</v>
      </c>
      <c r="CG73" s="417">
        <v>0</v>
      </c>
      <c r="CH73" s="417">
        <v>0</v>
      </c>
      <c r="CI73" s="417">
        <v>0</v>
      </c>
      <c r="CJ73" s="417">
        <v>0</v>
      </c>
      <c r="CK73" s="417">
        <v>0</v>
      </c>
      <c r="CL73" s="417">
        <v>0</v>
      </c>
      <c r="CM73" s="417">
        <v>0</v>
      </c>
      <c r="CN73" s="417">
        <v>0</v>
      </c>
      <c r="CO73" s="417">
        <v>0</v>
      </c>
      <c r="CP73" s="417">
        <v>0</v>
      </c>
      <c r="CQ73" s="417">
        <v>0</v>
      </c>
      <c r="CR73" s="417">
        <v>0</v>
      </c>
      <c r="CS73" s="417">
        <v>0</v>
      </c>
      <c r="CT73" s="417"/>
      <c r="CU73" s="417"/>
      <c r="CV73" s="417"/>
      <c r="CW73" s="417"/>
      <c r="CX73" s="417"/>
      <c r="CY73" s="417"/>
      <c r="CZ73" s="417"/>
      <c r="DA73" s="417"/>
      <c r="DB73" s="417"/>
      <c r="DC73" s="417"/>
      <c r="DD73" s="417"/>
      <c r="DE73" s="417"/>
      <c r="DF73" s="417"/>
      <c r="DG73" s="417"/>
      <c r="DH73" s="417"/>
      <c r="DI73" s="417"/>
      <c r="DJ73" s="417"/>
      <c r="DK73" s="417"/>
    </row>
    <row r="74" spans="1:115" s="416" customFormat="1" ht="16.149999999999999" hidden="1">
      <c r="A74" s="421" t="s">
        <v>7</v>
      </c>
      <c r="B74" s="421">
        <v>2</v>
      </c>
      <c r="C74" s="416" t="s">
        <v>37</v>
      </c>
      <c r="D74" s="417">
        <v>0</v>
      </c>
      <c r="E74" s="417">
        <v>100</v>
      </c>
      <c r="F74" s="417">
        <v>200</v>
      </c>
      <c r="G74" s="417">
        <v>300</v>
      </c>
      <c r="H74" s="417">
        <v>400</v>
      </c>
      <c r="I74" s="417">
        <v>10000</v>
      </c>
      <c r="J74" s="417">
        <v>10000</v>
      </c>
      <c r="K74" s="417">
        <v>10000</v>
      </c>
      <c r="L74" s="417">
        <v>10000</v>
      </c>
      <c r="M74" s="417">
        <v>10000</v>
      </c>
      <c r="N74" s="417">
        <v>10000</v>
      </c>
      <c r="O74" s="417">
        <v>9800</v>
      </c>
      <c r="P74" s="417">
        <v>9604</v>
      </c>
      <c r="Q74" s="417">
        <v>9412</v>
      </c>
      <c r="R74" s="417">
        <v>9224</v>
      </c>
      <c r="S74" s="417">
        <v>9040</v>
      </c>
      <c r="T74" s="417">
        <v>8859</v>
      </c>
      <c r="U74" s="417">
        <v>8682</v>
      </c>
      <c r="V74" s="417">
        <v>8508</v>
      </c>
      <c r="W74" s="417">
        <v>8338</v>
      </c>
      <c r="X74" s="417">
        <v>8171.0000000000009</v>
      </c>
      <c r="Y74" s="417">
        <v>8008</v>
      </c>
      <c r="Z74" s="417">
        <v>7848.0000000000009</v>
      </c>
      <c r="AA74" s="417">
        <v>7691</v>
      </c>
      <c r="AB74" s="417">
        <v>7537</v>
      </c>
      <c r="AC74" s="417">
        <v>7386</v>
      </c>
      <c r="AD74" s="417">
        <v>7238</v>
      </c>
      <c r="AE74" s="417">
        <v>7093</v>
      </c>
      <c r="AF74" s="417">
        <v>6951.0000000000009</v>
      </c>
      <c r="AG74" s="417">
        <v>6812</v>
      </c>
      <c r="AH74" s="417">
        <v>6676</v>
      </c>
      <c r="AI74" s="417">
        <v>6542</v>
      </c>
      <c r="AJ74" s="417">
        <v>6411</v>
      </c>
      <c r="AK74" s="417">
        <v>6283</v>
      </c>
      <c r="AL74" s="417">
        <v>6157</v>
      </c>
      <c r="AM74" s="417">
        <v>6034.0000000000009</v>
      </c>
      <c r="AN74" s="417">
        <v>5913.0000000000009</v>
      </c>
      <c r="AO74" s="417">
        <v>5795</v>
      </c>
      <c r="AP74" s="417">
        <v>5679</v>
      </c>
      <c r="AQ74" s="417">
        <v>5565</v>
      </c>
      <c r="AR74" s="417">
        <v>5454</v>
      </c>
      <c r="AS74" s="417">
        <v>5345</v>
      </c>
      <c r="AT74" s="417">
        <v>5238</v>
      </c>
      <c r="AU74" s="417">
        <v>5133</v>
      </c>
      <c r="AV74" s="417">
        <v>5030</v>
      </c>
      <c r="AW74" s="417">
        <v>4929</v>
      </c>
      <c r="AX74" s="417">
        <v>4830</v>
      </c>
      <c r="AY74" s="417">
        <v>4733</v>
      </c>
      <c r="AZ74" s="417">
        <v>4638</v>
      </c>
      <c r="BA74" s="417">
        <v>4545</v>
      </c>
      <c r="BB74" s="417">
        <v>4454</v>
      </c>
      <c r="BC74" s="417">
        <v>4365</v>
      </c>
      <c r="BD74" s="417">
        <v>4278</v>
      </c>
      <c r="BE74" s="417">
        <v>4192</v>
      </c>
      <c r="BF74" s="417">
        <v>4108</v>
      </c>
      <c r="BG74" s="417">
        <v>4026</v>
      </c>
      <c r="BH74" s="417">
        <v>3945</v>
      </c>
      <c r="BI74" s="417">
        <v>3866</v>
      </c>
      <c r="BJ74" s="417">
        <v>3789</v>
      </c>
      <c r="BK74" s="417">
        <v>3713</v>
      </c>
      <c r="BL74" s="417">
        <v>3639</v>
      </c>
      <c r="BM74" s="417">
        <v>3565.9999999999995</v>
      </c>
      <c r="BN74" s="417">
        <v>3495</v>
      </c>
      <c r="BO74" s="417">
        <v>3425.0000000000005</v>
      </c>
      <c r="BP74" s="417">
        <v>3357</v>
      </c>
      <c r="BQ74" s="417">
        <v>3290</v>
      </c>
      <c r="BR74" s="417">
        <v>3224</v>
      </c>
      <c r="BS74" s="417">
        <v>3160</v>
      </c>
      <c r="BT74" s="417">
        <v>3096.9999999999995</v>
      </c>
      <c r="BU74" s="417">
        <v>3035</v>
      </c>
      <c r="BV74" s="417">
        <v>2974</v>
      </c>
      <c r="BW74" s="417">
        <v>2915</v>
      </c>
      <c r="BX74" s="417">
        <v>2857</v>
      </c>
      <c r="BY74" s="417">
        <v>2800.0000000000005</v>
      </c>
      <c r="BZ74" s="417">
        <v>2744</v>
      </c>
      <c r="CA74" s="417">
        <v>2688.9999999999995</v>
      </c>
      <c r="CB74" s="417">
        <v>2635</v>
      </c>
      <c r="CC74" s="417">
        <v>2582</v>
      </c>
      <c r="CD74" s="417">
        <v>2530</v>
      </c>
      <c r="CE74" s="417">
        <v>0</v>
      </c>
      <c r="CF74" s="417">
        <v>0</v>
      </c>
      <c r="CG74" s="417">
        <v>0</v>
      </c>
      <c r="CH74" s="417">
        <v>0</v>
      </c>
      <c r="CI74" s="417">
        <v>0</v>
      </c>
      <c r="CJ74" s="417">
        <v>0</v>
      </c>
      <c r="CK74" s="417">
        <v>0</v>
      </c>
      <c r="CL74" s="417">
        <v>0</v>
      </c>
      <c r="CM74" s="417">
        <v>0</v>
      </c>
      <c r="CN74" s="417">
        <v>0</v>
      </c>
      <c r="CO74" s="417">
        <v>0</v>
      </c>
      <c r="CP74" s="417">
        <v>0</v>
      </c>
      <c r="CQ74" s="417">
        <v>0</v>
      </c>
      <c r="CR74" s="417">
        <v>0</v>
      </c>
      <c r="CS74" s="417">
        <v>0</v>
      </c>
      <c r="CT74" s="417"/>
      <c r="CU74" s="417"/>
      <c r="CV74" s="417"/>
      <c r="CW74" s="417"/>
      <c r="CX74" s="417"/>
      <c r="CY74" s="417"/>
      <c r="CZ74" s="417"/>
      <c r="DA74" s="417"/>
      <c r="DB74" s="417"/>
      <c r="DC74" s="417"/>
      <c r="DD74" s="417"/>
      <c r="DE74" s="417"/>
      <c r="DF74" s="417"/>
      <c r="DG74" s="417"/>
      <c r="DH74" s="417"/>
      <c r="DI74" s="417"/>
      <c r="DJ74" s="417"/>
      <c r="DK74" s="417"/>
    </row>
    <row r="75" spans="1:115" s="416" customFormat="1" ht="16.149999999999999" hidden="1">
      <c r="A75" s="421" t="s">
        <v>7</v>
      </c>
      <c r="B75" s="421">
        <v>2</v>
      </c>
      <c r="C75" s="416" t="s">
        <v>38</v>
      </c>
      <c r="D75" s="417">
        <v>0</v>
      </c>
      <c r="E75" s="417">
        <v>100</v>
      </c>
      <c r="F75" s="417">
        <v>200</v>
      </c>
      <c r="G75" s="417">
        <v>300</v>
      </c>
      <c r="H75" s="417">
        <v>400</v>
      </c>
      <c r="I75" s="417">
        <v>10000</v>
      </c>
      <c r="J75" s="417">
        <v>10000</v>
      </c>
      <c r="K75" s="417">
        <v>10000</v>
      </c>
      <c r="L75" s="417">
        <v>10000</v>
      </c>
      <c r="M75" s="417">
        <v>10000</v>
      </c>
      <c r="N75" s="417">
        <v>10000</v>
      </c>
      <c r="O75" s="417">
        <v>9800</v>
      </c>
      <c r="P75" s="417">
        <v>9604</v>
      </c>
      <c r="Q75" s="417">
        <v>9412</v>
      </c>
      <c r="R75" s="417">
        <v>9224</v>
      </c>
      <c r="S75" s="417">
        <v>9040</v>
      </c>
      <c r="T75" s="417">
        <v>8859</v>
      </c>
      <c r="U75" s="417">
        <v>8682</v>
      </c>
      <c r="V75" s="417">
        <v>8508</v>
      </c>
      <c r="W75" s="417">
        <v>8338</v>
      </c>
      <c r="X75" s="417">
        <v>8171.0000000000009</v>
      </c>
      <c r="Y75" s="417">
        <v>8008</v>
      </c>
      <c r="Z75" s="417">
        <v>7848.0000000000009</v>
      </c>
      <c r="AA75" s="417">
        <v>7691</v>
      </c>
      <c r="AB75" s="417">
        <v>7537</v>
      </c>
      <c r="AC75" s="417">
        <v>7386</v>
      </c>
      <c r="AD75" s="417">
        <v>7238</v>
      </c>
      <c r="AE75" s="417">
        <v>7093</v>
      </c>
      <c r="AF75" s="417">
        <v>6951.0000000000009</v>
      </c>
      <c r="AG75" s="417">
        <v>6812</v>
      </c>
      <c r="AH75" s="417">
        <v>6676</v>
      </c>
      <c r="AI75" s="417">
        <v>6542</v>
      </c>
      <c r="AJ75" s="417">
        <v>6411</v>
      </c>
      <c r="AK75" s="417">
        <v>6283</v>
      </c>
      <c r="AL75" s="417">
        <v>6157</v>
      </c>
      <c r="AM75" s="417">
        <v>6034.0000000000009</v>
      </c>
      <c r="AN75" s="417">
        <v>5913.0000000000009</v>
      </c>
      <c r="AO75" s="417">
        <v>5795</v>
      </c>
      <c r="AP75" s="417">
        <v>5679</v>
      </c>
      <c r="AQ75" s="417">
        <v>5565</v>
      </c>
      <c r="AR75" s="417">
        <v>5454</v>
      </c>
      <c r="AS75" s="417">
        <v>5345</v>
      </c>
      <c r="AT75" s="417">
        <v>5238</v>
      </c>
      <c r="AU75" s="417">
        <v>5133</v>
      </c>
      <c r="AV75" s="417">
        <v>5030</v>
      </c>
      <c r="AW75" s="417">
        <v>4929</v>
      </c>
      <c r="AX75" s="417">
        <v>4830</v>
      </c>
      <c r="AY75" s="417">
        <v>4733</v>
      </c>
      <c r="AZ75" s="417">
        <v>4638</v>
      </c>
      <c r="BA75" s="417">
        <v>4545</v>
      </c>
      <c r="BB75" s="417">
        <v>4454</v>
      </c>
      <c r="BC75" s="417">
        <v>4365</v>
      </c>
      <c r="BD75" s="417">
        <v>4278</v>
      </c>
      <c r="BE75" s="417">
        <v>4192</v>
      </c>
      <c r="BF75" s="417">
        <v>4108</v>
      </c>
      <c r="BG75" s="417">
        <v>4026</v>
      </c>
      <c r="BH75" s="417">
        <v>3945</v>
      </c>
      <c r="BI75" s="417">
        <v>3866</v>
      </c>
      <c r="BJ75" s="417">
        <v>3789</v>
      </c>
      <c r="BK75" s="417">
        <v>3713</v>
      </c>
      <c r="BL75" s="417">
        <v>3639</v>
      </c>
      <c r="BM75" s="417">
        <v>3565.9999999999995</v>
      </c>
      <c r="BN75" s="417">
        <v>3495</v>
      </c>
      <c r="BO75" s="417">
        <v>3425.0000000000005</v>
      </c>
      <c r="BP75" s="417">
        <v>3357</v>
      </c>
      <c r="BQ75" s="417">
        <v>3290</v>
      </c>
      <c r="BR75" s="417">
        <v>3224</v>
      </c>
      <c r="BS75" s="417">
        <v>3160</v>
      </c>
      <c r="BT75" s="417">
        <v>3096.9999999999995</v>
      </c>
      <c r="BU75" s="417">
        <v>3035</v>
      </c>
      <c r="BV75" s="417">
        <v>2974</v>
      </c>
      <c r="BW75" s="417">
        <v>2915</v>
      </c>
      <c r="BX75" s="417">
        <v>2857</v>
      </c>
      <c r="BY75" s="417">
        <v>2800.0000000000005</v>
      </c>
      <c r="BZ75" s="417">
        <v>2744</v>
      </c>
      <c r="CA75" s="417">
        <v>2688.9999999999995</v>
      </c>
      <c r="CB75" s="417">
        <v>2635</v>
      </c>
      <c r="CC75" s="417">
        <v>2582</v>
      </c>
      <c r="CD75" s="417">
        <v>0</v>
      </c>
      <c r="CE75" s="417">
        <v>0</v>
      </c>
      <c r="CF75" s="417">
        <v>0</v>
      </c>
      <c r="CG75" s="417">
        <v>0</v>
      </c>
      <c r="CH75" s="417">
        <v>0</v>
      </c>
      <c r="CI75" s="417">
        <v>0</v>
      </c>
      <c r="CJ75" s="417">
        <v>0</v>
      </c>
      <c r="CK75" s="417">
        <v>0</v>
      </c>
      <c r="CL75" s="417">
        <v>0</v>
      </c>
      <c r="CM75" s="417">
        <v>0</v>
      </c>
      <c r="CN75" s="417">
        <v>0</v>
      </c>
      <c r="CO75" s="417">
        <v>0</v>
      </c>
      <c r="CP75" s="417">
        <v>0</v>
      </c>
      <c r="CQ75" s="417">
        <v>0</v>
      </c>
      <c r="CR75" s="417">
        <v>0</v>
      </c>
      <c r="CS75" s="417">
        <v>0</v>
      </c>
      <c r="CT75" s="417"/>
      <c r="CU75" s="417"/>
      <c r="CV75" s="417"/>
      <c r="CW75" s="417"/>
      <c r="CX75" s="417"/>
      <c r="CY75" s="417"/>
      <c r="CZ75" s="417"/>
      <c r="DA75" s="417"/>
      <c r="DB75" s="417"/>
      <c r="DC75" s="417"/>
      <c r="DD75" s="417"/>
      <c r="DE75" s="417"/>
      <c r="DF75" s="417"/>
      <c r="DG75" s="417"/>
      <c r="DH75" s="417"/>
      <c r="DI75" s="417"/>
      <c r="DJ75" s="417"/>
      <c r="DK75" s="417"/>
    </row>
    <row r="76" spans="1:115" s="416" customFormat="1" ht="16.149999999999999" hidden="1">
      <c r="A76" s="421" t="s">
        <v>7</v>
      </c>
      <c r="B76" s="421">
        <v>2</v>
      </c>
      <c r="C76" s="416" t="s">
        <v>39</v>
      </c>
      <c r="D76" s="417">
        <v>0</v>
      </c>
      <c r="E76" s="417">
        <v>100</v>
      </c>
      <c r="F76" s="417">
        <v>200</v>
      </c>
      <c r="G76" s="417">
        <v>300</v>
      </c>
      <c r="H76" s="417">
        <v>400</v>
      </c>
      <c r="I76" s="417">
        <v>10000</v>
      </c>
      <c r="J76" s="417">
        <v>10000</v>
      </c>
      <c r="K76" s="417">
        <v>10000</v>
      </c>
      <c r="L76" s="417">
        <v>10000</v>
      </c>
      <c r="M76" s="417">
        <v>10000</v>
      </c>
      <c r="N76" s="417">
        <v>10000</v>
      </c>
      <c r="O76" s="417">
        <v>9800</v>
      </c>
      <c r="P76" s="417">
        <v>9604</v>
      </c>
      <c r="Q76" s="417">
        <v>9412</v>
      </c>
      <c r="R76" s="417">
        <v>9224</v>
      </c>
      <c r="S76" s="417">
        <v>9040</v>
      </c>
      <c r="T76" s="417">
        <v>8859</v>
      </c>
      <c r="U76" s="417">
        <v>8682</v>
      </c>
      <c r="V76" s="417">
        <v>8508</v>
      </c>
      <c r="W76" s="417">
        <v>8338</v>
      </c>
      <c r="X76" s="417">
        <v>8171.0000000000009</v>
      </c>
      <c r="Y76" s="417">
        <v>8008</v>
      </c>
      <c r="Z76" s="417">
        <v>7848.0000000000009</v>
      </c>
      <c r="AA76" s="417">
        <v>7691</v>
      </c>
      <c r="AB76" s="417">
        <v>7537</v>
      </c>
      <c r="AC76" s="417">
        <v>7386</v>
      </c>
      <c r="AD76" s="417">
        <v>7238</v>
      </c>
      <c r="AE76" s="417">
        <v>7093</v>
      </c>
      <c r="AF76" s="417">
        <v>6951.0000000000009</v>
      </c>
      <c r="AG76" s="417">
        <v>6812</v>
      </c>
      <c r="AH76" s="417">
        <v>6676</v>
      </c>
      <c r="AI76" s="417">
        <v>6542</v>
      </c>
      <c r="AJ76" s="417">
        <v>6411</v>
      </c>
      <c r="AK76" s="417">
        <v>6283</v>
      </c>
      <c r="AL76" s="417">
        <v>6157</v>
      </c>
      <c r="AM76" s="417">
        <v>6034.0000000000009</v>
      </c>
      <c r="AN76" s="417">
        <v>5913.0000000000009</v>
      </c>
      <c r="AO76" s="417">
        <v>5795</v>
      </c>
      <c r="AP76" s="417">
        <v>5679</v>
      </c>
      <c r="AQ76" s="417">
        <v>5565</v>
      </c>
      <c r="AR76" s="417">
        <v>5454</v>
      </c>
      <c r="AS76" s="417">
        <v>5345</v>
      </c>
      <c r="AT76" s="417">
        <v>5238</v>
      </c>
      <c r="AU76" s="417">
        <v>5133</v>
      </c>
      <c r="AV76" s="417">
        <v>5030</v>
      </c>
      <c r="AW76" s="417">
        <v>4929</v>
      </c>
      <c r="AX76" s="417">
        <v>4830</v>
      </c>
      <c r="AY76" s="417">
        <v>4733</v>
      </c>
      <c r="AZ76" s="417">
        <v>4638</v>
      </c>
      <c r="BA76" s="417">
        <v>4545</v>
      </c>
      <c r="BB76" s="417">
        <v>4454</v>
      </c>
      <c r="BC76" s="417">
        <v>4365</v>
      </c>
      <c r="BD76" s="417">
        <v>4278</v>
      </c>
      <c r="BE76" s="417">
        <v>4192</v>
      </c>
      <c r="BF76" s="417">
        <v>4108</v>
      </c>
      <c r="BG76" s="417">
        <v>4026</v>
      </c>
      <c r="BH76" s="417">
        <v>3945</v>
      </c>
      <c r="BI76" s="417">
        <v>3866</v>
      </c>
      <c r="BJ76" s="417">
        <v>3789</v>
      </c>
      <c r="BK76" s="417">
        <v>3713</v>
      </c>
      <c r="BL76" s="417">
        <v>3639</v>
      </c>
      <c r="BM76" s="417">
        <v>3565.9999999999995</v>
      </c>
      <c r="BN76" s="417">
        <v>3495</v>
      </c>
      <c r="BO76" s="417">
        <v>3425.0000000000005</v>
      </c>
      <c r="BP76" s="417">
        <v>3357</v>
      </c>
      <c r="BQ76" s="417">
        <v>3290</v>
      </c>
      <c r="BR76" s="417">
        <v>3224</v>
      </c>
      <c r="BS76" s="417">
        <v>3160</v>
      </c>
      <c r="BT76" s="417">
        <v>3096.9999999999995</v>
      </c>
      <c r="BU76" s="417">
        <v>3035</v>
      </c>
      <c r="BV76" s="417">
        <v>2974</v>
      </c>
      <c r="BW76" s="417">
        <v>2915</v>
      </c>
      <c r="BX76" s="417">
        <v>2857</v>
      </c>
      <c r="BY76" s="417">
        <v>2800.0000000000005</v>
      </c>
      <c r="BZ76" s="417">
        <v>2744</v>
      </c>
      <c r="CA76" s="417">
        <v>2688.9999999999995</v>
      </c>
      <c r="CB76" s="417">
        <v>2635</v>
      </c>
      <c r="CC76" s="417">
        <v>0</v>
      </c>
      <c r="CD76" s="417">
        <v>0</v>
      </c>
      <c r="CE76" s="417">
        <v>0</v>
      </c>
      <c r="CF76" s="417">
        <v>0</v>
      </c>
      <c r="CG76" s="417">
        <v>0</v>
      </c>
      <c r="CH76" s="417">
        <v>0</v>
      </c>
      <c r="CI76" s="417">
        <v>0</v>
      </c>
      <c r="CJ76" s="417">
        <v>0</v>
      </c>
      <c r="CK76" s="417">
        <v>0</v>
      </c>
      <c r="CL76" s="417">
        <v>0</v>
      </c>
      <c r="CM76" s="417">
        <v>0</v>
      </c>
      <c r="CN76" s="417">
        <v>0</v>
      </c>
      <c r="CO76" s="417">
        <v>0</v>
      </c>
      <c r="CP76" s="417">
        <v>0</v>
      </c>
      <c r="CQ76" s="417">
        <v>0</v>
      </c>
      <c r="CR76" s="417">
        <v>0</v>
      </c>
      <c r="CS76" s="417">
        <v>0</v>
      </c>
      <c r="CT76" s="417"/>
      <c r="CU76" s="417"/>
      <c r="CV76" s="417"/>
      <c r="CW76" s="417"/>
      <c r="CX76" s="417"/>
      <c r="CY76" s="417"/>
      <c r="CZ76" s="417"/>
      <c r="DA76" s="417"/>
      <c r="DB76" s="417"/>
      <c r="DC76" s="417"/>
      <c r="DD76" s="417"/>
      <c r="DE76" s="417"/>
      <c r="DF76" s="417"/>
      <c r="DG76" s="417"/>
      <c r="DH76" s="417"/>
      <c r="DI76" s="417"/>
      <c r="DJ76" s="417"/>
      <c r="DK76" s="417"/>
    </row>
    <row r="77" spans="1:115" s="416" customFormat="1" ht="16.149999999999999" hidden="1">
      <c r="A77" s="421" t="s">
        <v>7</v>
      </c>
      <c r="B77" s="421">
        <v>2</v>
      </c>
      <c r="C77" s="416" t="s">
        <v>40</v>
      </c>
      <c r="D77" s="417">
        <v>0</v>
      </c>
      <c r="E77" s="417">
        <v>100</v>
      </c>
      <c r="F77" s="417">
        <v>200</v>
      </c>
      <c r="G77" s="417">
        <v>300</v>
      </c>
      <c r="H77" s="417">
        <v>400</v>
      </c>
      <c r="I77" s="417">
        <v>10000</v>
      </c>
      <c r="J77" s="417">
        <v>10000</v>
      </c>
      <c r="K77" s="417">
        <v>10000</v>
      </c>
      <c r="L77" s="417">
        <v>10000</v>
      </c>
      <c r="M77" s="417">
        <v>10000</v>
      </c>
      <c r="N77" s="417">
        <v>10000</v>
      </c>
      <c r="O77" s="417">
        <v>9800</v>
      </c>
      <c r="P77" s="417">
        <v>9604</v>
      </c>
      <c r="Q77" s="417">
        <v>9412</v>
      </c>
      <c r="R77" s="417">
        <v>9224</v>
      </c>
      <c r="S77" s="417">
        <v>9040</v>
      </c>
      <c r="T77" s="417">
        <v>8859</v>
      </c>
      <c r="U77" s="417">
        <v>8682</v>
      </c>
      <c r="V77" s="417">
        <v>8508</v>
      </c>
      <c r="W77" s="417">
        <v>8338</v>
      </c>
      <c r="X77" s="417">
        <v>8171.0000000000009</v>
      </c>
      <c r="Y77" s="417">
        <v>8008</v>
      </c>
      <c r="Z77" s="417">
        <v>7848.0000000000009</v>
      </c>
      <c r="AA77" s="417">
        <v>7691</v>
      </c>
      <c r="AB77" s="417">
        <v>7537</v>
      </c>
      <c r="AC77" s="417">
        <v>7386</v>
      </c>
      <c r="AD77" s="417">
        <v>7238</v>
      </c>
      <c r="AE77" s="417">
        <v>7093</v>
      </c>
      <c r="AF77" s="417">
        <v>6951.0000000000009</v>
      </c>
      <c r="AG77" s="417">
        <v>6812</v>
      </c>
      <c r="AH77" s="417">
        <v>6676</v>
      </c>
      <c r="AI77" s="417">
        <v>6542</v>
      </c>
      <c r="AJ77" s="417">
        <v>6411</v>
      </c>
      <c r="AK77" s="417">
        <v>6283</v>
      </c>
      <c r="AL77" s="417">
        <v>6157</v>
      </c>
      <c r="AM77" s="417">
        <v>6034.0000000000009</v>
      </c>
      <c r="AN77" s="417">
        <v>5913.0000000000009</v>
      </c>
      <c r="AO77" s="417">
        <v>5795</v>
      </c>
      <c r="AP77" s="417">
        <v>5679</v>
      </c>
      <c r="AQ77" s="417">
        <v>5565</v>
      </c>
      <c r="AR77" s="417">
        <v>5454</v>
      </c>
      <c r="AS77" s="417">
        <v>5345</v>
      </c>
      <c r="AT77" s="417">
        <v>5238</v>
      </c>
      <c r="AU77" s="417">
        <v>5133</v>
      </c>
      <c r="AV77" s="417">
        <v>5030</v>
      </c>
      <c r="AW77" s="417">
        <v>4929</v>
      </c>
      <c r="AX77" s="417">
        <v>4830</v>
      </c>
      <c r="AY77" s="417">
        <v>4733</v>
      </c>
      <c r="AZ77" s="417">
        <v>4638</v>
      </c>
      <c r="BA77" s="417">
        <v>4545</v>
      </c>
      <c r="BB77" s="417">
        <v>4454</v>
      </c>
      <c r="BC77" s="417">
        <v>4365</v>
      </c>
      <c r="BD77" s="417">
        <v>4278</v>
      </c>
      <c r="BE77" s="417">
        <v>4192</v>
      </c>
      <c r="BF77" s="417">
        <v>4108</v>
      </c>
      <c r="BG77" s="417">
        <v>4026</v>
      </c>
      <c r="BH77" s="417">
        <v>3945</v>
      </c>
      <c r="BI77" s="417">
        <v>3866</v>
      </c>
      <c r="BJ77" s="417">
        <v>3789</v>
      </c>
      <c r="BK77" s="417">
        <v>3713</v>
      </c>
      <c r="BL77" s="417">
        <v>3639</v>
      </c>
      <c r="BM77" s="417">
        <v>3565.9999999999995</v>
      </c>
      <c r="BN77" s="417">
        <v>3495</v>
      </c>
      <c r="BO77" s="417">
        <v>3425.0000000000005</v>
      </c>
      <c r="BP77" s="417">
        <v>3357</v>
      </c>
      <c r="BQ77" s="417">
        <v>3290</v>
      </c>
      <c r="BR77" s="417">
        <v>3224</v>
      </c>
      <c r="BS77" s="417">
        <v>3160</v>
      </c>
      <c r="BT77" s="417">
        <v>3096.9999999999995</v>
      </c>
      <c r="BU77" s="417">
        <v>3035</v>
      </c>
      <c r="BV77" s="417">
        <v>2974</v>
      </c>
      <c r="BW77" s="417">
        <v>2915</v>
      </c>
      <c r="BX77" s="417">
        <v>2857</v>
      </c>
      <c r="BY77" s="417">
        <v>2800.0000000000005</v>
      </c>
      <c r="BZ77" s="417">
        <v>2744</v>
      </c>
      <c r="CA77" s="417">
        <v>2688.9999999999995</v>
      </c>
      <c r="CB77" s="417">
        <v>0</v>
      </c>
      <c r="CC77" s="417">
        <v>0</v>
      </c>
      <c r="CD77" s="417">
        <v>0</v>
      </c>
      <c r="CE77" s="417">
        <v>0</v>
      </c>
      <c r="CF77" s="417">
        <v>0</v>
      </c>
      <c r="CG77" s="417">
        <v>0</v>
      </c>
      <c r="CH77" s="417">
        <v>0</v>
      </c>
      <c r="CI77" s="417">
        <v>0</v>
      </c>
      <c r="CJ77" s="417">
        <v>0</v>
      </c>
      <c r="CK77" s="417">
        <v>0</v>
      </c>
      <c r="CL77" s="417">
        <v>0</v>
      </c>
      <c r="CM77" s="417">
        <v>0</v>
      </c>
      <c r="CN77" s="417">
        <v>0</v>
      </c>
      <c r="CO77" s="417">
        <v>0</v>
      </c>
      <c r="CP77" s="417">
        <v>0</v>
      </c>
      <c r="CQ77" s="417">
        <v>0</v>
      </c>
      <c r="CR77" s="417">
        <v>0</v>
      </c>
      <c r="CS77" s="417">
        <v>0</v>
      </c>
      <c r="CT77" s="417"/>
      <c r="CU77" s="417"/>
      <c r="CV77" s="417"/>
      <c r="CW77" s="417"/>
      <c r="CX77" s="417"/>
      <c r="CY77" s="417"/>
      <c r="CZ77" s="417"/>
      <c r="DA77" s="417"/>
      <c r="DB77" s="417"/>
      <c r="DC77" s="417"/>
      <c r="DD77" s="417"/>
      <c r="DE77" s="417"/>
      <c r="DF77" s="417"/>
      <c r="DG77" s="417"/>
      <c r="DH77" s="417"/>
      <c r="DI77" s="417"/>
      <c r="DJ77" s="417"/>
      <c r="DK77" s="417"/>
    </row>
    <row r="78" spans="1:115" s="416" customFormat="1" ht="16.149999999999999" hidden="1">
      <c r="A78" s="421" t="s">
        <v>7</v>
      </c>
      <c r="B78" s="421">
        <v>2</v>
      </c>
      <c r="C78" s="416" t="s">
        <v>41</v>
      </c>
      <c r="D78" s="417">
        <v>0</v>
      </c>
      <c r="E78" s="417">
        <v>100</v>
      </c>
      <c r="F78" s="417">
        <v>200</v>
      </c>
      <c r="G78" s="417">
        <v>300</v>
      </c>
      <c r="H78" s="417">
        <v>400</v>
      </c>
      <c r="I78" s="417">
        <v>10000</v>
      </c>
      <c r="J78" s="417">
        <v>10000</v>
      </c>
      <c r="K78" s="417">
        <v>10000</v>
      </c>
      <c r="L78" s="417">
        <v>10000</v>
      </c>
      <c r="M78" s="417">
        <v>10000</v>
      </c>
      <c r="N78" s="417">
        <v>10000</v>
      </c>
      <c r="O78" s="417">
        <v>9800</v>
      </c>
      <c r="P78" s="417">
        <v>9604</v>
      </c>
      <c r="Q78" s="417">
        <v>9412</v>
      </c>
      <c r="R78" s="417">
        <v>9224</v>
      </c>
      <c r="S78" s="417">
        <v>9040</v>
      </c>
      <c r="T78" s="417">
        <v>8859</v>
      </c>
      <c r="U78" s="417">
        <v>8682</v>
      </c>
      <c r="V78" s="417">
        <v>8508</v>
      </c>
      <c r="W78" s="417">
        <v>8338</v>
      </c>
      <c r="X78" s="417">
        <v>8171.0000000000009</v>
      </c>
      <c r="Y78" s="417">
        <v>8008</v>
      </c>
      <c r="Z78" s="417">
        <v>7848.0000000000009</v>
      </c>
      <c r="AA78" s="417">
        <v>7691</v>
      </c>
      <c r="AB78" s="417">
        <v>7537</v>
      </c>
      <c r="AC78" s="417">
        <v>7386</v>
      </c>
      <c r="AD78" s="417">
        <v>7238</v>
      </c>
      <c r="AE78" s="417">
        <v>7093</v>
      </c>
      <c r="AF78" s="417">
        <v>6951.0000000000009</v>
      </c>
      <c r="AG78" s="417">
        <v>6812</v>
      </c>
      <c r="AH78" s="417">
        <v>6676</v>
      </c>
      <c r="AI78" s="417">
        <v>6542</v>
      </c>
      <c r="AJ78" s="417">
        <v>6411</v>
      </c>
      <c r="AK78" s="417">
        <v>6283</v>
      </c>
      <c r="AL78" s="417">
        <v>6157</v>
      </c>
      <c r="AM78" s="417">
        <v>6034.0000000000009</v>
      </c>
      <c r="AN78" s="417">
        <v>5913.0000000000009</v>
      </c>
      <c r="AO78" s="417">
        <v>5795</v>
      </c>
      <c r="AP78" s="417">
        <v>5679</v>
      </c>
      <c r="AQ78" s="417">
        <v>5565</v>
      </c>
      <c r="AR78" s="417">
        <v>5454</v>
      </c>
      <c r="AS78" s="417">
        <v>5345</v>
      </c>
      <c r="AT78" s="417">
        <v>5238</v>
      </c>
      <c r="AU78" s="417">
        <v>5133</v>
      </c>
      <c r="AV78" s="417">
        <v>5030</v>
      </c>
      <c r="AW78" s="417">
        <v>4929</v>
      </c>
      <c r="AX78" s="417">
        <v>4830</v>
      </c>
      <c r="AY78" s="417">
        <v>4733</v>
      </c>
      <c r="AZ78" s="417">
        <v>4638</v>
      </c>
      <c r="BA78" s="417">
        <v>4545</v>
      </c>
      <c r="BB78" s="417">
        <v>4454</v>
      </c>
      <c r="BC78" s="417">
        <v>4365</v>
      </c>
      <c r="BD78" s="417">
        <v>4278</v>
      </c>
      <c r="BE78" s="417">
        <v>4192</v>
      </c>
      <c r="BF78" s="417">
        <v>4108</v>
      </c>
      <c r="BG78" s="417">
        <v>4026</v>
      </c>
      <c r="BH78" s="417">
        <v>3945</v>
      </c>
      <c r="BI78" s="417">
        <v>3866</v>
      </c>
      <c r="BJ78" s="417">
        <v>3789</v>
      </c>
      <c r="BK78" s="417">
        <v>3713</v>
      </c>
      <c r="BL78" s="417">
        <v>3639</v>
      </c>
      <c r="BM78" s="417">
        <v>3565.9999999999995</v>
      </c>
      <c r="BN78" s="417">
        <v>3495</v>
      </c>
      <c r="BO78" s="417">
        <v>3425.0000000000005</v>
      </c>
      <c r="BP78" s="417">
        <v>3357</v>
      </c>
      <c r="BQ78" s="417">
        <v>3290</v>
      </c>
      <c r="BR78" s="417">
        <v>3224</v>
      </c>
      <c r="BS78" s="417">
        <v>3160</v>
      </c>
      <c r="BT78" s="417">
        <v>3096.9999999999995</v>
      </c>
      <c r="BU78" s="417">
        <v>3035</v>
      </c>
      <c r="BV78" s="417">
        <v>2974</v>
      </c>
      <c r="BW78" s="417">
        <v>2915</v>
      </c>
      <c r="BX78" s="417">
        <v>2857</v>
      </c>
      <c r="BY78" s="417">
        <v>2800.0000000000005</v>
      </c>
      <c r="BZ78" s="417">
        <v>2744</v>
      </c>
      <c r="CA78" s="417">
        <v>0</v>
      </c>
      <c r="CB78" s="417">
        <v>0</v>
      </c>
      <c r="CC78" s="417">
        <v>0</v>
      </c>
      <c r="CD78" s="417">
        <v>0</v>
      </c>
      <c r="CE78" s="417">
        <v>0</v>
      </c>
      <c r="CF78" s="417">
        <v>0</v>
      </c>
      <c r="CG78" s="417">
        <v>0</v>
      </c>
      <c r="CH78" s="417">
        <v>0</v>
      </c>
      <c r="CI78" s="417">
        <v>0</v>
      </c>
      <c r="CJ78" s="417">
        <v>0</v>
      </c>
      <c r="CK78" s="417">
        <v>0</v>
      </c>
      <c r="CL78" s="417">
        <v>0</v>
      </c>
      <c r="CM78" s="417">
        <v>0</v>
      </c>
      <c r="CN78" s="417">
        <v>0</v>
      </c>
      <c r="CO78" s="417">
        <v>0</v>
      </c>
      <c r="CP78" s="417">
        <v>0</v>
      </c>
      <c r="CQ78" s="417">
        <v>0</v>
      </c>
      <c r="CR78" s="417">
        <v>0</v>
      </c>
      <c r="CS78" s="417">
        <v>0</v>
      </c>
      <c r="CT78" s="417"/>
      <c r="CU78" s="417"/>
      <c r="CV78" s="417"/>
      <c r="CW78" s="417"/>
      <c r="CX78" s="417"/>
      <c r="CY78" s="417"/>
      <c r="CZ78" s="417"/>
      <c r="DA78" s="417"/>
      <c r="DB78" s="417"/>
      <c r="DC78" s="417"/>
      <c r="DD78" s="417"/>
      <c r="DE78" s="417"/>
      <c r="DF78" s="417"/>
      <c r="DG78" s="417"/>
      <c r="DH78" s="417"/>
      <c r="DI78" s="417"/>
      <c r="DJ78" s="417"/>
      <c r="DK78" s="417"/>
    </row>
    <row r="79" spans="1:115" s="416" customFormat="1" ht="16.149999999999999" hidden="1">
      <c r="A79" s="421" t="s">
        <v>7</v>
      </c>
      <c r="B79" s="421">
        <v>2</v>
      </c>
      <c r="C79" s="416" t="s">
        <v>42</v>
      </c>
      <c r="D79" s="417">
        <v>0</v>
      </c>
      <c r="E79" s="417">
        <v>100</v>
      </c>
      <c r="F79" s="417">
        <v>200</v>
      </c>
      <c r="G79" s="417">
        <v>300</v>
      </c>
      <c r="H79" s="417">
        <v>400</v>
      </c>
      <c r="I79" s="417">
        <v>10000</v>
      </c>
      <c r="J79" s="417">
        <v>10000</v>
      </c>
      <c r="K79" s="417">
        <v>10000</v>
      </c>
      <c r="L79" s="417">
        <v>10000</v>
      </c>
      <c r="M79" s="417">
        <v>10000</v>
      </c>
      <c r="N79" s="417">
        <v>10000</v>
      </c>
      <c r="O79" s="417">
        <v>9800</v>
      </c>
      <c r="P79" s="417">
        <v>9604</v>
      </c>
      <c r="Q79" s="417">
        <v>9412</v>
      </c>
      <c r="R79" s="417">
        <v>9224</v>
      </c>
      <c r="S79" s="417">
        <v>9040</v>
      </c>
      <c r="T79" s="417">
        <v>8859</v>
      </c>
      <c r="U79" s="417">
        <v>8682</v>
      </c>
      <c r="V79" s="417">
        <v>8508</v>
      </c>
      <c r="W79" s="417">
        <v>8338</v>
      </c>
      <c r="X79" s="417">
        <v>8171.0000000000009</v>
      </c>
      <c r="Y79" s="417">
        <v>8008</v>
      </c>
      <c r="Z79" s="417">
        <v>7848.0000000000009</v>
      </c>
      <c r="AA79" s="417">
        <v>7691</v>
      </c>
      <c r="AB79" s="417">
        <v>7537</v>
      </c>
      <c r="AC79" s="417">
        <v>7386</v>
      </c>
      <c r="AD79" s="417">
        <v>7238</v>
      </c>
      <c r="AE79" s="417">
        <v>7093</v>
      </c>
      <c r="AF79" s="417">
        <v>6951.0000000000009</v>
      </c>
      <c r="AG79" s="417">
        <v>6812</v>
      </c>
      <c r="AH79" s="417">
        <v>6676</v>
      </c>
      <c r="AI79" s="417">
        <v>6542</v>
      </c>
      <c r="AJ79" s="417">
        <v>6411</v>
      </c>
      <c r="AK79" s="417">
        <v>6283</v>
      </c>
      <c r="AL79" s="417">
        <v>6157</v>
      </c>
      <c r="AM79" s="417">
        <v>6034.0000000000009</v>
      </c>
      <c r="AN79" s="417">
        <v>5913.0000000000009</v>
      </c>
      <c r="AO79" s="417">
        <v>5795</v>
      </c>
      <c r="AP79" s="417">
        <v>5679</v>
      </c>
      <c r="AQ79" s="417">
        <v>5565</v>
      </c>
      <c r="AR79" s="417">
        <v>5454</v>
      </c>
      <c r="AS79" s="417">
        <v>5345</v>
      </c>
      <c r="AT79" s="417">
        <v>5238</v>
      </c>
      <c r="AU79" s="417">
        <v>5133</v>
      </c>
      <c r="AV79" s="417">
        <v>5030</v>
      </c>
      <c r="AW79" s="417">
        <v>4929</v>
      </c>
      <c r="AX79" s="417">
        <v>4830</v>
      </c>
      <c r="AY79" s="417">
        <v>4733</v>
      </c>
      <c r="AZ79" s="417">
        <v>4638</v>
      </c>
      <c r="BA79" s="417">
        <v>4545</v>
      </c>
      <c r="BB79" s="417">
        <v>4454</v>
      </c>
      <c r="BC79" s="417">
        <v>4365</v>
      </c>
      <c r="BD79" s="417">
        <v>4278</v>
      </c>
      <c r="BE79" s="417">
        <v>4192</v>
      </c>
      <c r="BF79" s="417">
        <v>4108</v>
      </c>
      <c r="BG79" s="417">
        <v>4026</v>
      </c>
      <c r="BH79" s="417">
        <v>3945</v>
      </c>
      <c r="BI79" s="417">
        <v>3866</v>
      </c>
      <c r="BJ79" s="417">
        <v>3789</v>
      </c>
      <c r="BK79" s="417">
        <v>3713</v>
      </c>
      <c r="BL79" s="417">
        <v>3639</v>
      </c>
      <c r="BM79" s="417">
        <v>3565.9999999999995</v>
      </c>
      <c r="BN79" s="417">
        <v>3495</v>
      </c>
      <c r="BO79" s="417">
        <v>3425.0000000000005</v>
      </c>
      <c r="BP79" s="417">
        <v>3357</v>
      </c>
      <c r="BQ79" s="417">
        <v>3290</v>
      </c>
      <c r="BR79" s="417">
        <v>3224</v>
      </c>
      <c r="BS79" s="417">
        <v>3160</v>
      </c>
      <c r="BT79" s="417">
        <v>3096.9999999999995</v>
      </c>
      <c r="BU79" s="417">
        <v>3035</v>
      </c>
      <c r="BV79" s="417">
        <v>2974</v>
      </c>
      <c r="BW79" s="417">
        <v>2915</v>
      </c>
      <c r="BX79" s="417">
        <v>2857</v>
      </c>
      <c r="BY79" s="417">
        <v>2800.0000000000005</v>
      </c>
      <c r="BZ79" s="417">
        <v>0</v>
      </c>
      <c r="CA79" s="417">
        <v>0</v>
      </c>
      <c r="CB79" s="417">
        <v>0</v>
      </c>
      <c r="CC79" s="417">
        <v>0</v>
      </c>
      <c r="CD79" s="417">
        <v>0</v>
      </c>
      <c r="CE79" s="417">
        <v>0</v>
      </c>
      <c r="CF79" s="417">
        <v>0</v>
      </c>
      <c r="CG79" s="417">
        <v>0</v>
      </c>
      <c r="CH79" s="417">
        <v>0</v>
      </c>
      <c r="CI79" s="417">
        <v>0</v>
      </c>
      <c r="CJ79" s="417">
        <v>0</v>
      </c>
      <c r="CK79" s="417">
        <v>0</v>
      </c>
      <c r="CL79" s="417">
        <v>0</v>
      </c>
      <c r="CM79" s="417">
        <v>0</v>
      </c>
      <c r="CN79" s="417">
        <v>0</v>
      </c>
      <c r="CO79" s="417">
        <v>0</v>
      </c>
      <c r="CP79" s="417">
        <v>0</v>
      </c>
      <c r="CQ79" s="417">
        <v>0</v>
      </c>
      <c r="CR79" s="417">
        <v>0</v>
      </c>
      <c r="CS79" s="417">
        <v>0</v>
      </c>
      <c r="CT79" s="417"/>
      <c r="CU79" s="417"/>
      <c r="CV79" s="417"/>
      <c r="CW79" s="417"/>
      <c r="CX79" s="417"/>
      <c r="CY79" s="417"/>
      <c r="CZ79" s="417"/>
      <c r="DA79" s="417"/>
      <c r="DB79" s="417"/>
      <c r="DC79" s="417"/>
      <c r="DD79" s="417"/>
      <c r="DE79" s="417"/>
      <c r="DF79" s="417"/>
      <c r="DG79" s="417"/>
      <c r="DH79" s="417"/>
      <c r="DI79" s="417"/>
      <c r="DJ79" s="417"/>
      <c r="DK79" s="417"/>
    </row>
    <row r="80" spans="1:115" s="416" customFormat="1" ht="16.149999999999999" hidden="1">
      <c r="A80" s="421" t="s">
        <v>7</v>
      </c>
      <c r="B80" s="421">
        <v>2</v>
      </c>
      <c r="C80" s="416" t="s">
        <v>43</v>
      </c>
      <c r="D80" s="417">
        <v>0</v>
      </c>
      <c r="E80" s="417">
        <v>100</v>
      </c>
      <c r="F80" s="417">
        <v>200</v>
      </c>
      <c r="G80" s="417">
        <v>300</v>
      </c>
      <c r="H80" s="417">
        <v>400</v>
      </c>
      <c r="I80" s="417">
        <v>10000</v>
      </c>
      <c r="J80" s="417">
        <v>10000</v>
      </c>
      <c r="K80" s="417">
        <v>10000</v>
      </c>
      <c r="L80" s="417">
        <v>10000</v>
      </c>
      <c r="M80" s="417">
        <v>10000</v>
      </c>
      <c r="N80" s="417">
        <v>10000</v>
      </c>
      <c r="O80" s="417">
        <v>9800</v>
      </c>
      <c r="P80" s="417">
        <v>9604</v>
      </c>
      <c r="Q80" s="417">
        <v>9412</v>
      </c>
      <c r="R80" s="417">
        <v>9224</v>
      </c>
      <c r="S80" s="417">
        <v>9040</v>
      </c>
      <c r="T80" s="417">
        <v>8859</v>
      </c>
      <c r="U80" s="417">
        <v>8682</v>
      </c>
      <c r="V80" s="417">
        <v>8508</v>
      </c>
      <c r="W80" s="417">
        <v>8338</v>
      </c>
      <c r="X80" s="417">
        <v>8171.0000000000009</v>
      </c>
      <c r="Y80" s="417">
        <v>8008</v>
      </c>
      <c r="Z80" s="417">
        <v>7848.0000000000009</v>
      </c>
      <c r="AA80" s="417">
        <v>7691</v>
      </c>
      <c r="AB80" s="417">
        <v>7537</v>
      </c>
      <c r="AC80" s="417">
        <v>7386</v>
      </c>
      <c r="AD80" s="417">
        <v>7238</v>
      </c>
      <c r="AE80" s="417">
        <v>7093</v>
      </c>
      <c r="AF80" s="417">
        <v>6951.0000000000009</v>
      </c>
      <c r="AG80" s="417">
        <v>6812</v>
      </c>
      <c r="AH80" s="417">
        <v>6676</v>
      </c>
      <c r="AI80" s="417">
        <v>6542</v>
      </c>
      <c r="AJ80" s="417">
        <v>6411</v>
      </c>
      <c r="AK80" s="417">
        <v>6283</v>
      </c>
      <c r="AL80" s="417">
        <v>6157</v>
      </c>
      <c r="AM80" s="417">
        <v>6034.0000000000009</v>
      </c>
      <c r="AN80" s="417">
        <v>5913.0000000000009</v>
      </c>
      <c r="AO80" s="417">
        <v>5795</v>
      </c>
      <c r="AP80" s="417">
        <v>5679</v>
      </c>
      <c r="AQ80" s="417">
        <v>5565</v>
      </c>
      <c r="AR80" s="417">
        <v>5454</v>
      </c>
      <c r="AS80" s="417">
        <v>5345</v>
      </c>
      <c r="AT80" s="417">
        <v>5238</v>
      </c>
      <c r="AU80" s="417">
        <v>5133</v>
      </c>
      <c r="AV80" s="417">
        <v>5030</v>
      </c>
      <c r="AW80" s="417">
        <v>4929</v>
      </c>
      <c r="AX80" s="417">
        <v>4830</v>
      </c>
      <c r="AY80" s="417">
        <v>4733</v>
      </c>
      <c r="AZ80" s="417">
        <v>4638</v>
      </c>
      <c r="BA80" s="417">
        <v>4545</v>
      </c>
      <c r="BB80" s="417">
        <v>4454</v>
      </c>
      <c r="BC80" s="417">
        <v>4365</v>
      </c>
      <c r="BD80" s="417">
        <v>4278</v>
      </c>
      <c r="BE80" s="417">
        <v>4192</v>
      </c>
      <c r="BF80" s="417">
        <v>4108</v>
      </c>
      <c r="BG80" s="417">
        <v>4026</v>
      </c>
      <c r="BH80" s="417">
        <v>3945</v>
      </c>
      <c r="BI80" s="417">
        <v>3866</v>
      </c>
      <c r="BJ80" s="417">
        <v>3789</v>
      </c>
      <c r="BK80" s="417">
        <v>3713</v>
      </c>
      <c r="BL80" s="417">
        <v>3639</v>
      </c>
      <c r="BM80" s="417">
        <v>3565.9999999999995</v>
      </c>
      <c r="BN80" s="417">
        <v>3495</v>
      </c>
      <c r="BO80" s="417">
        <v>3425.0000000000005</v>
      </c>
      <c r="BP80" s="417">
        <v>3357</v>
      </c>
      <c r="BQ80" s="417">
        <v>3290</v>
      </c>
      <c r="BR80" s="417">
        <v>3224</v>
      </c>
      <c r="BS80" s="417">
        <v>3160</v>
      </c>
      <c r="BT80" s="417">
        <v>3096.9999999999995</v>
      </c>
      <c r="BU80" s="417">
        <v>3035</v>
      </c>
      <c r="BV80" s="417">
        <v>2974</v>
      </c>
      <c r="BW80" s="417">
        <v>2915</v>
      </c>
      <c r="BX80" s="417">
        <v>2857</v>
      </c>
      <c r="BY80" s="417">
        <v>0</v>
      </c>
      <c r="BZ80" s="417">
        <v>0</v>
      </c>
      <c r="CA80" s="417">
        <v>0</v>
      </c>
      <c r="CB80" s="417">
        <v>0</v>
      </c>
      <c r="CC80" s="417">
        <v>0</v>
      </c>
      <c r="CD80" s="417">
        <v>0</v>
      </c>
      <c r="CE80" s="417">
        <v>0</v>
      </c>
      <c r="CF80" s="417">
        <v>0</v>
      </c>
      <c r="CG80" s="417">
        <v>0</v>
      </c>
      <c r="CH80" s="417">
        <v>0</v>
      </c>
      <c r="CI80" s="417">
        <v>0</v>
      </c>
      <c r="CJ80" s="417">
        <v>0</v>
      </c>
      <c r="CK80" s="417">
        <v>0</v>
      </c>
      <c r="CL80" s="417">
        <v>0</v>
      </c>
      <c r="CM80" s="417">
        <v>0</v>
      </c>
      <c r="CN80" s="417">
        <v>0</v>
      </c>
      <c r="CO80" s="417">
        <v>0</v>
      </c>
      <c r="CP80" s="417">
        <v>0</v>
      </c>
      <c r="CQ80" s="417">
        <v>0</v>
      </c>
      <c r="CR80" s="417">
        <v>0</v>
      </c>
      <c r="CS80" s="417">
        <v>0</v>
      </c>
      <c r="CT80" s="417"/>
      <c r="CU80" s="417"/>
      <c r="CV80" s="417"/>
      <c r="CW80" s="417"/>
      <c r="CX80" s="417"/>
      <c r="CY80" s="417"/>
      <c r="CZ80" s="417"/>
      <c r="DA80" s="417"/>
      <c r="DB80" s="417"/>
      <c r="DC80" s="417"/>
      <c r="DD80" s="417"/>
      <c r="DE80" s="417"/>
      <c r="DF80" s="417"/>
      <c r="DG80" s="417"/>
      <c r="DH80" s="417"/>
      <c r="DI80" s="417"/>
      <c r="DJ80" s="417"/>
      <c r="DK80" s="417"/>
    </row>
    <row r="81" spans="1:115" s="416" customFormat="1" ht="16.149999999999999" hidden="1">
      <c r="A81" s="421" t="s">
        <v>7</v>
      </c>
      <c r="B81" s="421">
        <v>2</v>
      </c>
      <c r="C81" s="416" t="s">
        <v>44</v>
      </c>
      <c r="D81" s="417">
        <v>0</v>
      </c>
      <c r="E81" s="417">
        <v>100</v>
      </c>
      <c r="F81" s="417">
        <v>200</v>
      </c>
      <c r="G81" s="417">
        <v>300</v>
      </c>
      <c r="H81" s="417">
        <v>400</v>
      </c>
      <c r="I81" s="417">
        <v>10000</v>
      </c>
      <c r="J81" s="417">
        <v>10000</v>
      </c>
      <c r="K81" s="417">
        <v>10000</v>
      </c>
      <c r="L81" s="417">
        <v>10000</v>
      </c>
      <c r="M81" s="417">
        <v>10000</v>
      </c>
      <c r="N81" s="417">
        <v>10000</v>
      </c>
      <c r="O81" s="417">
        <v>9800</v>
      </c>
      <c r="P81" s="417">
        <v>9604</v>
      </c>
      <c r="Q81" s="417">
        <v>9412</v>
      </c>
      <c r="R81" s="417">
        <v>9224</v>
      </c>
      <c r="S81" s="417">
        <v>9040</v>
      </c>
      <c r="T81" s="417">
        <v>8859</v>
      </c>
      <c r="U81" s="417">
        <v>8682</v>
      </c>
      <c r="V81" s="417">
        <v>8508</v>
      </c>
      <c r="W81" s="417">
        <v>8338</v>
      </c>
      <c r="X81" s="417">
        <v>8171.0000000000009</v>
      </c>
      <c r="Y81" s="417">
        <v>8008</v>
      </c>
      <c r="Z81" s="417">
        <v>7848.0000000000009</v>
      </c>
      <c r="AA81" s="417">
        <v>7691</v>
      </c>
      <c r="AB81" s="417">
        <v>7537</v>
      </c>
      <c r="AC81" s="417">
        <v>7386</v>
      </c>
      <c r="AD81" s="417">
        <v>7238</v>
      </c>
      <c r="AE81" s="417">
        <v>7093</v>
      </c>
      <c r="AF81" s="417">
        <v>6951.0000000000009</v>
      </c>
      <c r="AG81" s="417">
        <v>6812</v>
      </c>
      <c r="AH81" s="417">
        <v>6676</v>
      </c>
      <c r="AI81" s="417">
        <v>6542</v>
      </c>
      <c r="AJ81" s="417">
        <v>6411</v>
      </c>
      <c r="AK81" s="417">
        <v>6283</v>
      </c>
      <c r="AL81" s="417">
        <v>6157</v>
      </c>
      <c r="AM81" s="417">
        <v>6034.0000000000009</v>
      </c>
      <c r="AN81" s="417">
        <v>5913.0000000000009</v>
      </c>
      <c r="AO81" s="417">
        <v>5795</v>
      </c>
      <c r="AP81" s="417">
        <v>5679</v>
      </c>
      <c r="AQ81" s="417">
        <v>5565</v>
      </c>
      <c r="AR81" s="417">
        <v>5454</v>
      </c>
      <c r="AS81" s="417">
        <v>5345</v>
      </c>
      <c r="AT81" s="417">
        <v>5238</v>
      </c>
      <c r="AU81" s="417">
        <v>5133</v>
      </c>
      <c r="AV81" s="417">
        <v>5030</v>
      </c>
      <c r="AW81" s="417">
        <v>4929</v>
      </c>
      <c r="AX81" s="417">
        <v>4830</v>
      </c>
      <c r="AY81" s="417">
        <v>4733</v>
      </c>
      <c r="AZ81" s="417">
        <v>4638</v>
      </c>
      <c r="BA81" s="417">
        <v>4545</v>
      </c>
      <c r="BB81" s="417">
        <v>4454</v>
      </c>
      <c r="BC81" s="417">
        <v>4365</v>
      </c>
      <c r="BD81" s="417">
        <v>4278</v>
      </c>
      <c r="BE81" s="417">
        <v>4192</v>
      </c>
      <c r="BF81" s="417">
        <v>4108</v>
      </c>
      <c r="BG81" s="417">
        <v>4026</v>
      </c>
      <c r="BH81" s="417">
        <v>3945</v>
      </c>
      <c r="BI81" s="417">
        <v>3866</v>
      </c>
      <c r="BJ81" s="417">
        <v>3789</v>
      </c>
      <c r="BK81" s="417">
        <v>3713</v>
      </c>
      <c r="BL81" s="417">
        <v>3639</v>
      </c>
      <c r="BM81" s="417">
        <v>3565.9999999999995</v>
      </c>
      <c r="BN81" s="417">
        <v>3495</v>
      </c>
      <c r="BO81" s="417">
        <v>3425.0000000000005</v>
      </c>
      <c r="BP81" s="417">
        <v>3357</v>
      </c>
      <c r="BQ81" s="417">
        <v>3290</v>
      </c>
      <c r="BR81" s="417">
        <v>3224</v>
      </c>
      <c r="BS81" s="417">
        <v>3160</v>
      </c>
      <c r="BT81" s="417">
        <v>3096.9999999999995</v>
      </c>
      <c r="BU81" s="417">
        <v>3035</v>
      </c>
      <c r="BV81" s="417">
        <v>2974</v>
      </c>
      <c r="BW81" s="417">
        <v>2915</v>
      </c>
      <c r="BX81" s="417">
        <v>0</v>
      </c>
      <c r="BY81" s="417">
        <v>0</v>
      </c>
      <c r="BZ81" s="417">
        <v>0</v>
      </c>
      <c r="CA81" s="417">
        <v>0</v>
      </c>
      <c r="CB81" s="417">
        <v>0</v>
      </c>
      <c r="CC81" s="417">
        <v>0</v>
      </c>
      <c r="CD81" s="417">
        <v>0</v>
      </c>
      <c r="CE81" s="417">
        <v>0</v>
      </c>
      <c r="CF81" s="417">
        <v>0</v>
      </c>
      <c r="CG81" s="417">
        <v>0</v>
      </c>
      <c r="CH81" s="417">
        <v>0</v>
      </c>
      <c r="CI81" s="417">
        <v>0</v>
      </c>
      <c r="CJ81" s="417">
        <v>0</v>
      </c>
      <c r="CK81" s="417">
        <v>0</v>
      </c>
      <c r="CL81" s="417">
        <v>0</v>
      </c>
      <c r="CM81" s="417">
        <v>0</v>
      </c>
      <c r="CN81" s="417">
        <v>0</v>
      </c>
      <c r="CO81" s="417">
        <v>0</v>
      </c>
      <c r="CP81" s="417">
        <v>0</v>
      </c>
      <c r="CQ81" s="417">
        <v>0</v>
      </c>
      <c r="CR81" s="417">
        <v>0</v>
      </c>
      <c r="CS81" s="417">
        <v>0</v>
      </c>
      <c r="CT81" s="417"/>
      <c r="CU81" s="417"/>
      <c r="CV81" s="417"/>
      <c r="CW81" s="417"/>
      <c r="CX81" s="417"/>
      <c r="CY81" s="417"/>
      <c r="CZ81" s="417"/>
      <c r="DA81" s="417"/>
      <c r="DB81" s="417"/>
      <c r="DC81" s="417"/>
      <c r="DD81" s="417"/>
      <c r="DE81" s="417"/>
      <c r="DF81" s="417"/>
      <c r="DG81" s="417"/>
      <c r="DH81" s="417"/>
      <c r="DI81" s="417"/>
      <c r="DJ81" s="417"/>
      <c r="DK81" s="417"/>
    </row>
    <row r="82" spans="1:115" s="416" customFormat="1" ht="16.149999999999999" hidden="1">
      <c r="A82" s="421" t="s">
        <v>7</v>
      </c>
      <c r="B82" s="421">
        <v>2</v>
      </c>
      <c r="C82" s="416" t="s">
        <v>45</v>
      </c>
      <c r="D82" s="417">
        <v>0</v>
      </c>
      <c r="E82" s="417">
        <v>100</v>
      </c>
      <c r="F82" s="417">
        <v>200</v>
      </c>
      <c r="G82" s="417">
        <v>300</v>
      </c>
      <c r="H82" s="417">
        <v>400</v>
      </c>
      <c r="I82" s="417">
        <v>10000</v>
      </c>
      <c r="J82" s="417">
        <v>10000</v>
      </c>
      <c r="K82" s="417">
        <v>10000</v>
      </c>
      <c r="L82" s="417">
        <v>10000</v>
      </c>
      <c r="M82" s="417">
        <v>10000</v>
      </c>
      <c r="N82" s="417">
        <v>10000</v>
      </c>
      <c r="O82" s="417">
        <v>9800</v>
      </c>
      <c r="P82" s="417">
        <v>9604</v>
      </c>
      <c r="Q82" s="417">
        <v>9412</v>
      </c>
      <c r="R82" s="417">
        <v>9224</v>
      </c>
      <c r="S82" s="417">
        <v>9040</v>
      </c>
      <c r="T82" s="417">
        <v>8859</v>
      </c>
      <c r="U82" s="417">
        <v>8682</v>
      </c>
      <c r="V82" s="417">
        <v>8508</v>
      </c>
      <c r="W82" s="417">
        <v>8338</v>
      </c>
      <c r="X82" s="417">
        <v>8171.0000000000009</v>
      </c>
      <c r="Y82" s="417">
        <v>8008</v>
      </c>
      <c r="Z82" s="417">
        <v>7848.0000000000009</v>
      </c>
      <c r="AA82" s="417">
        <v>7691</v>
      </c>
      <c r="AB82" s="417">
        <v>7537</v>
      </c>
      <c r="AC82" s="417">
        <v>7386</v>
      </c>
      <c r="AD82" s="417">
        <v>7238</v>
      </c>
      <c r="AE82" s="417">
        <v>7093</v>
      </c>
      <c r="AF82" s="417">
        <v>6951.0000000000009</v>
      </c>
      <c r="AG82" s="417">
        <v>6812</v>
      </c>
      <c r="AH82" s="417">
        <v>6676</v>
      </c>
      <c r="AI82" s="417">
        <v>6542</v>
      </c>
      <c r="AJ82" s="417">
        <v>6411</v>
      </c>
      <c r="AK82" s="417">
        <v>6283</v>
      </c>
      <c r="AL82" s="417">
        <v>6157</v>
      </c>
      <c r="AM82" s="417">
        <v>6034.0000000000009</v>
      </c>
      <c r="AN82" s="417">
        <v>5913.0000000000009</v>
      </c>
      <c r="AO82" s="417">
        <v>5795</v>
      </c>
      <c r="AP82" s="417">
        <v>5679</v>
      </c>
      <c r="AQ82" s="417">
        <v>5565</v>
      </c>
      <c r="AR82" s="417">
        <v>5454</v>
      </c>
      <c r="AS82" s="417">
        <v>5345</v>
      </c>
      <c r="AT82" s="417">
        <v>5238</v>
      </c>
      <c r="AU82" s="417">
        <v>5133</v>
      </c>
      <c r="AV82" s="417">
        <v>5030</v>
      </c>
      <c r="AW82" s="417">
        <v>4929</v>
      </c>
      <c r="AX82" s="417">
        <v>4830</v>
      </c>
      <c r="AY82" s="417">
        <v>4733</v>
      </c>
      <c r="AZ82" s="417">
        <v>4638</v>
      </c>
      <c r="BA82" s="417">
        <v>4545</v>
      </c>
      <c r="BB82" s="417">
        <v>4454</v>
      </c>
      <c r="BC82" s="417">
        <v>4365</v>
      </c>
      <c r="BD82" s="417">
        <v>4278</v>
      </c>
      <c r="BE82" s="417">
        <v>4192</v>
      </c>
      <c r="BF82" s="417">
        <v>4108</v>
      </c>
      <c r="BG82" s="417">
        <v>4026</v>
      </c>
      <c r="BH82" s="417">
        <v>3945</v>
      </c>
      <c r="BI82" s="417">
        <v>3866</v>
      </c>
      <c r="BJ82" s="417">
        <v>3789</v>
      </c>
      <c r="BK82" s="417">
        <v>3713</v>
      </c>
      <c r="BL82" s="417">
        <v>3639</v>
      </c>
      <c r="BM82" s="417">
        <v>3565.9999999999995</v>
      </c>
      <c r="BN82" s="417">
        <v>3495</v>
      </c>
      <c r="BO82" s="417">
        <v>3425.0000000000005</v>
      </c>
      <c r="BP82" s="417">
        <v>3357</v>
      </c>
      <c r="BQ82" s="417">
        <v>3290</v>
      </c>
      <c r="BR82" s="417">
        <v>3224</v>
      </c>
      <c r="BS82" s="417">
        <v>3160</v>
      </c>
      <c r="BT82" s="417">
        <v>3096.9999999999995</v>
      </c>
      <c r="BU82" s="417">
        <v>3035</v>
      </c>
      <c r="BV82" s="417">
        <v>2974</v>
      </c>
      <c r="BW82" s="417">
        <v>0</v>
      </c>
      <c r="BX82" s="417">
        <v>0</v>
      </c>
      <c r="BY82" s="417">
        <v>0</v>
      </c>
      <c r="BZ82" s="417">
        <v>0</v>
      </c>
      <c r="CA82" s="417">
        <v>0</v>
      </c>
      <c r="CB82" s="417">
        <v>0</v>
      </c>
      <c r="CC82" s="417">
        <v>0</v>
      </c>
      <c r="CD82" s="417">
        <v>0</v>
      </c>
      <c r="CE82" s="417">
        <v>0</v>
      </c>
      <c r="CF82" s="417">
        <v>0</v>
      </c>
      <c r="CG82" s="417">
        <v>0</v>
      </c>
      <c r="CH82" s="417">
        <v>0</v>
      </c>
      <c r="CI82" s="417">
        <v>0</v>
      </c>
      <c r="CJ82" s="417">
        <v>0</v>
      </c>
      <c r="CK82" s="417">
        <v>0</v>
      </c>
      <c r="CL82" s="417">
        <v>0</v>
      </c>
      <c r="CM82" s="417">
        <v>0</v>
      </c>
      <c r="CN82" s="417">
        <v>0</v>
      </c>
      <c r="CO82" s="417">
        <v>0</v>
      </c>
      <c r="CP82" s="417">
        <v>0</v>
      </c>
      <c r="CQ82" s="417">
        <v>0</v>
      </c>
      <c r="CR82" s="417">
        <v>0</v>
      </c>
      <c r="CS82" s="417">
        <v>0</v>
      </c>
      <c r="CT82" s="417"/>
      <c r="CU82" s="417"/>
      <c r="CV82" s="417"/>
      <c r="CW82" s="417"/>
      <c r="CX82" s="417"/>
      <c r="CY82" s="417"/>
      <c r="CZ82" s="417"/>
      <c r="DA82" s="417"/>
      <c r="DB82" s="417"/>
      <c r="DC82" s="417"/>
      <c r="DD82" s="417"/>
      <c r="DE82" s="417"/>
      <c r="DF82" s="417"/>
      <c r="DG82" s="417"/>
      <c r="DH82" s="417"/>
      <c r="DI82" s="417"/>
      <c r="DJ82" s="417"/>
      <c r="DK82" s="417"/>
    </row>
    <row r="83" spans="1:115" s="416" customFormat="1" ht="16.149999999999999" hidden="1">
      <c r="A83" s="421" t="s">
        <v>7</v>
      </c>
      <c r="B83" s="421">
        <v>2</v>
      </c>
      <c r="C83" s="416" t="s">
        <v>46</v>
      </c>
      <c r="D83" s="417">
        <v>0</v>
      </c>
      <c r="E83" s="417">
        <v>100</v>
      </c>
      <c r="F83" s="417">
        <v>200</v>
      </c>
      <c r="G83" s="417">
        <v>300</v>
      </c>
      <c r="H83" s="417">
        <v>400</v>
      </c>
      <c r="I83" s="417">
        <v>10000</v>
      </c>
      <c r="J83" s="417">
        <v>10000</v>
      </c>
      <c r="K83" s="417">
        <v>10000</v>
      </c>
      <c r="L83" s="417">
        <v>10000</v>
      </c>
      <c r="M83" s="417">
        <v>10000</v>
      </c>
      <c r="N83" s="417">
        <v>10000</v>
      </c>
      <c r="O83" s="417">
        <v>9800</v>
      </c>
      <c r="P83" s="417">
        <v>9604</v>
      </c>
      <c r="Q83" s="417">
        <v>9412</v>
      </c>
      <c r="R83" s="417">
        <v>9224</v>
      </c>
      <c r="S83" s="417">
        <v>9040</v>
      </c>
      <c r="T83" s="417">
        <v>8859</v>
      </c>
      <c r="U83" s="417">
        <v>8682</v>
      </c>
      <c r="V83" s="417">
        <v>8508</v>
      </c>
      <c r="W83" s="417">
        <v>8338</v>
      </c>
      <c r="X83" s="417">
        <v>8171.0000000000009</v>
      </c>
      <c r="Y83" s="417">
        <v>8008</v>
      </c>
      <c r="Z83" s="417">
        <v>7848.0000000000009</v>
      </c>
      <c r="AA83" s="417">
        <v>7691</v>
      </c>
      <c r="AB83" s="417">
        <v>7537</v>
      </c>
      <c r="AC83" s="417">
        <v>7386</v>
      </c>
      <c r="AD83" s="417">
        <v>7238</v>
      </c>
      <c r="AE83" s="417">
        <v>7093</v>
      </c>
      <c r="AF83" s="417">
        <v>6951.0000000000009</v>
      </c>
      <c r="AG83" s="417">
        <v>6812</v>
      </c>
      <c r="AH83" s="417">
        <v>6676</v>
      </c>
      <c r="AI83" s="417">
        <v>6542</v>
      </c>
      <c r="AJ83" s="417">
        <v>6411</v>
      </c>
      <c r="AK83" s="417">
        <v>6283</v>
      </c>
      <c r="AL83" s="417">
        <v>6157</v>
      </c>
      <c r="AM83" s="417">
        <v>6034.0000000000009</v>
      </c>
      <c r="AN83" s="417">
        <v>5913.0000000000009</v>
      </c>
      <c r="AO83" s="417">
        <v>5795</v>
      </c>
      <c r="AP83" s="417">
        <v>5679</v>
      </c>
      <c r="AQ83" s="417">
        <v>5565</v>
      </c>
      <c r="AR83" s="417">
        <v>5454</v>
      </c>
      <c r="AS83" s="417">
        <v>5345</v>
      </c>
      <c r="AT83" s="417">
        <v>5238</v>
      </c>
      <c r="AU83" s="417">
        <v>5133</v>
      </c>
      <c r="AV83" s="417">
        <v>5030</v>
      </c>
      <c r="AW83" s="417">
        <v>4929</v>
      </c>
      <c r="AX83" s="417">
        <v>4830</v>
      </c>
      <c r="AY83" s="417">
        <v>4733</v>
      </c>
      <c r="AZ83" s="417">
        <v>4638</v>
      </c>
      <c r="BA83" s="417">
        <v>4545</v>
      </c>
      <c r="BB83" s="417">
        <v>4454</v>
      </c>
      <c r="BC83" s="417">
        <v>4365</v>
      </c>
      <c r="BD83" s="417">
        <v>4278</v>
      </c>
      <c r="BE83" s="417">
        <v>4192</v>
      </c>
      <c r="BF83" s="417">
        <v>4108</v>
      </c>
      <c r="BG83" s="417">
        <v>4026</v>
      </c>
      <c r="BH83" s="417">
        <v>3945</v>
      </c>
      <c r="BI83" s="417">
        <v>3866</v>
      </c>
      <c r="BJ83" s="417">
        <v>3789</v>
      </c>
      <c r="BK83" s="417">
        <v>3713</v>
      </c>
      <c r="BL83" s="417">
        <v>3639</v>
      </c>
      <c r="BM83" s="417">
        <v>3565.9999999999995</v>
      </c>
      <c r="BN83" s="417">
        <v>3495</v>
      </c>
      <c r="BO83" s="417">
        <v>3425.0000000000005</v>
      </c>
      <c r="BP83" s="417">
        <v>3357</v>
      </c>
      <c r="BQ83" s="417">
        <v>3290</v>
      </c>
      <c r="BR83" s="417">
        <v>3224</v>
      </c>
      <c r="BS83" s="417">
        <v>3160</v>
      </c>
      <c r="BT83" s="417">
        <v>3096.9999999999995</v>
      </c>
      <c r="BU83" s="417">
        <v>3035</v>
      </c>
      <c r="BV83" s="417">
        <v>0</v>
      </c>
      <c r="BW83" s="417">
        <v>0</v>
      </c>
      <c r="BX83" s="417">
        <v>0</v>
      </c>
      <c r="BY83" s="417">
        <v>0</v>
      </c>
      <c r="BZ83" s="417">
        <v>0</v>
      </c>
      <c r="CA83" s="417">
        <v>0</v>
      </c>
      <c r="CB83" s="417">
        <v>0</v>
      </c>
      <c r="CC83" s="417">
        <v>0</v>
      </c>
      <c r="CD83" s="417">
        <v>0</v>
      </c>
      <c r="CE83" s="417">
        <v>0</v>
      </c>
      <c r="CF83" s="417">
        <v>0</v>
      </c>
      <c r="CG83" s="417">
        <v>0</v>
      </c>
      <c r="CH83" s="417">
        <v>0</v>
      </c>
      <c r="CI83" s="417">
        <v>0</v>
      </c>
      <c r="CJ83" s="417">
        <v>0</v>
      </c>
      <c r="CK83" s="417">
        <v>0</v>
      </c>
      <c r="CL83" s="417">
        <v>0</v>
      </c>
      <c r="CM83" s="417">
        <v>0</v>
      </c>
      <c r="CN83" s="417">
        <v>0</v>
      </c>
      <c r="CO83" s="417">
        <v>0</v>
      </c>
      <c r="CP83" s="417">
        <v>0</v>
      </c>
      <c r="CQ83" s="417">
        <v>0</v>
      </c>
      <c r="CR83" s="417">
        <v>0</v>
      </c>
      <c r="CS83" s="417">
        <v>0</v>
      </c>
      <c r="CT83" s="417"/>
      <c r="CU83" s="417"/>
      <c r="CV83" s="417"/>
      <c r="CW83" s="417"/>
      <c r="CX83" s="417"/>
      <c r="CY83" s="417"/>
      <c r="CZ83" s="417"/>
      <c r="DA83" s="417"/>
      <c r="DB83" s="417"/>
      <c r="DC83" s="417"/>
      <c r="DD83" s="417"/>
      <c r="DE83" s="417"/>
      <c r="DF83" s="417"/>
      <c r="DG83" s="417"/>
      <c r="DH83" s="417"/>
      <c r="DI83" s="417"/>
      <c r="DJ83" s="417"/>
      <c r="DK83" s="417"/>
    </row>
    <row r="84" spans="1:115" s="416" customFormat="1" ht="16.149999999999999" hidden="1">
      <c r="A84" s="421" t="s">
        <v>7</v>
      </c>
      <c r="B84" s="421">
        <v>2</v>
      </c>
      <c r="C84" s="416" t="s">
        <v>47</v>
      </c>
      <c r="D84" s="417">
        <v>0</v>
      </c>
      <c r="E84" s="417">
        <v>100</v>
      </c>
      <c r="F84" s="417">
        <v>200</v>
      </c>
      <c r="G84" s="417">
        <v>300</v>
      </c>
      <c r="H84" s="417">
        <v>400</v>
      </c>
      <c r="I84" s="417">
        <v>10000</v>
      </c>
      <c r="J84" s="417">
        <v>10000</v>
      </c>
      <c r="K84" s="417">
        <v>10000</v>
      </c>
      <c r="L84" s="417">
        <v>10000</v>
      </c>
      <c r="M84" s="417">
        <v>10000</v>
      </c>
      <c r="N84" s="417">
        <v>10000</v>
      </c>
      <c r="O84" s="417">
        <v>9800</v>
      </c>
      <c r="P84" s="417">
        <v>9604</v>
      </c>
      <c r="Q84" s="417">
        <v>9412</v>
      </c>
      <c r="R84" s="417">
        <v>9224</v>
      </c>
      <c r="S84" s="417">
        <v>9040</v>
      </c>
      <c r="T84" s="417">
        <v>8859</v>
      </c>
      <c r="U84" s="417">
        <v>8682</v>
      </c>
      <c r="V84" s="417">
        <v>8508</v>
      </c>
      <c r="W84" s="417">
        <v>8338</v>
      </c>
      <c r="X84" s="417">
        <v>8171.0000000000009</v>
      </c>
      <c r="Y84" s="417">
        <v>8008</v>
      </c>
      <c r="Z84" s="417">
        <v>7848.0000000000009</v>
      </c>
      <c r="AA84" s="417">
        <v>7691</v>
      </c>
      <c r="AB84" s="417">
        <v>7537</v>
      </c>
      <c r="AC84" s="417">
        <v>7386</v>
      </c>
      <c r="AD84" s="417">
        <v>7238</v>
      </c>
      <c r="AE84" s="417">
        <v>7093</v>
      </c>
      <c r="AF84" s="417">
        <v>6951.0000000000009</v>
      </c>
      <c r="AG84" s="417">
        <v>6812</v>
      </c>
      <c r="AH84" s="417">
        <v>6676</v>
      </c>
      <c r="AI84" s="417">
        <v>6542</v>
      </c>
      <c r="AJ84" s="417">
        <v>6411</v>
      </c>
      <c r="AK84" s="417">
        <v>6283</v>
      </c>
      <c r="AL84" s="417">
        <v>6157</v>
      </c>
      <c r="AM84" s="417">
        <v>6034.0000000000009</v>
      </c>
      <c r="AN84" s="417">
        <v>5913.0000000000009</v>
      </c>
      <c r="AO84" s="417">
        <v>5795</v>
      </c>
      <c r="AP84" s="417">
        <v>5679</v>
      </c>
      <c r="AQ84" s="417">
        <v>5565</v>
      </c>
      <c r="AR84" s="417">
        <v>5454</v>
      </c>
      <c r="AS84" s="417">
        <v>5345</v>
      </c>
      <c r="AT84" s="417">
        <v>5238</v>
      </c>
      <c r="AU84" s="417">
        <v>5133</v>
      </c>
      <c r="AV84" s="417">
        <v>5030</v>
      </c>
      <c r="AW84" s="417">
        <v>4929</v>
      </c>
      <c r="AX84" s="417">
        <v>4830</v>
      </c>
      <c r="AY84" s="417">
        <v>4733</v>
      </c>
      <c r="AZ84" s="417">
        <v>4638</v>
      </c>
      <c r="BA84" s="417">
        <v>4545</v>
      </c>
      <c r="BB84" s="417">
        <v>4454</v>
      </c>
      <c r="BC84" s="417">
        <v>4365</v>
      </c>
      <c r="BD84" s="417">
        <v>4278</v>
      </c>
      <c r="BE84" s="417">
        <v>4192</v>
      </c>
      <c r="BF84" s="417">
        <v>4108</v>
      </c>
      <c r="BG84" s="417">
        <v>4026</v>
      </c>
      <c r="BH84" s="417">
        <v>3945</v>
      </c>
      <c r="BI84" s="417">
        <v>3866</v>
      </c>
      <c r="BJ84" s="417">
        <v>3789</v>
      </c>
      <c r="BK84" s="417">
        <v>3713</v>
      </c>
      <c r="BL84" s="417">
        <v>3639</v>
      </c>
      <c r="BM84" s="417">
        <v>3565.9999999999995</v>
      </c>
      <c r="BN84" s="417">
        <v>3495</v>
      </c>
      <c r="BO84" s="417">
        <v>3425.0000000000005</v>
      </c>
      <c r="BP84" s="417">
        <v>3357</v>
      </c>
      <c r="BQ84" s="417">
        <v>3290</v>
      </c>
      <c r="BR84" s="417">
        <v>3224</v>
      </c>
      <c r="BS84" s="417">
        <v>3160</v>
      </c>
      <c r="BT84" s="417">
        <v>3096.9999999999995</v>
      </c>
      <c r="BU84" s="417">
        <v>0</v>
      </c>
      <c r="BV84" s="417">
        <v>0</v>
      </c>
      <c r="BW84" s="417">
        <v>0</v>
      </c>
      <c r="BX84" s="417">
        <v>0</v>
      </c>
      <c r="BY84" s="417">
        <v>0</v>
      </c>
      <c r="BZ84" s="417">
        <v>0</v>
      </c>
      <c r="CA84" s="417">
        <v>0</v>
      </c>
      <c r="CB84" s="417">
        <v>0</v>
      </c>
      <c r="CC84" s="417">
        <v>0</v>
      </c>
      <c r="CD84" s="417">
        <v>0</v>
      </c>
      <c r="CE84" s="417">
        <v>0</v>
      </c>
      <c r="CF84" s="417">
        <v>0</v>
      </c>
      <c r="CG84" s="417">
        <v>0</v>
      </c>
      <c r="CH84" s="417">
        <v>0</v>
      </c>
      <c r="CI84" s="417">
        <v>0</v>
      </c>
      <c r="CJ84" s="417">
        <v>0</v>
      </c>
      <c r="CK84" s="417">
        <v>0</v>
      </c>
      <c r="CL84" s="417">
        <v>0</v>
      </c>
      <c r="CM84" s="417">
        <v>0</v>
      </c>
      <c r="CN84" s="417">
        <v>0</v>
      </c>
      <c r="CO84" s="417">
        <v>0</v>
      </c>
      <c r="CP84" s="417">
        <v>0</v>
      </c>
      <c r="CQ84" s="417">
        <v>0</v>
      </c>
      <c r="CR84" s="417">
        <v>0</v>
      </c>
      <c r="CS84" s="417">
        <v>0</v>
      </c>
      <c r="CT84" s="417"/>
      <c r="CU84" s="417"/>
      <c r="CV84" s="417"/>
      <c r="CW84" s="417"/>
      <c r="CX84" s="417"/>
      <c r="CY84" s="417"/>
      <c r="CZ84" s="417"/>
      <c r="DA84" s="417"/>
      <c r="DB84" s="417"/>
      <c r="DC84" s="417"/>
      <c r="DD84" s="417"/>
      <c r="DE84" s="417"/>
      <c r="DF84" s="417"/>
      <c r="DG84" s="417"/>
      <c r="DH84" s="417"/>
      <c r="DI84" s="417"/>
      <c r="DJ84" s="417"/>
      <c r="DK84" s="417"/>
    </row>
    <row r="85" spans="1:115" s="416" customFormat="1" ht="16.149999999999999" hidden="1">
      <c r="A85" s="421" t="s">
        <v>7</v>
      </c>
      <c r="B85" s="421">
        <v>2</v>
      </c>
      <c r="C85" s="416" t="s">
        <v>48</v>
      </c>
      <c r="D85" s="417">
        <v>0</v>
      </c>
      <c r="E85" s="417">
        <v>100</v>
      </c>
      <c r="F85" s="417">
        <v>200</v>
      </c>
      <c r="G85" s="417">
        <v>300</v>
      </c>
      <c r="H85" s="417">
        <v>400</v>
      </c>
      <c r="I85" s="417">
        <v>10000</v>
      </c>
      <c r="J85" s="417">
        <v>10000</v>
      </c>
      <c r="K85" s="417">
        <v>10000</v>
      </c>
      <c r="L85" s="417">
        <v>10000</v>
      </c>
      <c r="M85" s="417">
        <v>10000</v>
      </c>
      <c r="N85" s="417">
        <v>10000</v>
      </c>
      <c r="O85" s="417">
        <v>9800</v>
      </c>
      <c r="P85" s="417">
        <v>9604</v>
      </c>
      <c r="Q85" s="417">
        <v>9412</v>
      </c>
      <c r="R85" s="417">
        <v>9224</v>
      </c>
      <c r="S85" s="417">
        <v>9040</v>
      </c>
      <c r="T85" s="417">
        <v>8859</v>
      </c>
      <c r="U85" s="417">
        <v>8682</v>
      </c>
      <c r="V85" s="417">
        <v>8508</v>
      </c>
      <c r="W85" s="417">
        <v>8338</v>
      </c>
      <c r="X85" s="417">
        <v>8171.0000000000009</v>
      </c>
      <c r="Y85" s="417">
        <v>8008</v>
      </c>
      <c r="Z85" s="417">
        <v>7848.0000000000009</v>
      </c>
      <c r="AA85" s="417">
        <v>7691</v>
      </c>
      <c r="AB85" s="417">
        <v>7537</v>
      </c>
      <c r="AC85" s="417">
        <v>7386</v>
      </c>
      <c r="AD85" s="417">
        <v>7238</v>
      </c>
      <c r="AE85" s="417">
        <v>7093</v>
      </c>
      <c r="AF85" s="417">
        <v>6951.0000000000009</v>
      </c>
      <c r="AG85" s="417">
        <v>6812</v>
      </c>
      <c r="AH85" s="417">
        <v>6676</v>
      </c>
      <c r="AI85" s="417">
        <v>6542</v>
      </c>
      <c r="AJ85" s="417">
        <v>6411</v>
      </c>
      <c r="AK85" s="417">
        <v>6283</v>
      </c>
      <c r="AL85" s="417">
        <v>6157</v>
      </c>
      <c r="AM85" s="417">
        <v>6034.0000000000009</v>
      </c>
      <c r="AN85" s="417">
        <v>5913.0000000000009</v>
      </c>
      <c r="AO85" s="417">
        <v>5795</v>
      </c>
      <c r="AP85" s="417">
        <v>5679</v>
      </c>
      <c r="AQ85" s="417">
        <v>5565</v>
      </c>
      <c r="AR85" s="417">
        <v>5454</v>
      </c>
      <c r="AS85" s="417">
        <v>5345</v>
      </c>
      <c r="AT85" s="417">
        <v>5238</v>
      </c>
      <c r="AU85" s="417">
        <v>5133</v>
      </c>
      <c r="AV85" s="417">
        <v>5030</v>
      </c>
      <c r="AW85" s="417">
        <v>4929</v>
      </c>
      <c r="AX85" s="417">
        <v>4830</v>
      </c>
      <c r="AY85" s="417">
        <v>4733</v>
      </c>
      <c r="AZ85" s="417">
        <v>4638</v>
      </c>
      <c r="BA85" s="417">
        <v>4545</v>
      </c>
      <c r="BB85" s="417">
        <v>4454</v>
      </c>
      <c r="BC85" s="417">
        <v>4365</v>
      </c>
      <c r="BD85" s="417">
        <v>4278</v>
      </c>
      <c r="BE85" s="417">
        <v>4192</v>
      </c>
      <c r="BF85" s="417">
        <v>4108</v>
      </c>
      <c r="BG85" s="417">
        <v>4026</v>
      </c>
      <c r="BH85" s="417">
        <v>3945</v>
      </c>
      <c r="BI85" s="417">
        <v>3866</v>
      </c>
      <c r="BJ85" s="417">
        <v>3789</v>
      </c>
      <c r="BK85" s="417">
        <v>3713</v>
      </c>
      <c r="BL85" s="417">
        <v>3639</v>
      </c>
      <c r="BM85" s="417">
        <v>3565.9999999999995</v>
      </c>
      <c r="BN85" s="417">
        <v>3495</v>
      </c>
      <c r="BO85" s="417">
        <v>3425.0000000000005</v>
      </c>
      <c r="BP85" s="417">
        <v>3357</v>
      </c>
      <c r="BQ85" s="417">
        <v>3290</v>
      </c>
      <c r="BR85" s="417">
        <v>3224</v>
      </c>
      <c r="BS85" s="417">
        <v>3160</v>
      </c>
      <c r="BT85" s="417">
        <v>0</v>
      </c>
      <c r="BU85" s="417">
        <v>0</v>
      </c>
      <c r="BV85" s="417">
        <v>0</v>
      </c>
      <c r="BW85" s="417">
        <v>0</v>
      </c>
      <c r="BX85" s="417">
        <v>0</v>
      </c>
      <c r="BY85" s="417">
        <v>0</v>
      </c>
      <c r="BZ85" s="417">
        <v>0</v>
      </c>
      <c r="CA85" s="417">
        <v>0</v>
      </c>
      <c r="CB85" s="417">
        <v>0</v>
      </c>
      <c r="CC85" s="417">
        <v>0</v>
      </c>
      <c r="CD85" s="417">
        <v>0</v>
      </c>
      <c r="CE85" s="417">
        <v>0</v>
      </c>
      <c r="CF85" s="417">
        <v>0</v>
      </c>
      <c r="CG85" s="417">
        <v>0</v>
      </c>
      <c r="CH85" s="417">
        <v>0</v>
      </c>
      <c r="CI85" s="417">
        <v>0</v>
      </c>
      <c r="CJ85" s="417">
        <v>0</v>
      </c>
      <c r="CK85" s="417">
        <v>0</v>
      </c>
      <c r="CL85" s="417">
        <v>0</v>
      </c>
      <c r="CM85" s="417">
        <v>0</v>
      </c>
      <c r="CN85" s="417">
        <v>0</v>
      </c>
      <c r="CO85" s="417">
        <v>0</v>
      </c>
      <c r="CP85" s="417">
        <v>0</v>
      </c>
      <c r="CQ85" s="417">
        <v>0</v>
      </c>
      <c r="CR85" s="417">
        <v>0</v>
      </c>
      <c r="CS85" s="417">
        <v>0</v>
      </c>
      <c r="CT85" s="417"/>
      <c r="CU85" s="417"/>
      <c r="CV85" s="417"/>
      <c r="CW85" s="417"/>
      <c r="CX85" s="417"/>
      <c r="CY85" s="417"/>
      <c r="CZ85" s="417"/>
      <c r="DA85" s="417"/>
      <c r="DB85" s="417"/>
      <c r="DC85" s="417"/>
      <c r="DD85" s="417"/>
      <c r="DE85" s="417"/>
      <c r="DF85" s="417"/>
      <c r="DG85" s="417"/>
      <c r="DH85" s="417"/>
      <c r="DI85" s="417"/>
      <c r="DJ85" s="417"/>
      <c r="DK85" s="417"/>
    </row>
    <row r="86" spans="1:115" s="416" customFormat="1" ht="16.149999999999999" hidden="1">
      <c r="A86" s="421" t="s">
        <v>7</v>
      </c>
      <c r="B86" s="421">
        <v>2</v>
      </c>
      <c r="C86" s="416" t="s">
        <v>49</v>
      </c>
      <c r="D86" s="417">
        <v>0</v>
      </c>
      <c r="E86" s="417">
        <v>100</v>
      </c>
      <c r="F86" s="417">
        <v>200</v>
      </c>
      <c r="G86" s="417">
        <v>300</v>
      </c>
      <c r="H86" s="417">
        <v>400</v>
      </c>
      <c r="I86" s="417">
        <v>10000</v>
      </c>
      <c r="J86" s="417">
        <v>10000</v>
      </c>
      <c r="K86" s="417">
        <v>10000</v>
      </c>
      <c r="L86" s="417">
        <v>10000</v>
      </c>
      <c r="M86" s="417">
        <v>10000</v>
      </c>
      <c r="N86" s="417">
        <v>10000</v>
      </c>
      <c r="O86" s="417">
        <v>9800</v>
      </c>
      <c r="P86" s="417">
        <v>9604</v>
      </c>
      <c r="Q86" s="417">
        <v>9412</v>
      </c>
      <c r="R86" s="417">
        <v>9224</v>
      </c>
      <c r="S86" s="417">
        <v>9040</v>
      </c>
      <c r="T86" s="417">
        <v>8859</v>
      </c>
      <c r="U86" s="417">
        <v>8682</v>
      </c>
      <c r="V86" s="417">
        <v>8508</v>
      </c>
      <c r="W86" s="417">
        <v>8338</v>
      </c>
      <c r="X86" s="417">
        <v>8171.0000000000009</v>
      </c>
      <c r="Y86" s="417">
        <v>8008</v>
      </c>
      <c r="Z86" s="417">
        <v>7848.0000000000009</v>
      </c>
      <c r="AA86" s="417">
        <v>7691</v>
      </c>
      <c r="AB86" s="417">
        <v>7537</v>
      </c>
      <c r="AC86" s="417">
        <v>7386</v>
      </c>
      <c r="AD86" s="417">
        <v>7238</v>
      </c>
      <c r="AE86" s="417">
        <v>7093</v>
      </c>
      <c r="AF86" s="417">
        <v>6951.0000000000009</v>
      </c>
      <c r="AG86" s="417">
        <v>6812</v>
      </c>
      <c r="AH86" s="417">
        <v>6676</v>
      </c>
      <c r="AI86" s="417">
        <v>6542</v>
      </c>
      <c r="AJ86" s="417">
        <v>6411</v>
      </c>
      <c r="AK86" s="417">
        <v>6283</v>
      </c>
      <c r="AL86" s="417">
        <v>6157</v>
      </c>
      <c r="AM86" s="417">
        <v>6034.0000000000009</v>
      </c>
      <c r="AN86" s="417">
        <v>5913.0000000000009</v>
      </c>
      <c r="AO86" s="417">
        <v>5795</v>
      </c>
      <c r="AP86" s="417">
        <v>5679</v>
      </c>
      <c r="AQ86" s="417">
        <v>5565</v>
      </c>
      <c r="AR86" s="417">
        <v>5454</v>
      </c>
      <c r="AS86" s="417">
        <v>5345</v>
      </c>
      <c r="AT86" s="417">
        <v>5238</v>
      </c>
      <c r="AU86" s="417">
        <v>5133</v>
      </c>
      <c r="AV86" s="417">
        <v>5030</v>
      </c>
      <c r="AW86" s="417">
        <v>4929</v>
      </c>
      <c r="AX86" s="417">
        <v>4830</v>
      </c>
      <c r="AY86" s="417">
        <v>4733</v>
      </c>
      <c r="AZ86" s="417">
        <v>4638</v>
      </c>
      <c r="BA86" s="417">
        <v>4545</v>
      </c>
      <c r="BB86" s="417">
        <v>4454</v>
      </c>
      <c r="BC86" s="417">
        <v>4365</v>
      </c>
      <c r="BD86" s="417">
        <v>4278</v>
      </c>
      <c r="BE86" s="417">
        <v>4192</v>
      </c>
      <c r="BF86" s="417">
        <v>4108</v>
      </c>
      <c r="BG86" s="417">
        <v>4026</v>
      </c>
      <c r="BH86" s="417">
        <v>3945</v>
      </c>
      <c r="BI86" s="417">
        <v>3866</v>
      </c>
      <c r="BJ86" s="417">
        <v>3789</v>
      </c>
      <c r="BK86" s="417">
        <v>3713</v>
      </c>
      <c r="BL86" s="417">
        <v>3639</v>
      </c>
      <c r="BM86" s="417">
        <v>3565.9999999999995</v>
      </c>
      <c r="BN86" s="417">
        <v>3495</v>
      </c>
      <c r="BO86" s="417">
        <v>3425.0000000000005</v>
      </c>
      <c r="BP86" s="417">
        <v>3357</v>
      </c>
      <c r="BQ86" s="417">
        <v>3290</v>
      </c>
      <c r="BR86" s="417">
        <v>3224</v>
      </c>
      <c r="BS86" s="417">
        <v>0</v>
      </c>
      <c r="BT86" s="417">
        <v>0</v>
      </c>
      <c r="BU86" s="417">
        <v>0</v>
      </c>
      <c r="BV86" s="417">
        <v>0</v>
      </c>
      <c r="BW86" s="417">
        <v>0</v>
      </c>
      <c r="BX86" s="417">
        <v>0</v>
      </c>
      <c r="BY86" s="417">
        <v>0</v>
      </c>
      <c r="BZ86" s="417">
        <v>0</v>
      </c>
      <c r="CA86" s="417">
        <v>0</v>
      </c>
      <c r="CB86" s="417">
        <v>0</v>
      </c>
      <c r="CC86" s="417">
        <v>0</v>
      </c>
      <c r="CD86" s="417">
        <v>0</v>
      </c>
      <c r="CE86" s="417">
        <v>0</v>
      </c>
      <c r="CF86" s="417">
        <v>0</v>
      </c>
      <c r="CG86" s="417">
        <v>0</v>
      </c>
      <c r="CH86" s="417">
        <v>0</v>
      </c>
      <c r="CI86" s="417">
        <v>0</v>
      </c>
      <c r="CJ86" s="417">
        <v>0</v>
      </c>
      <c r="CK86" s="417">
        <v>0</v>
      </c>
      <c r="CL86" s="417">
        <v>0</v>
      </c>
      <c r="CM86" s="417">
        <v>0</v>
      </c>
      <c r="CN86" s="417">
        <v>0</v>
      </c>
      <c r="CO86" s="417">
        <v>0</v>
      </c>
      <c r="CP86" s="417">
        <v>0</v>
      </c>
      <c r="CQ86" s="417">
        <v>0</v>
      </c>
      <c r="CR86" s="417">
        <v>0</v>
      </c>
      <c r="CS86" s="417">
        <v>0</v>
      </c>
      <c r="CT86" s="417"/>
      <c r="CU86" s="417"/>
      <c r="CV86" s="417"/>
      <c r="CW86" s="417"/>
      <c r="CX86" s="417"/>
      <c r="CY86" s="417"/>
      <c r="CZ86" s="417"/>
      <c r="DA86" s="417"/>
      <c r="DB86" s="417"/>
      <c r="DC86" s="417"/>
      <c r="DD86" s="417"/>
      <c r="DE86" s="417"/>
      <c r="DF86" s="417"/>
      <c r="DG86" s="417"/>
      <c r="DH86" s="417"/>
      <c r="DI86" s="417"/>
      <c r="DJ86" s="417"/>
      <c r="DK86" s="417"/>
    </row>
    <row r="87" spans="1:115" s="416" customFormat="1" ht="16.149999999999999" hidden="1">
      <c r="A87" s="421" t="s">
        <v>7</v>
      </c>
      <c r="B87" s="421">
        <v>2</v>
      </c>
      <c r="C87" s="416" t="s">
        <v>50</v>
      </c>
      <c r="D87" s="417">
        <v>0</v>
      </c>
      <c r="E87" s="417">
        <v>100</v>
      </c>
      <c r="F87" s="417">
        <v>200</v>
      </c>
      <c r="G87" s="417">
        <v>300</v>
      </c>
      <c r="H87" s="417">
        <v>400</v>
      </c>
      <c r="I87" s="417">
        <v>10000</v>
      </c>
      <c r="J87" s="417">
        <v>10000</v>
      </c>
      <c r="K87" s="417">
        <v>10000</v>
      </c>
      <c r="L87" s="417">
        <v>10000</v>
      </c>
      <c r="M87" s="417">
        <v>10000</v>
      </c>
      <c r="N87" s="417">
        <v>10000</v>
      </c>
      <c r="O87" s="417">
        <v>9800</v>
      </c>
      <c r="P87" s="417">
        <v>9604</v>
      </c>
      <c r="Q87" s="417">
        <v>9412</v>
      </c>
      <c r="R87" s="417">
        <v>9224</v>
      </c>
      <c r="S87" s="417">
        <v>9040</v>
      </c>
      <c r="T87" s="417">
        <v>8859</v>
      </c>
      <c r="U87" s="417">
        <v>8682</v>
      </c>
      <c r="V87" s="417">
        <v>8508</v>
      </c>
      <c r="W87" s="417">
        <v>8338</v>
      </c>
      <c r="X87" s="417">
        <v>8171.0000000000009</v>
      </c>
      <c r="Y87" s="417">
        <v>8008</v>
      </c>
      <c r="Z87" s="417">
        <v>7848.0000000000009</v>
      </c>
      <c r="AA87" s="417">
        <v>7691</v>
      </c>
      <c r="AB87" s="417">
        <v>7537</v>
      </c>
      <c r="AC87" s="417">
        <v>7386</v>
      </c>
      <c r="AD87" s="417">
        <v>7238</v>
      </c>
      <c r="AE87" s="417">
        <v>7093</v>
      </c>
      <c r="AF87" s="417">
        <v>6951.0000000000009</v>
      </c>
      <c r="AG87" s="417">
        <v>6812</v>
      </c>
      <c r="AH87" s="417">
        <v>6676</v>
      </c>
      <c r="AI87" s="417">
        <v>6542</v>
      </c>
      <c r="AJ87" s="417">
        <v>6411</v>
      </c>
      <c r="AK87" s="417">
        <v>6283</v>
      </c>
      <c r="AL87" s="417">
        <v>6157</v>
      </c>
      <c r="AM87" s="417">
        <v>6034.0000000000009</v>
      </c>
      <c r="AN87" s="417">
        <v>5913.0000000000009</v>
      </c>
      <c r="AO87" s="417">
        <v>5795</v>
      </c>
      <c r="AP87" s="417">
        <v>5679</v>
      </c>
      <c r="AQ87" s="417">
        <v>5565</v>
      </c>
      <c r="AR87" s="417">
        <v>5454</v>
      </c>
      <c r="AS87" s="417">
        <v>5345</v>
      </c>
      <c r="AT87" s="417">
        <v>5238</v>
      </c>
      <c r="AU87" s="417">
        <v>5133</v>
      </c>
      <c r="AV87" s="417">
        <v>5030</v>
      </c>
      <c r="AW87" s="417">
        <v>4929</v>
      </c>
      <c r="AX87" s="417">
        <v>4830</v>
      </c>
      <c r="AY87" s="417">
        <v>4733</v>
      </c>
      <c r="AZ87" s="417">
        <v>4638</v>
      </c>
      <c r="BA87" s="417">
        <v>4545</v>
      </c>
      <c r="BB87" s="417">
        <v>4454</v>
      </c>
      <c r="BC87" s="417">
        <v>4365</v>
      </c>
      <c r="BD87" s="417">
        <v>4278</v>
      </c>
      <c r="BE87" s="417">
        <v>4192</v>
      </c>
      <c r="BF87" s="417">
        <v>4108</v>
      </c>
      <c r="BG87" s="417">
        <v>4026</v>
      </c>
      <c r="BH87" s="417">
        <v>3945</v>
      </c>
      <c r="BI87" s="417">
        <v>3866</v>
      </c>
      <c r="BJ87" s="417">
        <v>3789</v>
      </c>
      <c r="BK87" s="417">
        <v>3713</v>
      </c>
      <c r="BL87" s="417">
        <v>3639</v>
      </c>
      <c r="BM87" s="417">
        <v>3565.9999999999995</v>
      </c>
      <c r="BN87" s="417">
        <v>3495</v>
      </c>
      <c r="BO87" s="417">
        <v>3425.0000000000005</v>
      </c>
      <c r="BP87" s="417">
        <v>3357</v>
      </c>
      <c r="BQ87" s="417">
        <v>3290</v>
      </c>
      <c r="BR87" s="417">
        <v>0</v>
      </c>
      <c r="BS87" s="417">
        <v>0</v>
      </c>
      <c r="BT87" s="417">
        <v>0</v>
      </c>
      <c r="BU87" s="417">
        <v>0</v>
      </c>
      <c r="BV87" s="417">
        <v>0</v>
      </c>
      <c r="BW87" s="417">
        <v>0</v>
      </c>
      <c r="BX87" s="417">
        <v>0</v>
      </c>
      <c r="BY87" s="417">
        <v>0</v>
      </c>
      <c r="BZ87" s="417">
        <v>0</v>
      </c>
      <c r="CA87" s="417">
        <v>0</v>
      </c>
      <c r="CB87" s="417">
        <v>0</v>
      </c>
      <c r="CC87" s="417">
        <v>0</v>
      </c>
      <c r="CD87" s="417">
        <v>0</v>
      </c>
      <c r="CE87" s="417">
        <v>0</v>
      </c>
      <c r="CF87" s="417">
        <v>0</v>
      </c>
      <c r="CG87" s="417">
        <v>0</v>
      </c>
      <c r="CH87" s="417">
        <v>0</v>
      </c>
      <c r="CI87" s="417">
        <v>0</v>
      </c>
      <c r="CJ87" s="417">
        <v>0</v>
      </c>
      <c r="CK87" s="417">
        <v>0</v>
      </c>
      <c r="CL87" s="417">
        <v>0</v>
      </c>
      <c r="CM87" s="417">
        <v>0</v>
      </c>
      <c r="CN87" s="417">
        <v>0</v>
      </c>
      <c r="CO87" s="417">
        <v>0</v>
      </c>
      <c r="CP87" s="417">
        <v>0</v>
      </c>
      <c r="CQ87" s="417">
        <v>0</v>
      </c>
      <c r="CR87" s="417">
        <v>0</v>
      </c>
      <c r="CS87" s="417">
        <v>0</v>
      </c>
      <c r="CT87" s="417"/>
      <c r="CU87" s="417"/>
      <c r="CV87" s="417"/>
      <c r="CW87" s="417"/>
      <c r="CX87" s="417"/>
      <c r="CY87" s="417"/>
      <c r="CZ87" s="417"/>
      <c r="DA87" s="417"/>
      <c r="DB87" s="417"/>
      <c r="DC87" s="417"/>
      <c r="DD87" s="417"/>
      <c r="DE87" s="417"/>
      <c r="DF87" s="417"/>
      <c r="DG87" s="417"/>
      <c r="DH87" s="417"/>
      <c r="DI87" s="417"/>
      <c r="DJ87" s="417"/>
      <c r="DK87" s="417"/>
    </row>
    <row r="88" spans="1:115" s="416" customFormat="1" ht="16.149999999999999" hidden="1">
      <c r="A88" s="421" t="s">
        <v>7</v>
      </c>
      <c r="B88" s="421">
        <v>2</v>
      </c>
      <c r="C88" s="416" t="s">
        <v>51</v>
      </c>
      <c r="D88" s="417">
        <v>0</v>
      </c>
      <c r="E88" s="417">
        <v>100</v>
      </c>
      <c r="F88" s="417">
        <v>200</v>
      </c>
      <c r="G88" s="417">
        <v>300</v>
      </c>
      <c r="H88" s="417">
        <v>400</v>
      </c>
      <c r="I88" s="417">
        <v>10000</v>
      </c>
      <c r="J88" s="417">
        <v>10000</v>
      </c>
      <c r="K88" s="417">
        <v>10000</v>
      </c>
      <c r="L88" s="417">
        <v>10000</v>
      </c>
      <c r="M88" s="417">
        <v>10000</v>
      </c>
      <c r="N88" s="417">
        <v>10000</v>
      </c>
      <c r="O88" s="417">
        <v>9800</v>
      </c>
      <c r="P88" s="417">
        <v>9604</v>
      </c>
      <c r="Q88" s="417">
        <v>9412</v>
      </c>
      <c r="R88" s="417">
        <v>9224</v>
      </c>
      <c r="S88" s="417">
        <v>9040</v>
      </c>
      <c r="T88" s="417">
        <v>8859</v>
      </c>
      <c r="U88" s="417">
        <v>8682</v>
      </c>
      <c r="V88" s="417">
        <v>8508</v>
      </c>
      <c r="W88" s="417">
        <v>8338</v>
      </c>
      <c r="X88" s="417">
        <v>8171.0000000000009</v>
      </c>
      <c r="Y88" s="417">
        <v>8008</v>
      </c>
      <c r="Z88" s="417">
        <v>7848.0000000000009</v>
      </c>
      <c r="AA88" s="417">
        <v>7691</v>
      </c>
      <c r="AB88" s="417">
        <v>7537</v>
      </c>
      <c r="AC88" s="417">
        <v>7386</v>
      </c>
      <c r="AD88" s="417">
        <v>7238</v>
      </c>
      <c r="AE88" s="417">
        <v>7093</v>
      </c>
      <c r="AF88" s="417">
        <v>6951.0000000000009</v>
      </c>
      <c r="AG88" s="417">
        <v>6812</v>
      </c>
      <c r="AH88" s="417">
        <v>6676</v>
      </c>
      <c r="AI88" s="417">
        <v>6542</v>
      </c>
      <c r="AJ88" s="417">
        <v>6411</v>
      </c>
      <c r="AK88" s="417">
        <v>6283</v>
      </c>
      <c r="AL88" s="417">
        <v>6157</v>
      </c>
      <c r="AM88" s="417">
        <v>6034.0000000000009</v>
      </c>
      <c r="AN88" s="417">
        <v>5913.0000000000009</v>
      </c>
      <c r="AO88" s="417">
        <v>5795</v>
      </c>
      <c r="AP88" s="417">
        <v>5679</v>
      </c>
      <c r="AQ88" s="417">
        <v>5565</v>
      </c>
      <c r="AR88" s="417">
        <v>5454</v>
      </c>
      <c r="AS88" s="417">
        <v>5345</v>
      </c>
      <c r="AT88" s="417">
        <v>5238</v>
      </c>
      <c r="AU88" s="417">
        <v>5133</v>
      </c>
      <c r="AV88" s="417">
        <v>5030</v>
      </c>
      <c r="AW88" s="417">
        <v>4929</v>
      </c>
      <c r="AX88" s="417">
        <v>4830</v>
      </c>
      <c r="AY88" s="417">
        <v>4733</v>
      </c>
      <c r="AZ88" s="417">
        <v>4638</v>
      </c>
      <c r="BA88" s="417">
        <v>4545</v>
      </c>
      <c r="BB88" s="417">
        <v>4454</v>
      </c>
      <c r="BC88" s="417">
        <v>4365</v>
      </c>
      <c r="BD88" s="417">
        <v>4278</v>
      </c>
      <c r="BE88" s="417">
        <v>4192</v>
      </c>
      <c r="BF88" s="417">
        <v>4108</v>
      </c>
      <c r="BG88" s="417">
        <v>4026</v>
      </c>
      <c r="BH88" s="417">
        <v>3945</v>
      </c>
      <c r="BI88" s="417">
        <v>3866</v>
      </c>
      <c r="BJ88" s="417">
        <v>3789</v>
      </c>
      <c r="BK88" s="417">
        <v>3713</v>
      </c>
      <c r="BL88" s="417">
        <v>3639</v>
      </c>
      <c r="BM88" s="417">
        <v>3565.9999999999995</v>
      </c>
      <c r="BN88" s="417">
        <v>3495</v>
      </c>
      <c r="BO88" s="417">
        <v>3425.0000000000005</v>
      </c>
      <c r="BP88" s="417">
        <v>3357</v>
      </c>
      <c r="BQ88" s="417">
        <v>0</v>
      </c>
      <c r="BR88" s="417">
        <v>0</v>
      </c>
      <c r="BS88" s="417">
        <v>0</v>
      </c>
      <c r="BT88" s="417">
        <v>0</v>
      </c>
      <c r="BU88" s="417">
        <v>0</v>
      </c>
      <c r="BV88" s="417">
        <v>0</v>
      </c>
      <c r="BW88" s="417">
        <v>0</v>
      </c>
      <c r="BX88" s="417">
        <v>0</v>
      </c>
      <c r="BY88" s="417">
        <v>0</v>
      </c>
      <c r="BZ88" s="417">
        <v>0</v>
      </c>
      <c r="CA88" s="417">
        <v>0</v>
      </c>
      <c r="CB88" s="417">
        <v>0</v>
      </c>
      <c r="CC88" s="417">
        <v>0</v>
      </c>
      <c r="CD88" s="417">
        <v>0</v>
      </c>
      <c r="CE88" s="417">
        <v>0</v>
      </c>
      <c r="CF88" s="417">
        <v>0</v>
      </c>
      <c r="CG88" s="417">
        <v>0</v>
      </c>
      <c r="CH88" s="417">
        <v>0</v>
      </c>
      <c r="CI88" s="417">
        <v>0</v>
      </c>
      <c r="CJ88" s="417">
        <v>0</v>
      </c>
      <c r="CK88" s="417">
        <v>0</v>
      </c>
      <c r="CL88" s="417">
        <v>0</v>
      </c>
      <c r="CM88" s="417">
        <v>0</v>
      </c>
      <c r="CN88" s="417">
        <v>0</v>
      </c>
      <c r="CO88" s="417">
        <v>0</v>
      </c>
      <c r="CP88" s="417">
        <v>0</v>
      </c>
      <c r="CQ88" s="417">
        <v>0</v>
      </c>
      <c r="CR88" s="417">
        <v>0</v>
      </c>
      <c r="CS88" s="417">
        <v>0</v>
      </c>
      <c r="CT88" s="417"/>
      <c r="CU88" s="417"/>
      <c r="CV88" s="417"/>
      <c r="CW88" s="417"/>
      <c r="CX88" s="417"/>
      <c r="CY88" s="417"/>
      <c r="CZ88" s="417"/>
      <c r="DA88" s="417"/>
      <c r="DB88" s="417"/>
      <c r="DC88" s="417"/>
      <c r="DD88" s="417"/>
      <c r="DE88" s="417"/>
      <c r="DF88" s="417"/>
      <c r="DG88" s="417"/>
      <c r="DH88" s="417"/>
      <c r="DI88" s="417"/>
      <c r="DJ88" s="417"/>
      <c r="DK88" s="417"/>
    </row>
    <row r="89" spans="1:115" s="416" customFormat="1" ht="16.149999999999999" hidden="1">
      <c r="A89" s="421" t="s">
        <v>7</v>
      </c>
      <c r="B89" s="421">
        <v>2</v>
      </c>
      <c r="C89" s="416" t="s">
        <v>52</v>
      </c>
      <c r="D89" s="417">
        <v>0</v>
      </c>
      <c r="E89" s="417">
        <v>100</v>
      </c>
      <c r="F89" s="417">
        <v>200</v>
      </c>
      <c r="G89" s="417">
        <v>300</v>
      </c>
      <c r="H89" s="417">
        <v>400</v>
      </c>
      <c r="I89" s="417">
        <v>10000</v>
      </c>
      <c r="J89" s="417">
        <v>10000</v>
      </c>
      <c r="K89" s="417">
        <v>10000</v>
      </c>
      <c r="L89" s="417">
        <v>10000</v>
      </c>
      <c r="M89" s="417">
        <v>10000</v>
      </c>
      <c r="N89" s="417">
        <v>10000</v>
      </c>
      <c r="O89" s="417">
        <v>9800</v>
      </c>
      <c r="P89" s="417">
        <v>9604</v>
      </c>
      <c r="Q89" s="417">
        <v>9412</v>
      </c>
      <c r="R89" s="417">
        <v>9224</v>
      </c>
      <c r="S89" s="417">
        <v>9040</v>
      </c>
      <c r="T89" s="417">
        <v>8859</v>
      </c>
      <c r="U89" s="417">
        <v>8682</v>
      </c>
      <c r="V89" s="417">
        <v>8508</v>
      </c>
      <c r="W89" s="417">
        <v>8338</v>
      </c>
      <c r="X89" s="417">
        <v>8171.0000000000009</v>
      </c>
      <c r="Y89" s="417">
        <v>8008</v>
      </c>
      <c r="Z89" s="417">
        <v>7848.0000000000009</v>
      </c>
      <c r="AA89" s="417">
        <v>7691</v>
      </c>
      <c r="AB89" s="417">
        <v>7537</v>
      </c>
      <c r="AC89" s="417">
        <v>7386</v>
      </c>
      <c r="AD89" s="417">
        <v>7238</v>
      </c>
      <c r="AE89" s="417">
        <v>7093</v>
      </c>
      <c r="AF89" s="417">
        <v>6951.0000000000009</v>
      </c>
      <c r="AG89" s="417">
        <v>6812</v>
      </c>
      <c r="AH89" s="417">
        <v>6676</v>
      </c>
      <c r="AI89" s="417">
        <v>6542</v>
      </c>
      <c r="AJ89" s="417">
        <v>6411</v>
      </c>
      <c r="AK89" s="417">
        <v>6283</v>
      </c>
      <c r="AL89" s="417">
        <v>6157</v>
      </c>
      <c r="AM89" s="417">
        <v>6034.0000000000009</v>
      </c>
      <c r="AN89" s="417">
        <v>5913.0000000000009</v>
      </c>
      <c r="AO89" s="417">
        <v>5795</v>
      </c>
      <c r="AP89" s="417">
        <v>5679</v>
      </c>
      <c r="AQ89" s="417">
        <v>5565</v>
      </c>
      <c r="AR89" s="417">
        <v>5454</v>
      </c>
      <c r="AS89" s="417">
        <v>5345</v>
      </c>
      <c r="AT89" s="417">
        <v>5238</v>
      </c>
      <c r="AU89" s="417">
        <v>5133</v>
      </c>
      <c r="AV89" s="417">
        <v>5030</v>
      </c>
      <c r="AW89" s="417">
        <v>4929</v>
      </c>
      <c r="AX89" s="417">
        <v>4830</v>
      </c>
      <c r="AY89" s="417">
        <v>4733</v>
      </c>
      <c r="AZ89" s="417">
        <v>4638</v>
      </c>
      <c r="BA89" s="417">
        <v>4545</v>
      </c>
      <c r="BB89" s="417">
        <v>4454</v>
      </c>
      <c r="BC89" s="417">
        <v>4365</v>
      </c>
      <c r="BD89" s="417">
        <v>4278</v>
      </c>
      <c r="BE89" s="417">
        <v>4192</v>
      </c>
      <c r="BF89" s="417">
        <v>4108</v>
      </c>
      <c r="BG89" s="417">
        <v>4026</v>
      </c>
      <c r="BH89" s="417">
        <v>3945</v>
      </c>
      <c r="BI89" s="417">
        <v>3866</v>
      </c>
      <c r="BJ89" s="417">
        <v>3789</v>
      </c>
      <c r="BK89" s="417">
        <v>3713</v>
      </c>
      <c r="BL89" s="417">
        <v>3639</v>
      </c>
      <c r="BM89" s="417">
        <v>3565.9999999999995</v>
      </c>
      <c r="BN89" s="417">
        <v>3495</v>
      </c>
      <c r="BO89" s="417">
        <v>3425.0000000000005</v>
      </c>
      <c r="BP89" s="417">
        <v>0</v>
      </c>
      <c r="BQ89" s="417">
        <v>0</v>
      </c>
      <c r="BR89" s="417">
        <v>0</v>
      </c>
      <c r="BS89" s="417">
        <v>0</v>
      </c>
      <c r="BT89" s="417">
        <v>0</v>
      </c>
      <c r="BU89" s="417">
        <v>0</v>
      </c>
      <c r="BV89" s="417">
        <v>0</v>
      </c>
      <c r="BW89" s="417">
        <v>0</v>
      </c>
      <c r="BX89" s="417">
        <v>0</v>
      </c>
      <c r="BY89" s="417">
        <v>0</v>
      </c>
      <c r="BZ89" s="417">
        <v>0</v>
      </c>
      <c r="CA89" s="417">
        <v>0</v>
      </c>
      <c r="CB89" s="417">
        <v>0</v>
      </c>
      <c r="CC89" s="417">
        <v>0</v>
      </c>
      <c r="CD89" s="417">
        <v>0</v>
      </c>
      <c r="CE89" s="417">
        <v>0</v>
      </c>
      <c r="CF89" s="417">
        <v>0</v>
      </c>
      <c r="CG89" s="417">
        <v>0</v>
      </c>
      <c r="CH89" s="417">
        <v>0</v>
      </c>
      <c r="CI89" s="417">
        <v>0</v>
      </c>
      <c r="CJ89" s="417">
        <v>0</v>
      </c>
      <c r="CK89" s="417">
        <v>0</v>
      </c>
      <c r="CL89" s="417">
        <v>0</v>
      </c>
      <c r="CM89" s="417">
        <v>0</v>
      </c>
      <c r="CN89" s="417">
        <v>0</v>
      </c>
      <c r="CO89" s="417">
        <v>0</v>
      </c>
      <c r="CP89" s="417">
        <v>0</v>
      </c>
      <c r="CQ89" s="417">
        <v>0</v>
      </c>
      <c r="CR89" s="417">
        <v>0</v>
      </c>
      <c r="CS89" s="417">
        <v>0</v>
      </c>
      <c r="CT89" s="417"/>
      <c r="CU89" s="417"/>
      <c r="CV89" s="417"/>
      <c r="CW89" s="417"/>
      <c r="CX89" s="417"/>
      <c r="CY89" s="417"/>
      <c r="CZ89" s="417"/>
      <c r="DA89" s="417"/>
      <c r="DB89" s="417"/>
      <c r="DC89" s="417"/>
      <c r="DD89" s="417"/>
      <c r="DE89" s="417"/>
      <c r="DF89" s="417"/>
      <c r="DG89" s="417"/>
      <c r="DH89" s="417"/>
      <c r="DI89" s="417"/>
      <c r="DJ89" s="417"/>
      <c r="DK89" s="417"/>
    </row>
    <row r="90" spans="1:115" s="416" customFormat="1" ht="16.149999999999999" hidden="1">
      <c r="A90" s="421" t="s">
        <v>7</v>
      </c>
      <c r="B90" s="421">
        <v>2</v>
      </c>
      <c r="C90" s="416" t="s">
        <v>53</v>
      </c>
      <c r="D90" s="417">
        <v>0</v>
      </c>
      <c r="E90" s="417">
        <v>100</v>
      </c>
      <c r="F90" s="417">
        <v>200</v>
      </c>
      <c r="G90" s="417">
        <v>300</v>
      </c>
      <c r="H90" s="417">
        <v>400</v>
      </c>
      <c r="I90" s="417">
        <v>10000</v>
      </c>
      <c r="J90" s="417">
        <v>10000</v>
      </c>
      <c r="K90" s="417">
        <v>10000</v>
      </c>
      <c r="L90" s="417">
        <v>10000</v>
      </c>
      <c r="M90" s="417">
        <v>10000</v>
      </c>
      <c r="N90" s="417">
        <v>10000</v>
      </c>
      <c r="O90" s="417">
        <v>9800</v>
      </c>
      <c r="P90" s="417">
        <v>9604</v>
      </c>
      <c r="Q90" s="417">
        <v>9412</v>
      </c>
      <c r="R90" s="417">
        <v>9224</v>
      </c>
      <c r="S90" s="417">
        <v>9040</v>
      </c>
      <c r="T90" s="417">
        <v>8859</v>
      </c>
      <c r="U90" s="417">
        <v>8682</v>
      </c>
      <c r="V90" s="417">
        <v>8508</v>
      </c>
      <c r="W90" s="417">
        <v>8338</v>
      </c>
      <c r="X90" s="417">
        <v>8171.0000000000009</v>
      </c>
      <c r="Y90" s="417">
        <v>8008</v>
      </c>
      <c r="Z90" s="417">
        <v>7848.0000000000009</v>
      </c>
      <c r="AA90" s="417">
        <v>7691</v>
      </c>
      <c r="AB90" s="417">
        <v>7537</v>
      </c>
      <c r="AC90" s="417">
        <v>7386</v>
      </c>
      <c r="AD90" s="417">
        <v>7238</v>
      </c>
      <c r="AE90" s="417">
        <v>7093</v>
      </c>
      <c r="AF90" s="417">
        <v>6951.0000000000009</v>
      </c>
      <c r="AG90" s="417">
        <v>6812</v>
      </c>
      <c r="AH90" s="417">
        <v>6676</v>
      </c>
      <c r="AI90" s="417">
        <v>6542</v>
      </c>
      <c r="AJ90" s="417">
        <v>6411</v>
      </c>
      <c r="AK90" s="417">
        <v>6283</v>
      </c>
      <c r="AL90" s="417">
        <v>6157</v>
      </c>
      <c r="AM90" s="417">
        <v>6034.0000000000009</v>
      </c>
      <c r="AN90" s="417">
        <v>5913.0000000000009</v>
      </c>
      <c r="AO90" s="417">
        <v>5795</v>
      </c>
      <c r="AP90" s="417">
        <v>5679</v>
      </c>
      <c r="AQ90" s="417">
        <v>5565</v>
      </c>
      <c r="AR90" s="417">
        <v>5454</v>
      </c>
      <c r="AS90" s="417">
        <v>5345</v>
      </c>
      <c r="AT90" s="417">
        <v>5238</v>
      </c>
      <c r="AU90" s="417">
        <v>5133</v>
      </c>
      <c r="AV90" s="417">
        <v>5030</v>
      </c>
      <c r="AW90" s="417">
        <v>4929</v>
      </c>
      <c r="AX90" s="417">
        <v>4830</v>
      </c>
      <c r="AY90" s="417">
        <v>4733</v>
      </c>
      <c r="AZ90" s="417">
        <v>4638</v>
      </c>
      <c r="BA90" s="417">
        <v>4545</v>
      </c>
      <c r="BB90" s="417">
        <v>4454</v>
      </c>
      <c r="BC90" s="417">
        <v>4365</v>
      </c>
      <c r="BD90" s="417">
        <v>4278</v>
      </c>
      <c r="BE90" s="417">
        <v>4192</v>
      </c>
      <c r="BF90" s="417">
        <v>4108</v>
      </c>
      <c r="BG90" s="417">
        <v>4026</v>
      </c>
      <c r="BH90" s="417">
        <v>3945</v>
      </c>
      <c r="BI90" s="417">
        <v>3866</v>
      </c>
      <c r="BJ90" s="417">
        <v>3789</v>
      </c>
      <c r="BK90" s="417">
        <v>3713</v>
      </c>
      <c r="BL90" s="417">
        <v>3639</v>
      </c>
      <c r="BM90" s="417">
        <v>3565.9999999999995</v>
      </c>
      <c r="BN90" s="417">
        <v>3495</v>
      </c>
      <c r="BO90" s="417">
        <v>0</v>
      </c>
      <c r="BP90" s="417">
        <v>0</v>
      </c>
      <c r="BQ90" s="417">
        <v>0</v>
      </c>
      <c r="BR90" s="417">
        <v>0</v>
      </c>
      <c r="BS90" s="417">
        <v>0</v>
      </c>
      <c r="BT90" s="417">
        <v>0</v>
      </c>
      <c r="BU90" s="417">
        <v>0</v>
      </c>
      <c r="BV90" s="417">
        <v>0</v>
      </c>
      <c r="BW90" s="417">
        <v>0</v>
      </c>
      <c r="BX90" s="417">
        <v>0</v>
      </c>
      <c r="BY90" s="417">
        <v>0</v>
      </c>
      <c r="BZ90" s="417">
        <v>0</v>
      </c>
      <c r="CA90" s="417">
        <v>0</v>
      </c>
      <c r="CB90" s="417">
        <v>0</v>
      </c>
      <c r="CC90" s="417">
        <v>0</v>
      </c>
      <c r="CD90" s="417">
        <v>0</v>
      </c>
      <c r="CE90" s="417">
        <v>0</v>
      </c>
      <c r="CF90" s="417">
        <v>0</v>
      </c>
      <c r="CG90" s="417">
        <v>0</v>
      </c>
      <c r="CH90" s="417">
        <v>0</v>
      </c>
      <c r="CI90" s="417">
        <v>0</v>
      </c>
      <c r="CJ90" s="417">
        <v>0</v>
      </c>
      <c r="CK90" s="417">
        <v>0</v>
      </c>
      <c r="CL90" s="417">
        <v>0</v>
      </c>
      <c r="CM90" s="417">
        <v>0</v>
      </c>
      <c r="CN90" s="417">
        <v>0</v>
      </c>
      <c r="CO90" s="417">
        <v>0</v>
      </c>
      <c r="CP90" s="417">
        <v>0</v>
      </c>
      <c r="CQ90" s="417">
        <v>0</v>
      </c>
      <c r="CR90" s="417">
        <v>0</v>
      </c>
      <c r="CS90" s="417">
        <v>0</v>
      </c>
      <c r="CT90" s="417"/>
      <c r="CU90" s="417"/>
      <c r="CV90" s="417"/>
      <c r="CW90" s="417"/>
      <c r="CX90" s="417"/>
      <c r="CY90" s="417"/>
      <c r="CZ90" s="417"/>
      <c r="DA90" s="417"/>
      <c r="DB90" s="417"/>
      <c r="DC90" s="417"/>
      <c r="DD90" s="417"/>
      <c r="DE90" s="417"/>
      <c r="DF90" s="417"/>
      <c r="DG90" s="417"/>
      <c r="DH90" s="417"/>
      <c r="DI90" s="417"/>
      <c r="DJ90" s="417"/>
      <c r="DK90" s="417"/>
    </row>
    <row r="91" spans="1:115" s="416" customFormat="1" ht="16.149999999999999" hidden="1">
      <c r="A91" s="421" t="s">
        <v>7</v>
      </c>
      <c r="B91" s="421">
        <v>2</v>
      </c>
      <c r="C91" s="416" t="s">
        <v>54</v>
      </c>
      <c r="D91" s="417">
        <v>0</v>
      </c>
      <c r="E91" s="417">
        <v>100</v>
      </c>
      <c r="F91" s="417">
        <v>200</v>
      </c>
      <c r="G91" s="417">
        <v>300</v>
      </c>
      <c r="H91" s="417">
        <v>400</v>
      </c>
      <c r="I91" s="417">
        <v>10000</v>
      </c>
      <c r="J91" s="417">
        <v>10000</v>
      </c>
      <c r="K91" s="417">
        <v>10000</v>
      </c>
      <c r="L91" s="417">
        <v>10000</v>
      </c>
      <c r="M91" s="417">
        <v>10000</v>
      </c>
      <c r="N91" s="417">
        <v>10000</v>
      </c>
      <c r="O91" s="417">
        <v>9800</v>
      </c>
      <c r="P91" s="417">
        <v>9604</v>
      </c>
      <c r="Q91" s="417">
        <v>9412</v>
      </c>
      <c r="R91" s="417">
        <v>9224</v>
      </c>
      <c r="S91" s="417">
        <v>9040</v>
      </c>
      <c r="T91" s="417">
        <v>8859</v>
      </c>
      <c r="U91" s="417">
        <v>8682</v>
      </c>
      <c r="V91" s="417">
        <v>8508</v>
      </c>
      <c r="W91" s="417">
        <v>8338</v>
      </c>
      <c r="X91" s="417">
        <v>8171.0000000000009</v>
      </c>
      <c r="Y91" s="417">
        <v>8008</v>
      </c>
      <c r="Z91" s="417">
        <v>7848.0000000000009</v>
      </c>
      <c r="AA91" s="417">
        <v>7691</v>
      </c>
      <c r="AB91" s="417">
        <v>7537</v>
      </c>
      <c r="AC91" s="417">
        <v>7386</v>
      </c>
      <c r="AD91" s="417">
        <v>7238</v>
      </c>
      <c r="AE91" s="417">
        <v>7093</v>
      </c>
      <c r="AF91" s="417">
        <v>6951.0000000000009</v>
      </c>
      <c r="AG91" s="417">
        <v>6812</v>
      </c>
      <c r="AH91" s="417">
        <v>6676</v>
      </c>
      <c r="AI91" s="417">
        <v>6542</v>
      </c>
      <c r="AJ91" s="417">
        <v>6411</v>
      </c>
      <c r="AK91" s="417">
        <v>6283</v>
      </c>
      <c r="AL91" s="417">
        <v>6157</v>
      </c>
      <c r="AM91" s="417">
        <v>6034.0000000000009</v>
      </c>
      <c r="AN91" s="417">
        <v>5913.0000000000009</v>
      </c>
      <c r="AO91" s="417">
        <v>5795</v>
      </c>
      <c r="AP91" s="417">
        <v>5679</v>
      </c>
      <c r="AQ91" s="417">
        <v>5565</v>
      </c>
      <c r="AR91" s="417">
        <v>5454</v>
      </c>
      <c r="AS91" s="417">
        <v>5345</v>
      </c>
      <c r="AT91" s="417">
        <v>5238</v>
      </c>
      <c r="AU91" s="417">
        <v>5133</v>
      </c>
      <c r="AV91" s="417">
        <v>5030</v>
      </c>
      <c r="AW91" s="417">
        <v>4929</v>
      </c>
      <c r="AX91" s="417">
        <v>4830</v>
      </c>
      <c r="AY91" s="417">
        <v>4733</v>
      </c>
      <c r="AZ91" s="417">
        <v>4638</v>
      </c>
      <c r="BA91" s="417">
        <v>4545</v>
      </c>
      <c r="BB91" s="417">
        <v>4454</v>
      </c>
      <c r="BC91" s="417">
        <v>4365</v>
      </c>
      <c r="BD91" s="417">
        <v>4278</v>
      </c>
      <c r="BE91" s="417">
        <v>4192</v>
      </c>
      <c r="BF91" s="417">
        <v>4108</v>
      </c>
      <c r="BG91" s="417">
        <v>4026</v>
      </c>
      <c r="BH91" s="417">
        <v>3945</v>
      </c>
      <c r="BI91" s="417">
        <v>3866</v>
      </c>
      <c r="BJ91" s="417">
        <v>3789</v>
      </c>
      <c r="BK91" s="417">
        <v>3713</v>
      </c>
      <c r="BL91" s="417">
        <v>3639</v>
      </c>
      <c r="BM91" s="417">
        <v>3565.9999999999995</v>
      </c>
      <c r="BN91" s="417">
        <v>0</v>
      </c>
      <c r="BO91" s="417">
        <v>0</v>
      </c>
      <c r="BP91" s="417">
        <v>0</v>
      </c>
      <c r="BQ91" s="417">
        <v>0</v>
      </c>
      <c r="BR91" s="417">
        <v>0</v>
      </c>
      <c r="BS91" s="417">
        <v>0</v>
      </c>
      <c r="BT91" s="417">
        <v>0</v>
      </c>
      <c r="BU91" s="417">
        <v>0</v>
      </c>
      <c r="BV91" s="417">
        <v>0</v>
      </c>
      <c r="BW91" s="417">
        <v>0</v>
      </c>
      <c r="BX91" s="417">
        <v>0</v>
      </c>
      <c r="BY91" s="417">
        <v>0</v>
      </c>
      <c r="BZ91" s="417">
        <v>0</v>
      </c>
      <c r="CA91" s="417">
        <v>0</v>
      </c>
      <c r="CB91" s="417">
        <v>0</v>
      </c>
      <c r="CC91" s="417">
        <v>0</v>
      </c>
      <c r="CD91" s="417">
        <v>0</v>
      </c>
      <c r="CE91" s="417">
        <v>0</v>
      </c>
      <c r="CF91" s="417">
        <v>0</v>
      </c>
      <c r="CG91" s="417">
        <v>0</v>
      </c>
      <c r="CH91" s="417">
        <v>0</v>
      </c>
      <c r="CI91" s="417">
        <v>0</v>
      </c>
      <c r="CJ91" s="417">
        <v>0</v>
      </c>
      <c r="CK91" s="417">
        <v>0</v>
      </c>
      <c r="CL91" s="417">
        <v>0</v>
      </c>
      <c r="CM91" s="417">
        <v>0</v>
      </c>
      <c r="CN91" s="417">
        <v>0</v>
      </c>
      <c r="CO91" s="417">
        <v>0</v>
      </c>
      <c r="CP91" s="417">
        <v>0</v>
      </c>
      <c r="CQ91" s="417">
        <v>0</v>
      </c>
      <c r="CR91" s="417">
        <v>0</v>
      </c>
      <c r="CS91" s="417">
        <v>0</v>
      </c>
      <c r="CT91" s="417"/>
      <c r="CU91" s="417"/>
      <c r="CV91" s="417"/>
      <c r="CW91" s="417"/>
      <c r="CX91" s="417"/>
      <c r="CY91" s="417"/>
      <c r="CZ91" s="417"/>
      <c r="DA91" s="417"/>
      <c r="DB91" s="417"/>
      <c r="DC91" s="417"/>
      <c r="DD91" s="417"/>
      <c r="DE91" s="417"/>
      <c r="DF91" s="417"/>
      <c r="DG91" s="417"/>
      <c r="DH91" s="417"/>
      <c r="DI91" s="417"/>
      <c r="DJ91" s="417"/>
      <c r="DK91" s="417"/>
    </row>
    <row r="92" spans="1:115" s="416" customFormat="1" ht="16.149999999999999" hidden="1">
      <c r="A92" s="421" t="s">
        <v>7</v>
      </c>
      <c r="B92" s="421">
        <v>2</v>
      </c>
      <c r="C92" s="416" t="s">
        <v>55</v>
      </c>
      <c r="D92" s="417">
        <v>0</v>
      </c>
      <c r="E92" s="417">
        <v>100</v>
      </c>
      <c r="F92" s="417">
        <v>200</v>
      </c>
      <c r="G92" s="417">
        <v>300</v>
      </c>
      <c r="H92" s="417">
        <v>400</v>
      </c>
      <c r="I92" s="417">
        <v>10000</v>
      </c>
      <c r="J92" s="417">
        <v>10000</v>
      </c>
      <c r="K92" s="417">
        <v>10000</v>
      </c>
      <c r="L92" s="417">
        <v>10000</v>
      </c>
      <c r="M92" s="417">
        <v>10000</v>
      </c>
      <c r="N92" s="417">
        <v>10000</v>
      </c>
      <c r="O92" s="417">
        <v>9800</v>
      </c>
      <c r="P92" s="417">
        <v>9604</v>
      </c>
      <c r="Q92" s="417">
        <v>9412</v>
      </c>
      <c r="R92" s="417">
        <v>9224</v>
      </c>
      <c r="S92" s="417">
        <v>9040</v>
      </c>
      <c r="T92" s="417">
        <v>8859</v>
      </c>
      <c r="U92" s="417">
        <v>8682</v>
      </c>
      <c r="V92" s="417">
        <v>8508</v>
      </c>
      <c r="W92" s="417">
        <v>8338</v>
      </c>
      <c r="X92" s="417">
        <v>8171.0000000000009</v>
      </c>
      <c r="Y92" s="417">
        <v>8008</v>
      </c>
      <c r="Z92" s="417">
        <v>7848.0000000000009</v>
      </c>
      <c r="AA92" s="417">
        <v>7691</v>
      </c>
      <c r="AB92" s="417">
        <v>7537</v>
      </c>
      <c r="AC92" s="417">
        <v>7386</v>
      </c>
      <c r="AD92" s="417">
        <v>7238</v>
      </c>
      <c r="AE92" s="417">
        <v>7093</v>
      </c>
      <c r="AF92" s="417">
        <v>6951.0000000000009</v>
      </c>
      <c r="AG92" s="417">
        <v>6812</v>
      </c>
      <c r="AH92" s="417">
        <v>6676</v>
      </c>
      <c r="AI92" s="417">
        <v>6542</v>
      </c>
      <c r="AJ92" s="417">
        <v>6411</v>
      </c>
      <c r="AK92" s="417">
        <v>6283</v>
      </c>
      <c r="AL92" s="417">
        <v>6157</v>
      </c>
      <c r="AM92" s="417">
        <v>6034.0000000000009</v>
      </c>
      <c r="AN92" s="417">
        <v>5913.0000000000009</v>
      </c>
      <c r="AO92" s="417">
        <v>5795</v>
      </c>
      <c r="AP92" s="417">
        <v>5679</v>
      </c>
      <c r="AQ92" s="417">
        <v>5565</v>
      </c>
      <c r="AR92" s="417">
        <v>5454</v>
      </c>
      <c r="AS92" s="417">
        <v>5345</v>
      </c>
      <c r="AT92" s="417">
        <v>5238</v>
      </c>
      <c r="AU92" s="417">
        <v>5133</v>
      </c>
      <c r="AV92" s="417">
        <v>5030</v>
      </c>
      <c r="AW92" s="417">
        <v>4929</v>
      </c>
      <c r="AX92" s="417">
        <v>4830</v>
      </c>
      <c r="AY92" s="417">
        <v>4733</v>
      </c>
      <c r="AZ92" s="417">
        <v>4638</v>
      </c>
      <c r="BA92" s="417">
        <v>4545</v>
      </c>
      <c r="BB92" s="417">
        <v>4454</v>
      </c>
      <c r="BC92" s="417">
        <v>4365</v>
      </c>
      <c r="BD92" s="417">
        <v>4278</v>
      </c>
      <c r="BE92" s="417">
        <v>4192</v>
      </c>
      <c r="BF92" s="417">
        <v>4108</v>
      </c>
      <c r="BG92" s="417">
        <v>4026</v>
      </c>
      <c r="BH92" s="417">
        <v>3945</v>
      </c>
      <c r="BI92" s="417">
        <v>3866</v>
      </c>
      <c r="BJ92" s="417">
        <v>3789</v>
      </c>
      <c r="BK92" s="417">
        <v>3713</v>
      </c>
      <c r="BL92" s="417">
        <v>3639</v>
      </c>
      <c r="BM92" s="417">
        <v>0</v>
      </c>
      <c r="BN92" s="417">
        <v>0</v>
      </c>
      <c r="BO92" s="417">
        <v>0</v>
      </c>
      <c r="BP92" s="417">
        <v>0</v>
      </c>
      <c r="BQ92" s="417">
        <v>0</v>
      </c>
      <c r="BR92" s="417">
        <v>0</v>
      </c>
      <c r="BS92" s="417">
        <v>0</v>
      </c>
      <c r="BT92" s="417">
        <v>0</v>
      </c>
      <c r="BU92" s="417">
        <v>0</v>
      </c>
      <c r="BV92" s="417">
        <v>0</v>
      </c>
      <c r="BW92" s="417">
        <v>0</v>
      </c>
      <c r="BX92" s="417">
        <v>0</v>
      </c>
      <c r="BY92" s="417">
        <v>0</v>
      </c>
      <c r="BZ92" s="417">
        <v>0</v>
      </c>
      <c r="CA92" s="417">
        <v>0</v>
      </c>
      <c r="CB92" s="417">
        <v>0</v>
      </c>
      <c r="CC92" s="417">
        <v>0</v>
      </c>
      <c r="CD92" s="417">
        <v>0</v>
      </c>
      <c r="CE92" s="417">
        <v>0</v>
      </c>
      <c r="CF92" s="417">
        <v>0</v>
      </c>
      <c r="CG92" s="417">
        <v>0</v>
      </c>
      <c r="CH92" s="417">
        <v>0</v>
      </c>
      <c r="CI92" s="417">
        <v>0</v>
      </c>
      <c r="CJ92" s="417">
        <v>0</v>
      </c>
      <c r="CK92" s="417">
        <v>0</v>
      </c>
      <c r="CL92" s="417">
        <v>0</v>
      </c>
      <c r="CM92" s="417">
        <v>0</v>
      </c>
      <c r="CN92" s="417">
        <v>0</v>
      </c>
      <c r="CO92" s="417">
        <v>0</v>
      </c>
      <c r="CP92" s="417">
        <v>0</v>
      </c>
      <c r="CQ92" s="417">
        <v>0</v>
      </c>
      <c r="CR92" s="417">
        <v>0</v>
      </c>
      <c r="CS92" s="417">
        <v>0</v>
      </c>
      <c r="CT92" s="417"/>
      <c r="CU92" s="417"/>
      <c r="CV92" s="417"/>
      <c r="CW92" s="417"/>
      <c r="CX92" s="417"/>
      <c r="CY92" s="417"/>
      <c r="CZ92" s="417"/>
      <c r="DA92" s="417"/>
      <c r="DB92" s="417"/>
      <c r="DC92" s="417"/>
      <c r="DD92" s="417"/>
      <c r="DE92" s="417"/>
      <c r="DF92" s="417"/>
      <c r="DG92" s="417"/>
      <c r="DH92" s="417"/>
      <c r="DI92" s="417"/>
      <c r="DJ92" s="417"/>
      <c r="DK92" s="417"/>
    </row>
    <row r="93" spans="1:115" s="416" customFormat="1" ht="16.149999999999999" hidden="1">
      <c r="A93" s="421" t="s">
        <v>7</v>
      </c>
      <c r="B93" s="421">
        <v>2</v>
      </c>
      <c r="C93" s="416" t="s">
        <v>56</v>
      </c>
      <c r="D93" s="417">
        <v>0</v>
      </c>
      <c r="E93" s="417">
        <v>100</v>
      </c>
      <c r="F93" s="417">
        <v>200</v>
      </c>
      <c r="G93" s="417">
        <v>300</v>
      </c>
      <c r="H93" s="417">
        <v>400</v>
      </c>
      <c r="I93" s="417">
        <v>10000</v>
      </c>
      <c r="J93" s="417">
        <v>10000</v>
      </c>
      <c r="K93" s="417">
        <v>10000</v>
      </c>
      <c r="L93" s="417">
        <v>10000</v>
      </c>
      <c r="M93" s="417">
        <v>10000</v>
      </c>
      <c r="N93" s="417">
        <v>10000</v>
      </c>
      <c r="O93" s="417">
        <v>9800</v>
      </c>
      <c r="P93" s="417">
        <v>9604</v>
      </c>
      <c r="Q93" s="417">
        <v>9412</v>
      </c>
      <c r="R93" s="417">
        <v>9224</v>
      </c>
      <c r="S93" s="417">
        <v>9040</v>
      </c>
      <c r="T93" s="417">
        <v>8859</v>
      </c>
      <c r="U93" s="417">
        <v>8682</v>
      </c>
      <c r="V93" s="417">
        <v>8508</v>
      </c>
      <c r="W93" s="417">
        <v>8338</v>
      </c>
      <c r="X93" s="417">
        <v>8171.0000000000009</v>
      </c>
      <c r="Y93" s="417">
        <v>8008</v>
      </c>
      <c r="Z93" s="417">
        <v>7848.0000000000009</v>
      </c>
      <c r="AA93" s="417">
        <v>7691</v>
      </c>
      <c r="AB93" s="417">
        <v>7537</v>
      </c>
      <c r="AC93" s="417">
        <v>7386</v>
      </c>
      <c r="AD93" s="417">
        <v>7238</v>
      </c>
      <c r="AE93" s="417">
        <v>7093</v>
      </c>
      <c r="AF93" s="417">
        <v>6951.0000000000009</v>
      </c>
      <c r="AG93" s="417">
        <v>6812</v>
      </c>
      <c r="AH93" s="417">
        <v>6676</v>
      </c>
      <c r="AI93" s="417">
        <v>6542</v>
      </c>
      <c r="AJ93" s="417">
        <v>6411</v>
      </c>
      <c r="AK93" s="417">
        <v>6283</v>
      </c>
      <c r="AL93" s="417">
        <v>6157</v>
      </c>
      <c r="AM93" s="417">
        <v>6034.0000000000009</v>
      </c>
      <c r="AN93" s="417">
        <v>5913.0000000000009</v>
      </c>
      <c r="AO93" s="417">
        <v>5795</v>
      </c>
      <c r="AP93" s="417">
        <v>5679</v>
      </c>
      <c r="AQ93" s="417">
        <v>5565</v>
      </c>
      <c r="AR93" s="417">
        <v>5454</v>
      </c>
      <c r="AS93" s="417">
        <v>5345</v>
      </c>
      <c r="AT93" s="417">
        <v>5238</v>
      </c>
      <c r="AU93" s="417">
        <v>5133</v>
      </c>
      <c r="AV93" s="417">
        <v>5030</v>
      </c>
      <c r="AW93" s="417">
        <v>4929</v>
      </c>
      <c r="AX93" s="417">
        <v>4830</v>
      </c>
      <c r="AY93" s="417">
        <v>4733</v>
      </c>
      <c r="AZ93" s="417">
        <v>4638</v>
      </c>
      <c r="BA93" s="417">
        <v>4545</v>
      </c>
      <c r="BB93" s="417">
        <v>4454</v>
      </c>
      <c r="BC93" s="417">
        <v>4365</v>
      </c>
      <c r="BD93" s="417">
        <v>4278</v>
      </c>
      <c r="BE93" s="417">
        <v>4192</v>
      </c>
      <c r="BF93" s="417">
        <v>4108</v>
      </c>
      <c r="BG93" s="417">
        <v>4026</v>
      </c>
      <c r="BH93" s="417">
        <v>3945</v>
      </c>
      <c r="BI93" s="417">
        <v>3866</v>
      </c>
      <c r="BJ93" s="417">
        <v>3789</v>
      </c>
      <c r="BK93" s="417">
        <v>3713</v>
      </c>
      <c r="BL93" s="417">
        <v>0</v>
      </c>
      <c r="BM93" s="417">
        <v>0</v>
      </c>
      <c r="BN93" s="417">
        <v>0</v>
      </c>
      <c r="BO93" s="417">
        <v>0</v>
      </c>
      <c r="BP93" s="417">
        <v>0</v>
      </c>
      <c r="BQ93" s="417">
        <v>0</v>
      </c>
      <c r="BR93" s="417">
        <v>0</v>
      </c>
      <c r="BS93" s="417">
        <v>0</v>
      </c>
      <c r="BT93" s="417">
        <v>0</v>
      </c>
      <c r="BU93" s="417">
        <v>0</v>
      </c>
      <c r="BV93" s="417">
        <v>0</v>
      </c>
      <c r="BW93" s="417">
        <v>0</v>
      </c>
      <c r="BX93" s="417">
        <v>0</v>
      </c>
      <c r="BY93" s="417">
        <v>0</v>
      </c>
      <c r="BZ93" s="417">
        <v>0</v>
      </c>
      <c r="CA93" s="417">
        <v>0</v>
      </c>
      <c r="CB93" s="417">
        <v>0</v>
      </c>
      <c r="CC93" s="417">
        <v>0</v>
      </c>
      <c r="CD93" s="417">
        <v>0</v>
      </c>
      <c r="CE93" s="417">
        <v>0</v>
      </c>
      <c r="CF93" s="417">
        <v>0</v>
      </c>
      <c r="CG93" s="417">
        <v>0</v>
      </c>
      <c r="CH93" s="417">
        <v>0</v>
      </c>
      <c r="CI93" s="417">
        <v>0</v>
      </c>
      <c r="CJ93" s="417">
        <v>0</v>
      </c>
      <c r="CK93" s="417">
        <v>0</v>
      </c>
      <c r="CL93" s="417">
        <v>0</v>
      </c>
      <c r="CM93" s="417">
        <v>0</v>
      </c>
      <c r="CN93" s="417">
        <v>0</v>
      </c>
      <c r="CO93" s="417">
        <v>0</v>
      </c>
      <c r="CP93" s="417">
        <v>0</v>
      </c>
      <c r="CQ93" s="417">
        <v>0</v>
      </c>
      <c r="CR93" s="417">
        <v>0</v>
      </c>
      <c r="CS93" s="417">
        <v>0</v>
      </c>
      <c r="CT93" s="417"/>
      <c r="CU93" s="417"/>
      <c r="CV93" s="417"/>
      <c r="CW93" s="417"/>
      <c r="CX93" s="417"/>
      <c r="CY93" s="417"/>
      <c r="CZ93" s="417"/>
      <c r="DA93" s="417"/>
      <c r="DB93" s="417"/>
      <c r="DC93" s="417"/>
      <c r="DD93" s="417"/>
      <c r="DE93" s="417"/>
      <c r="DF93" s="417"/>
      <c r="DG93" s="417"/>
      <c r="DH93" s="417"/>
      <c r="DI93" s="417"/>
      <c r="DJ93" s="417"/>
      <c r="DK93" s="417"/>
    </row>
    <row r="94" spans="1:115" s="416" customFormat="1" ht="16.149999999999999" hidden="1">
      <c r="A94" s="421" t="s">
        <v>7</v>
      </c>
      <c r="B94" s="421">
        <v>2</v>
      </c>
      <c r="C94" s="416" t="s">
        <v>57</v>
      </c>
      <c r="D94" s="417">
        <v>0</v>
      </c>
      <c r="E94" s="417">
        <v>100</v>
      </c>
      <c r="F94" s="417">
        <v>200</v>
      </c>
      <c r="G94" s="417">
        <v>300</v>
      </c>
      <c r="H94" s="417">
        <v>400</v>
      </c>
      <c r="I94" s="417">
        <v>10000</v>
      </c>
      <c r="J94" s="417">
        <v>10000</v>
      </c>
      <c r="K94" s="417">
        <v>10000</v>
      </c>
      <c r="L94" s="417">
        <v>10000</v>
      </c>
      <c r="M94" s="417">
        <v>10000</v>
      </c>
      <c r="N94" s="417">
        <v>10000</v>
      </c>
      <c r="O94" s="417">
        <v>9800</v>
      </c>
      <c r="P94" s="417">
        <v>9604</v>
      </c>
      <c r="Q94" s="417">
        <v>9412</v>
      </c>
      <c r="R94" s="417">
        <v>9224</v>
      </c>
      <c r="S94" s="417">
        <v>9040</v>
      </c>
      <c r="T94" s="417">
        <v>8859</v>
      </c>
      <c r="U94" s="417">
        <v>8682</v>
      </c>
      <c r="V94" s="417">
        <v>8508</v>
      </c>
      <c r="W94" s="417">
        <v>8338</v>
      </c>
      <c r="X94" s="417">
        <v>8171.0000000000009</v>
      </c>
      <c r="Y94" s="417">
        <v>8008</v>
      </c>
      <c r="Z94" s="417">
        <v>7848.0000000000009</v>
      </c>
      <c r="AA94" s="417">
        <v>7691</v>
      </c>
      <c r="AB94" s="417">
        <v>7537</v>
      </c>
      <c r="AC94" s="417">
        <v>7386</v>
      </c>
      <c r="AD94" s="417">
        <v>7238</v>
      </c>
      <c r="AE94" s="417">
        <v>7093</v>
      </c>
      <c r="AF94" s="417">
        <v>6951.0000000000009</v>
      </c>
      <c r="AG94" s="417">
        <v>6812</v>
      </c>
      <c r="AH94" s="417">
        <v>6676</v>
      </c>
      <c r="AI94" s="417">
        <v>6542</v>
      </c>
      <c r="AJ94" s="417">
        <v>6411</v>
      </c>
      <c r="AK94" s="417">
        <v>6283</v>
      </c>
      <c r="AL94" s="417">
        <v>6157</v>
      </c>
      <c r="AM94" s="417">
        <v>6034.0000000000009</v>
      </c>
      <c r="AN94" s="417">
        <v>5913.0000000000009</v>
      </c>
      <c r="AO94" s="417">
        <v>5795</v>
      </c>
      <c r="AP94" s="417">
        <v>5679</v>
      </c>
      <c r="AQ94" s="417">
        <v>5565</v>
      </c>
      <c r="AR94" s="417">
        <v>5454</v>
      </c>
      <c r="AS94" s="417">
        <v>5345</v>
      </c>
      <c r="AT94" s="417">
        <v>5238</v>
      </c>
      <c r="AU94" s="417">
        <v>5133</v>
      </c>
      <c r="AV94" s="417">
        <v>5030</v>
      </c>
      <c r="AW94" s="417">
        <v>4929</v>
      </c>
      <c r="AX94" s="417">
        <v>4830</v>
      </c>
      <c r="AY94" s="417">
        <v>4733</v>
      </c>
      <c r="AZ94" s="417">
        <v>4638</v>
      </c>
      <c r="BA94" s="417">
        <v>4545</v>
      </c>
      <c r="BB94" s="417">
        <v>4454</v>
      </c>
      <c r="BC94" s="417">
        <v>4365</v>
      </c>
      <c r="BD94" s="417">
        <v>4278</v>
      </c>
      <c r="BE94" s="417">
        <v>4192</v>
      </c>
      <c r="BF94" s="417">
        <v>4108</v>
      </c>
      <c r="BG94" s="417">
        <v>4026</v>
      </c>
      <c r="BH94" s="417">
        <v>3945</v>
      </c>
      <c r="BI94" s="417">
        <v>3866</v>
      </c>
      <c r="BJ94" s="417">
        <v>3789</v>
      </c>
      <c r="BK94" s="417">
        <v>0</v>
      </c>
      <c r="BL94" s="417">
        <v>0</v>
      </c>
      <c r="BM94" s="417">
        <v>0</v>
      </c>
      <c r="BN94" s="417">
        <v>0</v>
      </c>
      <c r="BO94" s="417">
        <v>0</v>
      </c>
      <c r="BP94" s="417">
        <v>0</v>
      </c>
      <c r="BQ94" s="417">
        <v>0</v>
      </c>
      <c r="BR94" s="417">
        <v>0</v>
      </c>
      <c r="BS94" s="417">
        <v>0</v>
      </c>
      <c r="BT94" s="417">
        <v>0</v>
      </c>
      <c r="BU94" s="417">
        <v>0</v>
      </c>
      <c r="BV94" s="417">
        <v>0</v>
      </c>
      <c r="BW94" s="417">
        <v>0</v>
      </c>
      <c r="BX94" s="417">
        <v>0</v>
      </c>
      <c r="BY94" s="417">
        <v>0</v>
      </c>
      <c r="BZ94" s="417">
        <v>0</v>
      </c>
      <c r="CA94" s="417">
        <v>0</v>
      </c>
      <c r="CB94" s="417">
        <v>0</v>
      </c>
      <c r="CC94" s="417">
        <v>0</v>
      </c>
      <c r="CD94" s="417">
        <v>0</v>
      </c>
      <c r="CE94" s="417">
        <v>0</v>
      </c>
      <c r="CF94" s="417">
        <v>0</v>
      </c>
      <c r="CG94" s="417">
        <v>0</v>
      </c>
      <c r="CH94" s="417">
        <v>0</v>
      </c>
      <c r="CI94" s="417">
        <v>0</v>
      </c>
      <c r="CJ94" s="417">
        <v>0</v>
      </c>
      <c r="CK94" s="417">
        <v>0</v>
      </c>
      <c r="CL94" s="417">
        <v>0</v>
      </c>
      <c r="CM94" s="417">
        <v>0</v>
      </c>
      <c r="CN94" s="417">
        <v>0</v>
      </c>
      <c r="CO94" s="417">
        <v>0</v>
      </c>
      <c r="CP94" s="417">
        <v>0</v>
      </c>
      <c r="CQ94" s="417">
        <v>0</v>
      </c>
      <c r="CR94" s="417">
        <v>0</v>
      </c>
      <c r="CS94" s="417">
        <v>0</v>
      </c>
      <c r="CT94" s="417"/>
      <c r="CU94" s="417"/>
      <c r="CV94" s="417"/>
      <c r="CW94" s="417"/>
      <c r="CX94" s="417"/>
      <c r="CY94" s="417"/>
      <c r="CZ94" s="417"/>
      <c r="DA94" s="417"/>
      <c r="DB94" s="417"/>
      <c r="DC94" s="417"/>
      <c r="DD94" s="417"/>
      <c r="DE94" s="417"/>
      <c r="DF94" s="417"/>
      <c r="DG94" s="417"/>
      <c r="DH94" s="417"/>
      <c r="DI94" s="417"/>
      <c r="DJ94" s="417"/>
      <c r="DK94" s="417"/>
    </row>
    <row r="95" spans="1:115" s="416" customFormat="1" ht="16.149999999999999" hidden="1">
      <c r="A95" s="421" t="s">
        <v>7</v>
      </c>
      <c r="B95" s="421">
        <v>2</v>
      </c>
      <c r="C95" s="416" t="s">
        <v>58</v>
      </c>
      <c r="D95" s="417">
        <v>0</v>
      </c>
      <c r="E95" s="417">
        <v>100</v>
      </c>
      <c r="F95" s="417">
        <v>200</v>
      </c>
      <c r="G95" s="417">
        <v>300</v>
      </c>
      <c r="H95" s="417">
        <v>400</v>
      </c>
      <c r="I95" s="417">
        <v>10000</v>
      </c>
      <c r="J95" s="417">
        <v>10000</v>
      </c>
      <c r="K95" s="417">
        <v>10000</v>
      </c>
      <c r="L95" s="417">
        <v>10000</v>
      </c>
      <c r="M95" s="417">
        <v>10000</v>
      </c>
      <c r="N95" s="417">
        <v>10000</v>
      </c>
      <c r="O95" s="417">
        <v>9800</v>
      </c>
      <c r="P95" s="417">
        <v>9604</v>
      </c>
      <c r="Q95" s="417">
        <v>9412</v>
      </c>
      <c r="R95" s="417">
        <v>9224</v>
      </c>
      <c r="S95" s="417">
        <v>9040</v>
      </c>
      <c r="T95" s="417">
        <v>8859</v>
      </c>
      <c r="U95" s="417">
        <v>8682</v>
      </c>
      <c r="V95" s="417">
        <v>8508</v>
      </c>
      <c r="W95" s="417">
        <v>8338</v>
      </c>
      <c r="X95" s="417">
        <v>8171.0000000000009</v>
      </c>
      <c r="Y95" s="417">
        <v>8008</v>
      </c>
      <c r="Z95" s="417">
        <v>7848.0000000000009</v>
      </c>
      <c r="AA95" s="417">
        <v>7691</v>
      </c>
      <c r="AB95" s="417">
        <v>7537</v>
      </c>
      <c r="AC95" s="417">
        <v>7386</v>
      </c>
      <c r="AD95" s="417">
        <v>7238</v>
      </c>
      <c r="AE95" s="417">
        <v>7093</v>
      </c>
      <c r="AF95" s="417">
        <v>6951.0000000000009</v>
      </c>
      <c r="AG95" s="417">
        <v>6812</v>
      </c>
      <c r="AH95" s="417">
        <v>6676</v>
      </c>
      <c r="AI95" s="417">
        <v>6542</v>
      </c>
      <c r="AJ95" s="417">
        <v>6411</v>
      </c>
      <c r="AK95" s="417">
        <v>6283</v>
      </c>
      <c r="AL95" s="417">
        <v>6157</v>
      </c>
      <c r="AM95" s="417">
        <v>6034.0000000000009</v>
      </c>
      <c r="AN95" s="417">
        <v>5913.0000000000009</v>
      </c>
      <c r="AO95" s="417">
        <v>5795</v>
      </c>
      <c r="AP95" s="417">
        <v>5679</v>
      </c>
      <c r="AQ95" s="417">
        <v>5565</v>
      </c>
      <c r="AR95" s="417">
        <v>5454</v>
      </c>
      <c r="AS95" s="417">
        <v>5345</v>
      </c>
      <c r="AT95" s="417">
        <v>5238</v>
      </c>
      <c r="AU95" s="417">
        <v>5133</v>
      </c>
      <c r="AV95" s="417">
        <v>5030</v>
      </c>
      <c r="AW95" s="417">
        <v>4929</v>
      </c>
      <c r="AX95" s="417">
        <v>4830</v>
      </c>
      <c r="AY95" s="417">
        <v>4733</v>
      </c>
      <c r="AZ95" s="417">
        <v>4638</v>
      </c>
      <c r="BA95" s="417">
        <v>4545</v>
      </c>
      <c r="BB95" s="417">
        <v>4454</v>
      </c>
      <c r="BC95" s="417">
        <v>4365</v>
      </c>
      <c r="BD95" s="417">
        <v>4278</v>
      </c>
      <c r="BE95" s="417">
        <v>4192</v>
      </c>
      <c r="BF95" s="417">
        <v>4108</v>
      </c>
      <c r="BG95" s="417">
        <v>4026</v>
      </c>
      <c r="BH95" s="417">
        <v>3945</v>
      </c>
      <c r="BI95" s="417">
        <v>3866</v>
      </c>
      <c r="BJ95" s="417">
        <v>0</v>
      </c>
      <c r="BK95" s="417">
        <v>0</v>
      </c>
      <c r="BL95" s="417">
        <v>0</v>
      </c>
      <c r="BM95" s="417">
        <v>0</v>
      </c>
      <c r="BN95" s="417">
        <v>0</v>
      </c>
      <c r="BO95" s="417">
        <v>0</v>
      </c>
      <c r="BP95" s="417">
        <v>0</v>
      </c>
      <c r="BQ95" s="417">
        <v>0</v>
      </c>
      <c r="BR95" s="417">
        <v>0</v>
      </c>
      <c r="BS95" s="417">
        <v>0</v>
      </c>
      <c r="BT95" s="417">
        <v>0</v>
      </c>
      <c r="BU95" s="417">
        <v>0</v>
      </c>
      <c r="BV95" s="417">
        <v>0</v>
      </c>
      <c r="BW95" s="417">
        <v>0</v>
      </c>
      <c r="BX95" s="417">
        <v>0</v>
      </c>
      <c r="BY95" s="417">
        <v>0</v>
      </c>
      <c r="BZ95" s="417">
        <v>0</v>
      </c>
      <c r="CA95" s="417">
        <v>0</v>
      </c>
      <c r="CB95" s="417">
        <v>0</v>
      </c>
      <c r="CC95" s="417">
        <v>0</v>
      </c>
      <c r="CD95" s="417">
        <v>0</v>
      </c>
      <c r="CE95" s="417">
        <v>0</v>
      </c>
      <c r="CF95" s="417">
        <v>0</v>
      </c>
      <c r="CG95" s="417">
        <v>0</v>
      </c>
      <c r="CH95" s="417">
        <v>0</v>
      </c>
      <c r="CI95" s="417">
        <v>0</v>
      </c>
      <c r="CJ95" s="417">
        <v>0</v>
      </c>
      <c r="CK95" s="417">
        <v>0</v>
      </c>
      <c r="CL95" s="417">
        <v>0</v>
      </c>
      <c r="CM95" s="417">
        <v>0</v>
      </c>
      <c r="CN95" s="417">
        <v>0</v>
      </c>
      <c r="CO95" s="417">
        <v>0</v>
      </c>
      <c r="CP95" s="417">
        <v>0</v>
      </c>
      <c r="CQ95" s="417">
        <v>0</v>
      </c>
      <c r="CR95" s="417">
        <v>0</v>
      </c>
      <c r="CS95" s="417">
        <v>0</v>
      </c>
      <c r="CT95" s="417"/>
      <c r="CU95" s="417"/>
      <c r="CV95" s="417"/>
      <c r="CW95" s="417"/>
      <c r="CX95" s="417"/>
      <c r="CY95" s="417"/>
      <c r="CZ95" s="417"/>
      <c r="DA95" s="417"/>
      <c r="DB95" s="417"/>
      <c r="DC95" s="417"/>
      <c r="DD95" s="417"/>
      <c r="DE95" s="417"/>
      <c r="DF95" s="417"/>
      <c r="DG95" s="417"/>
      <c r="DH95" s="417"/>
      <c r="DI95" s="417"/>
      <c r="DJ95" s="417"/>
      <c r="DK95" s="417"/>
    </row>
    <row r="96" spans="1:115" s="416" customFormat="1" ht="16.149999999999999" hidden="1">
      <c r="A96" s="421" t="s">
        <v>7</v>
      </c>
      <c r="B96" s="421">
        <v>2</v>
      </c>
      <c r="C96" s="416" t="s">
        <v>59</v>
      </c>
      <c r="D96" s="417">
        <v>0</v>
      </c>
      <c r="E96" s="417">
        <v>100</v>
      </c>
      <c r="F96" s="417">
        <v>200</v>
      </c>
      <c r="G96" s="417">
        <v>300</v>
      </c>
      <c r="H96" s="417">
        <v>400</v>
      </c>
      <c r="I96" s="417">
        <v>10000</v>
      </c>
      <c r="J96" s="417">
        <v>10000</v>
      </c>
      <c r="K96" s="417">
        <v>10000</v>
      </c>
      <c r="L96" s="417">
        <v>10000</v>
      </c>
      <c r="M96" s="417">
        <v>10000</v>
      </c>
      <c r="N96" s="417">
        <v>10000</v>
      </c>
      <c r="O96" s="417">
        <v>9800</v>
      </c>
      <c r="P96" s="417">
        <v>9604</v>
      </c>
      <c r="Q96" s="417">
        <v>9412</v>
      </c>
      <c r="R96" s="417">
        <v>9224</v>
      </c>
      <c r="S96" s="417">
        <v>9040</v>
      </c>
      <c r="T96" s="417">
        <v>8859</v>
      </c>
      <c r="U96" s="417">
        <v>8682</v>
      </c>
      <c r="V96" s="417">
        <v>8508</v>
      </c>
      <c r="W96" s="417">
        <v>8338</v>
      </c>
      <c r="X96" s="417">
        <v>8171.0000000000009</v>
      </c>
      <c r="Y96" s="417">
        <v>8008</v>
      </c>
      <c r="Z96" s="417">
        <v>7848.0000000000009</v>
      </c>
      <c r="AA96" s="417">
        <v>7691</v>
      </c>
      <c r="AB96" s="417">
        <v>7537</v>
      </c>
      <c r="AC96" s="417">
        <v>7386</v>
      </c>
      <c r="AD96" s="417">
        <v>7238</v>
      </c>
      <c r="AE96" s="417">
        <v>7093</v>
      </c>
      <c r="AF96" s="417">
        <v>6951.0000000000009</v>
      </c>
      <c r="AG96" s="417">
        <v>6812</v>
      </c>
      <c r="AH96" s="417">
        <v>6676</v>
      </c>
      <c r="AI96" s="417">
        <v>6542</v>
      </c>
      <c r="AJ96" s="417">
        <v>6411</v>
      </c>
      <c r="AK96" s="417">
        <v>6283</v>
      </c>
      <c r="AL96" s="417">
        <v>6157</v>
      </c>
      <c r="AM96" s="417">
        <v>6034.0000000000009</v>
      </c>
      <c r="AN96" s="417">
        <v>5913.0000000000009</v>
      </c>
      <c r="AO96" s="417">
        <v>5795</v>
      </c>
      <c r="AP96" s="417">
        <v>5679</v>
      </c>
      <c r="AQ96" s="417">
        <v>5565</v>
      </c>
      <c r="AR96" s="417">
        <v>5454</v>
      </c>
      <c r="AS96" s="417">
        <v>5345</v>
      </c>
      <c r="AT96" s="417">
        <v>5238</v>
      </c>
      <c r="AU96" s="417">
        <v>5133</v>
      </c>
      <c r="AV96" s="417">
        <v>5030</v>
      </c>
      <c r="AW96" s="417">
        <v>4929</v>
      </c>
      <c r="AX96" s="417">
        <v>4830</v>
      </c>
      <c r="AY96" s="417">
        <v>4733</v>
      </c>
      <c r="AZ96" s="417">
        <v>4638</v>
      </c>
      <c r="BA96" s="417">
        <v>4545</v>
      </c>
      <c r="BB96" s="417">
        <v>4454</v>
      </c>
      <c r="BC96" s="417">
        <v>4365</v>
      </c>
      <c r="BD96" s="417">
        <v>4278</v>
      </c>
      <c r="BE96" s="417">
        <v>4192</v>
      </c>
      <c r="BF96" s="417">
        <v>4108</v>
      </c>
      <c r="BG96" s="417">
        <v>4026</v>
      </c>
      <c r="BH96" s="417">
        <v>3945</v>
      </c>
      <c r="BI96" s="417">
        <v>0</v>
      </c>
      <c r="BJ96" s="417">
        <v>0</v>
      </c>
      <c r="BK96" s="417">
        <v>0</v>
      </c>
      <c r="BL96" s="417">
        <v>0</v>
      </c>
      <c r="BM96" s="417">
        <v>0</v>
      </c>
      <c r="BN96" s="417">
        <v>0</v>
      </c>
      <c r="BO96" s="417">
        <v>0</v>
      </c>
      <c r="BP96" s="417">
        <v>0</v>
      </c>
      <c r="BQ96" s="417">
        <v>0</v>
      </c>
      <c r="BR96" s="417">
        <v>0</v>
      </c>
      <c r="BS96" s="417">
        <v>0</v>
      </c>
      <c r="BT96" s="417">
        <v>0</v>
      </c>
      <c r="BU96" s="417">
        <v>0</v>
      </c>
      <c r="BV96" s="417">
        <v>0</v>
      </c>
      <c r="BW96" s="417">
        <v>0</v>
      </c>
      <c r="BX96" s="417">
        <v>0</v>
      </c>
      <c r="BY96" s="417">
        <v>0</v>
      </c>
      <c r="BZ96" s="417">
        <v>0</v>
      </c>
      <c r="CA96" s="417">
        <v>0</v>
      </c>
      <c r="CB96" s="417">
        <v>0</v>
      </c>
      <c r="CC96" s="417">
        <v>0</v>
      </c>
      <c r="CD96" s="417">
        <v>0</v>
      </c>
      <c r="CE96" s="417">
        <v>0</v>
      </c>
      <c r="CF96" s="417">
        <v>0</v>
      </c>
      <c r="CG96" s="417">
        <v>0</v>
      </c>
      <c r="CH96" s="417">
        <v>0</v>
      </c>
      <c r="CI96" s="417">
        <v>0</v>
      </c>
      <c r="CJ96" s="417">
        <v>0</v>
      </c>
      <c r="CK96" s="417">
        <v>0</v>
      </c>
      <c r="CL96" s="417">
        <v>0</v>
      </c>
      <c r="CM96" s="417">
        <v>0</v>
      </c>
      <c r="CN96" s="417">
        <v>0</v>
      </c>
      <c r="CO96" s="417">
        <v>0</v>
      </c>
      <c r="CP96" s="417">
        <v>0</v>
      </c>
      <c r="CQ96" s="417">
        <v>0</v>
      </c>
      <c r="CR96" s="417">
        <v>0</v>
      </c>
      <c r="CS96" s="417">
        <v>0</v>
      </c>
      <c r="CT96" s="417"/>
      <c r="CU96" s="417"/>
      <c r="CV96" s="417"/>
      <c r="CW96" s="417"/>
      <c r="CX96" s="417"/>
      <c r="CY96" s="417"/>
      <c r="CZ96" s="417"/>
      <c r="DA96" s="417"/>
      <c r="DB96" s="417"/>
      <c r="DC96" s="417"/>
      <c r="DD96" s="417"/>
      <c r="DE96" s="417"/>
      <c r="DF96" s="417"/>
      <c r="DG96" s="417"/>
      <c r="DH96" s="417"/>
      <c r="DI96" s="417"/>
      <c r="DJ96" s="417"/>
      <c r="DK96" s="417"/>
    </row>
    <row r="97" spans="1:115" s="416" customFormat="1" ht="16.149999999999999" hidden="1">
      <c r="A97" s="421" t="s">
        <v>7</v>
      </c>
      <c r="B97" s="421">
        <v>2</v>
      </c>
      <c r="C97" s="416" t="s">
        <v>60</v>
      </c>
      <c r="D97" s="417">
        <v>0</v>
      </c>
      <c r="E97" s="417">
        <v>100</v>
      </c>
      <c r="F97" s="417">
        <v>200</v>
      </c>
      <c r="G97" s="417">
        <v>300</v>
      </c>
      <c r="H97" s="417">
        <v>400</v>
      </c>
      <c r="I97" s="417">
        <v>10000</v>
      </c>
      <c r="J97" s="417">
        <v>10000</v>
      </c>
      <c r="K97" s="417">
        <v>10000</v>
      </c>
      <c r="L97" s="417">
        <v>10000</v>
      </c>
      <c r="M97" s="417">
        <v>10000</v>
      </c>
      <c r="N97" s="417">
        <v>10000</v>
      </c>
      <c r="O97" s="417">
        <v>9800</v>
      </c>
      <c r="P97" s="417">
        <v>9604</v>
      </c>
      <c r="Q97" s="417">
        <v>9412</v>
      </c>
      <c r="R97" s="417">
        <v>9224</v>
      </c>
      <c r="S97" s="417">
        <v>9040</v>
      </c>
      <c r="T97" s="417">
        <v>8859</v>
      </c>
      <c r="U97" s="417">
        <v>8682</v>
      </c>
      <c r="V97" s="417">
        <v>8508</v>
      </c>
      <c r="W97" s="417">
        <v>8338</v>
      </c>
      <c r="X97" s="417">
        <v>8171.0000000000009</v>
      </c>
      <c r="Y97" s="417">
        <v>8008</v>
      </c>
      <c r="Z97" s="417">
        <v>7848.0000000000009</v>
      </c>
      <c r="AA97" s="417">
        <v>7691</v>
      </c>
      <c r="AB97" s="417">
        <v>7537</v>
      </c>
      <c r="AC97" s="417">
        <v>7386</v>
      </c>
      <c r="AD97" s="417">
        <v>7238</v>
      </c>
      <c r="AE97" s="417">
        <v>7093</v>
      </c>
      <c r="AF97" s="417">
        <v>6951.0000000000009</v>
      </c>
      <c r="AG97" s="417">
        <v>6812</v>
      </c>
      <c r="AH97" s="417">
        <v>6676</v>
      </c>
      <c r="AI97" s="417">
        <v>6542</v>
      </c>
      <c r="AJ97" s="417">
        <v>6411</v>
      </c>
      <c r="AK97" s="417">
        <v>6283</v>
      </c>
      <c r="AL97" s="417">
        <v>6157</v>
      </c>
      <c r="AM97" s="417">
        <v>6034.0000000000009</v>
      </c>
      <c r="AN97" s="417">
        <v>5913.0000000000009</v>
      </c>
      <c r="AO97" s="417">
        <v>5795</v>
      </c>
      <c r="AP97" s="417">
        <v>5679</v>
      </c>
      <c r="AQ97" s="417">
        <v>5565</v>
      </c>
      <c r="AR97" s="417">
        <v>5454</v>
      </c>
      <c r="AS97" s="417">
        <v>5345</v>
      </c>
      <c r="AT97" s="417">
        <v>5238</v>
      </c>
      <c r="AU97" s="417">
        <v>5133</v>
      </c>
      <c r="AV97" s="417">
        <v>5030</v>
      </c>
      <c r="AW97" s="417">
        <v>4929</v>
      </c>
      <c r="AX97" s="417">
        <v>4830</v>
      </c>
      <c r="AY97" s="417">
        <v>4733</v>
      </c>
      <c r="AZ97" s="417">
        <v>4638</v>
      </c>
      <c r="BA97" s="417">
        <v>4545</v>
      </c>
      <c r="BB97" s="417">
        <v>4454</v>
      </c>
      <c r="BC97" s="417">
        <v>4365</v>
      </c>
      <c r="BD97" s="417">
        <v>4278</v>
      </c>
      <c r="BE97" s="417">
        <v>4192</v>
      </c>
      <c r="BF97" s="417">
        <v>4108</v>
      </c>
      <c r="BG97" s="417">
        <v>4026</v>
      </c>
      <c r="BH97" s="417">
        <v>0</v>
      </c>
      <c r="BI97" s="417">
        <v>0</v>
      </c>
      <c r="BJ97" s="417">
        <v>0</v>
      </c>
      <c r="BK97" s="417">
        <v>0</v>
      </c>
      <c r="BL97" s="417">
        <v>0</v>
      </c>
      <c r="BM97" s="417">
        <v>0</v>
      </c>
      <c r="BN97" s="417">
        <v>0</v>
      </c>
      <c r="BO97" s="417">
        <v>0</v>
      </c>
      <c r="BP97" s="417">
        <v>0</v>
      </c>
      <c r="BQ97" s="417">
        <v>0</v>
      </c>
      <c r="BR97" s="417">
        <v>0</v>
      </c>
      <c r="BS97" s="417">
        <v>0</v>
      </c>
      <c r="BT97" s="417">
        <v>0</v>
      </c>
      <c r="BU97" s="417">
        <v>0</v>
      </c>
      <c r="BV97" s="417">
        <v>0</v>
      </c>
      <c r="BW97" s="417">
        <v>0</v>
      </c>
      <c r="BX97" s="417">
        <v>0</v>
      </c>
      <c r="BY97" s="417">
        <v>0</v>
      </c>
      <c r="BZ97" s="417">
        <v>0</v>
      </c>
      <c r="CA97" s="417">
        <v>0</v>
      </c>
      <c r="CB97" s="417">
        <v>0</v>
      </c>
      <c r="CC97" s="417">
        <v>0</v>
      </c>
      <c r="CD97" s="417">
        <v>0</v>
      </c>
      <c r="CE97" s="417">
        <v>0</v>
      </c>
      <c r="CF97" s="417">
        <v>0</v>
      </c>
      <c r="CG97" s="417">
        <v>0</v>
      </c>
      <c r="CH97" s="417">
        <v>0</v>
      </c>
      <c r="CI97" s="417">
        <v>0</v>
      </c>
      <c r="CJ97" s="417">
        <v>0</v>
      </c>
      <c r="CK97" s="417">
        <v>0</v>
      </c>
      <c r="CL97" s="417">
        <v>0</v>
      </c>
      <c r="CM97" s="417">
        <v>0</v>
      </c>
      <c r="CN97" s="417">
        <v>0</v>
      </c>
      <c r="CO97" s="417">
        <v>0</v>
      </c>
      <c r="CP97" s="417">
        <v>0</v>
      </c>
      <c r="CQ97" s="417">
        <v>0</v>
      </c>
      <c r="CR97" s="417">
        <v>0</v>
      </c>
      <c r="CS97" s="417">
        <v>0</v>
      </c>
      <c r="CT97" s="417"/>
      <c r="CU97" s="417"/>
      <c r="CV97" s="417"/>
      <c r="CW97" s="417"/>
      <c r="CX97" s="417"/>
      <c r="CY97" s="417"/>
      <c r="CZ97" s="417"/>
      <c r="DA97" s="417"/>
      <c r="DB97" s="417"/>
      <c r="DC97" s="417"/>
      <c r="DD97" s="417"/>
      <c r="DE97" s="417"/>
      <c r="DF97" s="417"/>
      <c r="DG97" s="417"/>
      <c r="DH97" s="417"/>
      <c r="DI97" s="417"/>
      <c r="DJ97" s="417"/>
      <c r="DK97" s="417"/>
    </row>
    <row r="98" spans="1:115" s="416" customFormat="1" ht="16.149999999999999" hidden="1">
      <c r="A98" s="421" t="s">
        <v>7</v>
      </c>
      <c r="B98" s="421">
        <v>2</v>
      </c>
      <c r="C98" s="416" t="s">
        <v>61</v>
      </c>
      <c r="D98" s="417">
        <v>0</v>
      </c>
      <c r="E98" s="417">
        <v>100</v>
      </c>
      <c r="F98" s="417">
        <v>200</v>
      </c>
      <c r="G98" s="417">
        <v>300</v>
      </c>
      <c r="H98" s="417">
        <v>400</v>
      </c>
      <c r="I98" s="417">
        <v>10000</v>
      </c>
      <c r="J98" s="417">
        <v>10000</v>
      </c>
      <c r="K98" s="417">
        <v>10000</v>
      </c>
      <c r="L98" s="417">
        <v>10000</v>
      </c>
      <c r="M98" s="417">
        <v>10000</v>
      </c>
      <c r="N98" s="417">
        <v>10000</v>
      </c>
      <c r="O98" s="417">
        <v>9800</v>
      </c>
      <c r="P98" s="417">
        <v>9604</v>
      </c>
      <c r="Q98" s="417">
        <v>9412</v>
      </c>
      <c r="R98" s="417">
        <v>9224</v>
      </c>
      <c r="S98" s="417">
        <v>9040</v>
      </c>
      <c r="T98" s="417">
        <v>8859</v>
      </c>
      <c r="U98" s="417">
        <v>8682</v>
      </c>
      <c r="V98" s="417">
        <v>8508</v>
      </c>
      <c r="W98" s="417">
        <v>8338</v>
      </c>
      <c r="X98" s="417">
        <v>8171.0000000000009</v>
      </c>
      <c r="Y98" s="417">
        <v>8008</v>
      </c>
      <c r="Z98" s="417">
        <v>7848.0000000000009</v>
      </c>
      <c r="AA98" s="417">
        <v>7691</v>
      </c>
      <c r="AB98" s="417">
        <v>7537</v>
      </c>
      <c r="AC98" s="417">
        <v>7386</v>
      </c>
      <c r="AD98" s="417">
        <v>7238</v>
      </c>
      <c r="AE98" s="417">
        <v>7093</v>
      </c>
      <c r="AF98" s="417">
        <v>6951.0000000000009</v>
      </c>
      <c r="AG98" s="417">
        <v>6812</v>
      </c>
      <c r="AH98" s="417">
        <v>6676</v>
      </c>
      <c r="AI98" s="417">
        <v>6542</v>
      </c>
      <c r="AJ98" s="417">
        <v>6411</v>
      </c>
      <c r="AK98" s="417">
        <v>6283</v>
      </c>
      <c r="AL98" s="417">
        <v>6157</v>
      </c>
      <c r="AM98" s="417">
        <v>6034.0000000000009</v>
      </c>
      <c r="AN98" s="417">
        <v>5913.0000000000009</v>
      </c>
      <c r="AO98" s="417">
        <v>5795</v>
      </c>
      <c r="AP98" s="417">
        <v>5679</v>
      </c>
      <c r="AQ98" s="417">
        <v>5565</v>
      </c>
      <c r="AR98" s="417">
        <v>5454</v>
      </c>
      <c r="AS98" s="417">
        <v>5345</v>
      </c>
      <c r="AT98" s="417">
        <v>5238</v>
      </c>
      <c r="AU98" s="417">
        <v>5133</v>
      </c>
      <c r="AV98" s="417">
        <v>5030</v>
      </c>
      <c r="AW98" s="417">
        <v>4929</v>
      </c>
      <c r="AX98" s="417">
        <v>4830</v>
      </c>
      <c r="AY98" s="417">
        <v>4733</v>
      </c>
      <c r="AZ98" s="417">
        <v>4638</v>
      </c>
      <c r="BA98" s="417">
        <v>4545</v>
      </c>
      <c r="BB98" s="417">
        <v>4454</v>
      </c>
      <c r="BC98" s="417">
        <v>4365</v>
      </c>
      <c r="BD98" s="417">
        <v>4278</v>
      </c>
      <c r="BE98" s="417">
        <v>4192</v>
      </c>
      <c r="BF98" s="417">
        <v>4108</v>
      </c>
      <c r="BG98" s="417">
        <v>0</v>
      </c>
      <c r="BH98" s="417">
        <v>0</v>
      </c>
      <c r="BI98" s="417">
        <v>0</v>
      </c>
      <c r="BJ98" s="417">
        <v>0</v>
      </c>
      <c r="BK98" s="417">
        <v>0</v>
      </c>
      <c r="BL98" s="417">
        <v>0</v>
      </c>
      <c r="BM98" s="417">
        <v>0</v>
      </c>
      <c r="BN98" s="417">
        <v>0</v>
      </c>
      <c r="BO98" s="417">
        <v>0</v>
      </c>
      <c r="BP98" s="417">
        <v>0</v>
      </c>
      <c r="BQ98" s="417">
        <v>0</v>
      </c>
      <c r="BR98" s="417">
        <v>0</v>
      </c>
      <c r="BS98" s="417">
        <v>0</v>
      </c>
      <c r="BT98" s="417">
        <v>0</v>
      </c>
      <c r="BU98" s="417">
        <v>0</v>
      </c>
      <c r="BV98" s="417">
        <v>0</v>
      </c>
      <c r="BW98" s="417">
        <v>0</v>
      </c>
      <c r="BX98" s="417">
        <v>0</v>
      </c>
      <c r="BY98" s="417">
        <v>0</v>
      </c>
      <c r="BZ98" s="417">
        <v>0</v>
      </c>
      <c r="CA98" s="417">
        <v>0</v>
      </c>
      <c r="CB98" s="417">
        <v>0</v>
      </c>
      <c r="CC98" s="417">
        <v>0</v>
      </c>
      <c r="CD98" s="417">
        <v>0</v>
      </c>
      <c r="CE98" s="417">
        <v>0</v>
      </c>
      <c r="CF98" s="417">
        <v>0</v>
      </c>
      <c r="CG98" s="417">
        <v>0</v>
      </c>
      <c r="CH98" s="417">
        <v>0</v>
      </c>
      <c r="CI98" s="417">
        <v>0</v>
      </c>
      <c r="CJ98" s="417">
        <v>0</v>
      </c>
      <c r="CK98" s="417">
        <v>0</v>
      </c>
      <c r="CL98" s="417">
        <v>0</v>
      </c>
      <c r="CM98" s="417">
        <v>0</v>
      </c>
      <c r="CN98" s="417">
        <v>0</v>
      </c>
      <c r="CO98" s="417">
        <v>0</v>
      </c>
      <c r="CP98" s="417">
        <v>0</v>
      </c>
      <c r="CQ98" s="417">
        <v>0</v>
      </c>
      <c r="CR98" s="417">
        <v>0</v>
      </c>
      <c r="CS98" s="417">
        <v>0</v>
      </c>
      <c r="CT98" s="417"/>
      <c r="CU98" s="417"/>
      <c r="CV98" s="417"/>
      <c r="CW98" s="417"/>
      <c r="CX98" s="417"/>
      <c r="CY98" s="417"/>
      <c r="CZ98" s="417"/>
      <c r="DA98" s="417"/>
      <c r="DB98" s="417"/>
      <c r="DC98" s="417"/>
      <c r="DD98" s="417"/>
      <c r="DE98" s="417"/>
      <c r="DF98" s="417"/>
      <c r="DG98" s="417"/>
      <c r="DH98" s="417"/>
      <c r="DI98" s="417"/>
      <c r="DJ98" s="417"/>
      <c r="DK98" s="417"/>
    </row>
    <row r="99" spans="1:115" s="416" customFormat="1" ht="16.149999999999999" hidden="1">
      <c r="A99" s="421" t="s">
        <v>7</v>
      </c>
      <c r="B99" s="421">
        <v>2</v>
      </c>
      <c r="C99" s="416" t="s">
        <v>62</v>
      </c>
      <c r="D99" s="417">
        <v>0</v>
      </c>
      <c r="E99" s="417">
        <v>100</v>
      </c>
      <c r="F99" s="417">
        <v>200</v>
      </c>
      <c r="G99" s="417">
        <v>300</v>
      </c>
      <c r="H99" s="417">
        <v>400</v>
      </c>
      <c r="I99" s="417">
        <v>10000</v>
      </c>
      <c r="J99" s="417">
        <v>10000</v>
      </c>
      <c r="K99" s="417">
        <v>10000</v>
      </c>
      <c r="L99" s="417">
        <v>10000</v>
      </c>
      <c r="M99" s="417">
        <v>10000</v>
      </c>
      <c r="N99" s="417">
        <v>10000</v>
      </c>
      <c r="O99" s="417">
        <v>9800</v>
      </c>
      <c r="P99" s="417">
        <v>9604</v>
      </c>
      <c r="Q99" s="417">
        <v>9412</v>
      </c>
      <c r="R99" s="417">
        <v>9224</v>
      </c>
      <c r="S99" s="417">
        <v>9040</v>
      </c>
      <c r="T99" s="417">
        <v>8859</v>
      </c>
      <c r="U99" s="417">
        <v>8682</v>
      </c>
      <c r="V99" s="417">
        <v>8508</v>
      </c>
      <c r="W99" s="417">
        <v>8338</v>
      </c>
      <c r="X99" s="417">
        <v>8171.0000000000009</v>
      </c>
      <c r="Y99" s="417">
        <v>8008</v>
      </c>
      <c r="Z99" s="417">
        <v>7848.0000000000009</v>
      </c>
      <c r="AA99" s="417">
        <v>7691</v>
      </c>
      <c r="AB99" s="417">
        <v>7537</v>
      </c>
      <c r="AC99" s="417">
        <v>7386</v>
      </c>
      <c r="AD99" s="417">
        <v>7238</v>
      </c>
      <c r="AE99" s="417">
        <v>7093</v>
      </c>
      <c r="AF99" s="417">
        <v>6951.0000000000009</v>
      </c>
      <c r="AG99" s="417">
        <v>6812</v>
      </c>
      <c r="AH99" s="417">
        <v>6676</v>
      </c>
      <c r="AI99" s="417">
        <v>6542</v>
      </c>
      <c r="AJ99" s="417">
        <v>6411</v>
      </c>
      <c r="AK99" s="417">
        <v>6283</v>
      </c>
      <c r="AL99" s="417">
        <v>6157</v>
      </c>
      <c r="AM99" s="417">
        <v>6034.0000000000009</v>
      </c>
      <c r="AN99" s="417">
        <v>5913.0000000000009</v>
      </c>
      <c r="AO99" s="417">
        <v>5795</v>
      </c>
      <c r="AP99" s="417">
        <v>5679</v>
      </c>
      <c r="AQ99" s="417">
        <v>5565</v>
      </c>
      <c r="AR99" s="417">
        <v>5454</v>
      </c>
      <c r="AS99" s="417">
        <v>5345</v>
      </c>
      <c r="AT99" s="417">
        <v>5238</v>
      </c>
      <c r="AU99" s="417">
        <v>5133</v>
      </c>
      <c r="AV99" s="417">
        <v>5030</v>
      </c>
      <c r="AW99" s="417">
        <v>4929</v>
      </c>
      <c r="AX99" s="417">
        <v>4830</v>
      </c>
      <c r="AY99" s="417">
        <v>4733</v>
      </c>
      <c r="AZ99" s="417">
        <v>4638</v>
      </c>
      <c r="BA99" s="417">
        <v>4545</v>
      </c>
      <c r="BB99" s="417">
        <v>4454</v>
      </c>
      <c r="BC99" s="417">
        <v>4365</v>
      </c>
      <c r="BD99" s="417">
        <v>4278</v>
      </c>
      <c r="BE99" s="417">
        <v>4192</v>
      </c>
      <c r="BF99" s="417">
        <v>0</v>
      </c>
      <c r="BG99" s="417">
        <v>0</v>
      </c>
      <c r="BH99" s="417">
        <v>0</v>
      </c>
      <c r="BI99" s="417">
        <v>0</v>
      </c>
      <c r="BJ99" s="417">
        <v>0</v>
      </c>
      <c r="BK99" s="417">
        <v>0</v>
      </c>
      <c r="BL99" s="417">
        <v>0</v>
      </c>
      <c r="BM99" s="417">
        <v>0</v>
      </c>
      <c r="BN99" s="417">
        <v>0</v>
      </c>
      <c r="BO99" s="417">
        <v>0</v>
      </c>
      <c r="BP99" s="417">
        <v>0</v>
      </c>
      <c r="BQ99" s="417">
        <v>0</v>
      </c>
      <c r="BR99" s="417">
        <v>0</v>
      </c>
      <c r="BS99" s="417">
        <v>0</v>
      </c>
      <c r="BT99" s="417">
        <v>0</v>
      </c>
      <c r="BU99" s="417">
        <v>0</v>
      </c>
      <c r="BV99" s="417">
        <v>0</v>
      </c>
      <c r="BW99" s="417">
        <v>0</v>
      </c>
      <c r="BX99" s="417">
        <v>0</v>
      </c>
      <c r="BY99" s="417">
        <v>0</v>
      </c>
      <c r="BZ99" s="417">
        <v>0</v>
      </c>
      <c r="CA99" s="417">
        <v>0</v>
      </c>
      <c r="CB99" s="417">
        <v>0</v>
      </c>
      <c r="CC99" s="417">
        <v>0</v>
      </c>
      <c r="CD99" s="417">
        <v>0</v>
      </c>
      <c r="CE99" s="417">
        <v>0</v>
      </c>
      <c r="CF99" s="417">
        <v>0</v>
      </c>
      <c r="CG99" s="417">
        <v>0</v>
      </c>
      <c r="CH99" s="417">
        <v>0</v>
      </c>
      <c r="CI99" s="417">
        <v>0</v>
      </c>
      <c r="CJ99" s="417">
        <v>0</v>
      </c>
      <c r="CK99" s="417">
        <v>0</v>
      </c>
      <c r="CL99" s="417">
        <v>0</v>
      </c>
      <c r="CM99" s="417">
        <v>0</v>
      </c>
      <c r="CN99" s="417">
        <v>0</v>
      </c>
      <c r="CO99" s="417">
        <v>0</v>
      </c>
      <c r="CP99" s="417">
        <v>0</v>
      </c>
      <c r="CQ99" s="417">
        <v>0</v>
      </c>
      <c r="CR99" s="417">
        <v>0</v>
      </c>
      <c r="CS99" s="417">
        <v>0</v>
      </c>
      <c r="CT99" s="417"/>
      <c r="CU99" s="417"/>
      <c r="CV99" s="417"/>
      <c r="CW99" s="417"/>
      <c r="CX99" s="417"/>
      <c r="CY99" s="417"/>
      <c r="CZ99" s="417"/>
      <c r="DA99" s="417"/>
      <c r="DB99" s="417"/>
      <c r="DC99" s="417"/>
      <c r="DD99" s="417"/>
      <c r="DE99" s="417"/>
      <c r="DF99" s="417"/>
      <c r="DG99" s="417"/>
      <c r="DH99" s="417"/>
      <c r="DI99" s="417"/>
      <c r="DJ99" s="417"/>
      <c r="DK99" s="417"/>
    </row>
    <row r="100" spans="1:115" s="416" customFormat="1" ht="16.149999999999999" hidden="1">
      <c r="A100" s="421" t="s">
        <v>7</v>
      </c>
      <c r="B100" s="421">
        <v>2</v>
      </c>
      <c r="C100" s="416" t="s">
        <v>63</v>
      </c>
      <c r="D100" s="417">
        <v>0</v>
      </c>
      <c r="E100" s="417">
        <v>100</v>
      </c>
      <c r="F100" s="417">
        <v>200</v>
      </c>
      <c r="G100" s="417">
        <v>300</v>
      </c>
      <c r="H100" s="417">
        <v>400</v>
      </c>
      <c r="I100" s="417">
        <v>10000</v>
      </c>
      <c r="J100" s="417">
        <v>10000</v>
      </c>
      <c r="K100" s="417">
        <v>10000</v>
      </c>
      <c r="L100" s="417">
        <v>10000</v>
      </c>
      <c r="M100" s="417">
        <v>10000</v>
      </c>
      <c r="N100" s="417">
        <v>10000</v>
      </c>
      <c r="O100" s="417">
        <v>9800</v>
      </c>
      <c r="P100" s="417">
        <v>9604</v>
      </c>
      <c r="Q100" s="417">
        <v>9412</v>
      </c>
      <c r="R100" s="417">
        <v>9224</v>
      </c>
      <c r="S100" s="417">
        <v>9040</v>
      </c>
      <c r="T100" s="417">
        <v>8859</v>
      </c>
      <c r="U100" s="417">
        <v>8682</v>
      </c>
      <c r="V100" s="417">
        <v>8508</v>
      </c>
      <c r="W100" s="417">
        <v>8338</v>
      </c>
      <c r="X100" s="417">
        <v>8171.0000000000009</v>
      </c>
      <c r="Y100" s="417">
        <v>8008</v>
      </c>
      <c r="Z100" s="417">
        <v>7848.0000000000009</v>
      </c>
      <c r="AA100" s="417">
        <v>7691</v>
      </c>
      <c r="AB100" s="417">
        <v>7537</v>
      </c>
      <c r="AC100" s="417">
        <v>7386</v>
      </c>
      <c r="AD100" s="417">
        <v>7238</v>
      </c>
      <c r="AE100" s="417">
        <v>7093</v>
      </c>
      <c r="AF100" s="417">
        <v>6951.0000000000009</v>
      </c>
      <c r="AG100" s="417">
        <v>6812</v>
      </c>
      <c r="AH100" s="417">
        <v>6676</v>
      </c>
      <c r="AI100" s="417">
        <v>6542</v>
      </c>
      <c r="AJ100" s="417">
        <v>6411</v>
      </c>
      <c r="AK100" s="417">
        <v>6283</v>
      </c>
      <c r="AL100" s="417">
        <v>6157</v>
      </c>
      <c r="AM100" s="417">
        <v>6034.0000000000009</v>
      </c>
      <c r="AN100" s="417">
        <v>5913.0000000000009</v>
      </c>
      <c r="AO100" s="417">
        <v>5795</v>
      </c>
      <c r="AP100" s="417">
        <v>5679</v>
      </c>
      <c r="AQ100" s="417">
        <v>5565</v>
      </c>
      <c r="AR100" s="417">
        <v>5454</v>
      </c>
      <c r="AS100" s="417">
        <v>5345</v>
      </c>
      <c r="AT100" s="417">
        <v>5238</v>
      </c>
      <c r="AU100" s="417">
        <v>5133</v>
      </c>
      <c r="AV100" s="417">
        <v>5030</v>
      </c>
      <c r="AW100" s="417">
        <v>4929</v>
      </c>
      <c r="AX100" s="417">
        <v>4830</v>
      </c>
      <c r="AY100" s="417">
        <v>4733</v>
      </c>
      <c r="AZ100" s="417">
        <v>4638</v>
      </c>
      <c r="BA100" s="417">
        <v>4545</v>
      </c>
      <c r="BB100" s="417">
        <v>4454</v>
      </c>
      <c r="BC100" s="417">
        <v>4365</v>
      </c>
      <c r="BD100" s="417">
        <v>4278</v>
      </c>
      <c r="BE100" s="417">
        <v>0</v>
      </c>
      <c r="BF100" s="417">
        <v>0</v>
      </c>
      <c r="BG100" s="417">
        <v>0</v>
      </c>
      <c r="BH100" s="417">
        <v>0</v>
      </c>
      <c r="BI100" s="417">
        <v>0</v>
      </c>
      <c r="BJ100" s="417">
        <v>0</v>
      </c>
      <c r="BK100" s="417">
        <v>0</v>
      </c>
      <c r="BL100" s="417">
        <v>0</v>
      </c>
      <c r="BM100" s="417">
        <v>0</v>
      </c>
      <c r="BN100" s="417">
        <v>0</v>
      </c>
      <c r="BO100" s="417">
        <v>0</v>
      </c>
      <c r="BP100" s="417">
        <v>0</v>
      </c>
      <c r="BQ100" s="417">
        <v>0</v>
      </c>
      <c r="BR100" s="417">
        <v>0</v>
      </c>
      <c r="BS100" s="417">
        <v>0</v>
      </c>
      <c r="BT100" s="417">
        <v>0</v>
      </c>
      <c r="BU100" s="417">
        <v>0</v>
      </c>
      <c r="BV100" s="417">
        <v>0</v>
      </c>
      <c r="BW100" s="417">
        <v>0</v>
      </c>
      <c r="BX100" s="417">
        <v>0</v>
      </c>
      <c r="BY100" s="417">
        <v>0</v>
      </c>
      <c r="BZ100" s="417">
        <v>0</v>
      </c>
      <c r="CA100" s="417">
        <v>0</v>
      </c>
      <c r="CB100" s="417">
        <v>0</v>
      </c>
      <c r="CC100" s="417">
        <v>0</v>
      </c>
      <c r="CD100" s="417">
        <v>0</v>
      </c>
      <c r="CE100" s="417">
        <v>0</v>
      </c>
      <c r="CF100" s="417">
        <v>0</v>
      </c>
      <c r="CG100" s="417">
        <v>0</v>
      </c>
      <c r="CH100" s="417">
        <v>0</v>
      </c>
      <c r="CI100" s="417">
        <v>0</v>
      </c>
      <c r="CJ100" s="417">
        <v>0</v>
      </c>
      <c r="CK100" s="417">
        <v>0</v>
      </c>
      <c r="CL100" s="417">
        <v>0</v>
      </c>
      <c r="CM100" s="417">
        <v>0</v>
      </c>
      <c r="CN100" s="417">
        <v>0</v>
      </c>
      <c r="CO100" s="417">
        <v>0</v>
      </c>
      <c r="CP100" s="417">
        <v>0</v>
      </c>
      <c r="CQ100" s="417">
        <v>0</v>
      </c>
      <c r="CR100" s="417">
        <v>0</v>
      </c>
      <c r="CS100" s="417">
        <v>0</v>
      </c>
      <c r="CT100" s="417"/>
      <c r="CU100" s="417"/>
      <c r="CV100" s="417"/>
      <c r="CW100" s="417"/>
      <c r="CX100" s="417"/>
      <c r="CY100" s="417"/>
      <c r="CZ100" s="417"/>
      <c r="DA100" s="417"/>
      <c r="DB100" s="417"/>
      <c r="DC100" s="417"/>
      <c r="DD100" s="417"/>
      <c r="DE100" s="417"/>
      <c r="DF100" s="417"/>
      <c r="DG100" s="417"/>
      <c r="DH100" s="417"/>
      <c r="DI100" s="417"/>
      <c r="DJ100" s="417"/>
      <c r="DK100" s="417"/>
    </row>
    <row r="101" spans="1:115" s="416" customFormat="1" ht="16.149999999999999" hidden="1">
      <c r="A101" s="421" t="s">
        <v>7</v>
      </c>
      <c r="B101" s="421">
        <v>2</v>
      </c>
      <c r="C101" s="416" t="s">
        <v>64</v>
      </c>
      <c r="D101" s="417">
        <v>0</v>
      </c>
      <c r="E101" s="417">
        <v>100</v>
      </c>
      <c r="F101" s="417">
        <v>200</v>
      </c>
      <c r="G101" s="417">
        <v>300</v>
      </c>
      <c r="H101" s="417">
        <v>400</v>
      </c>
      <c r="I101" s="417">
        <v>10000</v>
      </c>
      <c r="J101" s="417">
        <v>10000</v>
      </c>
      <c r="K101" s="417">
        <v>10000</v>
      </c>
      <c r="L101" s="417">
        <v>10000</v>
      </c>
      <c r="M101" s="417">
        <v>10000</v>
      </c>
      <c r="N101" s="417">
        <v>10000</v>
      </c>
      <c r="O101" s="417">
        <v>9800</v>
      </c>
      <c r="P101" s="417">
        <v>9604</v>
      </c>
      <c r="Q101" s="417">
        <v>9412</v>
      </c>
      <c r="R101" s="417">
        <v>9224</v>
      </c>
      <c r="S101" s="417">
        <v>9040</v>
      </c>
      <c r="T101" s="417">
        <v>8859</v>
      </c>
      <c r="U101" s="417">
        <v>8682</v>
      </c>
      <c r="V101" s="417">
        <v>8508</v>
      </c>
      <c r="W101" s="417">
        <v>8338</v>
      </c>
      <c r="X101" s="417">
        <v>8171.0000000000009</v>
      </c>
      <c r="Y101" s="417">
        <v>8008</v>
      </c>
      <c r="Z101" s="417">
        <v>7848.0000000000009</v>
      </c>
      <c r="AA101" s="417">
        <v>7691</v>
      </c>
      <c r="AB101" s="417">
        <v>7537</v>
      </c>
      <c r="AC101" s="417">
        <v>7386</v>
      </c>
      <c r="AD101" s="417">
        <v>7238</v>
      </c>
      <c r="AE101" s="417">
        <v>7093</v>
      </c>
      <c r="AF101" s="417">
        <v>6951.0000000000009</v>
      </c>
      <c r="AG101" s="417">
        <v>6812</v>
      </c>
      <c r="AH101" s="417">
        <v>6676</v>
      </c>
      <c r="AI101" s="417">
        <v>6542</v>
      </c>
      <c r="AJ101" s="417">
        <v>6411</v>
      </c>
      <c r="AK101" s="417">
        <v>6283</v>
      </c>
      <c r="AL101" s="417">
        <v>6157</v>
      </c>
      <c r="AM101" s="417">
        <v>6034.0000000000009</v>
      </c>
      <c r="AN101" s="417">
        <v>5913.0000000000009</v>
      </c>
      <c r="AO101" s="417">
        <v>5795</v>
      </c>
      <c r="AP101" s="417">
        <v>5679</v>
      </c>
      <c r="AQ101" s="417">
        <v>5565</v>
      </c>
      <c r="AR101" s="417">
        <v>5454</v>
      </c>
      <c r="AS101" s="417">
        <v>5345</v>
      </c>
      <c r="AT101" s="417">
        <v>5238</v>
      </c>
      <c r="AU101" s="417">
        <v>5133</v>
      </c>
      <c r="AV101" s="417">
        <v>5030</v>
      </c>
      <c r="AW101" s="417">
        <v>4929</v>
      </c>
      <c r="AX101" s="417">
        <v>4830</v>
      </c>
      <c r="AY101" s="417">
        <v>4733</v>
      </c>
      <c r="AZ101" s="417">
        <v>4638</v>
      </c>
      <c r="BA101" s="417">
        <v>4545</v>
      </c>
      <c r="BB101" s="417">
        <v>4454</v>
      </c>
      <c r="BC101" s="417">
        <v>4365</v>
      </c>
      <c r="BD101" s="417">
        <v>0</v>
      </c>
      <c r="BE101" s="417">
        <v>0</v>
      </c>
      <c r="BF101" s="417">
        <v>0</v>
      </c>
      <c r="BG101" s="417">
        <v>0</v>
      </c>
      <c r="BH101" s="417">
        <v>0</v>
      </c>
      <c r="BI101" s="417">
        <v>0</v>
      </c>
      <c r="BJ101" s="417">
        <v>0</v>
      </c>
      <c r="BK101" s="417">
        <v>0</v>
      </c>
      <c r="BL101" s="417">
        <v>0</v>
      </c>
      <c r="BM101" s="417">
        <v>0</v>
      </c>
      <c r="BN101" s="417">
        <v>0</v>
      </c>
      <c r="BO101" s="417">
        <v>0</v>
      </c>
      <c r="BP101" s="417">
        <v>0</v>
      </c>
      <c r="BQ101" s="417">
        <v>0</v>
      </c>
      <c r="BR101" s="417">
        <v>0</v>
      </c>
      <c r="BS101" s="417">
        <v>0</v>
      </c>
      <c r="BT101" s="417">
        <v>0</v>
      </c>
      <c r="BU101" s="417">
        <v>0</v>
      </c>
      <c r="BV101" s="417">
        <v>0</v>
      </c>
      <c r="BW101" s="417">
        <v>0</v>
      </c>
      <c r="BX101" s="417">
        <v>0</v>
      </c>
      <c r="BY101" s="417">
        <v>0</v>
      </c>
      <c r="BZ101" s="417">
        <v>0</v>
      </c>
      <c r="CA101" s="417">
        <v>0</v>
      </c>
      <c r="CB101" s="417">
        <v>0</v>
      </c>
      <c r="CC101" s="417">
        <v>0</v>
      </c>
      <c r="CD101" s="417">
        <v>0</v>
      </c>
      <c r="CE101" s="417">
        <v>0</v>
      </c>
      <c r="CF101" s="417">
        <v>0</v>
      </c>
      <c r="CG101" s="417">
        <v>0</v>
      </c>
      <c r="CH101" s="417">
        <v>0</v>
      </c>
      <c r="CI101" s="417">
        <v>0</v>
      </c>
      <c r="CJ101" s="417">
        <v>0</v>
      </c>
      <c r="CK101" s="417">
        <v>0</v>
      </c>
      <c r="CL101" s="417">
        <v>0</v>
      </c>
      <c r="CM101" s="417">
        <v>0</v>
      </c>
      <c r="CN101" s="417">
        <v>0</v>
      </c>
      <c r="CO101" s="417">
        <v>0</v>
      </c>
      <c r="CP101" s="417">
        <v>0</v>
      </c>
      <c r="CQ101" s="417">
        <v>0</v>
      </c>
      <c r="CR101" s="417">
        <v>0</v>
      </c>
      <c r="CS101" s="417">
        <v>0</v>
      </c>
      <c r="CT101" s="417"/>
      <c r="CU101" s="417"/>
      <c r="CV101" s="417"/>
      <c r="CW101" s="417"/>
      <c r="CX101" s="417"/>
      <c r="CY101" s="417"/>
      <c r="CZ101" s="417"/>
      <c r="DA101" s="417"/>
      <c r="DB101" s="417"/>
      <c r="DC101" s="417"/>
      <c r="DD101" s="417"/>
      <c r="DE101" s="417"/>
      <c r="DF101" s="417"/>
      <c r="DG101" s="417"/>
      <c r="DH101" s="417"/>
      <c r="DI101" s="417"/>
      <c r="DJ101" s="417"/>
      <c r="DK101" s="417"/>
    </row>
    <row r="102" spans="1:115" s="416" customFormat="1" ht="16.149999999999999" hidden="1">
      <c r="A102" s="421" t="s">
        <v>7</v>
      </c>
      <c r="B102" s="421">
        <v>2</v>
      </c>
      <c r="C102" s="416" t="s">
        <v>65</v>
      </c>
      <c r="D102" s="417">
        <v>0</v>
      </c>
      <c r="E102" s="417">
        <v>100</v>
      </c>
      <c r="F102" s="417">
        <v>200</v>
      </c>
      <c r="G102" s="417">
        <v>300</v>
      </c>
      <c r="H102" s="417">
        <v>400</v>
      </c>
      <c r="I102" s="417">
        <v>10000</v>
      </c>
      <c r="J102" s="417">
        <v>10000</v>
      </c>
      <c r="K102" s="417">
        <v>10000</v>
      </c>
      <c r="L102" s="417">
        <v>10000</v>
      </c>
      <c r="M102" s="417">
        <v>10000</v>
      </c>
      <c r="N102" s="417">
        <v>10000</v>
      </c>
      <c r="O102" s="417">
        <v>9800</v>
      </c>
      <c r="P102" s="417">
        <v>9604</v>
      </c>
      <c r="Q102" s="417">
        <v>9412</v>
      </c>
      <c r="R102" s="417">
        <v>9224</v>
      </c>
      <c r="S102" s="417">
        <v>9040</v>
      </c>
      <c r="T102" s="417">
        <v>8859</v>
      </c>
      <c r="U102" s="417">
        <v>8682</v>
      </c>
      <c r="V102" s="417">
        <v>8508</v>
      </c>
      <c r="W102" s="417">
        <v>8338</v>
      </c>
      <c r="X102" s="417">
        <v>8171.0000000000009</v>
      </c>
      <c r="Y102" s="417">
        <v>8008</v>
      </c>
      <c r="Z102" s="417">
        <v>7848.0000000000009</v>
      </c>
      <c r="AA102" s="417">
        <v>7691</v>
      </c>
      <c r="AB102" s="417">
        <v>7537</v>
      </c>
      <c r="AC102" s="417">
        <v>7386</v>
      </c>
      <c r="AD102" s="417">
        <v>7238</v>
      </c>
      <c r="AE102" s="417">
        <v>7093</v>
      </c>
      <c r="AF102" s="417">
        <v>6951.0000000000009</v>
      </c>
      <c r="AG102" s="417">
        <v>6812</v>
      </c>
      <c r="AH102" s="417">
        <v>6676</v>
      </c>
      <c r="AI102" s="417">
        <v>6542</v>
      </c>
      <c r="AJ102" s="417">
        <v>6411</v>
      </c>
      <c r="AK102" s="417">
        <v>6283</v>
      </c>
      <c r="AL102" s="417">
        <v>6157</v>
      </c>
      <c r="AM102" s="417">
        <v>6034.0000000000009</v>
      </c>
      <c r="AN102" s="417">
        <v>5913.0000000000009</v>
      </c>
      <c r="AO102" s="417">
        <v>5795</v>
      </c>
      <c r="AP102" s="417">
        <v>5679</v>
      </c>
      <c r="AQ102" s="417">
        <v>5565</v>
      </c>
      <c r="AR102" s="417">
        <v>5454</v>
      </c>
      <c r="AS102" s="417">
        <v>5345</v>
      </c>
      <c r="AT102" s="417">
        <v>5238</v>
      </c>
      <c r="AU102" s="417">
        <v>5133</v>
      </c>
      <c r="AV102" s="417">
        <v>5030</v>
      </c>
      <c r="AW102" s="417">
        <v>4929</v>
      </c>
      <c r="AX102" s="417">
        <v>4830</v>
      </c>
      <c r="AY102" s="417">
        <v>4733</v>
      </c>
      <c r="AZ102" s="417">
        <v>4638</v>
      </c>
      <c r="BA102" s="417">
        <v>4545</v>
      </c>
      <c r="BB102" s="417">
        <v>4454</v>
      </c>
      <c r="BC102" s="417">
        <v>0</v>
      </c>
      <c r="BD102" s="417">
        <v>0</v>
      </c>
      <c r="BE102" s="417">
        <v>0</v>
      </c>
      <c r="BF102" s="417">
        <v>0</v>
      </c>
      <c r="BG102" s="417">
        <v>0</v>
      </c>
      <c r="BH102" s="417">
        <v>0</v>
      </c>
      <c r="BI102" s="417">
        <v>0</v>
      </c>
      <c r="BJ102" s="417">
        <v>0</v>
      </c>
      <c r="BK102" s="417">
        <v>0</v>
      </c>
      <c r="BL102" s="417">
        <v>0</v>
      </c>
      <c r="BM102" s="417">
        <v>0</v>
      </c>
      <c r="BN102" s="417">
        <v>0</v>
      </c>
      <c r="BO102" s="417">
        <v>0</v>
      </c>
      <c r="BP102" s="417">
        <v>0</v>
      </c>
      <c r="BQ102" s="417">
        <v>0</v>
      </c>
      <c r="BR102" s="417">
        <v>0</v>
      </c>
      <c r="BS102" s="417">
        <v>0</v>
      </c>
      <c r="BT102" s="417">
        <v>0</v>
      </c>
      <c r="BU102" s="417">
        <v>0</v>
      </c>
      <c r="BV102" s="417">
        <v>0</v>
      </c>
      <c r="BW102" s="417">
        <v>0</v>
      </c>
      <c r="BX102" s="417">
        <v>0</v>
      </c>
      <c r="BY102" s="417">
        <v>0</v>
      </c>
      <c r="BZ102" s="417">
        <v>0</v>
      </c>
      <c r="CA102" s="417">
        <v>0</v>
      </c>
      <c r="CB102" s="417">
        <v>0</v>
      </c>
      <c r="CC102" s="417">
        <v>0</v>
      </c>
      <c r="CD102" s="417">
        <v>0</v>
      </c>
      <c r="CE102" s="417">
        <v>0</v>
      </c>
      <c r="CF102" s="417">
        <v>0</v>
      </c>
      <c r="CG102" s="417">
        <v>0</v>
      </c>
      <c r="CH102" s="417">
        <v>0</v>
      </c>
      <c r="CI102" s="417">
        <v>0</v>
      </c>
      <c r="CJ102" s="417">
        <v>0</v>
      </c>
      <c r="CK102" s="417">
        <v>0</v>
      </c>
      <c r="CL102" s="417">
        <v>0</v>
      </c>
      <c r="CM102" s="417">
        <v>0</v>
      </c>
      <c r="CN102" s="417">
        <v>0</v>
      </c>
      <c r="CO102" s="417">
        <v>0</v>
      </c>
      <c r="CP102" s="417">
        <v>0</v>
      </c>
      <c r="CQ102" s="417">
        <v>0</v>
      </c>
      <c r="CR102" s="417">
        <v>0</v>
      </c>
      <c r="CS102" s="417">
        <v>0</v>
      </c>
      <c r="CT102" s="417"/>
      <c r="CU102" s="417"/>
      <c r="CV102" s="417"/>
      <c r="CW102" s="417"/>
      <c r="CX102" s="417"/>
      <c r="CY102" s="417"/>
      <c r="CZ102" s="417"/>
      <c r="DA102" s="417"/>
      <c r="DB102" s="417"/>
      <c r="DC102" s="417"/>
      <c r="DD102" s="417"/>
      <c r="DE102" s="417"/>
      <c r="DF102" s="417"/>
      <c r="DG102" s="417"/>
      <c r="DH102" s="417"/>
      <c r="DI102" s="417"/>
      <c r="DJ102" s="417"/>
      <c r="DK102" s="417"/>
    </row>
    <row r="103" spans="1:115" s="416" customFormat="1" ht="16.149999999999999" hidden="1">
      <c r="A103" s="421" t="s">
        <v>7</v>
      </c>
      <c r="B103" s="421">
        <v>2</v>
      </c>
      <c r="C103" s="416" t="s">
        <v>66</v>
      </c>
      <c r="D103" s="417">
        <v>0</v>
      </c>
      <c r="E103" s="417">
        <v>100</v>
      </c>
      <c r="F103" s="417">
        <v>200</v>
      </c>
      <c r="G103" s="417">
        <v>300</v>
      </c>
      <c r="H103" s="417">
        <v>400</v>
      </c>
      <c r="I103" s="417">
        <v>10000</v>
      </c>
      <c r="J103" s="417">
        <v>10000</v>
      </c>
      <c r="K103" s="417">
        <v>10000</v>
      </c>
      <c r="L103" s="417">
        <v>10000</v>
      </c>
      <c r="M103" s="417">
        <v>10000</v>
      </c>
      <c r="N103" s="417">
        <v>10000</v>
      </c>
      <c r="O103" s="417">
        <v>9800</v>
      </c>
      <c r="P103" s="417">
        <v>9604</v>
      </c>
      <c r="Q103" s="417">
        <v>9412</v>
      </c>
      <c r="R103" s="417">
        <v>9224</v>
      </c>
      <c r="S103" s="417">
        <v>9040</v>
      </c>
      <c r="T103" s="417">
        <v>8859</v>
      </c>
      <c r="U103" s="417">
        <v>8682</v>
      </c>
      <c r="V103" s="417">
        <v>8508</v>
      </c>
      <c r="W103" s="417">
        <v>8338</v>
      </c>
      <c r="X103" s="417">
        <v>8171.0000000000009</v>
      </c>
      <c r="Y103" s="417">
        <v>8008</v>
      </c>
      <c r="Z103" s="417">
        <v>7848.0000000000009</v>
      </c>
      <c r="AA103" s="417">
        <v>7691</v>
      </c>
      <c r="AB103" s="417">
        <v>7537</v>
      </c>
      <c r="AC103" s="417">
        <v>7386</v>
      </c>
      <c r="AD103" s="417">
        <v>7238</v>
      </c>
      <c r="AE103" s="417">
        <v>7093</v>
      </c>
      <c r="AF103" s="417">
        <v>6951.0000000000009</v>
      </c>
      <c r="AG103" s="417">
        <v>6812</v>
      </c>
      <c r="AH103" s="417">
        <v>6676</v>
      </c>
      <c r="AI103" s="417">
        <v>6542</v>
      </c>
      <c r="AJ103" s="417">
        <v>6411</v>
      </c>
      <c r="AK103" s="417">
        <v>6283</v>
      </c>
      <c r="AL103" s="417">
        <v>6157</v>
      </c>
      <c r="AM103" s="417">
        <v>6034.0000000000009</v>
      </c>
      <c r="AN103" s="417">
        <v>5913.0000000000009</v>
      </c>
      <c r="AO103" s="417">
        <v>5795</v>
      </c>
      <c r="AP103" s="417">
        <v>5679</v>
      </c>
      <c r="AQ103" s="417">
        <v>5565</v>
      </c>
      <c r="AR103" s="417">
        <v>5454</v>
      </c>
      <c r="AS103" s="417">
        <v>5345</v>
      </c>
      <c r="AT103" s="417">
        <v>5238</v>
      </c>
      <c r="AU103" s="417">
        <v>5133</v>
      </c>
      <c r="AV103" s="417">
        <v>5030</v>
      </c>
      <c r="AW103" s="417">
        <v>4929</v>
      </c>
      <c r="AX103" s="417">
        <v>4830</v>
      </c>
      <c r="AY103" s="417">
        <v>4733</v>
      </c>
      <c r="AZ103" s="417">
        <v>4638</v>
      </c>
      <c r="BA103" s="417">
        <v>4545</v>
      </c>
      <c r="BB103" s="417">
        <v>0</v>
      </c>
      <c r="BC103" s="417">
        <v>0</v>
      </c>
      <c r="BD103" s="417">
        <v>0</v>
      </c>
      <c r="BE103" s="417">
        <v>0</v>
      </c>
      <c r="BF103" s="417">
        <v>0</v>
      </c>
      <c r="BG103" s="417">
        <v>0</v>
      </c>
      <c r="BH103" s="417">
        <v>0</v>
      </c>
      <c r="BI103" s="417">
        <v>0</v>
      </c>
      <c r="BJ103" s="417">
        <v>0</v>
      </c>
      <c r="BK103" s="417">
        <v>0</v>
      </c>
      <c r="BL103" s="417">
        <v>0</v>
      </c>
      <c r="BM103" s="417">
        <v>0</v>
      </c>
      <c r="BN103" s="417">
        <v>0</v>
      </c>
      <c r="BO103" s="417">
        <v>0</v>
      </c>
      <c r="BP103" s="417">
        <v>0</v>
      </c>
      <c r="BQ103" s="417">
        <v>0</v>
      </c>
      <c r="BR103" s="417">
        <v>0</v>
      </c>
      <c r="BS103" s="417">
        <v>0</v>
      </c>
      <c r="BT103" s="417">
        <v>0</v>
      </c>
      <c r="BU103" s="417">
        <v>0</v>
      </c>
      <c r="BV103" s="417">
        <v>0</v>
      </c>
      <c r="BW103" s="417">
        <v>0</v>
      </c>
      <c r="BX103" s="417">
        <v>0</v>
      </c>
      <c r="BY103" s="417">
        <v>0</v>
      </c>
      <c r="BZ103" s="417">
        <v>0</v>
      </c>
      <c r="CA103" s="417">
        <v>0</v>
      </c>
      <c r="CB103" s="417">
        <v>0</v>
      </c>
      <c r="CC103" s="417">
        <v>0</v>
      </c>
      <c r="CD103" s="417">
        <v>0</v>
      </c>
      <c r="CE103" s="417">
        <v>0</v>
      </c>
      <c r="CF103" s="417">
        <v>0</v>
      </c>
      <c r="CG103" s="417">
        <v>0</v>
      </c>
      <c r="CH103" s="417">
        <v>0</v>
      </c>
      <c r="CI103" s="417">
        <v>0</v>
      </c>
      <c r="CJ103" s="417">
        <v>0</v>
      </c>
      <c r="CK103" s="417">
        <v>0</v>
      </c>
      <c r="CL103" s="417">
        <v>0</v>
      </c>
      <c r="CM103" s="417">
        <v>0</v>
      </c>
      <c r="CN103" s="417">
        <v>0</v>
      </c>
      <c r="CO103" s="417">
        <v>0</v>
      </c>
      <c r="CP103" s="417">
        <v>0</v>
      </c>
      <c r="CQ103" s="417">
        <v>0</v>
      </c>
      <c r="CR103" s="417">
        <v>0</v>
      </c>
      <c r="CS103" s="417">
        <v>0</v>
      </c>
      <c r="CT103" s="417"/>
      <c r="CU103" s="417"/>
      <c r="CV103" s="417"/>
      <c r="CW103" s="417"/>
      <c r="CX103" s="417"/>
      <c r="CY103" s="417"/>
      <c r="CZ103" s="417"/>
      <c r="DA103" s="417"/>
      <c r="DB103" s="417"/>
      <c r="DC103" s="417"/>
      <c r="DD103" s="417"/>
      <c r="DE103" s="417"/>
      <c r="DF103" s="417"/>
      <c r="DG103" s="417"/>
      <c r="DH103" s="417"/>
      <c r="DI103" s="417"/>
      <c r="DJ103" s="417"/>
      <c r="DK103" s="417"/>
    </row>
    <row r="104" spans="1:115" s="416" customFormat="1" ht="16.149999999999999" hidden="1">
      <c r="A104" s="421" t="s">
        <v>7</v>
      </c>
      <c r="B104" s="421">
        <v>2</v>
      </c>
      <c r="C104" s="416" t="s">
        <v>67</v>
      </c>
      <c r="D104" s="417">
        <v>0</v>
      </c>
      <c r="E104" s="417">
        <v>100</v>
      </c>
      <c r="F104" s="417">
        <v>200</v>
      </c>
      <c r="G104" s="417">
        <v>300</v>
      </c>
      <c r="H104" s="417">
        <v>400</v>
      </c>
      <c r="I104" s="417">
        <v>10000</v>
      </c>
      <c r="J104" s="417">
        <v>10000</v>
      </c>
      <c r="K104" s="417">
        <v>10000</v>
      </c>
      <c r="L104" s="417">
        <v>10000</v>
      </c>
      <c r="M104" s="417">
        <v>10000</v>
      </c>
      <c r="N104" s="417">
        <v>10000</v>
      </c>
      <c r="O104" s="417">
        <v>9800</v>
      </c>
      <c r="P104" s="417">
        <v>9604</v>
      </c>
      <c r="Q104" s="417">
        <v>9412</v>
      </c>
      <c r="R104" s="417">
        <v>9224</v>
      </c>
      <c r="S104" s="417">
        <v>9040</v>
      </c>
      <c r="T104" s="417">
        <v>8859</v>
      </c>
      <c r="U104" s="417">
        <v>8682</v>
      </c>
      <c r="V104" s="417">
        <v>8508</v>
      </c>
      <c r="W104" s="417">
        <v>8338</v>
      </c>
      <c r="X104" s="417">
        <v>8171.0000000000009</v>
      </c>
      <c r="Y104" s="417">
        <v>8008</v>
      </c>
      <c r="Z104" s="417">
        <v>7848.0000000000009</v>
      </c>
      <c r="AA104" s="417">
        <v>7691</v>
      </c>
      <c r="AB104" s="417">
        <v>7537</v>
      </c>
      <c r="AC104" s="417">
        <v>7386</v>
      </c>
      <c r="AD104" s="417">
        <v>7238</v>
      </c>
      <c r="AE104" s="417">
        <v>7093</v>
      </c>
      <c r="AF104" s="417">
        <v>6951.0000000000009</v>
      </c>
      <c r="AG104" s="417">
        <v>6812</v>
      </c>
      <c r="AH104" s="417">
        <v>6676</v>
      </c>
      <c r="AI104" s="417">
        <v>6542</v>
      </c>
      <c r="AJ104" s="417">
        <v>6411</v>
      </c>
      <c r="AK104" s="417">
        <v>6283</v>
      </c>
      <c r="AL104" s="417">
        <v>6157</v>
      </c>
      <c r="AM104" s="417">
        <v>6034.0000000000009</v>
      </c>
      <c r="AN104" s="417">
        <v>5913.0000000000009</v>
      </c>
      <c r="AO104" s="417">
        <v>5795</v>
      </c>
      <c r="AP104" s="417">
        <v>5679</v>
      </c>
      <c r="AQ104" s="417">
        <v>5565</v>
      </c>
      <c r="AR104" s="417">
        <v>5454</v>
      </c>
      <c r="AS104" s="417">
        <v>5345</v>
      </c>
      <c r="AT104" s="417">
        <v>5238</v>
      </c>
      <c r="AU104" s="417">
        <v>5133</v>
      </c>
      <c r="AV104" s="417">
        <v>5030</v>
      </c>
      <c r="AW104" s="417">
        <v>4929</v>
      </c>
      <c r="AX104" s="417">
        <v>4830</v>
      </c>
      <c r="AY104" s="417">
        <v>4733</v>
      </c>
      <c r="AZ104" s="417">
        <v>4638</v>
      </c>
      <c r="BA104" s="417">
        <v>0</v>
      </c>
      <c r="BB104" s="417">
        <v>0</v>
      </c>
      <c r="BC104" s="417">
        <v>0</v>
      </c>
      <c r="BD104" s="417">
        <v>0</v>
      </c>
      <c r="BE104" s="417">
        <v>0</v>
      </c>
      <c r="BF104" s="417">
        <v>0</v>
      </c>
      <c r="BG104" s="417">
        <v>0</v>
      </c>
      <c r="BH104" s="417">
        <v>0</v>
      </c>
      <c r="BI104" s="417">
        <v>0</v>
      </c>
      <c r="BJ104" s="417">
        <v>0</v>
      </c>
      <c r="BK104" s="417">
        <v>0</v>
      </c>
      <c r="BL104" s="417">
        <v>0</v>
      </c>
      <c r="BM104" s="417">
        <v>0</v>
      </c>
      <c r="BN104" s="417">
        <v>0</v>
      </c>
      <c r="BO104" s="417">
        <v>0</v>
      </c>
      <c r="BP104" s="417">
        <v>0</v>
      </c>
      <c r="BQ104" s="417">
        <v>0</v>
      </c>
      <c r="BR104" s="417">
        <v>0</v>
      </c>
      <c r="BS104" s="417">
        <v>0</v>
      </c>
      <c r="BT104" s="417">
        <v>0</v>
      </c>
      <c r="BU104" s="417">
        <v>0</v>
      </c>
      <c r="BV104" s="417">
        <v>0</v>
      </c>
      <c r="BW104" s="417">
        <v>0</v>
      </c>
      <c r="BX104" s="417">
        <v>0</v>
      </c>
      <c r="BY104" s="417">
        <v>0</v>
      </c>
      <c r="BZ104" s="417">
        <v>0</v>
      </c>
      <c r="CA104" s="417">
        <v>0</v>
      </c>
      <c r="CB104" s="417">
        <v>0</v>
      </c>
      <c r="CC104" s="417">
        <v>0</v>
      </c>
      <c r="CD104" s="417">
        <v>0</v>
      </c>
      <c r="CE104" s="417">
        <v>0</v>
      </c>
      <c r="CF104" s="417">
        <v>0</v>
      </c>
      <c r="CG104" s="417">
        <v>0</v>
      </c>
      <c r="CH104" s="417">
        <v>0</v>
      </c>
      <c r="CI104" s="417">
        <v>0</v>
      </c>
      <c r="CJ104" s="417">
        <v>0</v>
      </c>
      <c r="CK104" s="417">
        <v>0</v>
      </c>
      <c r="CL104" s="417">
        <v>0</v>
      </c>
      <c r="CM104" s="417">
        <v>0</v>
      </c>
      <c r="CN104" s="417">
        <v>0</v>
      </c>
      <c r="CO104" s="417">
        <v>0</v>
      </c>
      <c r="CP104" s="417">
        <v>0</v>
      </c>
      <c r="CQ104" s="417">
        <v>0</v>
      </c>
      <c r="CR104" s="417">
        <v>0</v>
      </c>
      <c r="CS104" s="417">
        <v>0</v>
      </c>
      <c r="CT104" s="417"/>
      <c r="CU104" s="417"/>
      <c r="CV104" s="417"/>
      <c r="CW104" s="417"/>
      <c r="CX104" s="417"/>
      <c r="CY104" s="417"/>
      <c r="CZ104" s="417"/>
      <c r="DA104" s="417"/>
      <c r="DB104" s="417"/>
      <c r="DC104" s="417"/>
      <c r="DD104" s="417"/>
      <c r="DE104" s="417"/>
      <c r="DF104" s="417"/>
      <c r="DG104" s="417"/>
      <c r="DH104" s="417"/>
      <c r="DI104" s="417"/>
      <c r="DJ104" s="417"/>
      <c r="DK104" s="417"/>
    </row>
    <row r="105" spans="1:115" s="416" customFormat="1" ht="16.149999999999999" hidden="1">
      <c r="A105" s="421" t="s">
        <v>7</v>
      </c>
      <c r="B105" s="421">
        <v>2</v>
      </c>
      <c r="C105" s="416" t="s">
        <v>68</v>
      </c>
      <c r="D105" s="417">
        <v>0</v>
      </c>
      <c r="E105" s="417">
        <v>100</v>
      </c>
      <c r="F105" s="417">
        <v>200</v>
      </c>
      <c r="G105" s="417">
        <v>300</v>
      </c>
      <c r="H105" s="417">
        <v>400</v>
      </c>
      <c r="I105" s="417">
        <v>10000</v>
      </c>
      <c r="J105" s="417">
        <v>10000</v>
      </c>
      <c r="K105" s="417">
        <v>10000</v>
      </c>
      <c r="L105" s="417">
        <v>10000</v>
      </c>
      <c r="M105" s="417">
        <v>10000</v>
      </c>
      <c r="N105" s="417">
        <v>10000</v>
      </c>
      <c r="O105" s="417">
        <v>9800</v>
      </c>
      <c r="P105" s="417">
        <v>9604</v>
      </c>
      <c r="Q105" s="417">
        <v>9412</v>
      </c>
      <c r="R105" s="417">
        <v>9224</v>
      </c>
      <c r="S105" s="417">
        <v>9040</v>
      </c>
      <c r="T105" s="417">
        <v>8859</v>
      </c>
      <c r="U105" s="417">
        <v>8682</v>
      </c>
      <c r="V105" s="417">
        <v>8508</v>
      </c>
      <c r="W105" s="417">
        <v>8338</v>
      </c>
      <c r="X105" s="417">
        <v>8171.0000000000009</v>
      </c>
      <c r="Y105" s="417">
        <v>8008</v>
      </c>
      <c r="Z105" s="417">
        <v>7848.0000000000009</v>
      </c>
      <c r="AA105" s="417">
        <v>7691</v>
      </c>
      <c r="AB105" s="417">
        <v>7537</v>
      </c>
      <c r="AC105" s="417">
        <v>7386</v>
      </c>
      <c r="AD105" s="417">
        <v>7238</v>
      </c>
      <c r="AE105" s="417">
        <v>7093</v>
      </c>
      <c r="AF105" s="417">
        <v>6951.0000000000009</v>
      </c>
      <c r="AG105" s="417">
        <v>6812</v>
      </c>
      <c r="AH105" s="417">
        <v>6676</v>
      </c>
      <c r="AI105" s="417">
        <v>6542</v>
      </c>
      <c r="AJ105" s="417">
        <v>6411</v>
      </c>
      <c r="AK105" s="417">
        <v>6283</v>
      </c>
      <c r="AL105" s="417">
        <v>6157</v>
      </c>
      <c r="AM105" s="417">
        <v>6034.0000000000009</v>
      </c>
      <c r="AN105" s="417">
        <v>5913.0000000000009</v>
      </c>
      <c r="AO105" s="417">
        <v>5795</v>
      </c>
      <c r="AP105" s="417">
        <v>5679</v>
      </c>
      <c r="AQ105" s="417">
        <v>5565</v>
      </c>
      <c r="AR105" s="417">
        <v>5454</v>
      </c>
      <c r="AS105" s="417">
        <v>5345</v>
      </c>
      <c r="AT105" s="417">
        <v>5238</v>
      </c>
      <c r="AU105" s="417">
        <v>5133</v>
      </c>
      <c r="AV105" s="417">
        <v>5030</v>
      </c>
      <c r="AW105" s="417">
        <v>4929</v>
      </c>
      <c r="AX105" s="417">
        <v>4830</v>
      </c>
      <c r="AY105" s="417">
        <v>4733</v>
      </c>
      <c r="AZ105" s="417">
        <v>0</v>
      </c>
      <c r="BA105" s="417">
        <v>0</v>
      </c>
      <c r="BB105" s="417">
        <v>0</v>
      </c>
      <c r="BC105" s="417">
        <v>0</v>
      </c>
      <c r="BD105" s="417">
        <v>0</v>
      </c>
      <c r="BE105" s="417">
        <v>0</v>
      </c>
      <c r="BF105" s="417">
        <v>0</v>
      </c>
      <c r="BG105" s="417">
        <v>0</v>
      </c>
      <c r="BH105" s="417">
        <v>0</v>
      </c>
      <c r="BI105" s="417">
        <v>0</v>
      </c>
      <c r="BJ105" s="417">
        <v>0</v>
      </c>
      <c r="BK105" s="417">
        <v>0</v>
      </c>
      <c r="BL105" s="417">
        <v>0</v>
      </c>
      <c r="BM105" s="417">
        <v>0</v>
      </c>
      <c r="BN105" s="417">
        <v>0</v>
      </c>
      <c r="BO105" s="417">
        <v>0</v>
      </c>
      <c r="BP105" s="417">
        <v>0</v>
      </c>
      <c r="BQ105" s="417">
        <v>0</v>
      </c>
      <c r="BR105" s="417">
        <v>0</v>
      </c>
      <c r="BS105" s="417">
        <v>0</v>
      </c>
      <c r="BT105" s="417">
        <v>0</v>
      </c>
      <c r="BU105" s="417">
        <v>0</v>
      </c>
      <c r="BV105" s="417">
        <v>0</v>
      </c>
      <c r="BW105" s="417">
        <v>0</v>
      </c>
      <c r="BX105" s="417">
        <v>0</v>
      </c>
      <c r="BY105" s="417">
        <v>0</v>
      </c>
      <c r="BZ105" s="417">
        <v>0</v>
      </c>
      <c r="CA105" s="417">
        <v>0</v>
      </c>
      <c r="CB105" s="417">
        <v>0</v>
      </c>
      <c r="CC105" s="417">
        <v>0</v>
      </c>
      <c r="CD105" s="417">
        <v>0</v>
      </c>
      <c r="CE105" s="417">
        <v>0</v>
      </c>
      <c r="CF105" s="417">
        <v>0</v>
      </c>
      <c r="CG105" s="417">
        <v>0</v>
      </c>
      <c r="CH105" s="417">
        <v>0</v>
      </c>
      <c r="CI105" s="417">
        <v>0</v>
      </c>
      <c r="CJ105" s="417">
        <v>0</v>
      </c>
      <c r="CK105" s="417">
        <v>0</v>
      </c>
      <c r="CL105" s="417">
        <v>0</v>
      </c>
      <c r="CM105" s="417">
        <v>0</v>
      </c>
      <c r="CN105" s="417">
        <v>0</v>
      </c>
      <c r="CO105" s="417">
        <v>0</v>
      </c>
      <c r="CP105" s="417">
        <v>0</v>
      </c>
      <c r="CQ105" s="417">
        <v>0</v>
      </c>
      <c r="CR105" s="417">
        <v>0</v>
      </c>
      <c r="CS105" s="417">
        <v>0</v>
      </c>
      <c r="CT105" s="417"/>
      <c r="CU105" s="417"/>
      <c r="CV105" s="417"/>
      <c r="CW105" s="417"/>
      <c r="CX105" s="417"/>
      <c r="CY105" s="417"/>
      <c r="CZ105" s="417"/>
      <c r="DA105" s="417"/>
      <c r="DB105" s="417"/>
      <c r="DC105" s="417"/>
      <c r="DD105" s="417"/>
      <c r="DE105" s="417"/>
      <c r="DF105" s="417"/>
      <c r="DG105" s="417"/>
      <c r="DH105" s="417"/>
      <c r="DI105" s="417"/>
      <c r="DJ105" s="417"/>
      <c r="DK105" s="417"/>
    </row>
    <row r="106" spans="1:115" s="416" customFormat="1" ht="16.149999999999999" hidden="1">
      <c r="A106" s="421" t="s">
        <v>7</v>
      </c>
      <c r="B106" s="421">
        <v>2</v>
      </c>
      <c r="C106" s="416" t="s">
        <v>69</v>
      </c>
      <c r="D106" s="417">
        <v>0</v>
      </c>
      <c r="E106" s="417">
        <v>100</v>
      </c>
      <c r="F106" s="417">
        <v>200</v>
      </c>
      <c r="G106" s="417">
        <v>300</v>
      </c>
      <c r="H106" s="417">
        <v>400</v>
      </c>
      <c r="I106" s="417">
        <v>10000</v>
      </c>
      <c r="J106" s="417">
        <v>10000</v>
      </c>
      <c r="K106" s="417">
        <v>10000</v>
      </c>
      <c r="L106" s="417">
        <v>10000</v>
      </c>
      <c r="M106" s="417">
        <v>10000</v>
      </c>
      <c r="N106" s="417">
        <v>10000</v>
      </c>
      <c r="O106" s="417">
        <v>9800</v>
      </c>
      <c r="P106" s="417">
        <v>9604</v>
      </c>
      <c r="Q106" s="417">
        <v>9412</v>
      </c>
      <c r="R106" s="417">
        <v>9224</v>
      </c>
      <c r="S106" s="417">
        <v>9040</v>
      </c>
      <c r="T106" s="417">
        <v>8859</v>
      </c>
      <c r="U106" s="417">
        <v>8682</v>
      </c>
      <c r="V106" s="417">
        <v>8508</v>
      </c>
      <c r="W106" s="417">
        <v>8338</v>
      </c>
      <c r="X106" s="417">
        <v>8171.0000000000009</v>
      </c>
      <c r="Y106" s="417">
        <v>8008</v>
      </c>
      <c r="Z106" s="417">
        <v>7848.0000000000009</v>
      </c>
      <c r="AA106" s="417">
        <v>7691</v>
      </c>
      <c r="AB106" s="417">
        <v>7537</v>
      </c>
      <c r="AC106" s="417">
        <v>7386</v>
      </c>
      <c r="AD106" s="417">
        <v>7238</v>
      </c>
      <c r="AE106" s="417">
        <v>7093</v>
      </c>
      <c r="AF106" s="417">
        <v>6951.0000000000009</v>
      </c>
      <c r="AG106" s="417">
        <v>6812</v>
      </c>
      <c r="AH106" s="417">
        <v>6676</v>
      </c>
      <c r="AI106" s="417">
        <v>6542</v>
      </c>
      <c r="AJ106" s="417">
        <v>6411</v>
      </c>
      <c r="AK106" s="417">
        <v>6283</v>
      </c>
      <c r="AL106" s="417">
        <v>6157</v>
      </c>
      <c r="AM106" s="417">
        <v>6034.0000000000009</v>
      </c>
      <c r="AN106" s="417">
        <v>5913.0000000000009</v>
      </c>
      <c r="AO106" s="417">
        <v>5795</v>
      </c>
      <c r="AP106" s="417">
        <v>5679</v>
      </c>
      <c r="AQ106" s="417">
        <v>5565</v>
      </c>
      <c r="AR106" s="417">
        <v>5454</v>
      </c>
      <c r="AS106" s="417">
        <v>5345</v>
      </c>
      <c r="AT106" s="417">
        <v>5238</v>
      </c>
      <c r="AU106" s="417">
        <v>5133</v>
      </c>
      <c r="AV106" s="417">
        <v>5030</v>
      </c>
      <c r="AW106" s="417">
        <v>4929</v>
      </c>
      <c r="AX106" s="417">
        <v>4830</v>
      </c>
      <c r="AY106" s="417">
        <v>0</v>
      </c>
      <c r="AZ106" s="417">
        <v>0</v>
      </c>
      <c r="BA106" s="417">
        <v>0</v>
      </c>
      <c r="BB106" s="417">
        <v>0</v>
      </c>
      <c r="BC106" s="417">
        <v>0</v>
      </c>
      <c r="BD106" s="417">
        <v>0</v>
      </c>
      <c r="BE106" s="417">
        <v>0</v>
      </c>
      <c r="BF106" s="417">
        <v>0</v>
      </c>
      <c r="BG106" s="417">
        <v>0</v>
      </c>
      <c r="BH106" s="417">
        <v>0</v>
      </c>
      <c r="BI106" s="417">
        <v>0</v>
      </c>
      <c r="BJ106" s="417">
        <v>0</v>
      </c>
      <c r="BK106" s="417">
        <v>0</v>
      </c>
      <c r="BL106" s="417">
        <v>0</v>
      </c>
      <c r="BM106" s="417">
        <v>0</v>
      </c>
      <c r="BN106" s="417">
        <v>0</v>
      </c>
      <c r="BO106" s="417">
        <v>0</v>
      </c>
      <c r="BP106" s="417">
        <v>0</v>
      </c>
      <c r="BQ106" s="417">
        <v>0</v>
      </c>
      <c r="BR106" s="417">
        <v>0</v>
      </c>
      <c r="BS106" s="417">
        <v>0</v>
      </c>
      <c r="BT106" s="417">
        <v>0</v>
      </c>
      <c r="BU106" s="417">
        <v>0</v>
      </c>
      <c r="BV106" s="417">
        <v>0</v>
      </c>
      <c r="BW106" s="417">
        <v>0</v>
      </c>
      <c r="BX106" s="417">
        <v>0</v>
      </c>
      <c r="BY106" s="417">
        <v>0</v>
      </c>
      <c r="BZ106" s="417">
        <v>0</v>
      </c>
      <c r="CA106" s="417">
        <v>0</v>
      </c>
      <c r="CB106" s="417">
        <v>0</v>
      </c>
      <c r="CC106" s="417">
        <v>0</v>
      </c>
      <c r="CD106" s="417">
        <v>0</v>
      </c>
      <c r="CE106" s="417">
        <v>0</v>
      </c>
      <c r="CF106" s="417">
        <v>0</v>
      </c>
      <c r="CG106" s="417">
        <v>0</v>
      </c>
      <c r="CH106" s="417">
        <v>0</v>
      </c>
      <c r="CI106" s="417">
        <v>0</v>
      </c>
      <c r="CJ106" s="417">
        <v>0</v>
      </c>
      <c r="CK106" s="417">
        <v>0</v>
      </c>
      <c r="CL106" s="417">
        <v>0</v>
      </c>
      <c r="CM106" s="417">
        <v>0</v>
      </c>
      <c r="CN106" s="417">
        <v>0</v>
      </c>
      <c r="CO106" s="417">
        <v>0</v>
      </c>
      <c r="CP106" s="417">
        <v>0</v>
      </c>
      <c r="CQ106" s="417">
        <v>0</v>
      </c>
      <c r="CR106" s="417">
        <v>0</v>
      </c>
      <c r="CS106" s="417">
        <v>0</v>
      </c>
      <c r="CT106" s="417"/>
      <c r="CU106" s="417"/>
      <c r="CV106" s="417"/>
      <c r="CW106" s="417"/>
      <c r="CX106" s="417"/>
      <c r="CY106" s="417"/>
      <c r="CZ106" s="417"/>
      <c r="DA106" s="417"/>
      <c r="DB106" s="417"/>
      <c r="DC106" s="417"/>
      <c r="DD106" s="417"/>
      <c r="DE106" s="417"/>
      <c r="DF106" s="417"/>
      <c r="DG106" s="417"/>
      <c r="DH106" s="417"/>
      <c r="DI106" s="417"/>
      <c r="DJ106" s="417"/>
      <c r="DK106" s="417"/>
    </row>
    <row r="107" spans="1:115" s="416" customFormat="1" ht="16.149999999999999" hidden="1">
      <c r="A107" s="421" t="s">
        <v>7</v>
      </c>
      <c r="B107" s="421">
        <v>2</v>
      </c>
      <c r="C107" s="416" t="s">
        <v>70</v>
      </c>
      <c r="D107" s="417">
        <v>0</v>
      </c>
      <c r="E107" s="417">
        <v>100</v>
      </c>
      <c r="F107" s="417">
        <v>200</v>
      </c>
      <c r="G107" s="417">
        <v>300</v>
      </c>
      <c r="H107" s="417">
        <v>400</v>
      </c>
      <c r="I107" s="417">
        <v>10000</v>
      </c>
      <c r="J107" s="417">
        <v>10000</v>
      </c>
      <c r="K107" s="417">
        <v>10000</v>
      </c>
      <c r="L107" s="417">
        <v>10000</v>
      </c>
      <c r="M107" s="417">
        <v>10000</v>
      </c>
      <c r="N107" s="417">
        <v>10000</v>
      </c>
      <c r="O107" s="417">
        <v>9800</v>
      </c>
      <c r="P107" s="417">
        <v>9604</v>
      </c>
      <c r="Q107" s="417">
        <v>9412</v>
      </c>
      <c r="R107" s="417">
        <v>9224</v>
      </c>
      <c r="S107" s="417">
        <v>9040</v>
      </c>
      <c r="T107" s="417">
        <v>8859</v>
      </c>
      <c r="U107" s="417">
        <v>8682</v>
      </c>
      <c r="V107" s="417">
        <v>8508</v>
      </c>
      <c r="W107" s="417">
        <v>8338</v>
      </c>
      <c r="X107" s="417">
        <v>8171.0000000000009</v>
      </c>
      <c r="Y107" s="417">
        <v>8008</v>
      </c>
      <c r="Z107" s="417">
        <v>7848.0000000000009</v>
      </c>
      <c r="AA107" s="417">
        <v>7691</v>
      </c>
      <c r="AB107" s="417">
        <v>7537</v>
      </c>
      <c r="AC107" s="417">
        <v>7386</v>
      </c>
      <c r="AD107" s="417">
        <v>7238</v>
      </c>
      <c r="AE107" s="417">
        <v>7093</v>
      </c>
      <c r="AF107" s="417">
        <v>6951.0000000000009</v>
      </c>
      <c r="AG107" s="417">
        <v>6812</v>
      </c>
      <c r="AH107" s="417">
        <v>6676</v>
      </c>
      <c r="AI107" s="417">
        <v>6542</v>
      </c>
      <c r="AJ107" s="417">
        <v>6411</v>
      </c>
      <c r="AK107" s="417">
        <v>6283</v>
      </c>
      <c r="AL107" s="417">
        <v>6157</v>
      </c>
      <c r="AM107" s="417">
        <v>6034.0000000000009</v>
      </c>
      <c r="AN107" s="417">
        <v>5913.0000000000009</v>
      </c>
      <c r="AO107" s="417">
        <v>5795</v>
      </c>
      <c r="AP107" s="417">
        <v>5679</v>
      </c>
      <c r="AQ107" s="417">
        <v>5565</v>
      </c>
      <c r="AR107" s="417">
        <v>5454</v>
      </c>
      <c r="AS107" s="417">
        <v>5345</v>
      </c>
      <c r="AT107" s="417">
        <v>5238</v>
      </c>
      <c r="AU107" s="417">
        <v>5133</v>
      </c>
      <c r="AV107" s="417">
        <v>5030</v>
      </c>
      <c r="AW107" s="417">
        <v>4929</v>
      </c>
      <c r="AX107" s="417">
        <v>0</v>
      </c>
      <c r="AY107" s="417">
        <v>0</v>
      </c>
      <c r="AZ107" s="417">
        <v>0</v>
      </c>
      <c r="BA107" s="417">
        <v>0</v>
      </c>
      <c r="BB107" s="417">
        <v>0</v>
      </c>
      <c r="BC107" s="417">
        <v>0</v>
      </c>
      <c r="BD107" s="417">
        <v>0</v>
      </c>
      <c r="BE107" s="417">
        <v>0</v>
      </c>
      <c r="BF107" s="417">
        <v>0</v>
      </c>
      <c r="BG107" s="417">
        <v>0</v>
      </c>
      <c r="BH107" s="417">
        <v>0</v>
      </c>
      <c r="BI107" s="417">
        <v>0</v>
      </c>
      <c r="BJ107" s="417">
        <v>0</v>
      </c>
      <c r="BK107" s="417">
        <v>0</v>
      </c>
      <c r="BL107" s="417">
        <v>0</v>
      </c>
      <c r="BM107" s="417">
        <v>0</v>
      </c>
      <c r="BN107" s="417">
        <v>0</v>
      </c>
      <c r="BO107" s="417">
        <v>0</v>
      </c>
      <c r="BP107" s="417">
        <v>0</v>
      </c>
      <c r="BQ107" s="417">
        <v>0</v>
      </c>
      <c r="BR107" s="417">
        <v>0</v>
      </c>
      <c r="BS107" s="417">
        <v>0</v>
      </c>
      <c r="BT107" s="417">
        <v>0</v>
      </c>
      <c r="BU107" s="417">
        <v>0</v>
      </c>
      <c r="BV107" s="417">
        <v>0</v>
      </c>
      <c r="BW107" s="417">
        <v>0</v>
      </c>
      <c r="BX107" s="417">
        <v>0</v>
      </c>
      <c r="BY107" s="417">
        <v>0</v>
      </c>
      <c r="BZ107" s="417">
        <v>0</v>
      </c>
      <c r="CA107" s="417">
        <v>0</v>
      </c>
      <c r="CB107" s="417">
        <v>0</v>
      </c>
      <c r="CC107" s="417">
        <v>0</v>
      </c>
      <c r="CD107" s="417">
        <v>0</v>
      </c>
      <c r="CE107" s="417">
        <v>0</v>
      </c>
      <c r="CF107" s="417">
        <v>0</v>
      </c>
      <c r="CG107" s="417">
        <v>0</v>
      </c>
      <c r="CH107" s="417">
        <v>0</v>
      </c>
      <c r="CI107" s="417">
        <v>0</v>
      </c>
      <c r="CJ107" s="417">
        <v>0</v>
      </c>
      <c r="CK107" s="417">
        <v>0</v>
      </c>
      <c r="CL107" s="417">
        <v>0</v>
      </c>
      <c r="CM107" s="417">
        <v>0</v>
      </c>
      <c r="CN107" s="417">
        <v>0</v>
      </c>
      <c r="CO107" s="417">
        <v>0</v>
      </c>
      <c r="CP107" s="417">
        <v>0</v>
      </c>
      <c r="CQ107" s="417">
        <v>0</v>
      </c>
      <c r="CR107" s="417">
        <v>0</v>
      </c>
      <c r="CS107" s="417">
        <v>0</v>
      </c>
      <c r="CT107" s="417"/>
      <c r="CU107" s="417"/>
      <c r="CV107" s="417"/>
      <c r="CW107" s="417"/>
      <c r="CX107" s="417"/>
      <c r="CY107" s="417"/>
      <c r="CZ107" s="417"/>
      <c r="DA107" s="417"/>
      <c r="DB107" s="417"/>
      <c r="DC107" s="417"/>
      <c r="DD107" s="417"/>
      <c r="DE107" s="417"/>
      <c r="DF107" s="417"/>
      <c r="DG107" s="417"/>
      <c r="DH107" s="417"/>
      <c r="DI107" s="417"/>
      <c r="DJ107" s="417"/>
      <c r="DK107" s="417"/>
    </row>
    <row r="108" spans="1:115" s="416" customFormat="1" ht="16.149999999999999" hidden="1">
      <c r="A108" s="421" t="s">
        <v>7</v>
      </c>
      <c r="B108" s="421">
        <v>2</v>
      </c>
      <c r="C108" s="416" t="s">
        <v>71</v>
      </c>
      <c r="D108" s="417">
        <v>0</v>
      </c>
      <c r="E108" s="417">
        <v>100</v>
      </c>
      <c r="F108" s="417">
        <v>200</v>
      </c>
      <c r="G108" s="417">
        <v>300</v>
      </c>
      <c r="H108" s="417">
        <v>400</v>
      </c>
      <c r="I108" s="417">
        <v>10000</v>
      </c>
      <c r="J108" s="417">
        <v>10000</v>
      </c>
      <c r="K108" s="417">
        <v>10000</v>
      </c>
      <c r="L108" s="417">
        <v>10000</v>
      </c>
      <c r="M108" s="417">
        <v>10000</v>
      </c>
      <c r="N108" s="417">
        <v>10000</v>
      </c>
      <c r="O108" s="417">
        <v>9800</v>
      </c>
      <c r="P108" s="417">
        <v>9604</v>
      </c>
      <c r="Q108" s="417">
        <v>9412</v>
      </c>
      <c r="R108" s="417">
        <v>9224</v>
      </c>
      <c r="S108" s="417">
        <v>9040</v>
      </c>
      <c r="T108" s="417">
        <v>8859</v>
      </c>
      <c r="U108" s="417">
        <v>8682</v>
      </c>
      <c r="V108" s="417">
        <v>8508</v>
      </c>
      <c r="W108" s="417">
        <v>8338</v>
      </c>
      <c r="X108" s="417">
        <v>8171.0000000000009</v>
      </c>
      <c r="Y108" s="417">
        <v>8008</v>
      </c>
      <c r="Z108" s="417">
        <v>7848.0000000000009</v>
      </c>
      <c r="AA108" s="417">
        <v>7691</v>
      </c>
      <c r="AB108" s="417">
        <v>7537</v>
      </c>
      <c r="AC108" s="417">
        <v>7386</v>
      </c>
      <c r="AD108" s="417">
        <v>7238</v>
      </c>
      <c r="AE108" s="417">
        <v>7093</v>
      </c>
      <c r="AF108" s="417">
        <v>6951.0000000000009</v>
      </c>
      <c r="AG108" s="417">
        <v>6812</v>
      </c>
      <c r="AH108" s="417">
        <v>6676</v>
      </c>
      <c r="AI108" s="417">
        <v>6542</v>
      </c>
      <c r="AJ108" s="417">
        <v>6411</v>
      </c>
      <c r="AK108" s="417">
        <v>6283</v>
      </c>
      <c r="AL108" s="417">
        <v>6157</v>
      </c>
      <c r="AM108" s="417">
        <v>6034.0000000000009</v>
      </c>
      <c r="AN108" s="417">
        <v>5913.0000000000009</v>
      </c>
      <c r="AO108" s="417">
        <v>5795</v>
      </c>
      <c r="AP108" s="417">
        <v>5679</v>
      </c>
      <c r="AQ108" s="417">
        <v>5565</v>
      </c>
      <c r="AR108" s="417">
        <v>5454</v>
      </c>
      <c r="AS108" s="417">
        <v>5345</v>
      </c>
      <c r="AT108" s="417">
        <v>5238</v>
      </c>
      <c r="AU108" s="417">
        <v>5133</v>
      </c>
      <c r="AV108" s="417">
        <v>5030</v>
      </c>
      <c r="AW108" s="417">
        <v>0</v>
      </c>
      <c r="AX108" s="417">
        <v>0</v>
      </c>
      <c r="AY108" s="417">
        <v>0</v>
      </c>
      <c r="AZ108" s="417">
        <v>0</v>
      </c>
      <c r="BA108" s="417">
        <v>0</v>
      </c>
      <c r="BB108" s="417">
        <v>0</v>
      </c>
      <c r="BC108" s="417">
        <v>0</v>
      </c>
      <c r="BD108" s="417">
        <v>0</v>
      </c>
      <c r="BE108" s="417">
        <v>0</v>
      </c>
      <c r="BF108" s="417">
        <v>0</v>
      </c>
      <c r="BG108" s="417">
        <v>0</v>
      </c>
      <c r="BH108" s="417">
        <v>0</v>
      </c>
      <c r="BI108" s="417">
        <v>0</v>
      </c>
      <c r="BJ108" s="417">
        <v>0</v>
      </c>
      <c r="BK108" s="417">
        <v>0</v>
      </c>
      <c r="BL108" s="417">
        <v>0</v>
      </c>
      <c r="BM108" s="417">
        <v>0</v>
      </c>
      <c r="BN108" s="417">
        <v>0</v>
      </c>
      <c r="BO108" s="417">
        <v>0</v>
      </c>
      <c r="BP108" s="417">
        <v>0</v>
      </c>
      <c r="BQ108" s="417">
        <v>0</v>
      </c>
      <c r="BR108" s="417">
        <v>0</v>
      </c>
      <c r="BS108" s="417">
        <v>0</v>
      </c>
      <c r="BT108" s="417">
        <v>0</v>
      </c>
      <c r="BU108" s="417">
        <v>0</v>
      </c>
      <c r="BV108" s="417">
        <v>0</v>
      </c>
      <c r="BW108" s="417">
        <v>0</v>
      </c>
      <c r="BX108" s="417">
        <v>0</v>
      </c>
      <c r="BY108" s="417">
        <v>0</v>
      </c>
      <c r="BZ108" s="417">
        <v>0</v>
      </c>
      <c r="CA108" s="417">
        <v>0</v>
      </c>
      <c r="CB108" s="417">
        <v>0</v>
      </c>
      <c r="CC108" s="417">
        <v>0</v>
      </c>
      <c r="CD108" s="417">
        <v>0</v>
      </c>
      <c r="CE108" s="417">
        <v>0</v>
      </c>
      <c r="CF108" s="417">
        <v>0</v>
      </c>
      <c r="CG108" s="417">
        <v>0</v>
      </c>
      <c r="CH108" s="417">
        <v>0</v>
      </c>
      <c r="CI108" s="417">
        <v>0</v>
      </c>
      <c r="CJ108" s="417">
        <v>0</v>
      </c>
      <c r="CK108" s="417">
        <v>0</v>
      </c>
      <c r="CL108" s="417">
        <v>0</v>
      </c>
      <c r="CM108" s="417">
        <v>0</v>
      </c>
      <c r="CN108" s="417">
        <v>0</v>
      </c>
      <c r="CO108" s="417">
        <v>0</v>
      </c>
      <c r="CP108" s="417">
        <v>0</v>
      </c>
      <c r="CQ108" s="417">
        <v>0</v>
      </c>
      <c r="CR108" s="417">
        <v>0</v>
      </c>
      <c r="CS108" s="417">
        <v>0</v>
      </c>
      <c r="CT108" s="417"/>
      <c r="CU108" s="417"/>
      <c r="CV108" s="417"/>
      <c r="CW108" s="417"/>
      <c r="CX108" s="417"/>
      <c r="CY108" s="417"/>
      <c r="CZ108" s="417"/>
      <c r="DA108" s="417"/>
      <c r="DB108" s="417"/>
      <c r="DC108" s="417"/>
      <c r="DD108" s="417"/>
      <c r="DE108" s="417"/>
      <c r="DF108" s="417"/>
      <c r="DG108" s="417"/>
      <c r="DH108" s="417"/>
      <c r="DI108" s="417"/>
      <c r="DJ108" s="417"/>
      <c r="DK108" s="417"/>
    </row>
    <row r="109" spans="1:115" s="416" customFormat="1" ht="16.149999999999999" hidden="1">
      <c r="A109" s="421" t="s">
        <v>7</v>
      </c>
      <c r="B109" s="421">
        <v>2</v>
      </c>
      <c r="C109" s="416" t="s">
        <v>72</v>
      </c>
      <c r="D109" s="417">
        <v>0</v>
      </c>
      <c r="E109" s="417">
        <v>100</v>
      </c>
      <c r="F109" s="417">
        <v>200</v>
      </c>
      <c r="G109" s="417">
        <v>300</v>
      </c>
      <c r="H109" s="417">
        <v>400</v>
      </c>
      <c r="I109" s="417">
        <v>10000</v>
      </c>
      <c r="J109" s="417">
        <v>10000</v>
      </c>
      <c r="K109" s="417">
        <v>10000</v>
      </c>
      <c r="L109" s="417">
        <v>10000</v>
      </c>
      <c r="M109" s="417">
        <v>10000</v>
      </c>
      <c r="N109" s="417">
        <v>10000</v>
      </c>
      <c r="O109" s="417">
        <v>9800</v>
      </c>
      <c r="P109" s="417">
        <v>9604</v>
      </c>
      <c r="Q109" s="417">
        <v>9412</v>
      </c>
      <c r="R109" s="417">
        <v>9224</v>
      </c>
      <c r="S109" s="417">
        <v>9040</v>
      </c>
      <c r="T109" s="417">
        <v>8859</v>
      </c>
      <c r="U109" s="417">
        <v>8682</v>
      </c>
      <c r="V109" s="417">
        <v>8508</v>
      </c>
      <c r="W109" s="417">
        <v>8338</v>
      </c>
      <c r="X109" s="417">
        <v>8171.0000000000009</v>
      </c>
      <c r="Y109" s="417">
        <v>8008</v>
      </c>
      <c r="Z109" s="417">
        <v>7848.0000000000009</v>
      </c>
      <c r="AA109" s="417">
        <v>7691</v>
      </c>
      <c r="AB109" s="417">
        <v>7537</v>
      </c>
      <c r="AC109" s="417">
        <v>7386</v>
      </c>
      <c r="AD109" s="417">
        <v>7238</v>
      </c>
      <c r="AE109" s="417">
        <v>7093</v>
      </c>
      <c r="AF109" s="417">
        <v>6951.0000000000009</v>
      </c>
      <c r="AG109" s="417">
        <v>6812</v>
      </c>
      <c r="AH109" s="417">
        <v>6676</v>
      </c>
      <c r="AI109" s="417">
        <v>6542</v>
      </c>
      <c r="AJ109" s="417">
        <v>6411</v>
      </c>
      <c r="AK109" s="417">
        <v>6283</v>
      </c>
      <c r="AL109" s="417">
        <v>6157</v>
      </c>
      <c r="AM109" s="417">
        <v>6034.0000000000009</v>
      </c>
      <c r="AN109" s="417">
        <v>5913.0000000000009</v>
      </c>
      <c r="AO109" s="417">
        <v>5795</v>
      </c>
      <c r="AP109" s="417">
        <v>5679</v>
      </c>
      <c r="AQ109" s="417">
        <v>5565</v>
      </c>
      <c r="AR109" s="417">
        <v>5454</v>
      </c>
      <c r="AS109" s="417">
        <v>5345</v>
      </c>
      <c r="AT109" s="417">
        <v>5238</v>
      </c>
      <c r="AU109" s="417">
        <v>5133</v>
      </c>
      <c r="AV109" s="417">
        <v>0</v>
      </c>
      <c r="AW109" s="417">
        <v>0</v>
      </c>
      <c r="AX109" s="417">
        <v>0</v>
      </c>
      <c r="AY109" s="417">
        <v>0</v>
      </c>
      <c r="AZ109" s="417">
        <v>0</v>
      </c>
      <c r="BA109" s="417">
        <v>0</v>
      </c>
      <c r="BB109" s="417">
        <v>0</v>
      </c>
      <c r="BC109" s="417">
        <v>0</v>
      </c>
      <c r="BD109" s="417">
        <v>0</v>
      </c>
      <c r="BE109" s="417">
        <v>0</v>
      </c>
      <c r="BF109" s="417">
        <v>0</v>
      </c>
      <c r="BG109" s="417">
        <v>0</v>
      </c>
      <c r="BH109" s="417">
        <v>0</v>
      </c>
      <c r="BI109" s="417">
        <v>0</v>
      </c>
      <c r="BJ109" s="417">
        <v>0</v>
      </c>
      <c r="BK109" s="417">
        <v>0</v>
      </c>
      <c r="BL109" s="417">
        <v>0</v>
      </c>
      <c r="BM109" s="417">
        <v>0</v>
      </c>
      <c r="BN109" s="417">
        <v>0</v>
      </c>
      <c r="BO109" s="417">
        <v>0</v>
      </c>
      <c r="BP109" s="417">
        <v>0</v>
      </c>
      <c r="BQ109" s="417">
        <v>0</v>
      </c>
      <c r="BR109" s="417">
        <v>0</v>
      </c>
      <c r="BS109" s="417">
        <v>0</v>
      </c>
      <c r="BT109" s="417">
        <v>0</v>
      </c>
      <c r="BU109" s="417">
        <v>0</v>
      </c>
      <c r="BV109" s="417">
        <v>0</v>
      </c>
      <c r="BW109" s="417">
        <v>0</v>
      </c>
      <c r="BX109" s="417">
        <v>0</v>
      </c>
      <c r="BY109" s="417">
        <v>0</v>
      </c>
      <c r="BZ109" s="417">
        <v>0</v>
      </c>
      <c r="CA109" s="417">
        <v>0</v>
      </c>
      <c r="CB109" s="417">
        <v>0</v>
      </c>
      <c r="CC109" s="417">
        <v>0</v>
      </c>
      <c r="CD109" s="417">
        <v>0</v>
      </c>
      <c r="CE109" s="417">
        <v>0</v>
      </c>
      <c r="CF109" s="417">
        <v>0</v>
      </c>
      <c r="CG109" s="417">
        <v>0</v>
      </c>
      <c r="CH109" s="417">
        <v>0</v>
      </c>
      <c r="CI109" s="417">
        <v>0</v>
      </c>
      <c r="CJ109" s="417">
        <v>0</v>
      </c>
      <c r="CK109" s="417">
        <v>0</v>
      </c>
      <c r="CL109" s="417">
        <v>0</v>
      </c>
      <c r="CM109" s="417">
        <v>0</v>
      </c>
      <c r="CN109" s="417">
        <v>0</v>
      </c>
      <c r="CO109" s="417">
        <v>0</v>
      </c>
      <c r="CP109" s="417">
        <v>0</v>
      </c>
      <c r="CQ109" s="417">
        <v>0</v>
      </c>
      <c r="CR109" s="417">
        <v>0</v>
      </c>
      <c r="CS109" s="417">
        <v>0</v>
      </c>
      <c r="CT109" s="417"/>
      <c r="CU109" s="417"/>
      <c r="CV109" s="417"/>
      <c r="CW109" s="417"/>
      <c r="CX109" s="417"/>
      <c r="CY109" s="417"/>
      <c r="CZ109" s="417"/>
      <c r="DA109" s="417"/>
      <c r="DB109" s="417"/>
      <c r="DC109" s="417"/>
      <c r="DD109" s="417"/>
      <c r="DE109" s="417"/>
      <c r="DF109" s="417"/>
      <c r="DG109" s="417"/>
      <c r="DH109" s="417"/>
      <c r="DI109" s="417"/>
      <c r="DJ109" s="417"/>
      <c r="DK109" s="417"/>
    </row>
    <row r="110" spans="1:115" s="416" customFormat="1" ht="16.149999999999999" hidden="1">
      <c r="A110" s="421" t="s">
        <v>7</v>
      </c>
      <c r="B110" s="421">
        <v>2</v>
      </c>
      <c r="C110" s="416" t="s">
        <v>73</v>
      </c>
      <c r="D110" s="417">
        <v>0</v>
      </c>
      <c r="E110" s="417">
        <v>100</v>
      </c>
      <c r="F110" s="417">
        <v>200</v>
      </c>
      <c r="G110" s="417">
        <v>300</v>
      </c>
      <c r="H110" s="417">
        <v>400</v>
      </c>
      <c r="I110" s="417">
        <v>10000</v>
      </c>
      <c r="J110" s="417">
        <v>10000</v>
      </c>
      <c r="K110" s="417">
        <v>10000</v>
      </c>
      <c r="L110" s="417">
        <v>10000</v>
      </c>
      <c r="M110" s="417">
        <v>10000</v>
      </c>
      <c r="N110" s="417">
        <v>10000</v>
      </c>
      <c r="O110" s="417">
        <v>9800</v>
      </c>
      <c r="P110" s="417">
        <v>9604</v>
      </c>
      <c r="Q110" s="417">
        <v>9412</v>
      </c>
      <c r="R110" s="417">
        <v>9224</v>
      </c>
      <c r="S110" s="417">
        <v>9040</v>
      </c>
      <c r="T110" s="417">
        <v>8859</v>
      </c>
      <c r="U110" s="417">
        <v>8682</v>
      </c>
      <c r="V110" s="417">
        <v>8508</v>
      </c>
      <c r="W110" s="417">
        <v>8338</v>
      </c>
      <c r="X110" s="417">
        <v>8171.0000000000009</v>
      </c>
      <c r="Y110" s="417">
        <v>8008</v>
      </c>
      <c r="Z110" s="417">
        <v>7848.0000000000009</v>
      </c>
      <c r="AA110" s="417">
        <v>7691</v>
      </c>
      <c r="AB110" s="417">
        <v>7537</v>
      </c>
      <c r="AC110" s="417">
        <v>7386</v>
      </c>
      <c r="AD110" s="417">
        <v>7238</v>
      </c>
      <c r="AE110" s="417">
        <v>7093</v>
      </c>
      <c r="AF110" s="417">
        <v>6951.0000000000009</v>
      </c>
      <c r="AG110" s="417">
        <v>6812</v>
      </c>
      <c r="AH110" s="417">
        <v>6676</v>
      </c>
      <c r="AI110" s="417">
        <v>6542</v>
      </c>
      <c r="AJ110" s="417">
        <v>6411</v>
      </c>
      <c r="AK110" s="417">
        <v>6283</v>
      </c>
      <c r="AL110" s="417">
        <v>6157</v>
      </c>
      <c r="AM110" s="417">
        <v>6034.0000000000009</v>
      </c>
      <c r="AN110" s="417">
        <v>5913.0000000000009</v>
      </c>
      <c r="AO110" s="417">
        <v>5795</v>
      </c>
      <c r="AP110" s="417">
        <v>5679</v>
      </c>
      <c r="AQ110" s="417">
        <v>5565</v>
      </c>
      <c r="AR110" s="417">
        <v>5454</v>
      </c>
      <c r="AS110" s="417">
        <v>5345</v>
      </c>
      <c r="AT110" s="417">
        <v>5238</v>
      </c>
      <c r="AU110" s="417">
        <v>0</v>
      </c>
      <c r="AV110" s="417">
        <v>0</v>
      </c>
      <c r="AW110" s="417">
        <v>0</v>
      </c>
      <c r="AX110" s="417">
        <v>0</v>
      </c>
      <c r="AY110" s="417">
        <v>0</v>
      </c>
      <c r="AZ110" s="417">
        <v>0</v>
      </c>
      <c r="BA110" s="417">
        <v>0</v>
      </c>
      <c r="BB110" s="417">
        <v>0</v>
      </c>
      <c r="BC110" s="417">
        <v>0</v>
      </c>
      <c r="BD110" s="417">
        <v>0</v>
      </c>
      <c r="BE110" s="417">
        <v>0</v>
      </c>
      <c r="BF110" s="417">
        <v>0</v>
      </c>
      <c r="BG110" s="417">
        <v>0</v>
      </c>
      <c r="BH110" s="417">
        <v>0</v>
      </c>
      <c r="BI110" s="417">
        <v>0</v>
      </c>
      <c r="BJ110" s="417">
        <v>0</v>
      </c>
      <c r="BK110" s="417">
        <v>0</v>
      </c>
      <c r="BL110" s="417">
        <v>0</v>
      </c>
      <c r="BM110" s="417">
        <v>0</v>
      </c>
      <c r="BN110" s="417">
        <v>0</v>
      </c>
      <c r="BO110" s="417">
        <v>0</v>
      </c>
      <c r="BP110" s="417">
        <v>0</v>
      </c>
      <c r="BQ110" s="417">
        <v>0</v>
      </c>
      <c r="BR110" s="417">
        <v>0</v>
      </c>
      <c r="BS110" s="417">
        <v>0</v>
      </c>
      <c r="BT110" s="417">
        <v>0</v>
      </c>
      <c r="BU110" s="417">
        <v>0</v>
      </c>
      <c r="BV110" s="417">
        <v>0</v>
      </c>
      <c r="BW110" s="417">
        <v>0</v>
      </c>
      <c r="BX110" s="417">
        <v>0</v>
      </c>
      <c r="BY110" s="417">
        <v>0</v>
      </c>
      <c r="BZ110" s="417">
        <v>0</v>
      </c>
      <c r="CA110" s="417">
        <v>0</v>
      </c>
      <c r="CB110" s="417">
        <v>0</v>
      </c>
      <c r="CC110" s="417">
        <v>0</v>
      </c>
      <c r="CD110" s="417">
        <v>0</v>
      </c>
      <c r="CE110" s="417">
        <v>0</v>
      </c>
      <c r="CF110" s="417">
        <v>0</v>
      </c>
      <c r="CG110" s="417">
        <v>0</v>
      </c>
      <c r="CH110" s="417">
        <v>0</v>
      </c>
      <c r="CI110" s="417">
        <v>0</v>
      </c>
      <c r="CJ110" s="417">
        <v>0</v>
      </c>
      <c r="CK110" s="417">
        <v>0</v>
      </c>
      <c r="CL110" s="417">
        <v>0</v>
      </c>
      <c r="CM110" s="417">
        <v>0</v>
      </c>
      <c r="CN110" s="417">
        <v>0</v>
      </c>
      <c r="CO110" s="417">
        <v>0</v>
      </c>
      <c r="CP110" s="417">
        <v>0</v>
      </c>
      <c r="CQ110" s="417">
        <v>0</v>
      </c>
      <c r="CR110" s="417">
        <v>0</v>
      </c>
      <c r="CS110" s="417">
        <v>0</v>
      </c>
      <c r="CT110" s="417"/>
      <c r="CU110" s="417"/>
      <c r="CV110" s="417"/>
      <c r="CW110" s="417"/>
      <c r="CX110" s="417"/>
      <c r="CY110" s="417"/>
      <c r="CZ110" s="417"/>
      <c r="DA110" s="417"/>
      <c r="DB110" s="417"/>
      <c r="DC110" s="417"/>
      <c r="DD110" s="417"/>
      <c r="DE110" s="417"/>
      <c r="DF110" s="417"/>
      <c r="DG110" s="417"/>
      <c r="DH110" s="417"/>
      <c r="DI110" s="417"/>
      <c r="DJ110" s="417"/>
      <c r="DK110" s="417"/>
    </row>
    <row r="111" spans="1:115" s="416" customFormat="1" ht="16.149999999999999" hidden="1">
      <c r="A111" s="421" t="s">
        <v>7</v>
      </c>
      <c r="B111" s="421">
        <v>2</v>
      </c>
      <c r="C111" s="416" t="s">
        <v>74</v>
      </c>
      <c r="D111" s="417">
        <v>0</v>
      </c>
      <c r="E111" s="417">
        <v>100</v>
      </c>
      <c r="F111" s="417">
        <v>200</v>
      </c>
      <c r="G111" s="417">
        <v>300</v>
      </c>
      <c r="H111" s="417">
        <v>400</v>
      </c>
      <c r="I111" s="417">
        <v>10000</v>
      </c>
      <c r="J111" s="417">
        <v>10000</v>
      </c>
      <c r="K111" s="417">
        <v>10000</v>
      </c>
      <c r="L111" s="417">
        <v>10000</v>
      </c>
      <c r="M111" s="417">
        <v>10000</v>
      </c>
      <c r="N111" s="417">
        <v>10000</v>
      </c>
      <c r="O111" s="417">
        <v>9800</v>
      </c>
      <c r="P111" s="417">
        <v>9604</v>
      </c>
      <c r="Q111" s="417">
        <v>9412</v>
      </c>
      <c r="R111" s="417">
        <v>9224</v>
      </c>
      <c r="S111" s="417">
        <v>9040</v>
      </c>
      <c r="T111" s="417">
        <v>8859</v>
      </c>
      <c r="U111" s="417">
        <v>8682</v>
      </c>
      <c r="V111" s="417">
        <v>8508</v>
      </c>
      <c r="W111" s="417">
        <v>8338</v>
      </c>
      <c r="X111" s="417">
        <v>8171.0000000000009</v>
      </c>
      <c r="Y111" s="417">
        <v>8008</v>
      </c>
      <c r="Z111" s="417">
        <v>7848.0000000000009</v>
      </c>
      <c r="AA111" s="417">
        <v>7691</v>
      </c>
      <c r="AB111" s="417">
        <v>7537</v>
      </c>
      <c r="AC111" s="417">
        <v>7386</v>
      </c>
      <c r="AD111" s="417">
        <v>7238</v>
      </c>
      <c r="AE111" s="417">
        <v>7093</v>
      </c>
      <c r="AF111" s="417">
        <v>6951.0000000000009</v>
      </c>
      <c r="AG111" s="417">
        <v>6812</v>
      </c>
      <c r="AH111" s="417">
        <v>6676</v>
      </c>
      <c r="AI111" s="417">
        <v>6542</v>
      </c>
      <c r="AJ111" s="417">
        <v>6411</v>
      </c>
      <c r="AK111" s="417">
        <v>6283</v>
      </c>
      <c r="AL111" s="417">
        <v>6157</v>
      </c>
      <c r="AM111" s="417">
        <v>6034.0000000000009</v>
      </c>
      <c r="AN111" s="417">
        <v>5913.0000000000009</v>
      </c>
      <c r="AO111" s="417">
        <v>5795</v>
      </c>
      <c r="AP111" s="417">
        <v>5679</v>
      </c>
      <c r="AQ111" s="417">
        <v>5565</v>
      </c>
      <c r="AR111" s="417">
        <v>5454</v>
      </c>
      <c r="AS111" s="417">
        <v>5345</v>
      </c>
      <c r="AT111" s="417">
        <v>0</v>
      </c>
      <c r="AU111" s="417">
        <v>0</v>
      </c>
      <c r="AV111" s="417">
        <v>0</v>
      </c>
      <c r="AW111" s="417">
        <v>0</v>
      </c>
      <c r="AX111" s="417">
        <v>0</v>
      </c>
      <c r="AY111" s="417">
        <v>0</v>
      </c>
      <c r="AZ111" s="417">
        <v>0</v>
      </c>
      <c r="BA111" s="417">
        <v>0</v>
      </c>
      <c r="BB111" s="417">
        <v>0</v>
      </c>
      <c r="BC111" s="417">
        <v>0</v>
      </c>
      <c r="BD111" s="417">
        <v>0</v>
      </c>
      <c r="BE111" s="417">
        <v>0</v>
      </c>
      <c r="BF111" s="417">
        <v>0</v>
      </c>
      <c r="BG111" s="417">
        <v>0</v>
      </c>
      <c r="BH111" s="417">
        <v>0</v>
      </c>
      <c r="BI111" s="417">
        <v>0</v>
      </c>
      <c r="BJ111" s="417">
        <v>0</v>
      </c>
      <c r="BK111" s="417">
        <v>0</v>
      </c>
      <c r="BL111" s="417">
        <v>0</v>
      </c>
      <c r="BM111" s="417">
        <v>0</v>
      </c>
      <c r="BN111" s="417">
        <v>0</v>
      </c>
      <c r="BO111" s="417">
        <v>0</v>
      </c>
      <c r="BP111" s="417">
        <v>0</v>
      </c>
      <c r="BQ111" s="417">
        <v>0</v>
      </c>
      <c r="BR111" s="417">
        <v>0</v>
      </c>
      <c r="BS111" s="417">
        <v>0</v>
      </c>
      <c r="BT111" s="417">
        <v>0</v>
      </c>
      <c r="BU111" s="417">
        <v>0</v>
      </c>
      <c r="BV111" s="417">
        <v>0</v>
      </c>
      <c r="BW111" s="417">
        <v>0</v>
      </c>
      <c r="BX111" s="417">
        <v>0</v>
      </c>
      <c r="BY111" s="417">
        <v>0</v>
      </c>
      <c r="BZ111" s="417">
        <v>0</v>
      </c>
      <c r="CA111" s="417">
        <v>0</v>
      </c>
      <c r="CB111" s="417">
        <v>0</v>
      </c>
      <c r="CC111" s="417">
        <v>0</v>
      </c>
      <c r="CD111" s="417">
        <v>0</v>
      </c>
      <c r="CE111" s="417">
        <v>0</v>
      </c>
      <c r="CF111" s="417">
        <v>0</v>
      </c>
      <c r="CG111" s="417">
        <v>0</v>
      </c>
      <c r="CH111" s="417">
        <v>0</v>
      </c>
      <c r="CI111" s="417">
        <v>0</v>
      </c>
      <c r="CJ111" s="417">
        <v>0</v>
      </c>
      <c r="CK111" s="417">
        <v>0</v>
      </c>
      <c r="CL111" s="417">
        <v>0</v>
      </c>
      <c r="CM111" s="417">
        <v>0</v>
      </c>
      <c r="CN111" s="417">
        <v>0</v>
      </c>
      <c r="CO111" s="417">
        <v>0</v>
      </c>
      <c r="CP111" s="417">
        <v>0</v>
      </c>
      <c r="CQ111" s="417">
        <v>0</v>
      </c>
      <c r="CR111" s="417">
        <v>0</v>
      </c>
      <c r="CS111" s="417">
        <v>0</v>
      </c>
      <c r="CT111" s="417"/>
      <c r="CU111" s="417"/>
      <c r="CV111" s="417"/>
      <c r="CW111" s="417"/>
      <c r="CX111" s="417"/>
      <c r="CY111" s="417"/>
      <c r="CZ111" s="417"/>
      <c r="DA111" s="417"/>
      <c r="DB111" s="417"/>
      <c r="DC111" s="417"/>
      <c r="DD111" s="417"/>
      <c r="DE111" s="417"/>
      <c r="DF111" s="417"/>
      <c r="DG111" s="417"/>
      <c r="DH111" s="417"/>
      <c r="DI111" s="417"/>
      <c r="DJ111" s="417"/>
      <c r="DK111" s="417"/>
    </row>
    <row r="112" spans="1:115" s="416" customFormat="1" ht="16.149999999999999" hidden="1">
      <c r="A112" s="421" t="s">
        <v>7</v>
      </c>
      <c r="B112" s="421">
        <v>2</v>
      </c>
      <c r="C112" s="416" t="s">
        <v>75</v>
      </c>
      <c r="D112" s="417">
        <v>0</v>
      </c>
      <c r="E112" s="417">
        <v>100</v>
      </c>
      <c r="F112" s="417">
        <v>200</v>
      </c>
      <c r="G112" s="417">
        <v>300</v>
      </c>
      <c r="H112" s="417">
        <v>400</v>
      </c>
      <c r="I112" s="417">
        <v>10000</v>
      </c>
      <c r="J112" s="417">
        <v>10000</v>
      </c>
      <c r="K112" s="417">
        <v>10000</v>
      </c>
      <c r="L112" s="417">
        <v>10000</v>
      </c>
      <c r="M112" s="417">
        <v>10000</v>
      </c>
      <c r="N112" s="417">
        <v>10000</v>
      </c>
      <c r="O112" s="417">
        <v>9800</v>
      </c>
      <c r="P112" s="417">
        <v>9604</v>
      </c>
      <c r="Q112" s="417">
        <v>9412</v>
      </c>
      <c r="R112" s="417">
        <v>9224</v>
      </c>
      <c r="S112" s="417">
        <v>9040</v>
      </c>
      <c r="T112" s="417">
        <v>8859</v>
      </c>
      <c r="U112" s="417">
        <v>8682</v>
      </c>
      <c r="V112" s="417">
        <v>8508</v>
      </c>
      <c r="W112" s="417">
        <v>8338</v>
      </c>
      <c r="X112" s="417">
        <v>8171.0000000000009</v>
      </c>
      <c r="Y112" s="417">
        <v>8008</v>
      </c>
      <c r="Z112" s="417">
        <v>7848.0000000000009</v>
      </c>
      <c r="AA112" s="417">
        <v>7691</v>
      </c>
      <c r="AB112" s="417">
        <v>7537</v>
      </c>
      <c r="AC112" s="417">
        <v>7386</v>
      </c>
      <c r="AD112" s="417">
        <v>7238</v>
      </c>
      <c r="AE112" s="417">
        <v>7093</v>
      </c>
      <c r="AF112" s="417">
        <v>6951.0000000000009</v>
      </c>
      <c r="AG112" s="417">
        <v>6812</v>
      </c>
      <c r="AH112" s="417">
        <v>6676</v>
      </c>
      <c r="AI112" s="417">
        <v>6542</v>
      </c>
      <c r="AJ112" s="417">
        <v>6411</v>
      </c>
      <c r="AK112" s="417">
        <v>6283</v>
      </c>
      <c r="AL112" s="417">
        <v>6157</v>
      </c>
      <c r="AM112" s="417">
        <v>6034.0000000000009</v>
      </c>
      <c r="AN112" s="417">
        <v>5913.0000000000009</v>
      </c>
      <c r="AO112" s="417">
        <v>5795</v>
      </c>
      <c r="AP112" s="417">
        <v>5679</v>
      </c>
      <c r="AQ112" s="417">
        <v>5565</v>
      </c>
      <c r="AR112" s="417">
        <v>5454</v>
      </c>
      <c r="AS112" s="417">
        <v>0</v>
      </c>
      <c r="AT112" s="417">
        <v>0</v>
      </c>
      <c r="AU112" s="417">
        <v>0</v>
      </c>
      <c r="AV112" s="417">
        <v>0</v>
      </c>
      <c r="AW112" s="417">
        <v>0</v>
      </c>
      <c r="AX112" s="417">
        <v>0</v>
      </c>
      <c r="AY112" s="417">
        <v>0</v>
      </c>
      <c r="AZ112" s="417">
        <v>0</v>
      </c>
      <c r="BA112" s="417">
        <v>0</v>
      </c>
      <c r="BB112" s="417">
        <v>0</v>
      </c>
      <c r="BC112" s="417">
        <v>0</v>
      </c>
      <c r="BD112" s="417">
        <v>0</v>
      </c>
      <c r="BE112" s="417">
        <v>0</v>
      </c>
      <c r="BF112" s="417">
        <v>0</v>
      </c>
      <c r="BG112" s="417">
        <v>0</v>
      </c>
      <c r="BH112" s="417">
        <v>0</v>
      </c>
      <c r="BI112" s="417">
        <v>0</v>
      </c>
      <c r="BJ112" s="417">
        <v>0</v>
      </c>
      <c r="BK112" s="417">
        <v>0</v>
      </c>
      <c r="BL112" s="417">
        <v>0</v>
      </c>
      <c r="BM112" s="417">
        <v>0</v>
      </c>
      <c r="BN112" s="417">
        <v>0</v>
      </c>
      <c r="BO112" s="417">
        <v>0</v>
      </c>
      <c r="BP112" s="417">
        <v>0</v>
      </c>
      <c r="BQ112" s="417">
        <v>0</v>
      </c>
      <c r="BR112" s="417">
        <v>0</v>
      </c>
      <c r="BS112" s="417">
        <v>0</v>
      </c>
      <c r="BT112" s="417">
        <v>0</v>
      </c>
      <c r="BU112" s="417">
        <v>0</v>
      </c>
      <c r="BV112" s="417">
        <v>0</v>
      </c>
      <c r="BW112" s="417">
        <v>0</v>
      </c>
      <c r="BX112" s="417">
        <v>0</v>
      </c>
      <c r="BY112" s="417">
        <v>0</v>
      </c>
      <c r="BZ112" s="417">
        <v>0</v>
      </c>
      <c r="CA112" s="417">
        <v>0</v>
      </c>
      <c r="CB112" s="417">
        <v>0</v>
      </c>
      <c r="CC112" s="417">
        <v>0</v>
      </c>
      <c r="CD112" s="417">
        <v>0</v>
      </c>
      <c r="CE112" s="417">
        <v>0</v>
      </c>
      <c r="CF112" s="417">
        <v>0</v>
      </c>
      <c r="CG112" s="417">
        <v>0</v>
      </c>
      <c r="CH112" s="417">
        <v>0</v>
      </c>
      <c r="CI112" s="417">
        <v>0</v>
      </c>
      <c r="CJ112" s="417">
        <v>0</v>
      </c>
      <c r="CK112" s="417">
        <v>0</v>
      </c>
      <c r="CL112" s="417">
        <v>0</v>
      </c>
      <c r="CM112" s="417">
        <v>0</v>
      </c>
      <c r="CN112" s="417">
        <v>0</v>
      </c>
      <c r="CO112" s="417">
        <v>0</v>
      </c>
      <c r="CP112" s="417">
        <v>0</v>
      </c>
      <c r="CQ112" s="417">
        <v>0</v>
      </c>
      <c r="CR112" s="417">
        <v>0</v>
      </c>
      <c r="CS112" s="417">
        <v>0</v>
      </c>
      <c r="CT112" s="417"/>
      <c r="CU112" s="417"/>
      <c r="CV112" s="417"/>
      <c r="CW112" s="417"/>
      <c r="CX112" s="417"/>
      <c r="CY112" s="417"/>
      <c r="CZ112" s="417"/>
      <c r="DA112" s="417"/>
      <c r="DB112" s="417"/>
      <c r="DC112" s="417"/>
      <c r="DD112" s="417"/>
      <c r="DE112" s="417"/>
      <c r="DF112" s="417"/>
      <c r="DG112" s="417"/>
      <c r="DH112" s="417"/>
      <c r="DI112" s="417"/>
      <c r="DJ112" s="417"/>
      <c r="DK112" s="417"/>
    </row>
    <row r="113" spans="1:115" s="416" customFormat="1" ht="16.149999999999999" hidden="1">
      <c r="A113" s="421" t="s">
        <v>7</v>
      </c>
      <c r="B113" s="421">
        <v>2</v>
      </c>
      <c r="C113" s="416" t="s">
        <v>471</v>
      </c>
      <c r="D113" s="417">
        <v>0</v>
      </c>
      <c r="E113" s="417">
        <v>100</v>
      </c>
      <c r="F113" s="417">
        <v>200</v>
      </c>
      <c r="G113" s="417">
        <v>300</v>
      </c>
      <c r="H113" s="417">
        <v>400</v>
      </c>
      <c r="I113" s="417">
        <v>10000</v>
      </c>
      <c r="J113" s="417">
        <v>10000</v>
      </c>
      <c r="K113" s="417">
        <v>10000</v>
      </c>
      <c r="L113" s="417">
        <v>10000</v>
      </c>
      <c r="M113" s="417">
        <v>10000</v>
      </c>
      <c r="N113" s="417">
        <v>10000</v>
      </c>
      <c r="O113" s="417">
        <v>9800</v>
      </c>
      <c r="P113" s="417">
        <v>9604</v>
      </c>
      <c r="Q113" s="417">
        <v>9412</v>
      </c>
      <c r="R113" s="417">
        <v>9224</v>
      </c>
      <c r="S113" s="417">
        <v>9040</v>
      </c>
      <c r="T113" s="417">
        <v>8859</v>
      </c>
      <c r="U113" s="417">
        <v>8682</v>
      </c>
      <c r="V113" s="417">
        <v>8508</v>
      </c>
      <c r="W113" s="417">
        <v>8338</v>
      </c>
      <c r="X113" s="417">
        <v>8171.0000000000009</v>
      </c>
      <c r="Y113" s="417">
        <v>8008</v>
      </c>
      <c r="Z113" s="417">
        <v>7848.0000000000009</v>
      </c>
      <c r="AA113" s="417">
        <v>7691</v>
      </c>
      <c r="AB113" s="417">
        <v>7537</v>
      </c>
      <c r="AC113" s="417">
        <v>7386</v>
      </c>
      <c r="AD113" s="417">
        <v>7238</v>
      </c>
      <c r="AE113" s="417">
        <v>7093</v>
      </c>
      <c r="AF113" s="417">
        <v>6951.0000000000009</v>
      </c>
      <c r="AG113" s="417">
        <v>6812</v>
      </c>
      <c r="AH113" s="417">
        <v>6676</v>
      </c>
      <c r="AI113" s="417">
        <v>6542</v>
      </c>
      <c r="AJ113" s="417">
        <v>6411</v>
      </c>
      <c r="AK113" s="417">
        <v>6283</v>
      </c>
      <c r="AL113" s="417">
        <v>6157</v>
      </c>
      <c r="AM113" s="417">
        <v>6034.0000000000009</v>
      </c>
      <c r="AN113" s="417">
        <v>5913.0000000000009</v>
      </c>
      <c r="AO113" s="417">
        <v>5795</v>
      </c>
      <c r="AP113" s="417">
        <v>5679</v>
      </c>
      <c r="AQ113" s="417">
        <v>5565</v>
      </c>
      <c r="AR113" s="417">
        <v>0</v>
      </c>
      <c r="AS113" s="417">
        <v>0</v>
      </c>
      <c r="AT113" s="417">
        <v>0</v>
      </c>
      <c r="AU113" s="417">
        <v>0</v>
      </c>
      <c r="AV113" s="417">
        <v>0</v>
      </c>
      <c r="AW113" s="417">
        <v>0</v>
      </c>
      <c r="AX113" s="417">
        <v>0</v>
      </c>
      <c r="AY113" s="417">
        <v>0</v>
      </c>
      <c r="AZ113" s="417">
        <v>0</v>
      </c>
      <c r="BA113" s="417">
        <v>0</v>
      </c>
      <c r="BB113" s="417">
        <v>0</v>
      </c>
      <c r="BC113" s="417">
        <v>0</v>
      </c>
      <c r="BD113" s="417">
        <v>0</v>
      </c>
      <c r="BE113" s="417">
        <v>0</v>
      </c>
      <c r="BF113" s="417">
        <v>0</v>
      </c>
      <c r="BG113" s="417">
        <v>0</v>
      </c>
      <c r="BH113" s="417">
        <v>0</v>
      </c>
      <c r="BI113" s="417">
        <v>0</v>
      </c>
      <c r="BJ113" s="417">
        <v>0</v>
      </c>
      <c r="BK113" s="417">
        <v>0</v>
      </c>
      <c r="BL113" s="417">
        <v>0</v>
      </c>
      <c r="BM113" s="417">
        <v>0</v>
      </c>
      <c r="BN113" s="417">
        <v>0</v>
      </c>
      <c r="BO113" s="417">
        <v>0</v>
      </c>
      <c r="BP113" s="417">
        <v>0</v>
      </c>
      <c r="BQ113" s="417">
        <v>0</v>
      </c>
      <c r="BR113" s="417">
        <v>0</v>
      </c>
      <c r="BS113" s="417">
        <v>0</v>
      </c>
      <c r="BT113" s="417">
        <v>0</v>
      </c>
      <c r="BU113" s="417">
        <v>0</v>
      </c>
      <c r="BV113" s="417">
        <v>0</v>
      </c>
      <c r="BW113" s="417">
        <v>0</v>
      </c>
      <c r="BX113" s="417">
        <v>0</v>
      </c>
      <c r="BY113" s="417">
        <v>0</v>
      </c>
      <c r="BZ113" s="417">
        <v>0</v>
      </c>
      <c r="CA113" s="417">
        <v>0</v>
      </c>
      <c r="CB113" s="417">
        <v>0</v>
      </c>
      <c r="CC113" s="417">
        <v>0</v>
      </c>
      <c r="CD113" s="417">
        <v>0</v>
      </c>
      <c r="CE113" s="417">
        <v>0</v>
      </c>
      <c r="CF113" s="417">
        <v>0</v>
      </c>
      <c r="CG113" s="417">
        <v>0</v>
      </c>
      <c r="CH113" s="417">
        <v>0</v>
      </c>
      <c r="CI113" s="417">
        <v>0</v>
      </c>
      <c r="CJ113" s="417">
        <v>0</v>
      </c>
      <c r="CK113" s="417">
        <v>0</v>
      </c>
      <c r="CL113" s="417">
        <v>0</v>
      </c>
      <c r="CM113" s="417">
        <v>0</v>
      </c>
      <c r="CN113" s="417">
        <v>0</v>
      </c>
      <c r="CO113" s="417">
        <v>0</v>
      </c>
      <c r="CP113" s="417">
        <v>0</v>
      </c>
      <c r="CQ113" s="417">
        <v>0</v>
      </c>
      <c r="CR113" s="417">
        <v>0</v>
      </c>
      <c r="CS113" s="417">
        <v>0</v>
      </c>
      <c r="CT113" s="417"/>
      <c r="CU113" s="417"/>
      <c r="CV113" s="417"/>
      <c r="CW113" s="417"/>
      <c r="CX113" s="417"/>
      <c r="CY113" s="417"/>
      <c r="CZ113" s="417"/>
      <c r="DA113" s="417"/>
      <c r="DB113" s="417"/>
      <c r="DC113" s="417"/>
      <c r="DD113" s="417"/>
      <c r="DE113" s="417"/>
      <c r="DF113" s="417"/>
      <c r="DG113" s="417"/>
      <c r="DH113" s="417"/>
      <c r="DI113" s="417"/>
      <c r="DJ113" s="417"/>
      <c r="DK113" s="417"/>
    </row>
    <row r="114" spans="1:115" s="416" customFormat="1" ht="16.149999999999999" hidden="1">
      <c r="A114" s="421" t="s">
        <v>7</v>
      </c>
      <c r="B114" s="421">
        <v>2</v>
      </c>
      <c r="C114" s="416" t="s">
        <v>472</v>
      </c>
      <c r="D114" s="417">
        <v>0</v>
      </c>
      <c r="E114" s="417">
        <v>100</v>
      </c>
      <c r="F114" s="417">
        <v>200</v>
      </c>
      <c r="G114" s="417">
        <v>300</v>
      </c>
      <c r="H114" s="417">
        <v>400</v>
      </c>
      <c r="I114" s="417">
        <v>10000</v>
      </c>
      <c r="J114" s="417">
        <v>10000</v>
      </c>
      <c r="K114" s="417">
        <v>10000</v>
      </c>
      <c r="L114" s="417">
        <v>10000</v>
      </c>
      <c r="M114" s="417">
        <v>10000</v>
      </c>
      <c r="N114" s="417">
        <v>10000</v>
      </c>
      <c r="O114" s="417">
        <v>9800</v>
      </c>
      <c r="P114" s="417">
        <v>9604</v>
      </c>
      <c r="Q114" s="417">
        <v>9412</v>
      </c>
      <c r="R114" s="417">
        <v>9224</v>
      </c>
      <c r="S114" s="417">
        <v>9040</v>
      </c>
      <c r="T114" s="417">
        <v>8859</v>
      </c>
      <c r="U114" s="417">
        <v>8682</v>
      </c>
      <c r="V114" s="417">
        <v>8508</v>
      </c>
      <c r="W114" s="417">
        <v>8338</v>
      </c>
      <c r="X114" s="417">
        <v>8171.0000000000009</v>
      </c>
      <c r="Y114" s="417">
        <v>8008</v>
      </c>
      <c r="Z114" s="417">
        <v>7848.0000000000009</v>
      </c>
      <c r="AA114" s="417">
        <v>7691</v>
      </c>
      <c r="AB114" s="417">
        <v>7537</v>
      </c>
      <c r="AC114" s="417">
        <v>7386</v>
      </c>
      <c r="AD114" s="417">
        <v>7238</v>
      </c>
      <c r="AE114" s="417">
        <v>7093</v>
      </c>
      <c r="AF114" s="417">
        <v>6951.0000000000009</v>
      </c>
      <c r="AG114" s="417">
        <v>6812</v>
      </c>
      <c r="AH114" s="417">
        <v>6676</v>
      </c>
      <c r="AI114" s="417">
        <v>6542</v>
      </c>
      <c r="AJ114" s="417">
        <v>6411</v>
      </c>
      <c r="AK114" s="417">
        <v>6283</v>
      </c>
      <c r="AL114" s="417">
        <v>6157</v>
      </c>
      <c r="AM114" s="417">
        <v>6034.0000000000009</v>
      </c>
      <c r="AN114" s="417">
        <v>5913.0000000000009</v>
      </c>
      <c r="AO114" s="417">
        <v>5795</v>
      </c>
      <c r="AP114" s="417">
        <v>5679</v>
      </c>
      <c r="AQ114" s="417">
        <v>0</v>
      </c>
      <c r="AR114" s="417">
        <v>0</v>
      </c>
      <c r="AS114" s="417">
        <v>0</v>
      </c>
      <c r="AT114" s="417">
        <v>0</v>
      </c>
      <c r="AU114" s="417">
        <v>0</v>
      </c>
      <c r="AV114" s="417">
        <v>0</v>
      </c>
      <c r="AW114" s="417">
        <v>0</v>
      </c>
      <c r="AX114" s="417">
        <v>0</v>
      </c>
      <c r="AY114" s="417">
        <v>0</v>
      </c>
      <c r="AZ114" s="417">
        <v>0</v>
      </c>
      <c r="BA114" s="417">
        <v>0</v>
      </c>
      <c r="BB114" s="417">
        <v>0</v>
      </c>
      <c r="BC114" s="417">
        <v>0</v>
      </c>
      <c r="BD114" s="417">
        <v>0</v>
      </c>
      <c r="BE114" s="417">
        <v>0</v>
      </c>
      <c r="BF114" s="417">
        <v>0</v>
      </c>
      <c r="BG114" s="417">
        <v>0</v>
      </c>
      <c r="BH114" s="417">
        <v>0</v>
      </c>
      <c r="BI114" s="417">
        <v>0</v>
      </c>
      <c r="BJ114" s="417">
        <v>0</v>
      </c>
      <c r="BK114" s="417">
        <v>0</v>
      </c>
      <c r="BL114" s="417">
        <v>0</v>
      </c>
      <c r="BM114" s="417">
        <v>0</v>
      </c>
      <c r="BN114" s="417">
        <v>0</v>
      </c>
      <c r="BO114" s="417">
        <v>0</v>
      </c>
      <c r="BP114" s="417">
        <v>0</v>
      </c>
      <c r="BQ114" s="417">
        <v>0</v>
      </c>
      <c r="BR114" s="417">
        <v>0</v>
      </c>
      <c r="BS114" s="417">
        <v>0</v>
      </c>
      <c r="BT114" s="417">
        <v>0</v>
      </c>
      <c r="BU114" s="417">
        <v>0</v>
      </c>
      <c r="BV114" s="417">
        <v>0</v>
      </c>
      <c r="BW114" s="417">
        <v>0</v>
      </c>
      <c r="BX114" s="417">
        <v>0</v>
      </c>
      <c r="BY114" s="417">
        <v>0</v>
      </c>
      <c r="BZ114" s="417">
        <v>0</v>
      </c>
      <c r="CA114" s="417">
        <v>0</v>
      </c>
      <c r="CB114" s="417">
        <v>0</v>
      </c>
      <c r="CC114" s="417">
        <v>0</v>
      </c>
      <c r="CD114" s="417">
        <v>0</v>
      </c>
      <c r="CE114" s="417">
        <v>0</v>
      </c>
      <c r="CF114" s="417">
        <v>0</v>
      </c>
      <c r="CG114" s="417">
        <v>0</v>
      </c>
      <c r="CH114" s="417">
        <v>0</v>
      </c>
      <c r="CI114" s="417">
        <v>0</v>
      </c>
      <c r="CJ114" s="417">
        <v>0</v>
      </c>
      <c r="CK114" s="417">
        <v>0</v>
      </c>
      <c r="CL114" s="417">
        <v>0</v>
      </c>
      <c r="CM114" s="417">
        <v>0</v>
      </c>
      <c r="CN114" s="417">
        <v>0</v>
      </c>
      <c r="CO114" s="417">
        <v>0</v>
      </c>
      <c r="CP114" s="417">
        <v>0</v>
      </c>
      <c r="CQ114" s="417">
        <v>0</v>
      </c>
      <c r="CR114" s="417">
        <v>0</v>
      </c>
      <c r="CS114" s="417">
        <v>0</v>
      </c>
      <c r="CT114" s="417"/>
      <c r="CU114" s="417"/>
      <c r="CV114" s="417"/>
      <c r="CW114" s="417"/>
      <c r="CX114" s="417"/>
      <c r="CY114" s="417"/>
      <c r="CZ114" s="417"/>
      <c r="DA114" s="417"/>
      <c r="DB114" s="417"/>
      <c r="DC114" s="417"/>
      <c r="DD114" s="417"/>
      <c r="DE114" s="417"/>
      <c r="DF114" s="417"/>
      <c r="DG114" s="417"/>
      <c r="DH114" s="417"/>
      <c r="DI114" s="417"/>
      <c r="DJ114" s="417"/>
      <c r="DK114" s="417"/>
    </row>
    <row r="115" spans="1:115" s="416" customFormat="1" ht="16.149999999999999" hidden="1">
      <c r="A115" s="421" t="s">
        <v>7</v>
      </c>
      <c r="B115" s="421">
        <v>2</v>
      </c>
      <c r="C115" s="416" t="s">
        <v>473</v>
      </c>
      <c r="D115" s="417">
        <v>0</v>
      </c>
      <c r="E115" s="417">
        <v>100</v>
      </c>
      <c r="F115" s="417">
        <v>200</v>
      </c>
      <c r="G115" s="417">
        <v>300</v>
      </c>
      <c r="H115" s="417">
        <v>400</v>
      </c>
      <c r="I115" s="417">
        <v>10000</v>
      </c>
      <c r="J115" s="417">
        <v>10000</v>
      </c>
      <c r="K115" s="417">
        <v>10000</v>
      </c>
      <c r="L115" s="417">
        <v>10000</v>
      </c>
      <c r="M115" s="417">
        <v>10000</v>
      </c>
      <c r="N115" s="417">
        <v>10000</v>
      </c>
      <c r="O115" s="417">
        <v>9800</v>
      </c>
      <c r="P115" s="417">
        <v>9604</v>
      </c>
      <c r="Q115" s="417">
        <v>9412</v>
      </c>
      <c r="R115" s="417">
        <v>9224</v>
      </c>
      <c r="S115" s="417">
        <v>9040</v>
      </c>
      <c r="T115" s="417">
        <v>8859</v>
      </c>
      <c r="U115" s="417">
        <v>8682</v>
      </c>
      <c r="V115" s="417">
        <v>8508</v>
      </c>
      <c r="W115" s="417">
        <v>8338</v>
      </c>
      <c r="X115" s="417">
        <v>8171.0000000000009</v>
      </c>
      <c r="Y115" s="417">
        <v>8008</v>
      </c>
      <c r="Z115" s="417">
        <v>7848.0000000000009</v>
      </c>
      <c r="AA115" s="417">
        <v>7691</v>
      </c>
      <c r="AB115" s="417">
        <v>7537</v>
      </c>
      <c r="AC115" s="417">
        <v>7386</v>
      </c>
      <c r="AD115" s="417">
        <v>7238</v>
      </c>
      <c r="AE115" s="417">
        <v>7093</v>
      </c>
      <c r="AF115" s="417">
        <v>6951.0000000000009</v>
      </c>
      <c r="AG115" s="417">
        <v>6812</v>
      </c>
      <c r="AH115" s="417">
        <v>6676</v>
      </c>
      <c r="AI115" s="417">
        <v>6542</v>
      </c>
      <c r="AJ115" s="417">
        <v>6411</v>
      </c>
      <c r="AK115" s="417">
        <v>6283</v>
      </c>
      <c r="AL115" s="417">
        <v>6157</v>
      </c>
      <c r="AM115" s="417">
        <v>6034.0000000000009</v>
      </c>
      <c r="AN115" s="417">
        <v>5913.0000000000009</v>
      </c>
      <c r="AO115" s="417">
        <v>5795</v>
      </c>
      <c r="AP115" s="417">
        <v>0</v>
      </c>
      <c r="AQ115" s="417">
        <v>0</v>
      </c>
      <c r="AR115" s="417">
        <v>0</v>
      </c>
      <c r="AS115" s="417">
        <v>0</v>
      </c>
      <c r="AT115" s="417">
        <v>0</v>
      </c>
      <c r="AU115" s="417">
        <v>0</v>
      </c>
      <c r="AV115" s="417">
        <v>0</v>
      </c>
      <c r="AW115" s="417">
        <v>0</v>
      </c>
      <c r="AX115" s="417">
        <v>0</v>
      </c>
      <c r="AY115" s="417">
        <v>0</v>
      </c>
      <c r="AZ115" s="417">
        <v>0</v>
      </c>
      <c r="BA115" s="417">
        <v>0</v>
      </c>
      <c r="BB115" s="417">
        <v>0</v>
      </c>
      <c r="BC115" s="417">
        <v>0</v>
      </c>
      <c r="BD115" s="417">
        <v>0</v>
      </c>
      <c r="BE115" s="417">
        <v>0</v>
      </c>
      <c r="BF115" s="417">
        <v>0</v>
      </c>
      <c r="BG115" s="417">
        <v>0</v>
      </c>
      <c r="BH115" s="417">
        <v>0</v>
      </c>
      <c r="BI115" s="417">
        <v>0</v>
      </c>
      <c r="BJ115" s="417">
        <v>0</v>
      </c>
      <c r="BK115" s="417">
        <v>0</v>
      </c>
      <c r="BL115" s="417">
        <v>0</v>
      </c>
      <c r="BM115" s="417">
        <v>0</v>
      </c>
      <c r="BN115" s="417">
        <v>0</v>
      </c>
      <c r="BO115" s="417">
        <v>0</v>
      </c>
      <c r="BP115" s="417">
        <v>0</v>
      </c>
      <c r="BQ115" s="417">
        <v>0</v>
      </c>
      <c r="BR115" s="417">
        <v>0</v>
      </c>
      <c r="BS115" s="417">
        <v>0</v>
      </c>
      <c r="BT115" s="417">
        <v>0</v>
      </c>
      <c r="BU115" s="417">
        <v>0</v>
      </c>
      <c r="BV115" s="417">
        <v>0</v>
      </c>
      <c r="BW115" s="417">
        <v>0</v>
      </c>
      <c r="BX115" s="417">
        <v>0</v>
      </c>
      <c r="BY115" s="417">
        <v>0</v>
      </c>
      <c r="BZ115" s="417">
        <v>0</v>
      </c>
      <c r="CA115" s="417">
        <v>0</v>
      </c>
      <c r="CB115" s="417">
        <v>0</v>
      </c>
      <c r="CC115" s="417">
        <v>0</v>
      </c>
      <c r="CD115" s="417">
        <v>0</v>
      </c>
      <c r="CE115" s="417">
        <v>0</v>
      </c>
      <c r="CF115" s="417">
        <v>0</v>
      </c>
      <c r="CG115" s="417">
        <v>0</v>
      </c>
      <c r="CH115" s="417">
        <v>0</v>
      </c>
      <c r="CI115" s="417">
        <v>0</v>
      </c>
      <c r="CJ115" s="417">
        <v>0</v>
      </c>
      <c r="CK115" s="417">
        <v>0</v>
      </c>
      <c r="CL115" s="417">
        <v>0</v>
      </c>
      <c r="CM115" s="417">
        <v>0</v>
      </c>
      <c r="CN115" s="417">
        <v>0</v>
      </c>
      <c r="CO115" s="417">
        <v>0</v>
      </c>
      <c r="CP115" s="417">
        <v>0</v>
      </c>
      <c r="CQ115" s="417">
        <v>0</v>
      </c>
      <c r="CR115" s="417">
        <v>0</v>
      </c>
      <c r="CS115" s="417">
        <v>0</v>
      </c>
      <c r="CT115" s="417"/>
      <c r="CU115" s="417"/>
      <c r="CV115" s="417"/>
      <c r="CW115" s="417"/>
      <c r="CX115" s="417"/>
      <c r="CY115" s="417"/>
      <c r="CZ115" s="417"/>
      <c r="DA115" s="417"/>
      <c r="DB115" s="417"/>
      <c r="DC115" s="417"/>
      <c r="DD115" s="417"/>
      <c r="DE115" s="417"/>
      <c r="DF115" s="417"/>
      <c r="DG115" s="417"/>
      <c r="DH115" s="417"/>
      <c r="DI115" s="417"/>
      <c r="DJ115" s="417"/>
      <c r="DK115" s="417"/>
    </row>
    <row r="116" spans="1:115" s="416" customFormat="1" ht="16.149999999999999" hidden="1">
      <c r="A116" s="421" t="s">
        <v>7</v>
      </c>
      <c r="B116" s="421">
        <v>2</v>
      </c>
      <c r="C116" s="416" t="s">
        <v>474</v>
      </c>
      <c r="D116" s="417">
        <v>0</v>
      </c>
      <c r="E116" s="417">
        <v>100</v>
      </c>
      <c r="F116" s="417">
        <v>200</v>
      </c>
      <c r="G116" s="417">
        <v>300</v>
      </c>
      <c r="H116" s="417">
        <v>400</v>
      </c>
      <c r="I116" s="417">
        <v>10000</v>
      </c>
      <c r="J116" s="417">
        <v>10000</v>
      </c>
      <c r="K116" s="417">
        <v>10000</v>
      </c>
      <c r="L116" s="417">
        <v>10000</v>
      </c>
      <c r="M116" s="417">
        <v>10000</v>
      </c>
      <c r="N116" s="417">
        <v>10000</v>
      </c>
      <c r="O116" s="417">
        <v>9800</v>
      </c>
      <c r="P116" s="417">
        <v>9604</v>
      </c>
      <c r="Q116" s="417">
        <v>9412</v>
      </c>
      <c r="R116" s="417">
        <v>9224</v>
      </c>
      <c r="S116" s="417">
        <v>9040</v>
      </c>
      <c r="T116" s="417">
        <v>8859</v>
      </c>
      <c r="U116" s="417">
        <v>8682</v>
      </c>
      <c r="V116" s="417">
        <v>8508</v>
      </c>
      <c r="W116" s="417">
        <v>8338</v>
      </c>
      <c r="X116" s="417">
        <v>8171.0000000000009</v>
      </c>
      <c r="Y116" s="417">
        <v>8008</v>
      </c>
      <c r="Z116" s="417">
        <v>7848.0000000000009</v>
      </c>
      <c r="AA116" s="417">
        <v>7691</v>
      </c>
      <c r="AB116" s="417">
        <v>7537</v>
      </c>
      <c r="AC116" s="417">
        <v>7386</v>
      </c>
      <c r="AD116" s="417">
        <v>7238</v>
      </c>
      <c r="AE116" s="417">
        <v>7093</v>
      </c>
      <c r="AF116" s="417">
        <v>6951.0000000000009</v>
      </c>
      <c r="AG116" s="417">
        <v>6812</v>
      </c>
      <c r="AH116" s="417">
        <v>6676</v>
      </c>
      <c r="AI116" s="417">
        <v>6542</v>
      </c>
      <c r="AJ116" s="417">
        <v>6411</v>
      </c>
      <c r="AK116" s="417">
        <v>6283</v>
      </c>
      <c r="AL116" s="417">
        <v>6157</v>
      </c>
      <c r="AM116" s="417">
        <v>6034.0000000000009</v>
      </c>
      <c r="AN116" s="417">
        <v>5913.0000000000009</v>
      </c>
      <c r="AO116" s="417">
        <v>0</v>
      </c>
      <c r="AP116" s="417">
        <v>0</v>
      </c>
      <c r="AQ116" s="417">
        <v>0</v>
      </c>
      <c r="AR116" s="417">
        <v>0</v>
      </c>
      <c r="AS116" s="417">
        <v>0</v>
      </c>
      <c r="AT116" s="417">
        <v>0</v>
      </c>
      <c r="AU116" s="417">
        <v>0</v>
      </c>
      <c r="AV116" s="417">
        <v>0</v>
      </c>
      <c r="AW116" s="417">
        <v>0</v>
      </c>
      <c r="AX116" s="417">
        <v>0</v>
      </c>
      <c r="AY116" s="417">
        <v>0</v>
      </c>
      <c r="AZ116" s="417">
        <v>0</v>
      </c>
      <c r="BA116" s="417">
        <v>0</v>
      </c>
      <c r="BB116" s="417">
        <v>0</v>
      </c>
      <c r="BC116" s="417">
        <v>0</v>
      </c>
      <c r="BD116" s="417">
        <v>0</v>
      </c>
      <c r="BE116" s="417">
        <v>0</v>
      </c>
      <c r="BF116" s="417">
        <v>0</v>
      </c>
      <c r="BG116" s="417">
        <v>0</v>
      </c>
      <c r="BH116" s="417">
        <v>0</v>
      </c>
      <c r="BI116" s="417">
        <v>0</v>
      </c>
      <c r="BJ116" s="417">
        <v>0</v>
      </c>
      <c r="BK116" s="417">
        <v>0</v>
      </c>
      <c r="BL116" s="417">
        <v>0</v>
      </c>
      <c r="BM116" s="417">
        <v>0</v>
      </c>
      <c r="BN116" s="417">
        <v>0</v>
      </c>
      <c r="BO116" s="417">
        <v>0</v>
      </c>
      <c r="BP116" s="417">
        <v>0</v>
      </c>
      <c r="BQ116" s="417">
        <v>0</v>
      </c>
      <c r="BR116" s="417">
        <v>0</v>
      </c>
      <c r="BS116" s="417">
        <v>0</v>
      </c>
      <c r="BT116" s="417">
        <v>0</v>
      </c>
      <c r="BU116" s="417">
        <v>0</v>
      </c>
      <c r="BV116" s="417">
        <v>0</v>
      </c>
      <c r="BW116" s="417">
        <v>0</v>
      </c>
      <c r="BX116" s="417">
        <v>0</v>
      </c>
      <c r="BY116" s="417">
        <v>0</v>
      </c>
      <c r="BZ116" s="417">
        <v>0</v>
      </c>
      <c r="CA116" s="417">
        <v>0</v>
      </c>
      <c r="CB116" s="417">
        <v>0</v>
      </c>
      <c r="CC116" s="417">
        <v>0</v>
      </c>
      <c r="CD116" s="417">
        <v>0</v>
      </c>
      <c r="CE116" s="417">
        <v>0</v>
      </c>
      <c r="CF116" s="417">
        <v>0</v>
      </c>
      <c r="CG116" s="417">
        <v>0</v>
      </c>
      <c r="CH116" s="417">
        <v>0</v>
      </c>
      <c r="CI116" s="417">
        <v>0</v>
      </c>
      <c r="CJ116" s="417">
        <v>0</v>
      </c>
      <c r="CK116" s="417">
        <v>0</v>
      </c>
      <c r="CL116" s="417">
        <v>0</v>
      </c>
      <c r="CM116" s="417">
        <v>0</v>
      </c>
      <c r="CN116" s="417">
        <v>0</v>
      </c>
      <c r="CO116" s="417">
        <v>0</v>
      </c>
      <c r="CP116" s="417">
        <v>0</v>
      </c>
      <c r="CQ116" s="417">
        <v>0</v>
      </c>
      <c r="CR116" s="417">
        <v>0</v>
      </c>
      <c r="CS116" s="417">
        <v>0</v>
      </c>
      <c r="CT116" s="417"/>
      <c r="CU116" s="417"/>
      <c r="CV116" s="417"/>
      <c r="CW116" s="417"/>
      <c r="CX116" s="417"/>
      <c r="CY116" s="417"/>
      <c r="CZ116" s="417"/>
      <c r="DA116" s="417"/>
      <c r="DB116" s="417"/>
      <c r="DC116" s="417"/>
      <c r="DD116" s="417"/>
      <c r="DE116" s="417"/>
      <c r="DF116" s="417"/>
      <c r="DG116" s="417"/>
      <c r="DH116" s="417"/>
      <c r="DI116" s="417"/>
      <c r="DJ116" s="417"/>
      <c r="DK116" s="417"/>
    </row>
    <row r="117" spans="1:115" s="416" customFormat="1" ht="16.149999999999999" hidden="1">
      <c r="A117" s="421" t="s">
        <v>7</v>
      </c>
      <c r="B117" s="421">
        <v>2</v>
      </c>
      <c r="C117" s="416" t="s">
        <v>584</v>
      </c>
      <c r="D117" s="417">
        <v>0</v>
      </c>
      <c r="E117" s="417">
        <v>100</v>
      </c>
      <c r="F117" s="417">
        <v>200</v>
      </c>
      <c r="G117" s="417">
        <v>300</v>
      </c>
      <c r="H117" s="417">
        <v>400</v>
      </c>
      <c r="I117" s="417">
        <v>10000</v>
      </c>
      <c r="J117" s="417">
        <v>10000</v>
      </c>
      <c r="K117" s="417">
        <v>10000</v>
      </c>
      <c r="L117" s="417">
        <v>10000</v>
      </c>
      <c r="M117" s="417">
        <v>10000</v>
      </c>
      <c r="N117" s="417">
        <v>10000</v>
      </c>
      <c r="O117" s="417">
        <v>9800</v>
      </c>
      <c r="P117" s="417">
        <v>9604</v>
      </c>
      <c r="Q117" s="417">
        <v>9412</v>
      </c>
      <c r="R117" s="417">
        <v>9224</v>
      </c>
      <c r="S117" s="417">
        <v>9040</v>
      </c>
      <c r="T117" s="417">
        <v>8859</v>
      </c>
      <c r="U117" s="417">
        <v>8682</v>
      </c>
      <c r="V117" s="417">
        <v>8508</v>
      </c>
      <c r="W117" s="417">
        <v>8338</v>
      </c>
      <c r="X117" s="417">
        <v>8171.0000000000009</v>
      </c>
      <c r="Y117" s="417">
        <v>8008</v>
      </c>
      <c r="Z117" s="417">
        <v>7848.0000000000009</v>
      </c>
      <c r="AA117" s="417">
        <v>7691</v>
      </c>
      <c r="AB117" s="417">
        <v>7537</v>
      </c>
      <c r="AC117" s="417">
        <v>7386</v>
      </c>
      <c r="AD117" s="417">
        <v>7238</v>
      </c>
      <c r="AE117" s="417">
        <v>7093</v>
      </c>
      <c r="AF117" s="417">
        <v>6951.0000000000009</v>
      </c>
      <c r="AG117" s="417">
        <v>6812</v>
      </c>
      <c r="AH117" s="417">
        <v>6676</v>
      </c>
      <c r="AI117" s="417">
        <v>6542</v>
      </c>
      <c r="AJ117" s="417">
        <v>6411</v>
      </c>
      <c r="AK117" s="417">
        <v>6283</v>
      </c>
      <c r="AL117" s="417">
        <v>6157</v>
      </c>
      <c r="AM117" s="417">
        <v>6034.0000000000009</v>
      </c>
      <c r="AN117" s="417">
        <v>0</v>
      </c>
      <c r="AO117" s="417">
        <v>0</v>
      </c>
      <c r="AP117" s="417">
        <v>0</v>
      </c>
      <c r="AQ117" s="417">
        <v>0</v>
      </c>
      <c r="AR117" s="417">
        <v>0</v>
      </c>
      <c r="AS117" s="417">
        <v>0</v>
      </c>
      <c r="AT117" s="417">
        <v>0</v>
      </c>
      <c r="AU117" s="417">
        <v>0</v>
      </c>
      <c r="AV117" s="417">
        <v>0</v>
      </c>
      <c r="AW117" s="417">
        <v>0</v>
      </c>
      <c r="AX117" s="417">
        <v>0</v>
      </c>
      <c r="AY117" s="417">
        <v>0</v>
      </c>
      <c r="AZ117" s="417">
        <v>0</v>
      </c>
      <c r="BA117" s="417">
        <v>0</v>
      </c>
      <c r="BB117" s="417">
        <v>0</v>
      </c>
      <c r="BC117" s="417">
        <v>0</v>
      </c>
      <c r="BD117" s="417">
        <v>0</v>
      </c>
      <c r="BE117" s="417">
        <v>0</v>
      </c>
      <c r="BF117" s="417">
        <v>0</v>
      </c>
      <c r="BG117" s="417">
        <v>0</v>
      </c>
      <c r="BH117" s="417">
        <v>0</v>
      </c>
      <c r="BI117" s="417">
        <v>0</v>
      </c>
      <c r="BJ117" s="417">
        <v>0</v>
      </c>
      <c r="BK117" s="417">
        <v>0</v>
      </c>
      <c r="BL117" s="417">
        <v>0</v>
      </c>
      <c r="BM117" s="417">
        <v>0</v>
      </c>
      <c r="BN117" s="417">
        <v>0</v>
      </c>
      <c r="BO117" s="417">
        <v>0</v>
      </c>
      <c r="BP117" s="417">
        <v>0</v>
      </c>
      <c r="BQ117" s="417">
        <v>0</v>
      </c>
      <c r="BR117" s="417">
        <v>0</v>
      </c>
      <c r="BS117" s="417">
        <v>0</v>
      </c>
      <c r="BT117" s="417">
        <v>0</v>
      </c>
      <c r="BU117" s="417">
        <v>0</v>
      </c>
      <c r="BV117" s="417">
        <v>0</v>
      </c>
      <c r="BW117" s="417">
        <v>0</v>
      </c>
      <c r="BX117" s="417">
        <v>0</v>
      </c>
      <c r="BY117" s="417">
        <v>0</v>
      </c>
      <c r="BZ117" s="417">
        <v>0</v>
      </c>
      <c r="CA117" s="417">
        <v>0</v>
      </c>
      <c r="CB117" s="417">
        <v>0</v>
      </c>
      <c r="CC117" s="417">
        <v>0</v>
      </c>
      <c r="CD117" s="417">
        <v>0</v>
      </c>
      <c r="CE117" s="417">
        <v>0</v>
      </c>
      <c r="CF117" s="417">
        <v>0</v>
      </c>
      <c r="CG117" s="417">
        <v>0</v>
      </c>
      <c r="CH117" s="417">
        <v>0</v>
      </c>
      <c r="CI117" s="417">
        <v>0</v>
      </c>
      <c r="CJ117" s="417">
        <v>0</v>
      </c>
      <c r="CK117" s="417">
        <v>0</v>
      </c>
      <c r="CL117" s="417">
        <v>0</v>
      </c>
      <c r="CM117" s="417">
        <v>0</v>
      </c>
      <c r="CN117" s="417">
        <v>0</v>
      </c>
      <c r="CO117" s="417">
        <v>0</v>
      </c>
      <c r="CP117" s="417">
        <v>0</v>
      </c>
      <c r="CQ117" s="417">
        <v>0</v>
      </c>
      <c r="CR117" s="417">
        <v>0</v>
      </c>
      <c r="CS117" s="417">
        <v>0</v>
      </c>
      <c r="CT117" s="417"/>
      <c r="CU117" s="417"/>
      <c r="CV117" s="417"/>
      <c r="CW117" s="417"/>
      <c r="CX117" s="417"/>
      <c r="CY117" s="417"/>
      <c r="CZ117" s="417"/>
      <c r="DA117" s="417"/>
      <c r="DB117" s="417"/>
      <c r="DC117" s="417"/>
      <c r="DD117" s="417"/>
      <c r="DE117" s="417"/>
      <c r="DF117" s="417"/>
      <c r="DG117" s="417"/>
      <c r="DH117" s="417"/>
      <c r="DI117" s="417"/>
      <c r="DJ117" s="417"/>
      <c r="DK117" s="417"/>
    </row>
    <row r="118" spans="1:115" s="416" customFormat="1" ht="16.149999999999999" hidden="1">
      <c r="A118" s="421" t="s">
        <v>529</v>
      </c>
      <c r="B118" s="421"/>
      <c r="D118" s="417">
        <v>0</v>
      </c>
      <c r="E118" s="417">
        <v>0</v>
      </c>
      <c r="F118" s="417">
        <v>0</v>
      </c>
      <c r="G118" s="417">
        <v>0</v>
      </c>
      <c r="H118" s="417">
        <v>0</v>
      </c>
      <c r="I118" s="417">
        <v>0</v>
      </c>
      <c r="J118" s="417">
        <v>0</v>
      </c>
      <c r="K118" s="417">
        <v>0</v>
      </c>
      <c r="L118" s="417">
        <v>0</v>
      </c>
      <c r="M118" s="417">
        <v>0</v>
      </c>
      <c r="N118" s="417">
        <v>0</v>
      </c>
      <c r="O118" s="417">
        <v>0</v>
      </c>
      <c r="P118" s="417">
        <v>0</v>
      </c>
      <c r="Q118" s="417">
        <v>0</v>
      </c>
      <c r="R118" s="417">
        <v>0</v>
      </c>
      <c r="S118" s="417">
        <v>0</v>
      </c>
      <c r="T118" s="417">
        <v>0</v>
      </c>
      <c r="U118" s="417">
        <v>0</v>
      </c>
      <c r="V118" s="417">
        <v>0</v>
      </c>
      <c r="W118" s="417">
        <v>0</v>
      </c>
      <c r="X118" s="417">
        <v>0</v>
      </c>
      <c r="Y118" s="417">
        <v>0</v>
      </c>
      <c r="Z118" s="417">
        <v>0</v>
      </c>
      <c r="AA118" s="417">
        <v>0</v>
      </c>
      <c r="AB118" s="417">
        <v>0</v>
      </c>
      <c r="AC118" s="417">
        <v>0</v>
      </c>
      <c r="AD118" s="417">
        <v>0</v>
      </c>
      <c r="AE118" s="417">
        <v>0</v>
      </c>
      <c r="AF118" s="417">
        <v>0</v>
      </c>
      <c r="AG118" s="417">
        <v>0</v>
      </c>
      <c r="AH118" s="417">
        <v>0</v>
      </c>
      <c r="AI118" s="417">
        <v>0</v>
      </c>
      <c r="AJ118" s="417">
        <v>0</v>
      </c>
      <c r="AK118" s="417">
        <v>0</v>
      </c>
      <c r="AL118" s="417">
        <v>0</v>
      </c>
      <c r="AM118" s="417">
        <v>0</v>
      </c>
      <c r="AN118" s="417">
        <v>0</v>
      </c>
      <c r="AO118" s="417">
        <v>0</v>
      </c>
      <c r="AP118" s="417">
        <v>0</v>
      </c>
      <c r="AQ118" s="417">
        <v>0</v>
      </c>
      <c r="AR118" s="417">
        <v>0</v>
      </c>
      <c r="AS118" s="417">
        <v>0</v>
      </c>
      <c r="AT118" s="417">
        <v>0</v>
      </c>
      <c r="AU118" s="417">
        <v>0</v>
      </c>
      <c r="AV118" s="417">
        <v>0</v>
      </c>
      <c r="AW118" s="417">
        <v>0</v>
      </c>
      <c r="AX118" s="417">
        <v>0</v>
      </c>
      <c r="AY118" s="417">
        <v>0</v>
      </c>
      <c r="AZ118" s="417">
        <v>0</v>
      </c>
      <c r="BA118" s="417">
        <v>0</v>
      </c>
      <c r="BB118" s="417">
        <v>0</v>
      </c>
      <c r="BC118" s="417">
        <v>0</v>
      </c>
      <c r="BD118" s="417">
        <v>0</v>
      </c>
      <c r="BE118" s="417">
        <v>0</v>
      </c>
      <c r="BF118" s="417">
        <v>0</v>
      </c>
      <c r="BG118" s="417">
        <v>0</v>
      </c>
      <c r="BH118" s="417">
        <v>0</v>
      </c>
      <c r="BI118" s="417">
        <v>0</v>
      </c>
      <c r="BJ118" s="417">
        <v>0</v>
      </c>
      <c r="BK118" s="417">
        <v>0</v>
      </c>
      <c r="BL118" s="417">
        <v>0</v>
      </c>
      <c r="BM118" s="417">
        <v>0</v>
      </c>
      <c r="BN118" s="417">
        <v>0</v>
      </c>
      <c r="BO118" s="417">
        <v>0</v>
      </c>
      <c r="BP118" s="417">
        <v>0</v>
      </c>
      <c r="BQ118" s="417">
        <v>0</v>
      </c>
      <c r="BR118" s="417">
        <v>0</v>
      </c>
      <c r="BS118" s="417">
        <v>0</v>
      </c>
      <c r="BT118" s="417">
        <v>0</v>
      </c>
      <c r="BU118" s="417">
        <v>0</v>
      </c>
      <c r="BV118" s="417">
        <v>0</v>
      </c>
      <c r="BW118" s="417">
        <v>0</v>
      </c>
      <c r="BX118" s="417">
        <v>0</v>
      </c>
      <c r="BY118" s="417">
        <v>0</v>
      </c>
      <c r="BZ118" s="417">
        <v>0</v>
      </c>
      <c r="CA118" s="417">
        <v>0</v>
      </c>
      <c r="CB118" s="417">
        <v>0</v>
      </c>
      <c r="CC118" s="417">
        <v>0</v>
      </c>
      <c r="CD118" s="417">
        <v>0</v>
      </c>
      <c r="CE118" s="417">
        <v>0</v>
      </c>
      <c r="CF118" s="417">
        <v>0</v>
      </c>
      <c r="CG118" s="417">
        <v>0</v>
      </c>
      <c r="CH118" s="417">
        <v>0</v>
      </c>
      <c r="CI118" s="417">
        <v>0</v>
      </c>
      <c r="CJ118" s="417">
        <v>0</v>
      </c>
      <c r="CK118" s="417">
        <v>0</v>
      </c>
      <c r="CL118" s="417">
        <v>0</v>
      </c>
      <c r="CM118" s="417">
        <v>0</v>
      </c>
      <c r="CN118" s="417">
        <v>0</v>
      </c>
      <c r="CO118" s="417">
        <v>0</v>
      </c>
      <c r="CP118" s="417">
        <v>0</v>
      </c>
      <c r="CQ118" s="417">
        <v>0</v>
      </c>
      <c r="CR118" s="417">
        <v>0</v>
      </c>
      <c r="CS118" s="417">
        <v>0</v>
      </c>
      <c r="CT118" s="417"/>
      <c r="CU118" s="417"/>
      <c r="CV118" s="417"/>
      <c r="CW118" s="417"/>
      <c r="CX118" s="417"/>
      <c r="CY118" s="417"/>
      <c r="CZ118" s="417"/>
      <c r="DA118" s="417"/>
      <c r="DB118" s="417"/>
      <c r="DC118" s="417"/>
      <c r="DD118" s="417"/>
      <c r="DE118" s="417"/>
      <c r="DF118" s="417"/>
      <c r="DG118" s="417"/>
      <c r="DH118" s="417"/>
      <c r="DI118" s="417"/>
      <c r="DJ118" s="417"/>
      <c r="DK118" s="417"/>
    </row>
    <row r="119" spans="1:115" s="416" customFormat="1" ht="16.149999999999999" hidden="1">
      <c r="A119" s="421"/>
      <c r="B119" s="421"/>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c r="AA119" s="417"/>
      <c r="AB119" s="417"/>
      <c r="AC119" s="417"/>
      <c r="AD119" s="417"/>
      <c r="AE119" s="417"/>
      <c r="AF119" s="417"/>
      <c r="AG119" s="417"/>
      <c r="AH119" s="417"/>
      <c r="AI119" s="417"/>
      <c r="AJ119" s="41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row>
    <row r="120" spans="1:115" s="416" customFormat="1" ht="16.149999999999999" hidden="1">
      <c r="A120" s="421"/>
      <c r="B120" s="421"/>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c r="AA120" s="417"/>
      <c r="AB120" s="417"/>
      <c r="AC120" s="417"/>
      <c r="AD120" s="417"/>
      <c r="AE120" s="417"/>
      <c r="AF120" s="417"/>
      <c r="AG120" s="417"/>
      <c r="AH120" s="417"/>
      <c r="AI120" s="417"/>
      <c r="AJ120" s="41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row>
    <row r="121" spans="1:115" s="416" customFormat="1" ht="16.149999999999999" hidden="1">
      <c r="A121" s="421"/>
      <c r="B121" s="421"/>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c r="AA121" s="417"/>
      <c r="AB121" s="417"/>
      <c r="AC121" s="417"/>
      <c r="AD121" s="417"/>
      <c r="AE121" s="417"/>
      <c r="AF121" s="417"/>
      <c r="AG121" s="417"/>
      <c r="AH121" s="417"/>
      <c r="AI121" s="417"/>
      <c r="AJ121" s="41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row>
    <row r="122" spans="1:115" s="416" customFormat="1" ht="16.149999999999999" hidden="1">
      <c r="A122" s="421"/>
      <c r="B122" s="421"/>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row>
    <row r="123" spans="1:115" s="416" customFormat="1" ht="16.149999999999999" hidden="1">
      <c r="A123" s="421"/>
      <c r="B123" s="421"/>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row>
    <row r="124" spans="1:115" s="416" customFormat="1" ht="16.149999999999999" hidden="1">
      <c r="A124" s="421"/>
      <c r="B124" s="421"/>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row>
    <row r="125" spans="1:115" s="416" customFormat="1" ht="16.149999999999999" hidden="1">
      <c r="A125" s="421"/>
      <c r="B125" s="421"/>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c r="AA125" s="417"/>
      <c r="AB125" s="417"/>
      <c r="AC125" s="417"/>
      <c r="AD125" s="417"/>
      <c r="AE125" s="417"/>
      <c r="AF125" s="417"/>
      <c r="AG125" s="417"/>
      <c r="AH125" s="417"/>
      <c r="AI125" s="417"/>
      <c r="AJ125" s="41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row>
    <row r="126" spans="1:115" s="416" customFormat="1" ht="16.149999999999999" hidden="1">
      <c r="A126" s="421"/>
      <c r="B126" s="421"/>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row>
    <row r="127" spans="1:115" s="416" customFormat="1" ht="16.149999999999999" hidden="1">
      <c r="A127" s="421"/>
      <c r="B127" s="421"/>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c r="AA127" s="417"/>
      <c r="AB127" s="417"/>
      <c r="AC127" s="417"/>
      <c r="AD127" s="417"/>
      <c r="AE127" s="417"/>
      <c r="AF127" s="417"/>
      <c r="AG127" s="417"/>
      <c r="AH127" s="417"/>
      <c r="AI127" s="417"/>
      <c r="AJ127" s="41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row>
    <row r="128" spans="1:115" s="416" customFormat="1" ht="16.149999999999999" hidden="1">
      <c r="A128" s="421"/>
      <c r="B128" s="421"/>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c r="AA128" s="417"/>
      <c r="AB128" s="417"/>
      <c r="AC128" s="417"/>
      <c r="AD128" s="417"/>
      <c r="AE128" s="417"/>
      <c r="AF128" s="417"/>
      <c r="AG128" s="417"/>
      <c r="AH128" s="417"/>
      <c r="AI128" s="417"/>
      <c r="AJ128" s="417"/>
      <c r="AK128" s="417"/>
      <c r="AL128" s="417"/>
      <c r="AM128" s="417"/>
      <c r="AN128" s="417"/>
      <c r="AO128" s="417"/>
      <c r="AP128" s="417"/>
      <c r="AQ128" s="417"/>
      <c r="AR128" s="417"/>
      <c r="AS128" s="417"/>
      <c r="AT128" s="417"/>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row>
    <row r="129" spans="1:115" s="416" customFormat="1" ht="16.149999999999999" hidden="1">
      <c r="A129" s="421"/>
      <c r="B129" s="421"/>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c r="AA129" s="417"/>
      <c r="AB129" s="417"/>
      <c r="AC129" s="417"/>
      <c r="AD129" s="417"/>
      <c r="AE129" s="417"/>
      <c r="AF129" s="417"/>
      <c r="AG129" s="417"/>
      <c r="AH129" s="417"/>
      <c r="AI129" s="417"/>
      <c r="AJ129" s="41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row>
    <row r="130" spans="1:115" s="416" customFormat="1" ht="16.149999999999999" hidden="1">
      <c r="A130" s="421"/>
      <c r="B130" s="421"/>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row>
    <row r="131" spans="1:115" s="416" customFormat="1" ht="16.149999999999999" hidden="1">
      <c r="A131" s="421"/>
      <c r="B131" s="421"/>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c r="AA131" s="417"/>
      <c r="AB131" s="417"/>
      <c r="AC131" s="417"/>
      <c r="AD131" s="417"/>
      <c r="AE131" s="417"/>
      <c r="AF131" s="417"/>
      <c r="AG131" s="417"/>
      <c r="AH131" s="417"/>
      <c r="AI131" s="417"/>
      <c r="AJ131" s="41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row>
    <row r="132" spans="1:115" s="416" customFormat="1" ht="16.149999999999999" hidden="1">
      <c r="A132" s="421"/>
      <c r="B132" s="421"/>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c r="AA132" s="417"/>
      <c r="AB132" s="417"/>
      <c r="AC132" s="417"/>
      <c r="AD132" s="417"/>
      <c r="AE132" s="417"/>
      <c r="AF132" s="417"/>
      <c r="AG132" s="417"/>
      <c r="AH132" s="417"/>
      <c r="AI132" s="417"/>
      <c r="AJ132" s="41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row>
    <row r="133" spans="1:115" s="416" customFormat="1" ht="16.149999999999999" hidden="1">
      <c r="A133" s="421"/>
      <c r="B133" s="421"/>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row>
    <row r="134" spans="1:115" s="416" customFormat="1" ht="16.149999999999999" hidden="1">
      <c r="A134" s="421"/>
      <c r="B134" s="421"/>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row>
    <row r="135" spans="1:115" s="416" customFormat="1" ht="16.149999999999999" hidden="1">
      <c r="A135" s="421"/>
      <c r="B135" s="421"/>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c r="AA135" s="417"/>
      <c r="AB135" s="417"/>
      <c r="AC135" s="417"/>
      <c r="AD135" s="417"/>
      <c r="AE135" s="417"/>
      <c r="AF135" s="417"/>
      <c r="AG135" s="417"/>
      <c r="AH135" s="417"/>
      <c r="AI135" s="417"/>
      <c r="AJ135" s="41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row>
    <row r="136" spans="1:115" s="416" customFormat="1" ht="16.149999999999999" hidden="1">
      <c r="A136" s="421"/>
      <c r="B136" s="421"/>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c r="AA136" s="417"/>
      <c r="AB136" s="417"/>
      <c r="AC136" s="417"/>
      <c r="AD136" s="417"/>
      <c r="AE136" s="417"/>
      <c r="AF136" s="417"/>
      <c r="AG136" s="417"/>
      <c r="AH136" s="417"/>
      <c r="AI136" s="417"/>
      <c r="AJ136" s="41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row>
    <row r="137" spans="1:115" s="416" customFormat="1" ht="16.149999999999999" hidden="1">
      <c r="A137" s="421"/>
      <c r="B137" s="421"/>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row>
    <row r="138" spans="1:115" s="416" customFormat="1" ht="16.149999999999999" hidden="1">
      <c r="A138" s="421"/>
      <c r="B138" s="421"/>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c r="AA138" s="417"/>
      <c r="AB138" s="417"/>
      <c r="AC138" s="417"/>
      <c r="AD138" s="417"/>
      <c r="AE138" s="417"/>
      <c r="AF138" s="417"/>
      <c r="AG138" s="417"/>
      <c r="AH138" s="417"/>
      <c r="AI138" s="417"/>
      <c r="AJ138" s="41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row>
    <row r="139" spans="1:115" s="416" customFormat="1" ht="16.149999999999999" hidden="1">
      <c r="A139" s="421"/>
      <c r="B139" s="421"/>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row>
    <row r="140" spans="1:115" s="416" customFormat="1" ht="16.149999999999999" hidden="1">
      <c r="A140" s="421"/>
      <c r="B140" s="421"/>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c r="AA140" s="417"/>
      <c r="AB140" s="417"/>
      <c r="AC140" s="417"/>
      <c r="AD140" s="417"/>
      <c r="AE140" s="417"/>
      <c r="AF140" s="417"/>
      <c r="AG140" s="417"/>
      <c r="AH140" s="417"/>
      <c r="AI140" s="417"/>
      <c r="AJ140" s="41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row>
    <row r="141" spans="1:115" s="416" customFormat="1" ht="16.149999999999999" hidden="1">
      <c r="A141" s="421"/>
      <c r="B141" s="421"/>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row>
    <row r="142" spans="1:115" s="416" customFormat="1" ht="16.149999999999999" hidden="1">
      <c r="A142" s="421"/>
      <c r="B142" s="421"/>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c r="AA142" s="417"/>
      <c r="AB142" s="417"/>
      <c r="AC142" s="417"/>
      <c r="AD142" s="417"/>
      <c r="AE142" s="417"/>
      <c r="AF142" s="417"/>
      <c r="AG142" s="417"/>
      <c r="AH142" s="417"/>
      <c r="AI142" s="417"/>
      <c r="AJ142" s="41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row>
    <row r="143" spans="1:115" s="416" customFormat="1" ht="16.149999999999999" hidden="1">
      <c r="A143" s="421"/>
      <c r="B143" s="421"/>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row>
    <row r="144" spans="1:115" s="416" customFormat="1" ht="16.149999999999999" hidden="1">
      <c r="A144" s="421"/>
      <c r="B144" s="421"/>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c r="AA144" s="417"/>
      <c r="AB144" s="417"/>
      <c r="AC144" s="417"/>
      <c r="AD144" s="417"/>
      <c r="AE144" s="417"/>
      <c r="AF144" s="417"/>
      <c r="AG144" s="417"/>
      <c r="AH144" s="417"/>
      <c r="AI144" s="417"/>
      <c r="AJ144" s="41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row>
    <row r="145" spans="1:115" s="416" customFormat="1" ht="16.149999999999999" hidden="1">
      <c r="A145" s="421"/>
      <c r="B145" s="421"/>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row>
    <row r="146" spans="1:115" s="416" customFormat="1" ht="16.149999999999999" hidden="1">
      <c r="A146" s="421"/>
      <c r="B146" s="421"/>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c r="AA146" s="417"/>
      <c r="AB146" s="417"/>
      <c r="AC146" s="417"/>
      <c r="AD146" s="417"/>
      <c r="AE146" s="417"/>
      <c r="AF146" s="417"/>
      <c r="AG146" s="417"/>
      <c r="AH146" s="417"/>
      <c r="AI146" s="417"/>
      <c r="AJ146" s="41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row>
    <row r="147" spans="1:115" s="416" customFormat="1" ht="16.149999999999999" hidden="1">
      <c r="A147" s="421"/>
      <c r="B147" s="421"/>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c r="AA147" s="417"/>
      <c r="AB147" s="417"/>
      <c r="AC147" s="417"/>
      <c r="AD147" s="417"/>
      <c r="AE147" s="417"/>
      <c r="AF147" s="417"/>
      <c r="AG147" s="417"/>
      <c r="AH147" s="417"/>
      <c r="AI147" s="417"/>
      <c r="AJ147" s="41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row>
    <row r="148" spans="1:115" s="416" customFormat="1" ht="16.149999999999999" hidden="1">
      <c r="A148" s="421"/>
      <c r="B148" s="421"/>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c r="AA148" s="417"/>
      <c r="AB148" s="417"/>
      <c r="AC148" s="417"/>
      <c r="AD148" s="417"/>
      <c r="AE148" s="417"/>
      <c r="AF148" s="417"/>
      <c r="AG148" s="417"/>
      <c r="AH148" s="417"/>
      <c r="AI148" s="417"/>
      <c r="AJ148" s="41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row>
    <row r="149" spans="1:115" s="416" customFormat="1" ht="16.149999999999999" hidden="1">
      <c r="A149" s="421"/>
      <c r="B149" s="421"/>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c r="AA149" s="417"/>
      <c r="AB149" s="417"/>
      <c r="AC149" s="417"/>
      <c r="AD149" s="417"/>
      <c r="AE149" s="417"/>
      <c r="AF149" s="417"/>
      <c r="AG149" s="417"/>
      <c r="AH149" s="417"/>
      <c r="AI149" s="417"/>
      <c r="AJ149" s="41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row>
    <row r="150" spans="1:115" s="416" customFormat="1" ht="16.149999999999999" hidden="1">
      <c r="A150" s="421"/>
      <c r="B150" s="421"/>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c r="AA150" s="417"/>
      <c r="AB150" s="417"/>
      <c r="AC150" s="417"/>
      <c r="AD150" s="417"/>
      <c r="AE150" s="417"/>
      <c r="AF150" s="417"/>
      <c r="AG150" s="417"/>
      <c r="AH150" s="417"/>
      <c r="AI150" s="417"/>
      <c r="AJ150" s="41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row>
    <row r="151" spans="1:115" s="416" customFormat="1" ht="16.149999999999999" hidden="1">
      <c r="A151" s="422"/>
      <c r="B151" s="421"/>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c r="AA151" s="417"/>
      <c r="AB151" s="417"/>
      <c r="AC151" s="417"/>
      <c r="AD151" s="417"/>
      <c r="AE151" s="417"/>
      <c r="AF151" s="417"/>
      <c r="AG151" s="417"/>
      <c r="AH151" s="417"/>
      <c r="AI151" s="417"/>
      <c r="AJ151" s="41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row>
    <row r="152" spans="1:115" s="416" customFormat="1" ht="16.149999999999999" hidden="1">
      <c r="A152" s="421"/>
      <c r="B152" s="421"/>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row>
    <row r="153" spans="1:115" s="416" customFormat="1" ht="16.149999999999999" hidden="1">
      <c r="A153" s="421"/>
      <c r="B153" s="421"/>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c r="AA153" s="417"/>
      <c r="AB153" s="417"/>
      <c r="AC153" s="417"/>
      <c r="AD153" s="417"/>
      <c r="AE153" s="417"/>
      <c r="AF153" s="417"/>
      <c r="AG153" s="417"/>
      <c r="AH153" s="417"/>
      <c r="AI153" s="417"/>
      <c r="AJ153" s="41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row>
    <row r="154" spans="1:115" s="416" customFormat="1" ht="16.149999999999999" hidden="1">
      <c r="A154" s="421"/>
      <c r="B154" s="421"/>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c r="AA154" s="417"/>
      <c r="AB154" s="417"/>
      <c r="AC154" s="417"/>
      <c r="AD154" s="417"/>
      <c r="AE154" s="417"/>
      <c r="AF154" s="417"/>
      <c r="AG154" s="417"/>
      <c r="AH154" s="417"/>
      <c r="AI154" s="417"/>
      <c r="AJ154" s="41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row>
    <row r="155" spans="1:115" s="416" customFormat="1" ht="16.149999999999999" hidden="1">
      <c r="A155" s="421"/>
      <c r="B155" s="421"/>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c r="AC155" s="417"/>
      <c r="AD155" s="417"/>
      <c r="AE155" s="417"/>
      <c r="AF155" s="417"/>
      <c r="AG155" s="417"/>
      <c r="AH155" s="417"/>
      <c r="AI155" s="417"/>
      <c r="AJ155" s="41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row>
    <row r="156" spans="1:115" s="416" customFormat="1" ht="16.149999999999999" hidden="1">
      <c r="A156" s="421"/>
      <c r="B156" s="421"/>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c r="AA156" s="417"/>
      <c r="AB156" s="417"/>
      <c r="AC156" s="417"/>
      <c r="AD156" s="417"/>
      <c r="AE156" s="417"/>
      <c r="AF156" s="417"/>
      <c r="AG156" s="417"/>
      <c r="AH156" s="417"/>
      <c r="AI156" s="417"/>
      <c r="AJ156" s="41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row>
    <row r="157" spans="1:115" s="416" customFormat="1" ht="16.149999999999999" hidden="1">
      <c r="A157" s="421"/>
      <c r="B157" s="421"/>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c r="AA157" s="417"/>
      <c r="AB157" s="417"/>
      <c r="AC157" s="417"/>
      <c r="AD157" s="417"/>
      <c r="AE157" s="417"/>
      <c r="AF157" s="417"/>
      <c r="AG157" s="417"/>
      <c r="AH157" s="417"/>
      <c r="AI157" s="417"/>
      <c r="AJ157" s="41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row>
    <row r="158" spans="1:115" s="416" customFormat="1" ht="16.149999999999999" hidden="1">
      <c r="A158" s="421"/>
      <c r="B158" s="421"/>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c r="AA158" s="417"/>
      <c r="AB158" s="417"/>
      <c r="AC158" s="417"/>
      <c r="AD158" s="417"/>
      <c r="AE158" s="417"/>
      <c r="AF158" s="417"/>
      <c r="AG158" s="417"/>
      <c r="AH158" s="417"/>
      <c r="AI158" s="417"/>
      <c r="AJ158" s="41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row>
    <row r="159" spans="1:115" s="416" customFormat="1" ht="16.149999999999999" hidden="1">
      <c r="A159" s="421"/>
      <c r="B159" s="421"/>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c r="AA159" s="417"/>
      <c r="AB159" s="417"/>
      <c r="AC159" s="417"/>
      <c r="AD159" s="417"/>
      <c r="AE159" s="417"/>
      <c r="AF159" s="417"/>
      <c r="AG159" s="417"/>
      <c r="AH159" s="417"/>
      <c r="AI159" s="417"/>
      <c r="AJ159" s="41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row>
    <row r="160" spans="1:115" s="416" customFormat="1" ht="16.149999999999999" hidden="1">
      <c r="A160" s="421"/>
      <c r="B160" s="421"/>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c r="AA160" s="417"/>
      <c r="AB160" s="417"/>
      <c r="AC160" s="417"/>
      <c r="AD160" s="417"/>
      <c r="AE160" s="417"/>
      <c r="AF160" s="417"/>
      <c r="AG160" s="417"/>
      <c r="AH160" s="417"/>
      <c r="AI160" s="417"/>
      <c r="AJ160" s="41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row>
    <row r="161" spans="1:115" s="416" customFormat="1" ht="16.149999999999999" hidden="1">
      <c r="A161" s="421"/>
      <c r="B161" s="421"/>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c r="AA161" s="417"/>
      <c r="AB161" s="417"/>
      <c r="AC161" s="417"/>
      <c r="AD161" s="417"/>
      <c r="AE161" s="417"/>
      <c r="AF161" s="417"/>
      <c r="AG161" s="417"/>
      <c r="AH161" s="417"/>
      <c r="AI161" s="417"/>
      <c r="AJ161" s="41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row>
    <row r="162" spans="1:115" s="416" customFormat="1" ht="16.149999999999999" hidden="1">
      <c r="A162" s="421"/>
      <c r="B162" s="421"/>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c r="AA162" s="417"/>
      <c r="AB162" s="417"/>
      <c r="AC162" s="417"/>
      <c r="AD162" s="417"/>
      <c r="AE162" s="417"/>
      <c r="AF162" s="417"/>
      <c r="AG162" s="417"/>
      <c r="AH162" s="417"/>
      <c r="AI162" s="417"/>
      <c r="AJ162" s="41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row>
    <row r="163" spans="1:115" s="416" customFormat="1" ht="16.149999999999999" hidden="1">
      <c r="A163" s="421"/>
      <c r="B163" s="421"/>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c r="AA163" s="417"/>
      <c r="AB163" s="417"/>
      <c r="AC163" s="417"/>
      <c r="AD163" s="417"/>
      <c r="AE163" s="417"/>
      <c r="AF163" s="417"/>
      <c r="AG163" s="417"/>
      <c r="AH163" s="417"/>
      <c r="AI163" s="417"/>
      <c r="AJ163" s="41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row>
    <row r="164" spans="1:115" s="416" customFormat="1" ht="16.149999999999999" hidden="1">
      <c r="A164" s="421"/>
      <c r="B164" s="421"/>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c r="AA164" s="417"/>
      <c r="AB164" s="417"/>
      <c r="AC164" s="417"/>
      <c r="AD164" s="417"/>
      <c r="AE164" s="417"/>
      <c r="AF164" s="417"/>
      <c r="AG164" s="417"/>
      <c r="AH164" s="417"/>
      <c r="AI164" s="417"/>
      <c r="AJ164" s="41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row>
    <row r="165" spans="1:115" s="416" customFormat="1" ht="16.149999999999999" hidden="1">
      <c r="A165" s="421"/>
      <c r="B165" s="421"/>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c r="AA165" s="417"/>
      <c r="AB165" s="417"/>
      <c r="AC165" s="417"/>
      <c r="AD165" s="417"/>
      <c r="AE165" s="417"/>
      <c r="AF165" s="417"/>
      <c r="AG165" s="417"/>
      <c r="AH165" s="417"/>
      <c r="AI165" s="417"/>
      <c r="AJ165" s="41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row>
    <row r="166" spans="1:115" s="416" customFormat="1" ht="16.149999999999999" hidden="1">
      <c r="A166" s="421"/>
      <c r="B166" s="421"/>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c r="AA166" s="417"/>
      <c r="AB166" s="417"/>
      <c r="AC166" s="417"/>
      <c r="AD166" s="417"/>
      <c r="AE166" s="417"/>
      <c r="AF166" s="417"/>
      <c r="AG166" s="417"/>
      <c r="AH166" s="417"/>
      <c r="AI166" s="417"/>
      <c r="AJ166" s="41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row>
    <row r="167" spans="1:115" s="416" customFormat="1" ht="16.149999999999999" hidden="1">
      <c r="A167" s="421"/>
      <c r="B167" s="421"/>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c r="AA167" s="417"/>
      <c r="AB167" s="417"/>
      <c r="AC167" s="417"/>
      <c r="AD167" s="417"/>
      <c r="AE167" s="417"/>
      <c r="AF167" s="417"/>
      <c r="AG167" s="417"/>
      <c r="AH167" s="417"/>
      <c r="AI167" s="417"/>
      <c r="AJ167" s="41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row>
    <row r="168" spans="1:115" s="416" customFormat="1" ht="16.149999999999999" hidden="1">
      <c r="A168" s="421"/>
      <c r="B168" s="421"/>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c r="AA168" s="417"/>
      <c r="AB168" s="417"/>
      <c r="AC168" s="417"/>
      <c r="AD168" s="417"/>
      <c r="AE168" s="417"/>
      <c r="AF168" s="417"/>
      <c r="AG168" s="417"/>
      <c r="AH168" s="417"/>
      <c r="AI168" s="417"/>
      <c r="AJ168" s="41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row>
    <row r="169" spans="1:115" s="416" customFormat="1" ht="16.149999999999999" hidden="1">
      <c r="A169" s="421"/>
      <c r="B169" s="421"/>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c r="AA169" s="417"/>
      <c r="AB169" s="417"/>
      <c r="AC169" s="417"/>
      <c r="AD169" s="417"/>
      <c r="AE169" s="417"/>
      <c r="AF169" s="417"/>
      <c r="AG169" s="417"/>
      <c r="AH169" s="417"/>
      <c r="AI169" s="417"/>
      <c r="AJ169" s="41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row>
    <row r="170" spans="1:115" s="416" customFormat="1" ht="16.149999999999999" hidden="1">
      <c r="A170" s="421"/>
      <c r="B170" s="421"/>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c r="AA170" s="417"/>
      <c r="AB170" s="417"/>
      <c r="AC170" s="417"/>
      <c r="AD170" s="417"/>
      <c r="AE170" s="417"/>
      <c r="AF170" s="417"/>
      <c r="AG170" s="417"/>
      <c r="AH170" s="417"/>
      <c r="AI170" s="417"/>
      <c r="AJ170" s="41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row>
    <row r="171" spans="1:115" s="416" customFormat="1" ht="16.149999999999999" hidden="1">
      <c r="A171" s="421"/>
      <c r="B171" s="421"/>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c r="AA171" s="417"/>
      <c r="AB171" s="417"/>
      <c r="AC171" s="417"/>
      <c r="AD171" s="417"/>
      <c r="AE171" s="417"/>
      <c r="AF171" s="417"/>
      <c r="AG171" s="417"/>
      <c r="AH171" s="417"/>
      <c r="AI171" s="417"/>
      <c r="AJ171" s="41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row>
    <row r="172" spans="1:115" s="416" customFormat="1" ht="16.149999999999999" hidden="1">
      <c r="A172" s="421"/>
      <c r="B172" s="421"/>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c r="AC172" s="417"/>
      <c r="AD172" s="417"/>
      <c r="AE172" s="417"/>
      <c r="AF172" s="417"/>
      <c r="AG172" s="417"/>
      <c r="AH172" s="417"/>
      <c r="AI172" s="417"/>
      <c r="AJ172" s="41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row>
    <row r="173" spans="1:115" s="416" customFormat="1" ht="16.149999999999999" hidden="1">
      <c r="A173" s="421"/>
      <c r="B173" s="421"/>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c r="AA173" s="417"/>
      <c r="AB173" s="417"/>
      <c r="AC173" s="417"/>
      <c r="AD173" s="417"/>
      <c r="AE173" s="417"/>
      <c r="AF173" s="417"/>
      <c r="AG173" s="417"/>
      <c r="AH173" s="417"/>
      <c r="AI173" s="417"/>
      <c r="AJ173" s="41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row>
    <row r="174" spans="1:115" s="416" customFormat="1" ht="16.149999999999999" hidden="1">
      <c r="A174" s="421"/>
      <c r="B174" s="421"/>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c r="AA174" s="417"/>
      <c r="AB174" s="417"/>
      <c r="AC174" s="417"/>
      <c r="AD174" s="417"/>
      <c r="AE174" s="417"/>
      <c r="AF174" s="417"/>
      <c r="AG174" s="417"/>
      <c r="AH174" s="417"/>
      <c r="AI174" s="417"/>
      <c r="AJ174" s="41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row>
    <row r="175" spans="1:115" s="416" customFormat="1" ht="16.149999999999999" hidden="1">
      <c r="A175" s="421"/>
      <c r="B175" s="421"/>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c r="AA175" s="417"/>
      <c r="AB175" s="417"/>
      <c r="AC175" s="417"/>
      <c r="AD175" s="417"/>
      <c r="AE175" s="417"/>
      <c r="AF175" s="417"/>
      <c r="AG175" s="417"/>
      <c r="AH175" s="417"/>
      <c r="AI175" s="417"/>
      <c r="AJ175" s="41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row>
    <row r="176" spans="1:115" s="416" customFormat="1" ht="16.149999999999999" hidden="1">
      <c r="A176" s="421"/>
      <c r="B176" s="421"/>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c r="AA176" s="417"/>
      <c r="AB176" s="417"/>
      <c r="AC176" s="417"/>
      <c r="AD176" s="417"/>
      <c r="AE176" s="417"/>
      <c r="AF176" s="417"/>
      <c r="AG176" s="417"/>
      <c r="AH176" s="417"/>
      <c r="AI176" s="417"/>
      <c r="AJ176" s="41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row>
    <row r="177" spans="1:115" s="416" customFormat="1" ht="16.149999999999999" hidden="1">
      <c r="A177" s="421"/>
      <c r="B177" s="421"/>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c r="AA177" s="417"/>
      <c r="AB177" s="417"/>
      <c r="AC177" s="417"/>
      <c r="AD177" s="417"/>
      <c r="AE177" s="417"/>
      <c r="AF177" s="417"/>
      <c r="AG177" s="417"/>
      <c r="AH177" s="417"/>
      <c r="AI177" s="417"/>
      <c r="AJ177" s="41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row>
    <row r="178" spans="1:115" s="416" customFormat="1" ht="16.149999999999999" hidden="1">
      <c r="A178" s="421"/>
      <c r="B178" s="421"/>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c r="AA178" s="417"/>
      <c r="AB178" s="417"/>
      <c r="AC178" s="417"/>
      <c r="AD178" s="417"/>
      <c r="AE178" s="417"/>
      <c r="AF178" s="417"/>
      <c r="AG178" s="417"/>
      <c r="AH178" s="417"/>
      <c r="AI178" s="417"/>
      <c r="AJ178" s="41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row>
    <row r="179" spans="1:115" s="416" customFormat="1" ht="16.149999999999999" hidden="1">
      <c r="A179" s="421"/>
      <c r="B179" s="421"/>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c r="AA179" s="417"/>
      <c r="AB179" s="417"/>
      <c r="AC179" s="417"/>
      <c r="AD179" s="417"/>
      <c r="AE179" s="417"/>
      <c r="AF179" s="417"/>
      <c r="AG179" s="417"/>
      <c r="AH179" s="417"/>
      <c r="AI179" s="417"/>
      <c r="AJ179" s="41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row>
    <row r="180" spans="1:115" s="416" customFormat="1" ht="16.149999999999999" hidden="1">
      <c r="A180" s="421"/>
      <c r="B180" s="421"/>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c r="AA180" s="417"/>
      <c r="AB180" s="417"/>
      <c r="AC180" s="417"/>
      <c r="AD180" s="417"/>
      <c r="AE180" s="417"/>
      <c r="AF180" s="417"/>
      <c r="AG180" s="417"/>
      <c r="AH180" s="417"/>
      <c r="AI180" s="417"/>
      <c r="AJ180" s="41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row>
    <row r="181" spans="1:115" s="416" customFormat="1" ht="16.149999999999999" hidden="1">
      <c r="A181" s="421"/>
      <c r="B181" s="421"/>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c r="AA181" s="417"/>
      <c r="AB181" s="417"/>
      <c r="AC181" s="417"/>
      <c r="AD181" s="417"/>
      <c r="AE181" s="417"/>
      <c r="AF181" s="417"/>
      <c r="AG181" s="417"/>
      <c r="AH181" s="417"/>
      <c r="AI181" s="417"/>
      <c r="AJ181" s="41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row>
    <row r="182" spans="1:115" s="416" customFormat="1" ht="16.149999999999999" hidden="1">
      <c r="A182" s="421"/>
      <c r="B182" s="421"/>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c r="AA182" s="417"/>
      <c r="AB182" s="417"/>
      <c r="AC182" s="417"/>
      <c r="AD182" s="417"/>
      <c r="AE182" s="417"/>
      <c r="AF182" s="417"/>
      <c r="AG182" s="417"/>
      <c r="AH182" s="417"/>
      <c r="AI182" s="417"/>
      <c r="AJ182" s="41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row>
    <row r="183" spans="1:115" s="416" customFormat="1" ht="16.149999999999999" hidden="1">
      <c r="A183" s="421"/>
      <c r="B183" s="421"/>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c r="AA183" s="417"/>
      <c r="AB183" s="417"/>
      <c r="AC183" s="417"/>
      <c r="AD183" s="417"/>
      <c r="AE183" s="417"/>
      <c r="AF183" s="417"/>
      <c r="AG183" s="417"/>
      <c r="AH183" s="417"/>
      <c r="AI183" s="417"/>
      <c r="AJ183" s="41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row>
    <row r="184" spans="1:115" s="416" customFormat="1" ht="16.149999999999999" hidden="1">
      <c r="A184" s="421"/>
      <c r="B184" s="421"/>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c r="AA184" s="417"/>
      <c r="AB184" s="417"/>
      <c r="AC184" s="417"/>
      <c r="AD184" s="417"/>
      <c r="AE184" s="417"/>
      <c r="AF184" s="417"/>
      <c r="AG184" s="417"/>
      <c r="AH184" s="417"/>
      <c r="AI184" s="417"/>
      <c r="AJ184" s="41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row>
    <row r="185" spans="1:115" s="416" customFormat="1" ht="16.149999999999999" hidden="1">
      <c r="A185" s="421"/>
      <c r="B185" s="421"/>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c r="AC185" s="417"/>
      <c r="AD185" s="417"/>
      <c r="AE185" s="417"/>
      <c r="AF185" s="417"/>
      <c r="AG185" s="417"/>
      <c r="AH185" s="417"/>
      <c r="AI185" s="417"/>
      <c r="AJ185" s="41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row>
    <row r="186" spans="1:115" s="416" customFormat="1" ht="16.149999999999999" hidden="1">
      <c r="A186" s="421"/>
      <c r="B186" s="421"/>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c r="AA186" s="417"/>
      <c r="AB186" s="417"/>
      <c r="AC186" s="417"/>
      <c r="AD186" s="417"/>
      <c r="AE186" s="417"/>
      <c r="AF186" s="417"/>
      <c r="AG186" s="417"/>
      <c r="AH186" s="417"/>
      <c r="AI186" s="417"/>
      <c r="AJ186" s="41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row>
    <row r="187" spans="1:115" s="416" customFormat="1" ht="16.149999999999999" hidden="1">
      <c r="A187" s="421"/>
      <c r="B187" s="421"/>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c r="AA187" s="417"/>
      <c r="AB187" s="417"/>
      <c r="AC187" s="417"/>
      <c r="AD187" s="417"/>
      <c r="AE187" s="417"/>
      <c r="AF187" s="417"/>
      <c r="AG187" s="417"/>
      <c r="AH187" s="417"/>
      <c r="AI187" s="417"/>
      <c r="AJ187" s="41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row>
    <row r="188" spans="1:115" s="416" customFormat="1" ht="16.149999999999999" hidden="1">
      <c r="A188" s="421"/>
      <c r="B188" s="421"/>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c r="AA188" s="417"/>
      <c r="AB188" s="417"/>
      <c r="AC188" s="417"/>
      <c r="AD188" s="417"/>
      <c r="AE188" s="417"/>
      <c r="AF188" s="417"/>
      <c r="AG188" s="417"/>
      <c r="AH188" s="417"/>
      <c r="AI188" s="417"/>
      <c r="AJ188" s="41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row>
    <row r="189" spans="1:115" s="416" customFormat="1" ht="16.149999999999999" hidden="1">
      <c r="A189" s="421"/>
      <c r="B189" s="421"/>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c r="AA189" s="417"/>
      <c r="AB189" s="417"/>
      <c r="AC189" s="417"/>
      <c r="AD189" s="417"/>
      <c r="AE189" s="417"/>
      <c r="AF189" s="417"/>
      <c r="AG189" s="417"/>
      <c r="AH189" s="417"/>
      <c r="AI189" s="417"/>
      <c r="AJ189" s="41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row>
    <row r="190" spans="1:115" s="416" customFormat="1" ht="16.149999999999999" hidden="1">
      <c r="A190" s="421"/>
      <c r="B190" s="421"/>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c r="AA190" s="417"/>
      <c r="AB190" s="417"/>
      <c r="AC190" s="417"/>
      <c r="AD190" s="417"/>
      <c r="AE190" s="417"/>
      <c r="AF190" s="417"/>
      <c r="AG190" s="417"/>
      <c r="AH190" s="417"/>
      <c r="AI190" s="417"/>
      <c r="AJ190" s="41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row>
    <row r="191" spans="1:115" s="416" customFormat="1" ht="16.149999999999999" hidden="1">
      <c r="A191" s="421"/>
      <c r="B191" s="421"/>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row>
    <row r="192" spans="1:115" s="416" customFormat="1" ht="16.149999999999999" hidden="1">
      <c r="A192" s="421"/>
      <c r="B192" s="421"/>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c r="AA192" s="417"/>
      <c r="AB192" s="417"/>
      <c r="AC192" s="417"/>
      <c r="AD192" s="417"/>
      <c r="AE192" s="417"/>
      <c r="AF192" s="417"/>
      <c r="AG192" s="417"/>
      <c r="AH192" s="417"/>
      <c r="AI192" s="417"/>
      <c r="AJ192" s="41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row>
    <row r="193" spans="1:115" s="416" customFormat="1" ht="16.149999999999999" hidden="1">
      <c r="A193" s="421"/>
      <c r="B193" s="421"/>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c r="AA193" s="417"/>
      <c r="AB193" s="417"/>
      <c r="AC193" s="417"/>
      <c r="AD193" s="417"/>
      <c r="AE193" s="417"/>
      <c r="AF193" s="417"/>
      <c r="AG193" s="417"/>
      <c r="AH193" s="417"/>
      <c r="AI193" s="417"/>
      <c r="AJ193" s="41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row>
    <row r="194" spans="1:115" s="416" customFormat="1" ht="16.149999999999999" hidden="1">
      <c r="A194" s="421"/>
      <c r="B194" s="421"/>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c r="AA194" s="417"/>
      <c r="AB194" s="417"/>
      <c r="AC194" s="417"/>
      <c r="AD194" s="417"/>
      <c r="AE194" s="417"/>
      <c r="AF194" s="417"/>
      <c r="AG194" s="417"/>
      <c r="AH194" s="417"/>
      <c r="AI194" s="417"/>
      <c r="AJ194" s="41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row>
    <row r="195" spans="1:115" s="416" customFormat="1" ht="16.149999999999999" hidden="1">
      <c r="A195" s="421"/>
      <c r="B195" s="421"/>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c r="AA195" s="417"/>
      <c r="AB195" s="417"/>
      <c r="AC195" s="417"/>
      <c r="AD195" s="417"/>
      <c r="AE195" s="417"/>
      <c r="AF195" s="417"/>
      <c r="AG195" s="417"/>
      <c r="AH195" s="417"/>
      <c r="AI195" s="417"/>
      <c r="AJ195" s="41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row>
    <row r="196" spans="1:115" s="416" customFormat="1" ht="16.149999999999999" hidden="1">
      <c r="A196" s="421"/>
      <c r="B196" s="421"/>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c r="AA196" s="417"/>
      <c r="AB196" s="417"/>
      <c r="AC196" s="417"/>
      <c r="AD196" s="417"/>
      <c r="AE196" s="417"/>
      <c r="AF196" s="417"/>
      <c r="AG196" s="417"/>
      <c r="AH196" s="417"/>
      <c r="AI196" s="417"/>
      <c r="AJ196" s="41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row>
    <row r="197" spans="1:115" s="416" customFormat="1" ht="16.149999999999999" hidden="1">
      <c r="A197" s="421"/>
      <c r="B197" s="421"/>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c r="AA197" s="417"/>
      <c r="AB197" s="417"/>
      <c r="AC197" s="417"/>
      <c r="AD197" s="417"/>
      <c r="AE197" s="417"/>
      <c r="AF197" s="417"/>
      <c r="AG197" s="417"/>
      <c r="AH197" s="417"/>
      <c r="AI197" s="417"/>
      <c r="AJ197" s="41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row>
    <row r="198" spans="1:115" s="416" customFormat="1" ht="16.149999999999999" hidden="1">
      <c r="A198" s="421"/>
      <c r="B198" s="421"/>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c r="AA198" s="417"/>
      <c r="AB198" s="417"/>
      <c r="AC198" s="417"/>
      <c r="AD198" s="417"/>
      <c r="AE198" s="417"/>
      <c r="AF198" s="417"/>
      <c r="AG198" s="417"/>
      <c r="AH198" s="417"/>
      <c r="AI198" s="417"/>
      <c r="AJ198" s="41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row>
    <row r="199" spans="1:115" s="416" customFormat="1" ht="16.149999999999999" hidden="1">
      <c r="A199" s="421"/>
      <c r="B199" s="421"/>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c r="AA199" s="417"/>
      <c r="AB199" s="417"/>
      <c r="AC199" s="417"/>
      <c r="AD199" s="417"/>
      <c r="AE199" s="417"/>
      <c r="AF199" s="417"/>
      <c r="AG199" s="417"/>
      <c r="AH199" s="417"/>
      <c r="AI199" s="417"/>
      <c r="AJ199" s="41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row>
    <row r="200" spans="1:115" s="416" customFormat="1" ht="16.149999999999999" hidden="1">
      <c r="A200" s="421"/>
      <c r="B200" s="421"/>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c r="AA200" s="417"/>
      <c r="AB200" s="417"/>
      <c r="AC200" s="417"/>
      <c r="AD200" s="417"/>
      <c r="AE200" s="417"/>
      <c r="AF200" s="417"/>
      <c r="AG200" s="417"/>
      <c r="AH200" s="417"/>
      <c r="AI200" s="417"/>
      <c r="AJ200" s="41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row>
    <row r="201" spans="1:115" s="416" customFormat="1" ht="16.149999999999999" hidden="1">
      <c r="A201" s="421"/>
      <c r="B201" s="421"/>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c r="AA201" s="417"/>
      <c r="AB201" s="417"/>
      <c r="AC201" s="417"/>
      <c r="AD201" s="417"/>
      <c r="AE201" s="417"/>
      <c r="AF201" s="417"/>
      <c r="AG201" s="417"/>
      <c r="AH201" s="417"/>
      <c r="AI201" s="417"/>
      <c r="AJ201" s="41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row>
    <row r="202" spans="1:115" s="416" customFormat="1" ht="16.149999999999999" hidden="1">
      <c r="A202" s="421"/>
      <c r="B202" s="421"/>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c r="AA202" s="417"/>
      <c r="AB202" s="417"/>
      <c r="AC202" s="417"/>
      <c r="AD202" s="417"/>
      <c r="AE202" s="417"/>
      <c r="AF202" s="417"/>
      <c r="AG202" s="417"/>
      <c r="AH202" s="417"/>
      <c r="AI202" s="417"/>
      <c r="AJ202" s="41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row>
    <row r="203" spans="1:115" s="416" customFormat="1" ht="16.149999999999999" hidden="1">
      <c r="A203" s="421"/>
      <c r="B203" s="421"/>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c r="AA203" s="417"/>
      <c r="AB203" s="417"/>
      <c r="AC203" s="417"/>
      <c r="AD203" s="417"/>
      <c r="AE203" s="417"/>
      <c r="AF203" s="417"/>
      <c r="AG203" s="417"/>
      <c r="AH203" s="417"/>
      <c r="AI203" s="417"/>
      <c r="AJ203" s="41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row>
    <row r="204" spans="1:115" s="416" customFormat="1" ht="16.149999999999999" hidden="1">
      <c r="A204" s="421"/>
      <c r="B204" s="421"/>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c r="AA204" s="417"/>
      <c r="AB204" s="417"/>
      <c r="AC204" s="417"/>
      <c r="AD204" s="417"/>
      <c r="AE204" s="417"/>
      <c r="AF204" s="417"/>
      <c r="AG204" s="417"/>
      <c r="AH204" s="417"/>
      <c r="AI204" s="417"/>
      <c r="AJ204" s="41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row>
    <row r="205" spans="1:115" s="416" customFormat="1" ht="16.149999999999999" hidden="1">
      <c r="A205" s="421"/>
      <c r="B205" s="421"/>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c r="AA205" s="417"/>
      <c r="AB205" s="417"/>
      <c r="AC205" s="417"/>
      <c r="AD205" s="417"/>
      <c r="AE205" s="417"/>
      <c r="AF205" s="417"/>
      <c r="AG205" s="417"/>
      <c r="AH205" s="417"/>
      <c r="AI205" s="417"/>
      <c r="AJ205" s="417"/>
      <c r="AK205" s="417"/>
      <c r="AL205" s="417"/>
      <c r="AM205" s="417"/>
      <c r="AN205" s="417"/>
      <c r="AO205" s="417"/>
      <c r="AP205" s="417"/>
      <c r="AQ205" s="417"/>
      <c r="AR205" s="417"/>
      <c r="AS205" s="417"/>
      <c r="AT205" s="417"/>
      <c r="AU205" s="417"/>
      <c r="AV205" s="417"/>
      <c r="AW205" s="417"/>
      <c r="AX205" s="417"/>
      <c r="AY205" s="417"/>
      <c r="AZ205" s="417"/>
      <c r="BA205" s="417"/>
      <c r="BB205" s="417"/>
      <c r="BC205" s="417"/>
      <c r="BD205" s="417"/>
      <c r="BE205" s="417"/>
      <c r="BF205" s="417"/>
      <c r="BG205" s="417"/>
      <c r="BH205" s="417"/>
      <c r="BI205" s="417"/>
      <c r="BJ205" s="417"/>
      <c r="BK205" s="417"/>
      <c r="BL205" s="417"/>
      <c r="BM205" s="417"/>
      <c r="BN205" s="417"/>
      <c r="BO205" s="417"/>
      <c r="BP205" s="417"/>
      <c r="BQ205" s="417"/>
      <c r="BR205" s="417"/>
      <c r="BS205" s="417"/>
      <c r="BT205" s="417"/>
      <c r="BU205" s="417"/>
      <c r="BV205" s="417"/>
      <c r="BW205" s="417"/>
      <c r="BX205" s="417"/>
      <c r="BY205" s="417"/>
      <c r="BZ205" s="417"/>
      <c r="CA205" s="417"/>
      <c r="CB205" s="417"/>
      <c r="CC205" s="417"/>
      <c r="CD205" s="417"/>
      <c r="CE205" s="417"/>
      <c r="CF205" s="417"/>
      <c r="CG205" s="417"/>
      <c r="CH205" s="417"/>
      <c r="CI205" s="417"/>
      <c r="CJ205" s="417"/>
      <c r="CK205" s="417"/>
      <c r="CL205" s="417"/>
      <c r="CM205" s="417"/>
      <c r="CN205" s="417"/>
      <c r="CO205" s="417"/>
      <c r="CP205" s="417"/>
      <c r="CQ205" s="417"/>
      <c r="CR205" s="417"/>
      <c r="CS205" s="417"/>
      <c r="CT205" s="417"/>
      <c r="CU205" s="417"/>
      <c r="CV205" s="417"/>
      <c r="CW205" s="417"/>
      <c r="CX205" s="417"/>
      <c r="CY205" s="417"/>
      <c r="CZ205" s="417"/>
      <c r="DA205" s="417"/>
      <c r="DB205" s="417"/>
      <c r="DC205" s="417"/>
      <c r="DD205" s="417"/>
      <c r="DE205" s="417"/>
      <c r="DF205" s="417"/>
      <c r="DG205" s="417"/>
      <c r="DH205" s="417"/>
      <c r="DI205" s="417"/>
      <c r="DJ205" s="417"/>
      <c r="DK205" s="417"/>
    </row>
    <row r="206" spans="1:115" s="416" customFormat="1" ht="16.149999999999999" hidden="1">
      <c r="A206" s="421"/>
      <c r="B206" s="421"/>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c r="AA206" s="417"/>
      <c r="AB206" s="417"/>
      <c r="AC206" s="417"/>
      <c r="AD206" s="417"/>
      <c r="AE206" s="417"/>
      <c r="AF206" s="417"/>
      <c r="AG206" s="417"/>
      <c r="AH206" s="417"/>
      <c r="AI206" s="417"/>
      <c r="AJ206" s="417"/>
      <c r="AK206" s="417"/>
      <c r="AL206" s="417"/>
      <c r="AM206" s="417"/>
      <c r="AN206" s="417"/>
      <c r="AO206" s="417"/>
      <c r="AP206" s="417"/>
      <c r="AQ206" s="417"/>
      <c r="AR206" s="417"/>
      <c r="AS206" s="417"/>
      <c r="AT206" s="417"/>
      <c r="AU206" s="417"/>
      <c r="AV206" s="417"/>
      <c r="AW206" s="417"/>
      <c r="AX206" s="417"/>
      <c r="AY206" s="417"/>
      <c r="AZ206" s="417"/>
      <c r="BA206" s="417"/>
      <c r="BB206" s="417"/>
      <c r="BC206" s="417"/>
      <c r="BD206" s="417"/>
      <c r="BE206" s="417"/>
      <c r="BF206" s="417"/>
      <c r="BG206" s="417"/>
      <c r="BH206" s="417"/>
      <c r="BI206" s="417"/>
      <c r="BJ206" s="417"/>
      <c r="BK206" s="417"/>
      <c r="BL206" s="417"/>
      <c r="BM206" s="417"/>
      <c r="BN206" s="417"/>
      <c r="BO206" s="417"/>
      <c r="BP206" s="417"/>
      <c r="BQ206" s="417"/>
      <c r="BR206" s="417"/>
      <c r="BS206" s="417"/>
      <c r="BT206" s="417"/>
      <c r="BU206" s="417"/>
      <c r="BV206" s="417"/>
      <c r="BW206" s="417"/>
      <c r="BX206" s="417"/>
      <c r="BY206" s="417"/>
      <c r="BZ206" s="417"/>
      <c r="CA206" s="417"/>
      <c r="CB206" s="417"/>
      <c r="CC206" s="417"/>
      <c r="CD206" s="417"/>
      <c r="CE206" s="417"/>
      <c r="CF206" s="417"/>
      <c r="CG206" s="417"/>
      <c r="CH206" s="417"/>
      <c r="CI206" s="417"/>
      <c r="CJ206" s="417"/>
      <c r="CK206" s="417"/>
      <c r="CL206" s="417"/>
      <c r="CM206" s="417"/>
      <c r="CN206" s="417"/>
      <c r="CO206" s="417"/>
      <c r="CP206" s="417"/>
      <c r="CQ206" s="417"/>
      <c r="CR206" s="417"/>
      <c r="CS206" s="417"/>
      <c r="CT206" s="417"/>
      <c r="CU206" s="417"/>
      <c r="CV206" s="417"/>
      <c r="CW206" s="417"/>
      <c r="CX206" s="417"/>
      <c r="CY206" s="417"/>
      <c r="CZ206" s="417"/>
      <c r="DA206" s="417"/>
      <c r="DB206" s="417"/>
      <c r="DC206" s="417"/>
      <c r="DD206" s="417"/>
      <c r="DE206" s="417"/>
      <c r="DF206" s="417"/>
      <c r="DG206" s="417"/>
      <c r="DH206" s="417"/>
      <c r="DI206" s="417"/>
      <c r="DJ206" s="417"/>
      <c r="DK206" s="417"/>
    </row>
    <row r="207" spans="1:115" s="416" customFormat="1" ht="16.149999999999999" hidden="1">
      <c r="A207" s="421"/>
      <c r="B207" s="421"/>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c r="AA207" s="417"/>
      <c r="AB207" s="417"/>
      <c r="AC207" s="417"/>
      <c r="AD207" s="417"/>
      <c r="AE207" s="417"/>
      <c r="AF207" s="417"/>
      <c r="AG207" s="417"/>
      <c r="AH207" s="417"/>
      <c r="AI207" s="417"/>
      <c r="AJ207" s="417"/>
      <c r="AK207" s="417"/>
      <c r="AL207" s="417"/>
      <c r="AM207" s="417"/>
      <c r="AN207" s="417"/>
      <c r="AO207" s="417"/>
      <c r="AP207" s="417"/>
      <c r="AQ207" s="417"/>
      <c r="AR207" s="417"/>
      <c r="AS207" s="417"/>
      <c r="AT207" s="417"/>
      <c r="AU207" s="417"/>
      <c r="AV207" s="417"/>
      <c r="AW207" s="417"/>
      <c r="AX207" s="417"/>
      <c r="AY207" s="417"/>
      <c r="AZ207" s="417"/>
      <c r="BA207" s="417"/>
      <c r="BB207" s="417"/>
      <c r="BC207" s="417"/>
      <c r="BD207" s="417"/>
      <c r="BE207" s="417"/>
      <c r="BF207" s="417"/>
      <c r="BG207" s="417"/>
      <c r="BH207" s="417"/>
      <c r="BI207" s="417"/>
      <c r="BJ207" s="417"/>
      <c r="BK207" s="417"/>
      <c r="BL207" s="417"/>
      <c r="BM207" s="417"/>
      <c r="BN207" s="417"/>
      <c r="BO207" s="417"/>
      <c r="BP207" s="417"/>
      <c r="BQ207" s="417"/>
      <c r="BR207" s="417"/>
      <c r="BS207" s="417"/>
      <c r="BT207" s="417"/>
      <c r="BU207" s="417"/>
      <c r="BV207" s="417"/>
      <c r="BW207" s="417"/>
      <c r="BX207" s="417"/>
      <c r="BY207" s="417"/>
      <c r="BZ207" s="417"/>
      <c r="CA207" s="417"/>
      <c r="CB207" s="417"/>
      <c r="CC207" s="417"/>
      <c r="CD207" s="417"/>
      <c r="CE207" s="417"/>
      <c r="CF207" s="417"/>
      <c r="CG207" s="417"/>
      <c r="CH207" s="417"/>
      <c r="CI207" s="417"/>
      <c r="CJ207" s="417"/>
      <c r="CK207" s="417"/>
      <c r="CL207" s="417"/>
      <c r="CM207" s="417"/>
      <c r="CN207" s="417"/>
      <c r="CO207" s="417"/>
      <c r="CP207" s="417"/>
      <c r="CQ207" s="417"/>
      <c r="CR207" s="417"/>
      <c r="CS207" s="417"/>
      <c r="CT207" s="417"/>
      <c r="CU207" s="417"/>
      <c r="CV207" s="417"/>
      <c r="CW207" s="417"/>
      <c r="CX207" s="417"/>
      <c r="CY207" s="417"/>
      <c r="CZ207" s="417"/>
      <c r="DA207" s="417"/>
      <c r="DB207" s="417"/>
      <c r="DC207" s="417"/>
      <c r="DD207" s="417"/>
      <c r="DE207" s="417"/>
      <c r="DF207" s="417"/>
      <c r="DG207" s="417"/>
      <c r="DH207" s="417"/>
      <c r="DI207" s="417"/>
      <c r="DJ207" s="417"/>
      <c r="DK207" s="417"/>
    </row>
    <row r="208" spans="1:115" s="416" customFormat="1" ht="16.149999999999999" hidden="1">
      <c r="A208" s="421"/>
      <c r="B208" s="421"/>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c r="AA208" s="417"/>
      <c r="AB208" s="417"/>
      <c r="AC208" s="417"/>
      <c r="AD208" s="417"/>
      <c r="AE208" s="417"/>
      <c r="AF208" s="417"/>
      <c r="AG208" s="417"/>
      <c r="AH208" s="417"/>
      <c r="AI208" s="417"/>
      <c r="AJ208" s="417"/>
      <c r="AK208" s="417"/>
      <c r="AL208" s="417"/>
      <c r="AM208" s="417"/>
      <c r="AN208" s="417"/>
      <c r="AO208" s="417"/>
      <c r="AP208" s="417"/>
      <c r="AQ208" s="417"/>
      <c r="AR208" s="417"/>
      <c r="AS208" s="417"/>
      <c r="AT208" s="417"/>
      <c r="AU208" s="417"/>
      <c r="AV208" s="417"/>
      <c r="AW208" s="417"/>
      <c r="AX208" s="417"/>
      <c r="AY208" s="417"/>
      <c r="AZ208" s="417"/>
      <c r="BA208" s="417"/>
      <c r="BB208" s="417"/>
      <c r="BC208" s="417"/>
      <c r="BD208" s="417"/>
      <c r="BE208" s="417"/>
      <c r="BF208" s="417"/>
      <c r="BG208" s="417"/>
      <c r="BH208" s="417"/>
      <c r="BI208" s="417"/>
      <c r="BJ208" s="417"/>
      <c r="BK208" s="417"/>
      <c r="BL208" s="417"/>
      <c r="BM208" s="417"/>
      <c r="BN208" s="417"/>
      <c r="BO208" s="417"/>
      <c r="BP208" s="417"/>
      <c r="BQ208" s="417"/>
      <c r="BR208" s="417"/>
      <c r="BS208" s="417"/>
      <c r="BT208" s="417"/>
      <c r="BU208" s="417"/>
      <c r="BV208" s="417"/>
      <c r="BW208" s="417"/>
      <c r="BX208" s="417"/>
      <c r="BY208" s="417"/>
      <c r="BZ208" s="417"/>
      <c r="CA208" s="417"/>
      <c r="CB208" s="417"/>
      <c r="CC208" s="417"/>
      <c r="CD208" s="417"/>
      <c r="CE208" s="417"/>
      <c r="CF208" s="417"/>
      <c r="CG208" s="417"/>
      <c r="CH208" s="417"/>
      <c r="CI208" s="417"/>
      <c r="CJ208" s="417"/>
      <c r="CK208" s="417"/>
      <c r="CL208" s="417"/>
      <c r="CM208" s="417"/>
      <c r="CN208" s="417"/>
      <c r="CO208" s="417"/>
      <c r="CP208" s="417"/>
      <c r="CQ208" s="417"/>
      <c r="CR208" s="417"/>
      <c r="CS208" s="417"/>
      <c r="CT208" s="417"/>
      <c r="CU208" s="417"/>
      <c r="CV208" s="417"/>
      <c r="CW208" s="417"/>
      <c r="CX208" s="417"/>
      <c r="CY208" s="417"/>
      <c r="CZ208" s="417"/>
      <c r="DA208" s="417"/>
      <c r="DB208" s="417"/>
      <c r="DC208" s="417"/>
      <c r="DD208" s="417"/>
      <c r="DE208" s="417"/>
      <c r="DF208" s="417"/>
      <c r="DG208" s="417"/>
      <c r="DH208" s="417"/>
      <c r="DI208" s="417"/>
      <c r="DJ208" s="417"/>
      <c r="DK208" s="417"/>
    </row>
    <row r="209" spans="1:115" s="416" customFormat="1" ht="16.149999999999999" hidden="1">
      <c r="A209" s="421"/>
      <c r="B209" s="421"/>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c r="AA209" s="417"/>
      <c r="AB209" s="417"/>
      <c r="AC209" s="417"/>
      <c r="AD209" s="417"/>
      <c r="AE209" s="417"/>
      <c r="AF209" s="417"/>
      <c r="AG209" s="417"/>
      <c r="AH209" s="417"/>
      <c r="AI209" s="417"/>
      <c r="AJ209" s="417"/>
      <c r="AK209" s="417"/>
      <c r="AL209" s="417"/>
      <c r="AM209" s="417"/>
      <c r="AN209" s="417"/>
      <c r="AO209" s="417"/>
      <c r="AP209" s="417"/>
      <c r="AQ209" s="417"/>
      <c r="AR209" s="417"/>
      <c r="AS209" s="417"/>
      <c r="AT209" s="417"/>
      <c r="AU209" s="417"/>
      <c r="AV209" s="417"/>
      <c r="AW209" s="417"/>
      <c r="AX209" s="417"/>
      <c r="AY209" s="417"/>
      <c r="AZ209" s="417"/>
      <c r="BA209" s="417"/>
      <c r="BB209" s="417"/>
      <c r="BC209" s="417"/>
      <c r="BD209" s="417"/>
      <c r="BE209" s="417"/>
      <c r="BF209" s="417"/>
      <c r="BG209" s="417"/>
      <c r="BH209" s="417"/>
      <c r="BI209" s="417"/>
      <c r="BJ209" s="417"/>
      <c r="BK209" s="417"/>
      <c r="BL209" s="417"/>
      <c r="BM209" s="417"/>
      <c r="BN209" s="417"/>
      <c r="BO209" s="417"/>
      <c r="BP209" s="417"/>
      <c r="BQ209" s="417"/>
      <c r="BR209" s="417"/>
      <c r="BS209" s="417"/>
      <c r="BT209" s="417"/>
      <c r="BU209" s="417"/>
      <c r="BV209" s="417"/>
      <c r="BW209" s="417"/>
      <c r="BX209" s="417"/>
      <c r="BY209" s="417"/>
      <c r="BZ209" s="417"/>
      <c r="CA209" s="417"/>
      <c r="CB209" s="417"/>
      <c r="CC209" s="417"/>
      <c r="CD209" s="417"/>
      <c r="CE209" s="417"/>
      <c r="CF209" s="417"/>
      <c r="CG209" s="417"/>
      <c r="CH209" s="417"/>
      <c r="CI209" s="417"/>
      <c r="CJ209" s="417"/>
      <c r="CK209" s="417"/>
      <c r="CL209" s="417"/>
      <c r="CM209" s="417"/>
      <c r="CN209" s="417"/>
      <c r="CO209" s="417"/>
      <c r="CP209" s="417"/>
      <c r="CQ209" s="417"/>
      <c r="CR209" s="417"/>
      <c r="CS209" s="417"/>
      <c r="CT209" s="417"/>
      <c r="CU209" s="417"/>
      <c r="CV209" s="417"/>
      <c r="CW209" s="417"/>
      <c r="CX209" s="417"/>
      <c r="CY209" s="417"/>
      <c r="CZ209" s="417"/>
      <c r="DA209" s="417"/>
      <c r="DB209" s="417"/>
      <c r="DC209" s="417"/>
      <c r="DD209" s="417"/>
      <c r="DE209" s="417"/>
      <c r="DF209" s="417"/>
      <c r="DG209" s="417"/>
      <c r="DH209" s="417"/>
      <c r="DI209" s="417"/>
      <c r="DJ209" s="417"/>
      <c r="DK209" s="417"/>
    </row>
    <row r="210" spans="1:115" s="416" customFormat="1" ht="16.149999999999999" hidden="1">
      <c r="A210" s="421"/>
      <c r="B210" s="421"/>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c r="AA210" s="417"/>
      <c r="AB210" s="417"/>
      <c r="AC210" s="417"/>
      <c r="AD210" s="417"/>
      <c r="AE210" s="417"/>
      <c r="AF210" s="417"/>
      <c r="AG210" s="417"/>
      <c r="AH210" s="417"/>
      <c r="AI210" s="417"/>
      <c r="AJ210" s="417"/>
      <c r="AK210" s="417"/>
      <c r="AL210" s="417"/>
      <c r="AM210" s="417"/>
      <c r="AN210" s="417"/>
      <c r="AO210" s="417"/>
      <c r="AP210" s="417"/>
      <c r="AQ210" s="417"/>
      <c r="AR210" s="417"/>
      <c r="AS210" s="417"/>
      <c r="AT210" s="417"/>
      <c r="AU210" s="417"/>
      <c r="AV210" s="417"/>
      <c r="AW210" s="417"/>
      <c r="AX210" s="417"/>
      <c r="AY210" s="417"/>
      <c r="AZ210" s="417"/>
      <c r="BA210" s="417"/>
      <c r="BB210" s="417"/>
      <c r="BC210" s="417"/>
      <c r="BD210" s="417"/>
      <c r="BE210" s="417"/>
      <c r="BF210" s="417"/>
      <c r="BG210" s="417"/>
      <c r="BH210" s="417"/>
      <c r="BI210" s="417"/>
      <c r="BJ210" s="417"/>
      <c r="BK210" s="417"/>
      <c r="BL210" s="417"/>
      <c r="BM210" s="417"/>
      <c r="BN210" s="417"/>
      <c r="BO210" s="417"/>
      <c r="BP210" s="417"/>
      <c r="BQ210" s="417"/>
      <c r="BR210" s="417"/>
      <c r="BS210" s="417"/>
      <c r="BT210" s="417"/>
      <c r="BU210" s="417"/>
      <c r="BV210" s="417"/>
      <c r="BW210" s="417"/>
      <c r="BX210" s="417"/>
      <c r="BY210" s="417"/>
      <c r="BZ210" s="417"/>
      <c r="CA210" s="417"/>
      <c r="CB210" s="417"/>
      <c r="CC210" s="417"/>
      <c r="CD210" s="417"/>
      <c r="CE210" s="417"/>
      <c r="CF210" s="417"/>
      <c r="CG210" s="417"/>
      <c r="CH210" s="417"/>
      <c r="CI210" s="417"/>
      <c r="CJ210" s="417"/>
      <c r="CK210" s="417"/>
      <c r="CL210" s="417"/>
      <c r="CM210" s="417"/>
      <c r="CN210" s="417"/>
      <c r="CO210" s="417"/>
      <c r="CP210" s="417"/>
      <c r="CQ210" s="417"/>
      <c r="CR210" s="417"/>
      <c r="CS210" s="417"/>
      <c r="CT210" s="417"/>
      <c r="CU210" s="417"/>
      <c r="CV210" s="417"/>
      <c r="CW210" s="417"/>
      <c r="CX210" s="417"/>
      <c r="CY210" s="417"/>
      <c r="CZ210" s="417"/>
      <c r="DA210" s="417"/>
      <c r="DB210" s="417"/>
      <c r="DC210" s="417"/>
      <c r="DD210" s="417"/>
      <c r="DE210" s="417"/>
      <c r="DF210" s="417"/>
      <c r="DG210" s="417"/>
      <c r="DH210" s="417"/>
      <c r="DI210" s="417"/>
      <c r="DJ210" s="417"/>
      <c r="DK210" s="417"/>
    </row>
    <row r="211" spans="1:115" s="416" customFormat="1" ht="16.149999999999999" hidden="1">
      <c r="A211" s="421"/>
      <c r="B211" s="421"/>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c r="AA211" s="417"/>
      <c r="AB211" s="417"/>
      <c r="AC211" s="417"/>
      <c r="AD211" s="417"/>
      <c r="AE211" s="417"/>
      <c r="AF211" s="417"/>
      <c r="AG211" s="417"/>
      <c r="AH211" s="417"/>
      <c r="AI211" s="417"/>
      <c r="AJ211" s="417"/>
      <c r="AK211" s="417"/>
      <c r="AL211" s="417"/>
      <c r="AM211" s="417"/>
      <c r="AN211" s="417"/>
      <c r="AO211" s="417"/>
      <c r="AP211" s="417"/>
      <c r="AQ211" s="417"/>
      <c r="AR211" s="417"/>
      <c r="AS211" s="417"/>
      <c r="AT211" s="417"/>
      <c r="AU211" s="417"/>
      <c r="AV211" s="417"/>
      <c r="AW211" s="417"/>
      <c r="AX211" s="417"/>
      <c r="AY211" s="417"/>
      <c r="AZ211" s="417"/>
      <c r="BA211" s="417"/>
      <c r="BB211" s="417"/>
      <c r="BC211" s="417"/>
      <c r="BD211" s="417"/>
      <c r="BE211" s="417"/>
      <c r="BF211" s="417"/>
      <c r="BG211" s="417"/>
      <c r="BH211" s="417"/>
      <c r="BI211" s="417"/>
      <c r="BJ211" s="417"/>
      <c r="BK211" s="417"/>
      <c r="BL211" s="417"/>
      <c r="BM211" s="417"/>
      <c r="BN211" s="417"/>
      <c r="BO211" s="417"/>
      <c r="BP211" s="417"/>
      <c r="BQ211" s="417"/>
      <c r="BR211" s="417"/>
      <c r="BS211" s="417"/>
      <c r="BT211" s="417"/>
      <c r="BU211" s="417"/>
      <c r="BV211" s="417"/>
      <c r="BW211" s="417"/>
      <c r="BX211" s="417"/>
      <c r="BY211" s="417"/>
      <c r="BZ211" s="417"/>
      <c r="CA211" s="417"/>
      <c r="CB211" s="417"/>
      <c r="CC211" s="417"/>
      <c r="CD211" s="417"/>
      <c r="CE211" s="417"/>
      <c r="CF211" s="417"/>
      <c r="CG211" s="417"/>
      <c r="CH211" s="417"/>
      <c r="CI211" s="417"/>
      <c r="CJ211" s="417"/>
      <c r="CK211" s="417"/>
      <c r="CL211" s="417"/>
      <c r="CM211" s="417"/>
      <c r="CN211" s="417"/>
      <c r="CO211" s="417"/>
      <c r="CP211" s="417"/>
      <c r="CQ211" s="417"/>
      <c r="CR211" s="417"/>
      <c r="CS211" s="417"/>
      <c r="CT211" s="417"/>
      <c r="CU211" s="417"/>
      <c r="CV211" s="417"/>
      <c r="CW211" s="417"/>
      <c r="CX211" s="417"/>
      <c r="CY211" s="417"/>
      <c r="CZ211" s="417"/>
      <c r="DA211" s="417"/>
      <c r="DB211" s="417"/>
      <c r="DC211" s="417"/>
      <c r="DD211" s="417"/>
      <c r="DE211" s="417"/>
      <c r="DF211" s="417"/>
      <c r="DG211" s="417"/>
      <c r="DH211" s="417"/>
      <c r="DI211" s="417"/>
      <c r="DJ211" s="417"/>
      <c r="DK211" s="417"/>
    </row>
    <row r="212" spans="1:115" s="416" customFormat="1" ht="16.149999999999999" hidden="1">
      <c r="A212" s="421"/>
      <c r="B212" s="421"/>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c r="AA212" s="417"/>
      <c r="AB212" s="417"/>
      <c r="AC212" s="417"/>
      <c r="AD212" s="417"/>
      <c r="AE212" s="417"/>
      <c r="AF212" s="417"/>
      <c r="AG212" s="417"/>
      <c r="AH212" s="417"/>
      <c r="AI212" s="417"/>
      <c r="AJ212" s="417"/>
      <c r="AK212" s="417"/>
      <c r="AL212" s="417"/>
      <c r="AM212" s="417"/>
      <c r="AN212" s="417"/>
      <c r="AO212" s="417"/>
      <c r="AP212" s="417"/>
      <c r="AQ212" s="417"/>
      <c r="AR212" s="417"/>
      <c r="AS212" s="417"/>
      <c r="AT212" s="417"/>
      <c r="AU212" s="417"/>
      <c r="AV212" s="417"/>
      <c r="AW212" s="417"/>
      <c r="AX212" s="417"/>
      <c r="AY212" s="417"/>
      <c r="AZ212" s="417"/>
      <c r="BA212" s="417"/>
      <c r="BB212" s="417"/>
      <c r="BC212" s="417"/>
      <c r="BD212" s="417"/>
      <c r="BE212" s="417"/>
      <c r="BF212" s="417"/>
      <c r="BG212" s="417"/>
      <c r="BH212" s="417"/>
      <c r="BI212" s="417"/>
      <c r="BJ212" s="417"/>
      <c r="BK212" s="417"/>
      <c r="BL212" s="417"/>
      <c r="BM212" s="417"/>
      <c r="BN212" s="417"/>
      <c r="BO212" s="417"/>
      <c r="BP212" s="417"/>
      <c r="BQ212" s="417"/>
      <c r="BR212" s="417"/>
      <c r="BS212" s="417"/>
      <c r="BT212" s="417"/>
      <c r="BU212" s="417"/>
      <c r="BV212" s="417"/>
      <c r="BW212" s="417"/>
      <c r="BX212" s="417"/>
      <c r="BY212" s="417"/>
      <c r="BZ212" s="417"/>
      <c r="CA212" s="417"/>
      <c r="CB212" s="417"/>
      <c r="CC212" s="417"/>
      <c r="CD212" s="417"/>
      <c r="CE212" s="417"/>
      <c r="CF212" s="417"/>
      <c r="CG212" s="417"/>
      <c r="CH212" s="417"/>
      <c r="CI212" s="417"/>
      <c r="CJ212" s="417"/>
      <c r="CK212" s="417"/>
      <c r="CL212" s="417"/>
      <c r="CM212" s="417"/>
      <c r="CN212" s="417"/>
      <c r="CO212" s="417"/>
      <c r="CP212" s="417"/>
      <c r="CQ212" s="417"/>
      <c r="CR212" s="417"/>
      <c r="CS212" s="417"/>
      <c r="CT212" s="417"/>
      <c r="CU212" s="417"/>
      <c r="CV212" s="417"/>
      <c r="CW212" s="417"/>
      <c r="CX212" s="417"/>
      <c r="CY212" s="417"/>
      <c r="CZ212" s="417"/>
      <c r="DA212" s="417"/>
      <c r="DB212" s="417"/>
      <c r="DC212" s="417"/>
      <c r="DD212" s="417"/>
      <c r="DE212" s="417"/>
      <c r="DF212" s="417"/>
      <c r="DG212" s="417"/>
      <c r="DH212" s="417"/>
      <c r="DI212" s="417"/>
      <c r="DJ212" s="417"/>
      <c r="DK212" s="417"/>
    </row>
    <row r="213" spans="1:115" s="416" customFormat="1" ht="16.149999999999999" hidden="1">
      <c r="A213" s="421"/>
      <c r="B213" s="421"/>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c r="AA213" s="417"/>
      <c r="AB213" s="417"/>
      <c r="AC213" s="417"/>
      <c r="AD213" s="417"/>
      <c r="AE213" s="417"/>
      <c r="AF213" s="417"/>
      <c r="AG213" s="417"/>
      <c r="AH213" s="417"/>
      <c r="AI213" s="417"/>
      <c r="AJ213" s="417"/>
      <c r="AK213" s="417"/>
      <c r="AL213" s="417"/>
      <c r="AM213" s="417"/>
      <c r="AN213" s="417"/>
      <c r="AO213" s="417"/>
      <c r="AP213" s="417"/>
      <c r="AQ213" s="417"/>
      <c r="AR213" s="417"/>
      <c r="AS213" s="417"/>
      <c r="AT213" s="417"/>
      <c r="AU213" s="417"/>
      <c r="AV213" s="417"/>
      <c r="AW213" s="417"/>
      <c r="AX213" s="417"/>
      <c r="AY213" s="417"/>
      <c r="AZ213" s="417"/>
      <c r="BA213" s="417"/>
      <c r="BB213" s="417"/>
      <c r="BC213" s="417"/>
      <c r="BD213" s="417"/>
      <c r="BE213" s="417"/>
      <c r="BF213" s="417"/>
      <c r="BG213" s="417"/>
      <c r="BH213" s="417"/>
      <c r="BI213" s="417"/>
      <c r="BJ213" s="417"/>
      <c r="BK213" s="417"/>
      <c r="BL213" s="417"/>
      <c r="BM213" s="417"/>
      <c r="BN213" s="417"/>
      <c r="BO213" s="417"/>
      <c r="BP213" s="417"/>
      <c r="BQ213" s="417"/>
      <c r="BR213" s="417"/>
      <c r="BS213" s="417"/>
      <c r="BT213" s="417"/>
      <c r="BU213" s="417"/>
      <c r="BV213" s="417"/>
      <c r="BW213" s="417"/>
      <c r="BX213" s="417"/>
      <c r="BY213" s="417"/>
      <c r="BZ213" s="417"/>
      <c r="CA213" s="417"/>
      <c r="CB213" s="417"/>
      <c r="CC213" s="417"/>
      <c r="CD213" s="417"/>
      <c r="CE213" s="417"/>
      <c r="CF213" s="417"/>
      <c r="CG213" s="417"/>
      <c r="CH213" s="417"/>
      <c r="CI213" s="417"/>
      <c r="CJ213" s="417"/>
      <c r="CK213" s="417"/>
      <c r="CL213" s="417"/>
      <c r="CM213" s="417"/>
      <c r="CN213" s="417"/>
      <c r="CO213" s="417"/>
      <c r="CP213" s="417"/>
      <c r="CQ213" s="417"/>
      <c r="CR213" s="417"/>
      <c r="CS213" s="417"/>
      <c r="CT213" s="417"/>
      <c r="CU213" s="417"/>
      <c r="CV213" s="417"/>
      <c r="CW213" s="417"/>
      <c r="CX213" s="417"/>
      <c r="CY213" s="417"/>
      <c r="CZ213" s="417"/>
      <c r="DA213" s="417"/>
      <c r="DB213" s="417"/>
      <c r="DC213" s="417"/>
      <c r="DD213" s="417"/>
      <c r="DE213" s="417"/>
      <c r="DF213" s="417"/>
      <c r="DG213" s="417"/>
      <c r="DH213" s="417"/>
      <c r="DI213" s="417"/>
      <c r="DJ213" s="417"/>
      <c r="DK213" s="417"/>
    </row>
    <row r="214" spans="1:115" s="416" customFormat="1" ht="16.149999999999999" hidden="1">
      <c r="A214" s="421"/>
      <c r="B214" s="421"/>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c r="AA214" s="417"/>
      <c r="AB214" s="417"/>
      <c r="AC214" s="417"/>
      <c r="AD214" s="417"/>
      <c r="AE214" s="417"/>
      <c r="AF214" s="417"/>
      <c r="AG214" s="417"/>
      <c r="AH214" s="417"/>
      <c r="AI214" s="417"/>
      <c r="AJ214" s="417"/>
      <c r="AK214" s="417"/>
      <c r="AL214" s="417"/>
      <c r="AM214" s="417"/>
      <c r="AN214" s="417"/>
      <c r="AO214" s="417"/>
      <c r="AP214" s="417"/>
      <c r="AQ214" s="417"/>
      <c r="AR214" s="417"/>
      <c r="AS214" s="417"/>
      <c r="AT214" s="417"/>
      <c r="AU214" s="417"/>
      <c r="AV214" s="417"/>
      <c r="AW214" s="417"/>
      <c r="AX214" s="417"/>
      <c r="AY214" s="417"/>
      <c r="AZ214" s="417"/>
      <c r="BA214" s="417"/>
      <c r="BB214" s="417"/>
      <c r="BC214" s="417"/>
      <c r="BD214" s="417"/>
      <c r="BE214" s="417"/>
      <c r="BF214" s="417"/>
      <c r="BG214" s="417"/>
      <c r="BH214" s="417"/>
      <c r="BI214" s="417"/>
      <c r="BJ214" s="417"/>
      <c r="BK214" s="417"/>
      <c r="BL214" s="417"/>
      <c r="BM214" s="417"/>
      <c r="BN214" s="417"/>
      <c r="BO214" s="417"/>
      <c r="BP214" s="417"/>
      <c r="BQ214" s="417"/>
      <c r="BR214" s="417"/>
      <c r="BS214" s="417"/>
      <c r="BT214" s="417"/>
      <c r="BU214" s="417"/>
      <c r="BV214" s="417"/>
      <c r="BW214" s="417"/>
      <c r="BX214" s="417"/>
      <c r="BY214" s="417"/>
      <c r="BZ214" s="417"/>
      <c r="CA214" s="417"/>
      <c r="CB214" s="417"/>
      <c r="CC214" s="417"/>
      <c r="CD214" s="417"/>
      <c r="CE214" s="417"/>
      <c r="CF214" s="417"/>
      <c r="CG214" s="417"/>
      <c r="CH214" s="417"/>
      <c r="CI214" s="417"/>
      <c r="CJ214" s="417"/>
      <c r="CK214" s="417"/>
      <c r="CL214" s="417"/>
      <c r="CM214" s="417"/>
      <c r="CN214" s="417"/>
      <c r="CO214" s="417"/>
      <c r="CP214" s="417"/>
      <c r="CQ214" s="417"/>
      <c r="CR214" s="417"/>
      <c r="CS214" s="417"/>
      <c r="CT214" s="417"/>
      <c r="CU214" s="417"/>
      <c r="CV214" s="417"/>
      <c r="CW214" s="417"/>
      <c r="CX214" s="417"/>
      <c r="CY214" s="417"/>
      <c r="CZ214" s="417"/>
      <c r="DA214" s="417"/>
      <c r="DB214" s="417"/>
      <c r="DC214" s="417"/>
      <c r="DD214" s="417"/>
      <c r="DE214" s="417"/>
      <c r="DF214" s="417"/>
      <c r="DG214" s="417"/>
      <c r="DH214" s="417"/>
      <c r="DI214" s="417"/>
      <c r="DJ214" s="417"/>
      <c r="DK214" s="417"/>
    </row>
    <row r="215" spans="1:115" s="416" customFormat="1" ht="16.149999999999999" hidden="1">
      <c r="A215" s="421"/>
      <c r="B215" s="421"/>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c r="AA215" s="417"/>
      <c r="AB215" s="417"/>
      <c r="AC215" s="417"/>
      <c r="AD215" s="417"/>
      <c r="AE215" s="417"/>
      <c r="AF215" s="417"/>
      <c r="AG215" s="417"/>
      <c r="AH215" s="417"/>
      <c r="AI215" s="417"/>
      <c r="AJ215" s="417"/>
      <c r="AK215" s="417"/>
      <c r="AL215" s="417"/>
      <c r="AM215" s="417"/>
      <c r="AN215" s="417"/>
      <c r="AO215" s="417"/>
      <c r="AP215" s="417"/>
      <c r="AQ215" s="417"/>
      <c r="AR215" s="417"/>
      <c r="AS215" s="417"/>
      <c r="AT215" s="417"/>
      <c r="AU215" s="417"/>
      <c r="AV215" s="417"/>
      <c r="AW215" s="417"/>
      <c r="AX215" s="417"/>
      <c r="AY215" s="417"/>
      <c r="AZ215" s="417"/>
      <c r="BA215" s="417"/>
      <c r="BB215" s="417"/>
      <c r="BC215" s="417"/>
      <c r="BD215" s="417"/>
      <c r="BE215" s="417"/>
      <c r="BF215" s="417"/>
      <c r="BG215" s="417"/>
      <c r="BH215" s="417"/>
      <c r="BI215" s="417"/>
      <c r="BJ215" s="417"/>
      <c r="BK215" s="417"/>
      <c r="BL215" s="417"/>
      <c r="BM215" s="417"/>
      <c r="BN215" s="417"/>
      <c r="BO215" s="417"/>
      <c r="BP215" s="417"/>
      <c r="BQ215" s="417"/>
      <c r="BR215" s="417"/>
      <c r="BS215" s="417"/>
      <c r="BT215" s="417"/>
      <c r="BU215" s="417"/>
      <c r="BV215" s="417"/>
      <c r="BW215" s="417"/>
      <c r="BX215" s="417"/>
      <c r="BY215" s="417"/>
      <c r="BZ215" s="417"/>
      <c r="CA215" s="417"/>
      <c r="CB215" s="417"/>
      <c r="CC215" s="417"/>
      <c r="CD215" s="417"/>
      <c r="CE215" s="417"/>
      <c r="CF215" s="417"/>
      <c r="CG215" s="417"/>
      <c r="CH215" s="417"/>
      <c r="CI215" s="417"/>
      <c r="CJ215" s="417"/>
      <c r="CK215" s="417"/>
      <c r="CL215" s="417"/>
      <c r="CM215" s="417"/>
      <c r="CN215" s="417"/>
      <c r="CO215" s="417"/>
      <c r="CP215" s="417"/>
      <c r="CQ215" s="417"/>
      <c r="CR215" s="417"/>
      <c r="CS215" s="417"/>
      <c r="CT215" s="417"/>
      <c r="CU215" s="417"/>
      <c r="CV215" s="417"/>
      <c r="CW215" s="417"/>
      <c r="CX215" s="417"/>
      <c r="CY215" s="417"/>
      <c r="CZ215" s="417"/>
      <c r="DA215" s="417"/>
      <c r="DB215" s="417"/>
      <c r="DC215" s="417"/>
      <c r="DD215" s="417"/>
      <c r="DE215" s="417"/>
      <c r="DF215" s="417"/>
      <c r="DG215" s="417"/>
      <c r="DH215" s="417"/>
      <c r="DI215" s="417"/>
      <c r="DJ215" s="417"/>
      <c r="DK215" s="417"/>
    </row>
    <row r="216" spans="1:115" s="416" customFormat="1" ht="16.149999999999999" hidden="1">
      <c r="A216" s="421"/>
      <c r="B216" s="421"/>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c r="AA216" s="417"/>
      <c r="AB216" s="417"/>
      <c r="AC216" s="417"/>
      <c r="AD216" s="417"/>
      <c r="AE216" s="417"/>
      <c r="AF216" s="417"/>
      <c r="AG216" s="417"/>
      <c r="AH216" s="417"/>
      <c r="AI216" s="417"/>
      <c r="AJ216" s="417"/>
      <c r="AK216" s="417"/>
      <c r="AL216" s="417"/>
      <c r="AM216" s="417"/>
      <c r="AN216" s="417"/>
      <c r="AO216" s="417"/>
      <c r="AP216" s="417"/>
      <c r="AQ216" s="417"/>
      <c r="AR216" s="417"/>
      <c r="AS216" s="417"/>
      <c r="AT216" s="417"/>
      <c r="AU216" s="417"/>
      <c r="AV216" s="417"/>
      <c r="AW216" s="417"/>
      <c r="AX216" s="417"/>
      <c r="AY216" s="417"/>
      <c r="AZ216" s="417"/>
      <c r="BA216" s="417"/>
      <c r="BB216" s="417"/>
      <c r="BC216" s="417"/>
      <c r="BD216" s="417"/>
      <c r="BE216" s="417"/>
      <c r="BF216" s="417"/>
      <c r="BG216" s="417"/>
      <c r="BH216" s="417"/>
      <c r="BI216" s="417"/>
      <c r="BJ216" s="417"/>
      <c r="BK216" s="417"/>
      <c r="BL216" s="417"/>
      <c r="BM216" s="417"/>
      <c r="BN216" s="417"/>
      <c r="BO216" s="417"/>
      <c r="BP216" s="417"/>
      <c r="BQ216" s="417"/>
      <c r="BR216" s="417"/>
      <c r="BS216" s="417"/>
      <c r="BT216" s="417"/>
      <c r="BU216" s="417"/>
      <c r="BV216" s="417"/>
      <c r="BW216" s="417"/>
      <c r="BX216" s="417"/>
      <c r="BY216" s="417"/>
      <c r="BZ216" s="417"/>
      <c r="CA216" s="417"/>
      <c r="CB216" s="417"/>
      <c r="CC216" s="417"/>
      <c r="CD216" s="417"/>
      <c r="CE216" s="417"/>
      <c r="CF216" s="417"/>
      <c r="CG216" s="417"/>
      <c r="CH216" s="417"/>
      <c r="CI216" s="417"/>
      <c r="CJ216" s="417"/>
      <c r="CK216" s="417"/>
      <c r="CL216" s="417"/>
      <c r="CM216" s="417"/>
      <c r="CN216" s="417"/>
      <c r="CO216" s="417"/>
      <c r="CP216" s="417"/>
      <c r="CQ216" s="417"/>
      <c r="CR216" s="417"/>
      <c r="CS216" s="417"/>
      <c r="CT216" s="417"/>
      <c r="CU216" s="417"/>
      <c r="CV216" s="417"/>
      <c r="CW216" s="417"/>
      <c r="CX216" s="417"/>
      <c r="CY216" s="417"/>
      <c r="CZ216" s="417"/>
      <c r="DA216" s="417"/>
      <c r="DB216" s="417"/>
      <c r="DC216" s="417"/>
      <c r="DD216" s="417"/>
      <c r="DE216" s="417"/>
      <c r="DF216" s="417"/>
      <c r="DG216" s="417"/>
      <c r="DH216" s="417"/>
      <c r="DI216" s="417"/>
      <c r="DJ216" s="417"/>
      <c r="DK216" s="417"/>
    </row>
    <row r="217" spans="1:115" s="416" customFormat="1" ht="16.149999999999999" hidden="1">
      <c r="A217" s="421"/>
      <c r="B217" s="421"/>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c r="AA217" s="417"/>
      <c r="AB217" s="417"/>
      <c r="AC217" s="417"/>
      <c r="AD217" s="417"/>
      <c r="AE217" s="417"/>
      <c r="AF217" s="417"/>
      <c r="AG217" s="417"/>
      <c r="AH217" s="417"/>
      <c r="AI217" s="417"/>
      <c r="AJ217" s="417"/>
      <c r="AK217" s="417"/>
      <c r="AL217" s="417"/>
      <c r="AM217" s="417"/>
      <c r="AN217" s="417"/>
      <c r="AO217" s="417"/>
      <c r="AP217" s="417"/>
      <c r="AQ217" s="417"/>
      <c r="AR217" s="417"/>
      <c r="AS217" s="417"/>
      <c r="AT217" s="417"/>
      <c r="AU217" s="417"/>
      <c r="AV217" s="417"/>
      <c r="AW217" s="417"/>
      <c r="AX217" s="417"/>
      <c r="AY217" s="417"/>
      <c r="AZ217" s="417"/>
      <c r="BA217" s="417"/>
      <c r="BB217" s="417"/>
      <c r="BC217" s="417"/>
      <c r="BD217" s="417"/>
      <c r="BE217" s="417"/>
      <c r="BF217" s="417"/>
      <c r="BG217" s="417"/>
      <c r="BH217" s="417"/>
      <c r="BI217" s="417"/>
      <c r="BJ217" s="417"/>
      <c r="BK217" s="417"/>
      <c r="BL217" s="417"/>
      <c r="BM217" s="417"/>
      <c r="BN217" s="417"/>
      <c r="BO217" s="417"/>
      <c r="BP217" s="417"/>
      <c r="BQ217" s="417"/>
      <c r="BR217" s="417"/>
      <c r="BS217" s="417"/>
      <c r="BT217" s="417"/>
      <c r="BU217" s="417"/>
      <c r="BV217" s="417"/>
      <c r="BW217" s="417"/>
      <c r="BX217" s="417"/>
      <c r="BY217" s="417"/>
      <c r="BZ217" s="417"/>
      <c r="CA217" s="417"/>
      <c r="CB217" s="417"/>
      <c r="CC217" s="417"/>
      <c r="CD217" s="417"/>
      <c r="CE217" s="417"/>
      <c r="CF217" s="417"/>
      <c r="CG217" s="417"/>
      <c r="CH217" s="417"/>
      <c r="CI217" s="417"/>
      <c r="CJ217" s="417"/>
      <c r="CK217" s="417"/>
      <c r="CL217" s="417"/>
      <c r="CM217" s="417"/>
      <c r="CN217" s="417"/>
      <c r="CO217" s="417"/>
      <c r="CP217" s="417"/>
      <c r="CQ217" s="417"/>
      <c r="CR217" s="417"/>
      <c r="CS217" s="417"/>
      <c r="CT217" s="417"/>
      <c r="CU217" s="417"/>
      <c r="CV217" s="417"/>
      <c r="CW217" s="417"/>
      <c r="CX217" s="417"/>
      <c r="CY217" s="417"/>
      <c r="CZ217" s="417"/>
      <c r="DA217" s="417"/>
      <c r="DB217" s="417"/>
      <c r="DC217" s="417"/>
      <c r="DD217" s="417"/>
      <c r="DE217" s="417"/>
      <c r="DF217" s="417"/>
      <c r="DG217" s="417"/>
      <c r="DH217" s="417"/>
      <c r="DI217" s="417"/>
      <c r="DJ217" s="417"/>
      <c r="DK217" s="417"/>
    </row>
    <row r="218" spans="1:115" s="416" customFormat="1" ht="16.149999999999999" hidden="1">
      <c r="A218" s="421"/>
      <c r="B218" s="421"/>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c r="AA218" s="417"/>
      <c r="AB218" s="417"/>
      <c r="AC218" s="417"/>
      <c r="AD218" s="417"/>
      <c r="AE218" s="417"/>
      <c r="AF218" s="417"/>
      <c r="AG218" s="417"/>
      <c r="AH218" s="417"/>
      <c r="AI218" s="417"/>
      <c r="AJ218" s="417"/>
      <c r="AK218" s="417"/>
      <c r="AL218" s="417"/>
      <c r="AM218" s="417"/>
      <c r="AN218" s="417"/>
      <c r="AO218" s="417"/>
      <c r="AP218" s="417"/>
      <c r="AQ218" s="417"/>
      <c r="AR218" s="417"/>
      <c r="AS218" s="417"/>
      <c r="AT218" s="417"/>
      <c r="AU218" s="417"/>
      <c r="AV218" s="417"/>
      <c r="AW218" s="417"/>
      <c r="AX218" s="417"/>
      <c r="AY218" s="417"/>
      <c r="AZ218" s="417"/>
      <c r="BA218" s="417"/>
      <c r="BB218" s="417"/>
      <c r="BC218" s="417"/>
      <c r="BD218" s="417"/>
      <c r="BE218" s="417"/>
      <c r="BF218" s="417"/>
      <c r="BG218" s="417"/>
      <c r="BH218" s="417"/>
      <c r="BI218" s="417"/>
      <c r="BJ218" s="417"/>
      <c r="BK218" s="417"/>
      <c r="BL218" s="417"/>
      <c r="BM218" s="417"/>
      <c r="BN218" s="417"/>
      <c r="BO218" s="417"/>
      <c r="BP218" s="417"/>
      <c r="BQ218" s="417"/>
      <c r="BR218" s="417"/>
      <c r="BS218" s="417"/>
      <c r="BT218" s="417"/>
      <c r="BU218" s="417"/>
      <c r="BV218" s="417"/>
      <c r="BW218" s="417"/>
      <c r="BX218" s="417"/>
      <c r="BY218" s="417"/>
      <c r="BZ218" s="417"/>
      <c r="CA218" s="417"/>
      <c r="CB218" s="417"/>
      <c r="CC218" s="417"/>
      <c r="CD218" s="417"/>
      <c r="CE218" s="417"/>
      <c r="CF218" s="417"/>
      <c r="CG218" s="417"/>
      <c r="CH218" s="417"/>
      <c r="CI218" s="417"/>
      <c r="CJ218" s="417"/>
      <c r="CK218" s="417"/>
      <c r="CL218" s="417"/>
      <c r="CM218" s="417"/>
      <c r="CN218" s="417"/>
      <c r="CO218" s="417"/>
      <c r="CP218" s="417"/>
      <c r="CQ218" s="417"/>
      <c r="CR218" s="417"/>
      <c r="CS218" s="417"/>
      <c r="CT218" s="417"/>
      <c r="CU218" s="417"/>
      <c r="CV218" s="417"/>
      <c r="CW218" s="417"/>
      <c r="CX218" s="417"/>
      <c r="CY218" s="417"/>
      <c r="CZ218" s="417"/>
      <c r="DA218" s="417"/>
      <c r="DB218" s="417"/>
      <c r="DC218" s="417"/>
      <c r="DD218" s="417"/>
      <c r="DE218" s="417"/>
      <c r="DF218" s="417"/>
      <c r="DG218" s="417"/>
      <c r="DH218" s="417"/>
      <c r="DI218" s="417"/>
      <c r="DJ218" s="417"/>
      <c r="DK218" s="417"/>
    </row>
    <row r="219" spans="1:115" s="416" customFormat="1" ht="16.149999999999999" hidden="1">
      <c r="A219" s="421"/>
      <c r="B219" s="421"/>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c r="AA219" s="417"/>
      <c r="AB219" s="417"/>
      <c r="AC219" s="417"/>
      <c r="AD219" s="417"/>
      <c r="AE219" s="417"/>
      <c r="AF219" s="417"/>
      <c r="AG219" s="417"/>
      <c r="AH219" s="417"/>
      <c r="AI219" s="417"/>
      <c r="AJ219" s="417"/>
      <c r="AK219" s="417"/>
      <c r="AL219" s="417"/>
      <c r="AM219" s="417"/>
      <c r="AN219" s="417"/>
      <c r="AO219" s="417"/>
      <c r="AP219" s="417"/>
      <c r="AQ219" s="417"/>
      <c r="AR219" s="417"/>
      <c r="AS219" s="417"/>
      <c r="AT219" s="417"/>
      <c r="AU219" s="417"/>
      <c r="AV219" s="417"/>
      <c r="AW219" s="417"/>
      <c r="AX219" s="417"/>
      <c r="AY219" s="417"/>
      <c r="AZ219" s="417"/>
      <c r="BA219" s="417"/>
      <c r="BB219" s="417"/>
      <c r="BC219" s="417"/>
      <c r="BD219" s="417"/>
      <c r="BE219" s="417"/>
      <c r="BF219" s="417"/>
      <c r="BG219" s="417"/>
      <c r="BH219" s="417"/>
      <c r="BI219" s="417"/>
      <c r="BJ219" s="417"/>
      <c r="BK219" s="417"/>
      <c r="BL219" s="417"/>
      <c r="BM219" s="417"/>
      <c r="BN219" s="417"/>
      <c r="BO219" s="417"/>
      <c r="BP219" s="417"/>
      <c r="BQ219" s="417"/>
      <c r="BR219" s="417"/>
      <c r="BS219" s="417"/>
      <c r="BT219" s="417"/>
      <c r="BU219" s="417"/>
      <c r="BV219" s="417"/>
      <c r="BW219" s="417"/>
      <c r="BX219" s="417"/>
      <c r="BY219" s="417"/>
      <c r="BZ219" s="417"/>
      <c r="CA219" s="417"/>
      <c r="CB219" s="417"/>
      <c r="CC219" s="417"/>
      <c r="CD219" s="417"/>
      <c r="CE219" s="417"/>
      <c r="CF219" s="417"/>
      <c r="CG219" s="417"/>
      <c r="CH219" s="417"/>
      <c r="CI219" s="417"/>
      <c r="CJ219" s="417"/>
      <c r="CK219" s="417"/>
      <c r="CL219" s="417"/>
      <c r="CM219" s="417"/>
      <c r="CN219" s="417"/>
      <c r="CO219" s="417"/>
      <c r="CP219" s="417"/>
      <c r="CQ219" s="417"/>
      <c r="CR219" s="417"/>
      <c r="CS219" s="417"/>
      <c r="CT219" s="417"/>
      <c r="CU219" s="417"/>
      <c r="CV219" s="417"/>
      <c r="CW219" s="417"/>
      <c r="CX219" s="417"/>
      <c r="CY219" s="417"/>
      <c r="CZ219" s="417"/>
      <c r="DA219" s="417"/>
      <c r="DB219" s="417"/>
      <c r="DC219" s="417"/>
      <c r="DD219" s="417"/>
      <c r="DE219" s="417"/>
      <c r="DF219" s="417"/>
      <c r="DG219" s="417"/>
      <c r="DH219" s="417"/>
      <c r="DI219" s="417"/>
      <c r="DJ219" s="417"/>
      <c r="DK219" s="417"/>
    </row>
    <row r="220" spans="1:115" s="416" customFormat="1" ht="16.149999999999999" hidden="1">
      <c r="A220" s="421"/>
      <c r="B220" s="421"/>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7"/>
      <c r="AC220" s="417"/>
      <c r="AD220" s="417"/>
      <c r="AE220" s="417"/>
      <c r="AF220" s="417"/>
      <c r="AG220" s="417"/>
      <c r="AH220" s="417"/>
      <c r="AI220" s="417"/>
      <c r="AJ220" s="417"/>
      <c r="AK220" s="417"/>
      <c r="AL220" s="417"/>
      <c r="AM220" s="417"/>
      <c r="AN220" s="417"/>
      <c r="AO220" s="417"/>
      <c r="AP220" s="417"/>
      <c r="AQ220" s="417"/>
      <c r="AR220" s="417"/>
      <c r="AS220" s="417"/>
      <c r="AT220" s="417"/>
      <c r="AU220" s="417"/>
      <c r="AV220" s="417"/>
      <c r="AW220" s="417"/>
      <c r="AX220" s="417"/>
      <c r="AY220" s="417"/>
      <c r="AZ220" s="417"/>
      <c r="BA220" s="417"/>
      <c r="BB220" s="417"/>
      <c r="BC220" s="417"/>
      <c r="BD220" s="417"/>
      <c r="BE220" s="417"/>
      <c r="BF220" s="417"/>
      <c r="BG220" s="417"/>
      <c r="BH220" s="417"/>
      <c r="BI220" s="417"/>
      <c r="BJ220" s="417"/>
      <c r="BK220" s="417"/>
      <c r="BL220" s="417"/>
      <c r="BM220" s="417"/>
      <c r="BN220" s="417"/>
      <c r="BO220" s="417"/>
      <c r="BP220" s="417"/>
      <c r="BQ220" s="417"/>
      <c r="BR220" s="417"/>
      <c r="BS220" s="417"/>
      <c r="BT220" s="417"/>
      <c r="BU220" s="417"/>
      <c r="BV220" s="417"/>
      <c r="BW220" s="417"/>
      <c r="BX220" s="417"/>
      <c r="BY220" s="417"/>
      <c r="BZ220" s="417"/>
      <c r="CA220" s="417"/>
      <c r="CB220" s="417"/>
      <c r="CC220" s="417"/>
      <c r="CD220" s="417"/>
      <c r="CE220" s="417"/>
      <c r="CF220" s="417"/>
      <c r="CG220" s="417"/>
      <c r="CH220" s="417"/>
      <c r="CI220" s="417"/>
      <c r="CJ220" s="417"/>
      <c r="CK220" s="417"/>
      <c r="CL220" s="417"/>
      <c r="CM220" s="417"/>
      <c r="CN220" s="417"/>
      <c r="CO220" s="417"/>
      <c r="CP220" s="417"/>
      <c r="CQ220" s="417"/>
      <c r="CR220" s="417"/>
      <c r="CS220" s="417"/>
      <c r="CT220" s="417"/>
      <c r="CU220" s="417"/>
      <c r="CV220" s="417"/>
      <c r="CW220" s="417"/>
      <c r="CX220" s="417"/>
      <c r="CY220" s="417"/>
      <c r="CZ220" s="417"/>
      <c r="DA220" s="417"/>
      <c r="DB220" s="417"/>
      <c r="DC220" s="417"/>
      <c r="DD220" s="417"/>
      <c r="DE220" s="417"/>
      <c r="DF220" s="417"/>
      <c r="DG220" s="417"/>
      <c r="DH220" s="417"/>
      <c r="DI220" s="417"/>
      <c r="DJ220" s="417"/>
      <c r="DK220" s="417"/>
    </row>
    <row r="221" spans="1:115" s="416" customFormat="1" ht="16.149999999999999" hidden="1">
      <c r="A221" s="421"/>
      <c r="B221" s="421"/>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c r="AA221" s="417"/>
      <c r="AB221" s="417"/>
      <c r="AC221" s="417"/>
      <c r="AD221" s="417"/>
      <c r="AE221" s="417"/>
      <c r="AF221" s="417"/>
      <c r="AG221" s="417"/>
      <c r="AH221" s="417"/>
      <c r="AI221" s="417"/>
      <c r="AJ221" s="417"/>
      <c r="AK221" s="417"/>
      <c r="AL221" s="417"/>
      <c r="AM221" s="417"/>
      <c r="AN221" s="417"/>
      <c r="AO221" s="417"/>
      <c r="AP221" s="417"/>
      <c r="AQ221" s="417"/>
      <c r="AR221" s="417"/>
      <c r="AS221" s="417"/>
      <c r="AT221" s="417"/>
      <c r="AU221" s="417"/>
      <c r="AV221" s="417"/>
      <c r="AW221" s="417"/>
      <c r="AX221" s="417"/>
      <c r="AY221" s="417"/>
      <c r="AZ221" s="417"/>
      <c r="BA221" s="417"/>
      <c r="BB221" s="417"/>
      <c r="BC221" s="417"/>
      <c r="BD221" s="417"/>
      <c r="BE221" s="417"/>
      <c r="BF221" s="417"/>
      <c r="BG221" s="417"/>
      <c r="BH221" s="417"/>
      <c r="BI221" s="417"/>
      <c r="BJ221" s="417"/>
      <c r="BK221" s="417"/>
      <c r="BL221" s="417"/>
      <c r="BM221" s="417"/>
      <c r="BN221" s="417"/>
      <c r="BO221" s="417"/>
      <c r="BP221" s="417"/>
      <c r="BQ221" s="417"/>
      <c r="BR221" s="417"/>
      <c r="BS221" s="417"/>
      <c r="BT221" s="417"/>
      <c r="BU221" s="417"/>
      <c r="BV221" s="417"/>
      <c r="BW221" s="417"/>
      <c r="BX221" s="417"/>
      <c r="BY221" s="417"/>
      <c r="BZ221" s="417"/>
      <c r="CA221" s="417"/>
      <c r="CB221" s="417"/>
      <c r="CC221" s="417"/>
      <c r="CD221" s="417"/>
      <c r="CE221" s="417"/>
      <c r="CF221" s="417"/>
      <c r="CG221" s="417"/>
      <c r="CH221" s="417"/>
      <c r="CI221" s="417"/>
      <c r="CJ221" s="417"/>
      <c r="CK221" s="417"/>
      <c r="CL221" s="417"/>
      <c r="CM221" s="417"/>
      <c r="CN221" s="417"/>
      <c r="CO221" s="417"/>
      <c r="CP221" s="417"/>
      <c r="CQ221" s="417"/>
      <c r="CR221" s="417"/>
      <c r="CS221" s="417"/>
      <c r="CT221" s="417"/>
      <c r="CU221" s="417"/>
      <c r="CV221" s="417"/>
      <c r="CW221" s="417"/>
      <c r="CX221" s="417"/>
      <c r="CY221" s="417"/>
      <c r="CZ221" s="417"/>
      <c r="DA221" s="417"/>
      <c r="DB221" s="417"/>
      <c r="DC221" s="417"/>
      <c r="DD221" s="417"/>
      <c r="DE221" s="417"/>
      <c r="DF221" s="417"/>
      <c r="DG221" s="417"/>
      <c r="DH221" s="417"/>
      <c r="DI221" s="417"/>
      <c r="DJ221" s="417"/>
      <c r="DK221" s="417"/>
    </row>
    <row r="222" spans="1:115" s="416" customFormat="1" ht="16.149999999999999" hidden="1">
      <c r="A222" s="421"/>
      <c r="B222" s="421"/>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17"/>
      <c r="AY222" s="417"/>
      <c r="AZ222" s="417"/>
      <c r="BA222" s="417"/>
      <c r="BB222" s="417"/>
      <c r="BC222" s="417"/>
      <c r="BD222" s="417"/>
      <c r="BE222" s="417"/>
      <c r="BF222" s="417"/>
      <c r="BG222" s="417"/>
      <c r="BH222" s="417"/>
      <c r="BI222" s="417"/>
      <c r="BJ222" s="417"/>
      <c r="BK222" s="417"/>
      <c r="BL222" s="417"/>
      <c r="BM222" s="417"/>
      <c r="BN222" s="417"/>
      <c r="BO222" s="417"/>
      <c r="BP222" s="417"/>
      <c r="BQ222" s="417"/>
      <c r="BR222" s="417"/>
      <c r="BS222" s="417"/>
      <c r="BT222" s="417"/>
      <c r="BU222" s="417"/>
      <c r="BV222" s="417"/>
      <c r="BW222" s="417"/>
      <c r="BX222" s="417"/>
      <c r="BY222" s="417"/>
      <c r="BZ222" s="417"/>
      <c r="CA222" s="417"/>
      <c r="CB222" s="417"/>
      <c r="CC222" s="417"/>
      <c r="CD222" s="417"/>
      <c r="CE222" s="417"/>
      <c r="CF222" s="417"/>
      <c r="CG222" s="417"/>
      <c r="CH222" s="417"/>
      <c r="CI222" s="417"/>
      <c r="CJ222" s="417"/>
      <c r="CK222" s="417"/>
      <c r="CL222" s="417"/>
      <c r="CM222" s="417"/>
      <c r="CN222" s="417"/>
      <c r="CO222" s="417"/>
      <c r="CP222" s="417"/>
      <c r="CQ222" s="417"/>
      <c r="CR222" s="417"/>
      <c r="CS222" s="417"/>
      <c r="CT222" s="417"/>
      <c r="CU222" s="417"/>
      <c r="CV222" s="417"/>
      <c r="CW222" s="417"/>
      <c r="CX222" s="417"/>
      <c r="CY222" s="417"/>
      <c r="CZ222" s="417"/>
      <c r="DA222" s="417"/>
      <c r="DB222" s="417"/>
      <c r="DC222" s="417"/>
      <c r="DD222" s="417"/>
      <c r="DE222" s="417"/>
      <c r="DF222" s="417"/>
      <c r="DG222" s="417"/>
      <c r="DH222" s="417"/>
      <c r="DI222" s="417"/>
      <c r="DJ222" s="417"/>
      <c r="DK222" s="417"/>
    </row>
    <row r="223" spans="1:115" s="416" customFormat="1" ht="16.149999999999999" hidden="1">
      <c r="A223" s="421"/>
      <c r="B223" s="421"/>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c r="AA223" s="417"/>
      <c r="AB223" s="417"/>
      <c r="AC223" s="417"/>
      <c r="AD223" s="417"/>
      <c r="AE223" s="417"/>
      <c r="AF223" s="417"/>
      <c r="AG223" s="417"/>
      <c r="AH223" s="417"/>
      <c r="AI223" s="417"/>
      <c r="AJ223" s="417"/>
      <c r="AK223" s="417"/>
      <c r="AL223" s="417"/>
      <c r="AM223" s="417"/>
      <c r="AN223" s="417"/>
      <c r="AO223" s="417"/>
      <c r="AP223" s="417"/>
      <c r="AQ223" s="417"/>
      <c r="AR223" s="417"/>
      <c r="AS223" s="417"/>
      <c r="AT223" s="417"/>
      <c r="AU223" s="417"/>
      <c r="AV223" s="417"/>
      <c r="AW223" s="417"/>
      <c r="AX223" s="417"/>
      <c r="AY223" s="417"/>
      <c r="AZ223" s="417"/>
      <c r="BA223" s="417"/>
      <c r="BB223" s="417"/>
      <c r="BC223" s="417"/>
      <c r="BD223" s="417"/>
      <c r="BE223" s="417"/>
      <c r="BF223" s="417"/>
      <c r="BG223" s="417"/>
      <c r="BH223" s="417"/>
      <c r="BI223" s="417"/>
      <c r="BJ223" s="417"/>
      <c r="BK223" s="417"/>
      <c r="BL223" s="417"/>
      <c r="BM223" s="417"/>
      <c r="BN223" s="417"/>
      <c r="BO223" s="417"/>
      <c r="BP223" s="417"/>
      <c r="BQ223" s="417"/>
      <c r="BR223" s="417"/>
      <c r="BS223" s="417"/>
      <c r="BT223" s="417"/>
      <c r="BU223" s="417"/>
      <c r="BV223" s="417"/>
      <c r="BW223" s="417"/>
      <c r="BX223" s="417"/>
      <c r="BY223" s="417"/>
      <c r="BZ223" s="417"/>
      <c r="CA223" s="417"/>
      <c r="CB223" s="417"/>
      <c r="CC223" s="417"/>
      <c r="CD223" s="417"/>
      <c r="CE223" s="417"/>
      <c r="CF223" s="417"/>
      <c r="CG223" s="417"/>
      <c r="CH223" s="417"/>
      <c r="CI223" s="417"/>
      <c r="CJ223" s="417"/>
      <c r="CK223" s="417"/>
      <c r="CL223" s="417"/>
      <c r="CM223" s="417"/>
      <c r="CN223" s="417"/>
      <c r="CO223" s="417"/>
      <c r="CP223" s="417"/>
      <c r="CQ223" s="417"/>
      <c r="CR223" s="417"/>
      <c r="CS223" s="417"/>
      <c r="CT223" s="417"/>
      <c r="CU223" s="417"/>
      <c r="CV223" s="417"/>
      <c r="CW223" s="417"/>
      <c r="CX223" s="417"/>
      <c r="CY223" s="417"/>
      <c r="CZ223" s="417"/>
      <c r="DA223" s="417"/>
      <c r="DB223" s="417"/>
      <c r="DC223" s="417"/>
      <c r="DD223" s="417"/>
      <c r="DE223" s="417"/>
      <c r="DF223" s="417"/>
      <c r="DG223" s="417"/>
      <c r="DH223" s="417"/>
      <c r="DI223" s="417"/>
      <c r="DJ223" s="417"/>
      <c r="DK223" s="417"/>
    </row>
    <row r="224" spans="1:115" s="416" customFormat="1" ht="16.149999999999999" hidden="1">
      <c r="A224" s="421"/>
      <c r="B224" s="421"/>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c r="AA224" s="417"/>
      <c r="AB224" s="417"/>
      <c r="AC224" s="417"/>
      <c r="AD224" s="417"/>
      <c r="AE224" s="417"/>
      <c r="AF224" s="417"/>
      <c r="AG224" s="417"/>
      <c r="AH224" s="417"/>
      <c r="AI224" s="417"/>
      <c r="AJ224" s="417"/>
      <c r="AK224" s="417"/>
      <c r="AL224" s="417"/>
      <c r="AM224" s="417"/>
      <c r="AN224" s="417"/>
      <c r="AO224" s="417"/>
      <c r="AP224" s="417"/>
      <c r="AQ224" s="417"/>
      <c r="AR224" s="417"/>
      <c r="AS224" s="417"/>
      <c r="AT224" s="417"/>
      <c r="AU224" s="417"/>
      <c r="AV224" s="417"/>
      <c r="AW224" s="417"/>
      <c r="AX224" s="417"/>
      <c r="AY224" s="417"/>
      <c r="AZ224" s="417"/>
      <c r="BA224" s="417"/>
      <c r="BB224" s="417"/>
      <c r="BC224" s="417"/>
      <c r="BD224" s="417"/>
      <c r="BE224" s="417"/>
      <c r="BF224" s="417"/>
      <c r="BG224" s="417"/>
      <c r="BH224" s="417"/>
      <c r="BI224" s="417"/>
      <c r="BJ224" s="417"/>
      <c r="BK224" s="417"/>
      <c r="BL224" s="417"/>
      <c r="BM224" s="417"/>
      <c r="BN224" s="417"/>
      <c r="BO224" s="417"/>
      <c r="BP224" s="417"/>
      <c r="BQ224" s="417"/>
      <c r="BR224" s="417"/>
      <c r="BS224" s="417"/>
      <c r="BT224" s="417"/>
      <c r="BU224" s="417"/>
      <c r="BV224" s="417"/>
      <c r="BW224" s="417"/>
      <c r="BX224" s="417"/>
      <c r="BY224" s="417"/>
      <c r="BZ224" s="417"/>
      <c r="CA224" s="417"/>
      <c r="CB224" s="417"/>
      <c r="CC224" s="417"/>
      <c r="CD224" s="417"/>
      <c r="CE224" s="417"/>
      <c r="CF224" s="417"/>
      <c r="CG224" s="417"/>
      <c r="CH224" s="417"/>
      <c r="CI224" s="417"/>
      <c r="CJ224" s="417"/>
      <c r="CK224" s="417"/>
      <c r="CL224" s="417"/>
      <c r="CM224" s="417"/>
      <c r="CN224" s="417"/>
      <c r="CO224" s="417"/>
      <c r="CP224" s="417"/>
      <c r="CQ224" s="417"/>
      <c r="CR224" s="417"/>
      <c r="CS224" s="417"/>
      <c r="CT224" s="417"/>
      <c r="CU224" s="417"/>
      <c r="CV224" s="417"/>
      <c r="CW224" s="417"/>
      <c r="CX224" s="417"/>
      <c r="CY224" s="417"/>
      <c r="CZ224" s="417"/>
      <c r="DA224" s="417"/>
      <c r="DB224" s="417"/>
      <c r="DC224" s="417"/>
      <c r="DD224" s="417"/>
      <c r="DE224" s="417"/>
      <c r="DF224" s="417"/>
      <c r="DG224" s="417"/>
      <c r="DH224" s="417"/>
      <c r="DI224" s="417"/>
      <c r="DJ224" s="417"/>
      <c r="DK224" s="417"/>
    </row>
    <row r="225" spans="1:115" s="416" customFormat="1" ht="16.149999999999999" hidden="1">
      <c r="A225" s="421"/>
      <c r="B225" s="421"/>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c r="AA225" s="417"/>
      <c r="AB225" s="417"/>
      <c r="AC225" s="417"/>
      <c r="AD225" s="417"/>
      <c r="AE225" s="417"/>
      <c r="AF225" s="417"/>
      <c r="AG225" s="417"/>
      <c r="AH225" s="417"/>
      <c r="AI225" s="417"/>
      <c r="AJ225" s="417"/>
      <c r="AK225" s="417"/>
      <c r="AL225" s="417"/>
      <c r="AM225" s="417"/>
      <c r="AN225" s="417"/>
      <c r="AO225" s="417"/>
      <c r="AP225" s="417"/>
      <c r="AQ225" s="417"/>
      <c r="AR225" s="417"/>
      <c r="AS225" s="417"/>
      <c r="AT225" s="417"/>
      <c r="AU225" s="417"/>
      <c r="AV225" s="417"/>
      <c r="AW225" s="417"/>
      <c r="AX225" s="417"/>
      <c r="AY225" s="417"/>
      <c r="AZ225" s="417"/>
      <c r="BA225" s="417"/>
      <c r="BB225" s="417"/>
      <c r="BC225" s="417"/>
      <c r="BD225" s="417"/>
      <c r="BE225" s="417"/>
      <c r="BF225" s="417"/>
      <c r="BG225" s="417"/>
      <c r="BH225" s="417"/>
      <c r="BI225" s="417"/>
      <c r="BJ225" s="417"/>
      <c r="BK225" s="417"/>
      <c r="BL225" s="417"/>
      <c r="BM225" s="417"/>
      <c r="BN225" s="417"/>
      <c r="BO225" s="417"/>
      <c r="BP225" s="417"/>
      <c r="BQ225" s="417"/>
      <c r="BR225" s="417"/>
      <c r="BS225" s="417"/>
      <c r="BT225" s="417"/>
      <c r="BU225" s="417"/>
      <c r="BV225" s="417"/>
      <c r="BW225" s="417"/>
      <c r="BX225" s="417"/>
      <c r="BY225" s="417"/>
      <c r="BZ225" s="417"/>
      <c r="CA225" s="417"/>
      <c r="CB225" s="417"/>
      <c r="CC225" s="417"/>
      <c r="CD225" s="417"/>
      <c r="CE225" s="417"/>
      <c r="CF225" s="417"/>
      <c r="CG225" s="417"/>
      <c r="CH225" s="417"/>
      <c r="CI225" s="417"/>
      <c r="CJ225" s="417"/>
      <c r="CK225" s="417"/>
      <c r="CL225" s="417"/>
      <c r="CM225" s="417"/>
      <c r="CN225" s="417"/>
      <c r="CO225" s="417"/>
      <c r="CP225" s="417"/>
      <c r="CQ225" s="417"/>
      <c r="CR225" s="417"/>
      <c r="CS225" s="417"/>
      <c r="CT225" s="417"/>
      <c r="CU225" s="417"/>
      <c r="CV225" s="417"/>
      <c r="CW225" s="417"/>
      <c r="CX225" s="417"/>
      <c r="CY225" s="417"/>
      <c r="CZ225" s="417"/>
      <c r="DA225" s="417"/>
      <c r="DB225" s="417"/>
      <c r="DC225" s="417"/>
      <c r="DD225" s="417"/>
      <c r="DE225" s="417"/>
      <c r="DF225" s="417"/>
      <c r="DG225" s="417"/>
      <c r="DH225" s="417"/>
      <c r="DI225" s="417"/>
      <c r="DJ225" s="417"/>
      <c r="DK225" s="417"/>
    </row>
    <row r="226" spans="1:115" s="416" customFormat="1" ht="16.149999999999999" hidden="1">
      <c r="A226" s="421"/>
      <c r="B226" s="421"/>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c r="AA226" s="417"/>
      <c r="AB226" s="417"/>
      <c r="AC226" s="417"/>
      <c r="AD226" s="417"/>
      <c r="AE226" s="417"/>
      <c r="AF226" s="417"/>
      <c r="AG226" s="417"/>
      <c r="AH226" s="417"/>
      <c r="AI226" s="417"/>
      <c r="AJ226" s="417"/>
      <c r="AK226" s="417"/>
      <c r="AL226" s="417"/>
      <c r="AM226" s="417"/>
      <c r="AN226" s="417"/>
      <c r="AO226" s="417"/>
      <c r="AP226" s="417"/>
      <c r="AQ226" s="417"/>
      <c r="AR226" s="417"/>
      <c r="AS226" s="417"/>
      <c r="AT226" s="417"/>
      <c r="AU226" s="417"/>
      <c r="AV226" s="417"/>
      <c r="AW226" s="417"/>
      <c r="AX226" s="417"/>
      <c r="AY226" s="417"/>
      <c r="AZ226" s="417"/>
      <c r="BA226" s="417"/>
      <c r="BB226" s="417"/>
      <c r="BC226" s="417"/>
      <c r="BD226" s="417"/>
      <c r="BE226" s="417"/>
      <c r="BF226" s="417"/>
      <c r="BG226" s="417"/>
      <c r="BH226" s="417"/>
      <c r="BI226" s="417"/>
      <c r="BJ226" s="417"/>
      <c r="BK226" s="417"/>
      <c r="BL226" s="417"/>
      <c r="BM226" s="417"/>
      <c r="BN226" s="417"/>
      <c r="BO226" s="417"/>
      <c r="BP226" s="417"/>
      <c r="BQ226" s="417"/>
      <c r="BR226" s="417"/>
      <c r="BS226" s="417"/>
      <c r="BT226" s="417"/>
      <c r="BU226" s="417"/>
      <c r="BV226" s="417"/>
      <c r="BW226" s="417"/>
      <c r="BX226" s="417"/>
      <c r="BY226" s="417"/>
      <c r="BZ226" s="417"/>
      <c r="CA226" s="417"/>
      <c r="CB226" s="417"/>
      <c r="CC226" s="417"/>
      <c r="CD226" s="417"/>
      <c r="CE226" s="417"/>
      <c r="CF226" s="417"/>
      <c r="CG226" s="417"/>
      <c r="CH226" s="417"/>
      <c r="CI226" s="417"/>
      <c r="CJ226" s="417"/>
      <c r="CK226" s="417"/>
      <c r="CL226" s="417"/>
      <c r="CM226" s="417"/>
      <c r="CN226" s="417"/>
      <c r="CO226" s="417"/>
      <c r="CP226" s="417"/>
      <c r="CQ226" s="417"/>
      <c r="CR226" s="417"/>
      <c r="CS226" s="417"/>
      <c r="CT226" s="417"/>
      <c r="CU226" s="417"/>
      <c r="CV226" s="417"/>
      <c r="CW226" s="417"/>
      <c r="CX226" s="417"/>
      <c r="CY226" s="417"/>
      <c r="CZ226" s="417"/>
      <c r="DA226" s="417"/>
      <c r="DB226" s="417"/>
      <c r="DC226" s="417"/>
      <c r="DD226" s="417"/>
      <c r="DE226" s="417"/>
      <c r="DF226" s="417"/>
      <c r="DG226" s="417"/>
      <c r="DH226" s="417"/>
      <c r="DI226" s="417"/>
      <c r="DJ226" s="417"/>
      <c r="DK226" s="417"/>
    </row>
    <row r="227" spans="1:115" s="416" customFormat="1" ht="16.149999999999999" hidden="1">
      <c r="A227" s="421"/>
      <c r="B227" s="421"/>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c r="AA227" s="417"/>
      <c r="AB227" s="417"/>
      <c r="AC227" s="417"/>
      <c r="AD227" s="417"/>
      <c r="AE227" s="417"/>
      <c r="AF227" s="417"/>
      <c r="AG227" s="417"/>
      <c r="AH227" s="417"/>
      <c r="AI227" s="417"/>
      <c r="AJ227" s="417"/>
      <c r="AK227" s="417"/>
      <c r="AL227" s="417"/>
      <c r="AM227" s="417"/>
      <c r="AN227" s="417"/>
      <c r="AO227" s="417"/>
      <c r="AP227" s="417"/>
      <c r="AQ227" s="417"/>
      <c r="AR227" s="417"/>
      <c r="AS227" s="417"/>
      <c r="AT227" s="417"/>
      <c r="AU227" s="417"/>
      <c r="AV227" s="417"/>
      <c r="AW227" s="417"/>
      <c r="AX227" s="417"/>
      <c r="AY227" s="417"/>
      <c r="AZ227" s="417"/>
      <c r="BA227" s="417"/>
      <c r="BB227" s="417"/>
      <c r="BC227" s="417"/>
      <c r="BD227" s="417"/>
      <c r="BE227" s="417"/>
      <c r="BF227" s="417"/>
      <c r="BG227" s="417"/>
      <c r="BH227" s="417"/>
      <c r="BI227" s="417"/>
      <c r="BJ227" s="417"/>
      <c r="BK227" s="417"/>
      <c r="BL227" s="417"/>
      <c r="BM227" s="417"/>
      <c r="BN227" s="417"/>
      <c r="BO227" s="417"/>
      <c r="BP227" s="417"/>
      <c r="BQ227" s="417"/>
      <c r="BR227" s="417"/>
      <c r="BS227" s="417"/>
      <c r="BT227" s="417"/>
      <c r="BU227" s="417"/>
      <c r="BV227" s="417"/>
      <c r="BW227" s="417"/>
      <c r="BX227" s="417"/>
      <c r="BY227" s="417"/>
      <c r="BZ227" s="417"/>
      <c r="CA227" s="417"/>
      <c r="CB227" s="417"/>
      <c r="CC227" s="417"/>
      <c r="CD227" s="417"/>
      <c r="CE227" s="417"/>
      <c r="CF227" s="417"/>
      <c r="CG227" s="417"/>
      <c r="CH227" s="417"/>
      <c r="CI227" s="417"/>
      <c r="CJ227" s="417"/>
      <c r="CK227" s="417"/>
      <c r="CL227" s="417"/>
      <c r="CM227" s="417"/>
      <c r="CN227" s="417"/>
      <c r="CO227" s="417"/>
      <c r="CP227" s="417"/>
      <c r="CQ227" s="417"/>
      <c r="CR227" s="417"/>
      <c r="CS227" s="417"/>
      <c r="CT227" s="417"/>
      <c r="CU227" s="417"/>
      <c r="CV227" s="417"/>
      <c r="CW227" s="417"/>
      <c r="CX227" s="417"/>
      <c r="CY227" s="417"/>
      <c r="CZ227" s="417"/>
      <c r="DA227" s="417"/>
      <c r="DB227" s="417"/>
      <c r="DC227" s="417"/>
      <c r="DD227" s="417"/>
      <c r="DE227" s="417"/>
      <c r="DF227" s="417"/>
      <c r="DG227" s="417"/>
      <c r="DH227" s="417"/>
      <c r="DI227" s="417"/>
      <c r="DJ227" s="417"/>
      <c r="DK227" s="417"/>
    </row>
    <row r="228" spans="1:115" s="416" customFormat="1" ht="16.149999999999999" hidden="1">
      <c r="A228" s="421"/>
      <c r="B228" s="421"/>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c r="AA228" s="417"/>
      <c r="AB228" s="417"/>
      <c r="AC228" s="417"/>
      <c r="AD228" s="417"/>
      <c r="AE228" s="417"/>
      <c r="AF228" s="417"/>
      <c r="AG228" s="417"/>
      <c r="AH228" s="417"/>
      <c r="AI228" s="417"/>
      <c r="AJ228" s="417"/>
      <c r="AK228" s="417"/>
      <c r="AL228" s="417"/>
      <c r="AM228" s="417"/>
      <c r="AN228" s="417"/>
      <c r="AO228" s="417"/>
      <c r="AP228" s="417"/>
      <c r="AQ228" s="417"/>
      <c r="AR228" s="417"/>
      <c r="AS228" s="417"/>
      <c r="AT228" s="417"/>
      <c r="AU228" s="417"/>
      <c r="AV228" s="417"/>
      <c r="AW228" s="417"/>
      <c r="AX228" s="417"/>
      <c r="AY228" s="417"/>
      <c r="AZ228" s="417"/>
      <c r="BA228" s="417"/>
      <c r="BB228" s="417"/>
      <c r="BC228" s="417"/>
      <c r="BD228" s="417"/>
      <c r="BE228" s="417"/>
      <c r="BF228" s="417"/>
      <c r="BG228" s="417"/>
      <c r="BH228" s="417"/>
      <c r="BI228" s="417"/>
      <c r="BJ228" s="417"/>
      <c r="BK228" s="417"/>
      <c r="BL228" s="417"/>
      <c r="BM228" s="417"/>
      <c r="BN228" s="417"/>
      <c r="BO228" s="417"/>
      <c r="BP228" s="417"/>
      <c r="BQ228" s="417"/>
      <c r="BR228" s="417"/>
      <c r="BS228" s="417"/>
      <c r="BT228" s="417"/>
      <c r="BU228" s="417"/>
      <c r="BV228" s="417"/>
      <c r="BW228" s="417"/>
      <c r="BX228" s="417"/>
      <c r="BY228" s="417"/>
      <c r="BZ228" s="417"/>
      <c r="CA228" s="417"/>
      <c r="CB228" s="417"/>
      <c r="CC228" s="417"/>
      <c r="CD228" s="417"/>
      <c r="CE228" s="417"/>
      <c r="CF228" s="417"/>
      <c r="CG228" s="417"/>
      <c r="CH228" s="417"/>
      <c r="CI228" s="417"/>
      <c r="CJ228" s="417"/>
      <c r="CK228" s="417"/>
      <c r="CL228" s="417"/>
      <c r="CM228" s="417"/>
      <c r="CN228" s="417"/>
      <c r="CO228" s="417"/>
      <c r="CP228" s="417"/>
      <c r="CQ228" s="417"/>
      <c r="CR228" s="417"/>
      <c r="CS228" s="417"/>
      <c r="CT228" s="417"/>
      <c r="CU228" s="417"/>
      <c r="CV228" s="417"/>
      <c r="CW228" s="417"/>
      <c r="CX228" s="417"/>
      <c r="CY228" s="417"/>
      <c r="CZ228" s="417"/>
      <c r="DA228" s="417"/>
      <c r="DB228" s="417"/>
      <c r="DC228" s="417"/>
      <c r="DD228" s="417"/>
      <c r="DE228" s="417"/>
      <c r="DF228" s="417"/>
      <c r="DG228" s="417"/>
      <c r="DH228" s="417"/>
      <c r="DI228" s="417"/>
      <c r="DJ228" s="417"/>
      <c r="DK228" s="417"/>
    </row>
    <row r="229" spans="1:115" s="416" customFormat="1" ht="16.149999999999999" hidden="1">
      <c r="A229" s="421"/>
      <c r="B229" s="421"/>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c r="AA229" s="417"/>
      <c r="AB229" s="417"/>
      <c r="AC229" s="417"/>
      <c r="AD229" s="417"/>
      <c r="AE229" s="417"/>
      <c r="AF229" s="417"/>
      <c r="AG229" s="417"/>
      <c r="AH229" s="417"/>
      <c r="AI229" s="417"/>
      <c r="AJ229" s="417"/>
      <c r="AK229" s="417"/>
      <c r="AL229" s="417"/>
      <c r="AM229" s="417"/>
      <c r="AN229" s="417"/>
      <c r="AO229" s="417"/>
      <c r="AP229" s="417"/>
      <c r="AQ229" s="417"/>
      <c r="AR229" s="417"/>
      <c r="AS229" s="417"/>
      <c r="AT229" s="417"/>
      <c r="AU229" s="417"/>
      <c r="AV229" s="417"/>
      <c r="AW229" s="417"/>
      <c r="AX229" s="417"/>
      <c r="AY229" s="417"/>
      <c r="AZ229" s="417"/>
      <c r="BA229" s="417"/>
      <c r="BB229" s="417"/>
      <c r="BC229" s="417"/>
      <c r="BD229" s="417"/>
      <c r="BE229" s="417"/>
      <c r="BF229" s="417"/>
      <c r="BG229" s="417"/>
      <c r="BH229" s="417"/>
      <c r="BI229" s="417"/>
      <c r="BJ229" s="417"/>
      <c r="BK229" s="417"/>
      <c r="BL229" s="417"/>
      <c r="BM229" s="417"/>
      <c r="BN229" s="417"/>
      <c r="BO229" s="417"/>
      <c r="BP229" s="417"/>
      <c r="BQ229" s="417"/>
      <c r="BR229" s="417"/>
      <c r="BS229" s="417"/>
      <c r="BT229" s="417"/>
      <c r="BU229" s="417"/>
      <c r="BV229" s="417"/>
      <c r="BW229" s="417"/>
      <c r="BX229" s="417"/>
      <c r="BY229" s="417"/>
      <c r="BZ229" s="417"/>
      <c r="CA229" s="417"/>
      <c r="CB229" s="417"/>
      <c r="CC229" s="417"/>
      <c r="CD229" s="417"/>
      <c r="CE229" s="417"/>
      <c r="CF229" s="417"/>
      <c r="CG229" s="417"/>
      <c r="CH229" s="417"/>
      <c r="CI229" s="417"/>
      <c r="CJ229" s="417"/>
      <c r="CK229" s="417"/>
      <c r="CL229" s="417"/>
      <c r="CM229" s="417"/>
      <c r="CN229" s="417"/>
      <c r="CO229" s="417"/>
      <c r="CP229" s="417"/>
      <c r="CQ229" s="417"/>
      <c r="CR229" s="417"/>
      <c r="CS229" s="417"/>
      <c r="CT229" s="417"/>
      <c r="CU229" s="417"/>
      <c r="CV229" s="417"/>
      <c r="CW229" s="417"/>
      <c r="CX229" s="417"/>
      <c r="CY229" s="417"/>
      <c r="CZ229" s="417"/>
      <c r="DA229" s="417"/>
      <c r="DB229" s="417"/>
      <c r="DC229" s="417"/>
      <c r="DD229" s="417"/>
      <c r="DE229" s="417"/>
      <c r="DF229" s="417"/>
      <c r="DG229" s="417"/>
      <c r="DH229" s="417"/>
      <c r="DI229" s="417"/>
      <c r="DJ229" s="417"/>
      <c r="DK229" s="417"/>
    </row>
    <row r="230" spans="1:115" s="416" customFormat="1" ht="16.149999999999999" hidden="1">
      <c r="A230" s="421"/>
      <c r="B230" s="421"/>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c r="AA230" s="417"/>
      <c r="AB230" s="417"/>
      <c r="AC230" s="417"/>
      <c r="AD230" s="417"/>
      <c r="AE230" s="417"/>
      <c r="AF230" s="417"/>
      <c r="AG230" s="417"/>
      <c r="AH230" s="417"/>
      <c r="AI230" s="417"/>
      <c r="AJ230" s="417"/>
      <c r="AK230" s="417"/>
      <c r="AL230" s="417"/>
      <c r="AM230" s="417"/>
      <c r="AN230" s="417"/>
      <c r="AO230" s="417"/>
      <c r="AP230" s="417"/>
      <c r="AQ230" s="417"/>
      <c r="AR230" s="417"/>
      <c r="AS230" s="417"/>
      <c r="AT230" s="417"/>
      <c r="AU230" s="417"/>
      <c r="AV230" s="417"/>
      <c r="AW230" s="417"/>
      <c r="AX230" s="417"/>
      <c r="AY230" s="417"/>
      <c r="AZ230" s="417"/>
      <c r="BA230" s="417"/>
      <c r="BB230" s="417"/>
      <c r="BC230" s="417"/>
      <c r="BD230" s="417"/>
      <c r="BE230" s="417"/>
      <c r="BF230" s="417"/>
      <c r="BG230" s="417"/>
      <c r="BH230" s="417"/>
      <c r="BI230" s="417"/>
      <c r="BJ230" s="417"/>
      <c r="BK230" s="417"/>
      <c r="BL230" s="417"/>
      <c r="BM230" s="417"/>
      <c r="BN230" s="417"/>
      <c r="BO230" s="417"/>
      <c r="BP230" s="417"/>
      <c r="BQ230" s="417"/>
      <c r="BR230" s="417"/>
      <c r="BS230" s="417"/>
      <c r="BT230" s="417"/>
      <c r="BU230" s="417"/>
      <c r="BV230" s="417"/>
      <c r="BW230" s="417"/>
      <c r="BX230" s="417"/>
      <c r="BY230" s="417"/>
      <c r="BZ230" s="417"/>
      <c r="CA230" s="417"/>
      <c r="CB230" s="417"/>
      <c r="CC230" s="417"/>
      <c r="CD230" s="417"/>
      <c r="CE230" s="417"/>
      <c r="CF230" s="417"/>
      <c r="CG230" s="417"/>
      <c r="CH230" s="417"/>
      <c r="CI230" s="417"/>
      <c r="CJ230" s="417"/>
      <c r="CK230" s="417"/>
      <c r="CL230" s="417"/>
      <c r="CM230" s="417"/>
      <c r="CN230" s="417"/>
      <c r="CO230" s="417"/>
      <c r="CP230" s="417"/>
      <c r="CQ230" s="417"/>
      <c r="CR230" s="417"/>
      <c r="CS230" s="417"/>
      <c r="CT230" s="417"/>
      <c r="CU230" s="417"/>
      <c r="CV230" s="417"/>
      <c r="CW230" s="417"/>
      <c r="CX230" s="417"/>
      <c r="CY230" s="417"/>
      <c r="CZ230" s="417"/>
      <c r="DA230" s="417"/>
      <c r="DB230" s="417"/>
      <c r="DC230" s="417"/>
      <c r="DD230" s="417"/>
      <c r="DE230" s="417"/>
      <c r="DF230" s="417"/>
      <c r="DG230" s="417"/>
      <c r="DH230" s="417"/>
      <c r="DI230" s="417"/>
      <c r="DJ230" s="417"/>
      <c r="DK230" s="417"/>
    </row>
    <row r="231" spans="1:115" s="416" customFormat="1" ht="16.149999999999999" hidden="1">
      <c r="A231" s="421"/>
      <c r="B231" s="421"/>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c r="AA231" s="417"/>
      <c r="AB231" s="417"/>
      <c r="AC231" s="417"/>
      <c r="AD231" s="417"/>
      <c r="AE231" s="417"/>
      <c r="AF231" s="417"/>
      <c r="AG231" s="417"/>
      <c r="AH231" s="417"/>
      <c r="AI231" s="417"/>
      <c r="AJ231" s="417"/>
      <c r="AK231" s="417"/>
      <c r="AL231" s="417"/>
      <c r="AM231" s="417"/>
      <c r="AN231" s="417"/>
      <c r="AO231" s="417"/>
      <c r="AP231" s="417"/>
      <c r="AQ231" s="417"/>
      <c r="AR231" s="417"/>
      <c r="AS231" s="417"/>
      <c r="AT231" s="417"/>
      <c r="AU231" s="417"/>
      <c r="AV231" s="417"/>
      <c r="AW231" s="417"/>
      <c r="AX231" s="417"/>
      <c r="AY231" s="417"/>
      <c r="AZ231" s="417"/>
      <c r="BA231" s="417"/>
      <c r="BB231" s="417"/>
      <c r="BC231" s="417"/>
      <c r="BD231" s="417"/>
      <c r="BE231" s="417"/>
      <c r="BF231" s="417"/>
      <c r="BG231" s="417"/>
      <c r="BH231" s="417"/>
      <c r="BI231" s="417"/>
      <c r="BJ231" s="417"/>
      <c r="BK231" s="417"/>
      <c r="BL231" s="417"/>
      <c r="BM231" s="417"/>
      <c r="BN231" s="417"/>
      <c r="BO231" s="417"/>
      <c r="BP231" s="417"/>
      <c r="BQ231" s="417"/>
      <c r="BR231" s="417"/>
      <c r="BS231" s="417"/>
      <c r="BT231" s="417"/>
      <c r="BU231" s="417"/>
      <c r="BV231" s="417"/>
      <c r="BW231" s="417"/>
      <c r="BX231" s="417"/>
      <c r="BY231" s="417"/>
      <c r="BZ231" s="417"/>
      <c r="CA231" s="417"/>
      <c r="CB231" s="417"/>
      <c r="CC231" s="417"/>
      <c r="CD231" s="417"/>
      <c r="CE231" s="417"/>
      <c r="CF231" s="417"/>
      <c r="CG231" s="417"/>
      <c r="CH231" s="417"/>
      <c r="CI231" s="417"/>
      <c r="CJ231" s="417"/>
      <c r="CK231" s="417"/>
      <c r="CL231" s="417"/>
      <c r="CM231" s="417"/>
      <c r="CN231" s="417"/>
      <c r="CO231" s="417"/>
      <c r="CP231" s="417"/>
      <c r="CQ231" s="417"/>
      <c r="CR231" s="417"/>
      <c r="CS231" s="417"/>
      <c r="CT231" s="417"/>
      <c r="CU231" s="417"/>
      <c r="CV231" s="417"/>
      <c r="CW231" s="417"/>
      <c r="CX231" s="417"/>
      <c r="CY231" s="417"/>
      <c r="CZ231" s="417"/>
      <c r="DA231" s="417"/>
      <c r="DB231" s="417"/>
      <c r="DC231" s="417"/>
      <c r="DD231" s="417"/>
      <c r="DE231" s="417"/>
      <c r="DF231" s="417"/>
      <c r="DG231" s="417"/>
      <c r="DH231" s="417"/>
      <c r="DI231" s="417"/>
      <c r="DJ231" s="417"/>
      <c r="DK231" s="417"/>
    </row>
    <row r="232" spans="1:115" s="416" customFormat="1" ht="16.149999999999999" hidden="1">
      <c r="A232" s="421"/>
      <c r="B232" s="421"/>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c r="AA232" s="417"/>
      <c r="AB232" s="417"/>
      <c r="AC232" s="417"/>
      <c r="AD232" s="417"/>
      <c r="AE232" s="417"/>
      <c r="AF232" s="417"/>
      <c r="AG232" s="417"/>
      <c r="AH232" s="417"/>
      <c r="AI232" s="417"/>
      <c r="AJ232" s="417"/>
      <c r="AK232" s="417"/>
      <c r="AL232" s="417"/>
      <c r="AM232" s="417"/>
      <c r="AN232" s="417"/>
      <c r="AO232" s="417"/>
      <c r="AP232" s="417"/>
      <c r="AQ232" s="417"/>
      <c r="AR232" s="417"/>
      <c r="AS232" s="417"/>
      <c r="AT232" s="417"/>
      <c r="AU232" s="417"/>
      <c r="AV232" s="417"/>
      <c r="AW232" s="417"/>
      <c r="AX232" s="417"/>
      <c r="AY232" s="417"/>
      <c r="AZ232" s="417"/>
      <c r="BA232" s="417"/>
      <c r="BB232" s="417"/>
      <c r="BC232" s="417"/>
      <c r="BD232" s="417"/>
      <c r="BE232" s="417"/>
      <c r="BF232" s="417"/>
      <c r="BG232" s="417"/>
      <c r="BH232" s="417"/>
      <c r="BI232" s="417"/>
      <c r="BJ232" s="417"/>
      <c r="BK232" s="417"/>
      <c r="BL232" s="417"/>
      <c r="BM232" s="417"/>
      <c r="BN232" s="417"/>
      <c r="BO232" s="417"/>
      <c r="BP232" s="417"/>
      <c r="BQ232" s="417"/>
      <c r="BR232" s="417"/>
      <c r="BS232" s="417"/>
      <c r="BT232" s="417"/>
      <c r="BU232" s="417"/>
      <c r="BV232" s="417"/>
      <c r="BW232" s="417"/>
      <c r="BX232" s="417"/>
      <c r="BY232" s="417"/>
      <c r="BZ232" s="417"/>
      <c r="CA232" s="417"/>
      <c r="CB232" s="417"/>
      <c r="CC232" s="417"/>
      <c r="CD232" s="417"/>
      <c r="CE232" s="417"/>
      <c r="CF232" s="417"/>
      <c r="CG232" s="417"/>
      <c r="CH232" s="417"/>
      <c r="CI232" s="417"/>
      <c r="CJ232" s="417"/>
      <c r="CK232" s="417"/>
      <c r="CL232" s="417"/>
      <c r="CM232" s="417"/>
      <c r="CN232" s="417"/>
      <c r="CO232" s="417"/>
      <c r="CP232" s="417"/>
      <c r="CQ232" s="417"/>
      <c r="CR232" s="417"/>
      <c r="CS232" s="417"/>
      <c r="CT232" s="417"/>
      <c r="CU232" s="417"/>
      <c r="CV232" s="417"/>
      <c r="CW232" s="417"/>
      <c r="CX232" s="417"/>
      <c r="CY232" s="417"/>
      <c r="CZ232" s="417"/>
      <c r="DA232" s="417"/>
      <c r="DB232" s="417"/>
      <c r="DC232" s="417"/>
      <c r="DD232" s="417"/>
      <c r="DE232" s="417"/>
      <c r="DF232" s="417"/>
      <c r="DG232" s="417"/>
      <c r="DH232" s="417"/>
      <c r="DI232" s="417"/>
      <c r="DJ232" s="417"/>
      <c r="DK232" s="417"/>
    </row>
    <row r="233" spans="1:115" s="416" customFormat="1" ht="16.149999999999999" hidden="1">
      <c r="A233" s="421"/>
      <c r="B233" s="421"/>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c r="AA233" s="417"/>
      <c r="AB233" s="417"/>
      <c r="AC233" s="417"/>
      <c r="AD233" s="417"/>
      <c r="AE233" s="417"/>
      <c r="AF233" s="417"/>
      <c r="AG233" s="417"/>
      <c r="AH233" s="417"/>
      <c r="AI233" s="417"/>
      <c r="AJ233" s="417"/>
      <c r="AK233" s="417"/>
      <c r="AL233" s="417"/>
      <c r="AM233" s="417"/>
      <c r="AN233" s="417"/>
      <c r="AO233" s="417"/>
      <c r="AP233" s="417"/>
      <c r="AQ233" s="417"/>
      <c r="AR233" s="417"/>
      <c r="AS233" s="417"/>
      <c r="AT233" s="417"/>
      <c r="AU233" s="417"/>
      <c r="AV233" s="417"/>
      <c r="AW233" s="417"/>
      <c r="AX233" s="417"/>
      <c r="AY233" s="417"/>
      <c r="AZ233" s="417"/>
      <c r="BA233" s="417"/>
      <c r="BB233" s="417"/>
      <c r="BC233" s="417"/>
      <c r="BD233" s="417"/>
      <c r="BE233" s="417"/>
      <c r="BF233" s="417"/>
      <c r="BG233" s="417"/>
      <c r="BH233" s="417"/>
      <c r="BI233" s="417"/>
      <c r="BJ233" s="417"/>
      <c r="BK233" s="417"/>
      <c r="BL233" s="417"/>
      <c r="BM233" s="417"/>
      <c r="BN233" s="417"/>
      <c r="BO233" s="417"/>
      <c r="BP233" s="417"/>
      <c r="BQ233" s="417"/>
      <c r="BR233" s="417"/>
      <c r="BS233" s="417"/>
      <c r="BT233" s="417"/>
      <c r="BU233" s="417"/>
      <c r="BV233" s="417"/>
      <c r="BW233" s="417"/>
      <c r="BX233" s="417"/>
      <c r="BY233" s="417"/>
      <c r="BZ233" s="417"/>
      <c r="CA233" s="417"/>
      <c r="CB233" s="417"/>
      <c r="CC233" s="417"/>
      <c r="CD233" s="417"/>
      <c r="CE233" s="417"/>
      <c r="CF233" s="417"/>
      <c r="CG233" s="417"/>
      <c r="CH233" s="417"/>
      <c r="CI233" s="417"/>
      <c r="CJ233" s="417"/>
      <c r="CK233" s="417"/>
      <c r="CL233" s="417"/>
      <c r="CM233" s="417"/>
      <c r="CN233" s="417"/>
      <c r="CO233" s="417"/>
      <c r="CP233" s="417"/>
      <c r="CQ233" s="417"/>
      <c r="CR233" s="417"/>
      <c r="CS233" s="417"/>
      <c r="CT233" s="417"/>
      <c r="CU233" s="417"/>
      <c r="CV233" s="417"/>
      <c r="CW233" s="417"/>
      <c r="CX233" s="417"/>
      <c r="CY233" s="417"/>
      <c r="CZ233" s="417"/>
      <c r="DA233" s="417"/>
      <c r="DB233" s="417"/>
      <c r="DC233" s="417"/>
      <c r="DD233" s="417"/>
      <c r="DE233" s="417"/>
      <c r="DF233" s="417"/>
      <c r="DG233" s="417"/>
      <c r="DH233" s="417"/>
      <c r="DI233" s="417"/>
      <c r="DJ233" s="417"/>
      <c r="DK233" s="417"/>
    </row>
    <row r="234" spans="1:115" s="416" customFormat="1" ht="16.149999999999999" hidden="1">
      <c r="A234" s="421"/>
      <c r="B234" s="421"/>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c r="AA234" s="417"/>
      <c r="AB234" s="417"/>
      <c r="AC234" s="417"/>
      <c r="AD234" s="417"/>
      <c r="AE234" s="417"/>
      <c r="AF234" s="417"/>
      <c r="AG234" s="417"/>
      <c r="AH234" s="417"/>
      <c r="AI234" s="417"/>
      <c r="AJ234" s="417"/>
      <c r="AK234" s="417"/>
      <c r="AL234" s="417"/>
      <c r="AM234" s="417"/>
      <c r="AN234" s="417"/>
      <c r="AO234" s="417"/>
      <c r="AP234" s="417"/>
      <c r="AQ234" s="417"/>
      <c r="AR234" s="417"/>
      <c r="AS234" s="417"/>
      <c r="AT234" s="417"/>
      <c r="AU234" s="417"/>
      <c r="AV234" s="417"/>
      <c r="AW234" s="417"/>
      <c r="AX234" s="417"/>
      <c r="AY234" s="417"/>
      <c r="AZ234" s="417"/>
      <c r="BA234" s="417"/>
      <c r="BB234" s="417"/>
      <c r="BC234" s="417"/>
      <c r="BD234" s="417"/>
      <c r="BE234" s="417"/>
      <c r="BF234" s="417"/>
      <c r="BG234" s="417"/>
      <c r="BH234" s="417"/>
      <c r="BI234" s="417"/>
      <c r="BJ234" s="417"/>
      <c r="BK234" s="417"/>
      <c r="BL234" s="417"/>
      <c r="BM234" s="417"/>
      <c r="BN234" s="417"/>
      <c r="BO234" s="417"/>
      <c r="BP234" s="417"/>
      <c r="BQ234" s="417"/>
      <c r="BR234" s="417"/>
      <c r="BS234" s="417"/>
      <c r="BT234" s="417"/>
      <c r="BU234" s="417"/>
      <c r="BV234" s="417"/>
      <c r="BW234" s="417"/>
      <c r="BX234" s="417"/>
      <c r="BY234" s="417"/>
      <c r="BZ234" s="417"/>
      <c r="CA234" s="417"/>
      <c r="CB234" s="417"/>
      <c r="CC234" s="417"/>
      <c r="CD234" s="417"/>
      <c r="CE234" s="417"/>
      <c r="CF234" s="417"/>
      <c r="CG234" s="417"/>
      <c r="CH234" s="417"/>
      <c r="CI234" s="417"/>
      <c r="CJ234" s="417"/>
      <c r="CK234" s="417"/>
      <c r="CL234" s="417"/>
      <c r="CM234" s="417"/>
      <c r="CN234" s="417"/>
      <c r="CO234" s="417"/>
      <c r="CP234" s="417"/>
      <c r="CQ234" s="417"/>
      <c r="CR234" s="417"/>
      <c r="CS234" s="417"/>
      <c r="CT234" s="417"/>
      <c r="CU234" s="417"/>
      <c r="CV234" s="417"/>
      <c r="CW234" s="417"/>
      <c r="CX234" s="417"/>
      <c r="CY234" s="417"/>
      <c r="CZ234" s="417"/>
      <c r="DA234" s="417"/>
      <c r="DB234" s="417"/>
      <c r="DC234" s="417"/>
      <c r="DD234" s="417"/>
      <c r="DE234" s="417"/>
      <c r="DF234" s="417"/>
      <c r="DG234" s="417"/>
      <c r="DH234" s="417"/>
      <c r="DI234" s="417"/>
      <c r="DJ234" s="417"/>
      <c r="DK234" s="417"/>
    </row>
    <row r="235" spans="1:115" s="416" customFormat="1" ht="16.149999999999999" hidden="1">
      <c r="A235" s="421"/>
      <c r="B235" s="421"/>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c r="AA235" s="417"/>
      <c r="AB235" s="417"/>
      <c r="AC235" s="417"/>
      <c r="AD235" s="417"/>
      <c r="AE235" s="417"/>
      <c r="AF235" s="417"/>
      <c r="AG235" s="417"/>
      <c r="AH235" s="417"/>
      <c r="AI235" s="417"/>
      <c r="AJ235" s="417"/>
      <c r="AK235" s="417"/>
      <c r="AL235" s="417"/>
      <c r="AM235" s="417"/>
      <c r="AN235" s="417"/>
      <c r="AO235" s="417"/>
      <c r="AP235" s="417"/>
      <c r="AQ235" s="417"/>
      <c r="AR235" s="417"/>
      <c r="AS235" s="417"/>
      <c r="AT235" s="417"/>
      <c r="AU235" s="417"/>
      <c r="AV235" s="417"/>
      <c r="AW235" s="417"/>
      <c r="AX235" s="417"/>
      <c r="AY235" s="417"/>
      <c r="AZ235" s="417"/>
      <c r="BA235" s="417"/>
      <c r="BB235" s="417"/>
      <c r="BC235" s="417"/>
      <c r="BD235" s="417"/>
      <c r="BE235" s="417"/>
      <c r="BF235" s="417"/>
      <c r="BG235" s="417"/>
      <c r="BH235" s="417"/>
      <c r="BI235" s="417"/>
      <c r="BJ235" s="417"/>
      <c r="BK235" s="417"/>
      <c r="BL235" s="417"/>
      <c r="BM235" s="417"/>
      <c r="BN235" s="417"/>
      <c r="BO235" s="417"/>
      <c r="BP235" s="417"/>
      <c r="BQ235" s="417"/>
      <c r="BR235" s="417"/>
      <c r="BS235" s="417"/>
      <c r="BT235" s="417"/>
      <c r="BU235" s="417"/>
      <c r="BV235" s="417"/>
      <c r="BW235" s="417"/>
      <c r="BX235" s="417"/>
      <c r="BY235" s="417"/>
      <c r="BZ235" s="417"/>
      <c r="CA235" s="417"/>
      <c r="CB235" s="417"/>
      <c r="CC235" s="417"/>
      <c r="CD235" s="417"/>
      <c r="CE235" s="417"/>
      <c r="CF235" s="417"/>
      <c r="CG235" s="417"/>
      <c r="CH235" s="417"/>
      <c r="CI235" s="417"/>
      <c r="CJ235" s="417"/>
      <c r="CK235" s="417"/>
      <c r="CL235" s="417"/>
      <c r="CM235" s="417"/>
      <c r="CN235" s="417"/>
      <c r="CO235" s="417"/>
      <c r="CP235" s="417"/>
      <c r="CQ235" s="417"/>
      <c r="CR235" s="417"/>
      <c r="CS235" s="417"/>
      <c r="CT235" s="417"/>
      <c r="CU235" s="417"/>
      <c r="CV235" s="417"/>
      <c r="CW235" s="417"/>
      <c r="CX235" s="417"/>
      <c r="CY235" s="417"/>
      <c r="CZ235" s="417"/>
      <c r="DA235" s="417"/>
      <c r="DB235" s="417"/>
      <c r="DC235" s="417"/>
      <c r="DD235" s="417"/>
      <c r="DE235" s="417"/>
      <c r="DF235" s="417"/>
      <c r="DG235" s="417"/>
      <c r="DH235" s="417"/>
      <c r="DI235" s="417"/>
      <c r="DJ235" s="417"/>
      <c r="DK235" s="417"/>
    </row>
    <row r="236" spans="1:115" s="416" customFormat="1" ht="16.149999999999999" hidden="1">
      <c r="A236" s="421"/>
      <c r="B236" s="421"/>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c r="AA236" s="417"/>
      <c r="AB236" s="417"/>
      <c r="AC236" s="417"/>
      <c r="AD236" s="417"/>
      <c r="AE236" s="417"/>
      <c r="AF236" s="417"/>
      <c r="AG236" s="417"/>
      <c r="AH236" s="417"/>
      <c r="AI236" s="417"/>
      <c r="AJ236" s="417"/>
      <c r="AK236" s="417"/>
      <c r="AL236" s="417"/>
      <c r="AM236" s="417"/>
      <c r="AN236" s="417"/>
      <c r="AO236" s="417"/>
      <c r="AP236" s="417"/>
      <c r="AQ236" s="417"/>
      <c r="AR236" s="417"/>
      <c r="AS236" s="417"/>
      <c r="AT236" s="417"/>
      <c r="AU236" s="417"/>
      <c r="AV236" s="417"/>
      <c r="AW236" s="417"/>
      <c r="AX236" s="417"/>
      <c r="AY236" s="417"/>
      <c r="AZ236" s="417"/>
      <c r="BA236" s="417"/>
      <c r="BB236" s="417"/>
      <c r="BC236" s="417"/>
      <c r="BD236" s="417"/>
      <c r="BE236" s="417"/>
      <c r="BF236" s="417"/>
      <c r="BG236" s="417"/>
      <c r="BH236" s="417"/>
      <c r="BI236" s="417"/>
      <c r="BJ236" s="417"/>
      <c r="BK236" s="417"/>
      <c r="BL236" s="417"/>
      <c r="BM236" s="417"/>
      <c r="BN236" s="417"/>
      <c r="BO236" s="417"/>
      <c r="BP236" s="417"/>
      <c r="BQ236" s="417"/>
      <c r="BR236" s="417"/>
      <c r="BS236" s="417"/>
      <c r="BT236" s="417"/>
      <c r="BU236" s="417"/>
      <c r="BV236" s="417"/>
      <c r="BW236" s="417"/>
      <c r="BX236" s="417"/>
      <c r="BY236" s="417"/>
      <c r="BZ236" s="417"/>
      <c r="CA236" s="417"/>
      <c r="CB236" s="417"/>
      <c r="CC236" s="417"/>
      <c r="CD236" s="417"/>
      <c r="CE236" s="417"/>
      <c r="CF236" s="417"/>
      <c r="CG236" s="417"/>
      <c r="CH236" s="417"/>
      <c r="CI236" s="417"/>
      <c r="CJ236" s="417"/>
      <c r="CK236" s="417"/>
      <c r="CL236" s="417"/>
      <c r="CM236" s="417"/>
      <c r="CN236" s="417"/>
      <c r="CO236" s="417"/>
      <c r="CP236" s="417"/>
      <c r="CQ236" s="417"/>
      <c r="CR236" s="417"/>
      <c r="CS236" s="417"/>
      <c r="CT236" s="417"/>
      <c r="CU236" s="417"/>
      <c r="CV236" s="417"/>
      <c r="CW236" s="417"/>
      <c r="CX236" s="417"/>
      <c r="CY236" s="417"/>
      <c r="CZ236" s="417"/>
      <c r="DA236" s="417"/>
      <c r="DB236" s="417"/>
      <c r="DC236" s="417"/>
      <c r="DD236" s="417"/>
      <c r="DE236" s="417"/>
      <c r="DF236" s="417"/>
      <c r="DG236" s="417"/>
      <c r="DH236" s="417"/>
      <c r="DI236" s="417"/>
      <c r="DJ236" s="417"/>
      <c r="DK236" s="417"/>
    </row>
    <row r="237" spans="1:115" s="416" customFormat="1" ht="16.149999999999999" hidden="1">
      <c r="A237" s="421"/>
      <c r="B237" s="421"/>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c r="AA237" s="417"/>
      <c r="AB237" s="417"/>
      <c r="AC237" s="417"/>
      <c r="AD237" s="417"/>
      <c r="AE237" s="417"/>
      <c r="AF237" s="417"/>
      <c r="AG237" s="417"/>
      <c r="AH237" s="417"/>
      <c r="AI237" s="417"/>
      <c r="AJ237" s="417"/>
      <c r="AK237" s="417"/>
      <c r="AL237" s="417"/>
      <c r="AM237" s="417"/>
      <c r="AN237" s="417"/>
      <c r="AO237" s="417"/>
      <c r="AP237" s="417"/>
      <c r="AQ237" s="417"/>
      <c r="AR237" s="417"/>
      <c r="AS237" s="417"/>
      <c r="AT237" s="417"/>
      <c r="AU237" s="417"/>
      <c r="AV237" s="417"/>
      <c r="AW237" s="417"/>
      <c r="AX237" s="417"/>
      <c r="AY237" s="417"/>
      <c r="AZ237" s="417"/>
      <c r="BA237" s="417"/>
      <c r="BB237" s="417"/>
      <c r="BC237" s="417"/>
      <c r="BD237" s="417"/>
      <c r="BE237" s="417"/>
      <c r="BF237" s="417"/>
      <c r="BG237" s="417"/>
      <c r="BH237" s="417"/>
      <c r="BI237" s="417"/>
      <c r="BJ237" s="417"/>
      <c r="BK237" s="417"/>
      <c r="BL237" s="417"/>
      <c r="BM237" s="417"/>
      <c r="BN237" s="417"/>
      <c r="BO237" s="417"/>
      <c r="BP237" s="417"/>
      <c r="BQ237" s="417"/>
      <c r="BR237" s="417"/>
      <c r="BS237" s="417"/>
      <c r="BT237" s="417"/>
      <c r="BU237" s="417"/>
      <c r="BV237" s="417"/>
      <c r="BW237" s="417"/>
      <c r="BX237" s="417"/>
      <c r="BY237" s="417"/>
      <c r="BZ237" s="417"/>
      <c r="CA237" s="417"/>
      <c r="CB237" s="417"/>
      <c r="CC237" s="417"/>
      <c r="CD237" s="417"/>
      <c r="CE237" s="417"/>
      <c r="CF237" s="417"/>
      <c r="CG237" s="417"/>
      <c r="CH237" s="417"/>
      <c r="CI237" s="417"/>
      <c r="CJ237" s="417"/>
      <c r="CK237" s="417"/>
      <c r="CL237" s="417"/>
      <c r="CM237" s="417"/>
      <c r="CN237" s="417"/>
      <c r="CO237" s="417"/>
      <c r="CP237" s="417"/>
      <c r="CQ237" s="417"/>
      <c r="CR237" s="417"/>
      <c r="CS237" s="417"/>
      <c r="CT237" s="417"/>
      <c r="CU237" s="417"/>
      <c r="CV237" s="417"/>
      <c r="CW237" s="417"/>
      <c r="CX237" s="417"/>
      <c r="CY237" s="417"/>
      <c r="CZ237" s="417"/>
      <c r="DA237" s="417"/>
      <c r="DB237" s="417"/>
      <c r="DC237" s="417"/>
      <c r="DD237" s="417"/>
      <c r="DE237" s="417"/>
      <c r="DF237" s="417"/>
      <c r="DG237" s="417"/>
      <c r="DH237" s="417"/>
      <c r="DI237" s="417"/>
      <c r="DJ237" s="417"/>
      <c r="DK237" s="417"/>
    </row>
    <row r="238" spans="1:115" s="416" customFormat="1" ht="16.149999999999999" hidden="1">
      <c r="A238" s="421"/>
      <c r="B238" s="421"/>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c r="AA238" s="417"/>
      <c r="AB238" s="417"/>
      <c r="AC238" s="417"/>
      <c r="AD238" s="417"/>
      <c r="AE238" s="417"/>
      <c r="AF238" s="417"/>
      <c r="AG238" s="417"/>
      <c r="AH238" s="417"/>
      <c r="AI238" s="417"/>
      <c r="AJ238" s="417"/>
      <c r="AK238" s="417"/>
      <c r="AL238" s="417"/>
      <c r="AM238" s="417"/>
      <c r="AN238" s="417"/>
      <c r="AO238" s="417"/>
      <c r="AP238" s="417"/>
      <c r="AQ238" s="417"/>
      <c r="AR238" s="417"/>
      <c r="AS238" s="417"/>
      <c r="AT238" s="417"/>
      <c r="AU238" s="417"/>
      <c r="AV238" s="417"/>
      <c r="AW238" s="417"/>
      <c r="AX238" s="417"/>
      <c r="AY238" s="417"/>
      <c r="AZ238" s="417"/>
      <c r="BA238" s="417"/>
      <c r="BB238" s="417"/>
      <c r="BC238" s="417"/>
      <c r="BD238" s="417"/>
      <c r="BE238" s="417"/>
      <c r="BF238" s="417"/>
      <c r="BG238" s="417"/>
      <c r="BH238" s="417"/>
      <c r="BI238" s="417"/>
      <c r="BJ238" s="417"/>
      <c r="BK238" s="417"/>
      <c r="BL238" s="417"/>
      <c r="BM238" s="417"/>
      <c r="BN238" s="417"/>
      <c r="BO238" s="417"/>
      <c r="BP238" s="417"/>
      <c r="BQ238" s="417"/>
      <c r="BR238" s="417"/>
      <c r="BS238" s="417"/>
      <c r="BT238" s="417"/>
      <c r="BU238" s="417"/>
      <c r="BV238" s="417"/>
      <c r="BW238" s="417"/>
      <c r="BX238" s="417"/>
      <c r="BY238" s="417"/>
      <c r="BZ238" s="417"/>
      <c r="CA238" s="417"/>
      <c r="CB238" s="417"/>
      <c r="CC238" s="417"/>
      <c r="CD238" s="417"/>
      <c r="CE238" s="417"/>
      <c r="CF238" s="417"/>
      <c r="CG238" s="417"/>
      <c r="CH238" s="417"/>
      <c r="CI238" s="417"/>
      <c r="CJ238" s="417"/>
      <c r="CK238" s="417"/>
      <c r="CL238" s="417"/>
      <c r="CM238" s="417"/>
      <c r="CN238" s="417"/>
      <c r="CO238" s="417"/>
      <c r="CP238" s="417"/>
      <c r="CQ238" s="417"/>
      <c r="CR238" s="417"/>
      <c r="CS238" s="417"/>
      <c r="CT238" s="417"/>
      <c r="CU238" s="417"/>
      <c r="CV238" s="417"/>
      <c r="CW238" s="417"/>
      <c r="CX238" s="417"/>
      <c r="CY238" s="417"/>
      <c r="CZ238" s="417"/>
      <c r="DA238" s="417"/>
      <c r="DB238" s="417"/>
      <c r="DC238" s="417"/>
      <c r="DD238" s="417"/>
      <c r="DE238" s="417"/>
      <c r="DF238" s="417"/>
      <c r="DG238" s="417"/>
      <c r="DH238" s="417"/>
      <c r="DI238" s="417"/>
      <c r="DJ238" s="417"/>
      <c r="DK238" s="417"/>
    </row>
    <row r="239" spans="1:115" s="416" customFormat="1" ht="16.149999999999999" hidden="1">
      <c r="A239" s="421"/>
      <c r="B239" s="421"/>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c r="AA239" s="417"/>
      <c r="AB239" s="417"/>
      <c r="AC239" s="417"/>
      <c r="AD239" s="417"/>
      <c r="AE239" s="417"/>
      <c r="AF239" s="417"/>
      <c r="AG239" s="417"/>
      <c r="AH239" s="417"/>
      <c r="AI239" s="417"/>
      <c r="AJ239" s="417"/>
      <c r="AK239" s="417"/>
      <c r="AL239" s="417"/>
      <c r="AM239" s="417"/>
      <c r="AN239" s="417"/>
      <c r="AO239" s="417"/>
      <c r="AP239" s="417"/>
      <c r="AQ239" s="417"/>
      <c r="AR239" s="417"/>
      <c r="AS239" s="417"/>
      <c r="AT239" s="417"/>
      <c r="AU239" s="417"/>
      <c r="AV239" s="417"/>
      <c r="AW239" s="417"/>
      <c r="AX239" s="417"/>
      <c r="AY239" s="417"/>
      <c r="AZ239" s="417"/>
      <c r="BA239" s="417"/>
      <c r="BB239" s="417"/>
      <c r="BC239" s="417"/>
      <c r="BD239" s="417"/>
      <c r="BE239" s="417"/>
      <c r="BF239" s="417"/>
      <c r="BG239" s="417"/>
      <c r="BH239" s="417"/>
      <c r="BI239" s="417"/>
      <c r="BJ239" s="417"/>
      <c r="BK239" s="417"/>
      <c r="BL239" s="417"/>
      <c r="BM239" s="417"/>
      <c r="BN239" s="417"/>
      <c r="BO239" s="417"/>
      <c r="BP239" s="417"/>
      <c r="BQ239" s="417"/>
      <c r="BR239" s="417"/>
      <c r="BS239" s="417"/>
      <c r="BT239" s="417"/>
      <c r="BU239" s="417"/>
      <c r="BV239" s="417"/>
      <c r="BW239" s="417"/>
      <c r="BX239" s="417"/>
      <c r="BY239" s="417"/>
      <c r="BZ239" s="417"/>
      <c r="CA239" s="417"/>
      <c r="CB239" s="417"/>
      <c r="CC239" s="417"/>
      <c r="CD239" s="417"/>
      <c r="CE239" s="417"/>
      <c r="CF239" s="417"/>
      <c r="CG239" s="417"/>
      <c r="CH239" s="417"/>
      <c r="CI239" s="417"/>
      <c r="CJ239" s="417"/>
      <c r="CK239" s="417"/>
      <c r="CL239" s="417"/>
      <c r="CM239" s="417"/>
      <c r="CN239" s="417"/>
      <c r="CO239" s="417"/>
      <c r="CP239" s="417"/>
      <c r="CQ239" s="417"/>
      <c r="CR239" s="417"/>
      <c r="CS239" s="417"/>
      <c r="CT239" s="417"/>
      <c r="CU239" s="417"/>
      <c r="CV239" s="417"/>
      <c r="CW239" s="417"/>
      <c r="CX239" s="417"/>
      <c r="CY239" s="417"/>
      <c r="CZ239" s="417"/>
      <c r="DA239" s="417"/>
      <c r="DB239" s="417"/>
      <c r="DC239" s="417"/>
      <c r="DD239" s="417"/>
      <c r="DE239" s="417"/>
      <c r="DF239" s="417"/>
      <c r="DG239" s="417"/>
      <c r="DH239" s="417"/>
      <c r="DI239" s="417"/>
      <c r="DJ239" s="417"/>
      <c r="DK239" s="417"/>
    </row>
    <row r="240" spans="1:115" s="416" customFormat="1" ht="16.149999999999999" hidden="1">
      <c r="A240" s="421"/>
      <c r="B240" s="421"/>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c r="AA240" s="417"/>
      <c r="AB240" s="417"/>
      <c r="AC240" s="417"/>
      <c r="AD240" s="417"/>
      <c r="AE240" s="417"/>
      <c r="AF240" s="417"/>
      <c r="AG240" s="417"/>
      <c r="AH240" s="417"/>
      <c r="AI240" s="417"/>
      <c r="AJ240" s="417"/>
      <c r="AK240" s="417"/>
      <c r="AL240" s="417"/>
      <c r="AM240" s="417"/>
      <c r="AN240" s="417"/>
      <c r="AO240" s="417"/>
      <c r="AP240" s="417"/>
      <c r="AQ240" s="417"/>
      <c r="AR240" s="417"/>
      <c r="AS240" s="417"/>
      <c r="AT240" s="417"/>
      <c r="AU240" s="417"/>
      <c r="AV240" s="417"/>
      <c r="AW240" s="417"/>
      <c r="AX240" s="417"/>
      <c r="AY240" s="417"/>
      <c r="AZ240" s="417"/>
      <c r="BA240" s="417"/>
      <c r="BB240" s="417"/>
      <c r="BC240" s="417"/>
      <c r="BD240" s="417"/>
      <c r="BE240" s="417"/>
      <c r="BF240" s="417"/>
      <c r="BG240" s="417"/>
      <c r="BH240" s="417"/>
      <c r="BI240" s="417"/>
      <c r="BJ240" s="417"/>
      <c r="BK240" s="417"/>
      <c r="BL240" s="417"/>
      <c r="BM240" s="417"/>
      <c r="BN240" s="417"/>
      <c r="BO240" s="417"/>
      <c r="BP240" s="417"/>
      <c r="BQ240" s="417"/>
      <c r="BR240" s="417"/>
      <c r="BS240" s="417"/>
      <c r="BT240" s="417"/>
      <c r="BU240" s="417"/>
      <c r="BV240" s="417"/>
      <c r="BW240" s="417"/>
      <c r="BX240" s="417"/>
      <c r="BY240" s="417"/>
      <c r="BZ240" s="417"/>
      <c r="CA240" s="417"/>
      <c r="CB240" s="417"/>
      <c r="CC240" s="417"/>
      <c r="CD240" s="417"/>
      <c r="CE240" s="417"/>
      <c r="CF240" s="417"/>
      <c r="CG240" s="417"/>
      <c r="CH240" s="417"/>
      <c r="CI240" s="417"/>
      <c r="CJ240" s="417"/>
      <c r="CK240" s="417"/>
      <c r="CL240" s="417"/>
      <c r="CM240" s="417"/>
      <c r="CN240" s="417"/>
      <c r="CO240" s="417"/>
      <c r="CP240" s="417"/>
      <c r="CQ240" s="417"/>
      <c r="CR240" s="417"/>
      <c r="CS240" s="417"/>
      <c r="CT240" s="417"/>
      <c r="CU240" s="417"/>
      <c r="CV240" s="417"/>
      <c r="CW240" s="417"/>
      <c r="CX240" s="417"/>
      <c r="CY240" s="417"/>
      <c r="CZ240" s="417"/>
      <c r="DA240" s="417"/>
      <c r="DB240" s="417"/>
      <c r="DC240" s="417"/>
      <c r="DD240" s="417"/>
      <c r="DE240" s="417"/>
      <c r="DF240" s="417"/>
      <c r="DG240" s="417"/>
      <c r="DH240" s="417"/>
      <c r="DI240" s="417"/>
      <c r="DJ240" s="417"/>
      <c r="DK240" s="417"/>
    </row>
    <row r="241" spans="1:115" s="416" customFormat="1" ht="16.149999999999999" hidden="1">
      <c r="A241" s="421"/>
      <c r="B241" s="421"/>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c r="AA241" s="417"/>
      <c r="AB241" s="417"/>
      <c r="AC241" s="417"/>
      <c r="AD241" s="417"/>
      <c r="AE241" s="417"/>
      <c r="AF241" s="417"/>
      <c r="AG241" s="417"/>
      <c r="AH241" s="417"/>
      <c r="AI241" s="417"/>
      <c r="AJ241" s="417"/>
      <c r="AK241" s="417"/>
      <c r="AL241" s="417"/>
      <c r="AM241" s="417"/>
      <c r="AN241" s="417"/>
      <c r="AO241" s="417"/>
      <c r="AP241" s="417"/>
      <c r="AQ241" s="417"/>
      <c r="AR241" s="417"/>
      <c r="AS241" s="417"/>
      <c r="AT241" s="417"/>
      <c r="AU241" s="417"/>
      <c r="AV241" s="417"/>
      <c r="AW241" s="417"/>
      <c r="AX241" s="417"/>
      <c r="AY241" s="417"/>
      <c r="AZ241" s="417"/>
      <c r="BA241" s="417"/>
      <c r="BB241" s="417"/>
      <c r="BC241" s="417"/>
      <c r="BD241" s="417"/>
      <c r="BE241" s="417"/>
      <c r="BF241" s="417"/>
      <c r="BG241" s="417"/>
      <c r="BH241" s="417"/>
      <c r="BI241" s="417"/>
      <c r="BJ241" s="417"/>
      <c r="BK241" s="417"/>
      <c r="BL241" s="417"/>
      <c r="BM241" s="417"/>
      <c r="BN241" s="417"/>
      <c r="BO241" s="417"/>
      <c r="BP241" s="417"/>
      <c r="BQ241" s="417"/>
      <c r="BR241" s="417"/>
      <c r="BS241" s="417"/>
      <c r="BT241" s="417"/>
      <c r="BU241" s="417"/>
      <c r="BV241" s="417"/>
      <c r="BW241" s="417"/>
      <c r="BX241" s="417"/>
      <c r="BY241" s="417"/>
      <c r="BZ241" s="417"/>
      <c r="CA241" s="417"/>
      <c r="CB241" s="417"/>
      <c r="CC241" s="417"/>
      <c r="CD241" s="417"/>
      <c r="CE241" s="417"/>
      <c r="CF241" s="417"/>
      <c r="CG241" s="417"/>
      <c r="CH241" s="417"/>
      <c r="CI241" s="417"/>
      <c r="CJ241" s="417"/>
      <c r="CK241" s="417"/>
      <c r="CL241" s="417"/>
      <c r="CM241" s="417"/>
      <c r="CN241" s="417"/>
      <c r="CO241" s="417"/>
      <c r="CP241" s="417"/>
      <c r="CQ241" s="417"/>
      <c r="CR241" s="417"/>
      <c r="CS241" s="417"/>
      <c r="CT241" s="417"/>
      <c r="CU241" s="417"/>
      <c r="CV241" s="417"/>
      <c r="CW241" s="417"/>
      <c r="CX241" s="417"/>
      <c r="CY241" s="417"/>
      <c r="CZ241" s="417"/>
      <c r="DA241" s="417"/>
      <c r="DB241" s="417"/>
      <c r="DC241" s="417"/>
      <c r="DD241" s="417"/>
      <c r="DE241" s="417"/>
      <c r="DF241" s="417"/>
      <c r="DG241" s="417"/>
      <c r="DH241" s="417"/>
      <c r="DI241" s="417"/>
      <c r="DJ241" s="417"/>
      <c r="DK241" s="417"/>
    </row>
    <row r="242" spans="1:115" s="416" customFormat="1" ht="16.149999999999999" hidden="1">
      <c r="A242" s="421"/>
      <c r="B242" s="421"/>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17"/>
      <c r="AY242" s="417"/>
      <c r="AZ242" s="417"/>
      <c r="BA242" s="417"/>
      <c r="BB242" s="417"/>
      <c r="BC242" s="417"/>
      <c r="BD242" s="417"/>
      <c r="BE242" s="417"/>
      <c r="BF242" s="417"/>
      <c r="BG242" s="417"/>
      <c r="BH242" s="417"/>
      <c r="BI242" s="417"/>
      <c r="BJ242" s="417"/>
      <c r="BK242" s="417"/>
      <c r="BL242" s="417"/>
      <c r="BM242" s="417"/>
      <c r="BN242" s="417"/>
      <c r="BO242" s="417"/>
      <c r="BP242" s="417"/>
      <c r="BQ242" s="417"/>
      <c r="BR242" s="417"/>
      <c r="BS242" s="417"/>
      <c r="BT242" s="417"/>
      <c r="BU242" s="417"/>
      <c r="BV242" s="417"/>
      <c r="BW242" s="417"/>
      <c r="BX242" s="417"/>
      <c r="BY242" s="417"/>
      <c r="BZ242" s="417"/>
      <c r="CA242" s="417"/>
      <c r="CB242" s="417"/>
      <c r="CC242" s="417"/>
      <c r="CD242" s="417"/>
      <c r="CE242" s="417"/>
      <c r="CF242" s="417"/>
      <c r="CG242" s="417"/>
      <c r="CH242" s="417"/>
      <c r="CI242" s="417"/>
      <c r="CJ242" s="417"/>
      <c r="CK242" s="417"/>
      <c r="CL242" s="417"/>
      <c r="CM242" s="417"/>
      <c r="CN242" s="417"/>
      <c r="CO242" s="417"/>
      <c r="CP242" s="417"/>
      <c r="CQ242" s="417"/>
      <c r="CR242" s="417"/>
      <c r="CS242" s="417"/>
      <c r="CT242" s="417"/>
      <c r="CU242" s="417"/>
      <c r="CV242" s="417"/>
      <c r="CW242" s="417"/>
      <c r="CX242" s="417"/>
      <c r="CY242" s="417"/>
      <c r="CZ242" s="417"/>
      <c r="DA242" s="417"/>
      <c r="DB242" s="417"/>
      <c r="DC242" s="417"/>
      <c r="DD242" s="417"/>
      <c r="DE242" s="417"/>
      <c r="DF242" s="417"/>
      <c r="DG242" s="417"/>
      <c r="DH242" s="417"/>
      <c r="DI242" s="417"/>
      <c r="DJ242" s="417"/>
      <c r="DK242" s="417"/>
    </row>
    <row r="243" spans="1:115" s="416" customFormat="1" ht="16.149999999999999" hidden="1">
      <c r="A243" s="421"/>
      <c r="B243" s="421"/>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c r="AA243" s="417"/>
      <c r="AB243" s="417"/>
      <c r="AC243" s="417"/>
      <c r="AD243" s="417"/>
      <c r="AE243" s="417"/>
      <c r="AF243" s="417"/>
      <c r="AG243" s="417"/>
      <c r="AH243" s="417"/>
      <c r="AI243" s="417"/>
      <c r="AJ243" s="417"/>
      <c r="AK243" s="417"/>
      <c r="AL243" s="417"/>
      <c r="AM243" s="417"/>
      <c r="AN243" s="417"/>
      <c r="AO243" s="417"/>
      <c r="AP243" s="417"/>
      <c r="AQ243" s="417"/>
      <c r="AR243" s="417"/>
      <c r="AS243" s="417"/>
      <c r="AT243" s="417"/>
      <c r="AU243" s="417"/>
      <c r="AV243" s="417"/>
      <c r="AW243" s="417"/>
      <c r="AX243" s="417"/>
      <c r="AY243" s="417"/>
      <c r="AZ243" s="417"/>
      <c r="BA243" s="417"/>
      <c r="BB243" s="417"/>
      <c r="BC243" s="417"/>
      <c r="BD243" s="417"/>
      <c r="BE243" s="417"/>
      <c r="BF243" s="417"/>
      <c r="BG243" s="417"/>
      <c r="BH243" s="417"/>
      <c r="BI243" s="417"/>
      <c r="BJ243" s="417"/>
      <c r="BK243" s="417"/>
      <c r="BL243" s="417"/>
      <c r="BM243" s="417"/>
      <c r="BN243" s="417"/>
      <c r="BO243" s="417"/>
      <c r="BP243" s="417"/>
      <c r="BQ243" s="417"/>
      <c r="BR243" s="417"/>
      <c r="BS243" s="417"/>
      <c r="BT243" s="417"/>
      <c r="BU243" s="417"/>
      <c r="BV243" s="417"/>
      <c r="BW243" s="417"/>
      <c r="BX243" s="417"/>
      <c r="BY243" s="417"/>
      <c r="BZ243" s="417"/>
      <c r="CA243" s="417"/>
      <c r="CB243" s="417"/>
      <c r="CC243" s="417"/>
      <c r="CD243" s="417"/>
      <c r="CE243" s="417"/>
      <c r="CF243" s="417"/>
      <c r="CG243" s="417"/>
      <c r="CH243" s="417"/>
      <c r="CI243" s="417"/>
      <c r="CJ243" s="417"/>
      <c r="CK243" s="417"/>
      <c r="CL243" s="417"/>
      <c r="CM243" s="417"/>
      <c r="CN243" s="417"/>
      <c r="CO243" s="417"/>
      <c r="CP243" s="417"/>
      <c r="CQ243" s="417"/>
      <c r="CR243" s="417"/>
      <c r="CS243" s="417"/>
      <c r="CT243" s="417"/>
      <c r="CU243" s="417"/>
      <c r="CV243" s="417"/>
      <c r="CW243" s="417"/>
      <c r="CX243" s="417"/>
      <c r="CY243" s="417"/>
      <c r="CZ243" s="417"/>
      <c r="DA243" s="417"/>
      <c r="DB243" s="417"/>
      <c r="DC243" s="417"/>
      <c r="DD243" s="417"/>
      <c r="DE243" s="417"/>
      <c r="DF243" s="417"/>
      <c r="DG243" s="417"/>
      <c r="DH243" s="417"/>
      <c r="DI243" s="417"/>
      <c r="DJ243" s="417"/>
      <c r="DK243" s="417"/>
    </row>
    <row r="244" spans="1:115" s="416" customFormat="1" ht="16.149999999999999" hidden="1">
      <c r="A244" s="421"/>
      <c r="B244" s="421"/>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c r="AA244" s="417"/>
      <c r="AB244" s="417"/>
      <c r="AC244" s="417"/>
      <c r="AD244" s="417"/>
      <c r="AE244" s="417"/>
      <c r="AF244" s="417"/>
      <c r="AG244" s="417"/>
      <c r="AH244" s="417"/>
      <c r="AI244" s="417"/>
      <c r="AJ244" s="417"/>
      <c r="AK244" s="417"/>
      <c r="AL244" s="417"/>
      <c r="AM244" s="417"/>
      <c r="AN244" s="417"/>
      <c r="AO244" s="417"/>
      <c r="AP244" s="417"/>
      <c r="AQ244" s="417"/>
      <c r="AR244" s="417"/>
      <c r="AS244" s="417"/>
      <c r="AT244" s="417"/>
      <c r="AU244" s="417"/>
      <c r="AV244" s="417"/>
      <c r="AW244" s="417"/>
      <c r="AX244" s="417"/>
      <c r="AY244" s="417"/>
      <c r="AZ244" s="417"/>
      <c r="BA244" s="417"/>
      <c r="BB244" s="417"/>
      <c r="BC244" s="417"/>
      <c r="BD244" s="417"/>
      <c r="BE244" s="417"/>
      <c r="BF244" s="417"/>
      <c r="BG244" s="417"/>
      <c r="BH244" s="417"/>
      <c r="BI244" s="417"/>
      <c r="BJ244" s="417"/>
      <c r="BK244" s="417"/>
      <c r="BL244" s="417"/>
      <c r="BM244" s="417"/>
      <c r="BN244" s="417"/>
      <c r="BO244" s="417"/>
      <c r="BP244" s="417"/>
      <c r="BQ244" s="417"/>
      <c r="BR244" s="417"/>
      <c r="BS244" s="417"/>
      <c r="BT244" s="417"/>
      <c r="BU244" s="417"/>
      <c r="BV244" s="417"/>
      <c r="BW244" s="417"/>
      <c r="BX244" s="417"/>
      <c r="BY244" s="417"/>
      <c r="BZ244" s="417"/>
      <c r="CA244" s="417"/>
      <c r="CB244" s="417"/>
      <c r="CC244" s="417"/>
      <c r="CD244" s="417"/>
      <c r="CE244" s="417"/>
      <c r="CF244" s="417"/>
      <c r="CG244" s="417"/>
      <c r="CH244" s="417"/>
      <c r="CI244" s="417"/>
      <c r="CJ244" s="417"/>
      <c r="CK244" s="417"/>
      <c r="CL244" s="417"/>
      <c r="CM244" s="417"/>
      <c r="CN244" s="417"/>
      <c r="CO244" s="417"/>
      <c r="CP244" s="417"/>
      <c r="CQ244" s="417"/>
      <c r="CR244" s="417"/>
      <c r="CS244" s="417"/>
      <c r="CT244" s="417"/>
      <c r="CU244" s="417"/>
      <c r="CV244" s="417"/>
      <c r="CW244" s="417"/>
      <c r="CX244" s="417"/>
      <c r="CY244" s="417"/>
      <c r="CZ244" s="417"/>
      <c r="DA244" s="417"/>
      <c r="DB244" s="417"/>
      <c r="DC244" s="417"/>
      <c r="DD244" s="417"/>
      <c r="DE244" s="417"/>
      <c r="DF244" s="417"/>
      <c r="DG244" s="417"/>
      <c r="DH244" s="417"/>
      <c r="DI244" s="417"/>
      <c r="DJ244" s="417"/>
      <c r="DK244" s="417"/>
    </row>
    <row r="245" spans="1:115" s="416" customFormat="1" ht="16.149999999999999" hidden="1">
      <c r="A245" s="421"/>
      <c r="B245" s="421"/>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c r="AA245" s="417"/>
      <c r="AB245" s="417"/>
      <c r="AC245" s="417"/>
      <c r="AD245" s="417"/>
      <c r="AE245" s="417"/>
      <c r="AF245" s="417"/>
      <c r="AG245" s="417"/>
      <c r="AH245" s="417"/>
      <c r="AI245" s="417"/>
      <c r="AJ245" s="417"/>
      <c r="AK245" s="417"/>
      <c r="AL245" s="417"/>
      <c r="AM245" s="417"/>
      <c r="AN245" s="417"/>
      <c r="AO245" s="417"/>
      <c r="AP245" s="417"/>
      <c r="AQ245" s="417"/>
      <c r="AR245" s="417"/>
      <c r="AS245" s="417"/>
      <c r="AT245" s="417"/>
      <c r="AU245" s="417"/>
      <c r="AV245" s="417"/>
      <c r="AW245" s="417"/>
      <c r="AX245" s="417"/>
      <c r="AY245" s="417"/>
      <c r="AZ245" s="417"/>
      <c r="BA245" s="417"/>
      <c r="BB245" s="417"/>
      <c r="BC245" s="417"/>
      <c r="BD245" s="417"/>
      <c r="BE245" s="417"/>
      <c r="BF245" s="417"/>
      <c r="BG245" s="417"/>
      <c r="BH245" s="417"/>
      <c r="BI245" s="417"/>
      <c r="BJ245" s="417"/>
      <c r="BK245" s="417"/>
      <c r="BL245" s="417"/>
      <c r="BM245" s="417"/>
      <c r="BN245" s="417"/>
      <c r="BO245" s="417"/>
      <c r="BP245" s="417"/>
      <c r="BQ245" s="417"/>
      <c r="BR245" s="417"/>
      <c r="BS245" s="417"/>
      <c r="BT245" s="417"/>
      <c r="BU245" s="417"/>
      <c r="BV245" s="417"/>
      <c r="BW245" s="417"/>
      <c r="BX245" s="417"/>
      <c r="BY245" s="417"/>
      <c r="BZ245" s="417"/>
      <c r="CA245" s="417"/>
      <c r="CB245" s="417"/>
      <c r="CC245" s="417"/>
      <c r="CD245" s="417"/>
      <c r="CE245" s="417"/>
      <c r="CF245" s="417"/>
      <c r="CG245" s="417"/>
      <c r="CH245" s="417"/>
      <c r="CI245" s="417"/>
      <c r="CJ245" s="417"/>
      <c r="CK245" s="417"/>
      <c r="CL245" s="417"/>
      <c r="CM245" s="417"/>
      <c r="CN245" s="417"/>
      <c r="CO245" s="417"/>
      <c r="CP245" s="417"/>
      <c r="CQ245" s="417"/>
      <c r="CR245" s="417"/>
      <c r="CS245" s="417"/>
      <c r="CT245" s="417"/>
      <c r="CU245" s="417"/>
      <c r="CV245" s="417"/>
      <c r="CW245" s="417"/>
      <c r="CX245" s="417"/>
      <c r="CY245" s="417"/>
      <c r="CZ245" s="417"/>
      <c r="DA245" s="417"/>
      <c r="DB245" s="417"/>
      <c r="DC245" s="417"/>
      <c r="DD245" s="417"/>
      <c r="DE245" s="417"/>
      <c r="DF245" s="417"/>
      <c r="DG245" s="417"/>
      <c r="DH245" s="417"/>
      <c r="DI245" s="417"/>
      <c r="DJ245" s="417"/>
      <c r="DK245" s="417"/>
    </row>
    <row r="246" spans="1:115" s="416" customFormat="1" ht="16.149999999999999" hidden="1">
      <c r="A246" s="421"/>
      <c r="B246" s="421"/>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c r="AA246" s="417"/>
      <c r="AB246" s="417"/>
      <c r="AC246" s="417"/>
      <c r="AD246" s="417"/>
      <c r="AE246" s="417"/>
      <c r="AF246" s="417"/>
      <c r="AG246" s="417"/>
      <c r="AH246" s="417"/>
      <c r="AI246" s="417"/>
      <c r="AJ246" s="417"/>
      <c r="AK246" s="417"/>
      <c r="AL246" s="417"/>
      <c r="AM246" s="417"/>
      <c r="AN246" s="417"/>
      <c r="AO246" s="417"/>
      <c r="AP246" s="417"/>
      <c r="AQ246" s="417"/>
      <c r="AR246" s="417"/>
      <c r="AS246" s="417"/>
      <c r="AT246" s="417"/>
      <c r="AU246" s="417"/>
      <c r="AV246" s="417"/>
      <c r="AW246" s="417"/>
      <c r="AX246" s="417"/>
      <c r="AY246" s="417"/>
      <c r="AZ246" s="417"/>
      <c r="BA246" s="417"/>
      <c r="BB246" s="417"/>
      <c r="BC246" s="417"/>
      <c r="BD246" s="417"/>
      <c r="BE246" s="417"/>
      <c r="BF246" s="417"/>
      <c r="BG246" s="417"/>
      <c r="BH246" s="417"/>
      <c r="BI246" s="417"/>
      <c r="BJ246" s="417"/>
      <c r="BK246" s="417"/>
      <c r="BL246" s="417"/>
      <c r="BM246" s="417"/>
      <c r="BN246" s="417"/>
      <c r="BO246" s="417"/>
      <c r="BP246" s="417"/>
      <c r="BQ246" s="417"/>
      <c r="BR246" s="417"/>
      <c r="BS246" s="417"/>
      <c r="BT246" s="417"/>
      <c r="BU246" s="417"/>
      <c r="BV246" s="417"/>
      <c r="BW246" s="417"/>
      <c r="BX246" s="417"/>
      <c r="BY246" s="417"/>
      <c r="BZ246" s="417"/>
      <c r="CA246" s="417"/>
      <c r="CB246" s="417"/>
      <c r="CC246" s="417"/>
      <c r="CD246" s="417"/>
      <c r="CE246" s="417"/>
      <c r="CF246" s="417"/>
      <c r="CG246" s="417"/>
      <c r="CH246" s="417"/>
      <c r="CI246" s="417"/>
      <c r="CJ246" s="417"/>
      <c r="CK246" s="417"/>
      <c r="CL246" s="417"/>
      <c r="CM246" s="417"/>
      <c r="CN246" s="417"/>
      <c r="CO246" s="417"/>
      <c r="CP246" s="417"/>
      <c r="CQ246" s="417"/>
      <c r="CR246" s="417"/>
      <c r="CS246" s="417"/>
      <c r="CT246" s="417"/>
      <c r="CU246" s="417"/>
      <c r="CV246" s="417"/>
      <c r="CW246" s="417"/>
      <c r="CX246" s="417"/>
      <c r="CY246" s="417"/>
      <c r="CZ246" s="417"/>
      <c r="DA246" s="417"/>
      <c r="DB246" s="417"/>
      <c r="DC246" s="417"/>
      <c r="DD246" s="417"/>
      <c r="DE246" s="417"/>
      <c r="DF246" s="417"/>
      <c r="DG246" s="417"/>
      <c r="DH246" s="417"/>
      <c r="DI246" s="417"/>
      <c r="DJ246" s="417"/>
      <c r="DK246" s="417"/>
    </row>
    <row r="247" spans="1:115" s="416" customFormat="1" ht="16.149999999999999" hidden="1">
      <c r="A247" s="421"/>
      <c r="B247" s="421"/>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c r="AA247" s="417"/>
      <c r="AB247" s="417"/>
      <c r="AC247" s="417"/>
      <c r="AD247" s="417"/>
      <c r="AE247" s="417"/>
      <c r="AF247" s="417"/>
      <c r="AG247" s="417"/>
      <c r="AH247" s="417"/>
      <c r="AI247" s="417"/>
      <c r="AJ247" s="417"/>
      <c r="AK247" s="417"/>
      <c r="AL247" s="417"/>
      <c r="AM247" s="417"/>
      <c r="AN247" s="417"/>
      <c r="AO247" s="417"/>
      <c r="AP247" s="417"/>
      <c r="AQ247" s="417"/>
      <c r="AR247" s="417"/>
      <c r="AS247" s="417"/>
      <c r="AT247" s="417"/>
      <c r="AU247" s="417"/>
      <c r="AV247" s="417"/>
      <c r="AW247" s="417"/>
      <c r="AX247" s="417"/>
      <c r="AY247" s="417"/>
      <c r="AZ247" s="417"/>
      <c r="BA247" s="417"/>
      <c r="BB247" s="417"/>
      <c r="BC247" s="417"/>
      <c r="BD247" s="417"/>
      <c r="BE247" s="417"/>
      <c r="BF247" s="417"/>
      <c r="BG247" s="417"/>
      <c r="BH247" s="417"/>
      <c r="BI247" s="417"/>
      <c r="BJ247" s="417"/>
      <c r="BK247" s="417"/>
      <c r="BL247" s="417"/>
      <c r="BM247" s="417"/>
      <c r="BN247" s="417"/>
      <c r="BO247" s="417"/>
      <c r="BP247" s="417"/>
      <c r="BQ247" s="417"/>
      <c r="BR247" s="417"/>
      <c r="BS247" s="417"/>
      <c r="BT247" s="417"/>
      <c r="BU247" s="417"/>
      <c r="BV247" s="417"/>
      <c r="BW247" s="417"/>
      <c r="BX247" s="417"/>
      <c r="BY247" s="417"/>
      <c r="BZ247" s="417"/>
      <c r="CA247" s="417"/>
      <c r="CB247" s="417"/>
      <c r="CC247" s="417"/>
      <c r="CD247" s="417"/>
      <c r="CE247" s="417"/>
      <c r="CF247" s="417"/>
      <c r="CG247" s="417"/>
      <c r="CH247" s="417"/>
      <c r="CI247" s="417"/>
      <c r="CJ247" s="417"/>
      <c r="CK247" s="417"/>
      <c r="CL247" s="417"/>
      <c r="CM247" s="417"/>
      <c r="CN247" s="417"/>
      <c r="CO247" s="417"/>
      <c r="CP247" s="417"/>
      <c r="CQ247" s="417"/>
      <c r="CR247" s="417"/>
      <c r="CS247" s="417"/>
      <c r="CT247" s="417"/>
      <c r="CU247" s="417"/>
      <c r="CV247" s="417"/>
      <c r="CW247" s="417"/>
      <c r="CX247" s="417"/>
      <c r="CY247" s="417"/>
      <c r="CZ247" s="417"/>
      <c r="DA247" s="417"/>
      <c r="DB247" s="417"/>
      <c r="DC247" s="417"/>
      <c r="DD247" s="417"/>
      <c r="DE247" s="417"/>
      <c r="DF247" s="417"/>
      <c r="DG247" s="417"/>
      <c r="DH247" s="417"/>
      <c r="DI247" s="417"/>
      <c r="DJ247" s="417"/>
      <c r="DK247" s="417"/>
    </row>
    <row r="248" spans="1:115" s="416" customFormat="1" ht="16.149999999999999" hidden="1">
      <c r="A248" s="421"/>
      <c r="B248" s="421"/>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c r="AA248" s="417"/>
      <c r="AB248" s="417"/>
      <c r="AC248" s="417"/>
      <c r="AD248" s="417"/>
      <c r="AE248" s="417"/>
      <c r="AF248" s="417"/>
      <c r="AG248" s="417"/>
      <c r="AH248" s="417"/>
      <c r="AI248" s="417"/>
      <c r="AJ248" s="417"/>
      <c r="AK248" s="417"/>
      <c r="AL248" s="417"/>
      <c r="AM248" s="417"/>
      <c r="AN248" s="417"/>
      <c r="AO248" s="417"/>
      <c r="AP248" s="417"/>
      <c r="AQ248" s="417"/>
      <c r="AR248" s="417"/>
      <c r="AS248" s="417"/>
      <c r="AT248" s="417"/>
      <c r="AU248" s="417"/>
      <c r="AV248" s="417"/>
      <c r="AW248" s="417"/>
      <c r="AX248" s="417"/>
      <c r="AY248" s="417"/>
      <c r="AZ248" s="417"/>
      <c r="BA248" s="417"/>
      <c r="BB248" s="417"/>
      <c r="BC248" s="417"/>
      <c r="BD248" s="417"/>
      <c r="BE248" s="417"/>
      <c r="BF248" s="417"/>
      <c r="BG248" s="417"/>
      <c r="BH248" s="417"/>
      <c r="BI248" s="417"/>
      <c r="BJ248" s="417"/>
      <c r="BK248" s="417"/>
      <c r="BL248" s="417"/>
      <c r="BM248" s="417"/>
      <c r="BN248" s="417"/>
      <c r="BO248" s="417"/>
      <c r="BP248" s="417"/>
      <c r="BQ248" s="417"/>
      <c r="BR248" s="417"/>
      <c r="BS248" s="417"/>
      <c r="BT248" s="417"/>
      <c r="BU248" s="417"/>
      <c r="BV248" s="417"/>
      <c r="BW248" s="417"/>
      <c r="BX248" s="417"/>
      <c r="BY248" s="417"/>
      <c r="BZ248" s="417"/>
      <c r="CA248" s="417"/>
      <c r="CB248" s="417"/>
      <c r="CC248" s="417"/>
      <c r="CD248" s="417"/>
      <c r="CE248" s="417"/>
      <c r="CF248" s="417"/>
      <c r="CG248" s="417"/>
      <c r="CH248" s="417"/>
      <c r="CI248" s="417"/>
      <c r="CJ248" s="417"/>
      <c r="CK248" s="417"/>
      <c r="CL248" s="417"/>
      <c r="CM248" s="417"/>
      <c r="CN248" s="417"/>
      <c r="CO248" s="417"/>
      <c r="CP248" s="417"/>
      <c r="CQ248" s="417"/>
      <c r="CR248" s="417"/>
      <c r="CS248" s="417"/>
      <c r="CT248" s="417"/>
      <c r="CU248" s="417"/>
      <c r="CV248" s="417"/>
      <c r="CW248" s="417"/>
      <c r="CX248" s="417"/>
      <c r="CY248" s="417"/>
      <c r="CZ248" s="417"/>
      <c r="DA248" s="417"/>
      <c r="DB248" s="417"/>
      <c r="DC248" s="417"/>
      <c r="DD248" s="417"/>
      <c r="DE248" s="417"/>
      <c r="DF248" s="417"/>
      <c r="DG248" s="417"/>
      <c r="DH248" s="417"/>
      <c r="DI248" s="417"/>
      <c r="DJ248" s="417"/>
      <c r="DK248" s="417"/>
    </row>
    <row r="249" spans="1:115" s="416" customFormat="1" ht="16.149999999999999" hidden="1">
      <c r="A249" s="421"/>
      <c r="B249" s="421"/>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17"/>
      <c r="AY249" s="417"/>
      <c r="AZ249" s="417"/>
      <c r="BA249" s="417"/>
      <c r="BB249" s="417"/>
      <c r="BC249" s="417"/>
      <c r="BD249" s="417"/>
      <c r="BE249" s="417"/>
      <c r="BF249" s="417"/>
      <c r="BG249" s="417"/>
      <c r="BH249" s="417"/>
      <c r="BI249" s="417"/>
      <c r="BJ249" s="417"/>
      <c r="BK249" s="417"/>
      <c r="BL249" s="417"/>
      <c r="BM249" s="417"/>
      <c r="BN249" s="417"/>
      <c r="BO249" s="417"/>
      <c r="BP249" s="417"/>
      <c r="BQ249" s="417"/>
      <c r="BR249" s="417"/>
      <c r="BS249" s="417"/>
      <c r="BT249" s="417"/>
      <c r="BU249" s="417"/>
      <c r="BV249" s="417"/>
      <c r="BW249" s="417"/>
      <c r="BX249" s="417"/>
      <c r="BY249" s="417"/>
      <c r="BZ249" s="417"/>
      <c r="CA249" s="417"/>
      <c r="CB249" s="417"/>
      <c r="CC249" s="417"/>
      <c r="CD249" s="417"/>
      <c r="CE249" s="417"/>
      <c r="CF249" s="417"/>
      <c r="CG249" s="417"/>
      <c r="CH249" s="417"/>
      <c r="CI249" s="417"/>
      <c r="CJ249" s="417"/>
      <c r="CK249" s="417"/>
      <c r="CL249" s="417"/>
      <c r="CM249" s="417"/>
      <c r="CN249" s="417"/>
      <c r="CO249" s="417"/>
      <c r="CP249" s="417"/>
      <c r="CQ249" s="417"/>
      <c r="CR249" s="417"/>
      <c r="CS249" s="417"/>
      <c r="CT249" s="417"/>
      <c r="CU249" s="417"/>
      <c r="CV249" s="417"/>
      <c r="CW249" s="417"/>
      <c r="CX249" s="417"/>
      <c r="CY249" s="417"/>
      <c r="CZ249" s="417"/>
      <c r="DA249" s="417"/>
      <c r="DB249" s="417"/>
      <c r="DC249" s="417"/>
      <c r="DD249" s="417"/>
      <c r="DE249" s="417"/>
      <c r="DF249" s="417"/>
      <c r="DG249" s="417"/>
      <c r="DH249" s="417"/>
      <c r="DI249" s="417"/>
      <c r="DJ249" s="417"/>
      <c r="DK249" s="417"/>
    </row>
    <row r="250" spans="1:115" s="416" customFormat="1" ht="16.149999999999999" hidden="1">
      <c r="A250" s="421"/>
      <c r="B250" s="421"/>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c r="AA250" s="417"/>
      <c r="AB250" s="417"/>
      <c r="AC250" s="417"/>
      <c r="AD250" s="417"/>
      <c r="AE250" s="417"/>
      <c r="AF250" s="417"/>
      <c r="AG250" s="417"/>
      <c r="AH250" s="417"/>
      <c r="AI250" s="417"/>
      <c r="AJ250" s="417"/>
      <c r="AK250" s="417"/>
      <c r="AL250" s="417"/>
      <c r="AM250" s="417"/>
      <c r="AN250" s="417"/>
      <c r="AO250" s="417"/>
      <c r="AP250" s="417"/>
      <c r="AQ250" s="417"/>
      <c r="AR250" s="417"/>
      <c r="AS250" s="417"/>
      <c r="AT250" s="417"/>
      <c r="AU250" s="417"/>
      <c r="AV250" s="417"/>
      <c r="AW250" s="417"/>
      <c r="AX250" s="417"/>
      <c r="AY250" s="417"/>
      <c r="AZ250" s="417"/>
      <c r="BA250" s="417"/>
      <c r="BB250" s="417"/>
      <c r="BC250" s="417"/>
      <c r="BD250" s="417"/>
      <c r="BE250" s="417"/>
      <c r="BF250" s="417"/>
      <c r="BG250" s="417"/>
      <c r="BH250" s="417"/>
      <c r="BI250" s="417"/>
      <c r="BJ250" s="417"/>
      <c r="BK250" s="417"/>
      <c r="BL250" s="417"/>
      <c r="BM250" s="417"/>
      <c r="BN250" s="417"/>
      <c r="BO250" s="417"/>
      <c r="BP250" s="417"/>
      <c r="BQ250" s="417"/>
      <c r="BR250" s="417"/>
      <c r="BS250" s="417"/>
      <c r="BT250" s="417"/>
      <c r="BU250" s="417"/>
      <c r="BV250" s="417"/>
      <c r="BW250" s="417"/>
      <c r="BX250" s="417"/>
      <c r="BY250" s="417"/>
      <c r="BZ250" s="417"/>
      <c r="CA250" s="417"/>
      <c r="CB250" s="417"/>
      <c r="CC250" s="417"/>
      <c r="CD250" s="417"/>
      <c r="CE250" s="417"/>
      <c r="CF250" s="417"/>
      <c r="CG250" s="417"/>
      <c r="CH250" s="417"/>
      <c r="CI250" s="417"/>
      <c r="CJ250" s="417"/>
      <c r="CK250" s="417"/>
      <c r="CL250" s="417"/>
      <c r="CM250" s="417"/>
      <c r="CN250" s="417"/>
      <c r="CO250" s="417"/>
      <c r="CP250" s="417"/>
      <c r="CQ250" s="417"/>
      <c r="CR250" s="417"/>
      <c r="CS250" s="417"/>
      <c r="CT250" s="417"/>
      <c r="CU250" s="417"/>
      <c r="CV250" s="417"/>
      <c r="CW250" s="417"/>
      <c r="CX250" s="417"/>
      <c r="CY250" s="417"/>
      <c r="CZ250" s="417"/>
      <c r="DA250" s="417"/>
      <c r="DB250" s="417"/>
      <c r="DC250" s="417"/>
      <c r="DD250" s="417"/>
      <c r="DE250" s="417"/>
      <c r="DF250" s="417"/>
      <c r="DG250" s="417"/>
      <c r="DH250" s="417"/>
      <c r="DI250" s="417"/>
      <c r="DJ250" s="417"/>
      <c r="DK250" s="417"/>
    </row>
    <row r="251" spans="1:115" s="416" customFormat="1" ht="16.149999999999999" hidden="1">
      <c r="A251" s="421"/>
      <c r="B251" s="421"/>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c r="AA251" s="417"/>
      <c r="AB251" s="417"/>
      <c r="AC251" s="417"/>
      <c r="AD251" s="417"/>
      <c r="AE251" s="417"/>
      <c r="AF251" s="417"/>
      <c r="AG251" s="417"/>
      <c r="AH251" s="417"/>
      <c r="AI251" s="417"/>
      <c r="AJ251" s="417"/>
      <c r="AK251" s="417"/>
      <c r="AL251" s="417"/>
      <c r="AM251" s="417"/>
      <c r="AN251" s="417"/>
      <c r="AO251" s="417"/>
      <c r="AP251" s="417"/>
      <c r="AQ251" s="417"/>
      <c r="AR251" s="417"/>
      <c r="AS251" s="417"/>
      <c r="AT251" s="417"/>
      <c r="AU251" s="417"/>
      <c r="AV251" s="417"/>
      <c r="AW251" s="417"/>
      <c r="AX251" s="417"/>
      <c r="AY251" s="417"/>
      <c r="AZ251" s="417"/>
      <c r="BA251" s="417"/>
      <c r="BB251" s="417"/>
      <c r="BC251" s="417"/>
      <c r="BD251" s="417"/>
      <c r="BE251" s="417"/>
      <c r="BF251" s="417"/>
      <c r="BG251" s="417"/>
      <c r="BH251" s="417"/>
      <c r="BI251" s="417"/>
      <c r="BJ251" s="417"/>
      <c r="BK251" s="417"/>
      <c r="BL251" s="417"/>
      <c r="BM251" s="417"/>
      <c r="BN251" s="417"/>
      <c r="BO251" s="417"/>
      <c r="BP251" s="417"/>
      <c r="BQ251" s="417"/>
      <c r="BR251" s="417"/>
      <c r="BS251" s="417"/>
      <c r="BT251" s="417"/>
      <c r="BU251" s="417"/>
      <c r="BV251" s="417"/>
      <c r="BW251" s="417"/>
      <c r="BX251" s="417"/>
      <c r="BY251" s="417"/>
      <c r="BZ251" s="417"/>
      <c r="CA251" s="417"/>
      <c r="CB251" s="417"/>
      <c r="CC251" s="417"/>
      <c r="CD251" s="417"/>
      <c r="CE251" s="417"/>
      <c r="CF251" s="417"/>
      <c r="CG251" s="417"/>
      <c r="CH251" s="417"/>
      <c r="CI251" s="417"/>
      <c r="CJ251" s="417"/>
      <c r="CK251" s="417"/>
      <c r="CL251" s="417"/>
      <c r="CM251" s="417"/>
      <c r="CN251" s="417"/>
      <c r="CO251" s="417"/>
      <c r="CP251" s="417"/>
      <c r="CQ251" s="417"/>
      <c r="CR251" s="417"/>
      <c r="CS251" s="417"/>
      <c r="CT251" s="417"/>
      <c r="CU251" s="417"/>
      <c r="CV251" s="417"/>
      <c r="CW251" s="417"/>
      <c r="CX251" s="417"/>
      <c r="CY251" s="417"/>
      <c r="CZ251" s="417"/>
      <c r="DA251" s="417"/>
      <c r="DB251" s="417"/>
      <c r="DC251" s="417"/>
      <c r="DD251" s="417"/>
      <c r="DE251" s="417"/>
      <c r="DF251" s="417"/>
      <c r="DG251" s="417"/>
      <c r="DH251" s="417"/>
      <c r="DI251" s="417"/>
      <c r="DJ251" s="417"/>
      <c r="DK251" s="417"/>
    </row>
    <row r="252" spans="1:115" s="416" customFormat="1" ht="16.149999999999999" hidden="1">
      <c r="A252" s="421"/>
      <c r="B252" s="421"/>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c r="AA252" s="417"/>
      <c r="AB252" s="417"/>
      <c r="AC252" s="417"/>
      <c r="AD252" s="417"/>
      <c r="AE252" s="417"/>
      <c r="AF252" s="417"/>
      <c r="AG252" s="417"/>
      <c r="AH252" s="417"/>
      <c r="AI252" s="417"/>
      <c r="AJ252" s="417"/>
      <c r="AK252" s="417"/>
      <c r="AL252" s="417"/>
      <c r="AM252" s="417"/>
      <c r="AN252" s="417"/>
      <c r="AO252" s="417"/>
      <c r="AP252" s="417"/>
      <c r="AQ252" s="417"/>
      <c r="AR252" s="417"/>
      <c r="AS252" s="417"/>
      <c r="AT252" s="417"/>
      <c r="AU252" s="417"/>
      <c r="AV252" s="417"/>
      <c r="AW252" s="417"/>
      <c r="AX252" s="417"/>
      <c r="AY252" s="417"/>
      <c r="AZ252" s="417"/>
      <c r="BA252" s="417"/>
      <c r="BB252" s="417"/>
      <c r="BC252" s="417"/>
      <c r="BD252" s="417"/>
      <c r="BE252" s="417"/>
      <c r="BF252" s="417"/>
      <c r="BG252" s="417"/>
      <c r="BH252" s="417"/>
      <c r="BI252" s="417"/>
      <c r="BJ252" s="417"/>
      <c r="BK252" s="417"/>
      <c r="BL252" s="417"/>
      <c r="BM252" s="417"/>
      <c r="BN252" s="417"/>
      <c r="BO252" s="417"/>
      <c r="BP252" s="417"/>
      <c r="BQ252" s="417"/>
      <c r="BR252" s="417"/>
      <c r="BS252" s="417"/>
      <c r="BT252" s="417"/>
      <c r="BU252" s="417"/>
      <c r="BV252" s="417"/>
      <c r="BW252" s="417"/>
      <c r="BX252" s="417"/>
      <c r="BY252" s="417"/>
      <c r="BZ252" s="417"/>
      <c r="CA252" s="417"/>
      <c r="CB252" s="417"/>
      <c r="CC252" s="417"/>
      <c r="CD252" s="417"/>
      <c r="CE252" s="417"/>
      <c r="CF252" s="417"/>
      <c r="CG252" s="417"/>
      <c r="CH252" s="417"/>
      <c r="CI252" s="417"/>
      <c r="CJ252" s="417"/>
      <c r="CK252" s="417"/>
      <c r="CL252" s="417"/>
      <c r="CM252" s="417"/>
      <c r="CN252" s="417"/>
      <c r="CO252" s="417"/>
      <c r="CP252" s="417"/>
      <c r="CQ252" s="417"/>
      <c r="CR252" s="417"/>
      <c r="CS252" s="417"/>
      <c r="CT252" s="417"/>
      <c r="CU252" s="417"/>
      <c r="CV252" s="417"/>
      <c r="CW252" s="417"/>
      <c r="CX252" s="417"/>
      <c r="CY252" s="417"/>
      <c r="CZ252" s="417"/>
      <c r="DA252" s="417"/>
      <c r="DB252" s="417"/>
      <c r="DC252" s="417"/>
      <c r="DD252" s="417"/>
      <c r="DE252" s="417"/>
      <c r="DF252" s="417"/>
      <c r="DG252" s="417"/>
      <c r="DH252" s="417"/>
      <c r="DI252" s="417"/>
      <c r="DJ252" s="417"/>
      <c r="DK252" s="417"/>
    </row>
    <row r="253" spans="1:115" s="416" customFormat="1" ht="16.149999999999999" hidden="1">
      <c r="A253" s="421"/>
      <c r="B253" s="421"/>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c r="AA253" s="417"/>
      <c r="AB253" s="417"/>
      <c r="AC253" s="417"/>
      <c r="AD253" s="417"/>
      <c r="AE253" s="417"/>
      <c r="AF253" s="417"/>
      <c r="AG253" s="417"/>
      <c r="AH253" s="417"/>
      <c r="AI253" s="417"/>
      <c r="AJ253" s="417"/>
      <c r="AK253" s="417"/>
      <c r="AL253" s="417"/>
      <c r="AM253" s="417"/>
      <c r="AN253" s="417"/>
      <c r="AO253" s="417"/>
      <c r="AP253" s="417"/>
      <c r="AQ253" s="417"/>
      <c r="AR253" s="417"/>
      <c r="AS253" s="417"/>
      <c r="AT253" s="417"/>
      <c r="AU253" s="417"/>
      <c r="AV253" s="417"/>
      <c r="AW253" s="417"/>
      <c r="AX253" s="417"/>
      <c r="AY253" s="417"/>
      <c r="AZ253" s="417"/>
      <c r="BA253" s="417"/>
      <c r="BB253" s="417"/>
      <c r="BC253" s="417"/>
      <c r="BD253" s="417"/>
      <c r="BE253" s="417"/>
      <c r="BF253" s="417"/>
      <c r="BG253" s="417"/>
      <c r="BH253" s="417"/>
      <c r="BI253" s="417"/>
      <c r="BJ253" s="417"/>
      <c r="BK253" s="417"/>
      <c r="BL253" s="417"/>
      <c r="BM253" s="417"/>
      <c r="BN253" s="417"/>
      <c r="BO253" s="417"/>
      <c r="BP253" s="417"/>
      <c r="BQ253" s="417"/>
      <c r="BR253" s="417"/>
      <c r="BS253" s="417"/>
      <c r="BT253" s="417"/>
      <c r="BU253" s="417"/>
      <c r="BV253" s="417"/>
      <c r="BW253" s="417"/>
      <c r="BX253" s="417"/>
      <c r="BY253" s="417"/>
      <c r="BZ253" s="417"/>
      <c r="CA253" s="417"/>
      <c r="CB253" s="417"/>
      <c r="CC253" s="417"/>
      <c r="CD253" s="417"/>
      <c r="CE253" s="417"/>
      <c r="CF253" s="417"/>
      <c r="CG253" s="417"/>
      <c r="CH253" s="417"/>
      <c r="CI253" s="417"/>
      <c r="CJ253" s="417"/>
      <c r="CK253" s="417"/>
      <c r="CL253" s="417"/>
      <c r="CM253" s="417"/>
      <c r="CN253" s="417"/>
      <c r="CO253" s="417"/>
      <c r="CP253" s="417"/>
      <c r="CQ253" s="417"/>
      <c r="CR253" s="417"/>
      <c r="CS253" s="417"/>
      <c r="CT253" s="417"/>
      <c r="CU253" s="417"/>
      <c r="CV253" s="417"/>
      <c r="CW253" s="417"/>
      <c r="CX253" s="417"/>
      <c r="CY253" s="417"/>
      <c r="CZ253" s="417"/>
      <c r="DA253" s="417"/>
      <c r="DB253" s="417"/>
      <c r="DC253" s="417"/>
      <c r="DD253" s="417"/>
      <c r="DE253" s="417"/>
      <c r="DF253" s="417"/>
      <c r="DG253" s="417"/>
      <c r="DH253" s="417"/>
      <c r="DI253" s="417"/>
      <c r="DJ253" s="417"/>
      <c r="DK253" s="417"/>
    </row>
    <row r="254" spans="1:115" s="416" customFormat="1" ht="16.149999999999999" hidden="1">
      <c r="A254" s="421"/>
      <c r="B254" s="421"/>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c r="AA254" s="417"/>
      <c r="AB254" s="417"/>
      <c r="AC254" s="417"/>
      <c r="AD254" s="417"/>
      <c r="AE254" s="417"/>
      <c r="AF254" s="417"/>
      <c r="AG254" s="417"/>
      <c r="AH254" s="417"/>
      <c r="AI254" s="417"/>
      <c r="AJ254" s="417"/>
      <c r="AK254" s="417"/>
      <c r="AL254" s="417"/>
      <c r="AM254" s="417"/>
      <c r="AN254" s="417"/>
      <c r="AO254" s="417"/>
      <c r="AP254" s="417"/>
      <c r="AQ254" s="417"/>
      <c r="AR254" s="417"/>
      <c r="AS254" s="417"/>
      <c r="AT254" s="417"/>
      <c r="AU254" s="417"/>
      <c r="AV254" s="417"/>
      <c r="AW254" s="417"/>
      <c r="AX254" s="417"/>
      <c r="AY254" s="417"/>
      <c r="AZ254" s="417"/>
      <c r="BA254" s="417"/>
      <c r="BB254" s="417"/>
      <c r="BC254" s="417"/>
      <c r="BD254" s="417"/>
      <c r="BE254" s="417"/>
      <c r="BF254" s="417"/>
      <c r="BG254" s="417"/>
      <c r="BH254" s="417"/>
      <c r="BI254" s="417"/>
      <c r="BJ254" s="417"/>
      <c r="BK254" s="417"/>
      <c r="BL254" s="417"/>
      <c r="BM254" s="417"/>
      <c r="BN254" s="417"/>
      <c r="BO254" s="417"/>
      <c r="BP254" s="417"/>
      <c r="BQ254" s="417"/>
      <c r="BR254" s="417"/>
      <c r="BS254" s="417"/>
      <c r="BT254" s="417"/>
      <c r="BU254" s="417"/>
      <c r="BV254" s="417"/>
      <c r="BW254" s="417"/>
      <c r="BX254" s="417"/>
      <c r="BY254" s="417"/>
      <c r="BZ254" s="417"/>
      <c r="CA254" s="417"/>
      <c r="CB254" s="417"/>
      <c r="CC254" s="417"/>
      <c r="CD254" s="417"/>
      <c r="CE254" s="417"/>
      <c r="CF254" s="417"/>
      <c r="CG254" s="417"/>
      <c r="CH254" s="417"/>
      <c r="CI254" s="417"/>
      <c r="CJ254" s="417"/>
      <c r="CK254" s="417"/>
      <c r="CL254" s="417"/>
      <c r="CM254" s="417"/>
      <c r="CN254" s="417"/>
      <c r="CO254" s="417"/>
      <c r="CP254" s="417"/>
      <c r="CQ254" s="417"/>
      <c r="CR254" s="417"/>
      <c r="CS254" s="417"/>
      <c r="CT254" s="417"/>
      <c r="CU254" s="417"/>
      <c r="CV254" s="417"/>
      <c r="CW254" s="417"/>
      <c r="CX254" s="417"/>
      <c r="CY254" s="417"/>
      <c r="CZ254" s="417"/>
      <c r="DA254" s="417"/>
      <c r="DB254" s="417"/>
      <c r="DC254" s="417"/>
      <c r="DD254" s="417"/>
      <c r="DE254" s="417"/>
      <c r="DF254" s="417"/>
      <c r="DG254" s="417"/>
      <c r="DH254" s="417"/>
      <c r="DI254" s="417"/>
      <c r="DJ254" s="417"/>
      <c r="DK254" s="417"/>
    </row>
    <row r="255" spans="1:115" s="416" customFormat="1" ht="16.149999999999999" hidden="1">
      <c r="A255" s="421"/>
      <c r="B255" s="421"/>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c r="AA255" s="417"/>
      <c r="AB255" s="417"/>
      <c r="AC255" s="417"/>
      <c r="AD255" s="417"/>
      <c r="AE255" s="417"/>
      <c r="AF255" s="417"/>
      <c r="AG255" s="417"/>
      <c r="AH255" s="417"/>
      <c r="AI255" s="417"/>
      <c r="AJ255" s="417"/>
      <c r="AK255" s="417"/>
      <c r="AL255" s="417"/>
      <c r="AM255" s="417"/>
      <c r="AN255" s="417"/>
      <c r="AO255" s="417"/>
      <c r="AP255" s="417"/>
      <c r="AQ255" s="417"/>
      <c r="AR255" s="417"/>
      <c r="AS255" s="417"/>
      <c r="AT255" s="417"/>
      <c r="AU255" s="417"/>
      <c r="AV255" s="417"/>
      <c r="AW255" s="417"/>
      <c r="AX255" s="417"/>
      <c r="AY255" s="417"/>
      <c r="AZ255" s="417"/>
      <c r="BA255" s="417"/>
      <c r="BB255" s="417"/>
      <c r="BC255" s="417"/>
      <c r="BD255" s="417"/>
      <c r="BE255" s="417"/>
      <c r="BF255" s="417"/>
      <c r="BG255" s="417"/>
      <c r="BH255" s="417"/>
      <c r="BI255" s="417"/>
      <c r="BJ255" s="417"/>
      <c r="BK255" s="417"/>
      <c r="BL255" s="417"/>
      <c r="BM255" s="417"/>
      <c r="BN255" s="417"/>
      <c r="BO255" s="417"/>
      <c r="BP255" s="417"/>
      <c r="BQ255" s="417"/>
      <c r="BR255" s="417"/>
      <c r="BS255" s="417"/>
      <c r="BT255" s="417"/>
      <c r="BU255" s="417"/>
      <c r="BV255" s="417"/>
      <c r="BW255" s="417"/>
      <c r="BX255" s="417"/>
      <c r="BY255" s="417"/>
      <c r="BZ255" s="417"/>
      <c r="CA255" s="417"/>
      <c r="CB255" s="417"/>
      <c r="CC255" s="417"/>
      <c r="CD255" s="417"/>
      <c r="CE255" s="417"/>
      <c r="CF255" s="417"/>
      <c r="CG255" s="417"/>
      <c r="CH255" s="417"/>
      <c r="CI255" s="417"/>
      <c r="CJ255" s="417"/>
      <c r="CK255" s="417"/>
      <c r="CL255" s="417"/>
      <c r="CM255" s="417"/>
      <c r="CN255" s="417"/>
      <c r="CO255" s="417"/>
      <c r="CP255" s="417"/>
      <c r="CQ255" s="417"/>
      <c r="CR255" s="417"/>
      <c r="CS255" s="417"/>
      <c r="CT255" s="417"/>
      <c r="CU255" s="417"/>
      <c r="CV255" s="417"/>
      <c r="CW255" s="417"/>
      <c r="CX255" s="417"/>
      <c r="CY255" s="417"/>
      <c r="CZ255" s="417"/>
      <c r="DA255" s="417"/>
      <c r="DB255" s="417"/>
      <c r="DC255" s="417"/>
      <c r="DD255" s="417"/>
      <c r="DE255" s="417"/>
      <c r="DF255" s="417"/>
      <c r="DG255" s="417"/>
      <c r="DH255" s="417"/>
      <c r="DI255" s="417"/>
      <c r="DJ255" s="417"/>
      <c r="DK255" s="417"/>
    </row>
    <row r="256" spans="1:115" s="416" customFormat="1" ht="16.149999999999999" hidden="1">
      <c r="A256" s="421"/>
      <c r="B256" s="421"/>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c r="AA256" s="417"/>
      <c r="AB256" s="417"/>
      <c r="AC256" s="417"/>
      <c r="AD256" s="417"/>
      <c r="AE256" s="417"/>
      <c r="AF256" s="417"/>
      <c r="AG256" s="417"/>
      <c r="AH256" s="417"/>
      <c r="AI256" s="417"/>
      <c r="AJ256" s="417"/>
      <c r="AK256" s="417"/>
      <c r="AL256" s="417"/>
      <c r="AM256" s="417"/>
      <c r="AN256" s="417"/>
      <c r="AO256" s="417"/>
      <c r="AP256" s="417"/>
      <c r="AQ256" s="417"/>
      <c r="AR256" s="417"/>
      <c r="AS256" s="417"/>
      <c r="AT256" s="417"/>
      <c r="AU256" s="417"/>
      <c r="AV256" s="417"/>
      <c r="AW256" s="417"/>
      <c r="AX256" s="417"/>
      <c r="AY256" s="417"/>
      <c r="AZ256" s="417"/>
      <c r="BA256" s="417"/>
      <c r="BB256" s="417"/>
      <c r="BC256" s="417"/>
      <c r="BD256" s="417"/>
      <c r="BE256" s="417"/>
      <c r="BF256" s="417"/>
      <c r="BG256" s="417"/>
      <c r="BH256" s="417"/>
      <c r="BI256" s="417"/>
      <c r="BJ256" s="417"/>
      <c r="BK256" s="417"/>
      <c r="BL256" s="417"/>
      <c r="BM256" s="417"/>
      <c r="BN256" s="417"/>
      <c r="BO256" s="417"/>
      <c r="BP256" s="417"/>
      <c r="BQ256" s="417"/>
      <c r="BR256" s="417"/>
      <c r="BS256" s="417"/>
      <c r="BT256" s="417"/>
      <c r="BU256" s="417"/>
      <c r="BV256" s="417"/>
      <c r="BW256" s="417"/>
      <c r="BX256" s="417"/>
      <c r="BY256" s="417"/>
      <c r="BZ256" s="417"/>
      <c r="CA256" s="417"/>
      <c r="CB256" s="417"/>
      <c r="CC256" s="417"/>
      <c r="CD256" s="417"/>
      <c r="CE256" s="417"/>
      <c r="CF256" s="417"/>
      <c r="CG256" s="417"/>
      <c r="CH256" s="417"/>
      <c r="CI256" s="417"/>
      <c r="CJ256" s="417"/>
      <c r="CK256" s="417"/>
      <c r="CL256" s="417"/>
      <c r="CM256" s="417"/>
      <c r="CN256" s="417"/>
      <c r="CO256" s="417"/>
      <c r="CP256" s="417"/>
      <c r="CQ256" s="417"/>
      <c r="CR256" s="417"/>
      <c r="CS256" s="417"/>
      <c r="CT256" s="417"/>
      <c r="CU256" s="417"/>
      <c r="CV256" s="417"/>
      <c r="CW256" s="417"/>
      <c r="CX256" s="417"/>
      <c r="CY256" s="417"/>
      <c r="CZ256" s="417"/>
      <c r="DA256" s="417"/>
      <c r="DB256" s="417"/>
      <c r="DC256" s="417"/>
      <c r="DD256" s="417"/>
      <c r="DE256" s="417"/>
      <c r="DF256" s="417"/>
      <c r="DG256" s="417"/>
      <c r="DH256" s="417"/>
      <c r="DI256" s="417"/>
      <c r="DJ256" s="417"/>
      <c r="DK256" s="417"/>
    </row>
    <row r="257" spans="1:115" s="416" customFormat="1" ht="16.149999999999999" hidden="1">
      <c r="A257" s="421"/>
      <c r="B257" s="421"/>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c r="AA257" s="417"/>
      <c r="AB257" s="417"/>
      <c r="AC257" s="417"/>
      <c r="AD257" s="417"/>
      <c r="AE257" s="417"/>
      <c r="AF257" s="417"/>
      <c r="AG257" s="417"/>
      <c r="AH257" s="417"/>
      <c r="AI257" s="417"/>
      <c r="AJ257" s="417"/>
      <c r="AK257" s="417"/>
      <c r="AL257" s="417"/>
      <c r="AM257" s="417"/>
      <c r="AN257" s="417"/>
      <c r="AO257" s="417"/>
      <c r="AP257" s="417"/>
      <c r="AQ257" s="417"/>
      <c r="AR257" s="417"/>
      <c r="AS257" s="417"/>
      <c r="AT257" s="417"/>
      <c r="AU257" s="417"/>
      <c r="AV257" s="417"/>
      <c r="AW257" s="417"/>
      <c r="AX257" s="417"/>
      <c r="AY257" s="417"/>
      <c r="AZ257" s="417"/>
      <c r="BA257" s="417"/>
      <c r="BB257" s="417"/>
      <c r="BC257" s="417"/>
      <c r="BD257" s="417"/>
      <c r="BE257" s="417"/>
      <c r="BF257" s="417"/>
      <c r="BG257" s="417"/>
      <c r="BH257" s="417"/>
      <c r="BI257" s="417"/>
      <c r="BJ257" s="417"/>
      <c r="BK257" s="417"/>
      <c r="BL257" s="417"/>
      <c r="BM257" s="417"/>
      <c r="BN257" s="417"/>
      <c r="BO257" s="417"/>
      <c r="BP257" s="417"/>
      <c r="BQ257" s="417"/>
      <c r="BR257" s="417"/>
      <c r="BS257" s="417"/>
      <c r="BT257" s="417"/>
      <c r="BU257" s="417"/>
      <c r="BV257" s="417"/>
      <c r="BW257" s="417"/>
      <c r="BX257" s="417"/>
      <c r="BY257" s="417"/>
      <c r="BZ257" s="417"/>
      <c r="CA257" s="417"/>
      <c r="CB257" s="417"/>
      <c r="CC257" s="417"/>
      <c r="CD257" s="417"/>
      <c r="CE257" s="417"/>
      <c r="CF257" s="417"/>
      <c r="CG257" s="417"/>
      <c r="CH257" s="417"/>
      <c r="CI257" s="417"/>
      <c r="CJ257" s="417"/>
      <c r="CK257" s="417"/>
      <c r="CL257" s="417"/>
      <c r="CM257" s="417"/>
      <c r="CN257" s="417"/>
      <c r="CO257" s="417"/>
      <c r="CP257" s="417"/>
      <c r="CQ257" s="417"/>
      <c r="CR257" s="417"/>
      <c r="CS257" s="417"/>
      <c r="CT257" s="417"/>
      <c r="CU257" s="417"/>
      <c r="CV257" s="417"/>
      <c r="CW257" s="417"/>
      <c r="CX257" s="417"/>
      <c r="CY257" s="417"/>
      <c r="CZ257" s="417"/>
      <c r="DA257" s="417"/>
      <c r="DB257" s="417"/>
      <c r="DC257" s="417"/>
      <c r="DD257" s="417"/>
      <c r="DE257" s="417"/>
      <c r="DF257" s="417"/>
      <c r="DG257" s="417"/>
      <c r="DH257" s="417"/>
      <c r="DI257" s="417"/>
      <c r="DJ257" s="417"/>
      <c r="DK257" s="417"/>
    </row>
    <row r="258" spans="1:115" s="416" customFormat="1" ht="16.149999999999999" hidden="1">
      <c r="A258" s="421"/>
      <c r="B258" s="421"/>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c r="AA258" s="417"/>
      <c r="AB258" s="417"/>
      <c r="AC258" s="417"/>
      <c r="AD258" s="417"/>
      <c r="AE258" s="417"/>
      <c r="AF258" s="417"/>
      <c r="AG258" s="417"/>
      <c r="AH258" s="417"/>
      <c r="AI258" s="417"/>
      <c r="AJ258" s="417"/>
      <c r="AK258" s="417"/>
      <c r="AL258" s="417"/>
      <c r="AM258" s="417"/>
      <c r="AN258" s="417"/>
      <c r="AO258" s="417"/>
      <c r="AP258" s="417"/>
      <c r="AQ258" s="417"/>
      <c r="AR258" s="417"/>
      <c r="AS258" s="417"/>
      <c r="AT258" s="417"/>
      <c r="AU258" s="417"/>
      <c r="AV258" s="417"/>
      <c r="AW258" s="417"/>
      <c r="AX258" s="417"/>
      <c r="AY258" s="417"/>
      <c r="AZ258" s="417"/>
      <c r="BA258" s="417"/>
      <c r="BB258" s="417"/>
      <c r="BC258" s="417"/>
      <c r="BD258" s="417"/>
      <c r="BE258" s="417"/>
      <c r="BF258" s="417"/>
      <c r="BG258" s="417"/>
      <c r="BH258" s="417"/>
      <c r="BI258" s="417"/>
      <c r="BJ258" s="417"/>
      <c r="BK258" s="417"/>
      <c r="BL258" s="417"/>
      <c r="BM258" s="417"/>
      <c r="BN258" s="417"/>
      <c r="BO258" s="417"/>
      <c r="BP258" s="417"/>
      <c r="BQ258" s="417"/>
      <c r="BR258" s="417"/>
      <c r="BS258" s="417"/>
      <c r="BT258" s="417"/>
      <c r="BU258" s="417"/>
      <c r="BV258" s="417"/>
      <c r="BW258" s="417"/>
      <c r="BX258" s="417"/>
      <c r="BY258" s="417"/>
      <c r="BZ258" s="417"/>
      <c r="CA258" s="417"/>
      <c r="CB258" s="417"/>
      <c r="CC258" s="417"/>
      <c r="CD258" s="417"/>
      <c r="CE258" s="417"/>
      <c r="CF258" s="417"/>
      <c r="CG258" s="417"/>
      <c r="CH258" s="417"/>
      <c r="CI258" s="417"/>
      <c r="CJ258" s="417"/>
      <c r="CK258" s="417"/>
      <c r="CL258" s="417"/>
      <c r="CM258" s="417"/>
      <c r="CN258" s="417"/>
      <c r="CO258" s="417"/>
      <c r="CP258" s="417"/>
      <c r="CQ258" s="417"/>
      <c r="CR258" s="417"/>
      <c r="CS258" s="417"/>
      <c r="CT258" s="417"/>
      <c r="CU258" s="417"/>
      <c r="CV258" s="417"/>
      <c r="CW258" s="417"/>
      <c r="CX258" s="417"/>
      <c r="CY258" s="417"/>
      <c r="CZ258" s="417"/>
      <c r="DA258" s="417"/>
      <c r="DB258" s="417"/>
      <c r="DC258" s="417"/>
      <c r="DD258" s="417"/>
      <c r="DE258" s="417"/>
      <c r="DF258" s="417"/>
      <c r="DG258" s="417"/>
      <c r="DH258" s="417"/>
      <c r="DI258" s="417"/>
      <c r="DJ258" s="417"/>
      <c r="DK258" s="417"/>
    </row>
    <row r="259" spans="1:115" s="416" customFormat="1" ht="16.149999999999999" hidden="1">
      <c r="A259" s="421"/>
      <c r="B259" s="421"/>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c r="AA259" s="417"/>
      <c r="AB259" s="417"/>
      <c r="AC259" s="417"/>
      <c r="AD259" s="417"/>
      <c r="AE259" s="417"/>
      <c r="AF259" s="417"/>
      <c r="AG259" s="417"/>
      <c r="AH259" s="417"/>
      <c r="AI259" s="417"/>
      <c r="AJ259" s="417"/>
      <c r="AK259" s="417"/>
      <c r="AL259" s="417"/>
      <c r="AM259" s="417"/>
      <c r="AN259" s="417"/>
      <c r="AO259" s="417"/>
      <c r="AP259" s="417"/>
      <c r="AQ259" s="417"/>
      <c r="AR259" s="417"/>
      <c r="AS259" s="417"/>
      <c r="AT259" s="417"/>
      <c r="AU259" s="417"/>
      <c r="AV259" s="417"/>
      <c r="AW259" s="417"/>
      <c r="AX259" s="417"/>
      <c r="AY259" s="417"/>
      <c r="AZ259" s="417"/>
      <c r="BA259" s="417"/>
      <c r="BB259" s="417"/>
      <c r="BC259" s="417"/>
      <c r="BD259" s="417"/>
      <c r="BE259" s="417"/>
      <c r="BF259" s="417"/>
      <c r="BG259" s="417"/>
      <c r="BH259" s="417"/>
      <c r="BI259" s="417"/>
      <c r="BJ259" s="417"/>
      <c r="BK259" s="417"/>
      <c r="BL259" s="417"/>
      <c r="BM259" s="417"/>
      <c r="BN259" s="417"/>
      <c r="BO259" s="417"/>
      <c r="BP259" s="417"/>
      <c r="BQ259" s="417"/>
      <c r="BR259" s="417"/>
      <c r="BS259" s="417"/>
      <c r="BT259" s="417"/>
      <c r="BU259" s="417"/>
      <c r="BV259" s="417"/>
      <c r="BW259" s="417"/>
      <c r="BX259" s="417"/>
      <c r="BY259" s="417"/>
      <c r="BZ259" s="417"/>
      <c r="CA259" s="417"/>
      <c r="CB259" s="417"/>
      <c r="CC259" s="417"/>
      <c r="CD259" s="417"/>
      <c r="CE259" s="417"/>
      <c r="CF259" s="417"/>
      <c r="CG259" s="417"/>
      <c r="CH259" s="417"/>
      <c r="CI259" s="417"/>
      <c r="CJ259" s="417"/>
      <c r="CK259" s="417"/>
      <c r="CL259" s="417"/>
      <c r="CM259" s="417"/>
      <c r="CN259" s="417"/>
      <c r="CO259" s="417"/>
      <c r="CP259" s="417"/>
      <c r="CQ259" s="417"/>
      <c r="CR259" s="417"/>
      <c r="CS259" s="417"/>
      <c r="CT259" s="417"/>
      <c r="CU259" s="417"/>
      <c r="CV259" s="417"/>
      <c r="CW259" s="417"/>
      <c r="CX259" s="417"/>
      <c r="CY259" s="417"/>
      <c r="CZ259" s="417"/>
      <c r="DA259" s="417"/>
      <c r="DB259" s="417"/>
      <c r="DC259" s="417"/>
      <c r="DD259" s="417"/>
      <c r="DE259" s="417"/>
      <c r="DF259" s="417"/>
      <c r="DG259" s="417"/>
      <c r="DH259" s="417"/>
      <c r="DI259" s="417"/>
      <c r="DJ259" s="417"/>
      <c r="DK259" s="417"/>
    </row>
    <row r="260" spans="1:115" s="416" customFormat="1" ht="16.149999999999999" hidden="1">
      <c r="A260" s="421"/>
      <c r="B260" s="421"/>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c r="AA260" s="417"/>
      <c r="AB260" s="417"/>
      <c r="AC260" s="417"/>
      <c r="AD260" s="417"/>
      <c r="AE260" s="417"/>
      <c r="AF260" s="417"/>
      <c r="AG260" s="417"/>
      <c r="AH260" s="417"/>
      <c r="AI260" s="417"/>
      <c r="AJ260" s="417"/>
      <c r="AK260" s="417"/>
      <c r="AL260" s="417"/>
      <c r="AM260" s="417"/>
      <c r="AN260" s="417"/>
      <c r="AO260" s="417"/>
      <c r="AP260" s="417"/>
      <c r="AQ260" s="417"/>
      <c r="AR260" s="417"/>
      <c r="AS260" s="417"/>
      <c r="AT260" s="417"/>
      <c r="AU260" s="417"/>
      <c r="AV260" s="417"/>
      <c r="AW260" s="417"/>
      <c r="AX260" s="417"/>
      <c r="AY260" s="417"/>
      <c r="AZ260" s="417"/>
      <c r="BA260" s="417"/>
      <c r="BB260" s="417"/>
      <c r="BC260" s="417"/>
      <c r="BD260" s="417"/>
      <c r="BE260" s="417"/>
      <c r="BF260" s="417"/>
      <c r="BG260" s="417"/>
      <c r="BH260" s="417"/>
      <c r="BI260" s="417"/>
      <c r="BJ260" s="417"/>
      <c r="BK260" s="417"/>
      <c r="BL260" s="417"/>
      <c r="BM260" s="417"/>
      <c r="BN260" s="417"/>
      <c r="BO260" s="417"/>
      <c r="BP260" s="417"/>
      <c r="BQ260" s="417"/>
      <c r="BR260" s="417"/>
      <c r="BS260" s="417"/>
      <c r="BT260" s="417"/>
      <c r="BU260" s="417"/>
      <c r="BV260" s="417"/>
      <c r="BW260" s="417"/>
      <c r="BX260" s="417"/>
      <c r="BY260" s="417"/>
      <c r="BZ260" s="417"/>
      <c r="CA260" s="417"/>
      <c r="CB260" s="417"/>
      <c r="CC260" s="417"/>
      <c r="CD260" s="417"/>
      <c r="CE260" s="417"/>
      <c r="CF260" s="417"/>
      <c r="CG260" s="417"/>
      <c r="CH260" s="417"/>
      <c r="CI260" s="417"/>
      <c r="CJ260" s="417"/>
      <c r="CK260" s="417"/>
      <c r="CL260" s="417"/>
      <c r="CM260" s="417"/>
      <c r="CN260" s="417"/>
      <c r="CO260" s="417"/>
      <c r="CP260" s="417"/>
      <c r="CQ260" s="417"/>
      <c r="CR260" s="417"/>
      <c r="CS260" s="417"/>
      <c r="CT260" s="417"/>
      <c r="CU260" s="417"/>
      <c r="CV260" s="417"/>
      <c r="CW260" s="417"/>
      <c r="CX260" s="417"/>
      <c r="CY260" s="417"/>
      <c r="CZ260" s="417"/>
      <c r="DA260" s="417"/>
      <c r="DB260" s="417"/>
      <c r="DC260" s="417"/>
      <c r="DD260" s="417"/>
      <c r="DE260" s="417"/>
      <c r="DF260" s="417"/>
      <c r="DG260" s="417"/>
      <c r="DH260" s="417"/>
      <c r="DI260" s="417"/>
      <c r="DJ260" s="417"/>
      <c r="DK260" s="417"/>
    </row>
    <row r="261" spans="1:115" s="416" customFormat="1" ht="16.149999999999999" hidden="1">
      <c r="A261" s="421"/>
      <c r="B261" s="421"/>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c r="AA261" s="417"/>
      <c r="AB261" s="417"/>
      <c r="AC261" s="417"/>
      <c r="AD261" s="417"/>
      <c r="AE261" s="417"/>
      <c r="AF261" s="417"/>
      <c r="AG261" s="417"/>
      <c r="AH261" s="417"/>
      <c r="AI261" s="417"/>
      <c r="AJ261" s="417"/>
      <c r="AK261" s="417"/>
      <c r="AL261" s="417"/>
      <c r="AM261" s="417"/>
      <c r="AN261" s="417"/>
      <c r="AO261" s="417"/>
      <c r="AP261" s="417"/>
      <c r="AQ261" s="417"/>
      <c r="AR261" s="417"/>
      <c r="AS261" s="417"/>
      <c r="AT261" s="417"/>
      <c r="AU261" s="417"/>
      <c r="AV261" s="417"/>
      <c r="AW261" s="417"/>
      <c r="AX261" s="417"/>
      <c r="AY261" s="417"/>
      <c r="AZ261" s="417"/>
      <c r="BA261" s="417"/>
      <c r="BB261" s="417"/>
      <c r="BC261" s="417"/>
      <c r="BD261" s="417"/>
      <c r="BE261" s="417"/>
      <c r="BF261" s="417"/>
      <c r="BG261" s="417"/>
      <c r="BH261" s="417"/>
      <c r="BI261" s="417"/>
      <c r="BJ261" s="417"/>
      <c r="BK261" s="417"/>
      <c r="BL261" s="417"/>
      <c r="BM261" s="417"/>
      <c r="BN261" s="417"/>
      <c r="BO261" s="417"/>
      <c r="BP261" s="417"/>
      <c r="BQ261" s="417"/>
      <c r="BR261" s="417"/>
      <c r="BS261" s="417"/>
      <c r="BT261" s="417"/>
      <c r="BU261" s="417"/>
      <c r="BV261" s="417"/>
      <c r="BW261" s="417"/>
      <c r="BX261" s="417"/>
      <c r="BY261" s="417"/>
      <c r="BZ261" s="417"/>
      <c r="CA261" s="417"/>
      <c r="CB261" s="417"/>
      <c r="CC261" s="417"/>
      <c r="CD261" s="417"/>
      <c r="CE261" s="417"/>
      <c r="CF261" s="417"/>
      <c r="CG261" s="417"/>
      <c r="CH261" s="417"/>
      <c r="CI261" s="417"/>
      <c r="CJ261" s="417"/>
      <c r="CK261" s="417"/>
      <c r="CL261" s="417"/>
      <c r="CM261" s="417"/>
      <c r="CN261" s="417"/>
      <c r="CO261" s="417"/>
      <c r="CP261" s="417"/>
      <c r="CQ261" s="417"/>
      <c r="CR261" s="417"/>
      <c r="CS261" s="417"/>
      <c r="CT261" s="417"/>
      <c r="CU261" s="417"/>
      <c r="CV261" s="417"/>
      <c r="CW261" s="417"/>
      <c r="CX261" s="417"/>
      <c r="CY261" s="417"/>
      <c r="CZ261" s="417"/>
      <c r="DA261" s="417"/>
      <c r="DB261" s="417"/>
      <c r="DC261" s="417"/>
      <c r="DD261" s="417"/>
      <c r="DE261" s="417"/>
      <c r="DF261" s="417"/>
      <c r="DG261" s="417"/>
      <c r="DH261" s="417"/>
      <c r="DI261" s="417"/>
      <c r="DJ261" s="417"/>
      <c r="DK261" s="417"/>
    </row>
    <row r="262" spans="1:115" s="416" customFormat="1" ht="16.149999999999999" hidden="1">
      <c r="A262" s="421"/>
      <c r="B262" s="421"/>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c r="AA262" s="417"/>
      <c r="AB262" s="417"/>
      <c r="AC262" s="417"/>
      <c r="AD262" s="417"/>
      <c r="AE262" s="417"/>
      <c r="AF262" s="417"/>
      <c r="AG262" s="417"/>
      <c r="AH262" s="417"/>
      <c r="AI262" s="417"/>
      <c r="AJ262" s="417"/>
      <c r="AK262" s="417"/>
      <c r="AL262" s="417"/>
      <c r="AM262" s="417"/>
      <c r="AN262" s="417"/>
      <c r="AO262" s="417"/>
      <c r="AP262" s="417"/>
      <c r="AQ262" s="417"/>
      <c r="AR262" s="417"/>
      <c r="AS262" s="417"/>
      <c r="AT262" s="417"/>
      <c r="AU262" s="417"/>
      <c r="AV262" s="417"/>
      <c r="AW262" s="417"/>
      <c r="AX262" s="417"/>
      <c r="AY262" s="417"/>
      <c r="AZ262" s="417"/>
      <c r="BA262" s="417"/>
      <c r="BB262" s="417"/>
      <c r="BC262" s="417"/>
      <c r="BD262" s="417"/>
      <c r="BE262" s="417"/>
      <c r="BF262" s="417"/>
      <c r="BG262" s="417"/>
      <c r="BH262" s="417"/>
      <c r="BI262" s="417"/>
      <c r="BJ262" s="417"/>
      <c r="BK262" s="417"/>
      <c r="BL262" s="417"/>
      <c r="BM262" s="417"/>
      <c r="BN262" s="417"/>
      <c r="BO262" s="417"/>
      <c r="BP262" s="417"/>
      <c r="BQ262" s="417"/>
      <c r="BR262" s="417"/>
      <c r="BS262" s="417"/>
      <c r="BT262" s="417"/>
      <c r="BU262" s="417"/>
      <c r="BV262" s="417"/>
      <c r="BW262" s="417"/>
      <c r="BX262" s="417"/>
      <c r="BY262" s="417"/>
      <c r="BZ262" s="417"/>
      <c r="CA262" s="417"/>
      <c r="CB262" s="417"/>
      <c r="CC262" s="417"/>
      <c r="CD262" s="417"/>
      <c r="CE262" s="417"/>
      <c r="CF262" s="417"/>
      <c r="CG262" s="417"/>
      <c r="CH262" s="417"/>
      <c r="CI262" s="417"/>
      <c r="CJ262" s="417"/>
      <c r="CK262" s="417"/>
      <c r="CL262" s="417"/>
      <c r="CM262" s="417"/>
      <c r="CN262" s="417"/>
      <c r="CO262" s="417"/>
      <c r="CP262" s="417"/>
      <c r="CQ262" s="417"/>
      <c r="CR262" s="417"/>
      <c r="CS262" s="417"/>
      <c r="CT262" s="417"/>
      <c r="CU262" s="417"/>
      <c r="CV262" s="417"/>
      <c r="CW262" s="417"/>
      <c r="CX262" s="417"/>
      <c r="CY262" s="417"/>
      <c r="CZ262" s="417"/>
      <c r="DA262" s="417"/>
      <c r="DB262" s="417"/>
      <c r="DC262" s="417"/>
      <c r="DD262" s="417"/>
      <c r="DE262" s="417"/>
      <c r="DF262" s="417"/>
      <c r="DG262" s="417"/>
      <c r="DH262" s="417"/>
      <c r="DI262" s="417"/>
      <c r="DJ262" s="417"/>
      <c r="DK262" s="417"/>
    </row>
    <row r="263" spans="1:115" s="416" customFormat="1" ht="16.149999999999999" hidden="1">
      <c r="A263" s="421"/>
      <c r="B263" s="421"/>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c r="AA263" s="417"/>
      <c r="AB263" s="417"/>
      <c r="AC263" s="417"/>
      <c r="AD263" s="417"/>
      <c r="AE263" s="417"/>
      <c r="AF263" s="417"/>
      <c r="AG263" s="417"/>
      <c r="AH263" s="417"/>
      <c r="AI263" s="417"/>
      <c r="AJ263" s="417"/>
      <c r="AK263" s="417"/>
      <c r="AL263" s="417"/>
      <c r="AM263" s="417"/>
      <c r="AN263" s="417"/>
      <c r="AO263" s="417"/>
      <c r="AP263" s="417"/>
      <c r="AQ263" s="417"/>
      <c r="AR263" s="417"/>
      <c r="AS263" s="417"/>
      <c r="AT263" s="417"/>
      <c r="AU263" s="417"/>
      <c r="AV263" s="417"/>
      <c r="AW263" s="417"/>
      <c r="AX263" s="417"/>
      <c r="AY263" s="417"/>
      <c r="AZ263" s="417"/>
      <c r="BA263" s="417"/>
      <c r="BB263" s="417"/>
      <c r="BC263" s="417"/>
      <c r="BD263" s="417"/>
      <c r="BE263" s="417"/>
      <c r="BF263" s="417"/>
      <c r="BG263" s="417"/>
      <c r="BH263" s="417"/>
      <c r="BI263" s="417"/>
      <c r="BJ263" s="417"/>
      <c r="BK263" s="417"/>
      <c r="BL263" s="417"/>
      <c r="BM263" s="417"/>
      <c r="BN263" s="417"/>
      <c r="BO263" s="417"/>
      <c r="BP263" s="417"/>
      <c r="BQ263" s="417"/>
      <c r="BR263" s="417"/>
      <c r="BS263" s="417"/>
      <c r="BT263" s="417"/>
      <c r="BU263" s="417"/>
      <c r="BV263" s="417"/>
      <c r="BW263" s="417"/>
      <c r="BX263" s="417"/>
      <c r="BY263" s="417"/>
      <c r="BZ263" s="417"/>
      <c r="CA263" s="417"/>
      <c r="CB263" s="417"/>
      <c r="CC263" s="417"/>
      <c r="CD263" s="417"/>
      <c r="CE263" s="417"/>
      <c r="CF263" s="417"/>
      <c r="CG263" s="417"/>
      <c r="CH263" s="417"/>
      <c r="CI263" s="417"/>
      <c r="CJ263" s="417"/>
      <c r="CK263" s="417"/>
      <c r="CL263" s="417"/>
      <c r="CM263" s="417"/>
      <c r="CN263" s="417"/>
      <c r="CO263" s="417"/>
      <c r="CP263" s="417"/>
      <c r="CQ263" s="417"/>
      <c r="CR263" s="417"/>
      <c r="CS263" s="417"/>
      <c r="CT263" s="417"/>
      <c r="CU263" s="417"/>
      <c r="CV263" s="417"/>
      <c r="CW263" s="417"/>
      <c r="CX263" s="417"/>
      <c r="CY263" s="417"/>
      <c r="CZ263" s="417"/>
      <c r="DA263" s="417"/>
      <c r="DB263" s="417"/>
      <c r="DC263" s="417"/>
      <c r="DD263" s="417"/>
      <c r="DE263" s="417"/>
      <c r="DF263" s="417"/>
      <c r="DG263" s="417"/>
      <c r="DH263" s="417"/>
      <c r="DI263" s="417"/>
      <c r="DJ263" s="417"/>
      <c r="DK263" s="417"/>
    </row>
    <row r="264" spans="1:115" s="416" customFormat="1" ht="16.149999999999999" hidden="1">
      <c r="A264" s="421"/>
      <c r="B264" s="421"/>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c r="AA264" s="417"/>
      <c r="AB264" s="417"/>
      <c r="AC264" s="417"/>
      <c r="AD264" s="417"/>
      <c r="AE264" s="417"/>
      <c r="AF264" s="417"/>
      <c r="AG264" s="417"/>
      <c r="AH264" s="417"/>
      <c r="AI264" s="417"/>
      <c r="AJ264" s="417"/>
      <c r="AK264" s="417"/>
      <c r="AL264" s="417"/>
      <c r="AM264" s="417"/>
      <c r="AN264" s="417"/>
      <c r="AO264" s="417"/>
      <c r="AP264" s="417"/>
      <c r="AQ264" s="417"/>
      <c r="AR264" s="417"/>
      <c r="AS264" s="417"/>
      <c r="AT264" s="417"/>
      <c r="AU264" s="417"/>
      <c r="AV264" s="417"/>
      <c r="AW264" s="417"/>
      <c r="AX264" s="417"/>
      <c r="AY264" s="417"/>
      <c r="AZ264" s="417"/>
      <c r="BA264" s="417"/>
      <c r="BB264" s="417"/>
      <c r="BC264" s="417"/>
      <c r="BD264" s="417"/>
      <c r="BE264" s="417"/>
      <c r="BF264" s="417"/>
      <c r="BG264" s="417"/>
      <c r="BH264" s="417"/>
      <c r="BI264" s="417"/>
      <c r="BJ264" s="417"/>
      <c r="BK264" s="417"/>
      <c r="BL264" s="417"/>
      <c r="BM264" s="417"/>
      <c r="BN264" s="417"/>
      <c r="BO264" s="417"/>
      <c r="BP264" s="417"/>
      <c r="BQ264" s="417"/>
      <c r="BR264" s="417"/>
      <c r="BS264" s="417"/>
      <c r="BT264" s="417"/>
      <c r="BU264" s="417"/>
      <c r="BV264" s="417"/>
      <c r="BW264" s="417"/>
      <c r="BX264" s="417"/>
      <c r="BY264" s="417"/>
      <c r="BZ264" s="417"/>
      <c r="CA264" s="417"/>
      <c r="CB264" s="417"/>
      <c r="CC264" s="417"/>
      <c r="CD264" s="417"/>
      <c r="CE264" s="417"/>
      <c r="CF264" s="417"/>
      <c r="CG264" s="417"/>
      <c r="CH264" s="417"/>
      <c r="CI264" s="417"/>
      <c r="CJ264" s="417"/>
      <c r="CK264" s="417"/>
      <c r="CL264" s="417"/>
      <c r="CM264" s="417"/>
      <c r="CN264" s="417"/>
      <c r="CO264" s="417"/>
      <c r="CP264" s="417"/>
      <c r="CQ264" s="417"/>
      <c r="CR264" s="417"/>
      <c r="CS264" s="417"/>
      <c r="CT264" s="417"/>
      <c r="CU264" s="417"/>
      <c r="CV264" s="417"/>
      <c r="CW264" s="417"/>
      <c r="CX264" s="417"/>
      <c r="CY264" s="417"/>
      <c r="CZ264" s="417"/>
      <c r="DA264" s="417"/>
      <c r="DB264" s="417"/>
      <c r="DC264" s="417"/>
      <c r="DD264" s="417"/>
      <c r="DE264" s="417"/>
      <c r="DF264" s="417"/>
      <c r="DG264" s="417"/>
      <c r="DH264" s="417"/>
      <c r="DI264" s="417"/>
      <c r="DJ264" s="417"/>
      <c r="DK264" s="417"/>
    </row>
    <row r="265" spans="1:115" s="416" customFormat="1" ht="16.149999999999999" hidden="1">
      <c r="A265" s="421"/>
      <c r="B265" s="421"/>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c r="AA265" s="417"/>
      <c r="AB265" s="417"/>
      <c r="AC265" s="417"/>
      <c r="AD265" s="417"/>
      <c r="AE265" s="417"/>
      <c r="AF265" s="417"/>
      <c r="AG265" s="417"/>
      <c r="AH265" s="417"/>
      <c r="AI265" s="417"/>
      <c r="AJ265" s="417"/>
      <c r="AK265" s="417"/>
      <c r="AL265" s="417"/>
      <c r="AM265" s="417"/>
      <c r="AN265" s="417"/>
      <c r="AO265" s="417"/>
      <c r="AP265" s="417"/>
      <c r="AQ265" s="417"/>
      <c r="AR265" s="417"/>
      <c r="AS265" s="417"/>
      <c r="AT265" s="417"/>
      <c r="AU265" s="417"/>
      <c r="AV265" s="417"/>
      <c r="AW265" s="417"/>
      <c r="AX265" s="417"/>
      <c r="AY265" s="417"/>
      <c r="AZ265" s="417"/>
      <c r="BA265" s="417"/>
      <c r="BB265" s="417"/>
      <c r="BC265" s="417"/>
      <c r="BD265" s="417"/>
      <c r="BE265" s="417"/>
      <c r="BF265" s="417"/>
      <c r="BG265" s="417"/>
      <c r="BH265" s="417"/>
      <c r="BI265" s="417"/>
      <c r="BJ265" s="417"/>
      <c r="BK265" s="417"/>
      <c r="BL265" s="417"/>
      <c r="BM265" s="417"/>
      <c r="BN265" s="417"/>
      <c r="BO265" s="417"/>
      <c r="BP265" s="417"/>
      <c r="BQ265" s="417"/>
      <c r="BR265" s="417"/>
      <c r="BS265" s="417"/>
      <c r="BT265" s="417"/>
      <c r="BU265" s="417"/>
      <c r="BV265" s="417"/>
      <c r="BW265" s="417"/>
      <c r="BX265" s="417"/>
      <c r="BY265" s="417"/>
      <c r="BZ265" s="417"/>
      <c r="CA265" s="417"/>
      <c r="CB265" s="417"/>
      <c r="CC265" s="417"/>
      <c r="CD265" s="417"/>
      <c r="CE265" s="417"/>
      <c r="CF265" s="417"/>
      <c r="CG265" s="417"/>
      <c r="CH265" s="417"/>
      <c r="CI265" s="417"/>
      <c r="CJ265" s="417"/>
      <c r="CK265" s="417"/>
      <c r="CL265" s="417"/>
      <c r="CM265" s="417"/>
      <c r="CN265" s="417"/>
      <c r="CO265" s="417"/>
      <c r="CP265" s="417"/>
      <c r="CQ265" s="417"/>
      <c r="CR265" s="417"/>
      <c r="CS265" s="417"/>
      <c r="CT265" s="417"/>
      <c r="CU265" s="417"/>
      <c r="CV265" s="417"/>
      <c r="CW265" s="417"/>
      <c r="CX265" s="417"/>
      <c r="CY265" s="417"/>
      <c r="CZ265" s="417"/>
      <c r="DA265" s="417"/>
      <c r="DB265" s="417"/>
      <c r="DC265" s="417"/>
      <c r="DD265" s="417"/>
      <c r="DE265" s="417"/>
      <c r="DF265" s="417"/>
      <c r="DG265" s="417"/>
      <c r="DH265" s="417"/>
      <c r="DI265" s="417"/>
      <c r="DJ265" s="417"/>
      <c r="DK265" s="417"/>
    </row>
    <row r="266" spans="1:115" s="416" customFormat="1" ht="16.149999999999999" hidden="1">
      <c r="A266" s="421"/>
      <c r="B266" s="421"/>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c r="AA266" s="417"/>
      <c r="AB266" s="417"/>
      <c r="AC266" s="417"/>
      <c r="AD266" s="417"/>
      <c r="AE266" s="417"/>
      <c r="AF266" s="417"/>
      <c r="AG266" s="417"/>
      <c r="AH266" s="417"/>
      <c r="AI266" s="417"/>
      <c r="AJ266" s="417"/>
      <c r="AK266" s="417"/>
      <c r="AL266" s="417"/>
      <c r="AM266" s="417"/>
      <c r="AN266" s="417"/>
      <c r="AO266" s="417"/>
      <c r="AP266" s="417"/>
      <c r="AQ266" s="417"/>
      <c r="AR266" s="417"/>
      <c r="AS266" s="417"/>
      <c r="AT266" s="417"/>
      <c r="AU266" s="417"/>
      <c r="AV266" s="417"/>
      <c r="AW266" s="417"/>
      <c r="AX266" s="417"/>
      <c r="AY266" s="417"/>
      <c r="AZ266" s="417"/>
      <c r="BA266" s="417"/>
      <c r="BB266" s="417"/>
      <c r="BC266" s="417"/>
      <c r="BD266" s="417"/>
      <c r="BE266" s="417"/>
      <c r="BF266" s="417"/>
      <c r="BG266" s="417"/>
      <c r="BH266" s="417"/>
      <c r="BI266" s="417"/>
      <c r="BJ266" s="417"/>
      <c r="BK266" s="417"/>
      <c r="BL266" s="417"/>
      <c r="BM266" s="417"/>
      <c r="BN266" s="417"/>
      <c r="BO266" s="417"/>
      <c r="BP266" s="417"/>
      <c r="BQ266" s="417"/>
      <c r="BR266" s="417"/>
      <c r="BS266" s="417"/>
      <c r="BT266" s="417"/>
      <c r="BU266" s="417"/>
      <c r="BV266" s="417"/>
      <c r="BW266" s="417"/>
      <c r="BX266" s="417"/>
      <c r="BY266" s="417"/>
      <c r="BZ266" s="417"/>
      <c r="CA266" s="417"/>
      <c r="CB266" s="417"/>
      <c r="CC266" s="417"/>
      <c r="CD266" s="417"/>
      <c r="CE266" s="417"/>
      <c r="CF266" s="417"/>
      <c r="CG266" s="417"/>
      <c r="CH266" s="417"/>
      <c r="CI266" s="417"/>
      <c r="CJ266" s="417"/>
      <c r="CK266" s="417"/>
      <c r="CL266" s="417"/>
      <c r="CM266" s="417"/>
      <c r="CN266" s="417"/>
      <c r="CO266" s="417"/>
      <c r="CP266" s="417"/>
      <c r="CQ266" s="417"/>
      <c r="CR266" s="417"/>
      <c r="CS266" s="417"/>
      <c r="CT266" s="417"/>
      <c r="CU266" s="417"/>
      <c r="CV266" s="417"/>
      <c r="CW266" s="417"/>
      <c r="CX266" s="417"/>
      <c r="CY266" s="417"/>
      <c r="CZ266" s="417"/>
      <c r="DA266" s="417"/>
      <c r="DB266" s="417"/>
      <c r="DC266" s="417"/>
      <c r="DD266" s="417"/>
      <c r="DE266" s="417"/>
      <c r="DF266" s="417"/>
      <c r="DG266" s="417"/>
      <c r="DH266" s="417"/>
      <c r="DI266" s="417"/>
      <c r="DJ266" s="417"/>
      <c r="DK266" s="417"/>
    </row>
    <row r="267" spans="1:115" s="416" customFormat="1" ht="16.149999999999999" hidden="1">
      <c r="A267" s="421"/>
      <c r="B267" s="421"/>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c r="AA267" s="417"/>
      <c r="AB267" s="417"/>
      <c r="AC267" s="417"/>
      <c r="AD267" s="417"/>
      <c r="AE267" s="417"/>
      <c r="AF267" s="417"/>
      <c r="AG267" s="417"/>
      <c r="AH267" s="417"/>
      <c r="AI267" s="417"/>
      <c r="AJ267" s="417"/>
      <c r="AK267" s="417"/>
      <c r="AL267" s="417"/>
      <c r="AM267" s="417"/>
      <c r="AN267" s="417"/>
      <c r="AO267" s="417"/>
      <c r="AP267" s="417"/>
      <c r="AQ267" s="417"/>
      <c r="AR267" s="417"/>
      <c r="AS267" s="417"/>
      <c r="AT267" s="417"/>
      <c r="AU267" s="417"/>
      <c r="AV267" s="417"/>
      <c r="AW267" s="417"/>
      <c r="AX267" s="417"/>
      <c r="AY267" s="417"/>
      <c r="AZ267" s="417"/>
      <c r="BA267" s="417"/>
      <c r="BB267" s="417"/>
      <c r="BC267" s="417"/>
      <c r="BD267" s="417"/>
      <c r="BE267" s="417"/>
      <c r="BF267" s="417"/>
      <c r="BG267" s="417"/>
      <c r="BH267" s="417"/>
      <c r="BI267" s="417"/>
      <c r="BJ267" s="417"/>
      <c r="BK267" s="417"/>
      <c r="BL267" s="417"/>
      <c r="BM267" s="417"/>
      <c r="BN267" s="417"/>
      <c r="BO267" s="417"/>
      <c r="BP267" s="417"/>
      <c r="BQ267" s="417"/>
      <c r="BR267" s="417"/>
      <c r="BS267" s="417"/>
      <c r="BT267" s="417"/>
      <c r="BU267" s="417"/>
      <c r="BV267" s="417"/>
      <c r="BW267" s="417"/>
      <c r="BX267" s="417"/>
      <c r="BY267" s="417"/>
      <c r="BZ267" s="417"/>
      <c r="CA267" s="417"/>
      <c r="CB267" s="417"/>
      <c r="CC267" s="417"/>
      <c r="CD267" s="417"/>
      <c r="CE267" s="417"/>
      <c r="CF267" s="417"/>
      <c r="CG267" s="417"/>
      <c r="CH267" s="417"/>
      <c r="CI267" s="417"/>
      <c r="CJ267" s="417"/>
      <c r="CK267" s="417"/>
      <c r="CL267" s="417"/>
      <c r="CM267" s="417"/>
      <c r="CN267" s="417"/>
      <c r="CO267" s="417"/>
      <c r="CP267" s="417"/>
      <c r="CQ267" s="417"/>
      <c r="CR267" s="417"/>
      <c r="CS267" s="417"/>
      <c r="CT267" s="417"/>
      <c r="CU267" s="417"/>
      <c r="CV267" s="417"/>
      <c r="CW267" s="417"/>
      <c r="CX267" s="417"/>
      <c r="CY267" s="417"/>
      <c r="CZ267" s="417"/>
      <c r="DA267" s="417"/>
      <c r="DB267" s="417"/>
      <c r="DC267" s="417"/>
      <c r="DD267" s="417"/>
      <c r="DE267" s="417"/>
      <c r="DF267" s="417"/>
      <c r="DG267" s="417"/>
      <c r="DH267" s="417"/>
      <c r="DI267" s="417"/>
      <c r="DJ267" s="417"/>
      <c r="DK267" s="417"/>
    </row>
    <row r="268" spans="1:115" s="416" customFormat="1" ht="16.149999999999999" hidden="1">
      <c r="A268" s="421"/>
      <c r="B268" s="421"/>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c r="AA268" s="417"/>
      <c r="AB268" s="417"/>
      <c r="AC268" s="417"/>
      <c r="AD268" s="417"/>
      <c r="AE268" s="417"/>
      <c r="AF268" s="417"/>
      <c r="AG268" s="417"/>
      <c r="AH268" s="417"/>
      <c r="AI268" s="417"/>
      <c r="AJ268" s="417"/>
      <c r="AK268" s="417"/>
      <c r="AL268" s="417"/>
      <c r="AM268" s="417"/>
      <c r="AN268" s="417"/>
      <c r="AO268" s="417"/>
      <c r="AP268" s="417"/>
      <c r="AQ268" s="417"/>
      <c r="AR268" s="417"/>
      <c r="AS268" s="417"/>
      <c r="AT268" s="417"/>
      <c r="AU268" s="417"/>
      <c r="AV268" s="417"/>
      <c r="AW268" s="417"/>
      <c r="AX268" s="417"/>
      <c r="AY268" s="417"/>
      <c r="AZ268" s="417"/>
      <c r="BA268" s="417"/>
      <c r="BB268" s="417"/>
      <c r="BC268" s="417"/>
      <c r="BD268" s="417"/>
      <c r="BE268" s="417"/>
      <c r="BF268" s="417"/>
      <c r="BG268" s="417"/>
      <c r="BH268" s="417"/>
      <c r="BI268" s="417"/>
      <c r="BJ268" s="417"/>
      <c r="BK268" s="417"/>
      <c r="BL268" s="417"/>
      <c r="BM268" s="417"/>
      <c r="BN268" s="417"/>
      <c r="BO268" s="417"/>
      <c r="BP268" s="417"/>
      <c r="BQ268" s="417"/>
      <c r="BR268" s="417"/>
      <c r="BS268" s="417"/>
      <c r="BT268" s="417"/>
      <c r="BU268" s="417"/>
      <c r="BV268" s="417"/>
      <c r="BW268" s="417"/>
      <c r="BX268" s="417"/>
      <c r="BY268" s="417"/>
      <c r="BZ268" s="417"/>
      <c r="CA268" s="417"/>
      <c r="CB268" s="417"/>
      <c r="CC268" s="417"/>
      <c r="CD268" s="417"/>
      <c r="CE268" s="417"/>
      <c r="CF268" s="417"/>
      <c r="CG268" s="417"/>
      <c r="CH268" s="417"/>
      <c r="CI268" s="417"/>
      <c r="CJ268" s="417"/>
      <c r="CK268" s="417"/>
      <c r="CL268" s="417"/>
      <c r="CM268" s="417"/>
      <c r="CN268" s="417"/>
      <c r="CO268" s="417"/>
      <c r="CP268" s="417"/>
      <c r="CQ268" s="417"/>
      <c r="CR268" s="417"/>
      <c r="CS268" s="417"/>
      <c r="CT268" s="417"/>
      <c r="CU268" s="417"/>
      <c r="CV268" s="417"/>
      <c r="CW268" s="417"/>
      <c r="CX268" s="417"/>
      <c r="CY268" s="417"/>
      <c r="CZ268" s="417"/>
      <c r="DA268" s="417"/>
      <c r="DB268" s="417"/>
      <c r="DC268" s="417"/>
      <c r="DD268" s="417"/>
      <c r="DE268" s="417"/>
      <c r="DF268" s="417"/>
      <c r="DG268" s="417"/>
      <c r="DH268" s="417"/>
      <c r="DI268" s="417"/>
      <c r="DJ268" s="417"/>
      <c r="DK268" s="417"/>
    </row>
    <row r="269" spans="1:115" s="416" customFormat="1" ht="16.149999999999999" hidden="1">
      <c r="A269" s="421"/>
      <c r="B269" s="421"/>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c r="AA269" s="417"/>
      <c r="AB269" s="417"/>
      <c r="AC269" s="417"/>
      <c r="AD269" s="417"/>
      <c r="AE269" s="417"/>
      <c r="AF269" s="417"/>
      <c r="AG269" s="417"/>
      <c r="AH269" s="417"/>
      <c r="AI269" s="417"/>
      <c r="AJ269" s="417"/>
      <c r="AK269" s="417"/>
      <c r="AL269" s="417"/>
      <c r="AM269" s="417"/>
      <c r="AN269" s="417"/>
      <c r="AO269" s="417"/>
      <c r="AP269" s="417"/>
      <c r="AQ269" s="417"/>
      <c r="AR269" s="417"/>
      <c r="AS269" s="417"/>
      <c r="AT269" s="417"/>
      <c r="AU269" s="417"/>
      <c r="AV269" s="417"/>
      <c r="AW269" s="417"/>
      <c r="AX269" s="417"/>
      <c r="AY269" s="417"/>
      <c r="AZ269" s="417"/>
      <c r="BA269" s="417"/>
      <c r="BB269" s="417"/>
      <c r="BC269" s="417"/>
      <c r="BD269" s="417"/>
      <c r="BE269" s="417"/>
      <c r="BF269" s="417"/>
      <c r="BG269" s="417"/>
      <c r="BH269" s="417"/>
      <c r="BI269" s="417"/>
      <c r="BJ269" s="417"/>
      <c r="BK269" s="417"/>
      <c r="BL269" s="417"/>
      <c r="BM269" s="417"/>
      <c r="BN269" s="417"/>
      <c r="BO269" s="417"/>
      <c r="BP269" s="417"/>
      <c r="BQ269" s="417"/>
      <c r="BR269" s="417"/>
      <c r="BS269" s="417"/>
      <c r="BT269" s="417"/>
      <c r="BU269" s="417"/>
      <c r="BV269" s="417"/>
      <c r="BW269" s="417"/>
      <c r="BX269" s="417"/>
      <c r="BY269" s="417"/>
      <c r="BZ269" s="417"/>
      <c r="CA269" s="417"/>
      <c r="CB269" s="417"/>
      <c r="CC269" s="417"/>
      <c r="CD269" s="417"/>
      <c r="CE269" s="417"/>
      <c r="CF269" s="417"/>
      <c r="CG269" s="417"/>
      <c r="CH269" s="417"/>
      <c r="CI269" s="417"/>
      <c r="CJ269" s="417"/>
      <c r="CK269" s="417"/>
      <c r="CL269" s="417"/>
      <c r="CM269" s="417"/>
      <c r="CN269" s="417"/>
      <c r="CO269" s="417"/>
      <c r="CP269" s="417"/>
      <c r="CQ269" s="417"/>
      <c r="CR269" s="417"/>
      <c r="CS269" s="417"/>
      <c r="CT269" s="417"/>
      <c r="CU269" s="417"/>
      <c r="CV269" s="417"/>
      <c r="CW269" s="417"/>
      <c r="CX269" s="417"/>
      <c r="CY269" s="417"/>
      <c r="CZ269" s="417"/>
      <c r="DA269" s="417"/>
      <c r="DB269" s="417"/>
      <c r="DC269" s="417"/>
      <c r="DD269" s="417"/>
      <c r="DE269" s="417"/>
      <c r="DF269" s="417"/>
      <c r="DG269" s="417"/>
      <c r="DH269" s="417"/>
      <c r="DI269" s="417"/>
      <c r="DJ269" s="417"/>
      <c r="DK269" s="417"/>
    </row>
    <row r="270" spans="1:115" s="416" customFormat="1" ht="16.149999999999999" hidden="1">
      <c r="A270" s="421"/>
      <c r="B270" s="421"/>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c r="AA270" s="417"/>
      <c r="AB270" s="417"/>
      <c r="AC270" s="417"/>
      <c r="AD270" s="417"/>
      <c r="AE270" s="417"/>
      <c r="AF270" s="417"/>
      <c r="AG270" s="417"/>
      <c r="AH270" s="417"/>
      <c r="AI270" s="417"/>
      <c r="AJ270" s="417"/>
      <c r="AK270" s="417"/>
      <c r="AL270" s="417"/>
      <c r="AM270" s="417"/>
      <c r="AN270" s="417"/>
      <c r="AO270" s="417"/>
      <c r="AP270" s="417"/>
      <c r="AQ270" s="417"/>
      <c r="AR270" s="417"/>
      <c r="AS270" s="417"/>
      <c r="AT270" s="417"/>
      <c r="AU270" s="417"/>
      <c r="AV270" s="417"/>
      <c r="AW270" s="417"/>
      <c r="AX270" s="417"/>
      <c r="AY270" s="417"/>
      <c r="AZ270" s="417"/>
      <c r="BA270" s="417"/>
      <c r="BB270" s="417"/>
      <c r="BC270" s="417"/>
      <c r="BD270" s="417"/>
      <c r="BE270" s="417"/>
      <c r="BF270" s="417"/>
      <c r="BG270" s="417"/>
      <c r="BH270" s="417"/>
      <c r="BI270" s="417"/>
      <c r="BJ270" s="417"/>
      <c r="BK270" s="417"/>
      <c r="BL270" s="417"/>
      <c r="BM270" s="417"/>
      <c r="BN270" s="417"/>
      <c r="BO270" s="417"/>
      <c r="BP270" s="417"/>
      <c r="BQ270" s="417"/>
      <c r="BR270" s="417"/>
      <c r="BS270" s="417"/>
      <c r="BT270" s="417"/>
      <c r="BU270" s="417"/>
      <c r="BV270" s="417"/>
      <c r="BW270" s="417"/>
      <c r="BX270" s="417"/>
      <c r="BY270" s="417"/>
      <c r="BZ270" s="417"/>
      <c r="CA270" s="417"/>
      <c r="CB270" s="417"/>
      <c r="CC270" s="417"/>
      <c r="CD270" s="417"/>
      <c r="CE270" s="417"/>
      <c r="CF270" s="417"/>
      <c r="CG270" s="417"/>
      <c r="CH270" s="417"/>
      <c r="CI270" s="417"/>
      <c r="CJ270" s="417"/>
      <c r="CK270" s="417"/>
      <c r="CL270" s="417"/>
      <c r="CM270" s="417"/>
      <c r="CN270" s="417"/>
      <c r="CO270" s="417"/>
      <c r="CP270" s="417"/>
      <c r="CQ270" s="417"/>
      <c r="CR270" s="417"/>
      <c r="CS270" s="417"/>
      <c r="CT270" s="417"/>
      <c r="CU270" s="417"/>
      <c r="CV270" s="417"/>
      <c r="CW270" s="417"/>
      <c r="CX270" s="417"/>
      <c r="CY270" s="417"/>
      <c r="CZ270" s="417"/>
      <c r="DA270" s="417"/>
      <c r="DB270" s="417"/>
      <c r="DC270" s="417"/>
      <c r="DD270" s="417"/>
      <c r="DE270" s="417"/>
      <c r="DF270" s="417"/>
      <c r="DG270" s="417"/>
      <c r="DH270" s="417"/>
      <c r="DI270" s="417"/>
      <c r="DJ270" s="417"/>
      <c r="DK270" s="417"/>
    </row>
    <row r="271" spans="1:115" s="416" customFormat="1" ht="16.149999999999999" hidden="1">
      <c r="A271" s="421"/>
      <c r="B271" s="421"/>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c r="AA271" s="417"/>
      <c r="AB271" s="417"/>
      <c r="AC271" s="417"/>
      <c r="AD271" s="417"/>
      <c r="AE271" s="417"/>
      <c r="AF271" s="417"/>
      <c r="AG271" s="417"/>
      <c r="AH271" s="417"/>
      <c r="AI271" s="417"/>
      <c r="AJ271" s="417"/>
      <c r="AK271" s="417"/>
      <c r="AL271" s="417"/>
      <c r="AM271" s="417"/>
      <c r="AN271" s="417"/>
      <c r="AO271" s="417"/>
      <c r="AP271" s="417"/>
      <c r="AQ271" s="417"/>
      <c r="AR271" s="417"/>
      <c r="AS271" s="417"/>
      <c r="AT271" s="417"/>
      <c r="AU271" s="417"/>
      <c r="AV271" s="417"/>
      <c r="AW271" s="417"/>
      <c r="AX271" s="417"/>
      <c r="AY271" s="417"/>
      <c r="AZ271" s="417"/>
      <c r="BA271" s="417"/>
      <c r="BB271" s="417"/>
      <c r="BC271" s="417"/>
      <c r="BD271" s="417"/>
      <c r="BE271" s="417"/>
      <c r="BF271" s="417"/>
      <c r="BG271" s="417"/>
      <c r="BH271" s="417"/>
      <c r="BI271" s="417"/>
      <c r="BJ271" s="417"/>
      <c r="BK271" s="417"/>
      <c r="BL271" s="417"/>
      <c r="BM271" s="417"/>
      <c r="BN271" s="417"/>
      <c r="BO271" s="417"/>
      <c r="BP271" s="417"/>
      <c r="BQ271" s="417"/>
      <c r="BR271" s="417"/>
      <c r="BS271" s="417"/>
      <c r="BT271" s="417"/>
      <c r="BU271" s="417"/>
      <c r="BV271" s="417"/>
      <c r="BW271" s="417"/>
      <c r="BX271" s="417"/>
      <c r="BY271" s="417"/>
      <c r="BZ271" s="417"/>
      <c r="CA271" s="417"/>
      <c r="CB271" s="417"/>
      <c r="CC271" s="417"/>
      <c r="CD271" s="417"/>
      <c r="CE271" s="417"/>
      <c r="CF271" s="417"/>
      <c r="CG271" s="417"/>
      <c r="CH271" s="417"/>
      <c r="CI271" s="417"/>
      <c r="CJ271" s="417"/>
      <c r="CK271" s="417"/>
      <c r="CL271" s="417"/>
      <c r="CM271" s="417"/>
      <c r="CN271" s="417"/>
      <c r="CO271" s="417"/>
      <c r="CP271" s="417"/>
      <c r="CQ271" s="417"/>
      <c r="CR271" s="417"/>
      <c r="CS271" s="417"/>
      <c r="CT271" s="417"/>
      <c r="CU271" s="417"/>
      <c r="CV271" s="417"/>
      <c r="CW271" s="417"/>
      <c r="CX271" s="417"/>
      <c r="CY271" s="417"/>
      <c r="CZ271" s="417"/>
      <c r="DA271" s="417"/>
      <c r="DB271" s="417"/>
      <c r="DC271" s="417"/>
      <c r="DD271" s="417"/>
      <c r="DE271" s="417"/>
      <c r="DF271" s="417"/>
      <c r="DG271" s="417"/>
      <c r="DH271" s="417"/>
      <c r="DI271" s="417"/>
      <c r="DJ271" s="417"/>
      <c r="DK271" s="417"/>
    </row>
    <row r="272" spans="1:115" s="416" customFormat="1" ht="16.149999999999999" hidden="1">
      <c r="A272" s="421"/>
      <c r="B272" s="421"/>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c r="AA272" s="417"/>
      <c r="AB272" s="417"/>
      <c r="AC272" s="417"/>
      <c r="AD272" s="417"/>
      <c r="AE272" s="417"/>
      <c r="AF272" s="417"/>
      <c r="AG272" s="417"/>
      <c r="AH272" s="417"/>
      <c r="AI272" s="417"/>
      <c r="AJ272" s="417"/>
      <c r="AK272" s="417"/>
      <c r="AL272" s="417"/>
      <c r="AM272" s="417"/>
      <c r="AN272" s="417"/>
      <c r="AO272" s="417"/>
      <c r="AP272" s="417"/>
      <c r="AQ272" s="417"/>
      <c r="AR272" s="417"/>
      <c r="AS272" s="417"/>
      <c r="AT272" s="417"/>
      <c r="AU272" s="417"/>
      <c r="AV272" s="417"/>
      <c r="AW272" s="417"/>
      <c r="AX272" s="417"/>
      <c r="AY272" s="417"/>
      <c r="AZ272" s="417"/>
      <c r="BA272" s="417"/>
      <c r="BB272" s="417"/>
      <c r="BC272" s="417"/>
      <c r="BD272" s="417"/>
      <c r="BE272" s="417"/>
      <c r="BF272" s="417"/>
      <c r="BG272" s="417"/>
      <c r="BH272" s="417"/>
      <c r="BI272" s="417"/>
      <c r="BJ272" s="417"/>
      <c r="BK272" s="417"/>
      <c r="BL272" s="417"/>
      <c r="BM272" s="417"/>
      <c r="BN272" s="417"/>
      <c r="BO272" s="417"/>
      <c r="BP272" s="417"/>
      <c r="BQ272" s="417"/>
      <c r="BR272" s="417"/>
      <c r="BS272" s="417"/>
      <c r="BT272" s="417"/>
      <c r="BU272" s="417"/>
      <c r="BV272" s="417"/>
      <c r="BW272" s="417"/>
      <c r="BX272" s="417"/>
      <c r="BY272" s="417"/>
      <c r="BZ272" s="417"/>
      <c r="CA272" s="417"/>
      <c r="CB272" s="417"/>
      <c r="CC272" s="417"/>
      <c r="CD272" s="417"/>
      <c r="CE272" s="417"/>
      <c r="CF272" s="417"/>
      <c r="CG272" s="417"/>
      <c r="CH272" s="417"/>
      <c r="CI272" s="417"/>
      <c r="CJ272" s="417"/>
      <c r="CK272" s="417"/>
      <c r="CL272" s="417"/>
      <c r="CM272" s="417"/>
      <c r="CN272" s="417"/>
      <c r="CO272" s="417"/>
      <c r="CP272" s="417"/>
      <c r="CQ272" s="417"/>
      <c r="CR272" s="417"/>
      <c r="CS272" s="417"/>
      <c r="CT272" s="417"/>
      <c r="CU272" s="417"/>
      <c r="CV272" s="417"/>
      <c r="CW272" s="417"/>
      <c r="CX272" s="417"/>
      <c r="CY272" s="417"/>
      <c r="CZ272" s="417"/>
      <c r="DA272" s="417"/>
      <c r="DB272" s="417"/>
      <c r="DC272" s="417"/>
      <c r="DD272" s="417"/>
      <c r="DE272" s="417"/>
      <c r="DF272" s="417"/>
      <c r="DG272" s="417"/>
      <c r="DH272" s="417"/>
      <c r="DI272" s="417"/>
      <c r="DJ272" s="417"/>
      <c r="DK272" s="417"/>
    </row>
    <row r="273" spans="1:115" s="416" customFormat="1" ht="16.149999999999999" hidden="1">
      <c r="A273" s="421"/>
      <c r="B273" s="421"/>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417"/>
      <c r="AH273" s="417"/>
      <c r="AI273" s="417"/>
      <c r="AJ273" s="417"/>
      <c r="AK273" s="417"/>
      <c r="AL273" s="417"/>
      <c r="AM273" s="417"/>
      <c r="AN273" s="417"/>
      <c r="AO273" s="417"/>
      <c r="AP273" s="417"/>
      <c r="AQ273" s="417"/>
      <c r="AR273" s="417"/>
      <c r="AS273" s="417"/>
      <c r="AT273" s="417"/>
      <c r="AU273" s="417"/>
      <c r="AV273" s="417"/>
      <c r="AW273" s="417"/>
      <c r="AX273" s="417"/>
      <c r="AY273" s="417"/>
      <c r="AZ273" s="417"/>
      <c r="BA273" s="417"/>
      <c r="BB273" s="417"/>
      <c r="BC273" s="417"/>
      <c r="BD273" s="417"/>
      <c r="BE273" s="417"/>
      <c r="BF273" s="417"/>
      <c r="BG273" s="417"/>
      <c r="BH273" s="417"/>
      <c r="BI273" s="417"/>
      <c r="BJ273" s="417"/>
      <c r="BK273" s="417"/>
      <c r="BL273" s="417"/>
      <c r="BM273" s="417"/>
      <c r="BN273" s="417"/>
      <c r="BO273" s="417"/>
      <c r="BP273" s="417"/>
      <c r="BQ273" s="417"/>
      <c r="BR273" s="417"/>
      <c r="BS273" s="417"/>
      <c r="BT273" s="417"/>
      <c r="BU273" s="417"/>
      <c r="BV273" s="417"/>
      <c r="BW273" s="417"/>
      <c r="BX273" s="417"/>
      <c r="BY273" s="417"/>
      <c r="BZ273" s="417"/>
      <c r="CA273" s="417"/>
      <c r="CB273" s="417"/>
      <c r="CC273" s="417"/>
      <c r="CD273" s="417"/>
      <c r="CE273" s="417"/>
      <c r="CF273" s="417"/>
      <c r="CG273" s="417"/>
      <c r="CH273" s="417"/>
      <c r="CI273" s="417"/>
      <c r="CJ273" s="417"/>
      <c r="CK273" s="417"/>
      <c r="CL273" s="417"/>
      <c r="CM273" s="417"/>
      <c r="CN273" s="417"/>
      <c r="CO273" s="417"/>
      <c r="CP273" s="417"/>
      <c r="CQ273" s="417"/>
      <c r="CR273" s="417"/>
      <c r="CS273" s="417"/>
      <c r="CT273" s="417"/>
      <c r="CU273" s="417"/>
      <c r="CV273" s="417"/>
      <c r="CW273" s="417"/>
      <c r="CX273" s="417"/>
      <c r="CY273" s="417"/>
      <c r="CZ273" s="417"/>
      <c r="DA273" s="417"/>
      <c r="DB273" s="417"/>
      <c r="DC273" s="417"/>
      <c r="DD273" s="417"/>
      <c r="DE273" s="417"/>
      <c r="DF273" s="417"/>
      <c r="DG273" s="417"/>
      <c r="DH273" s="417"/>
      <c r="DI273" s="417"/>
      <c r="DJ273" s="417"/>
      <c r="DK273" s="417"/>
    </row>
    <row r="274" spans="1:115" s="416" customFormat="1" ht="16.149999999999999" hidden="1">
      <c r="A274" s="421"/>
      <c r="B274" s="421"/>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c r="AA274" s="417"/>
      <c r="AB274" s="417"/>
      <c r="AC274" s="417"/>
      <c r="AD274" s="417"/>
      <c r="AE274" s="417"/>
      <c r="AF274" s="417"/>
      <c r="AG274" s="417"/>
      <c r="AH274" s="417"/>
      <c r="AI274" s="417"/>
      <c r="AJ274" s="417"/>
      <c r="AK274" s="417"/>
      <c r="AL274" s="417"/>
      <c r="AM274" s="417"/>
      <c r="AN274" s="417"/>
      <c r="AO274" s="417"/>
      <c r="AP274" s="417"/>
      <c r="AQ274" s="417"/>
      <c r="AR274" s="417"/>
      <c r="AS274" s="417"/>
      <c r="AT274" s="417"/>
      <c r="AU274" s="417"/>
      <c r="AV274" s="417"/>
      <c r="AW274" s="417"/>
      <c r="AX274" s="417"/>
      <c r="AY274" s="417"/>
      <c r="AZ274" s="417"/>
      <c r="BA274" s="417"/>
      <c r="BB274" s="417"/>
      <c r="BC274" s="417"/>
      <c r="BD274" s="417"/>
      <c r="BE274" s="417"/>
      <c r="BF274" s="417"/>
      <c r="BG274" s="417"/>
      <c r="BH274" s="417"/>
      <c r="BI274" s="417"/>
      <c r="BJ274" s="417"/>
      <c r="BK274" s="417"/>
      <c r="BL274" s="417"/>
      <c r="BM274" s="417"/>
      <c r="BN274" s="417"/>
      <c r="BO274" s="417"/>
      <c r="BP274" s="417"/>
      <c r="BQ274" s="417"/>
      <c r="BR274" s="417"/>
      <c r="BS274" s="417"/>
      <c r="BT274" s="417"/>
      <c r="BU274" s="417"/>
      <c r="BV274" s="417"/>
      <c r="BW274" s="417"/>
      <c r="BX274" s="417"/>
      <c r="BY274" s="417"/>
      <c r="BZ274" s="417"/>
      <c r="CA274" s="417"/>
      <c r="CB274" s="417"/>
      <c r="CC274" s="417"/>
      <c r="CD274" s="417"/>
      <c r="CE274" s="417"/>
      <c r="CF274" s="417"/>
      <c r="CG274" s="417"/>
      <c r="CH274" s="417"/>
      <c r="CI274" s="417"/>
      <c r="CJ274" s="417"/>
      <c r="CK274" s="417"/>
      <c r="CL274" s="417"/>
      <c r="CM274" s="417"/>
      <c r="CN274" s="417"/>
      <c r="CO274" s="417"/>
      <c r="CP274" s="417"/>
      <c r="CQ274" s="417"/>
      <c r="CR274" s="417"/>
      <c r="CS274" s="417"/>
      <c r="CT274" s="417"/>
      <c r="CU274" s="417"/>
      <c r="CV274" s="417"/>
      <c r="CW274" s="417"/>
      <c r="CX274" s="417"/>
      <c r="CY274" s="417"/>
      <c r="CZ274" s="417"/>
      <c r="DA274" s="417"/>
      <c r="DB274" s="417"/>
      <c r="DC274" s="417"/>
      <c r="DD274" s="417"/>
      <c r="DE274" s="417"/>
      <c r="DF274" s="417"/>
      <c r="DG274" s="417"/>
      <c r="DH274" s="417"/>
      <c r="DI274" s="417"/>
      <c r="DJ274" s="417"/>
      <c r="DK274" s="417"/>
    </row>
    <row r="275" spans="1:115" s="416" customFormat="1" ht="16.149999999999999" hidden="1">
      <c r="A275" s="421"/>
      <c r="B275" s="421"/>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c r="AA275" s="417"/>
      <c r="AB275" s="417"/>
      <c r="AC275" s="417"/>
      <c r="AD275" s="417"/>
      <c r="AE275" s="417"/>
      <c r="AF275" s="417"/>
      <c r="AG275" s="417"/>
      <c r="AH275" s="417"/>
      <c r="AI275" s="417"/>
      <c r="AJ275" s="417"/>
      <c r="AK275" s="417"/>
      <c r="AL275" s="417"/>
      <c r="AM275" s="417"/>
      <c r="AN275" s="417"/>
      <c r="AO275" s="417"/>
      <c r="AP275" s="417"/>
      <c r="AQ275" s="417"/>
      <c r="AR275" s="417"/>
      <c r="AS275" s="417"/>
      <c r="AT275" s="417"/>
      <c r="AU275" s="417"/>
      <c r="AV275" s="417"/>
      <c r="AW275" s="417"/>
      <c r="AX275" s="417"/>
      <c r="AY275" s="417"/>
      <c r="AZ275" s="417"/>
      <c r="BA275" s="417"/>
      <c r="BB275" s="417"/>
      <c r="BC275" s="417"/>
      <c r="BD275" s="417"/>
      <c r="BE275" s="417"/>
      <c r="BF275" s="417"/>
      <c r="BG275" s="417"/>
      <c r="BH275" s="417"/>
      <c r="BI275" s="417"/>
      <c r="BJ275" s="417"/>
      <c r="BK275" s="417"/>
      <c r="BL275" s="417"/>
      <c r="BM275" s="417"/>
      <c r="BN275" s="417"/>
      <c r="BO275" s="417"/>
      <c r="BP275" s="417"/>
      <c r="BQ275" s="417"/>
      <c r="BR275" s="417"/>
      <c r="BS275" s="417"/>
      <c r="BT275" s="417"/>
      <c r="BU275" s="417"/>
      <c r="BV275" s="417"/>
      <c r="BW275" s="417"/>
      <c r="BX275" s="417"/>
      <c r="BY275" s="417"/>
      <c r="BZ275" s="417"/>
      <c r="CA275" s="417"/>
      <c r="CB275" s="417"/>
      <c r="CC275" s="417"/>
      <c r="CD275" s="417"/>
      <c r="CE275" s="417"/>
      <c r="CF275" s="417"/>
      <c r="CG275" s="417"/>
      <c r="CH275" s="417"/>
      <c r="CI275" s="417"/>
      <c r="CJ275" s="417"/>
      <c r="CK275" s="417"/>
      <c r="CL275" s="417"/>
      <c r="CM275" s="417"/>
      <c r="CN275" s="417"/>
      <c r="CO275" s="417"/>
      <c r="CP275" s="417"/>
      <c r="CQ275" s="417"/>
      <c r="CR275" s="417"/>
      <c r="CS275" s="417"/>
      <c r="CT275" s="417"/>
      <c r="CU275" s="417"/>
      <c r="CV275" s="417"/>
      <c r="CW275" s="417"/>
      <c r="CX275" s="417"/>
      <c r="CY275" s="417"/>
      <c r="CZ275" s="417"/>
      <c r="DA275" s="417"/>
      <c r="DB275" s="417"/>
      <c r="DC275" s="417"/>
      <c r="DD275" s="417"/>
      <c r="DE275" s="417"/>
      <c r="DF275" s="417"/>
      <c r="DG275" s="417"/>
      <c r="DH275" s="417"/>
      <c r="DI275" s="417"/>
      <c r="DJ275" s="417"/>
      <c r="DK275" s="417"/>
    </row>
    <row r="276" spans="1:115" s="416" customFormat="1" ht="16.149999999999999" hidden="1">
      <c r="A276" s="421"/>
      <c r="B276" s="421"/>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c r="AA276" s="417"/>
      <c r="AB276" s="417"/>
      <c r="AC276" s="417"/>
      <c r="AD276" s="417"/>
      <c r="AE276" s="417"/>
      <c r="AF276" s="417"/>
      <c r="AG276" s="417"/>
      <c r="AH276" s="417"/>
      <c r="AI276" s="417"/>
      <c r="AJ276" s="417"/>
      <c r="AK276" s="417"/>
      <c r="AL276" s="417"/>
      <c r="AM276" s="417"/>
      <c r="AN276" s="417"/>
      <c r="AO276" s="417"/>
      <c r="AP276" s="417"/>
      <c r="AQ276" s="417"/>
      <c r="AR276" s="417"/>
      <c r="AS276" s="417"/>
      <c r="AT276" s="417"/>
      <c r="AU276" s="417"/>
      <c r="AV276" s="417"/>
      <c r="AW276" s="417"/>
      <c r="AX276" s="417"/>
      <c r="AY276" s="417"/>
      <c r="AZ276" s="417"/>
      <c r="BA276" s="417"/>
      <c r="BB276" s="417"/>
      <c r="BC276" s="417"/>
      <c r="BD276" s="417"/>
      <c r="BE276" s="417"/>
      <c r="BF276" s="417"/>
      <c r="BG276" s="417"/>
      <c r="BH276" s="417"/>
      <c r="BI276" s="417"/>
      <c r="BJ276" s="417"/>
      <c r="BK276" s="417"/>
      <c r="BL276" s="417"/>
      <c r="BM276" s="417"/>
      <c r="BN276" s="417"/>
      <c r="BO276" s="417"/>
      <c r="BP276" s="417"/>
      <c r="BQ276" s="417"/>
      <c r="BR276" s="417"/>
      <c r="BS276" s="417"/>
      <c r="BT276" s="417"/>
      <c r="BU276" s="417"/>
      <c r="BV276" s="417"/>
      <c r="BW276" s="417"/>
      <c r="BX276" s="417"/>
      <c r="BY276" s="417"/>
      <c r="BZ276" s="417"/>
      <c r="CA276" s="417"/>
      <c r="CB276" s="417"/>
      <c r="CC276" s="417"/>
      <c r="CD276" s="417"/>
      <c r="CE276" s="417"/>
      <c r="CF276" s="417"/>
      <c r="CG276" s="417"/>
      <c r="CH276" s="417"/>
      <c r="CI276" s="417"/>
      <c r="CJ276" s="417"/>
      <c r="CK276" s="417"/>
      <c r="CL276" s="417"/>
      <c r="CM276" s="417"/>
      <c r="CN276" s="417"/>
      <c r="CO276" s="417"/>
      <c r="CP276" s="417"/>
      <c r="CQ276" s="417"/>
      <c r="CR276" s="417"/>
      <c r="CS276" s="417"/>
      <c r="CT276" s="417"/>
      <c r="CU276" s="417"/>
      <c r="CV276" s="417"/>
      <c r="CW276" s="417"/>
      <c r="CX276" s="417"/>
      <c r="CY276" s="417"/>
      <c r="CZ276" s="417"/>
      <c r="DA276" s="417"/>
      <c r="DB276" s="417"/>
      <c r="DC276" s="417"/>
      <c r="DD276" s="417"/>
      <c r="DE276" s="417"/>
      <c r="DF276" s="417"/>
      <c r="DG276" s="417"/>
      <c r="DH276" s="417"/>
      <c r="DI276" s="417"/>
      <c r="DJ276" s="417"/>
      <c r="DK276" s="417"/>
    </row>
    <row r="277" spans="1:115" s="416" customFormat="1" ht="16.149999999999999" hidden="1">
      <c r="A277" s="421"/>
      <c r="B277" s="421"/>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c r="AA277" s="417"/>
      <c r="AB277" s="417"/>
      <c r="AC277" s="417"/>
      <c r="AD277" s="417"/>
      <c r="AE277" s="417"/>
      <c r="AF277" s="417"/>
      <c r="AG277" s="417"/>
      <c r="AH277" s="417"/>
      <c r="AI277" s="417"/>
      <c r="AJ277" s="417"/>
      <c r="AK277" s="417"/>
      <c r="AL277" s="417"/>
      <c r="AM277" s="417"/>
      <c r="AN277" s="417"/>
      <c r="AO277" s="417"/>
      <c r="AP277" s="417"/>
      <c r="AQ277" s="417"/>
      <c r="AR277" s="417"/>
      <c r="AS277" s="417"/>
      <c r="AT277" s="417"/>
      <c r="AU277" s="417"/>
      <c r="AV277" s="417"/>
      <c r="AW277" s="417"/>
      <c r="AX277" s="417"/>
      <c r="AY277" s="417"/>
      <c r="AZ277" s="417"/>
      <c r="BA277" s="417"/>
      <c r="BB277" s="417"/>
      <c r="BC277" s="417"/>
      <c r="BD277" s="417"/>
      <c r="BE277" s="417"/>
      <c r="BF277" s="417"/>
      <c r="BG277" s="417"/>
      <c r="BH277" s="417"/>
      <c r="BI277" s="417"/>
      <c r="BJ277" s="417"/>
      <c r="BK277" s="417"/>
      <c r="BL277" s="417"/>
      <c r="BM277" s="417"/>
      <c r="BN277" s="417"/>
      <c r="BO277" s="417"/>
      <c r="BP277" s="417"/>
      <c r="BQ277" s="417"/>
      <c r="BR277" s="417"/>
      <c r="BS277" s="417"/>
      <c r="BT277" s="417"/>
      <c r="BU277" s="417"/>
      <c r="BV277" s="417"/>
      <c r="BW277" s="417"/>
      <c r="BX277" s="417"/>
      <c r="BY277" s="417"/>
      <c r="BZ277" s="417"/>
      <c r="CA277" s="417"/>
      <c r="CB277" s="417"/>
      <c r="CC277" s="417"/>
      <c r="CD277" s="417"/>
      <c r="CE277" s="417"/>
      <c r="CF277" s="417"/>
      <c r="CG277" s="417"/>
      <c r="CH277" s="417"/>
      <c r="CI277" s="417"/>
      <c r="CJ277" s="417"/>
      <c r="CK277" s="417"/>
      <c r="CL277" s="417"/>
      <c r="CM277" s="417"/>
      <c r="CN277" s="417"/>
      <c r="CO277" s="417"/>
      <c r="CP277" s="417"/>
      <c r="CQ277" s="417"/>
      <c r="CR277" s="417"/>
      <c r="CS277" s="417"/>
      <c r="CT277" s="417"/>
      <c r="CU277" s="417"/>
      <c r="CV277" s="417"/>
      <c r="CW277" s="417"/>
      <c r="CX277" s="417"/>
      <c r="CY277" s="417"/>
      <c r="CZ277" s="417"/>
      <c r="DA277" s="417"/>
      <c r="DB277" s="417"/>
      <c r="DC277" s="417"/>
      <c r="DD277" s="417"/>
      <c r="DE277" s="417"/>
      <c r="DF277" s="417"/>
      <c r="DG277" s="417"/>
      <c r="DH277" s="417"/>
      <c r="DI277" s="417"/>
      <c r="DJ277" s="417"/>
      <c r="DK277" s="417"/>
    </row>
    <row r="278" spans="1:115" s="416" customFormat="1" ht="16.149999999999999" hidden="1">
      <c r="A278" s="421"/>
      <c r="B278" s="421"/>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c r="AA278" s="417"/>
      <c r="AB278" s="417"/>
      <c r="AC278" s="417"/>
      <c r="AD278" s="417"/>
      <c r="AE278" s="417"/>
      <c r="AF278" s="417"/>
      <c r="AG278" s="417"/>
      <c r="AH278" s="417"/>
      <c r="AI278" s="417"/>
      <c r="AJ278" s="417"/>
      <c r="AK278" s="417"/>
      <c r="AL278" s="417"/>
      <c r="AM278" s="417"/>
      <c r="AN278" s="417"/>
      <c r="AO278" s="417"/>
      <c r="AP278" s="417"/>
      <c r="AQ278" s="417"/>
      <c r="AR278" s="417"/>
      <c r="AS278" s="417"/>
      <c r="AT278" s="417"/>
      <c r="AU278" s="417"/>
      <c r="AV278" s="417"/>
      <c r="AW278" s="417"/>
      <c r="AX278" s="417"/>
      <c r="AY278" s="417"/>
      <c r="AZ278" s="417"/>
      <c r="BA278" s="417"/>
      <c r="BB278" s="417"/>
      <c r="BC278" s="417"/>
      <c r="BD278" s="417"/>
      <c r="BE278" s="417"/>
      <c r="BF278" s="417"/>
      <c r="BG278" s="417"/>
      <c r="BH278" s="417"/>
      <c r="BI278" s="417"/>
      <c r="BJ278" s="417"/>
      <c r="BK278" s="417"/>
      <c r="BL278" s="417"/>
      <c r="BM278" s="417"/>
      <c r="BN278" s="417"/>
      <c r="BO278" s="417"/>
      <c r="BP278" s="417"/>
      <c r="BQ278" s="417"/>
      <c r="BR278" s="417"/>
      <c r="BS278" s="417"/>
      <c r="BT278" s="417"/>
      <c r="BU278" s="417"/>
      <c r="BV278" s="417"/>
      <c r="BW278" s="417"/>
      <c r="BX278" s="417"/>
      <c r="BY278" s="417"/>
      <c r="BZ278" s="417"/>
      <c r="CA278" s="417"/>
      <c r="CB278" s="417"/>
      <c r="CC278" s="417"/>
      <c r="CD278" s="417"/>
      <c r="CE278" s="417"/>
      <c r="CF278" s="417"/>
      <c r="CG278" s="417"/>
      <c r="CH278" s="417"/>
      <c r="CI278" s="417"/>
      <c r="CJ278" s="417"/>
      <c r="CK278" s="417"/>
      <c r="CL278" s="417"/>
      <c r="CM278" s="417"/>
      <c r="CN278" s="417"/>
      <c r="CO278" s="417"/>
      <c r="CP278" s="417"/>
      <c r="CQ278" s="417"/>
      <c r="CR278" s="417"/>
      <c r="CS278" s="417"/>
      <c r="CT278" s="417"/>
      <c r="CU278" s="417"/>
      <c r="CV278" s="417"/>
      <c r="CW278" s="417"/>
      <c r="CX278" s="417"/>
      <c r="CY278" s="417"/>
      <c r="CZ278" s="417"/>
      <c r="DA278" s="417"/>
      <c r="DB278" s="417"/>
      <c r="DC278" s="417"/>
      <c r="DD278" s="417"/>
      <c r="DE278" s="417"/>
      <c r="DF278" s="417"/>
      <c r="DG278" s="417"/>
      <c r="DH278" s="417"/>
      <c r="DI278" s="417"/>
      <c r="DJ278" s="417"/>
      <c r="DK278" s="417"/>
    </row>
    <row r="279" spans="1:115" s="416" customFormat="1" ht="16.149999999999999" hidden="1">
      <c r="A279" s="421"/>
      <c r="B279" s="421"/>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c r="AA279" s="417"/>
      <c r="AB279" s="417"/>
      <c r="AC279" s="417"/>
      <c r="AD279" s="417"/>
      <c r="AE279" s="417"/>
      <c r="AF279" s="417"/>
      <c r="AG279" s="417"/>
      <c r="AH279" s="417"/>
      <c r="AI279" s="417"/>
      <c r="AJ279" s="417"/>
      <c r="AK279" s="417"/>
      <c r="AL279" s="417"/>
      <c r="AM279" s="417"/>
      <c r="AN279" s="417"/>
      <c r="AO279" s="417"/>
      <c r="AP279" s="417"/>
      <c r="AQ279" s="417"/>
      <c r="AR279" s="417"/>
      <c r="AS279" s="417"/>
      <c r="AT279" s="417"/>
      <c r="AU279" s="417"/>
      <c r="AV279" s="417"/>
      <c r="AW279" s="417"/>
      <c r="AX279" s="417"/>
      <c r="AY279" s="417"/>
      <c r="AZ279" s="417"/>
      <c r="BA279" s="417"/>
      <c r="BB279" s="417"/>
      <c r="BC279" s="417"/>
      <c r="BD279" s="417"/>
      <c r="BE279" s="417"/>
      <c r="BF279" s="417"/>
      <c r="BG279" s="417"/>
      <c r="BH279" s="417"/>
      <c r="BI279" s="417"/>
      <c r="BJ279" s="417"/>
      <c r="BK279" s="417"/>
      <c r="BL279" s="417"/>
      <c r="BM279" s="417"/>
      <c r="BN279" s="417"/>
      <c r="BO279" s="417"/>
      <c r="BP279" s="417"/>
      <c r="BQ279" s="417"/>
      <c r="BR279" s="417"/>
      <c r="BS279" s="417"/>
      <c r="BT279" s="417"/>
      <c r="BU279" s="417"/>
      <c r="BV279" s="417"/>
      <c r="BW279" s="417"/>
      <c r="BX279" s="417"/>
      <c r="BY279" s="417"/>
      <c r="BZ279" s="417"/>
      <c r="CA279" s="417"/>
      <c r="CB279" s="417"/>
      <c r="CC279" s="417"/>
      <c r="CD279" s="417"/>
      <c r="CE279" s="417"/>
      <c r="CF279" s="417"/>
      <c r="CG279" s="417"/>
      <c r="CH279" s="417"/>
      <c r="CI279" s="417"/>
      <c r="CJ279" s="417"/>
      <c r="CK279" s="417"/>
      <c r="CL279" s="417"/>
      <c r="CM279" s="417"/>
      <c r="CN279" s="417"/>
      <c r="CO279" s="417"/>
      <c r="CP279" s="417"/>
      <c r="CQ279" s="417"/>
      <c r="CR279" s="417"/>
      <c r="CS279" s="417"/>
      <c r="CT279" s="417"/>
      <c r="CU279" s="417"/>
      <c r="CV279" s="417"/>
      <c r="CW279" s="417"/>
      <c r="CX279" s="417"/>
      <c r="CY279" s="417"/>
      <c r="CZ279" s="417"/>
      <c r="DA279" s="417"/>
      <c r="DB279" s="417"/>
      <c r="DC279" s="417"/>
      <c r="DD279" s="417"/>
      <c r="DE279" s="417"/>
      <c r="DF279" s="417"/>
      <c r="DG279" s="417"/>
      <c r="DH279" s="417"/>
      <c r="DI279" s="417"/>
      <c r="DJ279" s="417"/>
      <c r="DK279" s="417"/>
    </row>
    <row r="280" spans="1:115" s="416" customFormat="1" ht="16.149999999999999" hidden="1">
      <c r="A280" s="421"/>
      <c r="B280" s="421"/>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c r="AA280" s="417"/>
      <c r="AB280" s="417"/>
      <c r="AC280" s="417"/>
      <c r="AD280" s="417"/>
      <c r="AE280" s="417"/>
      <c r="AF280" s="417"/>
      <c r="AG280" s="417"/>
      <c r="AH280" s="417"/>
      <c r="AI280" s="417"/>
      <c r="AJ280" s="417"/>
      <c r="AK280" s="417"/>
      <c r="AL280" s="417"/>
      <c r="AM280" s="417"/>
      <c r="AN280" s="417"/>
      <c r="AO280" s="417"/>
      <c r="AP280" s="417"/>
      <c r="AQ280" s="417"/>
      <c r="AR280" s="417"/>
      <c r="AS280" s="417"/>
      <c r="AT280" s="417"/>
      <c r="AU280" s="417"/>
      <c r="AV280" s="417"/>
      <c r="AW280" s="417"/>
      <c r="AX280" s="417"/>
      <c r="AY280" s="417"/>
      <c r="AZ280" s="417"/>
      <c r="BA280" s="417"/>
      <c r="BB280" s="417"/>
      <c r="BC280" s="417"/>
      <c r="BD280" s="417"/>
      <c r="BE280" s="417"/>
      <c r="BF280" s="417"/>
      <c r="BG280" s="417"/>
      <c r="BH280" s="417"/>
      <c r="BI280" s="417"/>
      <c r="BJ280" s="417"/>
      <c r="BK280" s="417"/>
      <c r="BL280" s="417"/>
      <c r="BM280" s="417"/>
      <c r="BN280" s="417"/>
      <c r="BO280" s="417"/>
      <c r="BP280" s="417"/>
      <c r="BQ280" s="417"/>
      <c r="BR280" s="417"/>
      <c r="BS280" s="417"/>
      <c r="BT280" s="417"/>
      <c r="BU280" s="417"/>
      <c r="BV280" s="417"/>
      <c r="BW280" s="417"/>
      <c r="BX280" s="417"/>
      <c r="BY280" s="417"/>
      <c r="BZ280" s="417"/>
      <c r="CA280" s="417"/>
      <c r="CB280" s="417"/>
      <c r="CC280" s="417"/>
      <c r="CD280" s="417"/>
      <c r="CE280" s="417"/>
      <c r="CF280" s="417"/>
      <c r="CG280" s="417"/>
      <c r="CH280" s="417"/>
      <c r="CI280" s="417"/>
      <c r="CJ280" s="417"/>
      <c r="CK280" s="417"/>
      <c r="CL280" s="417"/>
      <c r="CM280" s="417"/>
      <c r="CN280" s="417"/>
      <c r="CO280" s="417"/>
      <c r="CP280" s="417"/>
      <c r="CQ280" s="417"/>
      <c r="CR280" s="417"/>
      <c r="CS280" s="417"/>
      <c r="CT280" s="417"/>
      <c r="CU280" s="417"/>
      <c r="CV280" s="417"/>
      <c r="CW280" s="417"/>
      <c r="CX280" s="417"/>
      <c r="CY280" s="417"/>
      <c r="CZ280" s="417"/>
      <c r="DA280" s="417"/>
      <c r="DB280" s="417"/>
      <c r="DC280" s="417"/>
      <c r="DD280" s="417"/>
      <c r="DE280" s="417"/>
      <c r="DF280" s="417"/>
      <c r="DG280" s="417"/>
      <c r="DH280" s="417"/>
      <c r="DI280" s="417"/>
      <c r="DJ280" s="417"/>
      <c r="DK280" s="417"/>
    </row>
    <row r="281" spans="1:115" s="416" customFormat="1" ht="16.149999999999999" hidden="1">
      <c r="A281" s="421"/>
      <c r="B281" s="421"/>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c r="AA281" s="417"/>
      <c r="AB281" s="417"/>
      <c r="AC281" s="417"/>
      <c r="AD281" s="417"/>
      <c r="AE281" s="417"/>
      <c r="AF281" s="417"/>
      <c r="AG281" s="417"/>
      <c r="AH281" s="417"/>
      <c r="AI281" s="417"/>
      <c r="AJ281" s="417"/>
      <c r="AK281" s="417"/>
      <c r="AL281" s="417"/>
      <c r="AM281" s="417"/>
      <c r="AN281" s="417"/>
      <c r="AO281" s="417"/>
      <c r="AP281" s="417"/>
      <c r="AQ281" s="417"/>
      <c r="AR281" s="417"/>
      <c r="AS281" s="417"/>
      <c r="AT281" s="417"/>
      <c r="AU281" s="417"/>
      <c r="AV281" s="417"/>
      <c r="AW281" s="417"/>
      <c r="AX281" s="417"/>
      <c r="AY281" s="417"/>
      <c r="AZ281" s="417"/>
      <c r="BA281" s="417"/>
      <c r="BB281" s="417"/>
      <c r="BC281" s="417"/>
      <c r="BD281" s="417"/>
      <c r="BE281" s="417"/>
      <c r="BF281" s="417"/>
      <c r="BG281" s="417"/>
      <c r="BH281" s="417"/>
      <c r="BI281" s="417"/>
      <c r="BJ281" s="417"/>
      <c r="BK281" s="417"/>
      <c r="BL281" s="417"/>
      <c r="BM281" s="417"/>
      <c r="BN281" s="417"/>
      <c r="BO281" s="417"/>
      <c r="BP281" s="417"/>
      <c r="BQ281" s="417"/>
      <c r="BR281" s="417"/>
      <c r="BS281" s="417"/>
      <c r="BT281" s="417"/>
      <c r="BU281" s="417"/>
      <c r="BV281" s="417"/>
      <c r="BW281" s="417"/>
      <c r="BX281" s="417"/>
      <c r="BY281" s="417"/>
      <c r="BZ281" s="417"/>
      <c r="CA281" s="417"/>
      <c r="CB281" s="417"/>
      <c r="CC281" s="417"/>
      <c r="CD281" s="417"/>
      <c r="CE281" s="417"/>
      <c r="CF281" s="417"/>
      <c r="CG281" s="417"/>
      <c r="CH281" s="417"/>
      <c r="CI281" s="417"/>
      <c r="CJ281" s="417"/>
      <c r="CK281" s="417"/>
      <c r="CL281" s="417"/>
      <c r="CM281" s="417"/>
      <c r="CN281" s="417"/>
      <c r="CO281" s="417"/>
      <c r="CP281" s="417"/>
      <c r="CQ281" s="417"/>
      <c r="CR281" s="417"/>
      <c r="CS281" s="417"/>
      <c r="CT281" s="417"/>
      <c r="CU281" s="417"/>
      <c r="CV281" s="417"/>
      <c r="CW281" s="417"/>
      <c r="CX281" s="417"/>
      <c r="CY281" s="417"/>
      <c r="CZ281" s="417"/>
      <c r="DA281" s="417"/>
      <c r="DB281" s="417"/>
      <c r="DC281" s="417"/>
      <c r="DD281" s="417"/>
      <c r="DE281" s="417"/>
      <c r="DF281" s="417"/>
      <c r="DG281" s="417"/>
      <c r="DH281" s="417"/>
      <c r="DI281" s="417"/>
      <c r="DJ281" s="417"/>
      <c r="DK281" s="417"/>
    </row>
    <row r="282" spans="1:115" s="416" customFormat="1" ht="16.149999999999999" hidden="1">
      <c r="A282" s="421"/>
      <c r="B282" s="421"/>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c r="AA282" s="417"/>
      <c r="AB282" s="417"/>
      <c r="AC282" s="417"/>
      <c r="AD282" s="417"/>
      <c r="AE282" s="417"/>
      <c r="AF282" s="417"/>
      <c r="AG282" s="417"/>
      <c r="AH282" s="417"/>
      <c r="AI282" s="417"/>
      <c r="AJ282" s="417"/>
      <c r="AK282" s="417"/>
      <c r="AL282" s="417"/>
      <c r="AM282" s="417"/>
      <c r="AN282" s="417"/>
      <c r="AO282" s="417"/>
      <c r="AP282" s="417"/>
      <c r="AQ282" s="417"/>
      <c r="AR282" s="417"/>
      <c r="AS282" s="417"/>
      <c r="AT282" s="417"/>
      <c r="AU282" s="417"/>
      <c r="AV282" s="417"/>
      <c r="AW282" s="417"/>
      <c r="AX282" s="417"/>
      <c r="AY282" s="417"/>
      <c r="AZ282" s="417"/>
      <c r="BA282" s="417"/>
      <c r="BB282" s="417"/>
      <c r="BC282" s="417"/>
      <c r="BD282" s="417"/>
      <c r="BE282" s="417"/>
      <c r="BF282" s="417"/>
      <c r="BG282" s="417"/>
      <c r="BH282" s="417"/>
      <c r="BI282" s="417"/>
      <c r="BJ282" s="417"/>
      <c r="BK282" s="417"/>
      <c r="BL282" s="417"/>
      <c r="BM282" s="417"/>
      <c r="BN282" s="417"/>
      <c r="BO282" s="417"/>
      <c r="BP282" s="417"/>
      <c r="BQ282" s="417"/>
      <c r="BR282" s="417"/>
      <c r="BS282" s="417"/>
      <c r="BT282" s="417"/>
      <c r="BU282" s="417"/>
      <c r="BV282" s="417"/>
      <c r="BW282" s="417"/>
      <c r="BX282" s="417"/>
      <c r="BY282" s="417"/>
      <c r="BZ282" s="417"/>
      <c r="CA282" s="417"/>
      <c r="CB282" s="417"/>
      <c r="CC282" s="417"/>
      <c r="CD282" s="417"/>
      <c r="CE282" s="417"/>
      <c r="CF282" s="417"/>
      <c r="CG282" s="417"/>
      <c r="CH282" s="417"/>
      <c r="CI282" s="417"/>
      <c r="CJ282" s="417"/>
      <c r="CK282" s="417"/>
      <c r="CL282" s="417"/>
      <c r="CM282" s="417"/>
      <c r="CN282" s="417"/>
      <c r="CO282" s="417"/>
      <c r="CP282" s="417"/>
      <c r="CQ282" s="417"/>
      <c r="CR282" s="417"/>
      <c r="CS282" s="417"/>
      <c r="CT282" s="417"/>
      <c r="CU282" s="417"/>
      <c r="CV282" s="417"/>
      <c r="CW282" s="417"/>
      <c r="CX282" s="417"/>
      <c r="CY282" s="417"/>
      <c r="CZ282" s="417"/>
      <c r="DA282" s="417"/>
      <c r="DB282" s="417"/>
      <c r="DC282" s="417"/>
      <c r="DD282" s="417"/>
      <c r="DE282" s="417"/>
      <c r="DF282" s="417"/>
      <c r="DG282" s="417"/>
      <c r="DH282" s="417"/>
      <c r="DI282" s="417"/>
      <c r="DJ282" s="417"/>
      <c r="DK282" s="417"/>
    </row>
    <row r="283" spans="1:115" s="416" customFormat="1" ht="16.149999999999999" hidden="1">
      <c r="A283" s="421"/>
      <c r="B283" s="421"/>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c r="AA283" s="417"/>
      <c r="AB283" s="417"/>
      <c r="AC283" s="417"/>
      <c r="AD283" s="417"/>
      <c r="AE283" s="417"/>
      <c r="AF283" s="417"/>
      <c r="AG283" s="417"/>
      <c r="AH283" s="417"/>
      <c r="AI283" s="417"/>
      <c r="AJ283" s="417"/>
      <c r="AK283" s="417"/>
      <c r="AL283" s="417"/>
      <c r="AM283" s="417"/>
      <c r="AN283" s="417"/>
      <c r="AO283" s="417"/>
      <c r="AP283" s="417"/>
      <c r="AQ283" s="417"/>
      <c r="AR283" s="417"/>
      <c r="AS283" s="417"/>
      <c r="AT283" s="417"/>
      <c r="AU283" s="417"/>
      <c r="AV283" s="417"/>
      <c r="AW283" s="417"/>
      <c r="AX283" s="417"/>
      <c r="AY283" s="417"/>
      <c r="AZ283" s="417"/>
      <c r="BA283" s="417"/>
      <c r="BB283" s="417"/>
      <c r="BC283" s="417"/>
      <c r="BD283" s="417"/>
      <c r="BE283" s="417"/>
      <c r="BF283" s="417"/>
      <c r="BG283" s="417"/>
      <c r="BH283" s="417"/>
      <c r="BI283" s="417"/>
      <c r="BJ283" s="417"/>
      <c r="BK283" s="417"/>
      <c r="BL283" s="417"/>
      <c r="BM283" s="417"/>
      <c r="BN283" s="417"/>
      <c r="BO283" s="417"/>
      <c r="BP283" s="417"/>
      <c r="BQ283" s="417"/>
      <c r="BR283" s="417"/>
      <c r="BS283" s="417"/>
      <c r="BT283" s="417"/>
      <c r="BU283" s="417"/>
      <c r="BV283" s="417"/>
      <c r="BW283" s="417"/>
      <c r="BX283" s="417"/>
      <c r="BY283" s="417"/>
      <c r="BZ283" s="417"/>
      <c r="CA283" s="417"/>
      <c r="CB283" s="417"/>
      <c r="CC283" s="417"/>
      <c r="CD283" s="417"/>
      <c r="CE283" s="417"/>
      <c r="CF283" s="417"/>
      <c r="CG283" s="417"/>
      <c r="CH283" s="417"/>
      <c r="CI283" s="417"/>
      <c r="CJ283" s="417"/>
      <c r="CK283" s="417"/>
      <c r="CL283" s="417"/>
      <c r="CM283" s="417"/>
      <c r="CN283" s="417"/>
      <c r="CO283" s="417"/>
      <c r="CP283" s="417"/>
      <c r="CQ283" s="417"/>
      <c r="CR283" s="417"/>
      <c r="CS283" s="417"/>
      <c r="CT283" s="417"/>
      <c r="CU283" s="417"/>
      <c r="CV283" s="417"/>
      <c r="CW283" s="417"/>
      <c r="CX283" s="417"/>
      <c r="CY283" s="417"/>
      <c r="CZ283" s="417"/>
      <c r="DA283" s="417"/>
      <c r="DB283" s="417"/>
      <c r="DC283" s="417"/>
      <c r="DD283" s="417"/>
      <c r="DE283" s="417"/>
      <c r="DF283" s="417"/>
      <c r="DG283" s="417"/>
      <c r="DH283" s="417"/>
      <c r="DI283" s="417"/>
      <c r="DJ283" s="417"/>
      <c r="DK283" s="417"/>
    </row>
    <row r="284" spans="1:115" s="416" customFormat="1" ht="16.149999999999999" hidden="1">
      <c r="A284" s="421"/>
      <c r="B284" s="421"/>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c r="AA284" s="417"/>
      <c r="AB284" s="417"/>
      <c r="AC284" s="417"/>
      <c r="AD284" s="417"/>
      <c r="AE284" s="417"/>
      <c r="AF284" s="417"/>
      <c r="AG284" s="417"/>
      <c r="AH284" s="417"/>
      <c r="AI284" s="417"/>
      <c r="AJ284" s="417"/>
      <c r="AK284" s="417"/>
      <c r="AL284" s="417"/>
      <c r="AM284" s="417"/>
      <c r="AN284" s="417"/>
      <c r="AO284" s="417"/>
      <c r="AP284" s="417"/>
      <c r="AQ284" s="417"/>
      <c r="AR284" s="417"/>
      <c r="AS284" s="417"/>
      <c r="AT284" s="417"/>
      <c r="AU284" s="417"/>
      <c r="AV284" s="417"/>
      <c r="AW284" s="417"/>
      <c r="AX284" s="417"/>
      <c r="AY284" s="417"/>
      <c r="AZ284" s="417"/>
      <c r="BA284" s="417"/>
      <c r="BB284" s="417"/>
      <c r="BC284" s="417"/>
      <c r="BD284" s="417"/>
      <c r="BE284" s="417"/>
      <c r="BF284" s="417"/>
      <c r="BG284" s="417"/>
      <c r="BH284" s="417"/>
      <c r="BI284" s="417"/>
      <c r="BJ284" s="417"/>
      <c r="BK284" s="417"/>
      <c r="BL284" s="417"/>
      <c r="BM284" s="417"/>
      <c r="BN284" s="417"/>
      <c r="BO284" s="417"/>
      <c r="BP284" s="417"/>
      <c r="BQ284" s="417"/>
      <c r="BR284" s="417"/>
      <c r="BS284" s="417"/>
      <c r="BT284" s="417"/>
      <c r="BU284" s="417"/>
      <c r="BV284" s="417"/>
      <c r="BW284" s="417"/>
      <c r="BX284" s="417"/>
      <c r="BY284" s="417"/>
      <c r="BZ284" s="417"/>
      <c r="CA284" s="417"/>
      <c r="CB284" s="417"/>
      <c r="CC284" s="417"/>
      <c r="CD284" s="417"/>
      <c r="CE284" s="417"/>
      <c r="CF284" s="417"/>
      <c r="CG284" s="417"/>
      <c r="CH284" s="417"/>
      <c r="CI284" s="417"/>
      <c r="CJ284" s="417"/>
      <c r="CK284" s="417"/>
      <c r="CL284" s="417"/>
      <c r="CM284" s="417"/>
      <c r="CN284" s="417"/>
      <c r="CO284" s="417"/>
      <c r="CP284" s="417"/>
      <c r="CQ284" s="417"/>
      <c r="CR284" s="417"/>
      <c r="CS284" s="417"/>
      <c r="CT284" s="417"/>
      <c r="CU284" s="417"/>
      <c r="CV284" s="417"/>
      <c r="CW284" s="417"/>
      <c r="CX284" s="417"/>
      <c r="CY284" s="417"/>
      <c r="CZ284" s="417"/>
      <c r="DA284" s="417"/>
      <c r="DB284" s="417"/>
      <c r="DC284" s="417"/>
      <c r="DD284" s="417"/>
      <c r="DE284" s="417"/>
      <c r="DF284" s="417"/>
      <c r="DG284" s="417"/>
      <c r="DH284" s="417"/>
      <c r="DI284" s="417"/>
      <c r="DJ284" s="417"/>
      <c r="DK284" s="417"/>
    </row>
    <row r="285" spans="1:115" s="416" customFormat="1" ht="16.149999999999999" hidden="1">
      <c r="A285" s="421"/>
      <c r="B285" s="421"/>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c r="AA285" s="417"/>
      <c r="AB285" s="417"/>
      <c r="AC285" s="417"/>
      <c r="AD285" s="417"/>
      <c r="AE285" s="417"/>
      <c r="AF285" s="417"/>
      <c r="AG285" s="417"/>
      <c r="AH285" s="417"/>
      <c r="AI285" s="417"/>
      <c r="AJ285" s="417"/>
      <c r="AK285" s="417"/>
      <c r="AL285" s="417"/>
      <c r="AM285" s="417"/>
      <c r="AN285" s="417"/>
      <c r="AO285" s="417"/>
      <c r="AP285" s="417"/>
      <c r="AQ285" s="417"/>
      <c r="AR285" s="417"/>
      <c r="AS285" s="417"/>
      <c r="AT285" s="417"/>
      <c r="AU285" s="417"/>
      <c r="AV285" s="417"/>
      <c r="AW285" s="417"/>
      <c r="AX285" s="417"/>
      <c r="AY285" s="417"/>
      <c r="AZ285" s="417"/>
      <c r="BA285" s="417"/>
      <c r="BB285" s="417"/>
      <c r="BC285" s="417"/>
      <c r="BD285" s="417"/>
      <c r="BE285" s="417"/>
      <c r="BF285" s="417"/>
      <c r="BG285" s="417"/>
      <c r="BH285" s="417"/>
      <c r="BI285" s="417"/>
      <c r="BJ285" s="417"/>
      <c r="BK285" s="417"/>
      <c r="BL285" s="417"/>
      <c r="BM285" s="417"/>
      <c r="BN285" s="417"/>
      <c r="BO285" s="417"/>
      <c r="BP285" s="417"/>
      <c r="BQ285" s="417"/>
      <c r="BR285" s="417"/>
      <c r="BS285" s="417"/>
      <c r="BT285" s="417"/>
      <c r="BU285" s="417"/>
      <c r="BV285" s="417"/>
      <c r="BW285" s="417"/>
      <c r="BX285" s="417"/>
      <c r="BY285" s="417"/>
      <c r="BZ285" s="417"/>
      <c r="CA285" s="417"/>
      <c r="CB285" s="417"/>
      <c r="CC285" s="417"/>
      <c r="CD285" s="417"/>
      <c r="CE285" s="417"/>
      <c r="CF285" s="417"/>
      <c r="CG285" s="417"/>
      <c r="CH285" s="417"/>
      <c r="CI285" s="417"/>
      <c r="CJ285" s="417"/>
      <c r="CK285" s="417"/>
      <c r="CL285" s="417"/>
      <c r="CM285" s="417"/>
      <c r="CN285" s="417"/>
      <c r="CO285" s="417"/>
      <c r="CP285" s="417"/>
      <c r="CQ285" s="417"/>
      <c r="CR285" s="417"/>
      <c r="CS285" s="417"/>
      <c r="CT285" s="417"/>
      <c r="CU285" s="417"/>
      <c r="CV285" s="417"/>
      <c r="CW285" s="417"/>
      <c r="CX285" s="417"/>
      <c r="CY285" s="417"/>
      <c r="CZ285" s="417"/>
      <c r="DA285" s="417"/>
      <c r="DB285" s="417"/>
      <c r="DC285" s="417"/>
      <c r="DD285" s="417"/>
      <c r="DE285" s="417"/>
      <c r="DF285" s="417"/>
      <c r="DG285" s="417"/>
      <c r="DH285" s="417"/>
      <c r="DI285" s="417"/>
      <c r="DJ285" s="417"/>
      <c r="DK285" s="417"/>
    </row>
    <row r="286" spans="1:115" ht="16.7" hidden="1" customHeight="1">
      <c r="A286" s="421"/>
      <c r="B286" s="421"/>
      <c r="C286" s="416"/>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c r="AA286" s="417"/>
      <c r="AB286" s="417"/>
      <c r="AC286" s="417"/>
      <c r="AD286" s="417"/>
      <c r="AE286" s="417"/>
      <c r="AF286" s="417"/>
      <c r="AG286" s="417"/>
      <c r="AH286" s="417"/>
      <c r="AI286" s="417"/>
      <c r="AJ286" s="417"/>
      <c r="AK286" s="417"/>
      <c r="AL286" s="417"/>
      <c r="AM286" s="417"/>
      <c r="AN286" s="417"/>
      <c r="AO286" s="417"/>
      <c r="AP286" s="417"/>
      <c r="AQ286" s="417"/>
      <c r="AR286" s="417"/>
      <c r="AS286" s="417"/>
      <c r="AT286" s="417"/>
      <c r="AU286" s="417"/>
      <c r="AV286" s="417"/>
      <c r="AW286" s="417"/>
      <c r="AX286" s="417"/>
      <c r="AY286" s="417"/>
      <c r="AZ286" s="417"/>
      <c r="BA286" s="417"/>
      <c r="BB286" s="417"/>
      <c r="BC286" s="417"/>
      <c r="BD286" s="417"/>
      <c r="BE286" s="417"/>
      <c r="BF286" s="417"/>
      <c r="BG286" s="417"/>
      <c r="BH286" s="417"/>
      <c r="BI286" s="417"/>
      <c r="BJ286" s="417"/>
      <c r="BK286" s="417"/>
      <c r="BL286" s="417"/>
      <c r="BM286" s="417"/>
      <c r="BN286" s="417"/>
      <c r="BO286" s="417"/>
      <c r="BP286" s="417"/>
      <c r="BQ286" s="417"/>
      <c r="BR286" s="417"/>
      <c r="BS286" s="417"/>
      <c r="BT286" s="417"/>
      <c r="BU286" s="417"/>
      <c r="BV286" s="417"/>
      <c r="BW286" s="417"/>
      <c r="BX286" s="417"/>
      <c r="BY286" s="417"/>
      <c r="BZ286" s="417"/>
      <c r="CA286" s="417"/>
      <c r="CB286" s="417"/>
      <c r="CC286" s="417"/>
      <c r="CD286" s="417"/>
      <c r="CE286" s="417"/>
      <c r="CF286" s="417"/>
      <c r="CG286" s="417"/>
      <c r="CH286" s="417"/>
      <c r="CI286" s="417"/>
      <c r="CJ286" s="417"/>
      <c r="CK286" s="417"/>
      <c r="CL286" s="417"/>
      <c r="CM286" s="417"/>
      <c r="CN286" s="417"/>
      <c r="CO286" s="417"/>
      <c r="CP286" s="417"/>
      <c r="CQ286" s="417"/>
      <c r="CR286" s="417"/>
      <c r="CS286" s="417"/>
      <c r="CT286" s="417"/>
      <c r="CU286" s="417"/>
      <c r="CV286" s="417"/>
      <c r="CW286" s="417"/>
      <c r="CX286" s="417"/>
      <c r="CY286" s="417"/>
      <c r="CZ286" s="417"/>
      <c r="DA286" s="417"/>
      <c r="DB286" s="417"/>
      <c r="DC286" s="417"/>
      <c r="DD286" s="417"/>
      <c r="DE286" s="417"/>
      <c r="DF286" s="417"/>
      <c r="DG286" s="417"/>
      <c r="DH286" s="417"/>
      <c r="DI286" s="417"/>
      <c r="DJ286" s="417"/>
      <c r="DK286" s="417"/>
    </row>
    <row r="287" spans="1:115" ht="16.7" hidden="1" customHeight="1">
      <c r="A287" s="421"/>
      <c r="B287" s="421"/>
      <c r="C287" s="416"/>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17"/>
      <c r="AY287" s="417"/>
      <c r="AZ287" s="417"/>
      <c r="BA287" s="417"/>
      <c r="BB287" s="417"/>
      <c r="BC287" s="417"/>
      <c r="BD287" s="417"/>
      <c r="BE287" s="417"/>
      <c r="BF287" s="417"/>
      <c r="BG287" s="417"/>
      <c r="BH287" s="417"/>
      <c r="BI287" s="417"/>
      <c r="BJ287" s="417"/>
      <c r="BK287" s="417"/>
      <c r="BL287" s="417"/>
      <c r="BM287" s="417"/>
      <c r="BN287" s="417"/>
      <c r="BO287" s="417"/>
      <c r="BP287" s="417"/>
      <c r="BQ287" s="417"/>
      <c r="BR287" s="417"/>
      <c r="BS287" s="417"/>
      <c r="BT287" s="417"/>
      <c r="BU287" s="417"/>
      <c r="BV287" s="417"/>
      <c r="BW287" s="417"/>
      <c r="BX287" s="417"/>
      <c r="BY287" s="417"/>
      <c r="BZ287" s="417"/>
      <c r="CA287" s="417"/>
      <c r="CB287" s="417"/>
      <c r="CC287" s="417"/>
      <c r="CD287" s="417"/>
      <c r="CE287" s="417"/>
      <c r="CF287" s="417"/>
      <c r="CG287" s="417"/>
      <c r="CH287" s="417"/>
      <c r="CI287" s="417"/>
      <c r="CJ287" s="417"/>
      <c r="CK287" s="417"/>
      <c r="CL287" s="417"/>
      <c r="CM287" s="417"/>
      <c r="CN287" s="417"/>
      <c r="CO287" s="417"/>
      <c r="CP287" s="417"/>
      <c r="CQ287" s="417"/>
      <c r="CR287" s="417"/>
      <c r="CS287" s="417"/>
      <c r="CT287" s="417"/>
      <c r="CU287" s="417"/>
      <c r="CV287" s="417"/>
      <c r="CW287" s="417"/>
      <c r="CX287" s="417"/>
      <c r="CY287" s="417"/>
      <c r="CZ287" s="417"/>
      <c r="DA287" s="417"/>
      <c r="DB287" s="417"/>
      <c r="DC287" s="417"/>
      <c r="DD287" s="417"/>
      <c r="DE287" s="417"/>
      <c r="DF287" s="417"/>
      <c r="DG287" s="417"/>
      <c r="DH287" s="417"/>
      <c r="DI287" s="417"/>
      <c r="DJ287" s="417"/>
      <c r="DK287" s="417"/>
    </row>
    <row r="288" spans="1:115" ht="16.7" hidden="1" customHeight="1">
      <c r="A288" s="421"/>
      <c r="B288" s="421"/>
      <c r="C288" s="416"/>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c r="AA288" s="417"/>
      <c r="AB288" s="417"/>
      <c r="AC288" s="417"/>
      <c r="AD288" s="417"/>
      <c r="AE288" s="417"/>
      <c r="AF288" s="417"/>
      <c r="AG288" s="417"/>
      <c r="AH288" s="417"/>
      <c r="AI288" s="417"/>
      <c r="AJ288" s="417"/>
      <c r="AK288" s="417"/>
      <c r="AL288" s="417"/>
      <c r="AM288" s="417"/>
      <c r="AN288" s="417"/>
      <c r="AO288" s="417"/>
      <c r="AP288" s="417"/>
      <c r="AQ288" s="417"/>
      <c r="AR288" s="417"/>
      <c r="AS288" s="417"/>
      <c r="AT288" s="417"/>
      <c r="AU288" s="417"/>
      <c r="AV288" s="417"/>
      <c r="AW288" s="417"/>
      <c r="AX288" s="417"/>
      <c r="AY288" s="417"/>
      <c r="AZ288" s="417"/>
      <c r="BA288" s="417"/>
      <c r="BB288" s="417"/>
      <c r="BC288" s="417"/>
      <c r="BD288" s="417"/>
      <c r="BE288" s="417"/>
      <c r="BF288" s="417"/>
      <c r="BG288" s="417"/>
      <c r="BH288" s="417"/>
      <c r="BI288" s="417"/>
      <c r="BJ288" s="417"/>
      <c r="BK288" s="417"/>
      <c r="BL288" s="417"/>
      <c r="BM288" s="417"/>
      <c r="BN288" s="417"/>
      <c r="BO288" s="417"/>
      <c r="BP288" s="417"/>
      <c r="BQ288" s="417"/>
      <c r="BR288" s="417"/>
      <c r="BS288" s="417"/>
      <c r="BT288" s="417"/>
      <c r="BU288" s="417"/>
      <c r="BV288" s="417"/>
      <c r="BW288" s="417"/>
      <c r="BX288" s="417"/>
      <c r="BY288" s="417"/>
      <c r="BZ288" s="417"/>
      <c r="CA288" s="417"/>
      <c r="CB288" s="417"/>
      <c r="CC288" s="417"/>
      <c r="CD288" s="417"/>
      <c r="CE288" s="417"/>
      <c r="CF288" s="417"/>
      <c r="CG288" s="417"/>
      <c r="CH288" s="417"/>
      <c r="CI288" s="417"/>
      <c r="CJ288" s="417"/>
      <c r="CK288" s="417"/>
      <c r="CL288" s="417"/>
      <c r="CM288" s="417"/>
      <c r="CN288" s="417"/>
      <c r="CO288" s="417"/>
      <c r="CP288" s="417"/>
      <c r="CQ288" s="417"/>
      <c r="CR288" s="417"/>
      <c r="CS288" s="417"/>
      <c r="CT288" s="417"/>
      <c r="CU288" s="417"/>
      <c r="CV288" s="417"/>
      <c r="CW288" s="417"/>
      <c r="CX288" s="417"/>
      <c r="CY288" s="417"/>
      <c r="CZ288" s="417"/>
      <c r="DA288" s="417"/>
      <c r="DB288" s="417"/>
      <c r="DC288" s="417"/>
      <c r="DD288" s="417"/>
      <c r="DE288" s="417"/>
      <c r="DF288" s="417"/>
      <c r="DG288" s="417"/>
      <c r="DH288" s="417"/>
      <c r="DI288" s="417"/>
      <c r="DJ288" s="417"/>
      <c r="DK288" s="417"/>
    </row>
    <row r="289" spans="1:115" ht="16.7" hidden="1" customHeight="1">
      <c r="A289" s="421"/>
      <c r="B289" s="421"/>
      <c r="C289" s="416"/>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c r="AA289" s="417"/>
      <c r="AB289" s="417"/>
      <c r="AC289" s="417"/>
      <c r="AD289" s="417"/>
      <c r="AE289" s="417"/>
      <c r="AF289" s="417"/>
      <c r="AG289" s="417"/>
      <c r="AH289" s="417"/>
      <c r="AI289" s="417"/>
      <c r="AJ289" s="417"/>
      <c r="AK289" s="417"/>
      <c r="AL289" s="417"/>
      <c r="AM289" s="417"/>
      <c r="AN289" s="417"/>
      <c r="AO289" s="417"/>
      <c r="AP289" s="417"/>
      <c r="AQ289" s="417"/>
      <c r="AR289" s="417"/>
      <c r="AS289" s="417"/>
      <c r="AT289" s="417"/>
      <c r="AU289" s="417"/>
      <c r="AV289" s="417"/>
      <c r="AW289" s="417"/>
      <c r="AX289" s="417"/>
      <c r="AY289" s="417"/>
      <c r="AZ289" s="417"/>
      <c r="BA289" s="417"/>
      <c r="BB289" s="417"/>
      <c r="BC289" s="417"/>
      <c r="BD289" s="417"/>
      <c r="BE289" s="417"/>
      <c r="BF289" s="417"/>
      <c r="BG289" s="417"/>
      <c r="BH289" s="417"/>
      <c r="BI289" s="417"/>
      <c r="BJ289" s="417"/>
      <c r="BK289" s="417"/>
      <c r="BL289" s="417"/>
      <c r="BM289" s="417"/>
      <c r="BN289" s="417"/>
      <c r="BO289" s="417"/>
      <c r="BP289" s="417"/>
      <c r="BQ289" s="417"/>
      <c r="BR289" s="417"/>
      <c r="BS289" s="417"/>
      <c r="BT289" s="417"/>
      <c r="BU289" s="417"/>
      <c r="BV289" s="417"/>
      <c r="BW289" s="417"/>
      <c r="BX289" s="417"/>
      <c r="BY289" s="417"/>
      <c r="BZ289" s="417"/>
      <c r="CA289" s="417"/>
      <c r="CB289" s="417"/>
      <c r="CC289" s="417"/>
      <c r="CD289" s="417"/>
      <c r="CE289" s="417"/>
      <c r="CF289" s="417"/>
      <c r="CG289" s="417"/>
      <c r="CH289" s="417"/>
      <c r="CI289" s="417"/>
      <c r="CJ289" s="417"/>
      <c r="CK289" s="417"/>
      <c r="CL289" s="417"/>
      <c r="CM289" s="417"/>
      <c r="CN289" s="417"/>
      <c r="CO289" s="417"/>
      <c r="CP289" s="417"/>
      <c r="CQ289" s="417"/>
      <c r="CR289" s="417"/>
      <c r="CS289" s="417"/>
      <c r="CT289" s="417"/>
      <c r="CU289" s="417"/>
      <c r="CV289" s="417"/>
      <c r="CW289" s="417"/>
      <c r="CX289" s="417"/>
      <c r="CY289" s="417"/>
      <c r="CZ289" s="417"/>
      <c r="DA289" s="417"/>
      <c r="DB289" s="417"/>
      <c r="DC289" s="417"/>
      <c r="DD289" s="417"/>
      <c r="DE289" s="417"/>
      <c r="DF289" s="417"/>
      <c r="DG289" s="417"/>
      <c r="DH289" s="417"/>
      <c r="DI289" s="417"/>
      <c r="DJ289" s="417"/>
      <c r="DK289" s="417"/>
    </row>
    <row r="290" spans="1:115" ht="16.7" hidden="1" customHeight="1">
      <c r="A290" s="421"/>
      <c r="B290" s="421"/>
      <c r="C290" s="416"/>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c r="AA290" s="417"/>
      <c r="AB290" s="417"/>
      <c r="AC290" s="417"/>
      <c r="AD290" s="417"/>
      <c r="AE290" s="417"/>
      <c r="AF290" s="417"/>
      <c r="AG290" s="417"/>
      <c r="AH290" s="417"/>
      <c r="AI290" s="417"/>
      <c r="AJ290" s="417"/>
      <c r="AK290" s="417"/>
      <c r="AL290" s="417"/>
      <c r="AM290" s="417"/>
      <c r="AN290" s="417"/>
      <c r="AO290" s="417"/>
      <c r="AP290" s="417"/>
      <c r="AQ290" s="417"/>
      <c r="AR290" s="417"/>
      <c r="AS290" s="417"/>
      <c r="AT290" s="417"/>
      <c r="AU290" s="417"/>
      <c r="AV290" s="417"/>
      <c r="AW290" s="417"/>
      <c r="AX290" s="417"/>
      <c r="AY290" s="417"/>
      <c r="AZ290" s="417"/>
      <c r="BA290" s="417"/>
      <c r="BB290" s="417"/>
      <c r="BC290" s="417"/>
      <c r="BD290" s="417"/>
      <c r="BE290" s="417"/>
      <c r="BF290" s="417"/>
      <c r="BG290" s="417"/>
      <c r="BH290" s="417"/>
      <c r="BI290" s="417"/>
      <c r="BJ290" s="417"/>
      <c r="BK290" s="417"/>
      <c r="BL290" s="417"/>
      <c r="BM290" s="417"/>
      <c r="BN290" s="417"/>
      <c r="BO290" s="417"/>
      <c r="BP290" s="417"/>
      <c r="BQ290" s="417"/>
      <c r="BR290" s="417"/>
      <c r="BS290" s="417"/>
      <c r="BT290" s="417"/>
      <c r="BU290" s="417"/>
      <c r="BV290" s="417"/>
      <c r="BW290" s="417"/>
      <c r="BX290" s="417"/>
      <c r="BY290" s="417"/>
      <c r="BZ290" s="417"/>
      <c r="CA290" s="417"/>
      <c r="CB290" s="417"/>
      <c r="CC290" s="417"/>
      <c r="CD290" s="417"/>
      <c r="CE290" s="417"/>
      <c r="CF290" s="417"/>
      <c r="CG290" s="417"/>
      <c r="CH290" s="417"/>
      <c r="CI290" s="417"/>
      <c r="CJ290" s="417"/>
      <c r="CK290" s="417"/>
      <c r="CL290" s="417"/>
      <c r="CM290" s="417"/>
      <c r="CN290" s="417"/>
      <c r="CO290" s="417"/>
      <c r="CP290" s="417"/>
      <c r="CQ290" s="417"/>
      <c r="CR290" s="417"/>
      <c r="CS290" s="417"/>
      <c r="CT290" s="417"/>
      <c r="CU290" s="417"/>
      <c r="CV290" s="417"/>
      <c r="CW290" s="417"/>
      <c r="CX290" s="417"/>
      <c r="CY290" s="417"/>
      <c r="CZ290" s="417"/>
      <c r="DA290" s="417"/>
      <c r="DB290" s="417"/>
      <c r="DC290" s="417"/>
      <c r="DD290" s="417"/>
      <c r="DE290" s="417"/>
      <c r="DF290" s="417"/>
      <c r="DG290" s="417"/>
      <c r="DH290" s="417"/>
      <c r="DI290" s="417"/>
      <c r="DJ290" s="417"/>
      <c r="DK290" s="417"/>
    </row>
    <row r="291" spans="1:115" ht="16.7" hidden="1" customHeight="1">
      <c r="A291" s="421"/>
      <c r="B291" s="421"/>
      <c r="C291" s="416"/>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c r="AA291" s="417"/>
      <c r="AB291" s="417"/>
      <c r="AC291" s="417"/>
      <c r="AD291" s="417"/>
      <c r="AE291" s="417"/>
      <c r="AF291" s="417"/>
      <c r="AG291" s="417"/>
      <c r="AH291" s="417"/>
      <c r="AI291" s="417"/>
      <c r="AJ291" s="417"/>
      <c r="AK291" s="417"/>
      <c r="AL291" s="417"/>
      <c r="AM291" s="417"/>
      <c r="AN291" s="417"/>
      <c r="AO291" s="417"/>
      <c r="AP291" s="417"/>
      <c r="AQ291" s="417"/>
      <c r="AR291" s="417"/>
      <c r="AS291" s="417"/>
      <c r="AT291" s="417"/>
      <c r="AU291" s="417"/>
      <c r="AV291" s="417"/>
      <c r="AW291" s="417"/>
      <c r="AX291" s="417"/>
      <c r="AY291" s="417"/>
      <c r="AZ291" s="417"/>
      <c r="BA291" s="417"/>
      <c r="BB291" s="417"/>
      <c r="BC291" s="417"/>
      <c r="BD291" s="417"/>
      <c r="BE291" s="417"/>
      <c r="BF291" s="417"/>
      <c r="BG291" s="417"/>
      <c r="BH291" s="417"/>
      <c r="BI291" s="417"/>
      <c r="BJ291" s="417"/>
      <c r="BK291" s="417"/>
      <c r="BL291" s="417"/>
      <c r="BM291" s="417"/>
      <c r="BN291" s="417"/>
      <c r="BO291" s="417"/>
      <c r="BP291" s="417"/>
      <c r="BQ291" s="417"/>
      <c r="BR291" s="417"/>
      <c r="BS291" s="417"/>
      <c r="BT291" s="417"/>
      <c r="BU291" s="417"/>
      <c r="BV291" s="417"/>
      <c r="BW291" s="417"/>
      <c r="BX291" s="417"/>
      <c r="BY291" s="417"/>
      <c r="BZ291" s="417"/>
      <c r="CA291" s="417"/>
      <c r="CB291" s="417"/>
      <c r="CC291" s="417"/>
      <c r="CD291" s="417"/>
      <c r="CE291" s="417"/>
      <c r="CF291" s="417"/>
      <c r="CG291" s="417"/>
      <c r="CH291" s="417"/>
      <c r="CI291" s="417"/>
      <c r="CJ291" s="417"/>
      <c r="CK291" s="417"/>
      <c r="CL291" s="417"/>
      <c r="CM291" s="417"/>
      <c r="CN291" s="417"/>
      <c r="CO291" s="417"/>
      <c r="CP291" s="417"/>
      <c r="CQ291" s="417"/>
      <c r="CR291" s="417"/>
      <c r="CS291" s="417"/>
      <c r="CT291" s="417"/>
      <c r="CU291" s="417"/>
      <c r="CV291" s="417"/>
      <c r="CW291" s="417"/>
      <c r="CX291" s="417"/>
      <c r="CY291" s="417"/>
      <c r="CZ291" s="417"/>
      <c r="DA291" s="417"/>
      <c r="DB291" s="417"/>
      <c r="DC291" s="417"/>
      <c r="DD291" s="417"/>
      <c r="DE291" s="417"/>
      <c r="DF291" s="417"/>
      <c r="DG291" s="417"/>
      <c r="DH291" s="417"/>
      <c r="DI291" s="417"/>
      <c r="DJ291" s="417"/>
      <c r="DK291" s="417"/>
    </row>
    <row r="292" spans="1:115" ht="16.7" hidden="1" customHeight="1">
      <c r="A292" s="421"/>
      <c r="B292" s="421"/>
      <c r="C292" s="416"/>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c r="AA292" s="417"/>
      <c r="AB292" s="417"/>
      <c r="AC292" s="417"/>
      <c r="AD292" s="417"/>
      <c r="AE292" s="417"/>
      <c r="AF292" s="417"/>
      <c r="AG292" s="417"/>
      <c r="AH292" s="417"/>
      <c r="AI292" s="417"/>
      <c r="AJ292" s="417"/>
      <c r="AK292" s="417"/>
      <c r="AL292" s="417"/>
      <c r="AM292" s="417"/>
      <c r="AN292" s="417"/>
      <c r="AO292" s="417"/>
      <c r="AP292" s="417"/>
      <c r="AQ292" s="417"/>
      <c r="AR292" s="417"/>
      <c r="AS292" s="417"/>
      <c r="AT292" s="417"/>
      <c r="AU292" s="417"/>
      <c r="AV292" s="417"/>
      <c r="AW292" s="417"/>
      <c r="AX292" s="417"/>
      <c r="AY292" s="417"/>
      <c r="AZ292" s="417"/>
      <c r="BA292" s="417"/>
      <c r="BB292" s="417"/>
      <c r="BC292" s="417"/>
      <c r="BD292" s="417"/>
      <c r="BE292" s="417"/>
      <c r="BF292" s="417"/>
      <c r="BG292" s="417"/>
      <c r="BH292" s="417"/>
      <c r="BI292" s="417"/>
      <c r="BJ292" s="417"/>
      <c r="BK292" s="417"/>
      <c r="BL292" s="417"/>
      <c r="BM292" s="417"/>
      <c r="BN292" s="417"/>
      <c r="BO292" s="417"/>
      <c r="BP292" s="417"/>
      <c r="BQ292" s="417"/>
      <c r="BR292" s="417"/>
      <c r="BS292" s="417"/>
      <c r="BT292" s="417"/>
      <c r="BU292" s="417"/>
      <c r="BV292" s="417"/>
      <c r="BW292" s="417"/>
      <c r="BX292" s="417"/>
      <c r="BY292" s="417"/>
      <c r="BZ292" s="417"/>
      <c r="CA292" s="417"/>
      <c r="CB292" s="417"/>
      <c r="CC292" s="417"/>
      <c r="CD292" s="417"/>
      <c r="CE292" s="417"/>
      <c r="CF292" s="417"/>
      <c r="CG292" s="417"/>
      <c r="CH292" s="417"/>
      <c r="CI292" s="417"/>
      <c r="CJ292" s="417"/>
      <c r="CK292" s="417"/>
      <c r="CL292" s="417"/>
      <c r="CM292" s="417"/>
      <c r="CN292" s="417"/>
      <c r="CO292" s="417"/>
      <c r="CP292" s="417"/>
      <c r="CQ292" s="417"/>
      <c r="CR292" s="417"/>
      <c r="CS292" s="417"/>
      <c r="CT292" s="417"/>
      <c r="CU292" s="417"/>
      <c r="CV292" s="417"/>
      <c r="CW292" s="417"/>
      <c r="CX292" s="417"/>
      <c r="CY292" s="417"/>
      <c r="CZ292" s="417"/>
      <c r="DA292" s="417"/>
      <c r="DB292" s="417"/>
      <c r="DC292" s="417"/>
      <c r="DD292" s="417"/>
      <c r="DE292" s="417"/>
      <c r="DF292" s="417"/>
      <c r="DG292" s="417"/>
      <c r="DH292" s="417"/>
      <c r="DI292" s="417"/>
      <c r="DJ292" s="417"/>
      <c r="DK292" s="417"/>
    </row>
    <row r="293" spans="1:115" ht="16.7" hidden="1" customHeight="1">
      <c r="A293" s="422"/>
      <c r="B293" s="421"/>
      <c r="C293" s="416"/>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c r="AA293" s="417"/>
      <c r="AB293" s="417"/>
      <c r="AC293" s="417"/>
      <c r="AD293" s="417"/>
      <c r="AE293" s="417"/>
      <c r="AF293" s="417"/>
      <c r="AG293" s="417"/>
      <c r="AH293" s="417"/>
      <c r="AI293" s="417"/>
      <c r="AJ293" s="417"/>
      <c r="AK293" s="417"/>
      <c r="AL293" s="417"/>
      <c r="AM293" s="417"/>
      <c r="AN293" s="417"/>
      <c r="AO293" s="417"/>
      <c r="AP293" s="417"/>
      <c r="AQ293" s="417"/>
      <c r="AR293" s="417"/>
      <c r="AS293" s="417"/>
      <c r="AT293" s="417"/>
      <c r="AU293" s="417"/>
      <c r="AV293" s="417"/>
      <c r="AW293" s="417"/>
      <c r="AX293" s="417"/>
      <c r="AY293" s="417"/>
      <c r="AZ293" s="417"/>
      <c r="BA293" s="417"/>
      <c r="BB293" s="417"/>
      <c r="BC293" s="417"/>
      <c r="BD293" s="417"/>
      <c r="BE293" s="417"/>
      <c r="BF293" s="417"/>
      <c r="BG293" s="417"/>
      <c r="BH293" s="417"/>
      <c r="BI293" s="417"/>
      <c r="BJ293" s="417"/>
      <c r="BK293" s="417"/>
      <c r="BL293" s="417"/>
      <c r="BM293" s="417"/>
      <c r="BN293" s="417"/>
      <c r="BO293" s="417"/>
      <c r="BP293" s="417"/>
      <c r="BQ293" s="417"/>
      <c r="BR293" s="417"/>
      <c r="BS293" s="417"/>
      <c r="BT293" s="417"/>
      <c r="BU293" s="417"/>
      <c r="BV293" s="417"/>
      <c r="BW293" s="417"/>
      <c r="BX293" s="417"/>
      <c r="BY293" s="417"/>
      <c r="BZ293" s="417"/>
      <c r="CA293" s="417"/>
      <c r="CB293" s="417"/>
      <c r="CC293" s="417"/>
      <c r="CD293" s="417"/>
      <c r="CE293" s="417"/>
      <c r="CF293" s="417"/>
      <c r="CG293" s="417"/>
      <c r="CH293" s="417"/>
      <c r="CI293" s="417"/>
      <c r="CJ293" s="417"/>
      <c r="CK293" s="417"/>
      <c r="CL293" s="417"/>
      <c r="CM293" s="417"/>
      <c r="CN293" s="417"/>
      <c r="CO293" s="417"/>
      <c r="CP293" s="417"/>
      <c r="CQ293" s="417"/>
      <c r="CR293" s="417"/>
      <c r="CS293" s="417"/>
      <c r="CT293" s="417"/>
      <c r="CU293" s="417"/>
      <c r="CV293" s="417"/>
      <c r="CW293" s="417"/>
      <c r="CX293" s="417"/>
      <c r="CY293" s="417"/>
      <c r="CZ293" s="417"/>
      <c r="DA293" s="417"/>
      <c r="DB293" s="417"/>
      <c r="DC293" s="417"/>
      <c r="DD293" s="417"/>
      <c r="DE293" s="417"/>
      <c r="DF293" s="417"/>
      <c r="DG293" s="417"/>
      <c r="DH293" s="417"/>
      <c r="DI293" s="417"/>
      <c r="DJ293" s="417"/>
      <c r="DK293" s="417"/>
    </row>
    <row r="294" spans="1:115" ht="16.7" hidden="1" customHeight="1">
      <c r="A294" s="421"/>
      <c r="B294" s="421"/>
      <c r="C294" s="416"/>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c r="AA294" s="417"/>
      <c r="AB294" s="417"/>
      <c r="AC294" s="417"/>
      <c r="AD294" s="417"/>
      <c r="AE294" s="417"/>
      <c r="AF294" s="417"/>
      <c r="AG294" s="417"/>
      <c r="AH294" s="417"/>
      <c r="AI294" s="417"/>
      <c r="AJ294" s="417"/>
      <c r="AK294" s="417"/>
      <c r="AL294" s="417"/>
      <c r="AM294" s="417"/>
      <c r="AN294" s="417"/>
      <c r="AO294" s="417"/>
      <c r="AP294" s="417"/>
      <c r="AQ294" s="417"/>
      <c r="AR294" s="417"/>
      <c r="AS294" s="417"/>
      <c r="AT294" s="417"/>
      <c r="AU294" s="417"/>
      <c r="AV294" s="417"/>
      <c r="AW294" s="417"/>
      <c r="AX294" s="417"/>
      <c r="AY294" s="417"/>
      <c r="AZ294" s="417"/>
      <c r="BA294" s="417"/>
      <c r="BB294" s="417"/>
      <c r="BC294" s="417"/>
      <c r="BD294" s="417"/>
      <c r="BE294" s="417"/>
      <c r="BF294" s="417"/>
      <c r="BG294" s="417"/>
      <c r="BH294" s="417"/>
      <c r="BI294" s="417"/>
      <c r="BJ294" s="417"/>
      <c r="BK294" s="417"/>
      <c r="BL294" s="417"/>
      <c r="BM294" s="417"/>
      <c r="BN294" s="417"/>
      <c r="BO294" s="417"/>
      <c r="BP294" s="417"/>
      <c r="BQ294" s="417"/>
      <c r="BR294" s="417"/>
      <c r="BS294" s="417"/>
      <c r="BT294" s="417"/>
      <c r="BU294" s="417"/>
      <c r="BV294" s="417"/>
      <c r="BW294" s="417"/>
      <c r="BX294" s="417"/>
      <c r="BY294" s="417"/>
      <c r="BZ294" s="417"/>
      <c r="CA294" s="417"/>
      <c r="CB294" s="417"/>
      <c r="CC294" s="417"/>
      <c r="CD294" s="417"/>
      <c r="CE294" s="417"/>
      <c r="CF294" s="417"/>
      <c r="CG294" s="417"/>
      <c r="CH294" s="417"/>
      <c r="CI294" s="417"/>
      <c r="CJ294" s="417"/>
      <c r="CK294" s="417"/>
      <c r="CL294" s="417"/>
      <c r="CM294" s="417"/>
      <c r="CN294" s="417"/>
      <c r="CO294" s="417"/>
      <c r="CP294" s="417"/>
      <c r="CQ294" s="417"/>
      <c r="CR294" s="417"/>
      <c r="CS294" s="417"/>
      <c r="CT294" s="417"/>
      <c r="CU294" s="417"/>
      <c r="CV294" s="417"/>
      <c r="CW294" s="417"/>
      <c r="CX294" s="417"/>
      <c r="CY294" s="417"/>
      <c r="CZ294" s="417"/>
      <c r="DA294" s="417"/>
      <c r="DB294" s="417"/>
      <c r="DC294" s="417"/>
      <c r="DD294" s="417"/>
      <c r="DE294" s="417"/>
      <c r="DF294" s="417"/>
      <c r="DG294" s="417"/>
      <c r="DH294" s="417"/>
      <c r="DI294" s="417"/>
      <c r="DJ294" s="417"/>
      <c r="DK294" s="417"/>
    </row>
    <row r="295" spans="1:115" ht="16.7" hidden="1" customHeight="1">
      <c r="A295" s="421"/>
      <c r="B295" s="421"/>
      <c r="C295" s="416"/>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c r="AA295" s="417"/>
      <c r="AB295" s="417"/>
      <c r="AC295" s="417"/>
      <c r="AD295" s="417"/>
      <c r="AE295" s="417"/>
      <c r="AF295" s="417"/>
      <c r="AG295" s="417"/>
      <c r="AH295" s="417"/>
      <c r="AI295" s="417"/>
      <c r="AJ295" s="417"/>
      <c r="AK295" s="417"/>
      <c r="AL295" s="417"/>
      <c r="AM295" s="417"/>
      <c r="AN295" s="417"/>
      <c r="AO295" s="417"/>
      <c r="AP295" s="417"/>
      <c r="AQ295" s="417"/>
      <c r="AR295" s="417"/>
      <c r="AS295" s="417"/>
      <c r="AT295" s="417"/>
      <c r="AU295" s="417"/>
      <c r="AV295" s="417"/>
      <c r="AW295" s="417"/>
      <c r="AX295" s="417"/>
      <c r="AY295" s="417"/>
      <c r="AZ295" s="417"/>
      <c r="BA295" s="417"/>
      <c r="BB295" s="417"/>
      <c r="BC295" s="417"/>
      <c r="BD295" s="417"/>
      <c r="BE295" s="417"/>
      <c r="BF295" s="417"/>
      <c r="BG295" s="417"/>
      <c r="BH295" s="417"/>
      <c r="BI295" s="417"/>
      <c r="BJ295" s="417"/>
      <c r="BK295" s="417"/>
      <c r="BL295" s="417"/>
      <c r="BM295" s="417"/>
      <c r="BN295" s="417"/>
      <c r="BO295" s="417"/>
      <c r="BP295" s="417"/>
      <c r="BQ295" s="417"/>
      <c r="BR295" s="417"/>
      <c r="BS295" s="417"/>
      <c r="BT295" s="417"/>
      <c r="BU295" s="417"/>
      <c r="BV295" s="417"/>
      <c r="BW295" s="417"/>
      <c r="BX295" s="417"/>
      <c r="BY295" s="417"/>
      <c r="BZ295" s="417"/>
      <c r="CA295" s="417"/>
      <c r="CB295" s="417"/>
      <c r="CC295" s="417"/>
      <c r="CD295" s="417"/>
      <c r="CE295" s="417"/>
      <c r="CF295" s="417"/>
      <c r="CG295" s="417"/>
      <c r="CH295" s="417"/>
      <c r="CI295" s="417"/>
      <c r="CJ295" s="417"/>
      <c r="CK295" s="417"/>
      <c r="CL295" s="417"/>
      <c r="CM295" s="417"/>
      <c r="CN295" s="417"/>
      <c r="CO295" s="417"/>
      <c r="CP295" s="417"/>
      <c r="CQ295" s="417"/>
      <c r="CR295" s="417"/>
      <c r="CS295" s="417"/>
      <c r="CT295" s="417"/>
      <c r="CU295" s="417"/>
      <c r="CV295" s="417"/>
      <c r="CW295" s="417"/>
      <c r="CX295" s="417"/>
      <c r="CY295" s="417"/>
      <c r="CZ295" s="417"/>
      <c r="DA295" s="417"/>
      <c r="DB295" s="417"/>
      <c r="DC295" s="417"/>
      <c r="DD295" s="417"/>
      <c r="DE295" s="417"/>
      <c r="DF295" s="417"/>
      <c r="DG295" s="417"/>
      <c r="DH295" s="417"/>
      <c r="DI295" s="417"/>
      <c r="DJ295" s="417"/>
      <c r="DK295" s="417"/>
    </row>
    <row r="296" spans="1:115" ht="16.7" hidden="1" customHeight="1">
      <c r="A296" s="421"/>
      <c r="B296" s="421"/>
      <c r="C296" s="416"/>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c r="AA296" s="417"/>
      <c r="AB296" s="417"/>
      <c r="AC296" s="417"/>
      <c r="AD296" s="417"/>
      <c r="AE296" s="417"/>
      <c r="AF296" s="417"/>
      <c r="AG296" s="417"/>
      <c r="AH296" s="417"/>
      <c r="AI296" s="417"/>
      <c r="AJ296" s="417"/>
      <c r="AK296" s="417"/>
      <c r="AL296" s="417"/>
      <c r="AM296" s="417"/>
      <c r="AN296" s="417"/>
      <c r="AO296" s="417"/>
      <c r="AP296" s="417"/>
      <c r="AQ296" s="417"/>
      <c r="AR296" s="417"/>
      <c r="AS296" s="417"/>
      <c r="AT296" s="417"/>
      <c r="AU296" s="417"/>
      <c r="AV296" s="417"/>
      <c r="AW296" s="417"/>
      <c r="AX296" s="417"/>
      <c r="AY296" s="417"/>
      <c r="AZ296" s="417"/>
      <c r="BA296" s="417"/>
      <c r="BB296" s="417"/>
      <c r="BC296" s="417"/>
      <c r="BD296" s="417"/>
      <c r="BE296" s="417"/>
      <c r="BF296" s="417"/>
      <c r="BG296" s="417"/>
      <c r="BH296" s="417"/>
      <c r="BI296" s="417"/>
      <c r="BJ296" s="417"/>
      <c r="BK296" s="417"/>
      <c r="BL296" s="417"/>
      <c r="BM296" s="417"/>
      <c r="BN296" s="417"/>
      <c r="BO296" s="417"/>
      <c r="BP296" s="417"/>
      <c r="BQ296" s="417"/>
      <c r="BR296" s="417"/>
      <c r="BS296" s="417"/>
      <c r="BT296" s="417"/>
      <c r="BU296" s="417"/>
      <c r="BV296" s="417"/>
      <c r="BW296" s="417"/>
      <c r="BX296" s="417"/>
      <c r="BY296" s="417"/>
      <c r="BZ296" s="417"/>
      <c r="CA296" s="417"/>
      <c r="CB296" s="417"/>
      <c r="CC296" s="417"/>
      <c r="CD296" s="417"/>
      <c r="CE296" s="417"/>
      <c r="CF296" s="417"/>
      <c r="CG296" s="417"/>
      <c r="CH296" s="417"/>
      <c r="CI296" s="417"/>
      <c r="CJ296" s="417"/>
      <c r="CK296" s="417"/>
      <c r="CL296" s="417"/>
      <c r="CM296" s="417"/>
      <c r="CN296" s="417"/>
      <c r="CO296" s="417"/>
      <c r="CP296" s="417"/>
      <c r="CQ296" s="417"/>
      <c r="CR296" s="417"/>
      <c r="CS296" s="417"/>
      <c r="CT296" s="417"/>
      <c r="CU296" s="417"/>
      <c r="CV296" s="417"/>
      <c r="CW296" s="417"/>
      <c r="CX296" s="417"/>
      <c r="CY296" s="417"/>
      <c r="CZ296" s="417"/>
      <c r="DA296" s="417"/>
      <c r="DB296" s="417"/>
      <c r="DC296" s="417"/>
      <c r="DD296" s="417"/>
      <c r="DE296" s="417"/>
      <c r="DF296" s="417"/>
      <c r="DG296" s="417"/>
      <c r="DH296" s="417"/>
      <c r="DI296" s="417"/>
      <c r="DJ296" s="417"/>
      <c r="DK296" s="417"/>
    </row>
    <row r="297" spans="1:115" ht="16.7" hidden="1" customHeight="1">
      <c r="A297" s="421"/>
      <c r="B297" s="421"/>
      <c r="C297" s="416"/>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c r="AA297" s="417"/>
      <c r="AB297" s="417"/>
      <c r="AC297" s="417"/>
      <c r="AD297" s="417"/>
      <c r="AE297" s="417"/>
      <c r="AF297" s="417"/>
      <c r="AG297" s="417"/>
      <c r="AH297" s="417"/>
      <c r="AI297" s="417"/>
      <c r="AJ297" s="417"/>
      <c r="AK297" s="417"/>
      <c r="AL297" s="417"/>
      <c r="AM297" s="417"/>
      <c r="AN297" s="417"/>
      <c r="AO297" s="417"/>
      <c r="AP297" s="417"/>
      <c r="AQ297" s="417"/>
      <c r="AR297" s="417"/>
      <c r="AS297" s="417"/>
      <c r="AT297" s="417"/>
      <c r="AU297" s="417"/>
      <c r="AV297" s="417"/>
      <c r="AW297" s="417"/>
      <c r="AX297" s="417"/>
      <c r="AY297" s="417"/>
      <c r="AZ297" s="417"/>
      <c r="BA297" s="417"/>
      <c r="BB297" s="417"/>
      <c r="BC297" s="417"/>
      <c r="BD297" s="417"/>
      <c r="BE297" s="417"/>
      <c r="BF297" s="417"/>
      <c r="BG297" s="417"/>
      <c r="BH297" s="417"/>
      <c r="BI297" s="417"/>
      <c r="BJ297" s="417"/>
      <c r="BK297" s="417"/>
      <c r="BL297" s="417"/>
      <c r="BM297" s="417"/>
      <c r="BN297" s="417"/>
      <c r="BO297" s="417"/>
      <c r="BP297" s="417"/>
      <c r="BQ297" s="417"/>
      <c r="BR297" s="417"/>
      <c r="BS297" s="417"/>
      <c r="BT297" s="417"/>
      <c r="BU297" s="417"/>
      <c r="BV297" s="417"/>
      <c r="BW297" s="417"/>
      <c r="BX297" s="417"/>
      <c r="BY297" s="417"/>
      <c r="BZ297" s="417"/>
      <c r="CA297" s="417"/>
      <c r="CB297" s="417"/>
      <c r="CC297" s="417"/>
      <c r="CD297" s="417"/>
      <c r="CE297" s="417"/>
      <c r="CF297" s="417"/>
      <c r="CG297" s="417"/>
      <c r="CH297" s="417"/>
      <c r="CI297" s="417"/>
      <c r="CJ297" s="417"/>
      <c r="CK297" s="417"/>
      <c r="CL297" s="417"/>
      <c r="CM297" s="417"/>
      <c r="CN297" s="417"/>
      <c r="CO297" s="417"/>
      <c r="CP297" s="417"/>
      <c r="CQ297" s="417"/>
      <c r="CR297" s="417"/>
      <c r="CS297" s="417"/>
      <c r="CT297" s="417"/>
      <c r="CU297" s="417"/>
      <c r="CV297" s="417"/>
      <c r="CW297" s="417"/>
      <c r="CX297" s="417"/>
      <c r="CY297" s="417"/>
      <c r="CZ297" s="417"/>
      <c r="DA297" s="417"/>
      <c r="DB297" s="417"/>
      <c r="DC297" s="417"/>
      <c r="DD297" s="417"/>
      <c r="DE297" s="417"/>
      <c r="DF297" s="417"/>
      <c r="DG297" s="417"/>
      <c r="DH297" s="417"/>
      <c r="DI297" s="417"/>
      <c r="DJ297" s="417"/>
      <c r="DK297" s="417"/>
    </row>
    <row r="298" spans="1:115" ht="16.7" hidden="1" customHeight="1">
      <c r="A298" s="421"/>
      <c r="B298" s="421"/>
      <c r="C298" s="416"/>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c r="AA298" s="417"/>
      <c r="AB298" s="417"/>
      <c r="AC298" s="417"/>
      <c r="AD298" s="417"/>
      <c r="AE298" s="417"/>
      <c r="AF298" s="417"/>
      <c r="AG298" s="417"/>
      <c r="AH298" s="417"/>
      <c r="AI298" s="417"/>
      <c r="AJ298" s="417"/>
      <c r="AK298" s="417"/>
      <c r="AL298" s="417"/>
      <c r="AM298" s="417"/>
      <c r="AN298" s="417"/>
      <c r="AO298" s="417"/>
      <c r="AP298" s="417"/>
      <c r="AQ298" s="417"/>
      <c r="AR298" s="417"/>
      <c r="AS298" s="417"/>
      <c r="AT298" s="417"/>
      <c r="AU298" s="417"/>
      <c r="AV298" s="417"/>
      <c r="AW298" s="417"/>
      <c r="AX298" s="417"/>
      <c r="AY298" s="417"/>
      <c r="AZ298" s="417"/>
      <c r="BA298" s="417"/>
      <c r="BB298" s="417"/>
      <c r="BC298" s="417"/>
      <c r="BD298" s="417"/>
      <c r="BE298" s="417"/>
      <c r="BF298" s="417"/>
      <c r="BG298" s="417"/>
      <c r="BH298" s="417"/>
      <c r="BI298" s="417"/>
      <c r="BJ298" s="417"/>
      <c r="BK298" s="417"/>
      <c r="BL298" s="417"/>
      <c r="BM298" s="417"/>
      <c r="BN298" s="417"/>
      <c r="BO298" s="417"/>
      <c r="BP298" s="417"/>
      <c r="BQ298" s="417"/>
      <c r="BR298" s="417"/>
      <c r="BS298" s="417"/>
      <c r="BT298" s="417"/>
      <c r="BU298" s="417"/>
      <c r="BV298" s="417"/>
      <c r="BW298" s="417"/>
      <c r="BX298" s="417"/>
      <c r="BY298" s="417"/>
      <c r="BZ298" s="417"/>
      <c r="CA298" s="417"/>
      <c r="CB298" s="417"/>
      <c r="CC298" s="417"/>
      <c r="CD298" s="417"/>
      <c r="CE298" s="417"/>
      <c r="CF298" s="417"/>
      <c r="CG298" s="417"/>
      <c r="CH298" s="417"/>
      <c r="CI298" s="417"/>
      <c r="CJ298" s="417"/>
      <c r="CK298" s="417"/>
      <c r="CL298" s="417"/>
      <c r="CM298" s="417"/>
      <c r="CN298" s="417"/>
      <c r="CO298" s="417"/>
      <c r="CP298" s="417"/>
      <c r="CQ298" s="417"/>
      <c r="CR298" s="417"/>
      <c r="CS298" s="417"/>
      <c r="CT298" s="417"/>
      <c r="CU298" s="417"/>
      <c r="CV298" s="417"/>
      <c r="CW298" s="417"/>
      <c r="CX298" s="417"/>
      <c r="CY298" s="417"/>
      <c r="CZ298" s="417"/>
      <c r="DA298" s="417"/>
      <c r="DB298" s="417"/>
      <c r="DC298" s="417"/>
      <c r="DD298" s="417"/>
      <c r="DE298" s="417"/>
      <c r="DF298" s="417"/>
      <c r="DG298" s="417"/>
      <c r="DH298" s="417"/>
      <c r="DI298" s="417"/>
      <c r="DJ298" s="417"/>
      <c r="DK298" s="417"/>
    </row>
    <row r="299" spans="1:115" ht="16.7" hidden="1" customHeight="1">
      <c r="A299" s="421"/>
      <c r="B299" s="421"/>
      <c r="C299" s="416"/>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c r="AA299" s="417"/>
      <c r="AB299" s="417"/>
      <c r="AC299" s="417"/>
      <c r="AD299" s="417"/>
      <c r="AE299" s="417"/>
      <c r="AF299" s="417"/>
      <c r="AG299" s="417"/>
      <c r="AH299" s="417"/>
      <c r="AI299" s="417"/>
      <c r="AJ299" s="417"/>
      <c r="AK299" s="417"/>
      <c r="AL299" s="417"/>
      <c r="AM299" s="417"/>
      <c r="AN299" s="417"/>
      <c r="AO299" s="417"/>
      <c r="AP299" s="417"/>
      <c r="AQ299" s="417"/>
      <c r="AR299" s="417"/>
      <c r="AS299" s="417"/>
      <c r="AT299" s="417"/>
      <c r="AU299" s="417"/>
      <c r="AV299" s="417"/>
      <c r="AW299" s="417"/>
      <c r="AX299" s="417"/>
      <c r="AY299" s="417"/>
      <c r="AZ299" s="417"/>
      <c r="BA299" s="417"/>
      <c r="BB299" s="417"/>
      <c r="BC299" s="417"/>
      <c r="BD299" s="417"/>
      <c r="BE299" s="417"/>
      <c r="BF299" s="417"/>
      <c r="BG299" s="417"/>
      <c r="BH299" s="417"/>
      <c r="BI299" s="417"/>
      <c r="BJ299" s="417"/>
      <c r="BK299" s="417"/>
      <c r="BL299" s="417"/>
      <c r="BM299" s="417"/>
      <c r="BN299" s="417"/>
      <c r="BO299" s="417"/>
      <c r="BP299" s="417"/>
      <c r="BQ299" s="417"/>
      <c r="BR299" s="417"/>
      <c r="BS299" s="417"/>
      <c r="BT299" s="417"/>
      <c r="BU299" s="417"/>
      <c r="BV299" s="417"/>
      <c r="BW299" s="417"/>
      <c r="BX299" s="417"/>
      <c r="BY299" s="417"/>
      <c r="BZ299" s="417"/>
      <c r="CA299" s="417"/>
      <c r="CB299" s="417"/>
      <c r="CC299" s="417"/>
      <c r="CD299" s="417"/>
      <c r="CE299" s="417"/>
      <c r="CF299" s="417"/>
      <c r="CG299" s="417"/>
      <c r="CH299" s="417"/>
      <c r="CI299" s="417"/>
      <c r="CJ299" s="417"/>
      <c r="CK299" s="417"/>
      <c r="CL299" s="417"/>
      <c r="CM299" s="417"/>
      <c r="CN299" s="417"/>
      <c r="CO299" s="417"/>
      <c r="CP299" s="417"/>
      <c r="CQ299" s="417"/>
      <c r="CR299" s="417"/>
      <c r="CS299" s="417"/>
      <c r="CT299" s="417"/>
      <c r="CU299" s="417"/>
      <c r="CV299" s="417"/>
      <c r="CW299" s="417"/>
      <c r="CX299" s="417"/>
      <c r="CY299" s="417"/>
      <c r="CZ299" s="417"/>
      <c r="DA299" s="417"/>
      <c r="DB299" s="417"/>
      <c r="DC299" s="417"/>
      <c r="DD299" s="417"/>
      <c r="DE299" s="417"/>
      <c r="DF299" s="417"/>
      <c r="DG299" s="417"/>
      <c r="DH299" s="417"/>
      <c r="DI299" s="417"/>
      <c r="DJ299" s="417"/>
      <c r="DK299" s="417"/>
    </row>
    <row r="300" spans="1:115" ht="16.7" hidden="1" customHeight="1">
      <c r="A300" s="421"/>
      <c r="B300" s="421"/>
      <c r="C300" s="416"/>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c r="AA300" s="417"/>
      <c r="AB300" s="417"/>
      <c r="AC300" s="417"/>
      <c r="AD300" s="417"/>
      <c r="AE300" s="417"/>
      <c r="AF300" s="417"/>
      <c r="AG300" s="417"/>
      <c r="AH300" s="417"/>
      <c r="AI300" s="417"/>
      <c r="AJ300" s="417"/>
      <c r="AK300" s="417"/>
      <c r="AL300" s="417"/>
      <c r="AM300" s="417"/>
      <c r="AN300" s="417"/>
      <c r="AO300" s="417"/>
      <c r="AP300" s="417"/>
      <c r="AQ300" s="417"/>
      <c r="AR300" s="417"/>
      <c r="AS300" s="417"/>
      <c r="AT300" s="417"/>
      <c r="AU300" s="417"/>
      <c r="AV300" s="417"/>
      <c r="AW300" s="417"/>
      <c r="AX300" s="417"/>
      <c r="AY300" s="417"/>
      <c r="AZ300" s="417"/>
      <c r="BA300" s="417"/>
      <c r="BB300" s="417"/>
      <c r="BC300" s="417"/>
      <c r="BD300" s="417"/>
      <c r="BE300" s="417"/>
      <c r="BF300" s="417"/>
      <c r="BG300" s="417"/>
      <c r="BH300" s="417"/>
      <c r="BI300" s="417"/>
      <c r="BJ300" s="417"/>
      <c r="BK300" s="417"/>
      <c r="BL300" s="417"/>
      <c r="BM300" s="417"/>
      <c r="BN300" s="417"/>
      <c r="BO300" s="417"/>
      <c r="BP300" s="417"/>
      <c r="BQ300" s="417"/>
      <c r="BR300" s="417"/>
      <c r="BS300" s="417"/>
      <c r="BT300" s="417"/>
      <c r="BU300" s="417"/>
      <c r="BV300" s="417"/>
      <c r="BW300" s="417"/>
      <c r="BX300" s="417"/>
      <c r="BY300" s="417"/>
      <c r="BZ300" s="417"/>
      <c r="CA300" s="417"/>
      <c r="CB300" s="417"/>
      <c r="CC300" s="417"/>
      <c r="CD300" s="417"/>
      <c r="CE300" s="417"/>
      <c r="CF300" s="417"/>
      <c r="CG300" s="417"/>
      <c r="CH300" s="417"/>
      <c r="CI300" s="417"/>
      <c r="CJ300" s="417"/>
      <c r="CK300" s="417"/>
      <c r="CL300" s="417"/>
      <c r="CM300" s="417"/>
      <c r="CN300" s="417"/>
      <c r="CO300" s="417"/>
      <c r="CP300" s="417"/>
      <c r="CQ300" s="417"/>
      <c r="CR300" s="417"/>
      <c r="CS300" s="417"/>
      <c r="CT300" s="417"/>
      <c r="CU300" s="417"/>
      <c r="CV300" s="417"/>
      <c r="CW300" s="417"/>
      <c r="CX300" s="417"/>
      <c r="CY300" s="417"/>
      <c r="CZ300" s="417"/>
      <c r="DA300" s="417"/>
      <c r="DB300" s="417"/>
      <c r="DC300" s="417"/>
      <c r="DD300" s="417"/>
      <c r="DE300" s="417"/>
      <c r="DF300" s="417"/>
      <c r="DG300" s="417"/>
      <c r="DH300" s="417"/>
      <c r="DI300" s="417"/>
      <c r="DJ300" s="417"/>
      <c r="DK300" s="417"/>
    </row>
    <row r="301" spans="1:115" ht="16.7" hidden="1" customHeight="1">
      <c r="A301" s="421"/>
      <c r="B301" s="421"/>
      <c r="C301" s="416"/>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c r="AA301" s="417"/>
      <c r="AB301" s="417"/>
      <c r="AC301" s="417"/>
      <c r="AD301" s="417"/>
      <c r="AE301" s="417"/>
      <c r="AF301" s="417"/>
      <c r="AG301" s="417"/>
      <c r="AH301" s="417"/>
      <c r="AI301" s="417"/>
      <c r="AJ301" s="417"/>
      <c r="AK301" s="417"/>
      <c r="AL301" s="417"/>
      <c r="AM301" s="417"/>
      <c r="AN301" s="417"/>
      <c r="AO301" s="417"/>
      <c r="AP301" s="417"/>
      <c r="AQ301" s="417"/>
      <c r="AR301" s="417"/>
      <c r="AS301" s="417"/>
      <c r="AT301" s="417"/>
      <c r="AU301" s="417"/>
      <c r="AV301" s="417"/>
      <c r="AW301" s="417"/>
      <c r="AX301" s="417"/>
      <c r="AY301" s="417"/>
      <c r="AZ301" s="417"/>
      <c r="BA301" s="417"/>
      <c r="BB301" s="417"/>
      <c r="BC301" s="417"/>
      <c r="BD301" s="417"/>
      <c r="BE301" s="417"/>
      <c r="BF301" s="417"/>
      <c r="BG301" s="417"/>
      <c r="BH301" s="417"/>
      <c r="BI301" s="417"/>
      <c r="BJ301" s="417"/>
      <c r="BK301" s="417"/>
      <c r="BL301" s="417"/>
      <c r="BM301" s="417"/>
      <c r="BN301" s="417"/>
      <c r="BO301" s="417"/>
      <c r="BP301" s="417"/>
      <c r="BQ301" s="417"/>
      <c r="BR301" s="417"/>
      <c r="BS301" s="417"/>
      <c r="BT301" s="417"/>
      <c r="BU301" s="417"/>
      <c r="BV301" s="417"/>
      <c r="BW301" s="417"/>
      <c r="BX301" s="417"/>
      <c r="BY301" s="417"/>
      <c r="BZ301" s="417"/>
      <c r="CA301" s="417"/>
      <c r="CB301" s="417"/>
      <c r="CC301" s="417"/>
      <c r="CD301" s="417"/>
      <c r="CE301" s="417"/>
      <c r="CF301" s="417"/>
      <c r="CG301" s="417"/>
      <c r="CH301" s="417"/>
      <c r="CI301" s="417"/>
      <c r="CJ301" s="417"/>
      <c r="CK301" s="417"/>
      <c r="CL301" s="417"/>
      <c r="CM301" s="417"/>
      <c r="CN301" s="417"/>
      <c r="CO301" s="417"/>
      <c r="CP301" s="417"/>
      <c r="CQ301" s="417"/>
      <c r="CR301" s="417"/>
      <c r="CS301" s="417"/>
      <c r="CT301" s="417"/>
      <c r="CU301" s="417"/>
      <c r="CV301" s="417"/>
      <c r="CW301" s="417"/>
      <c r="CX301" s="417"/>
      <c r="CY301" s="417"/>
      <c r="CZ301" s="417"/>
      <c r="DA301" s="417"/>
      <c r="DB301" s="417"/>
      <c r="DC301" s="417"/>
      <c r="DD301" s="417"/>
      <c r="DE301" s="417"/>
      <c r="DF301" s="417"/>
      <c r="DG301" s="417"/>
      <c r="DH301" s="417"/>
      <c r="DI301" s="417"/>
      <c r="DJ301" s="417"/>
      <c r="DK301" s="417"/>
    </row>
    <row r="302" spans="1:115" ht="16.7" hidden="1" customHeight="1">
      <c r="A302" s="421"/>
      <c r="B302" s="421"/>
      <c r="C302" s="416"/>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c r="AA302" s="417"/>
      <c r="AB302" s="417"/>
      <c r="AC302" s="417"/>
      <c r="AD302" s="417"/>
      <c r="AE302" s="417"/>
      <c r="AF302" s="417"/>
      <c r="AG302" s="417"/>
      <c r="AH302" s="417"/>
      <c r="AI302" s="417"/>
      <c r="AJ302" s="417"/>
      <c r="AK302" s="417"/>
      <c r="AL302" s="417"/>
      <c r="AM302" s="417"/>
      <c r="AN302" s="417"/>
      <c r="AO302" s="417"/>
      <c r="AP302" s="417"/>
      <c r="AQ302" s="417"/>
      <c r="AR302" s="417"/>
      <c r="AS302" s="417"/>
      <c r="AT302" s="417"/>
      <c r="AU302" s="417"/>
      <c r="AV302" s="417"/>
      <c r="AW302" s="417"/>
      <c r="AX302" s="417"/>
      <c r="AY302" s="417"/>
      <c r="AZ302" s="417"/>
      <c r="BA302" s="417"/>
      <c r="BB302" s="417"/>
      <c r="BC302" s="417"/>
      <c r="BD302" s="417"/>
      <c r="BE302" s="417"/>
      <c r="BF302" s="417"/>
      <c r="BG302" s="417"/>
      <c r="BH302" s="417"/>
      <c r="BI302" s="417"/>
      <c r="BJ302" s="417"/>
      <c r="BK302" s="417"/>
      <c r="BL302" s="417"/>
      <c r="BM302" s="417"/>
      <c r="BN302" s="417"/>
      <c r="BO302" s="417"/>
      <c r="BP302" s="417"/>
      <c r="BQ302" s="417"/>
      <c r="BR302" s="417"/>
      <c r="BS302" s="417"/>
      <c r="BT302" s="417"/>
      <c r="BU302" s="417"/>
      <c r="BV302" s="417"/>
      <c r="BW302" s="417"/>
      <c r="BX302" s="417"/>
      <c r="BY302" s="417"/>
      <c r="BZ302" s="417"/>
      <c r="CA302" s="417"/>
      <c r="CB302" s="417"/>
      <c r="CC302" s="417"/>
      <c r="CD302" s="417"/>
      <c r="CE302" s="417"/>
      <c r="CF302" s="417"/>
      <c r="CG302" s="417"/>
      <c r="CH302" s="417"/>
      <c r="CI302" s="417"/>
      <c r="CJ302" s="417"/>
      <c r="CK302" s="417"/>
      <c r="CL302" s="417"/>
      <c r="CM302" s="417"/>
      <c r="CN302" s="417"/>
      <c r="CO302" s="417"/>
      <c r="CP302" s="417"/>
      <c r="CQ302" s="417"/>
      <c r="CR302" s="417"/>
      <c r="CS302" s="417"/>
      <c r="CT302" s="417"/>
      <c r="CU302" s="417"/>
      <c r="CV302" s="417"/>
      <c r="CW302" s="417"/>
      <c r="CX302" s="417"/>
      <c r="CY302" s="417"/>
      <c r="CZ302" s="417"/>
      <c r="DA302" s="417"/>
      <c r="DB302" s="417"/>
      <c r="DC302" s="417"/>
      <c r="DD302" s="417"/>
      <c r="DE302" s="417"/>
      <c r="DF302" s="417"/>
      <c r="DG302" s="417"/>
      <c r="DH302" s="417"/>
      <c r="DI302" s="417"/>
      <c r="DJ302" s="417"/>
      <c r="DK302" s="417"/>
    </row>
    <row r="303" spans="1:115" ht="16.7" hidden="1" customHeight="1">
      <c r="A303" s="421"/>
      <c r="B303" s="421"/>
      <c r="C303" s="416"/>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c r="AA303" s="417"/>
      <c r="AB303" s="417"/>
      <c r="AC303" s="417"/>
      <c r="AD303" s="417"/>
      <c r="AE303" s="417"/>
      <c r="AF303" s="417"/>
      <c r="AG303" s="417"/>
      <c r="AH303" s="417"/>
      <c r="AI303" s="417"/>
      <c r="AJ303" s="417"/>
      <c r="AK303" s="417"/>
      <c r="AL303" s="417"/>
      <c r="AM303" s="417"/>
      <c r="AN303" s="417"/>
      <c r="AO303" s="417"/>
      <c r="AP303" s="417"/>
      <c r="AQ303" s="417"/>
      <c r="AR303" s="417"/>
      <c r="AS303" s="417"/>
      <c r="AT303" s="417"/>
      <c r="AU303" s="417"/>
      <c r="AV303" s="417"/>
      <c r="AW303" s="417"/>
      <c r="AX303" s="417"/>
      <c r="AY303" s="417"/>
      <c r="AZ303" s="417"/>
      <c r="BA303" s="417"/>
      <c r="BB303" s="417"/>
      <c r="BC303" s="417"/>
      <c r="BD303" s="417"/>
      <c r="BE303" s="417"/>
      <c r="BF303" s="417"/>
      <c r="BG303" s="417"/>
      <c r="BH303" s="417"/>
      <c r="BI303" s="417"/>
      <c r="BJ303" s="417"/>
      <c r="BK303" s="417"/>
      <c r="BL303" s="417"/>
      <c r="BM303" s="417"/>
      <c r="BN303" s="417"/>
      <c r="BO303" s="417"/>
      <c r="BP303" s="417"/>
      <c r="BQ303" s="417"/>
      <c r="BR303" s="417"/>
      <c r="BS303" s="417"/>
      <c r="BT303" s="417"/>
      <c r="BU303" s="417"/>
      <c r="BV303" s="417"/>
      <c r="BW303" s="417"/>
      <c r="BX303" s="417"/>
      <c r="BY303" s="417"/>
      <c r="BZ303" s="417"/>
      <c r="CA303" s="417"/>
      <c r="CB303" s="417"/>
      <c r="CC303" s="417"/>
      <c r="CD303" s="417"/>
      <c r="CE303" s="417"/>
      <c r="CF303" s="417"/>
      <c r="CG303" s="417"/>
      <c r="CH303" s="417"/>
      <c r="CI303" s="417"/>
      <c r="CJ303" s="417"/>
      <c r="CK303" s="417"/>
      <c r="CL303" s="417"/>
      <c r="CM303" s="417"/>
      <c r="CN303" s="417"/>
      <c r="CO303" s="417"/>
      <c r="CP303" s="417"/>
      <c r="CQ303" s="417"/>
      <c r="CR303" s="417"/>
      <c r="CS303" s="417"/>
      <c r="CT303" s="417"/>
      <c r="CU303" s="417"/>
      <c r="CV303" s="417"/>
      <c r="CW303" s="417"/>
      <c r="CX303" s="417"/>
      <c r="CY303" s="417"/>
      <c r="CZ303" s="417"/>
      <c r="DA303" s="417"/>
      <c r="DB303" s="417"/>
      <c r="DC303" s="417"/>
      <c r="DD303" s="417"/>
      <c r="DE303" s="417"/>
      <c r="DF303" s="417"/>
      <c r="DG303" s="417"/>
      <c r="DH303" s="417"/>
      <c r="DI303" s="417"/>
      <c r="DJ303" s="417"/>
      <c r="DK303" s="417"/>
    </row>
    <row r="304" spans="1:115" ht="16.7" hidden="1" customHeight="1">
      <c r="A304" s="421"/>
      <c r="B304" s="421"/>
      <c r="C304" s="416"/>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c r="AA304" s="417"/>
      <c r="AB304" s="417"/>
      <c r="AC304" s="417"/>
      <c r="AD304" s="417"/>
      <c r="AE304" s="417"/>
      <c r="AF304" s="417"/>
      <c r="AG304" s="417"/>
      <c r="AH304" s="417"/>
      <c r="AI304" s="417"/>
      <c r="AJ304" s="417"/>
      <c r="AK304" s="417"/>
      <c r="AL304" s="417"/>
      <c r="AM304" s="417"/>
      <c r="AN304" s="417"/>
      <c r="AO304" s="417"/>
      <c r="AP304" s="417"/>
      <c r="AQ304" s="417"/>
      <c r="AR304" s="417"/>
      <c r="AS304" s="417"/>
      <c r="AT304" s="417"/>
      <c r="AU304" s="417"/>
      <c r="AV304" s="417"/>
      <c r="AW304" s="417"/>
      <c r="AX304" s="417"/>
      <c r="AY304" s="417"/>
      <c r="AZ304" s="417"/>
      <c r="BA304" s="417"/>
      <c r="BB304" s="417"/>
      <c r="BC304" s="417"/>
      <c r="BD304" s="417"/>
      <c r="BE304" s="417"/>
      <c r="BF304" s="417"/>
      <c r="BG304" s="417"/>
      <c r="BH304" s="417"/>
      <c r="BI304" s="417"/>
      <c r="BJ304" s="417"/>
      <c r="BK304" s="417"/>
      <c r="BL304" s="417"/>
      <c r="BM304" s="417"/>
      <c r="BN304" s="417"/>
      <c r="BO304" s="417"/>
      <c r="BP304" s="417"/>
      <c r="BQ304" s="417"/>
      <c r="BR304" s="417"/>
      <c r="BS304" s="417"/>
      <c r="BT304" s="417"/>
      <c r="BU304" s="417"/>
      <c r="BV304" s="417"/>
      <c r="BW304" s="417"/>
      <c r="BX304" s="417"/>
      <c r="BY304" s="417"/>
      <c r="BZ304" s="417"/>
      <c r="CA304" s="417"/>
      <c r="CB304" s="417"/>
      <c r="CC304" s="417"/>
      <c r="CD304" s="417"/>
      <c r="CE304" s="417"/>
      <c r="CF304" s="417"/>
      <c r="CG304" s="417"/>
      <c r="CH304" s="417"/>
      <c r="CI304" s="417"/>
      <c r="CJ304" s="417"/>
      <c r="CK304" s="417"/>
      <c r="CL304" s="417"/>
      <c r="CM304" s="417"/>
      <c r="CN304" s="417"/>
      <c r="CO304" s="417"/>
      <c r="CP304" s="417"/>
      <c r="CQ304" s="417"/>
      <c r="CR304" s="417"/>
      <c r="CS304" s="417"/>
      <c r="CT304" s="417"/>
      <c r="CU304" s="417"/>
      <c r="CV304" s="417"/>
      <c r="CW304" s="417"/>
      <c r="CX304" s="417"/>
      <c r="CY304" s="417"/>
      <c r="CZ304" s="417"/>
      <c r="DA304" s="417"/>
      <c r="DB304" s="417"/>
      <c r="DC304" s="417"/>
      <c r="DD304" s="417"/>
      <c r="DE304" s="417"/>
      <c r="DF304" s="417"/>
      <c r="DG304" s="417"/>
      <c r="DH304" s="417"/>
      <c r="DI304" s="417"/>
      <c r="DJ304" s="417"/>
      <c r="DK304" s="417"/>
    </row>
    <row r="305" spans="1:115" ht="16.7" hidden="1" customHeight="1">
      <c r="A305" s="421"/>
      <c r="B305" s="421"/>
      <c r="C305" s="416"/>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c r="AA305" s="417"/>
      <c r="AB305" s="417"/>
      <c r="AC305" s="417"/>
      <c r="AD305" s="417"/>
      <c r="AE305" s="417"/>
      <c r="AF305" s="417"/>
      <c r="AG305" s="417"/>
      <c r="AH305" s="417"/>
      <c r="AI305" s="417"/>
      <c r="AJ305" s="417"/>
      <c r="AK305" s="417"/>
      <c r="AL305" s="417"/>
      <c r="AM305" s="417"/>
      <c r="AN305" s="417"/>
      <c r="AO305" s="417"/>
      <c r="AP305" s="417"/>
      <c r="AQ305" s="417"/>
      <c r="AR305" s="417"/>
      <c r="AS305" s="417"/>
      <c r="AT305" s="417"/>
      <c r="AU305" s="417"/>
      <c r="AV305" s="417"/>
      <c r="AW305" s="417"/>
      <c r="AX305" s="417"/>
      <c r="AY305" s="417"/>
      <c r="AZ305" s="417"/>
      <c r="BA305" s="417"/>
      <c r="BB305" s="417"/>
      <c r="BC305" s="417"/>
      <c r="BD305" s="417"/>
      <c r="BE305" s="417"/>
      <c r="BF305" s="417"/>
      <c r="BG305" s="417"/>
      <c r="BH305" s="417"/>
      <c r="BI305" s="417"/>
      <c r="BJ305" s="417"/>
      <c r="BK305" s="417"/>
      <c r="BL305" s="417"/>
      <c r="BM305" s="417"/>
      <c r="BN305" s="417"/>
      <c r="BO305" s="417"/>
      <c r="BP305" s="417"/>
      <c r="BQ305" s="417"/>
      <c r="BR305" s="417"/>
      <c r="BS305" s="417"/>
      <c r="BT305" s="417"/>
      <c r="BU305" s="417"/>
      <c r="BV305" s="417"/>
      <c r="BW305" s="417"/>
      <c r="BX305" s="417"/>
      <c r="BY305" s="417"/>
      <c r="BZ305" s="417"/>
      <c r="CA305" s="417"/>
      <c r="CB305" s="417"/>
      <c r="CC305" s="417"/>
      <c r="CD305" s="417"/>
      <c r="CE305" s="417"/>
      <c r="CF305" s="417"/>
      <c r="CG305" s="417"/>
      <c r="CH305" s="417"/>
      <c r="CI305" s="417"/>
      <c r="CJ305" s="417"/>
      <c r="CK305" s="417"/>
      <c r="CL305" s="417"/>
      <c r="CM305" s="417"/>
      <c r="CN305" s="417"/>
      <c r="CO305" s="417"/>
      <c r="CP305" s="417"/>
      <c r="CQ305" s="417"/>
      <c r="CR305" s="417"/>
      <c r="CS305" s="417"/>
      <c r="CT305" s="417"/>
      <c r="CU305" s="417"/>
      <c r="CV305" s="417"/>
      <c r="CW305" s="417"/>
      <c r="CX305" s="417"/>
      <c r="CY305" s="417"/>
      <c r="CZ305" s="417"/>
      <c r="DA305" s="417"/>
      <c r="DB305" s="417"/>
      <c r="DC305" s="417"/>
      <c r="DD305" s="417"/>
      <c r="DE305" s="417"/>
      <c r="DF305" s="417"/>
      <c r="DG305" s="417"/>
      <c r="DH305" s="417"/>
      <c r="DI305" s="417"/>
      <c r="DJ305" s="417"/>
      <c r="DK305" s="417"/>
    </row>
    <row r="306" spans="1:115" ht="16.7" hidden="1" customHeight="1">
      <c r="A306" s="421"/>
      <c r="B306" s="421"/>
      <c r="C306" s="416"/>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c r="AA306" s="417"/>
      <c r="AB306" s="417"/>
      <c r="AC306" s="417"/>
      <c r="AD306" s="417"/>
      <c r="AE306" s="417"/>
      <c r="AF306" s="417"/>
      <c r="AG306" s="417"/>
      <c r="AH306" s="417"/>
      <c r="AI306" s="417"/>
      <c r="AJ306" s="417"/>
      <c r="AK306" s="417"/>
      <c r="AL306" s="417"/>
      <c r="AM306" s="417"/>
      <c r="AN306" s="417"/>
      <c r="AO306" s="417"/>
      <c r="AP306" s="417"/>
      <c r="AQ306" s="417"/>
      <c r="AR306" s="417"/>
      <c r="AS306" s="417"/>
      <c r="AT306" s="417"/>
      <c r="AU306" s="417"/>
      <c r="AV306" s="417"/>
      <c r="AW306" s="417"/>
      <c r="AX306" s="417"/>
      <c r="AY306" s="417"/>
      <c r="AZ306" s="417"/>
      <c r="BA306" s="417"/>
      <c r="BB306" s="417"/>
      <c r="BC306" s="417"/>
      <c r="BD306" s="417"/>
      <c r="BE306" s="417"/>
      <c r="BF306" s="417"/>
      <c r="BG306" s="417"/>
      <c r="BH306" s="417"/>
      <c r="BI306" s="417"/>
      <c r="BJ306" s="417"/>
      <c r="BK306" s="417"/>
      <c r="BL306" s="417"/>
      <c r="BM306" s="417"/>
      <c r="BN306" s="417"/>
      <c r="BO306" s="417"/>
      <c r="BP306" s="417"/>
      <c r="BQ306" s="417"/>
      <c r="BR306" s="417"/>
      <c r="BS306" s="417"/>
      <c r="BT306" s="417"/>
      <c r="BU306" s="417"/>
      <c r="BV306" s="417"/>
      <c r="BW306" s="417"/>
      <c r="BX306" s="417"/>
      <c r="BY306" s="417"/>
      <c r="BZ306" s="417"/>
      <c r="CA306" s="417"/>
      <c r="CB306" s="417"/>
      <c r="CC306" s="417"/>
      <c r="CD306" s="417"/>
      <c r="CE306" s="417"/>
      <c r="CF306" s="417"/>
      <c r="CG306" s="417"/>
      <c r="CH306" s="417"/>
      <c r="CI306" s="417"/>
      <c r="CJ306" s="417"/>
      <c r="CK306" s="417"/>
      <c r="CL306" s="417"/>
      <c r="CM306" s="417"/>
      <c r="CN306" s="417"/>
      <c r="CO306" s="417"/>
      <c r="CP306" s="417"/>
      <c r="CQ306" s="417"/>
      <c r="CR306" s="417"/>
      <c r="CS306" s="417"/>
      <c r="CT306" s="417"/>
      <c r="CU306" s="417"/>
      <c r="CV306" s="417"/>
      <c r="CW306" s="417"/>
      <c r="CX306" s="417"/>
      <c r="CY306" s="417"/>
      <c r="CZ306" s="417"/>
      <c r="DA306" s="417"/>
      <c r="DB306" s="417"/>
      <c r="DC306" s="417"/>
      <c r="DD306" s="417"/>
      <c r="DE306" s="417"/>
      <c r="DF306" s="417"/>
      <c r="DG306" s="417"/>
      <c r="DH306" s="417"/>
      <c r="DI306" s="417"/>
      <c r="DJ306" s="417"/>
      <c r="DK306" s="417"/>
    </row>
    <row r="307" spans="1:115" ht="16.7" hidden="1" customHeight="1">
      <c r="A307" s="421"/>
      <c r="B307" s="421"/>
      <c r="C307" s="416"/>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c r="AA307" s="417"/>
      <c r="AB307" s="417"/>
      <c r="AC307" s="417"/>
      <c r="AD307" s="417"/>
      <c r="AE307" s="417"/>
      <c r="AF307" s="417"/>
      <c r="AG307" s="417"/>
      <c r="AH307" s="417"/>
      <c r="AI307" s="417"/>
      <c r="AJ307" s="417"/>
      <c r="AK307" s="417"/>
      <c r="AL307" s="417"/>
      <c r="AM307" s="417"/>
      <c r="AN307" s="417"/>
      <c r="AO307" s="417"/>
      <c r="AP307" s="417"/>
      <c r="AQ307" s="417"/>
      <c r="AR307" s="417"/>
      <c r="AS307" s="417"/>
      <c r="AT307" s="417"/>
      <c r="AU307" s="417"/>
      <c r="AV307" s="417"/>
      <c r="AW307" s="417"/>
      <c r="AX307" s="417"/>
      <c r="AY307" s="417"/>
      <c r="AZ307" s="417"/>
      <c r="BA307" s="417"/>
      <c r="BB307" s="417"/>
      <c r="BC307" s="417"/>
      <c r="BD307" s="417"/>
      <c r="BE307" s="417"/>
      <c r="BF307" s="417"/>
      <c r="BG307" s="417"/>
      <c r="BH307" s="417"/>
      <c r="BI307" s="417"/>
      <c r="BJ307" s="417"/>
      <c r="BK307" s="417"/>
      <c r="BL307" s="417"/>
      <c r="BM307" s="417"/>
      <c r="BN307" s="417"/>
      <c r="BO307" s="417"/>
      <c r="BP307" s="417"/>
      <c r="BQ307" s="417"/>
      <c r="BR307" s="417"/>
      <c r="BS307" s="417"/>
      <c r="BT307" s="417"/>
      <c r="BU307" s="417"/>
      <c r="BV307" s="417"/>
      <c r="BW307" s="417"/>
      <c r="BX307" s="417"/>
      <c r="BY307" s="417"/>
      <c r="BZ307" s="417"/>
      <c r="CA307" s="417"/>
      <c r="CB307" s="417"/>
      <c r="CC307" s="417"/>
      <c r="CD307" s="417"/>
      <c r="CE307" s="417"/>
      <c r="CF307" s="417"/>
      <c r="CG307" s="417"/>
      <c r="CH307" s="417"/>
      <c r="CI307" s="417"/>
      <c r="CJ307" s="417"/>
      <c r="CK307" s="417"/>
      <c r="CL307" s="417"/>
      <c r="CM307" s="417"/>
      <c r="CN307" s="417"/>
      <c r="CO307" s="417"/>
      <c r="CP307" s="417"/>
      <c r="CQ307" s="417"/>
      <c r="CR307" s="417"/>
      <c r="CS307" s="417"/>
      <c r="CT307" s="417"/>
      <c r="CU307" s="417"/>
      <c r="CV307" s="417"/>
      <c r="CW307" s="417"/>
      <c r="CX307" s="417"/>
      <c r="CY307" s="417"/>
      <c r="CZ307" s="417"/>
      <c r="DA307" s="417"/>
      <c r="DB307" s="417"/>
      <c r="DC307" s="417"/>
      <c r="DD307" s="417"/>
      <c r="DE307" s="417"/>
      <c r="DF307" s="417"/>
      <c r="DG307" s="417"/>
      <c r="DH307" s="417"/>
      <c r="DI307" s="417"/>
      <c r="DJ307" s="417"/>
      <c r="DK307" s="417"/>
    </row>
    <row r="308" spans="1:115" ht="16.7" hidden="1" customHeight="1">
      <c r="A308" s="421"/>
      <c r="B308" s="421"/>
      <c r="C308" s="416"/>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c r="AA308" s="417"/>
      <c r="AB308" s="417"/>
      <c r="AC308" s="417"/>
      <c r="AD308" s="417"/>
      <c r="AE308" s="417"/>
      <c r="AF308" s="417"/>
      <c r="AG308" s="417"/>
      <c r="AH308" s="417"/>
      <c r="AI308" s="417"/>
      <c r="AJ308" s="417"/>
      <c r="AK308" s="417"/>
      <c r="AL308" s="417"/>
      <c r="AM308" s="417"/>
      <c r="AN308" s="417"/>
      <c r="AO308" s="417"/>
      <c r="AP308" s="417"/>
      <c r="AQ308" s="417"/>
      <c r="AR308" s="417"/>
      <c r="AS308" s="417"/>
      <c r="AT308" s="417"/>
      <c r="AU308" s="417"/>
      <c r="AV308" s="417"/>
      <c r="AW308" s="417"/>
      <c r="AX308" s="417"/>
      <c r="AY308" s="417"/>
      <c r="AZ308" s="417"/>
      <c r="BA308" s="417"/>
      <c r="BB308" s="417"/>
      <c r="BC308" s="417"/>
      <c r="BD308" s="417"/>
      <c r="BE308" s="417"/>
      <c r="BF308" s="417"/>
      <c r="BG308" s="417"/>
      <c r="BH308" s="417"/>
      <c r="BI308" s="417"/>
      <c r="BJ308" s="417"/>
      <c r="BK308" s="417"/>
      <c r="BL308" s="417"/>
      <c r="BM308" s="417"/>
      <c r="BN308" s="417"/>
      <c r="BO308" s="417"/>
      <c r="BP308" s="417"/>
      <c r="BQ308" s="417"/>
      <c r="BR308" s="417"/>
      <c r="BS308" s="417"/>
      <c r="BT308" s="417"/>
      <c r="BU308" s="417"/>
      <c r="BV308" s="417"/>
      <c r="BW308" s="417"/>
      <c r="BX308" s="417"/>
      <c r="BY308" s="417"/>
      <c r="BZ308" s="417"/>
      <c r="CA308" s="417"/>
      <c r="CB308" s="417"/>
      <c r="CC308" s="417"/>
      <c r="CD308" s="417"/>
      <c r="CE308" s="417"/>
      <c r="CF308" s="417"/>
      <c r="CG308" s="417"/>
      <c r="CH308" s="417"/>
      <c r="CI308" s="417"/>
      <c r="CJ308" s="417"/>
      <c r="CK308" s="417"/>
      <c r="CL308" s="417"/>
      <c r="CM308" s="417"/>
      <c r="CN308" s="417"/>
      <c r="CO308" s="417"/>
      <c r="CP308" s="417"/>
      <c r="CQ308" s="417"/>
      <c r="CR308" s="417"/>
      <c r="CS308" s="417"/>
      <c r="CT308" s="417"/>
      <c r="CU308" s="417"/>
      <c r="CV308" s="417"/>
      <c r="CW308" s="417"/>
      <c r="CX308" s="417"/>
      <c r="CY308" s="417"/>
      <c r="CZ308" s="417"/>
      <c r="DA308" s="417"/>
      <c r="DB308" s="417"/>
      <c r="DC308" s="417"/>
      <c r="DD308" s="417"/>
      <c r="DE308" s="417"/>
      <c r="DF308" s="417"/>
      <c r="DG308" s="417"/>
      <c r="DH308" s="417"/>
      <c r="DI308" s="417"/>
      <c r="DJ308" s="417"/>
      <c r="DK308" s="417"/>
    </row>
    <row r="309" spans="1:115" ht="16.7" hidden="1" customHeight="1">
      <c r="A309" s="421"/>
      <c r="B309" s="421"/>
      <c r="C309" s="416"/>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c r="AA309" s="417"/>
      <c r="AB309" s="417"/>
      <c r="AC309" s="417"/>
      <c r="AD309" s="417"/>
      <c r="AE309" s="417"/>
      <c r="AF309" s="417"/>
      <c r="AG309" s="417"/>
      <c r="AH309" s="417"/>
      <c r="AI309" s="417"/>
      <c r="AJ309" s="417"/>
      <c r="AK309" s="417"/>
      <c r="AL309" s="417"/>
      <c r="AM309" s="417"/>
      <c r="AN309" s="417"/>
      <c r="AO309" s="417"/>
      <c r="AP309" s="417"/>
      <c r="AQ309" s="417"/>
      <c r="AR309" s="417"/>
      <c r="AS309" s="417"/>
      <c r="AT309" s="417"/>
      <c r="AU309" s="417"/>
      <c r="AV309" s="417"/>
      <c r="AW309" s="417"/>
      <c r="AX309" s="417"/>
      <c r="AY309" s="417"/>
      <c r="AZ309" s="417"/>
      <c r="BA309" s="417"/>
      <c r="BB309" s="417"/>
      <c r="BC309" s="417"/>
      <c r="BD309" s="417"/>
      <c r="BE309" s="417"/>
      <c r="BF309" s="417"/>
      <c r="BG309" s="417"/>
      <c r="BH309" s="417"/>
      <c r="BI309" s="417"/>
      <c r="BJ309" s="417"/>
      <c r="BK309" s="417"/>
      <c r="BL309" s="417"/>
      <c r="BM309" s="417"/>
      <c r="BN309" s="417"/>
      <c r="BO309" s="417"/>
      <c r="BP309" s="417"/>
      <c r="BQ309" s="417"/>
      <c r="BR309" s="417"/>
      <c r="BS309" s="417"/>
      <c r="BT309" s="417"/>
      <c r="BU309" s="417"/>
      <c r="BV309" s="417"/>
      <c r="BW309" s="417"/>
      <c r="BX309" s="417"/>
      <c r="BY309" s="417"/>
      <c r="BZ309" s="417"/>
      <c r="CA309" s="417"/>
      <c r="CB309" s="417"/>
      <c r="CC309" s="417"/>
      <c r="CD309" s="417"/>
      <c r="CE309" s="417"/>
      <c r="CF309" s="417"/>
      <c r="CG309" s="417"/>
      <c r="CH309" s="417"/>
      <c r="CI309" s="417"/>
      <c r="CJ309" s="417"/>
      <c r="CK309" s="417"/>
      <c r="CL309" s="417"/>
      <c r="CM309" s="417"/>
      <c r="CN309" s="417"/>
      <c r="CO309" s="417"/>
      <c r="CP309" s="417"/>
      <c r="CQ309" s="417"/>
      <c r="CR309" s="417"/>
      <c r="CS309" s="417"/>
      <c r="CT309" s="417"/>
      <c r="CU309" s="417"/>
      <c r="CV309" s="417"/>
      <c r="CW309" s="417"/>
      <c r="CX309" s="417"/>
      <c r="CY309" s="417"/>
      <c r="CZ309" s="417"/>
      <c r="DA309" s="417"/>
      <c r="DB309" s="417"/>
      <c r="DC309" s="417"/>
      <c r="DD309" s="417"/>
      <c r="DE309" s="417"/>
      <c r="DF309" s="417"/>
      <c r="DG309" s="417"/>
      <c r="DH309" s="417"/>
      <c r="DI309" s="417"/>
      <c r="DJ309" s="417"/>
      <c r="DK309" s="417"/>
    </row>
    <row r="310" spans="1:115" ht="16.7" hidden="1" customHeight="1">
      <c r="A310" s="421"/>
      <c r="B310" s="421"/>
      <c r="C310" s="416"/>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c r="AA310" s="417"/>
      <c r="AB310" s="417"/>
      <c r="AC310" s="417"/>
      <c r="AD310" s="417"/>
      <c r="AE310" s="417"/>
      <c r="AF310" s="417"/>
      <c r="AG310" s="417"/>
      <c r="AH310" s="417"/>
      <c r="AI310" s="417"/>
      <c r="AJ310" s="417"/>
      <c r="AK310" s="417"/>
      <c r="AL310" s="417"/>
      <c r="AM310" s="417"/>
      <c r="AN310" s="417"/>
      <c r="AO310" s="417"/>
      <c r="AP310" s="417"/>
      <c r="AQ310" s="417"/>
      <c r="AR310" s="417"/>
      <c r="AS310" s="417"/>
      <c r="AT310" s="417"/>
      <c r="AU310" s="417"/>
      <c r="AV310" s="417"/>
      <c r="AW310" s="417"/>
      <c r="AX310" s="417"/>
      <c r="AY310" s="417"/>
      <c r="AZ310" s="417"/>
      <c r="BA310" s="417"/>
      <c r="BB310" s="417"/>
      <c r="BC310" s="417"/>
      <c r="BD310" s="417"/>
      <c r="BE310" s="417"/>
      <c r="BF310" s="417"/>
      <c r="BG310" s="417"/>
      <c r="BH310" s="417"/>
      <c r="BI310" s="417"/>
      <c r="BJ310" s="417"/>
      <c r="BK310" s="417"/>
      <c r="BL310" s="417"/>
      <c r="BM310" s="417"/>
      <c r="BN310" s="417"/>
      <c r="BO310" s="417"/>
      <c r="BP310" s="417"/>
      <c r="BQ310" s="417"/>
      <c r="BR310" s="417"/>
      <c r="BS310" s="417"/>
      <c r="BT310" s="417"/>
      <c r="BU310" s="417"/>
      <c r="BV310" s="417"/>
      <c r="BW310" s="417"/>
      <c r="BX310" s="417"/>
      <c r="BY310" s="417"/>
      <c r="BZ310" s="417"/>
      <c r="CA310" s="417"/>
      <c r="CB310" s="417"/>
      <c r="CC310" s="417"/>
      <c r="CD310" s="417"/>
      <c r="CE310" s="417"/>
      <c r="CF310" s="417"/>
      <c r="CG310" s="417"/>
      <c r="CH310" s="417"/>
      <c r="CI310" s="417"/>
      <c r="CJ310" s="417"/>
      <c r="CK310" s="417"/>
      <c r="CL310" s="417"/>
      <c r="CM310" s="417"/>
      <c r="CN310" s="417"/>
      <c r="CO310" s="417"/>
      <c r="CP310" s="417"/>
      <c r="CQ310" s="417"/>
      <c r="CR310" s="417"/>
      <c r="CS310" s="417"/>
      <c r="CT310" s="417"/>
      <c r="CU310" s="417"/>
      <c r="CV310" s="417"/>
      <c r="CW310" s="417"/>
      <c r="CX310" s="417"/>
      <c r="CY310" s="417"/>
      <c r="CZ310" s="417"/>
      <c r="DA310" s="417"/>
      <c r="DB310" s="417"/>
      <c r="DC310" s="417"/>
      <c r="DD310" s="417"/>
      <c r="DE310" s="417"/>
      <c r="DF310" s="417"/>
      <c r="DG310" s="417"/>
      <c r="DH310" s="417"/>
      <c r="DI310" s="417"/>
      <c r="DJ310" s="417"/>
      <c r="DK310" s="417"/>
    </row>
    <row r="311" spans="1:115" ht="16.7" hidden="1" customHeight="1">
      <c r="A311" s="421"/>
      <c r="B311" s="421"/>
      <c r="C311" s="416"/>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c r="AA311" s="417"/>
      <c r="AB311" s="417"/>
      <c r="AC311" s="417"/>
      <c r="AD311" s="417"/>
      <c r="AE311" s="417"/>
      <c r="AF311" s="417"/>
      <c r="AG311" s="417"/>
      <c r="AH311" s="417"/>
      <c r="AI311" s="417"/>
      <c r="AJ311" s="417"/>
      <c r="AK311" s="417"/>
      <c r="AL311" s="417"/>
      <c r="AM311" s="417"/>
      <c r="AN311" s="417"/>
      <c r="AO311" s="417"/>
      <c r="AP311" s="417"/>
      <c r="AQ311" s="417"/>
      <c r="AR311" s="417"/>
      <c r="AS311" s="417"/>
      <c r="AT311" s="417"/>
      <c r="AU311" s="417"/>
      <c r="AV311" s="417"/>
      <c r="AW311" s="417"/>
      <c r="AX311" s="417"/>
      <c r="AY311" s="417"/>
      <c r="AZ311" s="417"/>
      <c r="BA311" s="417"/>
      <c r="BB311" s="417"/>
      <c r="BC311" s="417"/>
      <c r="BD311" s="417"/>
      <c r="BE311" s="417"/>
      <c r="BF311" s="417"/>
      <c r="BG311" s="417"/>
      <c r="BH311" s="417"/>
      <c r="BI311" s="417"/>
      <c r="BJ311" s="417"/>
      <c r="BK311" s="417"/>
      <c r="BL311" s="417"/>
      <c r="BM311" s="417"/>
      <c r="BN311" s="417"/>
      <c r="BO311" s="417"/>
      <c r="BP311" s="417"/>
      <c r="BQ311" s="417"/>
      <c r="BR311" s="417"/>
      <c r="BS311" s="417"/>
      <c r="BT311" s="417"/>
      <c r="BU311" s="417"/>
      <c r="BV311" s="417"/>
      <c r="BW311" s="417"/>
      <c r="BX311" s="417"/>
      <c r="BY311" s="417"/>
      <c r="BZ311" s="417"/>
      <c r="CA311" s="417"/>
      <c r="CB311" s="417"/>
      <c r="CC311" s="417"/>
      <c r="CD311" s="417"/>
      <c r="CE311" s="417"/>
      <c r="CF311" s="417"/>
      <c r="CG311" s="417"/>
      <c r="CH311" s="417"/>
      <c r="CI311" s="417"/>
      <c r="CJ311" s="417"/>
      <c r="CK311" s="417"/>
      <c r="CL311" s="417"/>
      <c r="CM311" s="417"/>
      <c r="CN311" s="417"/>
      <c r="CO311" s="417"/>
      <c r="CP311" s="417"/>
      <c r="CQ311" s="417"/>
      <c r="CR311" s="417"/>
      <c r="CS311" s="417"/>
      <c r="CT311" s="417"/>
      <c r="CU311" s="417"/>
      <c r="CV311" s="417"/>
      <c r="CW311" s="417"/>
      <c r="CX311" s="417"/>
      <c r="CY311" s="417"/>
      <c r="CZ311" s="417"/>
      <c r="DA311" s="417"/>
      <c r="DB311" s="417"/>
      <c r="DC311" s="417"/>
      <c r="DD311" s="417"/>
      <c r="DE311" s="417"/>
      <c r="DF311" s="417"/>
      <c r="DG311" s="417"/>
      <c r="DH311" s="417"/>
      <c r="DI311" s="417"/>
      <c r="DJ311" s="417"/>
      <c r="DK311" s="417"/>
    </row>
    <row r="312" spans="1:115" ht="16.7" hidden="1" customHeight="1">
      <c r="A312" s="421"/>
      <c r="B312" s="421"/>
      <c r="C312" s="416"/>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c r="AA312" s="417"/>
      <c r="AB312" s="417"/>
      <c r="AC312" s="417"/>
      <c r="AD312" s="417"/>
      <c r="AE312" s="417"/>
      <c r="AF312" s="417"/>
      <c r="AG312" s="417"/>
      <c r="AH312" s="417"/>
      <c r="AI312" s="417"/>
      <c r="AJ312" s="417"/>
      <c r="AK312" s="417"/>
      <c r="AL312" s="417"/>
      <c r="AM312" s="417"/>
      <c r="AN312" s="417"/>
      <c r="AO312" s="417"/>
      <c r="AP312" s="417"/>
      <c r="AQ312" s="417"/>
      <c r="AR312" s="417"/>
      <c r="AS312" s="417"/>
      <c r="AT312" s="417"/>
      <c r="AU312" s="417"/>
      <c r="AV312" s="417"/>
      <c r="AW312" s="417"/>
      <c r="AX312" s="417"/>
      <c r="AY312" s="417"/>
      <c r="AZ312" s="417"/>
      <c r="BA312" s="417"/>
      <c r="BB312" s="417"/>
      <c r="BC312" s="417"/>
      <c r="BD312" s="417"/>
      <c r="BE312" s="417"/>
      <c r="BF312" s="417"/>
      <c r="BG312" s="417"/>
      <c r="BH312" s="417"/>
      <c r="BI312" s="417"/>
      <c r="BJ312" s="417"/>
      <c r="BK312" s="417"/>
      <c r="BL312" s="417"/>
      <c r="BM312" s="417"/>
      <c r="BN312" s="417"/>
      <c r="BO312" s="417"/>
      <c r="BP312" s="417"/>
      <c r="BQ312" s="417"/>
      <c r="BR312" s="417"/>
      <c r="BS312" s="417"/>
      <c r="BT312" s="417"/>
      <c r="BU312" s="417"/>
      <c r="BV312" s="417"/>
      <c r="BW312" s="417"/>
      <c r="BX312" s="417"/>
      <c r="BY312" s="417"/>
      <c r="BZ312" s="417"/>
      <c r="CA312" s="417"/>
      <c r="CB312" s="417"/>
      <c r="CC312" s="417"/>
      <c r="CD312" s="417"/>
      <c r="CE312" s="417"/>
      <c r="CF312" s="417"/>
      <c r="CG312" s="417"/>
      <c r="CH312" s="417"/>
      <c r="CI312" s="417"/>
      <c r="CJ312" s="417"/>
      <c r="CK312" s="417"/>
      <c r="CL312" s="417"/>
      <c r="CM312" s="417"/>
      <c r="CN312" s="417"/>
      <c r="CO312" s="417"/>
      <c r="CP312" s="417"/>
      <c r="CQ312" s="417"/>
      <c r="CR312" s="417"/>
      <c r="CS312" s="417"/>
      <c r="CT312" s="417"/>
      <c r="CU312" s="417"/>
      <c r="CV312" s="417"/>
      <c r="CW312" s="417"/>
      <c r="CX312" s="417"/>
      <c r="CY312" s="417"/>
      <c r="CZ312" s="417"/>
      <c r="DA312" s="417"/>
      <c r="DB312" s="417"/>
      <c r="DC312" s="417"/>
      <c r="DD312" s="417"/>
      <c r="DE312" s="417"/>
      <c r="DF312" s="417"/>
      <c r="DG312" s="417"/>
      <c r="DH312" s="417"/>
      <c r="DI312" s="417"/>
      <c r="DJ312" s="417"/>
      <c r="DK312" s="417"/>
    </row>
    <row r="313" spans="1:115" ht="16.7" hidden="1" customHeight="1">
      <c r="A313" s="421"/>
      <c r="B313" s="421"/>
      <c r="C313" s="416"/>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c r="AA313" s="417"/>
      <c r="AB313" s="417"/>
      <c r="AC313" s="417"/>
      <c r="AD313" s="417"/>
      <c r="AE313" s="417"/>
      <c r="AF313" s="417"/>
      <c r="AG313" s="417"/>
      <c r="AH313" s="417"/>
      <c r="AI313" s="417"/>
      <c r="AJ313" s="417"/>
      <c r="AK313" s="417"/>
      <c r="AL313" s="417"/>
      <c r="AM313" s="417"/>
      <c r="AN313" s="417"/>
      <c r="AO313" s="417"/>
      <c r="AP313" s="417"/>
      <c r="AQ313" s="417"/>
      <c r="AR313" s="417"/>
      <c r="AS313" s="417"/>
      <c r="AT313" s="417"/>
      <c r="AU313" s="417"/>
      <c r="AV313" s="417"/>
      <c r="AW313" s="417"/>
      <c r="AX313" s="417"/>
      <c r="AY313" s="417"/>
      <c r="AZ313" s="417"/>
      <c r="BA313" s="417"/>
      <c r="BB313" s="417"/>
      <c r="BC313" s="417"/>
      <c r="BD313" s="417"/>
      <c r="BE313" s="417"/>
      <c r="BF313" s="417"/>
      <c r="BG313" s="417"/>
      <c r="BH313" s="417"/>
      <c r="BI313" s="417"/>
      <c r="BJ313" s="417"/>
      <c r="BK313" s="417"/>
      <c r="BL313" s="417"/>
      <c r="BM313" s="417"/>
      <c r="BN313" s="417"/>
      <c r="BO313" s="417"/>
      <c r="BP313" s="417"/>
      <c r="BQ313" s="417"/>
      <c r="BR313" s="417"/>
      <c r="BS313" s="417"/>
      <c r="BT313" s="417"/>
      <c r="BU313" s="417"/>
      <c r="BV313" s="417"/>
      <c r="BW313" s="417"/>
      <c r="BX313" s="417"/>
      <c r="BY313" s="417"/>
      <c r="BZ313" s="417"/>
      <c r="CA313" s="417"/>
      <c r="CB313" s="417"/>
      <c r="CC313" s="417"/>
      <c r="CD313" s="417"/>
      <c r="CE313" s="417"/>
      <c r="CF313" s="417"/>
      <c r="CG313" s="417"/>
      <c r="CH313" s="417"/>
      <c r="CI313" s="417"/>
      <c r="CJ313" s="417"/>
      <c r="CK313" s="417"/>
      <c r="CL313" s="417"/>
      <c r="CM313" s="417"/>
      <c r="CN313" s="417"/>
      <c r="CO313" s="417"/>
      <c r="CP313" s="417"/>
      <c r="CQ313" s="417"/>
      <c r="CR313" s="417"/>
      <c r="CS313" s="417"/>
      <c r="CT313" s="417"/>
      <c r="CU313" s="417"/>
      <c r="CV313" s="417"/>
      <c r="CW313" s="417"/>
      <c r="CX313" s="417"/>
      <c r="CY313" s="417"/>
      <c r="CZ313" s="417"/>
      <c r="DA313" s="417"/>
      <c r="DB313" s="417"/>
      <c r="DC313" s="417"/>
      <c r="DD313" s="417"/>
      <c r="DE313" s="417"/>
      <c r="DF313" s="417"/>
      <c r="DG313" s="417"/>
      <c r="DH313" s="417"/>
      <c r="DI313" s="417"/>
      <c r="DJ313" s="417"/>
      <c r="DK313" s="417"/>
    </row>
    <row r="314" spans="1:115" ht="16.7" hidden="1" customHeight="1">
      <c r="A314" s="421"/>
      <c r="B314" s="421"/>
      <c r="C314" s="416"/>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c r="AA314" s="417"/>
      <c r="AB314" s="417"/>
      <c r="AC314" s="417"/>
      <c r="AD314" s="417"/>
      <c r="AE314" s="417"/>
      <c r="AF314" s="417"/>
      <c r="AG314" s="417"/>
      <c r="AH314" s="417"/>
      <c r="AI314" s="417"/>
      <c r="AJ314" s="417"/>
      <c r="AK314" s="417"/>
      <c r="AL314" s="417"/>
      <c r="AM314" s="417"/>
      <c r="AN314" s="417"/>
      <c r="AO314" s="417"/>
      <c r="AP314" s="417"/>
      <c r="AQ314" s="417"/>
      <c r="AR314" s="417"/>
      <c r="AS314" s="417"/>
      <c r="AT314" s="417"/>
      <c r="AU314" s="417"/>
      <c r="AV314" s="417"/>
      <c r="AW314" s="417"/>
      <c r="AX314" s="417"/>
      <c r="AY314" s="417"/>
      <c r="AZ314" s="417"/>
      <c r="BA314" s="417"/>
      <c r="BB314" s="417"/>
      <c r="BC314" s="417"/>
      <c r="BD314" s="417"/>
      <c r="BE314" s="417"/>
      <c r="BF314" s="417"/>
      <c r="BG314" s="417"/>
      <c r="BH314" s="417"/>
      <c r="BI314" s="417"/>
      <c r="BJ314" s="417"/>
      <c r="BK314" s="417"/>
      <c r="BL314" s="417"/>
      <c r="BM314" s="417"/>
      <c r="BN314" s="417"/>
      <c r="BO314" s="417"/>
      <c r="BP314" s="417"/>
      <c r="BQ314" s="417"/>
      <c r="BR314" s="417"/>
      <c r="BS314" s="417"/>
      <c r="BT314" s="417"/>
      <c r="BU314" s="417"/>
      <c r="BV314" s="417"/>
      <c r="BW314" s="417"/>
      <c r="BX314" s="417"/>
      <c r="BY314" s="417"/>
      <c r="BZ314" s="417"/>
      <c r="CA314" s="417"/>
      <c r="CB314" s="417"/>
      <c r="CC314" s="417"/>
      <c r="CD314" s="417"/>
      <c r="CE314" s="417"/>
      <c r="CF314" s="417"/>
      <c r="CG314" s="417"/>
      <c r="CH314" s="417"/>
      <c r="CI314" s="417"/>
      <c r="CJ314" s="417"/>
      <c r="CK314" s="417"/>
      <c r="CL314" s="417"/>
      <c r="CM314" s="417"/>
      <c r="CN314" s="417"/>
      <c r="CO314" s="417"/>
      <c r="CP314" s="417"/>
      <c r="CQ314" s="417"/>
      <c r="CR314" s="417"/>
      <c r="CS314" s="417"/>
      <c r="CT314" s="417"/>
      <c r="CU314" s="417"/>
      <c r="CV314" s="417"/>
      <c r="CW314" s="417"/>
      <c r="CX314" s="417"/>
      <c r="CY314" s="417"/>
      <c r="CZ314" s="417"/>
      <c r="DA314" s="417"/>
      <c r="DB314" s="417"/>
      <c r="DC314" s="417"/>
      <c r="DD314" s="417"/>
      <c r="DE314" s="417"/>
      <c r="DF314" s="417"/>
      <c r="DG314" s="417"/>
      <c r="DH314" s="417"/>
      <c r="DI314" s="417"/>
      <c r="DJ314" s="417"/>
      <c r="DK314" s="417"/>
    </row>
    <row r="315" spans="1:115" ht="16.7" hidden="1" customHeight="1">
      <c r="A315" s="421"/>
      <c r="B315" s="421"/>
      <c r="C315" s="416"/>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c r="AA315" s="417"/>
      <c r="AB315" s="417"/>
      <c r="AC315" s="417"/>
      <c r="AD315" s="417"/>
      <c r="AE315" s="417"/>
      <c r="AF315" s="417"/>
      <c r="AG315" s="417"/>
      <c r="AH315" s="417"/>
      <c r="AI315" s="417"/>
      <c r="AJ315" s="417"/>
      <c r="AK315" s="417"/>
      <c r="AL315" s="417"/>
      <c r="AM315" s="417"/>
      <c r="AN315" s="417"/>
      <c r="AO315" s="417"/>
      <c r="AP315" s="417"/>
      <c r="AQ315" s="417"/>
      <c r="AR315" s="417"/>
      <c r="AS315" s="417"/>
      <c r="AT315" s="417"/>
      <c r="AU315" s="417"/>
      <c r="AV315" s="417"/>
      <c r="AW315" s="417"/>
      <c r="AX315" s="417"/>
      <c r="AY315" s="417"/>
      <c r="AZ315" s="417"/>
      <c r="BA315" s="417"/>
      <c r="BB315" s="417"/>
      <c r="BC315" s="417"/>
      <c r="BD315" s="417"/>
      <c r="BE315" s="417"/>
      <c r="BF315" s="417"/>
      <c r="BG315" s="417"/>
      <c r="BH315" s="417"/>
      <c r="BI315" s="417"/>
      <c r="BJ315" s="417"/>
      <c r="BK315" s="417"/>
      <c r="BL315" s="417"/>
      <c r="BM315" s="417"/>
      <c r="BN315" s="417"/>
      <c r="BO315" s="417"/>
      <c r="BP315" s="417"/>
      <c r="BQ315" s="417"/>
      <c r="BR315" s="417"/>
      <c r="BS315" s="417"/>
      <c r="BT315" s="417"/>
      <c r="BU315" s="417"/>
      <c r="BV315" s="417"/>
      <c r="BW315" s="417"/>
      <c r="BX315" s="417"/>
      <c r="BY315" s="417"/>
      <c r="BZ315" s="417"/>
      <c r="CA315" s="417"/>
      <c r="CB315" s="417"/>
      <c r="CC315" s="417"/>
      <c r="CD315" s="417"/>
      <c r="CE315" s="417"/>
      <c r="CF315" s="417"/>
      <c r="CG315" s="417"/>
      <c r="CH315" s="417"/>
      <c r="CI315" s="417"/>
      <c r="CJ315" s="417"/>
      <c r="CK315" s="417"/>
      <c r="CL315" s="417"/>
      <c r="CM315" s="417"/>
      <c r="CN315" s="417"/>
      <c r="CO315" s="417"/>
      <c r="CP315" s="417"/>
      <c r="CQ315" s="417"/>
      <c r="CR315" s="417"/>
      <c r="CS315" s="417"/>
      <c r="CT315" s="417"/>
      <c r="CU315" s="417"/>
      <c r="CV315" s="417"/>
      <c r="CW315" s="417"/>
      <c r="CX315" s="417"/>
      <c r="CY315" s="417"/>
      <c r="CZ315" s="417"/>
      <c r="DA315" s="417"/>
      <c r="DB315" s="417"/>
      <c r="DC315" s="417"/>
      <c r="DD315" s="417"/>
      <c r="DE315" s="417"/>
      <c r="DF315" s="417"/>
      <c r="DG315" s="417"/>
      <c r="DH315" s="417"/>
      <c r="DI315" s="417"/>
      <c r="DJ315" s="417"/>
      <c r="DK315" s="417"/>
    </row>
    <row r="316" spans="1:115" ht="16.7" hidden="1" customHeight="1">
      <c r="A316" s="421"/>
      <c r="B316" s="421"/>
      <c r="C316" s="416"/>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c r="AA316" s="417"/>
      <c r="AB316" s="417"/>
      <c r="AC316" s="417"/>
      <c r="AD316" s="417"/>
      <c r="AE316" s="417"/>
      <c r="AF316" s="417"/>
      <c r="AG316" s="417"/>
      <c r="AH316" s="417"/>
      <c r="AI316" s="417"/>
      <c r="AJ316" s="417"/>
      <c r="AK316" s="417"/>
      <c r="AL316" s="417"/>
      <c r="AM316" s="417"/>
      <c r="AN316" s="417"/>
      <c r="AO316" s="417"/>
      <c r="AP316" s="417"/>
      <c r="AQ316" s="417"/>
      <c r="AR316" s="417"/>
      <c r="AS316" s="417"/>
      <c r="AT316" s="417"/>
      <c r="AU316" s="417"/>
      <c r="AV316" s="417"/>
      <c r="AW316" s="417"/>
      <c r="AX316" s="417"/>
      <c r="AY316" s="417"/>
      <c r="AZ316" s="417"/>
      <c r="BA316" s="417"/>
      <c r="BB316" s="417"/>
      <c r="BC316" s="417"/>
      <c r="BD316" s="417"/>
      <c r="BE316" s="417"/>
      <c r="BF316" s="417"/>
      <c r="BG316" s="417"/>
      <c r="BH316" s="417"/>
      <c r="BI316" s="417"/>
      <c r="BJ316" s="417"/>
      <c r="BK316" s="417"/>
      <c r="BL316" s="417"/>
      <c r="BM316" s="417"/>
      <c r="BN316" s="417"/>
      <c r="BO316" s="417"/>
      <c r="BP316" s="417"/>
      <c r="BQ316" s="417"/>
      <c r="BR316" s="417"/>
      <c r="BS316" s="417"/>
      <c r="BT316" s="417"/>
      <c r="BU316" s="417"/>
      <c r="BV316" s="417"/>
      <c r="BW316" s="417"/>
      <c r="BX316" s="417"/>
      <c r="BY316" s="417"/>
      <c r="BZ316" s="417"/>
      <c r="CA316" s="417"/>
      <c r="CB316" s="417"/>
      <c r="CC316" s="417"/>
      <c r="CD316" s="417"/>
      <c r="CE316" s="417"/>
      <c r="CF316" s="417"/>
      <c r="CG316" s="417"/>
      <c r="CH316" s="417"/>
      <c r="CI316" s="417"/>
      <c r="CJ316" s="417"/>
      <c r="CK316" s="417"/>
      <c r="CL316" s="417"/>
      <c r="CM316" s="417"/>
      <c r="CN316" s="417"/>
      <c r="CO316" s="417"/>
      <c r="CP316" s="417"/>
      <c r="CQ316" s="417"/>
      <c r="CR316" s="417"/>
      <c r="CS316" s="417"/>
      <c r="CT316" s="417"/>
      <c r="CU316" s="417"/>
      <c r="CV316" s="417"/>
      <c r="CW316" s="417"/>
      <c r="CX316" s="417"/>
      <c r="CY316" s="417"/>
      <c r="CZ316" s="417"/>
      <c r="DA316" s="417"/>
      <c r="DB316" s="417"/>
      <c r="DC316" s="417"/>
      <c r="DD316" s="417"/>
      <c r="DE316" s="417"/>
      <c r="DF316" s="417"/>
      <c r="DG316" s="417"/>
      <c r="DH316" s="417"/>
      <c r="DI316" s="417"/>
      <c r="DJ316" s="417"/>
      <c r="DK316" s="417"/>
    </row>
    <row r="317" spans="1:115" ht="16.7" hidden="1" customHeight="1">
      <c r="A317" s="421"/>
      <c r="B317" s="421"/>
      <c r="C317" s="416"/>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c r="AA317" s="417"/>
      <c r="AB317" s="417"/>
      <c r="AC317" s="417"/>
      <c r="AD317" s="417"/>
      <c r="AE317" s="417"/>
      <c r="AF317" s="417"/>
      <c r="AG317" s="417"/>
      <c r="AH317" s="417"/>
      <c r="AI317" s="417"/>
      <c r="AJ317" s="417"/>
      <c r="AK317" s="417"/>
      <c r="AL317" s="417"/>
      <c r="AM317" s="417"/>
      <c r="AN317" s="417"/>
      <c r="AO317" s="417"/>
      <c r="AP317" s="417"/>
      <c r="AQ317" s="417"/>
      <c r="AR317" s="417"/>
      <c r="AS317" s="417"/>
      <c r="AT317" s="417"/>
      <c r="AU317" s="417"/>
      <c r="AV317" s="417"/>
      <c r="AW317" s="417"/>
      <c r="AX317" s="417"/>
      <c r="AY317" s="417"/>
      <c r="AZ317" s="417"/>
      <c r="BA317" s="417"/>
      <c r="BB317" s="417"/>
      <c r="BC317" s="417"/>
      <c r="BD317" s="417"/>
      <c r="BE317" s="417"/>
      <c r="BF317" s="417"/>
      <c r="BG317" s="417"/>
      <c r="BH317" s="417"/>
      <c r="BI317" s="417"/>
      <c r="BJ317" s="417"/>
      <c r="BK317" s="417"/>
      <c r="BL317" s="417"/>
      <c r="BM317" s="417"/>
      <c r="BN317" s="417"/>
      <c r="BO317" s="417"/>
      <c r="BP317" s="417"/>
      <c r="BQ317" s="417"/>
      <c r="BR317" s="417"/>
      <c r="BS317" s="417"/>
      <c r="BT317" s="417"/>
      <c r="BU317" s="417"/>
      <c r="BV317" s="417"/>
      <c r="BW317" s="417"/>
      <c r="BX317" s="417"/>
      <c r="BY317" s="417"/>
      <c r="BZ317" s="417"/>
      <c r="CA317" s="417"/>
      <c r="CB317" s="417"/>
      <c r="CC317" s="417"/>
      <c r="CD317" s="417"/>
      <c r="CE317" s="417"/>
      <c r="CF317" s="417"/>
      <c r="CG317" s="417"/>
      <c r="CH317" s="417"/>
      <c r="CI317" s="417"/>
      <c r="CJ317" s="417"/>
      <c r="CK317" s="417"/>
      <c r="CL317" s="417"/>
      <c r="CM317" s="417"/>
      <c r="CN317" s="417"/>
      <c r="CO317" s="417"/>
      <c r="CP317" s="417"/>
      <c r="CQ317" s="417"/>
      <c r="CR317" s="417"/>
      <c r="CS317" s="417"/>
      <c r="CT317" s="417"/>
      <c r="CU317" s="417"/>
      <c r="CV317" s="417"/>
      <c r="CW317" s="417"/>
      <c r="CX317" s="417"/>
      <c r="CY317" s="417"/>
      <c r="CZ317" s="417"/>
      <c r="DA317" s="417"/>
      <c r="DB317" s="417"/>
      <c r="DC317" s="417"/>
      <c r="DD317" s="417"/>
      <c r="DE317" s="417"/>
      <c r="DF317" s="417"/>
      <c r="DG317" s="417"/>
      <c r="DH317" s="417"/>
      <c r="DI317" s="417"/>
      <c r="DJ317" s="417"/>
      <c r="DK317" s="417"/>
    </row>
    <row r="318" spans="1:115" ht="16.7" hidden="1" customHeight="1">
      <c r="A318" s="421"/>
      <c r="B318" s="421"/>
      <c r="C318" s="416"/>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c r="AA318" s="417"/>
      <c r="AB318" s="417"/>
      <c r="AC318" s="417"/>
      <c r="AD318" s="417"/>
      <c r="AE318" s="417"/>
      <c r="AF318" s="417"/>
      <c r="AG318" s="417"/>
      <c r="AH318" s="417"/>
      <c r="AI318" s="417"/>
      <c r="AJ318" s="417"/>
      <c r="AK318" s="417"/>
      <c r="AL318" s="417"/>
      <c r="AM318" s="417"/>
      <c r="AN318" s="417"/>
      <c r="AO318" s="417"/>
      <c r="AP318" s="417"/>
      <c r="AQ318" s="417"/>
      <c r="AR318" s="417"/>
      <c r="AS318" s="417"/>
      <c r="AT318" s="417"/>
      <c r="AU318" s="417"/>
      <c r="AV318" s="417"/>
      <c r="AW318" s="417"/>
      <c r="AX318" s="417"/>
      <c r="AY318" s="417"/>
      <c r="AZ318" s="417"/>
      <c r="BA318" s="417"/>
      <c r="BB318" s="417"/>
      <c r="BC318" s="417"/>
      <c r="BD318" s="417"/>
      <c r="BE318" s="417"/>
      <c r="BF318" s="417"/>
      <c r="BG318" s="417"/>
      <c r="BH318" s="417"/>
      <c r="BI318" s="417"/>
      <c r="BJ318" s="417"/>
      <c r="BK318" s="417"/>
      <c r="BL318" s="417"/>
      <c r="BM318" s="417"/>
      <c r="BN318" s="417"/>
      <c r="BO318" s="417"/>
      <c r="BP318" s="417"/>
      <c r="BQ318" s="417"/>
      <c r="BR318" s="417"/>
      <c r="BS318" s="417"/>
      <c r="BT318" s="417"/>
      <c r="BU318" s="417"/>
      <c r="BV318" s="417"/>
      <c r="BW318" s="417"/>
      <c r="BX318" s="417"/>
      <c r="BY318" s="417"/>
      <c r="BZ318" s="417"/>
      <c r="CA318" s="417"/>
      <c r="CB318" s="417"/>
      <c r="CC318" s="417"/>
      <c r="CD318" s="417"/>
      <c r="CE318" s="417"/>
      <c r="CF318" s="417"/>
      <c r="CG318" s="417"/>
      <c r="CH318" s="417"/>
      <c r="CI318" s="417"/>
      <c r="CJ318" s="417"/>
      <c r="CK318" s="417"/>
      <c r="CL318" s="417"/>
      <c r="CM318" s="417"/>
      <c r="CN318" s="417"/>
      <c r="CO318" s="417"/>
      <c r="CP318" s="417"/>
      <c r="CQ318" s="417"/>
      <c r="CR318" s="417"/>
      <c r="CS318" s="417"/>
      <c r="CT318" s="417"/>
      <c r="CU318" s="417"/>
      <c r="CV318" s="417"/>
      <c r="CW318" s="417"/>
      <c r="CX318" s="417"/>
      <c r="CY318" s="417"/>
      <c r="CZ318" s="417"/>
      <c r="DA318" s="417"/>
      <c r="DB318" s="417"/>
      <c r="DC318" s="417"/>
      <c r="DD318" s="417"/>
      <c r="DE318" s="417"/>
      <c r="DF318" s="417"/>
      <c r="DG318" s="417"/>
      <c r="DH318" s="417"/>
      <c r="DI318" s="417"/>
      <c r="DJ318" s="417"/>
      <c r="DK318" s="417"/>
    </row>
    <row r="319" spans="1:115" ht="16.7" hidden="1" customHeight="1">
      <c r="A319" s="421"/>
      <c r="B319" s="421"/>
      <c r="C319" s="416"/>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c r="AA319" s="417"/>
      <c r="AB319" s="417"/>
      <c r="AC319" s="417"/>
      <c r="AD319" s="417"/>
      <c r="AE319" s="417"/>
      <c r="AF319" s="417"/>
      <c r="AG319" s="417"/>
      <c r="AH319" s="417"/>
      <c r="AI319" s="417"/>
      <c r="AJ319" s="417"/>
      <c r="AK319" s="417"/>
      <c r="AL319" s="417"/>
      <c r="AM319" s="417"/>
      <c r="AN319" s="417"/>
      <c r="AO319" s="417"/>
      <c r="AP319" s="417"/>
      <c r="AQ319" s="417"/>
      <c r="AR319" s="417"/>
      <c r="AS319" s="417"/>
      <c r="AT319" s="417"/>
      <c r="AU319" s="417"/>
      <c r="AV319" s="417"/>
      <c r="AW319" s="417"/>
      <c r="AX319" s="417"/>
      <c r="AY319" s="417"/>
      <c r="AZ319" s="417"/>
      <c r="BA319" s="417"/>
      <c r="BB319" s="417"/>
      <c r="BC319" s="417"/>
      <c r="BD319" s="417"/>
      <c r="BE319" s="417"/>
      <c r="BF319" s="417"/>
      <c r="BG319" s="417"/>
      <c r="BH319" s="417"/>
      <c r="BI319" s="417"/>
      <c r="BJ319" s="417"/>
      <c r="BK319" s="417"/>
      <c r="BL319" s="417"/>
      <c r="BM319" s="417"/>
      <c r="BN319" s="417"/>
      <c r="BO319" s="417"/>
      <c r="BP319" s="417"/>
      <c r="BQ319" s="417"/>
      <c r="BR319" s="417"/>
      <c r="BS319" s="417"/>
      <c r="BT319" s="417"/>
      <c r="BU319" s="417"/>
      <c r="BV319" s="417"/>
      <c r="BW319" s="417"/>
      <c r="BX319" s="417"/>
      <c r="BY319" s="417"/>
      <c r="BZ319" s="417"/>
      <c r="CA319" s="417"/>
      <c r="CB319" s="417"/>
      <c r="CC319" s="417"/>
      <c r="CD319" s="417"/>
      <c r="CE319" s="417"/>
      <c r="CF319" s="417"/>
      <c r="CG319" s="417"/>
      <c r="CH319" s="417"/>
      <c r="CI319" s="417"/>
      <c r="CJ319" s="417"/>
      <c r="CK319" s="417"/>
      <c r="CL319" s="417"/>
      <c r="CM319" s="417"/>
      <c r="CN319" s="417"/>
      <c r="CO319" s="417"/>
      <c r="CP319" s="417"/>
      <c r="CQ319" s="417"/>
      <c r="CR319" s="417"/>
      <c r="CS319" s="417"/>
      <c r="CT319" s="417"/>
      <c r="CU319" s="417"/>
      <c r="CV319" s="417"/>
      <c r="CW319" s="417"/>
      <c r="CX319" s="417"/>
      <c r="CY319" s="417"/>
      <c r="CZ319" s="417"/>
      <c r="DA319" s="417"/>
      <c r="DB319" s="417"/>
      <c r="DC319" s="417"/>
      <c r="DD319" s="417"/>
      <c r="DE319" s="417"/>
      <c r="DF319" s="417"/>
      <c r="DG319" s="417"/>
      <c r="DH319" s="417"/>
      <c r="DI319" s="417"/>
      <c r="DJ319" s="417"/>
      <c r="DK319" s="417"/>
    </row>
    <row r="320" spans="1:115" ht="16.7" hidden="1" customHeight="1">
      <c r="A320" s="421"/>
      <c r="B320" s="421"/>
      <c r="C320" s="416"/>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c r="AA320" s="417"/>
      <c r="AB320" s="417"/>
      <c r="AC320" s="417"/>
      <c r="AD320" s="417"/>
      <c r="AE320" s="417"/>
      <c r="AF320" s="417"/>
      <c r="AG320" s="417"/>
      <c r="AH320" s="417"/>
      <c r="AI320" s="417"/>
      <c r="AJ320" s="417"/>
      <c r="AK320" s="417"/>
      <c r="AL320" s="417"/>
      <c r="AM320" s="417"/>
      <c r="AN320" s="417"/>
      <c r="AO320" s="417"/>
      <c r="AP320" s="417"/>
      <c r="AQ320" s="417"/>
      <c r="AR320" s="417"/>
      <c r="AS320" s="417"/>
      <c r="AT320" s="417"/>
      <c r="AU320" s="417"/>
      <c r="AV320" s="417"/>
      <c r="AW320" s="417"/>
      <c r="AX320" s="417"/>
      <c r="AY320" s="417"/>
      <c r="AZ320" s="417"/>
      <c r="BA320" s="417"/>
      <c r="BB320" s="417"/>
      <c r="BC320" s="417"/>
      <c r="BD320" s="417"/>
      <c r="BE320" s="417"/>
      <c r="BF320" s="417"/>
      <c r="BG320" s="417"/>
      <c r="BH320" s="417"/>
      <c r="BI320" s="417"/>
      <c r="BJ320" s="417"/>
      <c r="BK320" s="417"/>
      <c r="BL320" s="417"/>
      <c r="BM320" s="417"/>
      <c r="BN320" s="417"/>
      <c r="BO320" s="417"/>
      <c r="BP320" s="417"/>
      <c r="BQ320" s="417"/>
      <c r="BR320" s="417"/>
      <c r="BS320" s="417"/>
      <c r="BT320" s="417"/>
      <c r="BU320" s="417"/>
      <c r="BV320" s="417"/>
      <c r="BW320" s="417"/>
      <c r="BX320" s="417"/>
      <c r="BY320" s="417"/>
      <c r="BZ320" s="417"/>
      <c r="CA320" s="417"/>
      <c r="CB320" s="417"/>
      <c r="CC320" s="417"/>
      <c r="CD320" s="417"/>
      <c r="CE320" s="417"/>
      <c r="CF320" s="417"/>
      <c r="CG320" s="417"/>
      <c r="CH320" s="417"/>
      <c r="CI320" s="417"/>
      <c r="CJ320" s="417"/>
      <c r="CK320" s="417"/>
      <c r="CL320" s="417"/>
      <c r="CM320" s="417"/>
      <c r="CN320" s="417"/>
      <c r="CO320" s="417"/>
      <c r="CP320" s="417"/>
      <c r="CQ320" s="417"/>
      <c r="CR320" s="417"/>
      <c r="CS320" s="417"/>
      <c r="CT320" s="417"/>
      <c r="CU320" s="417"/>
      <c r="CV320" s="417"/>
      <c r="CW320" s="417"/>
      <c r="CX320" s="417"/>
      <c r="CY320" s="417"/>
      <c r="CZ320" s="417"/>
      <c r="DA320" s="417"/>
      <c r="DB320" s="417"/>
      <c r="DC320" s="417"/>
      <c r="DD320" s="417"/>
      <c r="DE320" s="417"/>
      <c r="DF320" s="417"/>
      <c r="DG320" s="417"/>
      <c r="DH320" s="417"/>
      <c r="DI320" s="417"/>
      <c r="DJ320" s="417"/>
      <c r="DK320" s="417"/>
    </row>
    <row r="321" spans="1:115" ht="16.7" hidden="1" customHeight="1">
      <c r="A321" s="421"/>
      <c r="B321" s="421"/>
      <c r="C321" s="416"/>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c r="AA321" s="417"/>
      <c r="AB321" s="417"/>
      <c r="AC321" s="417"/>
      <c r="AD321" s="417"/>
      <c r="AE321" s="417"/>
      <c r="AF321" s="417"/>
      <c r="AG321" s="417"/>
      <c r="AH321" s="417"/>
      <c r="AI321" s="417"/>
      <c r="AJ321" s="417"/>
      <c r="AK321" s="417"/>
      <c r="AL321" s="417"/>
      <c r="AM321" s="417"/>
      <c r="AN321" s="417"/>
      <c r="AO321" s="417"/>
      <c r="AP321" s="417"/>
      <c r="AQ321" s="417"/>
      <c r="AR321" s="417"/>
      <c r="AS321" s="417"/>
      <c r="AT321" s="417"/>
      <c r="AU321" s="417"/>
      <c r="AV321" s="417"/>
      <c r="AW321" s="417"/>
      <c r="AX321" s="417"/>
      <c r="AY321" s="417"/>
      <c r="AZ321" s="417"/>
      <c r="BA321" s="417"/>
      <c r="BB321" s="417"/>
      <c r="BC321" s="417"/>
      <c r="BD321" s="417"/>
      <c r="BE321" s="417"/>
      <c r="BF321" s="417"/>
      <c r="BG321" s="417"/>
      <c r="BH321" s="417"/>
      <c r="BI321" s="417"/>
      <c r="BJ321" s="417"/>
      <c r="BK321" s="417"/>
      <c r="BL321" s="417"/>
      <c r="BM321" s="417"/>
      <c r="BN321" s="417"/>
      <c r="BO321" s="417"/>
      <c r="BP321" s="417"/>
      <c r="BQ321" s="417"/>
      <c r="BR321" s="417"/>
      <c r="BS321" s="417"/>
      <c r="BT321" s="417"/>
      <c r="BU321" s="417"/>
      <c r="BV321" s="417"/>
      <c r="BW321" s="417"/>
      <c r="BX321" s="417"/>
      <c r="BY321" s="417"/>
      <c r="BZ321" s="417"/>
      <c r="CA321" s="417"/>
      <c r="CB321" s="417"/>
      <c r="CC321" s="417"/>
      <c r="CD321" s="417"/>
      <c r="CE321" s="417"/>
      <c r="CF321" s="417"/>
      <c r="CG321" s="417"/>
      <c r="CH321" s="417"/>
      <c r="CI321" s="417"/>
      <c r="CJ321" s="417"/>
      <c r="CK321" s="417"/>
      <c r="CL321" s="417"/>
      <c r="CM321" s="417"/>
      <c r="CN321" s="417"/>
      <c r="CO321" s="417"/>
      <c r="CP321" s="417"/>
      <c r="CQ321" s="417"/>
      <c r="CR321" s="417"/>
      <c r="CS321" s="417"/>
      <c r="CT321" s="417"/>
      <c r="CU321" s="417"/>
      <c r="CV321" s="417"/>
      <c r="CW321" s="417"/>
      <c r="CX321" s="417"/>
      <c r="CY321" s="417"/>
      <c r="CZ321" s="417"/>
      <c r="DA321" s="417"/>
      <c r="DB321" s="417"/>
      <c r="DC321" s="417"/>
      <c r="DD321" s="417"/>
      <c r="DE321" s="417"/>
      <c r="DF321" s="417"/>
      <c r="DG321" s="417"/>
      <c r="DH321" s="417"/>
      <c r="DI321" s="417"/>
      <c r="DJ321" s="417"/>
      <c r="DK321" s="417"/>
    </row>
    <row r="322" spans="1:115" ht="16.7" hidden="1" customHeight="1">
      <c r="A322" s="421"/>
      <c r="B322" s="421"/>
      <c r="C322" s="416"/>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c r="AA322" s="417"/>
      <c r="AB322" s="417"/>
      <c r="AC322" s="417"/>
      <c r="AD322" s="417"/>
      <c r="AE322" s="417"/>
      <c r="AF322" s="417"/>
      <c r="AG322" s="417"/>
      <c r="AH322" s="417"/>
      <c r="AI322" s="417"/>
      <c r="AJ322" s="417"/>
      <c r="AK322" s="417"/>
      <c r="AL322" s="417"/>
      <c r="AM322" s="417"/>
      <c r="AN322" s="417"/>
      <c r="AO322" s="417"/>
      <c r="AP322" s="417"/>
      <c r="AQ322" s="417"/>
      <c r="AR322" s="417"/>
      <c r="AS322" s="417"/>
      <c r="AT322" s="417"/>
      <c r="AU322" s="417"/>
      <c r="AV322" s="417"/>
      <c r="AW322" s="417"/>
      <c r="AX322" s="417"/>
      <c r="AY322" s="417"/>
      <c r="AZ322" s="417"/>
      <c r="BA322" s="417"/>
      <c r="BB322" s="417"/>
      <c r="BC322" s="417"/>
      <c r="BD322" s="417"/>
      <c r="BE322" s="417"/>
      <c r="BF322" s="417"/>
      <c r="BG322" s="417"/>
      <c r="BH322" s="417"/>
      <c r="BI322" s="417"/>
      <c r="BJ322" s="417"/>
      <c r="BK322" s="417"/>
      <c r="BL322" s="417"/>
      <c r="BM322" s="417"/>
      <c r="BN322" s="417"/>
      <c r="BO322" s="417"/>
      <c r="BP322" s="417"/>
      <c r="BQ322" s="417"/>
      <c r="BR322" s="417"/>
      <c r="BS322" s="417"/>
      <c r="BT322" s="417"/>
      <c r="BU322" s="417"/>
      <c r="BV322" s="417"/>
      <c r="BW322" s="417"/>
      <c r="BX322" s="417"/>
      <c r="BY322" s="417"/>
      <c r="BZ322" s="417"/>
      <c r="CA322" s="417"/>
      <c r="CB322" s="417"/>
      <c r="CC322" s="417"/>
      <c r="CD322" s="417"/>
      <c r="CE322" s="417"/>
      <c r="CF322" s="417"/>
      <c r="CG322" s="417"/>
      <c r="CH322" s="417"/>
      <c r="CI322" s="417"/>
      <c r="CJ322" s="417"/>
      <c r="CK322" s="417"/>
      <c r="CL322" s="417"/>
      <c r="CM322" s="417"/>
      <c r="CN322" s="417"/>
      <c r="CO322" s="417"/>
      <c r="CP322" s="417"/>
      <c r="CQ322" s="417"/>
      <c r="CR322" s="417"/>
      <c r="CS322" s="417"/>
      <c r="CT322" s="417"/>
      <c r="CU322" s="417"/>
      <c r="CV322" s="417"/>
      <c r="CW322" s="417"/>
      <c r="CX322" s="417"/>
      <c r="CY322" s="417"/>
      <c r="CZ322" s="417"/>
      <c r="DA322" s="417"/>
      <c r="DB322" s="417"/>
      <c r="DC322" s="417"/>
      <c r="DD322" s="417"/>
      <c r="DE322" s="417"/>
      <c r="DF322" s="417"/>
      <c r="DG322" s="417"/>
      <c r="DH322" s="417"/>
      <c r="DI322" s="417"/>
      <c r="DJ322" s="417"/>
      <c r="DK322" s="417"/>
    </row>
    <row r="323" spans="1:115" ht="16.7" hidden="1" customHeight="1">
      <c r="A323" s="421"/>
      <c r="B323" s="421"/>
      <c r="C323" s="416"/>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c r="AA323" s="417"/>
      <c r="AB323" s="417"/>
      <c r="AC323" s="417"/>
      <c r="AD323" s="417"/>
      <c r="AE323" s="417"/>
      <c r="AF323" s="417"/>
      <c r="AG323" s="417"/>
      <c r="AH323" s="417"/>
      <c r="AI323" s="417"/>
      <c r="AJ323" s="417"/>
      <c r="AK323" s="417"/>
      <c r="AL323" s="417"/>
      <c r="AM323" s="417"/>
      <c r="AN323" s="417"/>
      <c r="AO323" s="417"/>
      <c r="AP323" s="417"/>
      <c r="AQ323" s="417"/>
      <c r="AR323" s="417"/>
      <c r="AS323" s="417"/>
      <c r="AT323" s="417"/>
      <c r="AU323" s="417"/>
      <c r="AV323" s="417"/>
      <c r="AW323" s="417"/>
      <c r="AX323" s="417"/>
      <c r="AY323" s="417"/>
      <c r="AZ323" s="417"/>
      <c r="BA323" s="417"/>
      <c r="BB323" s="417"/>
      <c r="BC323" s="417"/>
      <c r="BD323" s="417"/>
      <c r="BE323" s="417"/>
      <c r="BF323" s="417"/>
      <c r="BG323" s="417"/>
      <c r="BH323" s="417"/>
      <c r="BI323" s="417"/>
      <c r="BJ323" s="417"/>
      <c r="BK323" s="417"/>
      <c r="BL323" s="417"/>
      <c r="BM323" s="417"/>
      <c r="BN323" s="417"/>
      <c r="BO323" s="417"/>
      <c r="BP323" s="417"/>
      <c r="BQ323" s="417"/>
      <c r="BR323" s="417"/>
      <c r="BS323" s="417"/>
      <c r="BT323" s="417"/>
      <c r="BU323" s="417"/>
      <c r="BV323" s="417"/>
      <c r="BW323" s="417"/>
      <c r="BX323" s="417"/>
      <c r="BY323" s="417"/>
      <c r="BZ323" s="417"/>
      <c r="CA323" s="417"/>
      <c r="CB323" s="417"/>
      <c r="CC323" s="417"/>
      <c r="CD323" s="417"/>
      <c r="CE323" s="417"/>
      <c r="CF323" s="417"/>
      <c r="CG323" s="417"/>
      <c r="CH323" s="417"/>
      <c r="CI323" s="417"/>
      <c r="CJ323" s="417"/>
      <c r="CK323" s="417"/>
      <c r="CL323" s="417"/>
      <c r="CM323" s="417"/>
      <c r="CN323" s="417"/>
      <c r="CO323" s="417"/>
      <c r="CP323" s="417"/>
      <c r="CQ323" s="417"/>
      <c r="CR323" s="417"/>
      <c r="CS323" s="417"/>
      <c r="CT323" s="417"/>
      <c r="CU323" s="417"/>
      <c r="CV323" s="417"/>
      <c r="CW323" s="417"/>
      <c r="CX323" s="417"/>
      <c r="CY323" s="417"/>
      <c r="CZ323" s="417"/>
      <c r="DA323" s="417"/>
      <c r="DB323" s="417"/>
      <c r="DC323" s="417"/>
      <c r="DD323" s="417"/>
      <c r="DE323" s="417"/>
      <c r="DF323" s="417"/>
      <c r="DG323" s="417"/>
      <c r="DH323" s="417"/>
      <c r="DI323" s="417"/>
      <c r="DJ323" s="417"/>
      <c r="DK323" s="417"/>
    </row>
    <row r="324" spans="1:115" ht="16.7" hidden="1" customHeight="1">
      <c r="A324" s="421"/>
      <c r="B324" s="421"/>
      <c r="C324" s="416"/>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c r="AA324" s="417"/>
      <c r="AB324" s="417"/>
      <c r="AC324" s="417"/>
      <c r="AD324" s="417"/>
      <c r="AE324" s="417"/>
      <c r="AF324" s="417"/>
      <c r="AG324" s="417"/>
      <c r="AH324" s="417"/>
      <c r="AI324" s="417"/>
      <c r="AJ324" s="417"/>
      <c r="AK324" s="417"/>
      <c r="AL324" s="417"/>
      <c r="AM324" s="417"/>
      <c r="AN324" s="417"/>
      <c r="AO324" s="417"/>
      <c r="AP324" s="417"/>
      <c r="AQ324" s="417"/>
      <c r="AR324" s="417"/>
      <c r="AS324" s="417"/>
      <c r="AT324" s="417"/>
      <c r="AU324" s="417"/>
      <c r="AV324" s="417"/>
      <c r="AW324" s="417"/>
      <c r="AX324" s="417"/>
      <c r="AY324" s="417"/>
      <c r="AZ324" s="417"/>
      <c r="BA324" s="417"/>
      <c r="BB324" s="417"/>
      <c r="BC324" s="417"/>
      <c r="BD324" s="417"/>
      <c r="BE324" s="417"/>
      <c r="BF324" s="417"/>
      <c r="BG324" s="417"/>
      <c r="BH324" s="417"/>
      <c r="BI324" s="417"/>
      <c r="BJ324" s="417"/>
      <c r="BK324" s="417"/>
      <c r="BL324" s="417"/>
      <c r="BM324" s="417"/>
      <c r="BN324" s="417"/>
      <c r="BO324" s="417"/>
      <c r="BP324" s="417"/>
      <c r="BQ324" s="417"/>
      <c r="BR324" s="417"/>
      <c r="BS324" s="417"/>
      <c r="BT324" s="417"/>
      <c r="BU324" s="417"/>
      <c r="BV324" s="417"/>
      <c r="BW324" s="417"/>
      <c r="BX324" s="417"/>
      <c r="BY324" s="417"/>
      <c r="BZ324" s="417"/>
      <c r="CA324" s="417"/>
      <c r="CB324" s="417"/>
      <c r="CC324" s="417"/>
      <c r="CD324" s="417"/>
      <c r="CE324" s="417"/>
      <c r="CF324" s="417"/>
      <c r="CG324" s="417"/>
      <c r="CH324" s="417"/>
      <c r="CI324" s="417"/>
      <c r="CJ324" s="417"/>
      <c r="CK324" s="417"/>
      <c r="CL324" s="417"/>
      <c r="CM324" s="417"/>
      <c r="CN324" s="417"/>
      <c r="CO324" s="417"/>
      <c r="CP324" s="417"/>
      <c r="CQ324" s="417"/>
      <c r="CR324" s="417"/>
      <c r="CS324" s="417"/>
      <c r="CT324" s="417"/>
      <c r="CU324" s="417"/>
      <c r="CV324" s="417"/>
      <c r="CW324" s="417"/>
      <c r="CX324" s="417"/>
      <c r="CY324" s="417"/>
      <c r="CZ324" s="417"/>
      <c r="DA324" s="417"/>
      <c r="DB324" s="417"/>
      <c r="DC324" s="417"/>
      <c r="DD324" s="417"/>
      <c r="DE324" s="417"/>
      <c r="DF324" s="417"/>
      <c r="DG324" s="417"/>
      <c r="DH324" s="417"/>
      <c r="DI324" s="417"/>
      <c r="DJ324" s="417"/>
      <c r="DK324" s="417"/>
    </row>
    <row r="325" spans="1:115" ht="16.7" hidden="1" customHeight="1">
      <c r="A325" s="421"/>
      <c r="B325" s="421"/>
      <c r="C325" s="416"/>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c r="AA325" s="417"/>
      <c r="AB325" s="417"/>
      <c r="AC325" s="417"/>
      <c r="AD325" s="417"/>
      <c r="AE325" s="417"/>
      <c r="AF325" s="417"/>
      <c r="AG325" s="417"/>
      <c r="AH325" s="417"/>
      <c r="AI325" s="417"/>
      <c r="AJ325" s="417"/>
      <c r="AK325" s="417"/>
      <c r="AL325" s="417"/>
      <c r="AM325" s="417"/>
      <c r="AN325" s="417"/>
      <c r="AO325" s="417"/>
      <c r="AP325" s="417"/>
      <c r="AQ325" s="417"/>
      <c r="AR325" s="417"/>
      <c r="AS325" s="417"/>
      <c r="AT325" s="417"/>
      <c r="AU325" s="417"/>
      <c r="AV325" s="417"/>
      <c r="AW325" s="417"/>
      <c r="AX325" s="417"/>
      <c r="AY325" s="417"/>
      <c r="AZ325" s="417"/>
      <c r="BA325" s="417"/>
      <c r="BB325" s="417"/>
      <c r="BC325" s="417"/>
      <c r="BD325" s="417"/>
      <c r="BE325" s="417"/>
      <c r="BF325" s="417"/>
      <c r="BG325" s="417"/>
      <c r="BH325" s="417"/>
      <c r="BI325" s="417"/>
      <c r="BJ325" s="417"/>
      <c r="BK325" s="417"/>
      <c r="BL325" s="417"/>
      <c r="BM325" s="417"/>
      <c r="BN325" s="417"/>
      <c r="BO325" s="417"/>
      <c r="BP325" s="417"/>
      <c r="BQ325" s="417"/>
      <c r="BR325" s="417"/>
      <c r="BS325" s="417"/>
      <c r="BT325" s="417"/>
      <c r="BU325" s="417"/>
      <c r="BV325" s="417"/>
      <c r="BW325" s="417"/>
      <c r="BX325" s="417"/>
      <c r="BY325" s="417"/>
      <c r="BZ325" s="417"/>
      <c r="CA325" s="417"/>
      <c r="CB325" s="417"/>
      <c r="CC325" s="417"/>
      <c r="CD325" s="417"/>
      <c r="CE325" s="417"/>
      <c r="CF325" s="417"/>
      <c r="CG325" s="417"/>
      <c r="CH325" s="417"/>
      <c r="CI325" s="417"/>
      <c r="CJ325" s="417"/>
      <c r="CK325" s="417"/>
      <c r="CL325" s="417"/>
      <c r="CM325" s="417"/>
      <c r="CN325" s="417"/>
      <c r="CO325" s="417"/>
      <c r="CP325" s="417"/>
      <c r="CQ325" s="417"/>
      <c r="CR325" s="417"/>
      <c r="CS325" s="417"/>
      <c r="CT325" s="417"/>
      <c r="CU325" s="417"/>
      <c r="CV325" s="417"/>
      <c r="CW325" s="417"/>
      <c r="CX325" s="417"/>
      <c r="CY325" s="417"/>
      <c r="CZ325" s="417"/>
      <c r="DA325" s="417"/>
      <c r="DB325" s="417"/>
      <c r="DC325" s="417"/>
      <c r="DD325" s="417"/>
      <c r="DE325" s="417"/>
      <c r="DF325" s="417"/>
      <c r="DG325" s="417"/>
      <c r="DH325" s="417"/>
      <c r="DI325" s="417"/>
      <c r="DJ325" s="417"/>
      <c r="DK325" s="417"/>
    </row>
    <row r="326" spans="1:115" ht="16.7" hidden="1" customHeight="1">
      <c r="A326" s="421"/>
      <c r="B326" s="421"/>
      <c r="C326" s="416"/>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c r="AA326" s="417"/>
      <c r="AB326" s="417"/>
      <c r="AC326" s="417"/>
      <c r="AD326" s="417"/>
      <c r="AE326" s="417"/>
      <c r="AF326" s="417"/>
      <c r="AG326" s="417"/>
      <c r="AH326" s="417"/>
      <c r="AI326" s="417"/>
      <c r="AJ326" s="417"/>
      <c r="AK326" s="417"/>
      <c r="AL326" s="417"/>
      <c r="AM326" s="417"/>
      <c r="AN326" s="417"/>
      <c r="AO326" s="417"/>
      <c r="AP326" s="417"/>
      <c r="AQ326" s="417"/>
      <c r="AR326" s="417"/>
      <c r="AS326" s="417"/>
      <c r="AT326" s="417"/>
      <c r="AU326" s="417"/>
      <c r="AV326" s="417"/>
      <c r="AW326" s="417"/>
      <c r="AX326" s="417"/>
      <c r="AY326" s="417"/>
      <c r="AZ326" s="417"/>
      <c r="BA326" s="417"/>
      <c r="BB326" s="417"/>
      <c r="BC326" s="417"/>
      <c r="BD326" s="417"/>
      <c r="BE326" s="417"/>
      <c r="BF326" s="417"/>
      <c r="BG326" s="417"/>
      <c r="BH326" s="417"/>
      <c r="BI326" s="417"/>
      <c r="BJ326" s="417"/>
      <c r="BK326" s="417"/>
      <c r="BL326" s="417"/>
      <c r="BM326" s="417"/>
      <c r="BN326" s="417"/>
      <c r="BO326" s="417"/>
      <c r="BP326" s="417"/>
      <c r="BQ326" s="417"/>
      <c r="BR326" s="417"/>
      <c r="BS326" s="417"/>
      <c r="BT326" s="417"/>
      <c r="BU326" s="417"/>
      <c r="BV326" s="417"/>
      <c r="BW326" s="417"/>
      <c r="BX326" s="417"/>
      <c r="BY326" s="417"/>
      <c r="BZ326" s="417"/>
      <c r="CA326" s="417"/>
      <c r="CB326" s="417"/>
      <c r="CC326" s="417"/>
      <c r="CD326" s="417"/>
      <c r="CE326" s="417"/>
      <c r="CF326" s="417"/>
      <c r="CG326" s="417"/>
      <c r="CH326" s="417"/>
      <c r="CI326" s="417"/>
      <c r="CJ326" s="417"/>
      <c r="CK326" s="417"/>
      <c r="CL326" s="417"/>
      <c r="CM326" s="417"/>
      <c r="CN326" s="417"/>
      <c r="CO326" s="417"/>
      <c r="CP326" s="417"/>
      <c r="CQ326" s="417"/>
      <c r="CR326" s="417"/>
      <c r="CS326" s="417"/>
      <c r="CT326" s="417"/>
      <c r="CU326" s="417"/>
      <c r="CV326" s="417"/>
      <c r="CW326" s="417"/>
      <c r="CX326" s="417"/>
      <c r="CY326" s="417"/>
      <c r="CZ326" s="417"/>
      <c r="DA326" s="417"/>
      <c r="DB326" s="417"/>
      <c r="DC326" s="417"/>
      <c r="DD326" s="417"/>
      <c r="DE326" s="417"/>
      <c r="DF326" s="417"/>
      <c r="DG326" s="417"/>
      <c r="DH326" s="417"/>
      <c r="DI326" s="417"/>
      <c r="DJ326" s="417"/>
      <c r="DK326" s="417"/>
    </row>
    <row r="327" spans="1:115" ht="16.7" hidden="1" customHeight="1">
      <c r="A327" s="421"/>
      <c r="B327" s="421"/>
      <c r="C327" s="416"/>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c r="AA327" s="417"/>
      <c r="AB327" s="417"/>
      <c r="AC327" s="417"/>
      <c r="AD327" s="417"/>
      <c r="AE327" s="417"/>
      <c r="AF327" s="417"/>
      <c r="AG327" s="417"/>
      <c r="AH327" s="417"/>
      <c r="AI327" s="417"/>
      <c r="AJ327" s="417"/>
      <c r="AK327" s="417"/>
      <c r="AL327" s="417"/>
      <c r="AM327" s="417"/>
      <c r="AN327" s="417"/>
      <c r="AO327" s="417"/>
      <c r="AP327" s="417"/>
      <c r="AQ327" s="417"/>
      <c r="AR327" s="417"/>
      <c r="AS327" s="417"/>
      <c r="AT327" s="417"/>
      <c r="AU327" s="417"/>
      <c r="AV327" s="417"/>
      <c r="AW327" s="417"/>
      <c r="AX327" s="417"/>
      <c r="AY327" s="417"/>
      <c r="AZ327" s="417"/>
      <c r="BA327" s="417"/>
      <c r="BB327" s="417"/>
      <c r="BC327" s="417"/>
      <c r="BD327" s="417"/>
      <c r="BE327" s="417"/>
      <c r="BF327" s="417"/>
      <c r="BG327" s="417"/>
      <c r="BH327" s="417"/>
      <c r="BI327" s="417"/>
      <c r="BJ327" s="417"/>
      <c r="BK327" s="417"/>
      <c r="BL327" s="417"/>
      <c r="BM327" s="417"/>
      <c r="BN327" s="417"/>
      <c r="BO327" s="417"/>
      <c r="BP327" s="417"/>
      <c r="BQ327" s="417"/>
      <c r="BR327" s="417"/>
      <c r="BS327" s="417"/>
      <c r="BT327" s="417"/>
      <c r="BU327" s="417"/>
      <c r="BV327" s="417"/>
      <c r="BW327" s="417"/>
      <c r="BX327" s="417"/>
      <c r="BY327" s="417"/>
      <c r="BZ327" s="417"/>
      <c r="CA327" s="417"/>
      <c r="CB327" s="417"/>
      <c r="CC327" s="417"/>
      <c r="CD327" s="417"/>
      <c r="CE327" s="417"/>
      <c r="CF327" s="417"/>
      <c r="CG327" s="417"/>
      <c r="CH327" s="417"/>
      <c r="CI327" s="417"/>
      <c r="CJ327" s="417"/>
      <c r="CK327" s="417"/>
      <c r="CL327" s="417"/>
      <c r="CM327" s="417"/>
      <c r="CN327" s="417"/>
      <c r="CO327" s="417"/>
      <c r="CP327" s="417"/>
      <c r="CQ327" s="417"/>
      <c r="CR327" s="417"/>
      <c r="CS327" s="417"/>
      <c r="CT327" s="417"/>
      <c r="CU327" s="417"/>
      <c r="CV327" s="417"/>
      <c r="CW327" s="417"/>
      <c r="CX327" s="417"/>
      <c r="CY327" s="417"/>
      <c r="CZ327" s="417"/>
      <c r="DA327" s="417"/>
      <c r="DB327" s="417"/>
      <c r="DC327" s="417"/>
      <c r="DD327" s="417"/>
      <c r="DE327" s="417"/>
      <c r="DF327" s="417"/>
      <c r="DG327" s="417"/>
      <c r="DH327" s="417"/>
      <c r="DI327" s="417"/>
      <c r="DJ327" s="417"/>
      <c r="DK327" s="417"/>
    </row>
    <row r="328" spans="1:115" ht="16.7" hidden="1" customHeight="1">
      <c r="A328" s="421"/>
      <c r="B328" s="421"/>
      <c r="C328" s="416"/>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c r="AA328" s="417"/>
      <c r="AB328" s="417"/>
      <c r="AC328" s="417"/>
      <c r="AD328" s="417"/>
      <c r="AE328" s="417"/>
      <c r="AF328" s="417"/>
      <c r="AG328" s="417"/>
      <c r="AH328" s="417"/>
      <c r="AI328" s="417"/>
      <c r="AJ328" s="417"/>
      <c r="AK328" s="417"/>
      <c r="AL328" s="417"/>
      <c r="AM328" s="417"/>
      <c r="AN328" s="417"/>
      <c r="AO328" s="417"/>
      <c r="AP328" s="417"/>
      <c r="AQ328" s="417"/>
      <c r="AR328" s="417"/>
      <c r="AS328" s="417"/>
      <c r="AT328" s="417"/>
      <c r="AU328" s="417"/>
      <c r="AV328" s="417"/>
      <c r="AW328" s="417"/>
      <c r="AX328" s="417"/>
      <c r="AY328" s="417"/>
      <c r="AZ328" s="417"/>
      <c r="BA328" s="417"/>
      <c r="BB328" s="417"/>
      <c r="BC328" s="417"/>
      <c r="BD328" s="417"/>
      <c r="BE328" s="417"/>
      <c r="BF328" s="417"/>
      <c r="BG328" s="417"/>
      <c r="BH328" s="417"/>
      <c r="BI328" s="417"/>
      <c r="BJ328" s="417"/>
      <c r="BK328" s="417"/>
      <c r="BL328" s="417"/>
      <c r="BM328" s="417"/>
      <c r="BN328" s="417"/>
      <c r="BO328" s="417"/>
      <c r="BP328" s="417"/>
      <c r="BQ328" s="417"/>
      <c r="BR328" s="417"/>
      <c r="BS328" s="417"/>
      <c r="BT328" s="417"/>
      <c r="BU328" s="417"/>
      <c r="BV328" s="417"/>
      <c r="BW328" s="417"/>
      <c r="BX328" s="417"/>
      <c r="BY328" s="417"/>
      <c r="BZ328" s="417"/>
      <c r="CA328" s="417"/>
      <c r="CB328" s="417"/>
      <c r="CC328" s="417"/>
      <c r="CD328" s="417"/>
      <c r="CE328" s="417"/>
      <c r="CF328" s="417"/>
      <c r="CG328" s="417"/>
      <c r="CH328" s="417"/>
      <c r="CI328" s="417"/>
      <c r="CJ328" s="417"/>
      <c r="CK328" s="417"/>
      <c r="CL328" s="417"/>
      <c r="CM328" s="417"/>
      <c r="CN328" s="417"/>
      <c r="CO328" s="417"/>
      <c r="CP328" s="417"/>
      <c r="CQ328" s="417"/>
      <c r="CR328" s="417"/>
      <c r="CS328" s="417"/>
      <c r="CT328" s="417"/>
      <c r="CU328" s="417"/>
      <c r="CV328" s="417"/>
      <c r="CW328" s="417"/>
      <c r="CX328" s="417"/>
      <c r="CY328" s="417"/>
      <c r="CZ328" s="417"/>
      <c r="DA328" s="417"/>
      <c r="DB328" s="417"/>
      <c r="DC328" s="417"/>
      <c r="DD328" s="417"/>
      <c r="DE328" s="417"/>
      <c r="DF328" s="417"/>
      <c r="DG328" s="417"/>
      <c r="DH328" s="417"/>
      <c r="DI328" s="417"/>
      <c r="DJ328" s="417"/>
      <c r="DK328" s="417"/>
    </row>
    <row r="329" spans="1:115" ht="16.7" hidden="1" customHeight="1">
      <c r="A329" s="421"/>
      <c r="B329" s="421"/>
      <c r="C329" s="416"/>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c r="AC329" s="417"/>
      <c r="AD329" s="417"/>
      <c r="AE329" s="417"/>
      <c r="AF329" s="417"/>
      <c r="AG329" s="417"/>
      <c r="AH329" s="417"/>
      <c r="AI329" s="417"/>
      <c r="AJ329" s="417"/>
      <c r="AK329" s="417"/>
      <c r="AL329" s="417"/>
      <c r="AM329" s="417"/>
      <c r="AN329" s="417"/>
      <c r="AO329" s="417"/>
      <c r="AP329" s="417"/>
      <c r="AQ329" s="417"/>
      <c r="AR329" s="417"/>
      <c r="AS329" s="417"/>
      <c r="AT329" s="417"/>
      <c r="AU329" s="417"/>
      <c r="AV329" s="417"/>
      <c r="AW329" s="417"/>
      <c r="AX329" s="417"/>
      <c r="AY329" s="417"/>
      <c r="AZ329" s="417"/>
      <c r="BA329" s="417"/>
      <c r="BB329" s="417"/>
      <c r="BC329" s="417"/>
      <c r="BD329" s="417"/>
      <c r="BE329" s="417"/>
      <c r="BF329" s="417"/>
      <c r="BG329" s="417"/>
      <c r="BH329" s="417"/>
      <c r="BI329" s="417"/>
      <c r="BJ329" s="417"/>
      <c r="BK329" s="417"/>
      <c r="BL329" s="417"/>
      <c r="BM329" s="417"/>
      <c r="BN329" s="417"/>
      <c r="BO329" s="417"/>
      <c r="BP329" s="417"/>
      <c r="BQ329" s="417"/>
      <c r="BR329" s="417"/>
      <c r="BS329" s="417"/>
      <c r="BT329" s="417"/>
      <c r="BU329" s="417"/>
      <c r="BV329" s="417"/>
      <c r="BW329" s="417"/>
      <c r="BX329" s="417"/>
      <c r="BY329" s="417"/>
      <c r="BZ329" s="417"/>
      <c r="CA329" s="417"/>
      <c r="CB329" s="417"/>
      <c r="CC329" s="417"/>
      <c r="CD329" s="417"/>
      <c r="CE329" s="417"/>
      <c r="CF329" s="417"/>
      <c r="CG329" s="417"/>
      <c r="CH329" s="417"/>
      <c r="CI329" s="417"/>
      <c r="CJ329" s="417"/>
      <c r="CK329" s="417"/>
      <c r="CL329" s="417"/>
      <c r="CM329" s="417"/>
      <c r="CN329" s="417"/>
      <c r="CO329" s="417"/>
      <c r="CP329" s="417"/>
      <c r="CQ329" s="417"/>
      <c r="CR329" s="417"/>
      <c r="CS329" s="417"/>
      <c r="CT329" s="417"/>
      <c r="CU329" s="417"/>
      <c r="CV329" s="417"/>
      <c r="CW329" s="417"/>
      <c r="CX329" s="417"/>
      <c r="CY329" s="417"/>
      <c r="CZ329" s="417"/>
      <c r="DA329" s="417"/>
      <c r="DB329" s="417"/>
      <c r="DC329" s="417"/>
      <c r="DD329" s="417"/>
      <c r="DE329" s="417"/>
      <c r="DF329" s="417"/>
      <c r="DG329" s="417"/>
      <c r="DH329" s="417"/>
      <c r="DI329" s="417"/>
      <c r="DJ329" s="417"/>
      <c r="DK329" s="417"/>
    </row>
    <row r="330" spans="1:115" ht="16.7" hidden="1" customHeight="1">
      <c r="A330" s="421"/>
      <c r="B330" s="421"/>
      <c r="C330" s="416"/>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c r="AA330" s="417"/>
      <c r="AB330" s="417"/>
      <c r="AC330" s="417"/>
      <c r="AD330" s="417"/>
      <c r="AE330" s="417"/>
      <c r="AF330" s="417"/>
      <c r="AG330" s="417"/>
      <c r="AH330" s="417"/>
      <c r="AI330" s="417"/>
      <c r="AJ330" s="417"/>
      <c r="AK330" s="417"/>
      <c r="AL330" s="417"/>
      <c r="AM330" s="417"/>
      <c r="AN330" s="417"/>
      <c r="AO330" s="417"/>
      <c r="AP330" s="417"/>
      <c r="AQ330" s="417"/>
      <c r="AR330" s="417"/>
      <c r="AS330" s="417"/>
      <c r="AT330" s="417"/>
      <c r="AU330" s="417"/>
      <c r="AV330" s="417"/>
      <c r="AW330" s="417"/>
      <c r="AX330" s="417"/>
      <c r="AY330" s="417"/>
      <c r="AZ330" s="417"/>
      <c r="BA330" s="417"/>
      <c r="BB330" s="417"/>
      <c r="BC330" s="417"/>
      <c r="BD330" s="417"/>
      <c r="BE330" s="417"/>
      <c r="BF330" s="417"/>
      <c r="BG330" s="417"/>
      <c r="BH330" s="417"/>
      <c r="BI330" s="417"/>
      <c r="BJ330" s="417"/>
      <c r="BK330" s="417"/>
      <c r="BL330" s="417"/>
      <c r="BM330" s="417"/>
      <c r="BN330" s="417"/>
      <c r="BO330" s="417"/>
      <c r="BP330" s="417"/>
      <c r="BQ330" s="417"/>
      <c r="BR330" s="417"/>
      <c r="BS330" s="417"/>
      <c r="BT330" s="417"/>
      <c r="BU330" s="417"/>
      <c r="BV330" s="417"/>
      <c r="BW330" s="417"/>
      <c r="BX330" s="417"/>
      <c r="BY330" s="417"/>
      <c r="BZ330" s="417"/>
      <c r="CA330" s="417"/>
      <c r="CB330" s="417"/>
      <c r="CC330" s="417"/>
      <c r="CD330" s="417"/>
      <c r="CE330" s="417"/>
      <c r="CF330" s="417"/>
      <c r="CG330" s="417"/>
      <c r="CH330" s="417"/>
      <c r="CI330" s="417"/>
      <c r="CJ330" s="417"/>
      <c r="CK330" s="417"/>
      <c r="CL330" s="417"/>
      <c r="CM330" s="417"/>
      <c r="CN330" s="417"/>
      <c r="CO330" s="417"/>
      <c r="CP330" s="417"/>
      <c r="CQ330" s="417"/>
      <c r="CR330" s="417"/>
      <c r="CS330" s="417"/>
      <c r="CT330" s="417"/>
      <c r="CU330" s="417"/>
      <c r="CV330" s="417"/>
      <c r="CW330" s="417"/>
      <c r="CX330" s="417"/>
      <c r="CY330" s="417"/>
      <c r="CZ330" s="417"/>
      <c r="DA330" s="417"/>
      <c r="DB330" s="417"/>
      <c r="DC330" s="417"/>
      <c r="DD330" s="417"/>
      <c r="DE330" s="417"/>
      <c r="DF330" s="417"/>
      <c r="DG330" s="417"/>
      <c r="DH330" s="417"/>
      <c r="DI330" s="417"/>
      <c r="DJ330" s="417"/>
      <c r="DK330" s="417"/>
    </row>
    <row r="331" spans="1:115" ht="16.7" hidden="1" customHeight="1">
      <c r="A331" s="421"/>
      <c r="B331" s="421"/>
      <c r="C331" s="416"/>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c r="AC331" s="417"/>
      <c r="AD331" s="417"/>
      <c r="AE331" s="417"/>
      <c r="AF331" s="417"/>
      <c r="AG331" s="417"/>
      <c r="AH331" s="417"/>
      <c r="AI331" s="417"/>
      <c r="AJ331" s="417"/>
      <c r="AK331" s="417"/>
      <c r="AL331" s="417"/>
      <c r="AM331" s="417"/>
      <c r="AN331" s="417"/>
      <c r="AO331" s="417"/>
      <c r="AP331" s="417"/>
      <c r="AQ331" s="417"/>
      <c r="AR331" s="417"/>
      <c r="AS331" s="417"/>
      <c r="AT331" s="417"/>
      <c r="AU331" s="417"/>
      <c r="AV331" s="417"/>
      <c r="AW331" s="417"/>
      <c r="AX331" s="417"/>
      <c r="AY331" s="417"/>
      <c r="AZ331" s="417"/>
      <c r="BA331" s="417"/>
      <c r="BB331" s="417"/>
      <c r="BC331" s="417"/>
      <c r="BD331" s="417"/>
      <c r="BE331" s="417"/>
      <c r="BF331" s="417"/>
      <c r="BG331" s="417"/>
      <c r="BH331" s="417"/>
      <c r="BI331" s="417"/>
      <c r="BJ331" s="417"/>
      <c r="BK331" s="417"/>
      <c r="BL331" s="417"/>
      <c r="BM331" s="417"/>
      <c r="BN331" s="417"/>
      <c r="BO331" s="417"/>
      <c r="BP331" s="417"/>
      <c r="BQ331" s="417"/>
      <c r="BR331" s="417"/>
      <c r="BS331" s="417"/>
      <c r="BT331" s="417"/>
      <c r="BU331" s="417"/>
      <c r="BV331" s="417"/>
      <c r="BW331" s="417"/>
      <c r="BX331" s="417"/>
      <c r="BY331" s="417"/>
      <c r="BZ331" s="417"/>
      <c r="CA331" s="417"/>
      <c r="CB331" s="417"/>
      <c r="CC331" s="417"/>
      <c r="CD331" s="417"/>
      <c r="CE331" s="417"/>
      <c r="CF331" s="417"/>
      <c r="CG331" s="417"/>
      <c r="CH331" s="417"/>
      <c r="CI331" s="417"/>
      <c r="CJ331" s="417"/>
      <c r="CK331" s="417"/>
      <c r="CL331" s="417"/>
      <c r="CM331" s="417"/>
      <c r="CN331" s="417"/>
      <c r="CO331" s="417"/>
      <c r="CP331" s="417"/>
      <c r="CQ331" s="417"/>
      <c r="CR331" s="417"/>
      <c r="CS331" s="417"/>
      <c r="CT331" s="417"/>
      <c r="CU331" s="417"/>
      <c r="CV331" s="417"/>
      <c r="CW331" s="417"/>
      <c r="CX331" s="417"/>
      <c r="CY331" s="417"/>
      <c r="CZ331" s="417"/>
      <c r="DA331" s="417"/>
      <c r="DB331" s="417"/>
      <c r="DC331" s="417"/>
      <c r="DD331" s="417"/>
      <c r="DE331" s="417"/>
      <c r="DF331" s="417"/>
      <c r="DG331" s="417"/>
      <c r="DH331" s="417"/>
      <c r="DI331" s="417"/>
      <c r="DJ331" s="417"/>
      <c r="DK331" s="417"/>
    </row>
    <row r="332" spans="1:115" ht="16.7" hidden="1" customHeight="1">
      <c r="A332" s="421"/>
      <c r="B332" s="421"/>
      <c r="C332" s="416"/>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c r="AA332" s="417"/>
      <c r="AB332" s="417"/>
      <c r="AC332" s="417"/>
      <c r="AD332" s="417"/>
      <c r="AE332" s="417"/>
      <c r="AF332" s="417"/>
      <c r="AG332" s="417"/>
      <c r="AH332" s="417"/>
      <c r="AI332" s="417"/>
      <c r="AJ332" s="417"/>
      <c r="AK332" s="417"/>
      <c r="AL332" s="417"/>
      <c r="AM332" s="417"/>
      <c r="AN332" s="417"/>
      <c r="AO332" s="417"/>
      <c r="AP332" s="417"/>
      <c r="AQ332" s="417"/>
      <c r="AR332" s="417"/>
      <c r="AS332" s="417"/>
      <c r="AT332" s="417"/>
      <c r="AU332" s="417"/>
      <c r="AV332" s="417"/>
      <c r="AW332" s="417"/>
      <c r="AX332" s="417"/>
      <c r="AY332" s="417"/>
      <c r="AZ332" s="417"/>
      <c r="BA332" s="417"/>
      <c r="BB332" s="417"/>
      <c r="BC332" s="417"/>
      <c r="BD332" s="417"/>
      <c r="BE332" s="417"/>
      <c r="BF332" s="417"/>
      <c r="BG332" s="417"/>
      <c r="BH332" s="417"/>
      <c r="BI332" s="417"/>
      <c r="BJ332" s="417"/>
      <c r="BK332" s="417"/>
      <c r="BL332" s="417"/>
      <c r="BM332" s="417"/>
      <c r="BN332" s="417"/>
      <c r="BO332" s="417"/>
      <c r="BP332" s="417"/>
      <c r="BQ332" s="417"/>
      <c r="BR332" s="417"/>
      <c r="BS332" s="417"/>
      <c r="BT332" s="417"/>
      <c r="BU332" s="417"/>
      <c r="BV332" s="417"/>
      <c r="BW332" s="417"/>
      <c r="BX332" s="417"/>
      <c r="BY332" s="417"/>
      <c r="BZ332" s="417"/>
      <c r="CA332" s="417"/>
      <c r="CB332" s="417"/>
      <c r="CC332" s="417"/>
      <c r="CD332" s="417"/>
      <c r="CE332" s="417"/>
      <c r="CF332" s="417"/>
      <c r="CG332" s="417"/>
      <c r="CH332" s="417"/>
      <c r="CI332" s="417"/>
      <c r="CJ332" s="417"/>
      <c r="CK332" s="417"/>
      <c r="CL332" s="417"/>
      <c r="CM332" s="417"/>
      <c r="CN332" s="417"/>
      <c r="CO332" s="417"/>
      <c r="CP332" s="417"/>
      <c r="CQ332" s="417"/>
      <c r="CR332" s="417"/>
      <c r="CS332" s="417"/>
      <c r="CT332" s="417"/>
      <c r="CU332" s="417"/>
      <c r="CV332" s="417"/>
      <c r="CW332" s="417"/>
      <c r="CX332" s="417"/>
      <c r="CY332" s="417"/>
      <c r="CZ332" s="417"/>
      <c r="DA332" s="417"/>
      <c r="DB332" s="417"/>
      <c r="DC332" s="417"/>
      <c r="DD332" s="417"/>
      <c r="DE332" s="417"/>
      <c r="DF332" s="417"/>
      <c r="DG332" s="417"/>
      <c r="DH332" s="417"/>
      <c r="DI332" s="417"/>
      <c r="DJ332" s="417"/>
      <c r="DK332" s="417"/>
    </row>
    <row r="333" spans="1:115" ht="16.7" hidden="1" customHeight="1">
      <c r="A333" s="421"/>
      <c r="B333" s="421"/>
      <c r="C333" s="416"/>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c r="AC333" s="417"/>
      <c r="AD333" s="417"/>
      <c r="AE333" s="417"/>
      <c r="AF333" s="417"/>
      <c r="AG333" s="417"/>
      <c r="AH333" s="417"/>
      <c r="AI333" s="417"/>
      <c r="AJ333" s="417"/>
      <c r="AK333" s="417"/>
      <c r="AL333" s="417"/>
      <c r="AM333" s="417"/>
      <c r="AN333" s="417"/>
      <c r="AO333" s="417"/>
      <c r="AP333" s="417"/>
      <c r="AQ333" s="417"/>
      <c r="AR333" s="417"/>
      <c r="AS333" s="417"/>
      <c r="AT333" s="417"/>
      <c r="AU333" s="417"/>
      <c r="AV333" s="417"/>
      <c r="AW333" s="417"/>
      <c r="AX333" s="417"/>
      <c r="AY333" s="417"/>
      <c r="AZ333" s="417"/>
      <c r="BA333" s="417"/>
      <c r="BB333" s="417"/>
      <c r="BC333" s="417"/>
      <c r="BD333" s="417"/>
      <c r="BE333" s="417"/>
      <c r="BF333" s="417"/>
      <c r="BG333" s="417"/>
      <c r="BH333" s="417"/>
      <c r="BI333" s="417"/>
      <c r="BJ333" s="417"/>
      <c r="BK333" s="417"/>
      <c r="BL333" s="417"/>
      <c r="BM333" s="417"/>
      <c r="BN333" s="417"/>
      <c r="BO333" s="417"/>
      <c r="BP333" s="417"/>
      <c r="BQ333" s="417"/>
      <c r="BR333" s="417"/>
      <c r="BS333" s="417"/>
      <c r="BT333" s="417"/>
      <c r="BU333" s="417"/>
      <c r="BV333" s="417"/>
      <c r="BW333" s="417"/>
      <c r="BX333" s="417"/>
      <c r="BY333" s="417"/>
      <c r="BZ333" s="417"/>
      <c r="CA333" s="417"/>
      <c r="CB333" s="417"/>
      <c r="CC333" s="417"/>
      <c r="CD333" s="417"/>
      <c r="CE333" s="417"/>
      <c r="CF333" s="417"/>
      <c r="CG333" s="417"/>
      <c r="CH333" s="417"/>
      <c r="CI333" s="417"/>
      <c r="CJ333" s="417"/>
      <c r="CK333" s="417"/>
      <c r="CL333" s="417"/>
      <c r="CM333" s="417"/>
      <c r="CN333" s="417"/>
      <c r="CO333" s="417"/>
      <c r="CP333" s="417"/>
      <c r="CQ333" s="417"/>
      <c r="CR333" s="417"/>
      <c r="CS333" s="417"/>
      <c r="CT333" s="417"/>
      <c r="CU333" s="417"/>
      <c r="CV333" s="417"/>
      <c r="CW333" s="417"/>
      <c r="CX333" s="417"/>
      <c r="CY333" s="417"/>
      <c r="CZ333" s="417"/>
      <c r="DA333" s="417"/>
      <c r="DB333" s="417"/>
      <c r="DC333" s="417"/>
      <c r="DD333" s="417"/>
      <c r="DE333" s="417"/>
      <c r="DF333" s="417"/>
      <c r="DG333" s="417"/>
      <c r="DH333" s="417"/>
      <c r="DI333" s="417"/>
      <c r="DJ333" s="417"/>
      <c r="DK333" s="417"/>
    </row>
    <row r="334" spans="1:115" ht="16.7" hidden="1" customHeight="1">
      <c r="A334" s="421"/>
      <c r="B334" s="421"/>
      <c r="C334" s="416"/>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c r="AA334" s="417"/>
      <c r="AB334" s="417"/>
      <c r="AC334" s="417"/>
      <c r="AD334" s="417"/>
      <c r="AE334" s="417"/>
      <c r="AF334" s="417"/>
      <c r="AG334" s="417"/>
      <c r="AH334" s="417"/>
      <c r="AI334" s="417"/>
      <c r="AJ334" s="417"/>
      <c r="AK334" s="417"/>
      <c r="AL334" s="417"/>
      <c r="AM334" s="417"/>
      <c r="AN334" s="417"/>
      <c r="AO334" s="417"/>
      <c r="AP334" s="417"/>
      <c r="AQ334" s="417"/>
      <c r="AR334" s="417"/>
      <c r="AS334" s="417"/>
      <c r="AT334" s="417"/>
      <c r="AU334" s="417"/>
      <c r="AV334" s="417"/>
      <c r="AW334" s="417"/>
      <c r="AX334" s="417"/>
      <c r="AY334" s="417"/>
      <c r="AZ334" s="417"/>
      <c r="BA334" s="417"/>
      <c r="BB334" s="417"/>
      <c r="BC334" s="417"/>
      <c r="BD334" s="417"/>
      <c r="BE334" s="417"/>
      <c r="BF334" s="417"/>
      <c r="BG334" s="417"/>
      <c r="BH334" s="417"/>
      <c r="BI334" s="417"/>
      <c r="BJ334" s="417"/>
      <c r="BK334" s="417"/>
      <c r="BL334" s="417"/>
      <c r="BM334" s="417"/>
      <c r="BN334" s="417"/>
      <c r="BO334" s="417"/>
      <c r="BP334" s="417"/>
      <c r="BQ334" s="417"/>
      <c r="BR334" s="417"/>
      <c r="BS334" s="417"/>
      <c r="BT334" s="417"/>
      <c r="BU334" s="417"/>
      <c r="BV334" s="417"/>
      <c r="BW334" s="417"/>
      <c r="BX334" s="417"/>
      <c r="BY334" s="417"/>
      <c r="BZ334" s="417"/>
      <c r="CA334" s="417"/>
      <c r="CB334" s="417"/>
      <c r="CC334" s="417"/>
      <c r="CD334" s="417"/>
      <c r="CE334" s="417"/>
      <c r="CF334" s="417"/>
      <c r="CG334" s="417"/>
      <c r="CH334" s="417"/>
      <c r="CI334" s="417"/>
      <c r="CJ334" s="417"/>
      <c r="CK334" s="417"/>
      <c r="CL334" s="417"/>
      <c r="CM334" s="417"/>
      <c r="CN334" s="417"/>
      <c r="CO334" s="417"/>
      <c r="CP334" s="417"/>
      <c r="CQ334" s="417"/>
      <c r="CR334" s="417"/>
      <c r="CS334" s="417"/>
      <c r="CT334" s="417"/>
      <c r="CU334" s="417"/>
      <c r="CV334" s="417"/>
      <c r="CW334" s="417"/>
      <c r="CX334" s="417"/>
      <c r="CY334" s="417"/>
      <c r="CZ334" s="417"/>
      <c r="DA334" s="417"/>
      <c r="DB334" s="417"/>
      <c r="DC334" s="417"/>
      <c r="DD334" s="417"/>
      <c r="DE334" s="417"/>
      <c r="DF334" s="417"/>
      <c r="DG334" s="417"/>
      <c r="DH334" s="417"/>
      <c r="DI334" s="417"/>
      <c r="DJ334" s="417"/>
      <c r="DK334" s="417"/>
    </row>
    <row r="335" spans="1:115" ht="16.7" hidden="1" customHeight="1">
      <c r="A335" s="421"/>
      <c r="B335" s="421"/>
      <c r="C335" s="416"/>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c r="AA335" s="417"/>
      <c r="AB335" s="417"/>
      <c r="AC335" s="417"/>
      <c r="AD335" s="417"/>
      <c r="AE335" s="417"/>
      <c r="AF335" s="417"/>
      <c r="AG335" s="417"/>
      <c r="AH335" s="417"/>
      <c r="AI335" s="417"/>
      <c r="AJ335" s="417"/>
      <c r="AK335" s="417"/>
      <c r="AL335" s="417"/>
      <c r="AM335" s="417"/>
      <c r="AN335" s="417"/>
      <c r="AO335" s="417"/>
      <c r="AP335" s="417"/>
      <c r="AQ335" s="417"/>
      <c r="AR335" s="417"/>
      <c r="AS335" s="417"/>
      <c r="AT335" s="417"/>
      <c r="AU335" s="417"/>
      <c r="AV335" s="417"/>
      <c r="AW335" s="417"/>
      <c r="AX335" s="417"/>
      <c r="AY335" s="417"/>
      <c r="AZ335" s="417"/>
      <c r="BA335" s="417"/>
      <c r="BB335" s="417"/>
      <c r="BC335" s="417"/>
      <c r="BD335" s="417"/>
      <c r="BE335" s="417"/>
      <c r="BF335" s="417"/>
      <c r="BG335" s="417"/>
      <c r="BH335" s="417"/>
      <c r="BI335" s="417"/>
      <c r="BJ335" s="417"/>
      <c r="BK335" s="417"/>
      <c r="BL335" s="417"/>
      <c r="BM335" s="417"/>
      <c r="BN335" s="417"/>
      <c r="BO335" s="417"/>
      <c r="BP335" s="417"/>
      <c r="BQ335" s="417"/>
      <c r="BR335" s="417"/>
      <c r="BS335" s="417"/>
      <c r="BT335" s="417"/>
      <c r="BU335" s="417"/>
      <c r="BV335" s="417"/>
      <c r="BW335" s="417"/>
      <c r="BX335" s="417"/>
      <c r="BY335" s="417"/>
      <c r="BZ335" s="417"/>
      <c r="CA335" s="417"/>
      <c r="CB335" s="417"/>
      <c r="CC335" s="417"/>
      <c r="CD335" s="417"/>
      <c r="CE335" s="417"/>
      <c r="CF335" s="417"/>
      <c r="CG335" s="417"/>
      <c r="CH335" s="417"/>
      <c r="CI335" s="417"/>
      <c r="CJ335" s="417"/>
      <c r="CK335" s="417"/>
      <c r="CL335" s="417"/>
      <c r="CM335" s="417"/>
      <c r="CN335" s="417"/>
      <c r="CO335" s="417"/>
      <c r="CP335" s="417"/>
      <c r="CQ335" s="417"/>
      <c r="CR335" s="417"/>
      <c r="CS335" s="417"/>
      <c r="CT335" s="417"/>
      <c r="CU335" s="417"/>
      <c r="CV335" s="417"/>
      <c r="CW335" s="417"/>
      <c r="CX335" s="417"/>
      <c r="CY335" s="417"/>
      <c r="CZ335" s="417"/>
      <c r="DA335" s="417"/>
      <c r="DB335" s="417"/>
      <c r="DC335" s="417"/>
      <c r="DD335" s="417"/>
      <c r="DE335" s="417"/>
      <c r="DF335" s="417"/>
      <c r="DG335" s="417"/>
      <c r="DH335" s="417"/>
      <c r="DI335" s="417"/>
      <c r="DJ335" s="417"/>
      <c r="DK335" s="417"/>
    </row>
    <row r="336" spans="1:115" ht="16.7" hidden="1" customHeight="1">
      <c r="A336" s="421"/>
      <c r="B336" s="421"/>
      <c r="C336" s="416"/>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c r="AA336" s="417"/>
      <c r="AB336" s="417"/>
      <c r="AC336" s="417"/>
      <c r="AD336" s="417"/>
      <c r="AE336" s="417"/>
      <c r="AF336" s="417"/>
      <c r="AG336" s="417"/>
      <c r="AH336" s="417"/>
      <c r="AI336" s="417"/>
      <c r="AJ336" s="417"/>
      <c r="AK336" s="417"/>
      <c r="AL336" s="417"/>
      <c r="AM336" s="417"/>
      <c r="AN336" s="417"/>
      <c r="AO336" s="417"/>
      <c r="AP336" s="417"/>
      <c r="AQ336" s="417"/>
      <c r="AR336" s="417"/>
      <c r="AS336" s="417"/>
      <c r="AT336" s="417"/>
      <c r="AU336" s="417"/>
      <c r="AV336" s="417"/>
      <c r="AW336" s="417"/>
      <c r="AX336" s="417"/>
      <c r="AY336" s="417"/>
      <c r="AZ336" s="417"/>
      <c r="BA336" s="417"/>
      <c r="BB336" s="417"/>
      <c r="BC336" s="417"/>
      <c r="BD336" s="417"/>
      <c r="BE336" s="417"/>
      <c r="BF336" s="417"/>
      <c r="BG336" s="417"/>
      <c r="BH336" s="417"/>
      <c r="BI336" s="417"/>
      <c r="BJ336" s="417"/>
      <c r="BK336" s="417"/>
      <c r="BL336" s="417"/>
      <c r="BM336" s="417"/>
      <c r="BN336" s="417"/>
      <c r="BO336" s="417"/>
      <c r="BP336" s="417"/>
      <c r="BQ336" s="417"/>
      <c r="BR336" s="417"/>
      <c r="BS336" s="417"/>
      <c r="BT336" s="417"/>
      <c r="BU336" s="417"/>
      <c r="BV336" s="417"/>
      <c r="BW336" s="417"/>
      <c r="BX336" s="417"/>
      <c r="BY336" s="417"/>
      <c r="BZ336" s="417"/>
      <c r="CA336" s="417"/>
      <c r="CB336" s="417"/>
      <c r="CC336" s="417"/>
      <c r="CD336" s="417"/>
      <c r="CE336" s="417"/>
      <c r="CF336" s="417"/>
      <c r="CG336" s="417"/>
      <c r="CH336" s="417"/>
      <c r="CI336" s="417"/>
      <c r="CJ336" s="417"/>
      <c r="CK336" s="417"/>
      <c r="CL336" s="417"/>
      <c r="CM336" s="417"/>
      <c r="CN336" s="417"/>
      <c r="CO336" s="417"/>
      <c r="CP336" s="417"/>
      <c r="CQ336" s="417"/>
      <c r="CR336" s="417"/>
      <c r="CS336" s="417"/>
      <c r="CT336" s="417"/>
      <c r="CU336" s="417"/>
      <c r="CV336" s="417"/>
      <c r="CW336" s="417"/>
      <c r="CX336" s="417"/>
      <c r="CY336" s="417"/>
      <c r="CZ336" s="417"/>
      <c r="DA336" s="417"/>
      <c r="DB336" s="417"/>
      <c r="DC336" s="417"/>
      <c r="DD336" s="417"/>
      <c r="DE336" s="417"/>
      <c r="DF336" s="417"/>
      <c r="DG336" s="417"/>
      <c r="DH336" s="417"/>
      <c r="DI336" s="417"/>
      <c r="DJ336" s="417"/>
      <c r="DK336" s="417"/>
    </row>
    <row r="337" spans="1:115" ht="16.7" hidden="1" customHeight="1">
      <c r="A337" s="421"/>
      <c r="B337" s="421"/>
      <c r="C337" s="416"/>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c r="AA337" s="417"/>
      <c r="AB337" s="417"/>
      <c r="AC337" s="417"/>
      <c r="AD337" s="417"/>
      <c r="AE337" s="417"/>
      <c r="AF337" s="417"/>
      <c r="AG337" s="417"/>
      <c r="AH337" s="417"/>
      <c r="AI337" s="417"/>
      <c r="AJ337" s="417"/>
      <c r="AK337" s="417"/>
      <c r="AL337" s="417"/>
      <c r="AM337" s="417"/>
      <c r="AN337" s="417"/>
      <c r="AO337" s="417"/>
      <c r="AP337" s="417"/>
      <c r="AQ337" s="417"/>
      <c r="AR337" s="417"/>
      <c r="AS337" s="417"/>
      <c r="AT337" s="417"/>
      <c r="AU337" s="417"/>
      <c r="AV337" s="417"/>
      <c r="AW337" s="417"/>
      <c r="AX337" s="417"/>
      <c r="AY337" s="417"/>
      <c r="AZ337" s="417"/>
      <c r="BA337" s="417"/>
      <c r="BB337" s="417"/>
      <c r="BC337" s="417"/>
      <c r="BD337" s="417"/>
      <c r="BE337" s="417"/>
      <c r="BF337" s="417"/>
      <c r="BG337" s="417"/>
      <c r="BH337" s="417"/>
      <c r="BI337" s="417"/>
      <c r="BJ337" s="417"/>
      <c r="BK337" s="417"/>
      <c r="BL337" s="417"/>
      <c r="BM337" s="417"/>
      <c r="BN337" s="417"/>
      <c r="BO337" s="417"/>
      <c r="BP337" s="417"/>
      <c r="BQ337" s="417"/>
      <c r="BR337" s="417"/>
      <c r="BS337" s="417"/>
      <c r="BT337" s="417"/>
      <c r="BU337" s="417"/>
      <c r="BV337" s="417"/>
      <c r="BW337" s="417"/>
      <c r="BX337" s="417"/>
      <c r="BY337" s="417"/>
      <c r="BZ337" s="417"/>
      <c r="CA337" s="417"/>
      <c r="CB337" s="417"/>
      <c r="CC337" s="417"/>
      <c r="CD337" s="417"/>
      <c r="CE337" s="417"/>
      <c r="CF337" s="417"/>
      <c r="CG337" s="417"/>
      <c r="CH337" s="417"/>
      <c r="CI337" s="417"/>
      <c r="CJ337" s="417"/>
      <c r="CK337" s="417"/>
      <c r="CL337" s="417"/>
      <c r="CM337" s="417"/>
      <c r="CN337" s="417"/>
      <c r="CO337" s="417"/>
      <c r="CP337" s="417"/>
      <c r="CQ337" s="417"/>
      <c r="CR337" s="417"/>
      <c r="CS337" s="417"/>
      <c r="CT337" s="417"/>
      <c r="CU337" s="417"/>
      <c r="CV337" s="417"/>
      <c r="CW337" s="417"/>
      <c r="CX337" s="417"/>
      <c r="CY337" s="417"/>
      <c r="CZ337" s="417"/>
      <c r="DA337" s="417"/>
      <c r="DB337" s="417"/>
      <c r="DC337" s="417"/>
      <c r="DD337" s="417"/>
      <c r="DE337" s="417"/>
      <c r="DF337" s="417"/>
      <c r="DG337" s="417"/>
      <c r="DH337" s="417"/>
      <c r="DI337" s="417"/>
      <c r="DJ337" s="417"/>
      <c r="DK337" s="417"/>
    </row>
    <row r="338" spans="1:115" ht="16.7" hidden="1" customHeight="1">
      <c r="A338" s="421"/>
      <c r="B338" s="421"/>
      <c r="C338" s="416"/>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c r="AA338" s="417"/>
      <c r="AB338" s="417"/>
      <c r="AC338" s="417"/>
      <c r="AD338" s="417"/>
      <c r="AE338" s="417"/>
      <c r="AF338" s="417"/>
      <c r="AG338" s="417"/>
      <c r="AH338" s="417"/>
      <c r="AI338" s="417"/>
      <c r="AJ338" s="417"/>
      <c r="AK338" s="417"/>
      <c r="AL338" s="417"/>
      <c r="AM338" s="417"/>
      <c r="AN338" s="417"/>
      <c r="AO338" s="417"/>
      <c r="AP338" s="417"/>
      <c r="AQ338" s="417"/>
      <c r="AR338" s="417"/>
      <c r="AS338" s="417"/>
      <c r="AT338" s="417"/>
      <c r="AU338" s="417"/>
      <c r="AV338" s="417"/>
      <c r="AW338" s="417"/>
      <c r="AX338" s="417"/>
      <c r="AY338" s="417"/>
      <c r="AZ338" s="417"/>
      <c r="BA338" s="417"/>
      <c r="BB338" s="417"/>
      <c r="BC338" s="417"/>
      <c r="BD338" s="417"/>
      <c r="BE338" s="417"/>
      <c r="BF338" s="417"/>
      <c r="BG338" s="417"/>
      <c r="BH338" s="417"/>
      <c r="BI338" s="417"/>
      <c r="BJ338" s="417"/>
      <c r="BK338" s="417"/>
      <c r="BL338" s="417"/>
      <c r="BM338" s="417"/>
      <c r="BN338" s="417"/>
      <c r="BO338" s="417"/>
      <c r="BP338" s="417"/>
      <c r="BQ338" s="417"/>
      <c r="BR338" s="417"/>
      <c r="BS338" s="417"/>
      <c r="BT338" s="417"/>
      <c r="BU338" s="417"/>
      <c r="BV338" s="417"/>
      <c r="BW338" s="417"/>
      <c r="BX338" s="417"/>
      <c r="BY338" s="417"/>
      <c r="BZ338" s="417"/>
      <c r="CA338" s="417"/>
      <c r="CB338" s="417"/>
      <c r="CC338" s="417"/>
      <c r="CD338" s="417"/>
      <c r="CE338" s="417"/>
      <c r="CF338" s="417"/>
      <c r="CG338" s="417"/>
      <c r="CH338" s="417"/>
      <c r="CI338" s="417"/>
      <c r="CJ338" s="417"/>
      <c r="CK338" s="417"/>
      <c r="CL338" s="417"/>
      <c r="CM338" s="417"/>
      <c r="CN338" s="417"/>
      <c r="CO338" s="417"/>
      <c r="CP338" s="417"/>
      <c r="CQ338" s="417"/>
      <c r="CR338" s="417"/>
      <c r="CS338" s="417"/>
      <c r="CT338" s="417"/>
      <c r="CU338" s="417"/>
      <c r="CV338" s="417"/>
      <c r="CW338" s="417"/>
      <c r="CX338" s="417"/>
      <c r="CY338" s="417"/>
      <c r="CZ338" s="417"/>
      <c r="DA338" s="417"/>
      <c r="DB338" s="417"/>
      <c r="DC338" s="417"/>
      <c r="DD338" s="417"/>
      <c r="DE338" s="417"/>
      <c r="DF338" s="417"/>
      <c r="DG338" s="417"/>
      <c r="DH338" s="417"/>
      <c r="DI338" s="417"/>
      <c r="DJ338" s="417"/>
      <c r="DK338" s="417"/>
    </row>
    <row r="339" spans="1:115" ht="16.7" hidden="1" customHeight="1">
      <c r="A339" s="421"/>
      <c r="B339" s="421"/>
      <c r="C339" s="416"/>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c r="AA339" s="417"/>
      <c r="AB339" s="417"/>
      <c r="AC339" s="417"/>
      <c r="AD339" s="417"/>
      <c r="AE339" s="417"/>
      <c r="AF339" s="417"/>
      <c r="AG339" s="417"/>
      <c r="AH339" s="417"/>
      <c r="AI339" s="417"/>
      <c r="AJ339" s="417"/>
      <c r="AK339" s="417"/>
      <c r="AL339" s="417"/>
      <c r="AM339" s="417"/>
      <c r="AN339" s="417"/>
      <c r="AO339" s="417"/>
      <c r="AP339" s="417"/>
      <c r="AQ339" s="417"/>
      <c r="AR339" s="417"/>
      <c r="AS339" s="417"/>
      <c r="AT339" s="417"/>
      <c r="AU339" s="417"/>
      <c r="AV339" s="417"/>
      <c r="AW339" s="417"/>
      <c r="AX339" s="417"/>
      <c r="AY339" s="417"/>
      <c r="AZ339" s="417"/>
      <c r="BA339" s="417"/>
      <c r="BB339" s="417"/>
      <c r="BC339" s="417"/>
      <c r="BD339" s="417"/>
      <c r="BE339" s="417"/>
      <c r="BF339" s="417"/>
      <c r="BG339" s="417"/>
      <c r="BH339" s="417"/>
      <c r="BI339" s="417"/>
      <c r="BJ339" s="417"/>
      <c r="BK339" s="417"/>
      <c r="BL339" s="417"/>
      <c r="BM339" s="417"/>
      <c r="BN339" s="417"/>
      <c r="BO339" s="417"/>
      <c r="BP339" s="417"/>
      <c r="BQ339" s="417"/>
      <c r="BR339" s="417"/>
      <c r="BS339" s="417"/>
      <c r="BT339" s="417"/>
      <c r="BU339" s="417"/>
      <c r="BV339" s="417"/>
      <c r="BW339" s="417"/>
      <c r="BX339" s="417"/>
      <c r="BY339" s="417"/>
      <c r="BZ339" s="417"/>
      <c r="CA339" s="417"/>
      <c r="CB339" s="417"/>
      <c r="CC339" s="417"/>
      <c r="CD339" s="417"/>
      <c r="CE339" s="417"/>
      <c r="CF339" s="417"/>
      <c r="CG339" s="417"/>
      <c r="CH339" s="417"/>
      <c r="CI339" s="417"/>
      <c r="CJ339" s="417"/>
      <c r="CK339" s="417"/>
      <c r="CL339" s="417"/>
      <c r="CM339" s="417"/>
      <c r="CN339" s="417"/>
      <c r="CO339" s="417"/>
      <c r="CP339" s="417"/>
      <c r="CQ339" s="417"/>
      <c r="CR339" s="417"/>
      <c r="CS339" s="417"/>
      <c r="CT339" s="417"/>
      <c r="CU339" s="417"/>
      <c r="CV339" s="417"/>
      <c r="CW339" s="417"/>
      <c r="CX339" s="417"/>
      <c r="CY339" s="417"/>
      <c r="CZ339" s="417"/>
      <c r="DA339" s="417"/>
      <c r="DB339" s="417"/>
      <c r="DC339" s="417"/>
      <c r="DD339" s="417"/>
      <c r="DE339" s="417"/>
      <c r="DF339" s="417"/>
      <c r="DG339" s="417"/>
      <c r="DH339" s="417"/>
      <c r="DI339" s="417"/>
      <c r="DJ339" s="417"/>
      <c r="DK339" s="417"/>
    </row>
    <row r="340" spans="1:115" ht="16.7" hidden="1" customHeight="1">
      <c r="A340" s="421"/>
      <c r="B340" s="421"/>
      <c r="C340" s="416"/>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c r="AA340" s="417"/>
      <c r="AB340" s="417"/>
      <c r="AC340" s="417"/>
      <c r="AD340" s="417"/>
      <c r="AE340" s="417"/>
      <c r="AF340" s="417"/>
      <c r="AG340" s="417"/>
      <c r="AH340" s="417"/>
      <c r="AI340" s="417"/>
      <c r="AJ340" s="417"/>
      <c r="AK340" s="417"/>
      <c r="AL340" s="417"/>
      <c r="AM340" s="417"/>
      <c r="AN340" s="417"/>
      <c r="AO340" s="417"/>
      <c r="AP340" s="417"/>
      <c r="AQ340" s="417"/>
      <c r="AR340" s="417"/>
      <c r="AS340" s="417"/>
      <c r="AT340" s="417"/>
      <c r="AU340" s="417"/>
      <c r="AV340" s="417"/>
      <c r="AW340" s="417"/>
      <c r="AX340" s="417"/>
      <c r="AY340" s="417"/>
      <c r="AZ340" s="417"/>
      <c r="BA340" s="417"/>
      <c r="BB340" s="417"/>
      <c r="BC340" s="417"/>
      <c r="BD340" s="417"/>
      <c r="BE340" s="417"/>
      <c r="BF340" s="417"/>
      <c r="BG340" s="417"/>
      <c r="BH340" s="417"/>
      <c r="BI340" s="417"/>
      <c r="BJ340" s="417"/>
      <c r="BK340" s="417"/>
      <c r="BL340" s="417"/>
      <c r="BM340" s="417"/>
      <c r="BN340" s="417"/>
      <c r="BO340" s="417"/>
      <c r="BP340" s="417"/>
      <c r="BQ340" s="417"/>
      <c r="BR340" s="417"/>
      <c r="BS340" s="417"/>
      <c r="BT340" s="417"/>
      <c r="BU340" s="417"/>
      <c r="BV340" s="417"/>
      <c r="BW340" s="417"/>
      <c r="BX340" s="417"/>
      <c r="BY340" s="417"/>
      <c r="BZ340" s="417"/>
      <c r="CA340" s="417"/>
      <c r="CB340" s="417"/>
      <c r="CC340" s="417"/>
      <c r="CD340" s="417"/>
      <c r="CE340" s="417"/>
      <c r="CF340" s="417"/>
      <c r="CG340" s="417"/>
      <c r="CH340" s="417"/>
      <c r="CI340" s="417"/>
      <c r="CJ340" s="417"/>
      <c r="CK340" s="417"/>
      <c r="CL340" s="417"/>
      <c r="CM340" s="417"/>
      <c r="CN340" s="417"/>
      <c r="CO340" s="417"/>
      <c r="CP340" s="417"/>
      <c r="CQ340" s="417"/>
      <c r="CR340" s="417"/>
      <c r="CS340" s="417"/>
      <c r="CT340" s="417"/>
      <c r="CU340" s="417"/>
      <c r="CV340" s="417"/>
      <c r="CW340" s="417"/>
      <c r="CX340" s="417"/>
      <c r="CY340" s="417"/>
      <c r="CZ340" s="417"/>
      <c r="DA340" s="417"/>
      <c r="DB340" s="417"/>
      <c r="DC340" s="417"/>
      <c r="DD340" s="417"/>
      <c r="DE340" s="417"/>
      <c r="DF340" s="417"/>
      <c r="DG340" s="417"/>
      <c r="DH340" s="417"/>
      <c r="DI340" s="417"/>
      <c r="DJ340" s="417"/>
      <c r="DK340" s="417"/>
    </row>
    <row r="341" spans="1:115" ht="16.7" hidden="1" customHeight="1">
      <c r="A341" s="421"/>
      <c r="B341" s="421"/>
      <c r="C341" s="416"/>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c r="AA341" s="417"/>
      <c r="AB341" s="417"/>
      <c r="AC341" s="417"/>
      <c r="AD341" s="417"/>
      <c r="AE341" s="417"/>
      <c r="AF341" s="417"/>
      <c r="AG341" s="417"/>
      <c r="AH341" s="417"/>
      <c r="AI341" s="417"/>
      <c r="AJ341" s="417"/>
      <c r="AK341" s="417"/>
      <c r="AL341" s="417"/>
      <c r="AM341" s="417"/>
      <c r="AN341" s="417"/>
      <c r="AO341" s="417"/>
      <c r="AP341" s="417"/>
      <c r="AQ341" s="417"/>
      <c r="AR341" s="417"/>
      <c r="AS341" s="417"/>
      <c r="AT341" s="417"/>
      <c r="AU341" s="417"/>
      <c r="AV341" s="417"/>
      <c r="AW341" s="417"/>
      <c r="AX341" s="417"/>
      <c r="AY341" s="417"/>
      <c r="AZ341" s="417"/>
      <c r="BA341" s="417"/>
      <c r="BB341" s="417"/>
      <c r="BC341" s="417"/>
      <c r="BD341" s="417"/>
      <c r="BE341" s="417"/>
      <c r="BF341" s="417"/>
      <c r="BG341" s="417"/>
      <c r="BH341" s="417"/>
      <c r="BI341" s="417"/>
      <c r="BJ341" s="417"/>
      <c r="BK341" s="417"/>
      <c r="BL341" s="417"/>
      <c r="BM341" s="417"/>
      <c r="BN341" s="417"/>
      <c r="BO341" s="417"/>
      <c r="BP341" s="417"/>
      <c r="BQ341" s="417"/>
      <c r="BR341" s="417"/>
      <c r="BS341" s="417"/>
      <c r="BT341" s="417"/>
      <c r="BU341" s="417"/>
      <c r="BV341" s="417"/>
      <c r="BW341" s="417"/>
      <c r="BX341" s="417"/>
      <c r="BY341" s="417"/>
      <c r="BZ341" s="417"/>
      <c r="CA341" s="417"/>
      <c r="CB341" s="417"/>
      <c r="CC341" s="417"/>
      <c r="CD341" s="417"/>
      <c r="CE341" s="417"/>
      <c r="CF341" s="417"/>
      <c r="CG341" s="417"/>
      <c r="CH341" s="417"/>
      <c r="CI341" s="417"/>
      <c r="CJ341" s="417"/>
      <c r="CK341" s="417"/>
      <c r="CL341" s="417"/>
      <c r="CM341" s="417"/>
      <c r="CN341" s="417"/>
      <c r="CO341" s="417"/>
      <c r="CP341" s="417"/>
      <c r="CQ341" s="417"/>
      <c r="CR341" s="417"/>
      <c r="CS341" s="417"/>
      <c r="CT341" s="417"/>
      <c r="CU341" s="417"/>
      <c r="CV341" s="417"/>
      <c r="CW341" s="417"/>
      <c r="CX341" s="417"/>
      <c r="CY341" s="417"/>
      <c r="CZ341" s="417"/>
      <c r="DA341" s="417"/>
      <c r="DB341" s="417"/>
      <c r="DC341" s="417"/>
      <c r="DD341" s="417"/>
      <c r="DE341" s="417"/>
      <c r="DF341" s="417"/>
      <c r="DG341" s="417"/>
      <c r="DH341" s="417"/>
      <c r="DI341" s="417"/>
      <c r="DJ341" s="417"/>
      <c r="DK341" s="417"/>
    </row>
    <row r="342" spans="1:115" ht="16.7" hidden="1" customHeight="1">
      <c r="A342" s="421"/>
      <c r="B342" s="421"/>
      <c r="C342" s="416"/>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c r="AA342" s="417"/>
      <c r="AB342" s="417"/>
      <c r="AC342" s="417"/>
      <c r="AD342" s="417"/>
      <c r="AE342" s="417"/>
      <c r="AF342" s="417"/>
      <c r="AG342" s="417"/>
      <c r="AH342" s="417"/>
      <c r="AI342" s="417"/>
      <c r="AJ342" s="417"/>
      <c r="AK342" s="417"/>
      <c r="AL342" s="417"/>
      <c r="AM342" s="417"/>
      <c r="AN342" s="417"/>
      <c r="AO342" s="417"/>
      <c r="AP342" s="417"/>
      <c r="AQ342" s="417"/>
      <c r="AR342" s="417"/>
      <c r="AS342" s="417"/>
      <c r="AT342" s="417"/>
      <c r="AU342" s="417"/>
      <c r="AV342" s="417"/>
      <c r="AW342" s="417"/>
      <c r="AX342" s="417"/>
      <c r="AY342" s="417"/>
      <c r="AZ342" s="417"/>
      <c r="BA342" s="417"/>
      <c r="BB342" s="417"/>
      <c r="BC342" s="417"/>
      <c r="BD342" s="417"/>
      <c r="BE342" s="417"/>
      <c r="BF342" s="417"/>
      <c r="BG342" s="417"/>
      <c r="BH342" s="417"/>
      <c r="BI342" s="417"/>
      <c r="BJ342" s="417"/>
      <c r="BK342" s="417"/>
      <c r="BL342" s="417"/>
      <c r="BM342" s="417"/>
      <c r="BN342" s="417"/>
      <c r="BO342" s="417"/>
      <c r="BP342" s="417"/>
      <c r="BQ342" s="417"/>
      <c r="BR342" s="417"/>
      <c r="BS342" s="417"/>
      <c r="BT342" s="417"/>
      <c r="BU342" s="417"/>
      <c r="BV342" s="417"/>
      <c r="BW342" s="417"/>
      <c r="BX342" s="417"/>
      <c r="BY342" s="417"/>
      <c r="BZ342" s="417"/>
      <c r="CA342" s="417"/>
      <c r="CB342" s="417"/>
      <c r="CC342" s="417"/>
      <c r="CD342" s="417"/>
      <c r="CE342" s="417"/>
      <c r="CF342" s="417"/>
      <c r="CG342" s="417"/>
      <c r="CH342" s="417"/>
      <c r="CI342" s="417"/>
      <c r="CJ342" s="417"/>
      <c r="CK342" s="417"/>
      <c r="CL342" s="417"/>
      <c r="CM342" s="417"/>
      <c r="CN342" s="417"/>
      <c r="CO342" s="417"/>
      <c r="CP342" s="417"/>
      <c r="CQ342" s="417"/>
      <c r="CR342" s="417"/>
      <c r="CS342" s="417"/>
      <c r="CT342" s="417"/>
      <c r="CU342" s="417"/>
      <c r="CV342" s="417"/>
      <c r="CW342" s="417"/>
      <c r="CX342" s="417"/>
      <c r="CY342" s="417"/>
      <c r="CZ342" s="417"/>
      <c r="DA342" s="417"/>
      <c r="DB342" s="417"/>
      <c r="DC342" s="417"/>
      <c r="DD342" s="417"/>
      <c r="DE342" s="417"/>
      <c r="DF342" s="417"/>
      <c r="DG342" s="417"/>
      <c r="DH342" s="417"/>
      <c r="DI342" s="417"/>
      <c r="DJ342" s="417"/>
      <c r="DK342" s="417"/>
    </row>
    <row r="343" spans="1:115" ht="16.7" hidden="1" customHeight="1">
      <c r="A343" s="421"/>
      <c r="B343" s="421"/>
      <c r="C343" s="416"/>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c r="AA343" s="417"/>
      <c r="AB343" s="417"/>
      <c r="AC343" s="417"/>
      <c r="AD343" s="417"/>
      <c r="AE343" s="417"/>
      <c r="AF343" s="417"/>
      <c r="AG343" s="417"/>
      <c r="AH343" s="417"/>
      <c r="AI343" s="417"/>
      <c r="AJ343" s="417"/>
      <c r="AK343" s="417"/>
      <c r="AL343" s="417"/>
      <c r="AM343" s="417"/>
      <c r="AN343" s="417"/>
      <c r="AO343" s="417"/>
      <c r="AP343" s="417"/>
      <c r="AQ343" s="417"/>
      <c r="AR343" s="417"/>
      <c r="AS343" s="417"/>
      <c r="AT343" s="417"/>
      <c r="AU343" s="417"/>
      <c r="AV343" s="417"/>
      <c r="AW343" s="417"/>
      <c r="AX343" s="417"/>
      <c r="AY343" s="417"/>
      <c r="AZ343" s="417"/>
      <c r="BA343" s="417"/>
      <c r="BB343" s="417"/>
      <c r="BC343" s="417"/>
      <c r="BD343" s="417"/>
      <c r="BE343" s="417"/>
      <c r="BF343" s="417"/>
      <c r="BG343" s="417"/>
      <c r="BH343" s="417"/>
      <c r="BI343" s="417"/>
      <c r="BJ343" s="417"/>
      <c r="BK343" s="417"/>
      <c r="BL343" s="417"/>
      <c r="BM343" s="417"/>
      <c r="BN343" s="417"/>
      <c r="BO343" s="417"/>
      <c r="BP343" s="417"/>
      <c r="BQ343" s="417"/>
      <c r="BR343" s="417"/>
      <c r="BS343" s="417"/>
      <c r="BT343" s="417"/>
      <c r="BU343" s="417"/>
      <c r="BV343" s="417"/>
      <c r="BW343" s="417"/>
      <c r="BX343" s="417"/>
      <c r="BY343" s="417"/>
      <c r="BZ343" s="417"/>
      <c r="CA343" s="417"/>
      <c r="CB343" s="417"/>
      <c r="CC343" s="417"/>
      <c r="CD343" s="417"/>
      <c r="CE343" s="417"/>
      <c r="CF343" s="417"/>
      <c r="CG343" s="417"/>
      <c r="CH343" s="417"/>
      <c r="CI343" s="417"/>
      <c r="CJ343" s="417"/>
      <c r="CK343" s="417"/>
      <c r="CL343" s="417"/>
      <c r="CM343" s="417"/>
      <c r="CN343" s="417"/>
      <c r="CO343" s="417"/>
      <c r="CP343" s="417"/>
      <c r="CQ343" s="417"/>
      <c r="CR343" s="417"/>
      <c r="CS343" s="417"/>
      <c r="CT343" s="417"/>
      <c r="CU343" s="417"/>
      <c r="CV343" s="417"/>
      <c r="CW343" s="417"/>
      <c r="CX343" s="417"/>
      <c r="CY343" s="417"/>
      <c r="CZ343" s="417"/>
      <c r="DA343" s="417"/>
      <c r="DB343" s="417"/>
      <c r="DC343" s="417"/>
      <c r="DD343" s="417"/>
      <c r="DE343" s="417"/>
      <c r="DF343" s="417"/>
      <c r="DG343" s="417"/>
      <c r="DH343" s="417"/>
      <c r="DI343" s="417"/>
      <c r="DJ343" s="417"/>
      <c r="DK343" s="417"/>
    </row>
    <row r="344" spans="1:115" ht="16.7" hidden="1" customHeight="1">
      <c r="A344" s="421"/>
      <c r="B344" s="421"/>
      <c r="C344" s="416"/>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7"/>
      <c r="AE344" s="417"/>
      <c r="AF344" s="417"/>
      <c r="AG344" s="417"/>
      <c r="AH344" s="417"/>
      <c r="AI344" s="417"/>
      <c r="AJ344" s="417"/>
      <c r="AK344" s="417"/>
      <c r="AL344" s="417"/>
      <c r="AM344" s="417"/>
      <c r="AN344" s="417"/>
      <c r="AO344" s="417"/>
      <c r="AP344" s="417"/>
      <c r="AQ344" s="417"/>
      <c r="AR344" s="417"/>
      <c r="AS344" s="417"/>
      <c r="AT344" s="417"/>
      <c r="AU344" s="417"/>
      <c r="AV344" s="417"/>
      <c r="AW344" s="417"/>
      <c r="AX344" s="417"/>
      <c r="AY344" s="417"/>
      <c r="AZ344" s="417"/>
      <c r="BA344" s="417"/>
      <c r="BB344" s="417"/>
      <c r="BC344" s="417"/>
      <c r="BD344" s="417"/>
      <c r="BE344" s="417"/>
      <c r="BF344" s="417"/>
      <c r="BG344" s="417"/>
      <c r="BH344" s="417"/>
      <c r="BI344" s="417"/>
      <c r="BJ344" s="417"/>
      <c r="BK344" s="417"/>
      <c r="BL344" s="417"/>
      <c r="BM344" s="417"/>
      <c r="BN344" s="417"/>
      <c r="BO344" s="417"/>
      <c r="BP344" s="417"/>
      <c r="BQ344" s="417"/>
      <c r="BR344" s="417"/>
      <c r="BS344" s="417"/>
      <c r="BT344" s="417"/>
      <c r="BU344" s="417"/>
      <c r="BV344" s="417"/>
      <c r="BW344" s="417"/>
      <c r="BX344" s="417"/>
      <c r="BY344" s="417"/>
      <c r="BZ344" s="417"/>
      <c r="CA344" s="417"/>
      <c r="CB344" s="417"/>
      <c r="CC344" s="417"/>
      <c r="CD344" s="417"/>
      <c r="CE344" s="417"/>
      <c r="CF344" s="417"/>
      <c r="CG344" s="417"/>
      <c r="CH344" s="417"/>
      <c r="CI344" s="417"/>
      <c r="CJ344" s="417"/>
      <c r="CK344" s="417"/>
      <c r="CL344" s="417"/>
      <c r="CM344" s="417"/>
      <c r="CN344" s="417"/>
      <c r="CO344" s="417"/>
      <c r="CP344" s="417"/>
      <c r="CQ344" s="417"/>
      <c r="CR344" s="417"/>
      <c r="CS344" s="417"/>
      <c r="CT344" s="417"/>
      <c r="CU344" s="417"/>
      <c r="CV344" s="417"/>
      <c r="CW344" s="417"/>
      <c r="CX344" s="417"/>
      <c r="CY344" s="417"/>
      <c r="CZ344" s="417"/>
      <c r="DA344" s="417"/>
      <c r="DB344" s="417"/>
      <c r="DC344" s="417"/>
      <c r="DD344" s="417"/>
      <c r="DE344" s="417"/>
      <c r="DF344" s="417"/>
      <c r="DG344" s="417"/>
      <c r="DH344" s="417"/>
      <c r="DI344" s="417"/>
      <c r="DJ344" s="417"/>
      <c r="DK344" s="417"/>
    </row>
    <row r="345" spans="1:115" ht="16.7" hidden="1" customHeight="1">
      <c r="A345" s="421"/>
      <c r="B345" s="421"/>
      <c r="C345" s="416"/>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c r="AC345" s="417"/>
      <c r="AD345" s="417"/>
      <c r="AE345" s="417"/>
      <c r="AF345" s="417"/>
      <c r="AG345" s="417"/>
      <c r="AH345" s="417"/>
      <c r="AI345" s="417"/>
      <c r="AJ345" s="417"/>
      <c r="AK345" s="417"/>
      <c r="AL345" s="417"/>
      <c r="AM345" s="417"/>
      <c r="AN345" s="417"/>
      <c r="AO345" s="417"/>
      <c r="AP345" s="417"/>
      <c r="AQ345" s="417"/>
      <c r="AR345" s="417"/>
      <c r="AS345" s="417"/>
      <c r="AT345" s="417"/>
      <c r="AU345" s="417"/>
      <c r="AV345" s="417"/>
      <c r="AW345" s="417"/>
      <c r="AX345" s="417"/>
      <c r="AY345" s="417"/>
      <c r="AZ345" s="417"/>
      <c r="BA345" s="417"/>
      <c r="BB345" s="417"/>
      <c r="BC345" s="417"/>
      <c r="BD345" s="417"/>
      <c r="BE345" s="417"/>
      <c r="BF345" s="417"/>
      <c r="BG345" s="417"/>
      <c r="BH345" s="417"/>
      <c r="BI345" s="417"/>
      <c r="BJ345" s="417"/>
      <c r="BK345" s="417"/>
      <c r="BL345" s="417"/>
      <c r="BM345" s="417"/>
      <c r="BN345" s="417"/>
      <c r="BO345" s="417"/>
      <c r="BP345" s="417"/>
      <c r="BQ345" s="417"/>
      <c r="BR345" s="417"/>
      <c r="BS345" s="417"/>
      <c r="BT345" s="417"/>
      <c r="BU345" s="417"/>
      <c r="BV345" s="417"/>
      <c r="BW345" s="417"/>
      <c r="BX345" s="417"/>
      <c r="BY345" s="417"/>
      <c r="BZ345" s="417"/>
      <c r="CA345" s="417"/>
      <c r="CB345" s="417"/>
      <c r="CC345" s="417"/>
      <c r="CD345" s="417"/>
      <c r="CE345" s="417"/>
      <c r="CF345" s="417"/>
      <c r="CG345" s="417"/>
      <c r="CH345" s="417"/>
      <c r="CI345" s="417"/>
      <c r="CJ345" s="417"/>
      <c r="CK345" s="417"/>
      <c r="CL345" s="417"/>
      <c r="CM345" s="417"/>
      <c r="CN345" s="417"/>
      <c r="CO345" s="417"/>
      <c r="CP345" s="417"/>
      <c r="CQ345" s="417"/>
      <c r="CR345" s="417"/>
      <c r="CS345" s="417"/>
      <c r="CT345" s="417"/>
      <c r="CU345" s="417"/>
      <c r="CV345" s="417"/>
      <c r="CW345" s="417"/>
      <c r="CX345" s="417"/>
      <c r="CY345" s="417"/>
      <c r="CZ345" s="417"/>
      <c r="DA345" s="417"/>
      <c r="DB345" s="417"/>
      <c r="DC345" s="417"/>
      <c r="DD345" s="417"/>
      <c r="DE345" s="417"/>
      <c r="DF345" s="417"/>
      <c r="DG345" s="417"/>
      <c r="DH345" s="417"/>
      <c r="DI345" s="417"/>
      <c r="DJ345" s="417"/>
      <c r="DK345" s="417"/>
    </row>
    <row r="346" spans="1:115" ht="16.7" hidden="1" customHeight="1">
      <c r="A346" s="421"/>
      <c r="B346" s="421"/>
      <c r="C346" s="416"/>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c r="AC346" s="417"/>
      <c r="AD346" s="417"/>
      <c r="AE346" s="417"/>
      <c r="AF346" s="417"/>
      <c r="AG346" s="417"/>
      <c r="AH346" s="417"/>
      <c r="AI346" s="417"/>
      <c r="AJ346" s="417"/>
      <c r="AK346" s="417"/>
      <c r="AL346" s="417"/>
      <c r="AM346" s="417"/>
      <c r="AN346" s="417"/>
      <c r="AO346" s="417"/>
      <c r="AP346" s="417"/>
      <c r="AQ346" s="417"/>
      <c r="AR346" s="417"/>
      <c r="AS346" s="417"/>
      <c r="AT346" s="417"/>
      <c r="AU346" s="417"/>
      <c r="AV346" s="417"/>
      <c r="AW346" s="417"/>
      <c r="AX346" s="417"/>
      <c r="AY346" s="417"/>
      <c r="AZ346" s="417"/>
      <c r="BA346" s="417"/>
      <c r="BB346" s="417"/>
      <c r="BC346" s="417"/>
      <c r="BD346" s="417"/>
      <c r="BE346" s="417"/>
      <c r="BF346" s="417"/>
      <c r="BG346" s="417"/>
      <c r="BH346" s="417"/>
      <c r="BI346" s="417"/>
      <c r="BJ346" s="417"/>
      <c r="BK346" s="417"/>
      <c r="BL346" s="417"/>
      <c r="BM346" s="417"/>
      <c r="BN346" s="417"/>
      <c r="BO346" s="417"/>
      <c r="BP346" s="417"/>
      <c r="BQ346" s="417"/>
      <c r="BR346" s="417"/>
      <c r="BS346" s="417"/>
      <c r="BT346" s="417"/>
      <c r="BU346" s="417"/>
      <c r="BV346" s="417"/>
      <c r="BW346" s="417"/>
      <c r="BX346" s="417"/>
      <c r="BY346" s="417"/>
      <c r="BZ346" s="417"/>
      <c r="CA346" s="417"/>
      <c r="CB346" s="417"/>
      <c r="CC346" s="417"/>
      <c r="CD346" s="417"/>
      <c r="CE346" s="417"/>
      <c r="CF346" s="417"/>
      <c r="CG346" s="417"/>
      <c r="CH346" s="417"/>
      <c r="CI346" s="417"/>
      <c r="CJ346" s="417"/>
      <c r="CK346" s="417"/>
      <c r="CL346" s="417"/>
      <c r="CM346" s="417"/>
      <c r="CN346" s="417"/>
      <c r="CO346" s="417"/>
      <c r="CP346" s="417"/>
      <c r="CQ346" s="417"/>
      <c r="CR346" s="417"/>
      <c r="CS346" s="417"/>
      <c r="CT346" s="417"/>
      <c r="CU346" s="417"/>
      <c r="CV346" s="417"/>
      <c r="CW346" s="417"/>
      <c r="CX346" s="417"/>
      <c r="CY346" s="417"/>
      <c r="CZ346" s="417"/>
      <c r="DA346" s="417"/>
      <c r="DB346" s="417"/>
      <c r="DC346" s="417"/>
      <c r="DD346" s="417"/>
      <c r="DE346" s="417"/>
      <c r="DF346" s="417"/>
      <c r="DG346" s="417"/>
      <c r="DH346" s="417"/>
      <c r="DI346" s="417"/>
      <c r="DJ346" s="417"/>
      <c r="DK346" s="417"/>
    </row>
    <row r="347" spans="1:115" ht="16.7" hidden="1" customHeight="1">
      <c r="A347" s="421"/>
      <c r="B347" s="421"/>
      <c r="C347" s="416"/>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c r="AA347" s="417"/>
      <c r="AB347" s="417"/>
      <c r="AC347" s="417"/>
      <c r="AD347" s="417"/>
      <c r="AE347" s="417"/>
      <c r="AF347" s="417"/>
      <c r="AG347" s="417"/>
      <c r="AH347" s="417"/>
      <c r="AI347" s="417"/>
      <c r="AJ347" s="417"/>
      <c r="AK347" s="417"/>
      <c r="AL347" s="417"/>
      <c r="AM347" s="417"/>
      <c r="AN347" s="417"/>
      <c r="AO347" s="417"/>
      <c r="AP347" s="417"/>
      <c r="AQ347" s="417"/>
      <c r="AR347" s="417"/>
      <c r="AS347" s="417"/>
      <c r="AT347" s="417"/>
      <c r="AU347" s="417"/>
      <c r="AV347" s="417"/>
      <c r="AW347" s="417"/>
      <c r="AX347" s="417"/>
      <c r="AY347" s="417"/>
      <c r="AZ347" s="417"/>
      <c r="BA347" s="417"/>
      <c r="BB347" s="417"/>
      <c r="BC347" s="417"/>
      <c r="BD347" s="417"/>
      <c r="BE347" s="417"/>
      <c r="BF347" s="417"/>
      <c r="BG347" s="417"/>
      <c r="BH347" s="417"/>
      <c r="BI347" s="417"/>
      <c r="BJ347" s="417"/>
      <c r="BK347" s="417"/>
      <c r="BL347" s="417"/>
      <c r="BM347" s="417"/>
      <c r="BN347" s="417"/>
      <c r="BO347" s="417"/>
      <c r="BP347" s="417"/>
      <c r="BQ347" s="417"/>
      <c r="BR347" s="417"/>
      <c r="BS347" s="417"/>
      <c r="BT347" s="417"/>
      <c r="BU347" s="417"/>
      <c r="BV347" s="417"/>
      <c r="BW347" s="417"/>
      <c r="BX347" s="417"/>
      <c r="BY347" s="417"/>
      <c r="BZ347" s="417"/>
      <c r="CA347" s="417"/>
      <c r="CB347" s="417"/>
      <c r="CC347" s="417"/>
      <c r="CD347" s="417"/>
      <c r="CE347" s="417"/>
      <c r="CF347" s="417"/>
      <c r="CG347" s="417"/>
      <c r="CH347" s="417"/>
      <c r="CI347" s="417"/>
      <c r="CJ347" s="417"/>
      <c r="CK347" s="417"/>
      <c r="CL347" s="417"/>
      <c r="CM347" s="417"/>
      <c r="CN347" s="417"/>
      <c r="CO347" s="417"/>
      <c r="CP347" s="417"/>
      <c r="CQ347" s="417"/>
      <c r="CR347" s="417"/>
      <c r="CS347" s="417"/>
      <c r="CT347" s="417"/>
      <c r="CU347" s="417"/>
      <c r="CV347" s="417"/>
      <c r="CW347" s="417"/>
      <c r="CX347" s="417"/>
      <c r="CY347" s="417"/>
      <c r="CZ347" s="417"/>
      <c r="DA347" s="417"/>
      <c r="DB347" s="417"/>
      <c r="DC347" s="417"/>
      <c r="DD347" s="417"/>
      <c r="DE347" s="417"/>
      <c r="DF347" s="417"/>
      <c r="DG347" s="417"/>
      <c r="DH347" s="417"/>
      <c r="DI347" s="417"/>
      <c r="DJ347" s="417"/>
      <c r="DK347" s="417"/>
    </row>
    <row r="348" spans="1:115" ht="16.7" hidden="1" customHeight="1">
      <c r="A348" s="421"/>
      <c r="B348" s="421"/>
      <c r="C348" s="416"/>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417"/>
      <c r="AF348" s="417"/>
      <c r="AG348" s="417"/>
      <c r="AH348" s="417"/>
      <c r="AI348" s="417"/>
      <c r="AJ348" s="417"/>
      <c r="AK348" s="417"/>
      <c r="AL348" s="417"/>
      <c r="AM348" s="417"/>
      <c r="AN348" s="417"/>
      <c r="AO348" s="417"/>
      <c r="AP348" s="417"/>
      <c r="AQ348" s="417"/>
      <c r="AR348" s="417"/>
      <c r="AS348" s="417"/>
      <c r="AT348" s="417"/>
      <c r="AU348" s="417"/>
      <c r="AV348" s="417"/>
      <c r="AW348" s="417"/>
      <c r="AX348" s="417"/>
      <c r="AY348" s="417"/>
      <c r="AZ348" s="417"/>
      <c r="BA348" s="417"/>
      <c r="BB348" s="417"/>
      <c r="BC348" s="417"/>
      <c r="BD348" s="417"/>
      <c r="BE348" s="417"/>
      <c r="BF348" s="417"/>
      <c r="BG348" s="417"/>
      <c r="BH348" s="417"/>
      <c r="BI348" s="417"/>
      <c r="BJ348" s="417"/>
      <c r="BK348" s="417"/>
      <c r="BL348" s="417"/>
      <c r="BM348" s="417"/>
      <c r="BN348" s="417"/>
      <c r="BO348" s="417"/>
      <c r="BP348" s="417"/>
      <c r="BQ348" s="417"/>
      <c r="BR348" s="417"/>
      <c r="BS348" s="417"/>
      <c r="BT348" s="417"/>
      <c r="BU348" s="417"/>
      <c r="BV348" s="417"/>
      <c r="BW348" s="417"/>
      <c r="BX348" s="417"/>
      <c r="BY348" s="417"/>
      <c r="BZ348" s="417"/>
      <c r="CA348" s="417"/>
      <c r="CB348" s="417"/>
      <c r="CC348" s="417"/>
      <c r="CD348" s="417"/>
      <c r="CE348" s="417"/>
      <c r="CF348" s="417"/>
      <c r="CG348" s="417"/>
      <c r="CH348" s="417"/>
      <c r="CI348" s="417"/>
      <c r="CJ348" s="417"/>
      <c r="CK348" s="417"/>
      <c r="CL348" s="417"/>
      <c r="CM348" s="417"/>
      <c r="CN348" s="417"/>
      <c r="CO348" s="417"/>
      <c r="CP348" s="417"/>
      <c r="CQ348" s="417"/>
      <c r="CR348" s="417"/>
      <c r="CS348" s="417"/>
      <c r="CT348" s="417"/>
      <c r="CU348" s="417"/>
      <c r="CV348" s="417"/>
      <c r="CW348" s="417"/>
      <c r="CX348" s="417"/>
      <c r="CY348" s="417"/>
      <c r="CZ348" s="417"/>
      <c r="DA348" s="417"/>
      <c r="DB348" s="417"/>
      <c r="DC348" s="417"/>
      <c r="DD348" s="417"/>
      <c r="DE348" s="417"/>
      <c r="DF348" s="417"/>
      <c r="DG348" s="417"/>
      <c r="DH348" s="417"/>
      <c r="DI348" s="417"/>
      <c r="DJ348" s="417"/>
      <c r="DK348" s="417"/>
    </row>
    <row r="349" spans="1:115" ht="16.7" hidden="1" customHeight="1">
      <c r="A349" s="421"/>
      <c r="B349" s="421"/>
      <c r="C349" s="416"/>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c r="AA349" s="417"/>
      <c r="AB349" s="417"/>
      <c r="AC349" s="417"/>
      <c r="AD349" s="417"/>
      <c r="AE349" s="417"/>
      <c r="AF349" s="417"/>
      <c r="AG349" s="417"/>
      <c r="AH349" s="417"/>
      <c r="AI349" s="417"/>
      <c r="AJ349" s="417"/>
      <c r="AK349" s="417"/>
      <c r="AL349" s="417"/>
      <c r="AM349" s="417"/>
      <c r="AN349" s="417"/>
      <c r="AO349" s="417"/>
      <c r="AP349" s="417"/>
      <c r="AQ349" s="417"/>
      <c r="AR349" s="417"/>
      <c r="AS349" s="417"/>
      <c r="AT349" s="417"/>
      <c r="AU349" s="417"/>
      <c r="AV349" s="417"/>
      <c r="AW349" s="417"/>
      <c r="AX349" s="417"/>
      <c r="AY349" s="417"/>
      <c r="AZ349" s="417"/>
      <c r="BA349" s="417"/>
      <c r="BB349" s="417"/>
      <c r="BC349" s="417"/>
      <c r="BD349" s="417"/>
      <c r="BE349" s="417"/>
      <c r="BF349" s="417"/>
      <c r="BG349" s="417"/>
      <c r="BH349" s="417"/>
      <c r="BI349" s="417"/>
      <c r="BJ349" s="417"/>
      <c r="BK349" s="417"/>
      <c r="BL349" s="417"/>
      <c r="BM349" s="417"/>
      <c r="BN349" s="417"/>
      <c r="BO349" s="417"/>
      <c r="BP349" s="417"/>
      <c r="BQ349" s="417"/>
      <c r="BR349" s="417"/>
      <c r="BS349" s="417"/>
      <c r="BT349" s="417"/>
      <c r="BU349" s="417"/>
      <c r="BV349" s="417"/>
      <c r="BW349" s="417"/>
      <c r="BX349" s="417"/>
      <c r="BY349" s="417"/>
      <c r="BZ349" s="417"/>
      <c r="CA349" s="417"/>
      <c r="CB349" s="417"/>
      <c r="CC349" s="417"/>
      <c r="CD349" s="417"/>
      <c r="CE349" s="417"/>
      <c r="CF349" s="417"/>
      <c r="CG349" s="417"/>
      <c r="CH349" s="417"/>
      <c r="CI349" s="417"/>
      <c r="CJ349" s="417"/>
      <c r="CK349" s="417"/>
      <c r="CL349" s="417"/>
      <c r="CM349" s="417"/>
      <c r="CN349" s="417"/>
      <c r="CO349" s="417"/>
      <c r="CP349" s="417"/>
      <c r="CQ349" s="417"/>
      <c r="CR349" s="417"/>
      <c r="CS349" s="417"/>
      <c r="CT349" s="417"/>
      <c r="CU349" s="417"/>
      <c r="CV349" s="417"/>
      <c r="CW349" s="417"/>
      <c r="CX349" s="417"/>
      <c r="CY349" s="417"/>
      <c r="CZ349" s="417"/>
      <c r="DA349" s="417"/>
      <c r="DB349" s="417"/>
      <c r="DC349" s="417"/>
      <c r="DD349" s="417"/>
      <c r="DE349" s="417"/>
      <c r="DF349" s="417"/>
      <c r="DG349" s="417"/>
      <c r="DH349" s="417"/>
      <c r="DI349" s="417"/>
      <c r="DJ349" s="417"/>
      <c r="DK349" s="417"/>
    </row>
    <row r="350" spans="1:115" ht="16.7" hidden="1" customHeight="1">
      <c r="A350" s="421"/>
      <c r="B350" s="421"/>
      <c r="C350" s="416"/>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c r="AA350" s="417"/>
      <c r="AB350" s="417"/>
      <c r="AC350" s="417"/>
      <c r="AD350" s="417"/>
      <c r="AE350" s="417"/>
      <c r="AF350" s="417"/>
      <c r="AG350" s="417"/>
      <c r="AH350" s="417"/>
      <c r="AI350" s="417"/>
      <c r="AJ350" s="417"/>
      <c r="AK350" s="417"/>
      <c r="AL350" s="417"/>
      <c r="AM350" s="417"/>
      <c r="AN350" s="417"/>
      <c r="AO350" s="417"/>
      <c r="AP350" s="417"/>
      <c r="AQ350" s="417"/>
      <c r="AR350" s="417"/>
      <c r="AS350" s="417"/>
      <c r="AT350" s="417"/>
      <c r="AU350" s="417"/>
      <c r="AV350" s="417"/>
      <c r="AW350" s="417"/>
      <c r="AX350" s="417"/>
      <c r="AY350" s="417"/>
      <c r="AZ350" s="417"/>
      <c r="BA350" s="417"/>
      <c r="BB350" s="417"/>
      <c r="BC350" s="417"/>
      <c r="BD350" s="417"/>
      <c r="BE350" s="417"/>
      <c r="BF350" s="417"/>
      <c r="BG350" s="417"/>
      <c r="BH350" s="417"/>
      <c r="BI350" s="417"/>
      <c r="BJ350" s="417"/>
      <c r="BK350" s="417"/>
      <c r="BL350" s="417"/>
      <c r="BM350" s="417"/>
      <c r="BN350" s="417"/>
      <c r="BO350" s="417"/>
      <c r="BP350" s="417"/>
      <c r="BQ350" s="417"/>
      <c r="BR350" s="417"/>
      <c r="BS350" s="417"/>
      <c r="BT350" s="417"/>
      <c r="BU350" s="417"/>
      <c r="BV350" s="417"/>
      <c r="BW350" s="417"/>
      <c r="BX350" s="417"/>
      <c r="BY350" s="417"/>
      <c r="BZ350" s="417"/>
      <c r="CA350" s="417"/>
      <c r="CB350" s="417"/>
      <c r="CC350" s="417"/>
      <c r="CD350" s="417"/>
      <c r="CE350" s="417"/>
      <c r="CF350" s="417"/>
      <c r="CG350" s="417"/>
      <c r="CH350" s="417"/>
      <c r="CI350" s="417"/>
      <c r="CJ350" s="417"/>
      <c r="CK350" s="417"/>
      <c r="CL350" s="417"/>
      <c r="CM350" s="417"/>
      <c r="CN350" s="417"/>
      <c r="CO350" s="417"/>
      <c r="CP350" s="417"/>
      <c r="CQ350" s="417"/>
      <c r="CR350" s="417"/>
      <c r="CS350" s="417"/>
      <c r="CT350" s="417"/>
      <c r="CU350" s="417"/>
      <c r="CV350" s="417"/>
      <c r="CW350" s="417"/>
      <c r="CX350" s="417"/>
      <c r="CY350" s="417"/>
      <c r="CZ350" s="417"/>
      <c r="DA350" s="417"/>
      <c r="DB350" s="417"/>
      <c r="DC350" s="417"/>
      <c r="DD350" s="417"/>
      <c r="DE350" s="417"/>
      <c r="DF350" s="417"/>
      <c r="DG350" s="417"/>
      <c r="DH350" s="417"/>
      <c r="DI350" s="417"/>
      <c r="DJ350" s="417"/>
      <c r="DK350" s="417"/>
    </row>
    <row r="351" spans="1:115" ht="16.7" hidden="1" customHeight="1">
      <c r="A351" s="421"/>
      <c r="B351" s="421"/>
      <c r="C351" s="416"/>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7"/>
      <c r="AC351" s="417"/>
      <c r="AD351" s="417"/>
      <c r="AE351" s="417"/>
      <c r="AF351" s="417"/>
      <c r="AG351" s="417"/>
      <c r="AH351" s="417"/>
      <c r="AI351" s="417"/>
      <c r="AJ351" s="417"/>
      <c r="AK351" s="417"/>
      <c r="AL351" s="417"/>
      <c r="AM351" s="417"/>
      <c r="AN351" s="417"/>
      <c r="AO351" s="417"/>
      <c r="AP351" s="417"/>
      <c r="AQ351" s="417"/>
      <c r="AR351" s="417"/>
      <c r="AS351" s="417"/>
      <c r="AT351" s="417"/>
      <c r="AU351" s="417"/>
      <c r="AV351" s="417"/>
      <c r="AW351" s="417"/>
      <c r="AX351" s="417"/>
      <c r="AY351" s="417"/>
      <c r="AZ351" s="417"/>
      <c r="BA351" s="417"/>
      <c r="BB351" s="417"/>
      <c r="BC351" s="417"/>
      <c r="BD351" s="417"/>
      <c r="BE351" s="417"/>
      <c r="BF351" s="417"/>
      <c r="BG351" s="417"/>
      <c r="BH351" s="417"/>
      <c r="BI351" s="417"/>
      <c r="BJ351" s="417"/>
      <c r="BK351" s="417"/>
      <c r="BL351" s="417"/>
      <c r="BM351" s="417"/>
      <c r="BN351" s="417"/>
      <c r="BO351" s="417"/>
      <c r="BP351" s="417"/>
      <c r="BQ351" s="417"/>
      <c r="BR351" s="417"/>
      <c r="BS351" s="417"/>
      <c r="BT351" s="417"/>
      <c r="BU351" s="417"/>
      <c r="BV351" s="417"/>
      <c r="BW351" s="417"/>
      <c r="BX351" s="417"/>
      <c r="BY351" s="417"/>
      <c r="BZ351" s="417"/>
      <c r="CA351" s="417"/>
      <c r="CB351" s="417"/>
      <c r="CC351" s="417"/>
      <c r="CD351" s="417"/>
      <c r="CE351" s="417"/>
      <c r="CF351" s="417"/>
      <c r="CG351" s="417"/>
      <c r="CH351" s="417"/>
      <c r="CI351" s="417"/>
      <c r="CJ351" s="417"/>
      <c r="CK351" s="417"/>
      <c r="CL351" s="417"/>
      <c r="CM351" s="417"/>
      <c r="CN351" s="417"/>
      <c r="CO351" s="417"/>
      <c r="CP351" s="417"/>
      <c r="CQ351" s="417"/>
      <c r="CR351" s="417"/>
      <c r="CS351" s="417"/>
      <c r="CT351" s="417"/>
      <c r="CU351" s="417"/>
      <c r="CV351" s="417"/>
      <c r="CW351" s="417"/>
      <c r="CX351" s="417"/>
      <c r="CY351" s="417"/>
      <c r="CZ351" s="417"/>
      <c r="DA351" s="417"/>
      <c r="DB351" s="417"/>
      <c r="DC351" s="417"/>
      <c r="DD351" s="417"/>
      <c r="DE351" s="417"/>
      <c r="DF351" s="417"/>
      <c r="DG351" s="417"/>
      <c r="DH351" s="417"/>
      <c r="DI351" s="417"/>
      <c r="DJ351" s="417"/>
      <c r="DK351" s="417"/>
    </row>
    <row r="352" spans="1:115" ht="16.7" hidden="1" customHeight="1">
      <c r="A352" s="421"/>
      <c r="B352" s="421"/>
      <c r="C352" s="416"/>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c r="AA352" s="417"/>
      <c r="AB352" s="417"/>
      <c r="AC352" s="417"/>
      <c r="AD352" s="417"/>
      <c r="AE352" s="417"/>
      <c r="AF352" s="417"/>
      <c r="AG352" s="417"/>
      <c r="AH352" s="417"/>
      <c r="AI352" s="417"/>
      <c r="AJ352" s="417"/>
      <c r="AK352" s="417"/>
      <c r="AL352" s="417"/>
      <c r="AM352" s="417"/>
      <c r="AN352" s="417"/>
      <c r="AO352" s="417"/>
      <c r="AP352" s="417"/>
      <c r="AQ352" s="417"/>
      <c r="AR352" s="417"/>
      <c r="AS352" s="417"/>
      <c r="AT352" s="417"/>
      <c r="AU352" s="417"/>
      <c r="AV352" s="417"/>
      <c r="AW352" s="417"/>
      <c r="AX352" s="417"/>
      <c r="AY352" s="417"/>
      <c r="AZ352" s="417"/>
      <c r="BA352" s="417"/>
      <c r="BB352" s="417"/>
      <c r="BC352" s="417"/>
      <c r="BD352" s="417"/>
      <c r="BE352" s="417"/>
      <c r="BF352" s="417"/>
      <c r="BG352" s="417"/>
      <c r="BH352" s="417"/>
      <c r="BI352" s="417"/>
      <c r="BJ352" s="417"/>
      <c r="BK352" s="417"/>
      <c r="BL352" s="417"/>
      <c r="BM352" s="417"/>
      <c r="BN352" s="417"/>
      <c r="BO352" s="417"/>
      <c r="BP352" s="417"/>
      <c r="BQ352" s="417"/>
      <c r="BR352" s="417"/>
      <c r="BS352" s="417"/>
      <c r="BT352" s="417"/>
      <c r="BU352" s="417"/>
      <c r="BV352" s="417"/>
      <c r="BW352" s="417"/>
      <c r="BX352" s="417"/>
      <c r="BY352" s="417"/>
      <c r="BZ352" s="417"/>
      <c r="CA352" s="417"/>
      <c r="CB352" s="417"/>
      <c r="CC352" s="417"/>
      <c r="CD352" s="417"/>
      <c r="CE352" s="417"/>
      <c r="CF352" s="417"/>
      <c r="CG352" s="417"/>
      <c r="CH352" s="417"/>
      <c r="CI352" s="417"/>
      <c r="CJ352" s="417"/>
      <c r="CK352" s="417"/>
      <c r="CL352" s="417"/>
      <c r="CM352" s="417"/>
      <c r="CN352" s="417"/>
      <c r="CO352" s="417"/>
      <c r="CP352" s="417"/>
      <c r="CQ352" s="417"/>
      <c r="CR352" s="417"/>
      <c r="CS352" s="417"/>
      <c r="CT352" s="417"/>
      <c r="CU352" s="417"/>
      <c r="CV352" s="417"/>
      <c r="CW352" s="417"/>
      <c r="CX352" s="417"/>
      <c r="CY352" s="417"/>
      <c r="CZ352" s="417"/>
      <c r="DA352" s="417"/>
      <c r="DB352" s="417"/>
      <c r="DC352" s="417"/>
      <c r="DD352" s="417"/>
      <c r="DE352" s="417"/>
      <c r="DF352" s="417"/>
      <c r="DG352" s="417"/>
      <c r="DH352" s="417"/>
      <c r="DI352" s="417"/>
      <c r="DJ352" s="417"/>
      <c r="DK352" s="417"/>
    </row>
    <row r="353" spans="1:115" ht="16.7" hidden="1" customHeight="1">
      <c r="A353" s="421"/>
      <c r="B353" s="421"/>
      <c r="C353" s="416"/>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c r="AA353" s="417"/>
      <c r="AB353" s="417"/>
      <c r="AC353" s="417"/>
      <c r="AD353" s="417"/>
      <c r="AE353" s="417"/>
      <c r="AF353" s="417"/>
      <c r="AG353" s="417"/>
      <c r="AH353" s="417"/>
      <c r="AI353" s="417"/>
      <c r="AJ353" s="417"/>
      <c r="AK353" s="417"/>
      <c r="AL353" s="417"/>
      <c r="AM353" s="417"/>
      <c r="AN353" s="417"/>
      <c r="AO353" s="417"/>
      <c r="AP353" s="417"/>
      <c r="AQ353" s="417"/>
      <c r="AR353" s="417"/>
      <c r="AS353" s="417"/>
      <c r="AT353" s="417"/>
      <c r="AU353" s="417"/>
      <c r="AV353" s="417"/>
      <c r="AW353" s="417"/>
      <c r="AX353" s="417"/>
      <c r="AY353" s="417"/>
      <c r="AZ353" s="417"/>
      <c r="BA353" s="417"/>
      <c r="BB353" s="417"/>
      <c r="BC353" s="417"/>
      <c r="BD353" s="417"/>
      <c r="BE353" s="417"/>
      <c r="BF353" s="417"/>
      <c r="BG353" s="417"/>
      <c r="BH353" s="417"/>
      <c r="BI353" s="417"/>
      <c r="BJ353" s="417"/>
      <c r="BK353" s="417"/>
      <c r="BL353" s="417"/>
      <c r="BM353" s="417"/>
      <c r="BN353" s="417"/>
      <c r="BO353" s="417"/>
      <c r="BP353" s="417"/>
      <c r="BQ353" s="417"/>
      <c r="BR353" s="417"/>
      <c r="BS353" s="417"/>
      <c r="BT353" s="417"/>
      <c r="BU353" s="417"/>
      <c r="BV353" s="417"/>
      <c r="BW353" s="417"/>
      <c r="BX353" s="417"/>
      <c r="BY353" s="417"/>
      <c r="BZ353" s="417"/>
      <c r="CA353" s="417"/>
      <c r="CB353" s="417"/>
      <c r="CC353" s="417"/>
      <c r="CD353" s="417"/>
      <c r="CE353" s="417"/>
      <c r="CF353" s="417"/>
      <c r="CG353" s="417"/>
      <c r="CH353" s="417"/>
      <c r="CI353" s="417"/>
      <c r="CJ353" s="417"/>
      <c r="CK353" s="417"/>
      <c r="CL353" s="417"/>
      <c r="CM353" s="417"/>
      <c r="CN353" s="417"/>
      <c r="CO353" s="417"/>
      <c r="CP353" s="417"/>
      <c r="CQ353" s="417"/>
      <c r="CR353" s="417"/>
      <c r="CS353" s="417"/>
      <c r="CT353" s="417"/>
      <c r="CU353" s="417"/>
      <c r="CV353" s="417"/>
      <c r="CW353" s="417"/>
      <c r="CX353" s="417"/>
      <c r="CY353" s="417"/>
      <c r="CZ353" s="417"/>
      <c r="DA353" s="417"/>
      <c r="DB353" s="417"/>
      <c r="DC353" s="417"/>
      <c r="DD353" s="417"/>
      <c r="DE353" s="417"/>
      <c r="DF353" s="417"/>
      <c r="DG353" s="417"/>
      <c r="DH353" s="417"/>
      <c r="DI353" s="417"/>
      <c r="DJ353" s="417"/>
      <c r="DK353" s="417"/>
    </row>
    <row r="354" spans="1:115" ht="16.7" hidden="1" customHeight="1">
      <c r="A354" s="421"/>
      <c r="B354" s="421"/>
      <c r="C354" s="416"/>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c r="AA354" s="417"/>
      <c r="AB354" s="417"/>
      <c r="AC354" s="417"/>
      <c r="AD354" s="417"/>
      <c r="AE354" s="417"/>
      <c r="AF354" s="417"/>
      <c r="AG354" s="417"/>
      <c r="AH354" s="417"/>
      <c r="AI354" s="417"/>
      <c r="AJ354" s="417"/>
      <c r="AK354" s="417"/>
      <c r="AL354" s="417"/>
      <c r="AM354" s="417"/>
      <c r="AN354" s="417"/>
      <c r="AO354" s="417"/>
      <c r="AP354" s="417"/>
      <c r="AQ354" s="417"/>
      <c r="AR354" s="417"/>
      <c r="AS354" s="417"/>
      <c r="AT354" s="417"/>
      <c r="AU354" s="417"/>
      <c r="AV354" s="417"/>
      <c r="AW354" s="417"/>
      <c r="AX354" s="417"/>
      <c r="AY354" s="417"/>
      <c r="AZ354" s="417"/>
      <c r="BA354" s="417"/>
      <c r="BB354" s="417"/>
      <c r="BC354" s="417"/>
      <c r="BD354" s="417"/>
      <c r="BE354" s="417"/>
      <c r="BF354" s="417"/>
      <c r="BG354" s="417"/>
      <c r="BH354" s="417"/>
      <c r="BI354" s="417"/>
      <c r="BJ354" s="417"/>
      <c r="BK354" s="417"/>
      <c r="BL354" s="417"/>
      <c r="BM354" s="417"/>
      <c r="BN354" s="417"/>
      <c r="BO354" s="417"/>
      <c r="BP354" s="417"/>
      <c r="BQ354" s="417"/>
      <c r="BR354" s="417"/>
      <c r="BS354" s="417"/>
      <c r="BT354" s="417"/>
      <c r="BU354" s="417"/>
      <c r="BV354" s="417"/>
      <c r="BW354" s="417"/>
      <c r="BX354" s="417"/>
      <c r="BY354" s="417"/>
      <c r="BZ354" s="417"/>
      <c r="CA354" s="417"/>
      <c r="CB354" s="417"/>
      <c r="CC354" s="417"/>
      <c r="CD354" s="417"/>
      <c r="CE354" s="417"/>
      <c r="CF354" s="417"/>
      <c r="CG354" s="417"/>
      <c r="CH354" s="417"/>
      <c r="CI354" s="417"/>
      <c r="CJ354" s="417"/>
      <c r="CK354" s="417"/>
      <c r="CL354" s="417"/>
      <c r="CM354" s="417"/>
      <c r="CN354" s="417"/>
      <c r="CO354" s="417"/>
      <c r="CP354" s="417"/>
      <c r="CQ354" s="417"/>
      <c r="CR354" s="417"/>
      <c r="CS354" s="417"/>
      <c r="CT354" s="417"/>
      <c r="CU354" s="417"/>
      <c r="CV354" s="417"/>
      <c r="CW354" s="417"/>
      <c r="CX354" s="417"/>
      <c r="CY354" s="417"/>
      <c r="CZ354" s="417"/>
      <c r="DA354" s="417"/>
      <c r="DB354" s="417"/>
      <c r="DC354" s="417"/>
      <c r="DD354" s="417"/>
      <c r="DE354" s="417"/>
      <c r="DF354" s="417"/>
      <c r="DG354" s="417"/>
      <c r="DH354" s="417"/>
      <c r="DI354" s="417"/>
      <c r="DJ354" s="417"/>
      <c r="DK354" s="417"/>
    </row>
    <row r="355" spans="1:115" ht="16.7" hidden="1" customHeight="1">
      <c r="A355" s="421"/>
      <c r="B355" s="421"/>
      <c r="C355" s="416"/>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c r="AA355" s="417"/>
      <c r="AB355" s="417"/>
      <c r="AC355" s="417"/>
      <c r="AD355" s="417"/>
      <c r="AE355" s="417"/>
      <c r="AF355" s="417"/>
      <c r="AG355" s="417"/>
      <c r="AH355" s="417"/>
      <c r="AI355" s="417"/>
      <c r="AJ355" s="417"/>
      <c r="AK355" s="417"/>
      <c r="AL355" s="417"/>
      <c r="AM355" s="417"/>
      <c r="AN355" s="417"/>
      <c r="AO355" s="417"/>
      <c r="AP355" s="417"/>
      <c r="AQ355" s="417"/>
      <c r="AR355" s="417"/>
      <c r="AS355" s="417"/>
      <c r="AT355" s="417"/>
      <c r="AU355" s="417"/>
      <c r="AV355" s="417"/>
      <c r="AW355" s="417"/>
      <c r="AX355" s="417"/>
      <c r="AY355" s="417"/>
      <c r="AZ355" s="417"/>
      <c r="BA355" s="417"/>
      <c r="BB355" s="417"/>
      <c r="BC355" s="417"/>
      <c r="BD355" s="417"/>
      <c r="BE355" s="417"/>
      <c r="BF355" s="417"/>
      <c r="BG355" s="417"/>
      <c r="BH355" s="417"/>
      <c r="BI355" s="417"/>
      <c r="BJ355" s="417"/>
      <c r="BK355" s="417"/>
      <c r="BL355" s="417"/>
      <c r="BM355" s="417"/>
      <c r="BN355" s="417"/>
      <c r="BO355" s="417"/>
      <c r="BP355" s="417"/>
      <c r="BQ355" s="417"/>
      <c r="BR355" s="417"/>
      <c r="BS355" s="417"/>
      <c r="BT355" s="417"/>
      <c r="BU355" s="417"/>
      <c r="BV355" s="417"/>
      <c r="BW355" s="417"/>
      <c r="BX355" s="417"/>
      <c r="BY355" s="417"/>
      <c r="BZ355" s="417"/>
      <c r="CA355" s="417"/>
      <c r="CB355" s="417"/>
      <c r="CC355" s="417"/>
      <c r="CD355" s="417"/>
      <c r="CE355" s="417"/>
      <c r="CF355" s="417"/>
      <c r="CG355" s="417"/>
      <c r="CH355" s="417"/>
      <c r="CI355" s="417"/>
      <c r="CJ355" s="417"/>
      <c r="CK355" s="417"/>
      <c r="CL355" s="417"/>
      <c r="CM355" s="417"/>
      <c r="CN355" s="417"/>
      <c r="CO355" s="417"/>
      <c r="CP355" s="417"/>
      <c r="CQ355" s="417"/>
      <c r="CR355" s="417"/>
      <c r="CS355" s="417"/>
      <c r="CT355" s="417"/>
      <c r="CU355" s="417"/>
      <c r="CV355" s="417"/>
      <c r="CW355" s="417"/>
      <c r="CX355" s="417"/>
      <c r="CY355" s="417"/>
      <c r="CZ355" s="417"/>
      <c r="DA355" s="417"/>
      <c r="DB355" s="417"/>
      <c r="DC355" s="417"/>
      <c r="DD355" s="417"/>
      <c r="DE355" s="417"/>
      <c r="DF355" s="417"/>
      <c r="DG355" s="417"/>
      <c r="DH355" s="417"/>
      <c r="DI355" s="417"/>
      <c r="DJ355" s="417"/>
      <c r="DK355" s="417"/>
    </row>
    <row r="356" spans="1:115" ht="16.7" hidden="1" customHeight="1">
      <c r="A356" s="421"/>
      <c r="B356" s="421"/>
      <c r="C356" s="416"/>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c r="AA356" s="417"/>
      <c r="AB356" s="417"/>
      <c r="AC356" s="417"/>
      <c r="AD356" s="417"/>
      <c r="AE356" s="417"/>
      <c r="AF356" s="417"/>
      <c r="AG356" s="417"/>
      <c r="AH356" s="417"/>
      <c r="AI356" s="417"/>
      <c r="AJ356" s="417"/>
      <c r="AK356" s="417"/>
      <c r="AL356" s="417"/>
      <c r="AM356" s="417"/>
      <c r="AN356" s="417"/>
      <c r="AO356" s="417"/>
      <c r="AP356" s="417"/>
      <c r="AQ356" s="417"/>
      <c r="AR356" s="417"/>
      <c r="AS356" s="417"/>
      <c r="AT356" s="417"/>
      <c r="AU356" s="417"/>
      <c r="AV356" s="417"/>
      <c r="AW356" s="417"/>
      <c r="AX356" s="417"/>
      <c r="AY356" s="417"/>
      <c r="AZ356" s="417"/>
      <c r="BA356" s="417"/>
      <c r="BB356" s="417"/>
      <c r="BC356" s="417"/>
      <c r="BD356" s="417"/>
      <c r="BE356" s="417"/>
      <c r="BF356" s="417"/>
      <c r="BG356" s="417"/>
      <c r="BH356" s="417"/>
      <c r="BI356" s="417"/>
      <c r="BJ356" s="417"/>
      <c r="BK356" s="417"/>
      <c r="BL356" s="417"/>
      <c r="BM356" s="417"/>
      <c r="BN356" s="417"/>
      <c r="BO356" s="417"/>
      <c r="BP356" s="417"/>
      <c r="BQ356" s="417"/>
      <c r="BR356" s="417"/>
      <c r="BS356" s="417"/>
      <c r="BT356" s="417"/>
      <c r="BU356" s="417"/>
      <c r="BV356" s="417"/>
      <c r="BW356" s="417"/>
      <c r="BX356" s="417"/>
      <c r="BY356" s="417"/>
      <c r="BZ356" s="417"/>
      <c r="CA356" s="417"/>
      <c r="CB356" s="417"/>
      <c r="CC356" s="417"/>
      <c r="CD356" s="417"/>
      <c r="CE356" s="417"/>
      <c r="CF356" s="417"/>
      <c r="CG356" s="417"/>
      <c r="CH356" s="417"/>
      <c r="CI356" s="417"/>
      <c r="CJ356" s="417"/>
      <c r="CK356" s="417"/>
      <c r="CL356" s="417"/>
      <c r="CM356" s="417"/>
      <c r="CN356" s="417"/>
      <c r="CO356" s="417"/>
      <c r="CP356" s="417"/>
      <c r="CQ356" s="417"/>
      <c r="CR356" s="417"/>
      <c r="CS356" s="417"/>
      <c r="CT356" s="417"/>
      <c r="CU356" s="417"/>
      <c r="CV356" s="417"/>
      <c r="CW356" s="417"/>
      <c r="CX356" s="417"/>
      <c r="CY356" s="417"/>
      <c r="CZ356" s="417"/>
      <c r="DA356" s="417"/>
      <c r="DB356" s="417"/>
      <c r="DC356" s="417"/>
      <c r="DD356" s="417"/>
      <c r="DE356" s="417"/>
      <c r="DF356" s="417"/>
      <c r="DG356" s="417"/>
      <c r="DH356" s="417"/>
      <c r="DI356" s="417"/>
      <c r="DJ356" s="417"/>
      <c r="DK356" s="417"/>
    </row>
    <row r="357" spans="1:115" ht="16.7" hidden="1" customHeight="1">
      <c r="A357" s="421"/>
      <c r="B357" s="421"/>
      <c r="C357" s="416"/>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c r="AA357" s="417"/>
      <c r="AB357" s="417"/>
      <c r="AC357" s="417"/>
      <c r="AD357" s="417"/>
      <c r="AE357" s="417"/>
      <c r="AF357" s="417"/>
      <c r="AG357" s="417"/>
      <c r="AH357" s="417"/>
      <c r="AI357" s="417"/>
      <c r="AJ357" s="417"/>
      <c r="AK357" s="417"/>
      <c r="AL357" s="417"/>
      <c r="AM357" s="417"/>
      <c r="AN357" s="417"/>
      <c r="AO357" s="417"/>
      <c r="AP357" s="417"/>
      <c r="AQ357" s="417"/>
      <c r="AR357" s="417"/>
      <c r="AS357" s="417"/>
      <c r="AT357" s="417"/>
      <c r="AU357" s="417"/>
      <c r="AV357" s="417"/>
      <c r="AW357" s="417"/>
      <c r="AX357" s="417"/>
      <c r="AY357" s="417"/>
      <c r="AZ357" s="417"/>
      <c r="BA357" s="417"/>
      <c r="BB357" s="417"/>
      <c r="BC357" s="417"/>
      <c r="BD357" s="417"/>
      <c r="BE357" s="417"/>
      <c r="BF357" s="417"/>
      <c r="BG357" s="417"/>
      <c r="BH357" s="417"/>
      <c r="BI357" s="417"/>
      <c r="BJ357" s="417"/>
      <c r="BK357" s="417"/>
      <c r="BL357" s="417"/>
      <c r="BM357" s="417"/>
      <c r="BN357" s="417"/>
      <c r="BO357" s="417"/>
      <c r="BP357" s="417"/>
      <c r="BQ357" s="417"/>
      <c r="BR357" s="417"/>
      <c r="BS357" s="417"/>
      <c r="BT357" s="417"/>
      <c r="BU357" s="417"/>
      <c r="BV357" s="417"/>
      <c r="BW357" s="417"/>
      <c r="BX357" s="417"/>
      <c r="BY357" s="417"/>
      <c r="BZ357" s="417"/>
      <c r="CA357" s="417"/>
      <c r="CB357" s="417"/>
      <c r="CC357" s="417"/>
      <c r="CD357" s="417"/>
      <c r="CE357" s="417"/>
      <c r="CF357" s="417"/>
      <c r="CG357" s="417"/>
      <c r="CH357" s="417"/>
      <c r="CI357" s="417"/>
      <c r="CJ357" s="417"/>
      <c r="CK357" s="417"/>
      <c r="CL357" s="417"/>
      <c r="CM357" s="417"/>
      <c r="CN357" s="417"/>
      <c r="CO357" s="417"/>
      <c r="CP357" s="417"/>
      <c r="CQ357" s="417"/>
      <c r="CR357" s="417"/>
      <c r="CS357" s="417"/>
      <c r="CT357" s="417"/>
      <c r="CU357" s="417"/>
      <c r="CV357" s="417"/>
      <c r="CW357" s="417"/>
      <c r="CX357" s="417"/>
      <c r="CY357" s="417"/>
      <c r="CZ357" s="417"/>
      <c r="DA357" s="417"/>
      <c r="DB357" s="417"/>
      <c r="DC357" s="417"/>
      <c r="DD357" s="417"/>
      <c r="DE357" s="417"/>
      <c r="DF357" s="417"/>
      <c r="DG357" s="417"/>
      <c r="DH357" s="417"/>
      <c r="DI357" s="417"/>
      <c r="DJ357" s="417"/>
      <c r="DK357" s="417"/>
    </row>
    <row r="358" spans="1:115" ht="16.7" hidden="1" customHeight="1">
      <c r="A358" s="421"/>
      <c r="B358" s="421"/>
      <c r="C358" s="416"/>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c r="AA358" s="417"/>
      <c r="AB358" s="417"/>
      <c r="AC358" s="417"/>
      <c r="AD358" s="417"/>
      <c r="AE358" s="417"/>
      <c r="AF358" s="417"/>
      <c r="AG358" s="417"/>
      <c r="AH358" s="417"/>
      <c r="AI358" s="417"/>
      <c r="AJ358" s="417"/>
      <c r="AK358" s="417"/>
      <c r="AL358" s="417"/>
      <c r="AM358" s="417"/>
      <c r="AN358" s="417"/>
      <c r="AO358" s="417"/>
      <c r="AP358" s="417"/>
      <c r="AQ358" s="417"/>
      <c r="AR358" s="417"/>
      <c r="AS358" s="417"/>
      <c r="AT358" s="417"/>
      <c r="AU358" s="417"/>
      <c r="AV358" s="417"/>
      <c r="AW358" s="417"/>
      <c r="AX358" s="417"/>
      <c r="AY358" s="417"/>
      <c r="AZ358" s="417"/>
      <c r="BA358" s="417"/>
      <c r="BB358" s="417"/>
      <c r="BC358" s="417"/>
      <c r="BD358" s="417"/>
      <c r="BE358" s="417"/>
      <c r="BF358" s="417"/>
      <c r="BG358" s="417"/>
      <c r="BH358" s="417"/>
      <c r="BI358" s="417"/>
      <c r="BJ358" s="417"/>
      <c r="BK358" s="417"/>
      <c r="BL358" s="417"/>
      <c r="BM358" s="417"/>
      <c r="BN358" s="417"/>
      <c r="BO358" s="417"/>
      <c r="BP358" s="417"/>
      <c r="BQ358" s="417"/>
      <c r="BR358" s="417"/>
      <c r="BS358" s="417"/>
      <c r="BT358" s="417"/>
      <c r="BU358" s="417"/>
      <c r="BV358" s="417"/>
      <c r="BW358" s="417"/>
      <c r="BX358" s="417"/>
      <c r="BY358" s="417"/>
      <c r="BZ358" s="417"/>
      <c r="CA358" s="417"/>
      <c r="CB358" s="417"/>
      <c r="CC358" s="417"/>
      <c r="CD358" s="417"/>
      <c r="CE358" s="417"/>
      <c r="CF358" s="417"/>
      <c r="CG358" s="417"/>
      <c r="CH358" s="417"/>
      <c r="CI358" s="417"/>
      <c r="CJ358" s="417"/>
      <c r="CK358" s="417"/>
      <c r="CL358" s="417"/>
      <c r="CM358" s="417"/>
      <c r="CN358" s="417"/>
      <c r="CO358" s="417"/>
      <c r="CP358" s="417"/>
      <c r="CQ358" s="417"/>
      <c r="CR358" s="417"/>
      <c r="CS358" s="417"/>
      <c r="CT358" s="417"/>
      <c r="CU358" s="417"/>
      <c r="CV358" s="417"/>
      <c r="CW358" s="417"/>
      <c r="CX358" s="417"/>
      <c r="CY358" s="417"/>
      <c r="CZ358" s="417"/>
      <c r="DA358" s="417"/>
      <c r="DB358" s="417"/>
      <c r="DC358" s="417"/>
      <c r="DD358" s="417"/>
      <c r="DE358" s="417"/>
      <c r="DF358" s="417"/>
      <c r="DG358" s="417"/>
      <c r="DH358" s="417"/>
      <c r="DI358" s="417"/>
      <c r="DJ358" s="417"/>
      <c r="DK358" s="417"/>
    </row>
    <row r="359" spans="1:115" ht="16.7" hidden="1" customHeight="1">
      <c r="A359" s="421"/>
      <c r="B359" s="421"/>
      <c r="C359" s="416"/>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c r="AA359" s="417"/>
      <c r="AB359" s="417"/>
      <c r="AC359" s="417"/>
      <c r="AD359" s="417"/>
      <c r="AE359" s="417"/>
      <c r="AF359" s="417"/>
      <c r="AG359" s="417"/>
      <c r="AH359" s="417"/>
      <c r="AI359" s="417"/>
      <c r="AJ359" s="417"/>
      <c r="AK359" s="417"/>
      <c r="AL359" s="417"/>
      <c r="AM359" s="417"/>
      <c r="AN359" s="417"/>
      <c r="AO359" s="417"/>
      <c r="AP359" s="417"/>
      <c r="AQ359" s="417"/>
      <c r="AR359" s="417"/>
      <c r="AS359" s="417"/>
      <c r="AT359" s="417"/>
      <c r="AU359" s="417"/>
      <c r="AV359" s="417"/>
      <c r="AW359" s="417"/>
      <c r="AX359" s="417"/>
      <c r="AY359" s="417"/>
      <c r="AZ359" s="417"/>
      <c r="BA359" s="417"/>
      <c r="BB359" s="417"/>
      <c r="BC359" s="417"/>
      <c r="BD359" s="417"/>
      <c r="BE359" s="417"/>
      <c r="BF359" s="417"/>
      <c r="BG359" s="417"/>
      <c r="BH359" s="417"/>
      <c r="BI359" s="417"/>
      <c r="BJ359" s="417"/>
      <c r="BK359" s="417"/>
      <c r="BL359" s="417"/>
      <c r="BM359" s="417"/>
      <c r="BN359" s="417"/>
      <c r="BO359" s="417"/>
      <c r="BP359" s="417"/>
      <c r="BQ359" s="417"/>
      <c r="BR359" s="417"/>
      <c r="BS359" s="417"/>
      <c r="BT359" s="417"/>
      <c r="BU359" s="417"/>
      <c r="BV359" s="417"/>
      <c r="BW359" s="417"/>
      <c r="BX359" s="417"/>
      <c r="BY359" s="417"/>
      <c r="BZ359" s="417"/>
      <c r="CA359" s="417"/>
      <c r="CB359" s="417"/>
      <c r="CC359" s="417"/>
      <c r="CD359" s="417"/>
      <c r="CE359" s="417"/>
      <c r="CF359" s="417"/>
      <c r="CG359" s="417"/>
      <c r="CH359" s="417"/>
      <c r="CI359" s="417"/>
      <c r="CJ359" s="417"/>
      <c r="CK359" s="417"/>
      <c r="CL359" s="417"/>
      <c r="CM359" s="417"/>
      <c r="CN359" s="417"/>
      <c r="CO359" s="417"/>
      <c r="CP359" s="417"/>
      <c r="CQ359" s="417"/>
      <c r="CR359" s="417"/>
      <c r="CS359" s="417"/>
      <c r="CT359" s="417"/>
      <c r="CU359" s="417"/>
      <c r="CV359" s="417"/>
      <c r="CW359" s="417"/>
      <c r="CX359" s="417"/>
      <c r="CY359" s="417"/>
      <c r="CZ359" s="417"/>
      <c r="DA359" s="417"/>
      <c r="DB359" s="417"/>
      <c r="DC359" s="417"/>
      <c r="DD359" s="417"/>
      <c r="DE359" s="417"/>
      <c r="DF359" s="417"/>
      <c r="DG359" s="417"/>
      <c r="DH359" s="417"/>
      <c r="DI359" s="417"/>
      <c r="DJ359" s="417"/>
      <c r="DK359" s="417"/>
    </row>
    <row r="360" spans="1:115" ht="16.7" hidden="1" customHeight="1">
      <c r="A360" s="421"/>
      <c r="B360" s="421"/>
      <c r="C360" s="416"/>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c r="AA360" s="417"/>
      <c r="AB360" s="417"/>
      <c r="AC360" s="417"/>
      <c r="AD360" s="417"/>
      <c r="AE360" s="417"/>
      <c r="AF360" s="417"/>
      <c r="AG360" s="417"/>
      <c r="AH360" s="417"/>
      <c r="AI360" s="417"/>
      <c r="AJ360" s="417"/>
      <c r="AK360" s="417"/>
      <c r="AL360" s="417"/>
      <c r="AM360" s="417"/>
      <c r="AN360" s="417"/>
      <c r="AO360" s="417"/>
      <c r="AP360" s="417"/>
      <c r="AQ360" s="417"/>
      <c r="AR360" s="417"/>
      <c r="AS360" s="417"/>
      <c r="AT360" s="417"/>
      <c r="AU360" s="417"/>
      <c r="AV360" s="417"/>
      <c r="AW360" s="417"/>
      <c r="AX360" s="417"/>
      <c r="AY360" s="417"/>
      <c r="AZ360" s="417"/>
      <c r="BA360" s="417"/>
      <c r="BB360" s="417"/>
      <c r="BC360" s="417"/>
      <c r="BD360" s="417"/>
      <c r="BE360" s="417"/>
      <c r="BF360" s="417"/>
      <c r="BG360" s="417"/>
      <c r="BH360" s="417"/>
      <c r="BI360" s="417"/>
      <c r="BJ360" s="417"/>
      <c r="BK360" s="417"/>
      <c r="BL360" s="417"/>
      <c r="BM360" s="417"/>
      <c r="BN360" s="417"/>
      <c r="BO360" s="417"/>
      <c r="BP360" s="417"/>
      <c r="BQ360" s="417"/>
      <c r="BR360" s="417"/>
      <c r="BS360" s="417"/>
      <c r="BT360" s="417"/>
      <c r="BU360" s="417"/>
      <c r="BV360" s="417"/>
      <c r="BW360" s="417"/>
      <c r="BX360" s="417"/>
      <c r="BY360" s="417"/>
      <c r="BZ360" s="417"/>
      <c r="CA360" s="417"/>
      <c r="CB360" s="417"/>
      <c r="CC360" s="417"/>
      <c r="CD360" s="417"/>
      <c r="CE360" s="417"/>
      <c r="CF360" s="417"/>
      <c r="CG360" s="417"/>
      <c r="CH360" s="417"/>
      <c r="CI360" s="417"/>
      <c r="CJ360" s="417"/>
      <c r="CK360" s="417"/>
      <c r="CL360" s="417"/>
      <c r="CM360" s="417"/>
      <c r="CN360" s="417"/>
      <c r="CO360" s="417"/>
      <c r="CP360" s="417"/>
      <c r="CQ360" s="417"/>
      <c r="CR360" s="417"/>
      <c r="CS360" s="417"/>
      <c r="CT360" s="417"/>
      <c r="CU360" s="417"/>
      <c r="CV360" s="417"/>
      <c r="CW360" s="417"/>
      <c r="CX360" s="417"/>
      <c r="CY360" s="417"/>
      <c r="CZ360" s="417"/>
      <c r="DA360" s="417"/>
      <c r="DB360" s="417"/>
      <c r="DC360" s="417"/>
      <c r="DD360" s="417"/>
      <c r="DE360" s="417"/>
      <c r="DF360" s="417"/>
      <c r="DG360" s="417"/>
      <c r="DH360" s="417"/>
      <c r="DI360" s="417"/>
      <c r="DJ360" s="417"/>
      <c r="DK360" s="417"/>
    </row>
    <row r="361" spans="1:115" ht="16.7" hidden="1" customHeight="1">
      <c r="A361" s="421"/>
      <c r="B361" s="421"/>
      <c r="C361" s="416"/>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c r="AA361" s="417"/>
      <c r="AB361" s="417"/>
      <c r="AC361" s="417"/>
      <c r="AD361" s="417"/>
      <c r="AE361" s="417"/>
      <c r="AF361" s="417"/>
      <c r="AG361" s="417"/>
      <c r="AH361" s="417"/>
      <c r="AI361" s="417"/>
      <c r="AJ361" s="417"/>
      <c r="AK361" s="417"/>
      <c r="AL361" s="417"/>
      <c r="AM361" s="417"/>
      <c r="AN361" s="417"/>
      <c r="AO361" s="417"/>
      <c r="AP361" s="417"/>
      <c r="AQ361" s="417"/>
      <c r="AR361" s="417"/>
      <c r="AS361" s="417"/>
      <c r="AT361" s="417"/>
      <c r="AU361" s="417"/>
      <c r="AV361" s="417"/>
      <c r="AW361" s="417"/>
      <c r="AX361" s="417"/>
      <c r="AY361" s="417"/>
      <c r="AZ361" s="417"/>
      <c r="BA361" s="417"/>
      <c r="BB361" s="417"/>
      <c r="BC361" s="417"/>
      <c r="BD361" s="417"/>
      <c r="BE361" s="417"/>
      <c r="BF361" s="417"/>
      <c r="BG361" s="417"/>
      <c r="BH361" s="417"/>
      <c r="BI361" s="417"/>
      <c r="BJ361" s="417"/>
      <c r="BK361" s="417"/>
      <c r="BL361" s="417"/>
      <c r="BM361" s="417"/>
      <c r="BN361" s="417"/>
      <c r="BO361" s="417"/>
      <c r="BP361" s="417"/>
      <c r="BQ361" s="417"/>
      <c r="BR361" s="417"/>
      <c r="BS361" s="417"/>
      <c r="BT361" s="417"/>
      <c r="BU361" s="417"/>
      <c r="BV361" s="417"/>
      <c r="BW361" s="417"/>
      <c r="BX361" s="417"/>
      <c r="BY361" s="417"/>
      <c r="BZ361" s="417"/>
      <c r="CA361" s="417"/>
      <c r="CB361" s="417"/>
      <c r="CC361" s="417"/>
      <c r="CD361" s="417"/>
      <c r="CE361" s="417"/>
      <c r="CF361" s="417"/>
      <c r="CG361" s="417"/>
      <c r="CH361" s="417"/>
      <c r="CI361" s="417"/>
      <c r="CJ361" s="417"/>
      <c r="CK361" s="417"/>
      <c r="CL361" s="417"/>
      <c r="CM361" s="417"/>
      <c r="CN361" s="417"/>
      <c r="CO361" s="417"/>
      <c r="CP361" s="417"/>
      <c r="CQ361" s="417"/>
      <c r="CR361" s="417"/>
      <c r="CS361" s="417"/>
      <c r="CT361" s="417"/>
      <c r="CU361" s="417"/>
      <c r="CV361" s="417"/>
      <c r="CW361" s="417"/>
      <c r="CX361" s="417"/>
      <c r="CY361" s="417"/>
      <c r="CZ361" s="417"/>
      <c r="DA361" s="417"/>
      <c r="DB361" s="417"/>
      <c r="DC361" s="417"/>
      <c r="DD361" s="417"/>
      <c r="DE361" s="417"/>
      <c r="DF361" s="417"/>
      <c r="DG361" s="417"/>
      <c r="DH361" s="417"/>
      <c r="DI361" s="417"/>
      <c r="DJ361" s="417"/>
      <c r="DK361" s="417"/>
    </row>
    <row r="362" spans="1:115" ht="16.7" hidden="1" customHeight="1">
      <c r="A362" s="421"/>
      <c r="B362" s="421"/>
      <c r="C362" s="416"/>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c r="AA362" s="417"/>
      <c r="AB362" s="417"/>
      <c r="AC362" s="417"/>
      <c r="AD362" s="417"/>
      <c r="AE362" s="417"/>
      <c r="AF362" s="417"/>
      <c r="AG362" s="417"/>
      <c r="AH362" s="417"/>
      <c r="AI362" s="417"/>
      <c r="AJ362" s="417"/>
      <c r="AK362" s="417"/>
      <c r="AL362" s="417"/>
      <c r="AM362" s="417"/>
      <c r="AN362" s="417"/>
      <c r="AO362" s="417"/>
      <c r="AP362" s="417"/>
      <c r="AQ362" s="417"/>
      <c r="AR362" s="417"/>
      <c r="AS362" s="417"/>
      <c r="AT362" s="417"/>
      <c r="AU362" s="417"/>
      <c r="AV362" s="417"/>
      <c r="AW362" s="417"/>
      <c r="AX362" s="417"/>
      <c r="AY362" s="417"/>
      <c r="AZ362" s="417"/>
      <c r="BA362" s="417"/>
      <c r="BB362" s="417"/>
      <c r="BC362" s="417"/>
      <c r="BD362" s="417"/>
      <c r="BE362" s="417"/>
      <c r="BF362" s="417"/>
      <c r="BG362" s="417"/>
      <c r="BH362" s="417"/>
      <c r="BI362" s="417"/>
      <c r="BJ362" s="417"/>
      <c r="BK362" s="417"/>
      <c r="BL362" s="417"/>
      <c r="BM362" s="417"/>
      <c r="BN362" s="417"/>
      <c r="BO362" s="417"/>
      <c r="BP362" s="417"/>
      <c r="BQ362" s="417"/>
      <c r="BR362" s="417"/>
      <c r="BS362" s="417"/>
      <c r="BT362" s="417"/>
      <c r="BU362" s="417"/>
      <c r="BV362" s="417"/>
      <c r="BW362" s="417"/>
      <c r="BX362" s="417"/>
      <c r="BY362" s="417"/>
      <c r="BZ362" s="417"/>
      <c r="CA362" s="417"/>
      <c r="CB362" s="417"/>
      <c r="CC362" s="417"/>
      <c r="CD362" s="417"/>
      <c r="CE362" s="417"/>
      <c r="CF362" s="417"/>
      <c r="CG362" s="417"/>
      <c r="CH362" s="417"/>
      <c r="CI362" s="417"/>
      <c r="CJ362" s="417"/>
      <c r="CK362" s="417"/>
      <c r="CL362" s="417"/>
      <c r="CM362" s="417"/>
      <c r="CN362" s="417"/>
      <c r="CO362" s="417"/>
      <c r="CP362" s="417"/>
      <c r="CQ362" s="417"/>
      <c r="CR362" s="417"/>
      <c r="CS362" s="417"/>
      <c r="CT362" s="417"/>
      <c r="CU362" s="417"/>
      <c r="CV362" s="417"/>
      <c r="CW362" s="417"/>
      <c r="CX362" s="417"/>
      <c r="CY362" s="417"/>
      <c r="CZ362" s="417"/>
      <c r="DA362" s="417"/>
      <c r="DB362" s="417"/>
      <c r="DC362" s="417"/>
      <c r="DD362" s="417"/>
      <c r="DE362" s="417"/>
      <c r="DF362" s="417"/>
      <c r="DG362" s="417"/>
      <c r="DH362" s="417"/>
      <c r="DI362" s="417"/>
      <c r="DJ362" s="417"/>
      <c r="DK362" s="417"/>
    </row>
    <row r="363" spans="1:115" ht="16.7" hidden="1" customHeight="1">
      <c r="A363" s="421"/>
      <c r="B363" s="421"/>
      <c r="C363" s="416"/>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c r="AA363" s="417"/>
      <c r="AB363" s="417"/>
      <c r="AC363" s="417"/>
      <c r="AD363" s="417"/>
      <c r="AE363" s="417"/>
      <c r="AF363" s="417"/>
      <c r="AG363" s="417"/>
      <c r="AH363" s="417"/>
      <c r="AI363" s="417"/>
      <c r="AJ363" s="417"/>
      <c r="AK363" s="417"/>
      <c r="AL363" s="417"/>
      <c r="AM363" s="417"/>
      <c r="AN363" s="417"/>
      <c r="AO363" s="417"/>
      <c r="AP363" s="417"/>
      <c r="AQ363" s="417"/>
      <c r="AR363" s="417"/>
      <c r="AS363" s="417"/>
      <c r="AT363" s="417"/>
      <c r="AU363" s="417"/>
      <c r="AV363" s="417"/>
      <c r="AW363" s="417"/>
      <c r="AX363" s="417"/>
      <c r="AY363" s="417"/>
      <c r="AZ363" s="417"/>
      <c r="BA363" s="417"/>
      <c r="BB363" s="417"/>
      <c r="BC363" s="417"/>
      <c r="BD363" s="417"/>
      <c r="BE363" s="417"/>
      <c r="BF363" s="417"/>
      <c r="BG363" s="417"/>
      <c r="BH363" s="417"/>
      <c r="BI363" s="417"/>
      <c r="BJ363" s="417"/>
      <c r="BK363" s="417"/>
      <c r="BL363" s="417"/>
      <c r="BM363" s="417"/>
      <c r="BN363" s="417"/>
      <c r="BO363" s="417"/>
      <c r="BP363" s="417"/>
      <c r="BQ363" s="417"/>
      <c r="BR363" s="417"/>
      <c r="BS363" s="417"/>
      <c r="BT363" s="417"/>
      <c r="BU363" s="417"/>
      <c r="BV363" s="417"/>
      <c r="BW363" s="417"/>
      <c r="BX363" s="417"/>
      <c r="BY363" s="417"/>
      <c r="BZ363" s="417"/>
      <c r="CA363" s="417"/>
      <c r="CB363" s="417"/>
      <c r="CC363" s="417"/>
      <c r="CD363" s="417"/>
      <c r="CE363" s="417"/>
      <c r="CF363" s="417"/>
      <c r="CG363" s="417"/>
      <c r="CH363" s="417"/>
      <c r="CI363" s="417"/>
      <c r="CJ363" s="417"/>
      <c r="CK363" s="417"/>
      <c r="CL363" s="417"/>
      <c r="CM363" s="417"/>
      <c r="CN363" s="417"/>
      <c r="CO363" s="417"/>
      <c r="CP363" s="417"/>
      <c r="CQ363" s="417"/>
      <c r="CR363" s="417"/>
      <c r="CS363" s="417"/>
      <c r="CT363" s="417"/>
      <c r="CU363" s="417"/>
      <c r="CV363" s="417"/>
      <c r="CW363" s="417"/>
      <c r="CX363" s="417"/>
      <c r="CY363" s="417"/>
      <c r="CZ363" s="417"/>
      <c r="DA363" s="417"/>
      <c r="DB363" s="417"/>
      <c r="DC363" s="417"/>
      <c r="DD363" s="417"/>
      <c r="DE363" s="417"/>
      <c r="DF363" s="417"/>
      <c r="DG363" s="417"/>
      <c r="DH363" s="417"/>
      <c r="DI363" s="417"/>
      <c r="DJ363" s="417"/>
      <c r="DK363" s="417"/>
    </row>
    <row r="364" spans="1:115" ht="16.7" hidden="1" customHeight="1">
      <c r="A364" s="421"/>
      <c r="B364" s="421"/>
      <c r="C364" s="416"/>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c r="AA364" s="417"/>
      <c r="AB364" s="417"/>
      <c r="AC364" s="417"/>
      <c r="AD364" s="417"/>
      <c r="AE364" s="417"/>
      <c r="AF364" s="417"/>
      <c r="AG364" s="417"/>
      <c r="AH364" s="417"/>
      <c r="AI364" s="417"/>
      <c r="AJ364" s="417"/>
      <c r="AK364" s="417"/>
      <c r="AL364" s="417"/>
      <c r="AM364" s="417"/>
      <c r="AN364" s="417"/>
      <c r="AO364" s="417"/>
      <c r="AP364" s="417"/>
      <c r="AQ364" s="417"/>
      <c r="AR364" s="417"/>
      <c r="AS364" s="417"/>
      <c r="AT364" s="417"/>
      <c r="AU364" s="417"/>
      <c r="AV364" s="417"/>
      <c r="AW364" s="417"/>
      <c r="AX364" s="417"/>
      <c r="AY364" s="417"/>
      <c r="AZ364" s="417"/>
      <c r="BA364" s="417"/>
      <c r="BB364" s="417"/>
      <c r="BC364" s="417"/>
      <c r="BD364" s="417"/>
      <c r="BE364" s="417"/>
      <c r="BF364" s="417"/>
      <c r="BG364" s="417"/>
      <c r="BH364" s="417"/>
      <c r="BI364" s="417"/>
      <c r="BJ364" s="417"/>
      <c r="BK364" s="417"/>
      <c r="BL364" s="417"/>
      <c r="BM364" s="417"/>
      <c r="BN364" s="417"/>
      <c r="BO364" s="417"/>
      <c r="BP364" s="417"/>
      <c r="BQ364" s="417"/>
      <c r="BR364" s="417"/>
      <c r="BS364" s="417"/>
      <c r="BT364" s="417"/>
      <c r="BU364" s="417"/>
      <c r="BV364" s="417"/>
      <c r="BW364" s="417"/>
      <c r="BX364" s="417"/>
      <c r="BY364" s="417"/>
      <c r="BZ364" s="417"/>
      <c r="CA364" s="417"/>
      <c r="CB364" s="417"/>
      <c r="CC364" s="417"/>
      <c r="CD364" s="417"/>
      <c r="CE364" s="417"/>
      <c r="CF364" s="417"/>
      <c r="CG364" s="417"/>
      <c r="CH364" s="417"/>
      <c r="CI364" s="417"/>
      <c r="CJ364" s="417"/>
      <c r="CK364" s="417"/>
      <c r="CL364" s="417"/>
      <c r="CM364" s="417"/>
      <c r="CN364" s="417"/>
      <c r="CO364" s="417"/>
      <c r="CP364" s="417"/>
      <c r="CQ364" s="417"/>
      <c r="CR364" s="417"/>
      <c r="CS364" s="417"/>
      <c r="CT364" s="417"/>
      <c r="CU364" s="417"/>
      <c r="CV364" s="417"/>
      <c r="CW364" s="417"/>
      <c r="CX364" s="417"/>
      <c r="CY364" s="417"/>
      <c r="CZ364" s="417"/>
      <c r="DA364" s="417"/>
      <c r="DB364" s="417"/>
      <c r="DC364" s="417"/>
      <c r="DD364" s="417"/>
      <c r="DE364" s="417"/>
      <c r="DF364" s="417"/>
      <c r="DG364" s="417"/>
      <c r="DH364" s="417"/>
      <c r="DI364" s="417"/>
      <c r="DJ364" s="417"/>
      <c r="DK364" s="417"/>
    </row>
    <row r="365" spans="1:115" ht="16.7" hidden="1" customHeight="1">
      <c r="A365" s="421"/>
      <c r="B365" s="421"/>
      <c r="C365" s="416"/>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c r="AA365" s="417"/>
      <c r="AB365" s="417"/>
      <c r="AC365" s="417"/>
      <c r="AD365" s="417"/>
      <c r="AE365" s="417"/>
      <c r="AF365" s="417"/>
      <c r="AG365" s="417"/>
      <c r="AH365" s="417"/>
      <c r="AI365" s="417"/>
      <c r="AJ365" s="417"/>
      <c r="AK365" s="417"/>
      <c r="AL365" s="417"/>
      <c r="AM365" s="417"/>
      <c r="AN365" s="417"/>
      <c r="AO365" s="417"/>
      <c r="AP365" s="417"/>
      <c r="AQ365" s="417"/>
      <c r="AR365" s="417"/>
      <c r="AS365" s="417"/>
      <c r="AT365" s="417"/>
      <c r="AU365" s="417"/>
      <c r="AV365" s="417"/>
      <c r="AW365" s="417"/>
      <c r="AX365" s="417"/>
      <c r="AY365" s="417"/>
      <c r="AZ365" s="417"/>
      <c r="BA365" s="417"/>
      <c r="BB365" s="417"/>
      <c r="BC365" s="417"/>
      <c r="BD365" s="417"/>
      <c r="BE365" s="417"/>
      <c r="BF365" s="417"/>
      <c r="BG365" s="417"/>
      <c r="BH365" s="417"/>
      <c r="BI365" s="417"/>
      <c r="BJ365" s="417"/>
      <c r="BK365" s="417"/>
      <c r="BL365" s="417"/>
      <c r="BM365" s="417"/>
      <c r="BN365" s="417"/>
      <c r="BO365" s="417"/>
      <c r="BP365" s="417"/>
      <c r="BQ365" s="417"/>
      <c r="BR365" s="417"/>
      <c r="BS365" s="417"/>
      <c r="BT365" s="417"/>
      <c r="BU365" s="417"/>
      <c r="BV365" s="417"/>
      <c r="BW365" s="417"/>
      <c r="BX365" s="417"/>
      <c r="BY365" s="417"/>
      <c r="BZ365" s="417"/>
      <c r="CA365" s="417"/>
      <c r="CB365" s="417"/>
      <c r="CC365" s="417"/>
      <c r="CD365" s="417"/>
      <c r="CE365" s="417"/>
      <c r="CF365" s="417"/>
      <c r="CG365" s="417"/>
      <c r="CH365" s="417"/>
      <c r="CI365" s="417"/>
      <c r="CJ365" s="417"/>
      <c r="CK365" s="417"/>
      <c r="CL365" s="417"/>
      <c r="CM365" s="417"/>
      <c r="CN365" s="417"/>
      <c r="CO365" s="417"/>
      <c r="CP365" s="417"/>
      <c r="CQ365" s="417"/>
      <c r="CR365" s="417"/>
      <c r="CS365" s="417"/>
      <c r="CT365" s="417"/>
      <c r="CU365" s="417"/>
      <c r="CV365" s="417"/>
      <c r="CW365" s="417"/>
      <c r="CX365" s="417"/>
      <c r="CY365" s="417"/>
      <c r="CZ365" s="417"/>
      <c r="DA365" s="417"/>
      <c r="DB365" s="417"/>
      <c r="DC365" s="417"/>
      <c r="DD365" s="417"/>
      <c r="DE365" s="417"/>
      <c r="DF365" s="417"/>
      <c r="DG365" s="417"/>
      <c r="DH365" s="417"/>
      <c r="DI365" s="417"/>
      <c r="DJ365" s="417"/>
      <c r="DK365" s="417"/>
    </row>
    <row r="366" spans="1:115" ht="16.7" hidden="1" customHeight="1">
      <c r="A366" s="421"/>
      <c r="B366" s="421"/>
      <c r="C366" s="416"/>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c r="AA366" s="417"/>
      <c r="AB366" s="417"/>
      <c r="AC366" s="417"/>
      <c r="AD366" s="417"/>
      <c r="AE366" s="417"/>
      <c r="AF366" s="417"/>
      <c r="AG366" s="417"/>
      <c r="AH366" s="417"/>
      <c r="AI366" s="417"/>
      <c r="AJ366" s="417"/>
      <c r="AK366" s="417"/>
      <c r="AL366" s="417"/>
      <c r="AM366" s="417"/>
      <c r="AN366" s="417"/>
      <c r="AO366" s="417"/>
      <c r="AP366" s="417"/>
      <c r="AQ366" s="417"/>
      <c r="AR366" s="417"/>
      <c r="AS366" s="417"/>
      <c r="AT366" s="417"/>
      <c r="AU366" s="417"/>
      <c r="AV366" s="417"/>
      <c r="AW366" s="417"/>
      <c r="AX366" s="417"/>
      <c r="AY366" s="417"/>
      <c r="AZ366" s="417"/>
      <c r="BA366" s="417"/>
      <c r="BB366" s="417"/>
      <c r="BC366" s="417"/>
      <c r="BD366" s="417"/>
      <c r="BE366" s="417"/>
      <c r="BF366" s="417"/>
      <c r="BG366" s="417"/>
      <c r="BH366" s="417"/>
      <c r="BI366" s="417"/>
      <c r="BJ366" s="417"/>
      <c r="BK366" s="417"/>
      <c r="BL366" s="417"/>
      <c r="BM366" s="417"/>
      <c r="BN366" s="417"/>
      <c r="BO366" s="417"/>
      <c r="BP366" s="417"/>
      <c r="BQ366" s="417"/>
      <c r="BR366" s="417"/>
      <c r="BS366" s="417"/>
      <c r="BT366" s="417"/>
      <c r="BU366" s="417"/>
      <c r="BV366" s="417"/>
      <c r="BW366" s="417"/>
      <c r="BX366" s="417"/>
      <c r="BY366" s="417"/>
      <c r="BZ366" s="417"/>
      <c r="CA366" s="417"/>
      <c r="CB366" s="417"/>
      <c r="CC366" s="417"/>
      <c r="CD366" s="417"/>
      <c r="CE366" s="417"/>
      <c r="CF366" s="417"/>
      <c r="CG366" s="417"/>
      <c r="CH366" s="417"/>
      <c r="CI366" s="417"/>
      <c r="CJ366" s="417"/>
      <c r="CK366" s="417"/>
      <c r="CL366" s="417"/>
      <c r="CM366" s="417"/>
      <c r="CN366" s="417"/>
      <c r="CO366" s="417"/>
      <c r="CP366" s="417"/>
      <c r="CQ366" s="417"/>
      <c r="CR366" s="417"/>
      <c r="CS366" s="417"/>
      <c r="CT366" s="417"/>
      <c r="CU366" s="417"/>
      <c r="CV366" s="417"/>
      <c r="CW366" s="417"/>
      <c r="CX366" s="417"/>
      <c r="CY366" s="417"/>
      <c r="CZ366" s="417"/>
      <c r="DA366" s="417"/>
      <c r="DB366" s="417"/>
      <c r="DC366" s="417"/>
      <c r="DD366" s="417"/>
      <c r="DE366" s="417"/>
      <c r="DF366" s="417"/>
      <c r="DG366" s="417"/>
      <c r="DH366" s="417"/>
      <c r="DI366" s="417"/>
      <c r="DJ366" s="417"/>
      <c r="DK366" s="417"/>
    </row>
    <row r="367" spans="1:115" ht="16.7" hidden="1" customHeight="1">
      <c r="A367" s="421"/>
      <c r="B367" s="421"/>
      <c r="C367" s="416"/>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c r="AA367" s="417"/>
      <c r="AB367" s="417"/>
      <c r="AC367" s="417"/>
      <c r="AD367" s="417"/>
      <c r="AE367" s="417"/>
      <c r="AF367" s="417"/>
      <c r="AG367" s="417"/>
      <c r="AH367" s="417"/>
      <c r="AI367" s="417"/>
      <c r="AJ367" s="417"/>
      <c r="AK367" s="417"/>
      <c r="AL367" s="417"/>
      <c r="AM367" s="417"/>
      <c r="AN367" s="417"/>
      <c r="AO367" s="417"/>
      <c r="AP367" s="417"/>
      <c r="AQ367" s="417"/>
      <c r="AR367" s="417"/>
      <c r="AS367" s="417"/>
      <c r="AT367" s="417"/>
      <c r="AU367" s="417"/>
      <c r="AV367" s="417"/>
      <c r="AW367" s="417"/>
      <c r="AX367" s="417"/>
      <c r="AY367" s="417"/>
      <c r="AZ367" s="417"/>
      <c r="BA367" s="417"/>
      <c r="BB367" s="417"/>
      <c r="BC367" s="417"/>
      <c r="BD367" s="417"/>
      <c r="BE367" s="417"/>
      <c r="BF367" s="417"/>
      <c r="BG367" s="417"/>
      <c r="BH367" s="417"/>
      <c r="BI367" s="417"/>
      <c r="BJ367" s="417"/>
      <c r="BK367" s="417"/>
      <c r="BL367" s="417"/>
      <c r="BM367" s="417"/>
      <c r="BN367" s="417"/>
      <c r="BO367" s="417"/>
      <c r="BP367" s="417"/>
      <c r="BQ367" s="417"/>
      <c r="BR367" s="417"/>
      <c r="BS367" s="417"/>
      <c r="BT367" s="417"/>
      <c r="BU367" s="417"/>
      <c r="BV367" s="417"/>
      <c r="BW367" s="417"/>
      <c r="BX367" s="417"/>
      <c r="BY367" s="417"/>
      <c r="BZ367" s="417"/>
      <c r="CA367" s="417"/>
      <c r="CB367" s="417"/>
      <c r="CC367" s="417"/>
      <c r="CD367" s="417"/>
      <c r="CE367" s="417"/>
      <c r="CF367" s="417"/>
      <c r="CG367" s="417"/>
      <c r="CH367" s="417"/>
      <c r="CI367" s="417"/>
      <c r="CJ367" s="417"/>
      <c r="CK367" s="417"/>
      <c r="CL367" s="417"/>
      <c r="CM367" s="417"/>
      <c r="CN367" s="417"/>
      <c r="CO367" s="417"/>
      <c r="CP367" s="417"/>
      <c r="CQ367" s="417"/>
      <c r="CR367" s="417"/>
      <c r="CS367" s="417"/>
      <c r="CT367" s="417"/>
      <c r="CU367" s="417"/>
      <c r="CV367" s="417"/>
      <c r="CW367" s="417"/>
      <c r="CX367" s="417"/>
      <c r="CY367" s="417"/>
      <c r="CZ367" s="417"/>
      <c r="DA367" s="417"/>
      <c r="DB367" s="417"/>
      <c r="DC367" s="417"/>
      <c r="DD367" s="417"/>
      <c r="DE367" s="417"/>
      <c r="DF367" s="417"/>
      <c r="DG367" s="417"/>
      <c r="DH367" s="417"/>
      <c r="DI367" s="417"/>
      <c r="DJ367" s="417"/>
      <c r="DK367" s="417"/>
    </row>
    <row r="368" spans="1:115" ht="16.7" hidden="1" customHeight="1">
      <c r="A368" s="421"/>
      <c r="B368" s="421"/>
      <c r="C368" s="416"/>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c r="AA368" s="417"/>
      <c r="AB368" s="417"/>
      <c r="AC368" s="417"/>
      <c r="AD368" s="417"/>
      <c r="AE368" s="417"/>
      <c r="AF368" s="417"/>
      <c r="AG368" s="417"/>
      <c r="AH368" s="417"/>
      <c r="AI368" s="417"/>
      <c r="AJ368" s="417"/>
      <c r="AK368" s="417"/>
      <c r="AL368" s="417"/>
      <c r="AM368" s="417"/>
      <c r="AN368" s="417"/>
      <c r="AO368" s="417"/>
      <c r="AP368" s="417"/>
      <c r="AQ368" s="417"/>
      <c r="AR368" s="417"/>
      <c r="AS368" s="417"/>
      <c r="AT368" s="417"/>
      <c r="AU368" s="417"/>
      <c r="AV368" s="417"/>
      <c r="AW368" s="417"/>
      <c r="AX368" s="417"/>
      <c r="AY368" s="417"/>
      <c r="AZ368" s="417"/>
      <c r="BA368" s="417"/>
      <c r="BB368" s="417"/>
      <c r="BC368" s="417"/>
      <c r="BD368" s="417"/>
      <c r="BE368" s="417"/>
      <c r="BF368" s="417"/>
      <c r="BG368" s="417"/>
      <c r="BH368" s="417"/>
      <c r="BI368" s="417"/>
      <c r="BJ368" s="417"/>
      <c r="BK368" s="417"/>
      <c r="BL368" s="417"/>
      <c r="BM368" s="417"/>
      <c r="BN368" s="417"/>
      <c r="BO368" s="417"/>
      <c r="BP368" s="417"/>
      <c r="BQ368" s="417"/>
      <c r="BR368" s="417"/>
      <c r="BS368" s="417"/>
      <c r="BT368" s="417"/>
      <c r="BU368" s="417"/>
      <c r="BV368" s="417"/>
      <c r="BW368" s="417"/>
      <c r="BX368" s="417"/>
      <c r="BY368" s="417"/>
      <c r="BZ368" s="417"/>
      <c r="CA368" s="417"/>
      <c r="CB368" s="417"/>
      <c r="CC368" s="417"/>
      <c r="CD368" s="417"/>
      <c r="CE368" s="417"/>
      <c r="CF368" s="417"/>
      <c r="CG368" s="417"/>
      <c r="CH368" s="417"/>
      <c r="CI368" s="417"/>
      <c r="CJ368" s="417"/>
      <c r="CK368" s="417"/>
      <c r="CL368" s="417"/>
      <c r="CM368" s="417"/>
      <c r="CN368" s="417"/>
      <c r="CO368" s="417"/>
      <c r="CP368" s="417"/>
      <c r="CQ368" s="417"/>
      <c r="CR368" s="417"/>
      <c r="CS368" s="417"/>
      <c r="CT368" s="417"/>
      <c r="CU368" s="417"/>
      <c r="CV368" s="417"/>
      <c r="CW368" s="417"/>
      <c r="CX368" s="417"/>
      <c r="CY368" s="417"/>
      <c r="CZ368" s="417"/>
      <c r="DA368" s="417"/>
      <c r="DB368" s="417"/>
      <c r="DC368" s="417"/>
      <c r="DD368" s="417"/>
      <c r="DE368" s="417"/>
      <c r="DF368" s="417"/>
      <c r="DG368" s="417"/>
      <c r="DH368" s="417"/>
      <c r="DI368" s="417"/>
      <c r="DJ368" s="417"/>
      <c r="DK368" s="417"/>
    </row>
    <row r="369" spans="1:115" ht="16.7" hidden="1" customHeight="1">
      <c r="A369" s="421"/>
      <c r="B369" s="421"/>
      <c r="C369" s="416"/>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c r="AA369" s="417"/>
      <c r="AB369" s="417"/>
      <c r="AC369" s="417"/>
      <c r="AD369" s="417"/>
      <c r="AE369" s="417"/>
      <c r="AF369" s="417"/>
      <c r="AG369" s="417"/>
      <c r="AH369" s="417"/>
      <c r="AI369" s="417"/>
      <c r="AJ369" s="417"/>
      <c r="AK369" s="417"/>
      <c r="AL369" s="417"/>
      <c r="AM369" s="417"/>
      <c r="AN369" s="417"/>
      <c r="AO369" s="417"/>
      <c r="AP369" s="417"/>
      <c r="AQ369" s="417"/>
      <c r="AR369" s="417"/>
      <c r="AS369" s="417"/>
      <c r="AT369" s="417"/>
      <c r="AU369" s="417"/>
      <c r="AV369" s="417"/>
      <c r="AW369" s="417"/>
      <c r="AX369" s="417"/>
      <c r="AY369" s="417"/>
      <c r="AZ369" s="417"/>
      <c r="BA369" s="417"/>
      <c r="BB369" s="417"/>
      <c r="BC369" s="417"/>
      <c r="BD369" s="417"/>
      <c r="BE369" s="417"/>
      <c r="BF369" s="417"/>
      <c r="BG369" s="417"/>
      <c r="BH369" s="417"/>
      <c r="BI369" s="417"/>
      <c r="BJ369" s="417"/>
      <c r="BK369" s="417"/>
      <c r="BL369" s="417"/>
      <c r="BM369" s="417"/>
      <c r="BN369" s="417"/>
      <c r="BO369" s="417"/>
      <c r="BP369" s="417"/>
      <c r="BQ369" s="417"/>
      <c r="BR369" s="417"/>
      <c r="BS369" s="417"/>
      <c r="BT369" s="417"/>
      <c r="BU369" s="417"/>
      <c r="BV369" s="417"/>
      <c r="BW369" s="417"/>
      <c r="BX369" s="417"/>
      <c r="BY369" s="417"/>
      <c r="BZ369" s="417"/>
      <c r="CA369" s="417"/>
      <c r="CB369" s="417"/>
      <c r="CC369" s="417"/>
      <c r="CD369" s="417"/>
      <c r="CE369" s="417"/>
      <c r="CF369" s="417"/>
      <c r="CG369" s="417"/>
      <c r="CH369" s="417"/>
      <c r="CI369" s="417"/>
      <c r="CJ369" s="417"/>
      <c r="CK369" s="417"/>
      <c r="CL369" s="417"/>
      <c r="CM369" s="417"/>
      <c r="CN369" s="417"/>
      <c r="CO369" s="417"/>
      <c r="CP369" s="417"/>
      <c r="CQ369" s="417"/>
      <c r="CR369" s="417"/>
      <c r="CS369" s="417"/>
      <c r="CT369" s="417"/>
      <c r="CU369" s="417"/>
      <c r="CV369" s="417"/>
      <c r="CW369" s="417"/>
      <c r="CX369" s="417"/>
      <c r="CY369" s="417"/>
      <c r="CZ369" s="417"/>
      <c r="DA369" s="417"/>
      <c r="DB369" s="417"/>
      <c r="DC369" s="417"/>
      <c r="DD369" s="417"/>
      <c r="DE369" s="417"/>
      <c r="DF369" s="417"/>
      <c r="DG369" s="417"/>
      <c r="DH369" s="417"/>
      <c r="DI369" s="417"/>
      <c r="DJ369" s="417"/>
      <c r="DK369" s="417"/>
    </row>
    <row r="370" spans="1:115" ht="16.7" hidden="1" customHeight="1">
      <c r="A370" s="421"/>
      <c r="B370" s="421"/>
      <c r="C370" s="416"/>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c r="AA370" s="417"/>
      <c r="AB370" s="417"/>
      <c r="AC370" s="417"/>
      <c r="AD370" s="417"/>
      <c r="AE370" s="417"/>
      <c r="AF370" s="417"/>
      <c r="AG370" s="417"/>
      <c r="AH370" s="417"/>
      <c r="AI370" s="417"/>
      <c r="AJ370" s="417"/>
      <c r="AK370" s="417"/>
      <c r="AL370" s="417"/>
      <c r="AM370" s="417"/>
      <c r="AN370" s="417"/>
      <c r="AO370" s="417"/>
      <c r="AP370" s="417"/>
      <c r="AQ370" s="417"/>
      <c r="AR370" s="417"/>
      <c r="AS370" s="417"/>
      <c r="AT370" s="417"/>
      <c r="AU370" s="417"/>
      <c r="AV370" s="417"/>
      <c r="AW370" s="417"/>
      <c r="AX370" s="417"/>
      <c r="AY370" s="417"/>
      <c r="AZ370" s="417"/>
      <c r="BA370" s="417"/>
      <c r="BB370" s="417"/>
      <c r="BC370" s="417"/>
      <c r="BD370" s="417"/>
      <c r="BE370" s="417"/>
      <c r="BF370" s="417"/>
      <c r="BG370" s="417"/>
      <c r="BH370" s="417"/>
      <c r="BI370" s="417"/>
      <c r="BJ370" s="417"/>
      <c r="BK370" s="417"/>
      <c r="BL370" s="417"/>
      <c r="BM370" s="417"/>
      <c r="BN370" s="417"/>
      <c r="BO370" s="417"/>
      <c r="BP370" s="417"/>
      <c r="BQ370" s="417"/>
      <c r="BR370" s="417"/>
      <c r="BS370" s="417"/>
      <c r="BT370" s="417"/>
      <c r="BU370" s="417"/>
      <c r="BV370" s="417"/>
      <c r="BW370" s="417"/>
      <c r="BX370" s="417"/>
      <c r="BY370" s="417"/>
      <c r="BZ370" s="417"/>
      <c r="CA370" s="417"/>
      <c r="CB370" s="417"/>
      <c r="CC370" s="417"/>
      <c r="CD370" s="417"/>
      <c r="CE370" s="417"/>
      <c r="CF370" s="417"/>
      <c r="CG370" s="417"/>
      <c r="CH370" s="417"/>
      <c r="CI370" s="417"/>
      <c r="CJ370" s="417"/>
      <c r="CK370" s="417"/>
      <c r="CL370" s="417"/>
      <c r="CM370" s="417"/>
      <c r="CN370" s="417"/>
      <c r="CO370" s="417"/>
      <c r="CP370" s="417"/>
      <c r="CQ370" s="417"/>
      <c r="CR370" s="417"/>
      <c r="CS370" s="417"/>
      <c r="CT370" s="417"/>
      <c r="CU370" s="417"/>
      <c r="CV370" s="417"/>
      <c r="CW370" s="417"/>
      <c r="CX370" s="417"/>
      <c r="CY370" s="417"/>
      <c r="CZ370" s="417"/>
      <c r="DA370" s="417"/>
      <c r="DB370" s="417"/>
      <c r="DC370" s="417"/>
      <c r="DD370" s="417"/>
      <c r="DE370" s="417"/>
      <c r="DF370" s="417"/>
      <c r="DG370" s="417"/>
      <c r="DH370" s="417"/>
      <c r="DI370" s="417"/>
      <c r="DJ370" s="417"/>
      <c r="DK370" s="417"/>
    </row>
    <row r="371" spans="1:115" ht="16.7" hidden="1" customHeight="1">
      <c r="A371" s="421"/>
      <c r="B371" s="421"/>
      <c r="C371" s="416"/>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c r="AA371" s="417"/>
      <c r="AB371" s="417"/>
      <c r="AC371" s="417"/>
      <c r="AD371" s="417"/>
      <c r="AE371" s="417"/>
      <c r="AF371" s="417"/>
      <c r="AG371" s="417"/>
      <c r="AH371" s="417"/>
      <c r="AI371" s="417"/>
      <c r="AJ371" s="417"/>
      <c r="AK371" s="417"/>
      <c r="AL371" s="417"/>
      <c r="AM371" s="417"/>
      <c r="AN371" s="417"/>
      <c r="AO371" s="417"/>
      <c r="AP371" s="417"/>
      <c r="AQ371" s="417"/>
      <c r="AR371" s="417"/>
      <c r="AS371" s="417"/>
      <c r="AT371" s="417"/>
      <c r="AU371" s="417"/>
      <c r="AV371" s="417"/>
      <c r="AW371" s="417"/>
      <c r="AX371" s="417"/>
      <c r="AY371" s="417"/>
      <c r="AZ371" s="417"/>
      <c r="BA371" s="417"/>
      <c r="BB371" s="417"/>
      <c r="BC371" s="417"/>
      <c r="BD371" s="417"/>
      <c r="BE371" s="417"/>
      <c r="BF371" s="417"/>
      <c r="BG371" s="417"/>
      <c r="BH371" s="417"/>
      <c r="BI371" s="417"/>
      <c r="BJ371" s="417"/>
      <c r="BK371" s="417"/>
      <c r="BL371" s="417"/>
      <c r="BM371" s="417"/>
      <c r="BN371" s="417"/>
      <c r="BO371" s="417"/>
      <c r="BP371" s="417"/>
      <c r="BQ371" s="417"/>
      <c r="BR371" s="417"/>
      <c r="BS371" s="417"/>
      <c r="BT371" s="417"/>
      <c r="BU371" s="417"/>
      <c r="BV371" s="417"/>
      <c r="BW371" s="417"/>
      <c r="BX371" s="417"/>
      <c r="BY371" s="417"/>
      <c r="BZ371" s="417"/>
      <c r="CA371" s="417"/>
      <c r="CB371" s="417"/>
      <c r="CC371" s="417"/>
      <c r="CD371" s="417"/>
      <c r="CE371" s="417"/>
      <c r="CF371" s="417"/>
      <c r="CG371" s="417"/>
      <c r="CH371" s="417"/>
      <c r="CI371" s="417"/>
      <c r="CJ371" s="417"/>
      <c r="CK371" s="417"/>
      <c r="CL371" s="417"/>
      <c r="CM371" s="417"/>
      <c r="CN371" s="417"/>
      <c r="CO371" s="417"/>
      <c r="CP371" s="417"/>
      <c r="CQ371" s="417"/>
      <c r="CR371" s="417"/>
      <c r="CS371" s="417"/>
      <c r="CT371" s="417"/>
      <c r="CU371" s="417"/>
      <c r="CV371" s="417"/>
      <c r="CW371" s="417"/>
      <c r="CX371" s="417"/>
      <c r="CY371" s="417"/>
      <c r="CZ371" s="417"/>
      <c r="DA371" s="417"/>
      <c r="DB371" s="417"/>
      <c r="DC371" s="417"/>
      <c r="DD371" s="417"/>
      <c r="DE371" s="417"/>
      <c r="DF371" s="417"/>
      <c r="DG371" s="417"/>
      <c r="DH371" s="417"/>
      <c r="DI371" s="417"/>
      <c r="DJ371" s="417"/>
      <c r="DK371" s="417"/>
    </row>
    <row r="372" spans="1:115" ht="16.7" hidden="1" customHeight="1">
      <c r="A372" s="421"/>
      <c r="B372" s="421"/>
      <c r="C372" s="416"/>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c r="AA372" s="417"/>
      <c r="AB372" s="417"/>
      <c r="AC372" s="417"/>
      <c r="AD372" s="417"/>
      <c r="AE372" s="417"/>
      <c r="AF372" s="417"/>
      <c r="AG372" s="417"/>
      <c r="AH372" s="417"/>
      <c r="AI372" s="417"/>
      <c r="AJ372" s="417"/>
      <c r="AK372" s="417"/>
      <c r="AL372" s="417"/>
      <c r="AM372" s="417"/>
      <c r="AN372" s="417"/>
      <c r="AO372" s="417"/>
      <c r="AP372" s="417"/>
      <c r="AQ372" s="417"/>
      <c r="AR372" s="417"/>
      <c r="AS372" s="417"/>
      <c r="AT372" s="417"/>
      <c r="AU372" s="417"/>
      <c r="AV372" s="417"/>
      <c r="AW372" s="417"/>
      <c r="AX372" s="417"/>
      <c r="AY372" s="417"/>
      <c r="AZ372" s="417"/>
      <c r="BA372" s="417"/>
      <c r="BB372" s="417"/>
      <c r="BC372" s="417"/>
      <c r="BD372" s="417"/>
      <c r="BE372" s="417"/>
      <c r="BF372" s="417"/>
      <c r="BG372" s="417"/>
      <c r="BH372" s="417"/>
      <c r="BI372" s="417"/>
      <c r="BJ372" s="417"/>
      <c r="BK372" s="417"/>
      <c r="BL372" s="417"/>
      <c r="BM372" s="417"/>
      <c r="BN372" s="417"/>
      <c r="BO372" s="417"/>
      <c r="BP372" s="417"/>
      <c r="BQ372" s="417"/>
      <c r="BR372" s="417"/>
      <c r="BS372" s="417"/>
      <c r="BT372" s="417"/>
      <c r="BU372" s="417"/>
      <c r="BV372" s="417"/>
      <c r="BW372" s="417"/>
      <c r="BX372" s="417"/>
      <c r="BY372" s="417"/>
      <c r="BZ372" s="417"/>
      <c r="CA372" s="417"/>
      <c r="CB372" s="417"/>
      <c r="CC372" s="417"/>
      <c r="CD372" s="417"/>
      <c r="CE372" s="417"/>
      <c r="CF372" s="417"/>
      <c r="CG372" s="417"/>
      <c r="CH372" s="417"/>
      <c r="CI372" s="417"/>
      <c r="CJ372" s="417"/>
      <c r="CK372" s="417"/>
      <c r="CL372" s="417"/>
      <c r="CM372" s="417"/>
      <c r="CN372" s="417"/>
      <c r="CO372" s="417"/>
      <c r="CP372" s="417"/>
      <c r="CQ372" s="417"/>
      <c r="CR372" s="417"/>
      <c r="CS372" s="417"/>
      <c r="CT372" s="417"/>
      <c r="CU372" s="417"/>
      <c r="CV372" s="417"/>
      <c r="CW372" s="417"/>
      <c r="CX372" s="417"/>
      <c r="CY372" s="417"/>
      <c r="CZ372" s="417"/>
      <c r="DA372" s="417"/>
      <c r="DB372" s="417"/>
      <c r="DC372" s="417"/>
      <c r="DD372" s="417"/>
      <c r="DE372" s="417"/>
      <c r="DF372" s="417"/>
      <c r="DG372" s="417"/>
      <c r="DH372" s="417"/>
      <c r="DI372" s="417"/>
      <c r="DJ372" s="417"/>
      <c r="DK372" s="417"/>
    </row>
    <row r="373" spans="1:115" ht="16.7" hidden="1" customHeight="1">
      <c r="A373" s="421"/>
      <c r="B373" s="421"/>
      <c r="C373" s="416"/>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c r="AA373" s="417"/>
      <c r="AB373" s="417"/>
      <c r="AC373" s="417"/>
      <c r="AD373" s="417"/>
      <c r="AE373" s="417"/>
      <c r="AF373" s="417"/>
      <c r="AG373" s="417"/>
      <c r="AH373" s="417"/>
      <c r="AI373" s="417"/>
      <c r="AJ373" s="417"/>
      <c r="AK373" s="417"/>
      <c r="AL373" s="417"/>
      <c r="AM373" s="417"/>
      <c r="AN373" s="417"/>
      <c r="AO373" s="417"/>
      <c r="AP373" s="417"/>
      <c r="AQ373" s="417"/>
      <c r="AR373" s="417"/>
      <c r="AS373" s="417"/>
      <c r="AT373" s="417"/>
      <c r="AU373" s="417"/>
      <c r="AV373" s="417"/>
      <c r="AW373" s="417"/>
      <c r="AX373" s="417"/>
      <c r="AY373" s="417"/>
      <c r="AZ373" s="417"/>
      <c r="BA373" s="417"/>
      <c r="BB373" s="417"/>
      <c r="BC373" s="417"/>
      <c r="BD373" s="417"/>
      <c r="BE373" s="417"/>
      <c r="BF373" s="417"/>
      <c r="BG373" s="417"/>
      <c r="BH373" s="417"/>
      <c r="BI373" s="417"/>
      <c r="BJ373" s="417"/>
      <c r="BK373" s="417"/>
      <c r="BL373" s="417"/>
      <c r="BM373" s="417"/>
      <c r="BN373" s="417"/>
      <c r="BO373" s="417"/>
      <c r="BP373" s="417"/>
      <c r="BQ373" s="417"/>
      <c r="BR373" s="417"/>
      <c r="BS373" s="417"/>
      <c r="BT373" s="417"/>
      <c r="BU373" s="417"/>
      <c r="BV373" s="417"/>
      <c r="BW373" s="417"/>
      <c r="BX373" s="417"/>
      <c r="BY373" s="417"/>
      <c r="BZ373" s="417"/>
      <c r="CA373" s="417"/>
      <c r="CB373" s="417"/>
      <c r="CC373" s="417"/>
      <c r="CD373" s="417"/>
      <c r="CE373" s="417"/>
      <c r="CF373" s="417"/>
      <c r="CG373" s="417"/>
      <c r="CH373" s="417"/>
      <c r="CI373" s="417"/>
      <c r="CJ373" s="417"/>
      <c r="CK373" s="417"/>
      <c r="CL373" s="417"/>
      <c r="CM373" s="417"/>
      <c r="CN373" s="417"/>
      <c r="CO373" s="417"/>
      <c r="CP373" s="417"/>
      <c r="CQ373" s="417"/>
      <c r="CR373" s="417"/>
      <c r="CS373" s="417"/>
      <c r="CT373" s="417"/>
      <c r="CU373" s="417"/>
      <c r="CV373" s="417"/>
      <c r="CW373" s="417"/>
      <c r="CX373" s="417"/>
      <c r="CY373" s="417"/>
      <c r="CZ373" s="417"/>
      <c r="DA373" s="417"/>
      <c r="DB373" s="417"/>
      <c r="DC373" s="417"/>
      <c r="DD373" s="417"/>
      <c r="DE373" s="417"/>
      <c r="DF373" s="417"/>
      <c r="DG373" s="417"/>
      <c r="DH373" s="417"/>
      <c r="DI373" s="417"/>
      <c r="DJ373" s="417"/>
      <c r="DK373" s="417"/>
    </row>
    <row r="374" spans="1:115" ht="16.7" hidden="1" customHeight="1">
      <c r="A374" s="421"/>
      <c r="B374" s="421"/>
      <c r="C374" s="416"/>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c r="AA374" s="417"/>
      <c r="AB374" s="417"/>
      <c r="AC374" s="417"/>
      <c r="AD374" s="417"/>
      <c r="AE374" s="417"/>
      <c r="AF374" s="417"/>
      <c r="AG374" s="417"/>
      <c r="AH374" s="417"/>
      <c r="AI374" s="417"/>
      <c r="AJ374" s="417"/>
      <c r="AK374" s="417"/>
      <c r="AL374" s="417"/>
      <c r="AM374" s="417"/>
      <c r="AN374" s="417"/>
      <c r="AO374" s="417"/>
      <c r="AP374" s="417"/>
      <c r="AQ374" s="417"/>
      <c r="AR374" s="417"/>
      <c r="AS374" s="417"/>
      <c r="AT374" s="417"/>
      <c r="AU374" s="417"/>
      <c r="AV374" s="417"/>
      <c r="AW374" s="417"/>
      <c r="AX374" s="417"/>
      <c r="AY374" s="417"/>
      <c r="AZ374" s="417"/>
      <c r="BA374" s="417"/>
      <c r="BB374" s="417"/>
      <c r="BC374" s="417"/>
      <c r="BD374" s="417"/>
      <c r="BE374" s="417"/>
      <c r="BF374" s="417"/>
      <c r="BG374" s="417"/>
      <c r="BH374" s="417"/>
      <c r="BI374" s="417"/>
      <c r="BJ374" s="417"/>
      <c r="BK374" s="417"/>
      <c r="BL374" s="417"/>
      <c r="BM374" s="417"/>
      <c r="BN374" s="417"/>
      <c r="BO374" s="417"/>
      <c r="BP374" s="417"/>
      <c r="BQ374" s="417"/>
      <c r="BR374" s="417"/>
      <c r="BS374" s="417"/>
      <c r="BT374" s="417"/>
      <c r="BU374" s="417"/>
      <c r="BV374" s="417"/>
      <c r="BW374" s="417"/>
      <c r="BX374" s="417"/>
      <c r="BY374" s="417"/>
      <c r="BZ374" s="417"/>
      <c r="CA374" s="417"/>
      <c r="CB374" s="417"/>
      <c r="CC374" s="417"/>
      <c r="CD374" s="417"/>
      <c r="CE374" s="417"/>
      <c r="CF374" s="417"/>
      <c r="CG374" s="417"/>
      <c r="CH374" s="417"/>
      <c r="CI374" s="417"/>
      <c r="CJ374" s="417"/>
      <c r="CK374" s="417"/>
      <c r="CL374" s="417"/>
      <c r="CM374" s="417"/>
      <c r="CN374" s="417"/>
      <c r="CO374" s="417"/>
      <c r="CP374" s="417"/>
      <c r="CQ374" s="417"/>
      <c r="CR374" s="417"/>
      <c r="CS374" s="417"/>
      <c r="CT374" s="417"/>
      <c r="CU374" s="417"/>
      <c r="CV374" s="417"/>
      <c r="CW374" s="417"/>
      <c r="CX374" s="417"/>
      <c r="CY374" s="417"/>
      <c r="CZ374" s="417"/>
      <c r="DA374" s="417"/>
      <c r="DB374" s="417"/>
      <c r="DC374" s="417"/>
      <c r="DD374" s="417"/>
      <c r="DE374" s="417"/>
      <c r="DF374" s="417"/>
      <c r="DG374" s="417"/>
      <c r="DH374" s="417"/>
      <c r="DI374" s="417"/>
      <c r="DJ374" s="417"/>
      <c r="DK374" s="417"/>
    </row>
    <row r="375" spans="1:115" ht="16.7" hidden="1" customHeight="1">
      <c r="A375" s="421"/>
      <c r="B375" s="421"/>
      <c r="C375" s="416"/>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c r="AA375" s="417"/>
      <c r="AB375" s="417"/>
      <c r="AC375" s="417"/>
      <c r="AD375" s="417"/>
      <c r="AE375" s="417"/>
      <c r="AF375" s="417"/>
      <c r="AG375" s="417"/>
      <c r="AH375" s="417"/>
      <c r="AI375" s="417"/>
      <c r="AJ375" s="417"/>
      <c r="AK375" s="417"/>
      <c r="AL375" s="417"/>
      <c r="AM375" s="417"/>
      <c r="AN375" s="417"/>
      <c r="AO375" s="417"/>
      <c r="AP375" s="417"/>
      <c r="AQ375" s="417"/>
      <c r="AR375" s="417"/>
      <c r="AS375" s="417"/>
      <c r="AT375" s="417"/>
      <c r="AU375" s="417"/>
      <c r="AV375" s="417"/>
      <c r="AW375" s="417"/>
      <c r="AX375" s="417"/>
      <c r="AY375" s="417"/>
      <c r="AZ375" s="417"/>
      <c r="BA375" s="417"/>
      <c r="BB375" s="417"/>
      <c r="BC375" s="417"/>
      <c r="BD375" s="417"/>
      <c r="BE375" s="417"/>
      <c r="BF375" s="417"/>
      <c r="BG375" s="417"/>
      <c r="BH375" s="417"/>
      <c r="BI375" s="417"/>
      <c r="BJ375" s="417"/>
      <c r="BK375" s="417"/>
      <c r="BL375" s="417"/>
      <c r="BM375" s="417"/>
      <c r="BN375" s="417"/>
      <c r="BO375" s="417"/>
      <c r="BP375" s="417"/>
      <c r="BQ375" s="417"/>
      <c r="BR375" s="417"/>
      <c r="BS375" s="417"/>
      <c r="BT375" s="417"/>
      <c r="BU375" s="417"/>
      <c r="BV375" s="417"/>
      <c r="BW375" s="417"/>
      <c r="BX375" s="417"/>
      <c r="BY375" s="417"/>
      <c r="BZ375" s="417"/>
      <c r="CA375" s="417"/>
      <c r="CB375" s="417"/>
      <c r="CC375" s="417"/>
      <c r="CD375" s="417"/>
      <c r="CE375" s="417"/>
      <c r="CF375" s="417"/>
      <c r="CG375" s="417"/>
      <c r="CH375" s="417"/>
      <c r="CI375" s="417"/>
      <c r="CJ375" s="417"/>
      <c r="CK375" s="417"/>
      <c r="CL375" s="417"/>
      <c r="CM375" s="417"/>
      <c r="CN375" s="417"/>
      <c r="CO375" s="417"/>
      <c r="CP375" s="417"/>
      <c r="CQ375" s="417"/>
      <c r="CR375" s="417"/>
      <c r="CS375" s="417"/>
      <c r="CT375" s="417"/>
      <c r="CU375" s="417"/>
      <c r="CV375" s="417"/>
      <c r="CW375" s="417"/>
      <c r="CX375" s="417"/>
      <c r="CY375" s="417"/>
      <c r="CZ375" s="417"/>
      <c r="DA375" s="417"/>
      <c r="DB375" s="417"/>
      <c r="DC375" s="417"/>
      <c r="DD375" s="417"/>
      <c r="DE375" s="417"/>
      <c r="DF375" s="417"/>
      <c r="DG375" s="417"/>
      <c r="DH375" s="417"/>
      <c r="DI375" s="417"/>
      <c r="DJ375" s="417"/>
      <c r="DK375" s="417"/>
    </row>
    <row r="376" spans="1:115" ht="16.7" hidden="1" customHeight="1">
      <c r="A376" s="421"/>
      <c r="B376" s="421"/>
      <c r="C376" s="416"/>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c r="AA376" s="417"/>
      <c r="AB376" s="417"/>
      <c r="AC376" s="417"/>
      <c r="AD376" s="417"/>
      <c r="AE376" s="417"/>
      <c r="AF376" s="417"/>
      <c r="AG376" s="417"/>
      <c r="AH376" s="417"/>
      <c r="AI376" s="417"/>
      <c r="AJ376" s="417"/>
      <c r="AK376" s="417"/>
      <c r="AL376" s="417"/>
      <c r="AM376" s="417"/>
      <c r="AN376" s="417"/>
      <c r="AO376" s="417"/>
      <c r="AP376" s="417"/>
      <c r="AQ376" s="417"/>
      <c r="AR376" s="417"/>
      <c r="AS376" s="417"/>
      <c r="AT376" s="417"/>
      <c r="AU376" s="417"/>
      <c r="AV376" s="417"/>
      <c r="AW376" s="417"/>
      <c r="AX376" s="417"/>
      <c r="AY376" s="417"/>
      <c r="AZ376" s="417"/>
      <c r="BA376" s="417"/>
      <c r="BB376" s="417"/>
      <c r="BC376" s="417"/>
      <c r="BD376" s="417"/>
      <c r="BE376" s="417"/>
      <c r="BF376" s="417"/>
      <c r="BG376" s="417"/>
      <c r="BH376" s="417"/>
      <c r="BI376" s="417"/>
      <c r="BJ376" s="417"/>
      <c r="BK376" s="417"/>
      <c r="BL376" s="417"/>
      <c r="BM376" s="417"/>
      <c r="BN376" s="417"/>
      <c r="BO376" s="417"/>
      <c r="BP376" s="417"/>
      <c r="BQ376" s="417"/>
      <c r="BR376" s="417"/>
      <c r="BS376" s="417"/>
      <c r="BT376" s="417"/>
      <c r="BU376" s="417"/>
      <c r="BV376" s="417"/>
      <c r="BW376" s="417"/>
      <c r="BX376" s="417"/>
      <c r="BY376" s="417"/>
      <c r="BZ376" s="417"/>
      <c r="CA376" s="417"/>
      <c r="CB376" s="417"/>
      <c r="CC376" s="417"/>
      <c r="CD376" s="417"/>
      <c r="CE376" s="417"/>
      <c r="CF376" s="417"/>
      <c r="CG376" s="417"/>
      <c r="CH376" s="417"/>
      <c r="CI376" s="417"/>
      <c r="CJ376" s="417"/>
      <c r="CK376" s="417"/>
      <c r="CL376" s="417"/>
      <c r="CM376" s="417"/>
      <c r="CN376" s="417"/>
      <c r="CO376" s="417"/>
      <c r="CP376" s="417"/>
      <c r="CQ376" s="417"/>
      <c r="CR376" s="417"/>
      <c r="CS376" s="417"/>
      <c r="CT376" s="417"/>
      <c r="CU376" s="417"/>
      <c r="CV376" s="417"/>
      <c r="CW376" s="417"/>
      <c r="CX376" s="417"/>
      <c r="CY376" s="417"/>
      <c r="CZ376" s="417"/>
      <c r="DA376" s="417"/>
      <c r="DB376" s="417"/>
      <c r="DC376" s="417"/>
      <c r="DD376" s="417"/>
      <c r="DE376" s="417"/>
      <c r="DF376" s="417"/>
      <c r="DG376" s="417"/>
      <c r="DH376" s="417"/>
      <c r="DI376" s="417"/>
      <c r="DJ376" s="417"/>
      <c r="DK376" s="417"/>
    </row>
    <row r="377" spans="1:115" ht="16.7" hidden="1" customHeight="1">
      <c r="A377" s="421"/>
      <c r="B377" s="421"/>
      <c r="C377" s="416"/>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c r="AA377" s="417"/>
      <c r="AB377" s="417"/>
      <c r="AC377" s="417"/>
      <c r="AD377" s="417"/>
      <c r="AE377" s="417"/>
      <c r="AF377" s="417"/>
      <c r="AG377" s="417"/>
      <c r="AH377" s="417"/>
      <c r="AI377" s="417"/>
      <c r="AJ377" s="417"/>
      <c r="AK377" s="417"/>
      <c r="AL377" s="417"/>
      <c r="AM377" s="417"/>
      <c r="AN377" s="417"/>
      <c r="AO377" s="417"/>
      <c r="AP377" s="417"/>
      <c r="AQ377" s="417"/>
      <c r="AR377" s="417"/>
      <c r="AS377" s="417"/>
      <c r="AT377" s="417"/>
      <c r="AU377" s="417"/>
      <c r="AV377" s="417"/>
      <c r="AW377" s="417"/>
      <c r="AX377" s="417"/>
      <c r="AY377" s="417"/>
      <c r="AZ377" s="417"/>
      <c r="BA377" s="417"/>
      <c r="BB377" s="417"/>
      <c r="BC377" s="417"/>
      <c r="BD377" s="417"/>
      <c r="BE377" s="417"/>
      <c r="BF377" s="417"/>
      <c r="BG377" s="417"/>
      <c r="BH377" s="417"/>
      <c r="BI377" s="417"/>
      <c r="BJ377" s="417"/>
      <c r="BK377" s="417"/>
      <c r="BL377" s="417"/>
      <c r="BM377" s="417"/>
      <c r="BN377" s="417"/>
      <c r="BO377" s="417"/>
      <c r="BP377" s="417"/>
      <c r="BQ377" s="417"/>
      <c r="BR377" s="417"/>
      <c r="BS377" s="417"/>
      <c r="BT377" s="417"/>
      <c r="BU377" s="417"/>
      <c r="BV377" s="417"/>
      <c r="BW377" s="417"/>
      <c r="BX377" s="417"/>
      <c r="BY377" s="417"/>
      <c r="BZ377" s="417"/>
      <c r="CA377" s="417"/>
      <c r="CB377" s="417"/>
      <c r="CC377" s="417"/>
      <c r="CD377" s="417"/>
      <c r="CE377" s="417"/>
      <c r="CF377" s="417"/>
      <c r="CG377" s="417"/>
      <c r="CH377" s="417"/>
      <c r="CI377" s="417"/>
      <c r="CJ377" s="417"/>
      <c r="CK377" s="417"/>
      <c r="CL377" s="417"/>
      <c r="CM377" s="417"/>
      <c r="CN377" s="417"/>
      <c r="CO377" s="417"/>
      <c r="CP377" s="417"/>
      <c r="CQ377" s="417"/>
      <c r="CR377" s="417"/>
      <c r="CS377" s="417"/>
      <c r="CT377" s="417"/>
      <c r="CU377" s="417"/>
      <c r="CV377" s="417"/>
      <c r="CW377" s="417"/>
      <c r="CX377" s="417"/>
      <c r="CY377" s="417"/>
      <c r="CZ377" s="417"/>
      <c r="DA377" s="417"/>
      <c r="DB377" s="417"/>
      <c r="DC377" s="417"/>
      <c r="DD377" s="417"/>
      <c r="DE377" s="417"/>
      <c r="DF377" s="417"/>
      <c r="DG377" s="417"/>
      <c r="DH377" s="417"/>
      <c r="DI377" s="417"/>
      <c r="DJ377" s="417"/>
      <c r="DK377" s="417"/>
    </row>
    <row r="378" spans="1:115" ht="16.7" hidden="1" customHeight="1">
      <c r="A378" s="421"/>
      <c r="B378" s="421"/>
      <c r="C378" s="416"/>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c r="AA378" s="417"/>
      <c r="AB378" s="417"/>
      <c r="AC378" s="417"/>
      <c r="AD378" s="417"/>
      <c r="AE378" s="417"/>
      <c r="AF378" s="417"/>
      <c r="AG378" s="417"/>
      <c r="AH378" s="417"/>
      <c r="AI378" s="417"/>
      <c r="AJ378" s="417"/>
      <c r="AK378" s="417"/>
      <c r="AL378" s="417"/>
      <c r="AM378" s="417"/>
      <c r="AN378" s="417"/>
      <c r="AO378" s="417"/>
      <c r="AP378" s="417"/>
      <c r="AQ378" s="417"/>
      <c r="AR378" s="417"/>
      <c r="AS378" s="417"/>
      <c r="AT378" s="417"/>
      <c r="AU378" s="417"/>
      <c r="AV378" s="417"/>
      <c r="AW378" s="417"/>
      <c r="AX378" s="417"/>
      <c r="AY378" s="417"/>
      <c r="AZ378" s="417"/>
      <c r="BA378" s="417"/>
      <c r="BB378" s="417"/>
      <c r="BC378" s="417"/>
      <c r="BD378" s="417"/>
      <c r="BE378" s="417"/>
      <c r="BF378" s="417"/>
      <c r="BG378" s="417"/>
      <c r="BH378" s="417"/>
      <c r="BI378" s="417"/>
      <c r="BJ378" s="417"/>
      <c r="BK378" s="417"/>
      <c r="BL378" s="417"/>
      <c r="BM378" s="417"/>
      <c r="BN378" s="417"/>
      <c r="BO378" s="417"/>
      <c r="BP378" s="417"/>
      <c r="BQ378" s="417"/>
      <c r="BR378" s="417"/>
      <c r="BS378" s="417"/>
      <c r="BT378" s="417"/>
      <c r="BU378" s="417"/>
      <c r="BV378" s="417"/>
      <c r="BW378" s="417"/>
      <c r="BX378" s="417"/>
      <c r="BY378" s="417"/>
      <c r="BZ378" s="417"/>
      <c r="CA378" s="417"/>
      <c r="CB378" s="417"/>
      <c r="CC378" s="417"/>
      <c r="CD378" s="417"/>
      <c r="CE378" s="417"/>
      <c r="CF378" s="417"/>
      <c r="CG378" s="417"/>
      <c r="CH378" s="417"/>
      <c r="CI378" s="417"/>
      <c r="CJ378" s="417"/>
      <c r="CK378" s="417"/>
      <c r="CL378" s="417"/>
      <c r="CM378" s="417"/>
      <c r="CN378" s="417"/>
      <c r="CO378" s="417"/>
      <c r="CP378" s="417"/>
      <c r="CQ378" s="417"/>
      <c r="CR378" s="417"/>
      <c r="CS378" s="417"/>
      <c r="CT378" s="417"/>
      <c r="CU378" s="417"/>
      <c r="CV378" s="417"/>
      <c r="CW378" s="417"/>
      <c r="CX378" s="417"/>
      <c r="CY378" s="417"/>
      <c r="CZ378" s="417"/>
      <c r="DA378" s="417"/>
      <c r="DB378" s="417"/>
      <c r="DC378" s="417"/>
      <c r="DD378" s="417"/>
      <c r="DE378" s="417"/>
      <c r="DF378" s="417"/>
      <c r="DG378" s="417"/>
      <c r="DH378" s="417"/>
      <c r="DI378" s="417"/>
      <c r="DJ378" s="417"/>
      <c r="DK378" s="417"/>
    </row>
    <row r="379" spans="1:115" ht="16.7" hidden="1" customHeight="1">
      <c r="A379" s="421"/>
      <c r="B379" s="421"/>
      <c r="C379" s="416"/>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c r="AA379" s="417"/>
      <c r="AB379" s="417"/>
      <c r="AC379" s="417"/>
      <c r="AD379" s="417"/>
      <c r="AE379" s="417"/>
      <c r="AF379" s="417"/>
      <c r="AG379" s="417"/>
      <c r="AH379" s="417"/>
      <c r="AI379" s="417"/>
      <c r="AJ379" s="417"/>
      <c r="AK379" s="417"/>
      <c r="AL379" s="417"/>
      <c r="AM379" s="417"/>
      <c r="AN379" s="417"/>
      <c r="AO379" s="417"/>
      <c r="AP379" s="417"/>
      <c r="AQ379" s="417"/>
      <c r="AR379" s="417"/>
      <c r="AS379" s="417"/>
      <c r="AT379" s="417"/>
      <c r="AU379" s="417"/>
      <c r="AV379" s="417"/>
      <c r="AW379" s="417"/>
      <c r="AX379" s="417"/>
      <c r="AY379" s="417"/>
      <c r="AZ379" s="417"/>
      <c r="BA379" s="417"/>
      <c r="BB379" s="417"/>
      <c r="BC379" s="417"/>
      <c r="BD379" s="417"/>
      <c r="BE379" s="417"/>
      <c r="BF379" s="417"/>
      <c r="BG379" s="417"/>
      <c r="BH379" s="417"/>
      <c r="BI379" s="417"/>
      <c r="BJ379" s="417"/>
      <c r="BK379" s="417"/>
      <c r="BL379" s="417"/>
      <c r="BM379" s="417"/>
      <c r="BN379" s="417"/>
      <c r="BO379" s="417"/>
      <c r="BP379" s="417"/>
      <c r="BQ379" s="417"/>
      <c r="BR379" s="417"/>
      <c r="BS379" s="417"/>
      <c r="BT379" s="417"/>
      <c r="BU379" s="417"/>
      <c r="BV379" s="417"/>
      <c r="BW379" s="417"/>
      <c r="BX379" s="417"/>
      <c r="BY379" s="417"/>
      <c r="BZ379" s="417"/>
      <c r="CA379" s="417"/>
      <c r="CB379" s="417"/>
      <c r="CC379" s="417"/>
      <c r="CD379" s="417"/>
      <c r="CE379" s="417"/>
      <c r="CF379" s="417"/>
      <c r="CG379" s="417"/>
      <c r="CH379" s="417"/>
      <c r="CI379" s="417"/>
      <c r="CJ379" s="417"/>
      <c r="CK379" s="417"/>
      <c r="CL379" s="417"/>
      <c r="CM379" s="417"/>
      <c r="CN379" s="417"/>
      <c r="CO379" s="417"/>
      <c r="CP379" s="417"/>
      <c r="CQ379" s="417"/>
      <c r="CR379" s="417"/>
      <c r="CS379" s="417"/>
      <c r="CT379" s="417"/>
      <c r="CU379" s="417"/>
      <c r="CV379" s="417"/>
      <c r="CW379" s="417"/>
      <c r="CX379" s="417"/>
      <c r="CY379" s="417"/>
      <c r="CZ379" s="417"/>
      <c r="DA379" s="417"/>
      <c r="DB379" s="417"/>
      <c r="DC379" s="417"/>
      <c r="DD379" s="417"/>
      <c r="DE379" s="417"/>
      <c r="DF379" s="417"/>
      <c r="DG379" s="417"/>
      <c r="DH379" s="417"/>
      <c r="DI379" s="417"/>
      <c r="DJ379" s="417"/>
      <c r="DK379" s="417"/>
    </row>
    <row r="380" spans="1:115" ht="16.7" hidden="1" customHeight="1">
      <c r="A380" s="421"/>
      <c r="B380" s="421"/>
      <c r="C380" s="416"/>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c r="AA380" s="417"/>
      <c r="AB380" s="417"/>
      <c r="AC380" s="417"/>
      <c r="AD380" s="417"/>
      <c r="AE380" s="417"/>
      <c r="AF380" s="417"/>
      <c r="AG380" s="417"/>
      <c r="AH380" s="417"/>
      <c r="AI380" s="417"/>
      <c r="AJ380" s="417"/>
      <c r="AK380" s="417"/>
      <c r="AL380" s="417"/>
      <c r="AM380" s="417"/>
      <c r="AN380" s="417"/>
      <c r="AO380" s="417"/>
      <c r="AP380" s="417"/>
      <c r="AQ380" s="417"/>
      <c r="AR380" s="417"/>
      <c r="AS380" s="417"/>
      <c r="AT380" s="417"/>
      <c r="AU380" s="417"/>
      <c r="AV380" s="417"/>
      <c r="AW380" s="417"/>
      <c r="AX380" s="417"/>
      <c r="AY380" s="417"/>
      <c r="AZ380" s="417"/>
      <c r="BA380" s="417"/>
      <c r="BB380" s="417"/>
      <c r="BC380" s="417"/>
      <c r="BD380" s="417"/>
      <c r="BE380" s="417"/>
      <c r="BF380" s="417"/>
      <c r="BG380" s="417"/>
      <c r="BH380" s="417"/>
      <c r="BI380" s="417"/>
      <c r="BJ380" s="417"/>
      <c r="BK380" s="417"/>
      <c r="BL380" s="417"/>
      <c r="BM380" s="417"/>
      <c r="BN380" s="417"/>
      <c r="BO380" s="417"/>
      <c r="BP380" s="417"/>
      <c r="BQ380" s="417"/>
      <c r="BR380" s="417"/>
      <c r="BS380" s="417"/>
      <c r="BT380" s="417"/>
      <c r="BU380" s="417"/>
      <c r="BV380" s="417"/>
      <c r="BW380" s="417"/>
      <c r="BX380" s="417"/>
      <c r="BY380" s="417"/>
      <c r="BZ380" s="417"/>
      <c r="CA380" s="417"/>
      <c r="CB380" s="417"/>
      <c r="CC380" s="417"/>
      <c r="CD380" s="417"/>
      <c r="CE380" s="417"/>
      <c r="CF380" s="417"/>
      <c r="CG380" s="417"/>
      <c r="CH380" s="417"/>
      <c r="CI380" s="417"/>
      <c r="CJ380" s="417"/>
      <c r="CK380" s="417"/>
      <c r="CL380" s="417"/>
      <c r="CM380" s="417"/>
      <c r="CN380" s="417"/>
      <c r="CO380" s="417"/>
      <c r="CP380" s="417"/>
      <c r="CQ380" s="417"/>
      <c r="CR380" s="417"/>
      <c r="CS380" s="417"/>
      <c r="CT380" s="417"/>
      <c r="CU380" s="417"/>
      <c r="CV380" s="417"/>
      <c r="CW380" s="417"/>
      <c r="CX380" s="417"/>
      <c r="CY380" s="417"/>
      <c r="CZ380" s="417"/>
      <c r="DA380" s="417"/>
      <c r="DB380" s="417"/>
      <c r="DC380" s="417"/>
      <c r="DD380" s="417"/>
      <c r="DE380" s="417"/>
      <c r="DF380" s="417"/>
      <c r="DG380" s="417"/>
      <c r="DH380" s="417"/>
      <c r="DI380" s="417"/>
      <c r="DJ380" s="417"/>
      <c r="DK380" s="417"/>
    </row>
    <row r="381" spans="1:115" ht="16.7" hidden="1" customHeight="1">
      <c r="A381" s="421"/>
      <c r="B381" s="421"/>
      <c r="C381" s="416"/>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c r="AA381" s="417"/>
      <c r="AB381" s="417"/>
      <c r="AC381" s="417"/>
      <c r="AD381" s="417"/>
      <c r="AE381" s="417"/>
      <c r="AF381" s="417"/>
      <c r="AG381" s="417"/>
      <c r="AH381" s="417"/>
      <c r="AI381" s="417"/>
      <c r="AJ381" s="417"/>
      <c r="AK381" s="417"/>
      <c r="AL381" s="417"/>
      <c r="AM381" s="417"/>
      <c r="AN381" s="417"/>
      <c r="AO381" s="417"/>
      <c r="AP381" s="417"/>
      <c r="AQ381" s="417"/>
      <c r="AR381" s="417"/>
      <c r="AS381" s="417"/>
      <c r="AT381" s="417"/>
      <c r="AU381" s="417"/>
      <c r="AV381" s="417"/>
      <c r="AW381" s="417"/>
      <c r="AX381" s="417"/>
      <c r="AY381" s="417"/>
      <c r="AZ381" s="417"/>
      <c r="BA381" s="417"/>
      <c r="BB381" s="417"/>
      <c r="BC381" s="417"/>
      <c r="BD381" s="417"/>
      <c r="BE381" s="417"/>
      <c r="BF381" s="417"/>
      <c r="BG381" s="417"/>
      <c r="BH381" s="417"/>
      <c r="BI381" s="417"/>
      <c r="BJ381" s="417"/>
      <c r="BK381" s="417"/>
      <c r="BL381" s="417"/>
      <c r="BM381" s="417"/>
      <c r="BN381" s="417"/>
      <c r="BO381" s="417"/>
      <c r="BP381" s="417"/>
      <c r="BQ381" s="417"/>
      <c r="BR381" s="417"/>
      <c r="BS381" s="417"/>
      <c r="BT381" s="417"/>
      <c r="BU381" s="417"/>
      <c r="BV381" s="417"/>
      <c r="BW381" s="417"/>
      <c r="BX381" s="417"/>
      <c r="BY381" s="417"/>
      <c r="BZ381" s="417"/>
      <c r="CA381" s="417"/>
      <c r="CB381" s="417"/>
      <c r="CC381" s="417"/>
      <c r="CD381" s="417"/>
      <c r="CE381" s="417"/>
      <c r="CF381" s="417"/>
      <c r="CG381" s="417"/>
      <c r="CH381" s="417"/>
      <c r="CI381" s="417"/>
      <c r="CJ381" s="417"/>
      <c r="CK381" s="417"/>
      <c r="CL381" s="417"/>
      <c r="CM381" s="417"/>
      <c r="CN381" s="417"/>
      <c r="CO381" s="417"/>
      <c r="CP381" s="417"/>
      <c r="CQ381" s="417"/>
      <c r="CR381" s="417"/>
      <c r="CS381" s="417"/>
      <c r="CT381" s="417"/>
      <c r="CU381" s="417"/>
      <c r="CV381" s="417"/>
      <c r="CW381" s="417"/>
      <c r="CX381" s="417"/>
      <c r="CY381" s="417"/>
      <c r="CZ381" s="417"/>
      <c r="DA381" s="417"/>
      <c r="DB381" s="417"/>
      <c r="DC381" s="417"/>
      <c r="DD381" s="417"/>
      <c r="DE381" s="417"/>
      <c r="DF381" s="417"/>
      <c r="DG381" s="417"/>
      <c r="DH381" s="417"/>
      <c r="DI381" s="417"/>
      <c r="DJ381" s="417"/>
      <c r="DK381" s="417"/>
    </row>
    <row r="382" spans="1:115" ht="16.7" hidden="1" customHeight="1">
      <c r="A382" s="421"/>
      <c r="B382" s="421"/>
      <c r="C382" s="416"/>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c r="AA382" s="417"/>
      <c r="AB382" s="417"/>
      <c r="AC382" s="417"/>
      <c r="AD382" s="417"/>
      <c r="AE382" s="417"/>
      <c r="AF382" s="417"/>
      <c r="AG382" s="417"/>
      <c r="AH382" s="417"/>
      <c r="AI382" s="417"/>
      <c r="AJ382" s="417"/>
      <c r="AK382" s="417"/>
      <c r="AL382" s="417"/>
      <c r="AM382" s="417"/>
      <c r="AN382" s="417"/>
      <c r="AO382" s="417"/>
      <c r="AP382" s="417"/>
      <c r="AQ382" s="417"/>
      <c r="AR382" s="417"/>
      <c r="AS382" s="417"/>
      <c r="AT382" s="417"/>
      <c r="AU382" s="417"/>
      <c r="AV382" s="417"/>
      <c r="AW382" s="417"/>
      <c r="AX382" s="417"/>
      <c r="AY382" s="417"/>
      <c r="AZ382" s="417"/>
      <c r="BA382" s="417"/>
      <c r="BB382" s="417"/>
      <c r="BC382" s="417"/>
      <c r="BD382" s="417"/>
      <c r="BE382" s="417"/>
      <c r="BF382" s="417"/>
      <c r="BG382" s="417"/>
      <c r="BH382" s="417"/>
      <c r="BI382" s="417"/>
      <c r="BJ382" s="417"/>
      <c r="BK382" s="417"/>
      <c r="BL382" s="417"/>
      <c r="BM382" s="417"/>
      <c r="BN382" s="417"/>
      <c r="BO382" s="417"/>
      <c r="BP382" s="417"/>
      <c r="BQ382" s="417"/>
      <c r="BR382" s="417"/>
      <c r="BS382" s="417"/>
      <c r="BT382" s="417"/>
      <c r="BU382" s="417"/>
      <c r="BV382" s="417"/>
      <c r="BW382" s="417"/>
      <c r="BX382" s="417"/>
      <c r="BY382" s="417"/>
      <c r="BZ382" s="417"/>
      <c r="CA382" s="417"/>
      <c r="CB382" s="417"/>
      <c r="CC382" s="417"/>
      <c r="CD382" s="417"/>
      <c r="CE382" s="417"/>
      <c r="CF382" s="417"/>
      <c r="CG382" s="417"/>
      <c r="CH382" s="417"/>
      <c r="CI382" s="417"/>
      <c r="CJ382" s="417"/>
      <c r="CK382" s="417"/>
      <c r="CL382" s="417"/>
      <c r="CM382" s="417"/>
      <c r="CN382" s="417"/>
      <c r="CO382" s="417"/>
      <c r="CP382" s="417"/>
      <c r="CQ382" s="417"/>
      <c r="CR382" s="417"/>
      <c r="CS382" s="417"/>
      <c r="CT382" s="417"/>
      <c r="CU382" s="417"/>
      <c r="CV382" s="417"/>
      <c r="CW382" s="417"/>
      <c r="CX382" s="417"/>
      <c r="CY382" s="417"/>
      <c r="CZ382" s="417"/>
      <c r="DA382" s="417"/>
      <c r="DB382" s="417"/>
      <c r="DC382" s="417"/>
      <c r="DD382" s="417"/>
      <c r="DE382" s="417"/>
      <c r="DF382" s="417"/>
      <c r="DG382" s="417"/>
      <c r="DH382" s="417"/>
      <c r="DI382" s="417"/>
      <c r="DJ382" s="417"/>
      <c r="DK382" s="417"/>
    </row>
    <row r="383" spans="1:115" ht="16.7" hidden="1" customHeight="1">
      <c r="A383" s="421"/>
      <c r="B383" s="421"/>
      <c r="C383" s="416"/>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c r="AA383" s="417"/>
      <c r="AB383" s="417"/>
      <c r="AC383" s="417"/>
      <c r="AD383" s="417"/>
      <c r="AE383" s="417"/>
      <c r="AF383" s="417"/>
      <c r="AG383" s="417"/>
      <c r="AH383" s="417"/>
      <c r="AI383" s="417"/>
      <c r="AJ383" s="417"/>
      <c r="AK383" s="417"/>
      <c r="AL383" s="417"/>
      <c r="AM383" s="417"/>
      <c r="AN383" s="417"/>
      <c r="AO383" s="417"/>
      <c r="AP383" s="417"/>
      <c r="AQ383" s="417"/>
      <c r="AR383" s="417"/>
      <c r="AS383" s="417"/>
      <c r="AT383" s="417"/>
      <c r="AU383" s="417"/>
      <c r="AV383" s="417"/>
      <c r="AW383" s="417"/>
      <c r="AX383" s="417"/>
      <c r="AY383" s="417"/>
      <c r="AZ383" s="417"/>
      <c r="BA383" s="417"/>
      <c r="BB383" s="417"/>
      <c r="BC383" s="417"/>
      <c r="BD383" s="417"/>
      <c r="BE383" s="417"/>
      <c r="BF383" s="417"/>
      <c r="BG383" s="417"/>
      <c r="BH383" s="417"/>
      <c r="BI383" s="417"/>
      <c r="BJ383" s="417"/>
      <c r="BK383" s="417"/>
      <c r="BL383" s="417"/>
      <c r="BM383" s="417"/>
      <c r="BN383" s="417"/>
      <c r="BO383" s="417"/>
      <c r="BP383" s="417"/>
      <c r="BQ383" s="417"/>
      <c r="BR383" s="417"/>
      <c r="BS383" s="417"/>
      <c r="BT383" s="417"/>
      <c r="BU383" s="417"/>
      <c r="BV383" s="417"/>
      <c r="BW383" s="417"/>
      <c r="BX383" s="417"/>
      <c r="BY383" s="417"/>
      <c r="BZ383" s="417"/>
      <c r="CA383" s="417"/>
      <c r="CB383" s="417"/>
      <c r="CC383" s="417"/>
      <c r="CD383" s="417"/>
      <c r="CE383" s="417"/>
      <c r="CF383" s="417"/>
      <c r="CG383" s="417"/>
      <c r="CH383" s="417"/>
      <c r="CI383" s="417"/>
      <c r="CJ383" s="417"/>
      <c r="CK383" s="417"/>
      <c r="CL383" s="417"/>
      <c r="CM383" s="417"/>
      <c r="CN383" s="417"/>
      <c r="CO383" s="417"/>
      <c r="CP383" s="417"/>
      <c r="CQ383" s="417"/>
      <c r="CR383" s="417"/>
      <c r="CS383" s="417"/>
      <c r="CT383" s="417"/>
      <c r="CU383" s="417"/>
      <c r="CV383" s="417"/>
      <c r="CW383" s="417"/>
      <c r="CX383" s="417"/>
      <c r="CY383" s="417"/>
      <c r="CZ383" s="417"/>
      <c r="DA383" s="417"/>
      <c r="DB383" s="417"/>
      <c r="DC383" s="417"/>
      <c r="DD383" s="417"/>
      <c r="DE383" s="417"/>
      <c r="DF383" s="417"/>
      <c r="DG383" s="417"/>
      <c r="DH383" s="417"/>
      <c r="DI383" s="417"/>
      <c r="DJ383" s="417"/>
      <c r="DK383" s="417"/>
    </row>
    <row r="384" spans="1:115" ht="16.7" hidden="1" customHeight="1">
      <c r="A384" s="421"/>
      <c r="B384" s="421"/>
      <c r="C384" s="416"/>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c r="AA384" s="417"/>
      <c r="AB384" s="417"/>
      <c r="AC384" s="417"/>
      <c r="AD384" s="417"/>
      <c r="AE384" s="417"/>
      <c r="AF384" s="417"/>
      <c r="AG384" s="417"/>
      <c r="AH384" s="417"/>
      <c r="AI384" s="417"/>
      <c r="AJ384" s="417"/>
      <c r="AK384" s="417"/>
      <c r="AL384" s="417"/>
      <c r="AM384" s="417"/>
      <c r="AN384" s="417"/>
      <c r="AO384" s="417"/>
      <c r="AP384" s="417"/>
      <c r="AQ384" s="417"/>
      <c r="AR384" s="417"/>
      <c r="AS384" s="417"/>
      <c r="AT384" s="417"/>
      <c r="AU384" s="417"/>
      <c r="AV384" s="417"/>
      <c r="AW384" s="417"/>
      <c r="AX384" s="417"/>
      <c r="AY384" s="417"/>
      <c r="AZ384" s="417"/>
      <c r="BA384" s="417"/>
      <c r="BB384" s="417"/>
      <c r="BC384" s="417"/>
      <c r="BD384" s="417"/>
      <c r="BE384" s="417"/>
      <c r="BF384" s="417"/>
      <c r="BG384" s="417"/>
      <c r="BH384" s="417"/>
      <c r="BI384" s="417"/>
      <c r="BJ384" s="417"/>
      <c r="BK384" s="417"/>
      <c r="BL384" s="417"/>
      <c r="BM384" s="417"/>
      <c r="BN384" s="417"/>
      <c r="BO384" s="417"/>
      <c r="BP384" s="417"/>
      <c r="BQ384" s="417"/>
      <c r="BR384" s="417"/>
      <c r="BS384" s="417"/>
      <c r="BT384" s="417"/>
      <c r="BU384" s="417"/>
      <c r="BV384" s="417"/>
      <c r="BW384" s="417"/>
      <c r="BX384" s="417"/>
      <c r="BY384" s="417"/>
      <c r="BZ384" s="417"/>
      <c r="CA384" s="417"/>
      <c r="CB384" s="417"/>
      <c r="CC384" s="417"/>
      <c r="CD384" s="417"/>
      <c r="CE384" s="417"/>
      <c r="CF384" s="417"/>
      <c r="CG384" s="417"/>
      <c r="CH384" s="417"/>
      <c r="CI384" s="417"/>
      <c r="CJ384" s="417"/>
      <c r="CK384" s="417"/>
      <c r="CL384" s="417"/>
      <c r="CM384" s="417"/>
      <c r="CN384" s="417"/>
      <c r="CO384" s="417"/>
      <c r="CP384" s="417"/>
      <c r="CQ384" s="417"/>
      <c r="CR384" s="417"/>
      <c r="CS384" s="417"/>
      <c r="CT384" s="417"/>
      <c r="CU384" s="417"/>
      <c r="CV384" s="417"/>
      <c r="CW384" s="417"/>
      <c r="CX384" s="417"/>
      <c r="CY384" s="417"/>
      <c r="CZ384" s="417"/>
      <c r="DA384" s="417"/>
      <c r="DB384" s="417"/>
      <c r="DC384" s="417"/>
      <c r="DD384" s="417"/>
      <c r="DE384" s="417"/>
      <c r="DF384" s="417"/>
      <c r="DG384" s="417"/>
      <c r="DH384" s="417"/>
      <c r="DI384" s="417"/>
      <c r="DJ384" s="417"/>
      <c r="DK384" s="417"/>
    </row>
    <row r="385" spans="1:115" ht="16.7" hidden="1" customHeight="1">
      <c r="A385" s="421"/>
      <c r="B385" s="421"/>
      <c r="C385" s="416"/>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c r="AA385" s="417"/>
      <c r="AB385" s="417"/>
      <c r="AC385" s="417"/>
      <c r="AD385" s="417"/>
      <c r="AE385" s="417"/>
      <c r="AF385" s="417"/>
      <c r="AG385" s="417"/>
      <c r="AH385" s="417"/>
      <c r="AI385" s="417"/>
      <c r="AJ385" s="417"/>
      <c r="AK385" s="417"/>
      <c r="AL385" s="417"/>
      <c r="AM385" s="417"/>
      <c r="AN385" s="417"/>
      <c r="AO385" s="417"/>
      <c r="AP385" s="417"/>
      <c r="AQ385" s="417"/>
      <c r="AR385" s="417"/>
      <c r="AS385" s="417"/>
      <c r="AT385" s="417"/>
      <c r="AU385" s="417"/>
      <c r="AV385" s="417"/>
      <c r="AW385" s="417"/>
      <c r="AX385" s="417"/>
      <c r="AY385" s="417"/>
      <c r="AZ385" s="417"/>
      <c r="BA385" s="417"/>
      <c r="BB385" s="417"/>
      <c r="BC385" s="417"/>
      <c r="BD385" s="417"/>
      <c r="BE385" s="417"/>
      <c r="BF385" s="417"/>
      <c r="BG385" s="417"/>
      <c r="BH385" s="417"/>
      <c r="BI385" s="417"/>
      <c r="BJ385" s="417"/>
      <c r="BK385" s="417"/>
      <c r="BL385" s="417"/>
      <c r="BM385" s="417"/>
      <c r="BN385" s="417"/>
      <c r="BO385" s="417"/>
      <c r="BP385" s="417"/>
      <c r="BQ385" s="417"/>
      <c r="BR385" s="417"/>
      <c r="BS385" s="417"/>
      <c r="BT385" s="417"/>
      <c r="BU385" s="417"/>
      <c r="BV385" s="417"/>
      <c r="BW385" s="417"/>
      <c r="BX385" s="417"/>
      <c r="BY385" s="417"/>
      <c r="BZ385" s="417"/>
      <c r="CA385" s="417"/>
      <c r="CB385" s="417"/>
      <c r="CC385" s="417"/>
      <c r="CD385" s="417"/>
      <c r="CE385" s="417"/>
      <c r="CF385" s="417"/>
      <c r="CG385" s="417"/>
      <c r="CH385" s="417"/>
      <c r="CI385" s="417"/>
      <c r="CJ385" s="417"/>
      <c r="CK385" s="417"/>
      <c r="CL385" s="417"/>
      <c r="CM385" s="417"/>
      <c r="CN385" s="417"/>
      <c r="CO385" s="417"/>
      <c r="CP385" s="417"/>
      <c r="CQ385" s="417"/>
      <c r="CR385" s="417"/>
      <c r="CS385" s="417"/>
      <c r="CT385" s="417"/>
      <c r="CU385" s="417"/>
      <c r="CV385" s="417"/>
      <c r="CW385" s="417"/>
      <c r="CX385" s="417"/>
      <c r="CY385" s="417"/>
      <c r="CZ385" s="417"/>
      <c r="DA385" s="417"/>
      <c r="DB385" s="417"/>
      <c r="DC385" s="417"/>
      <c r="DD385" s="417"/>
      <c r="DE385" s="417"/>
      <c r="DF385" s="417"/>
      <c r="DG385" s="417"/>
      <c r="DH385" s="417"/>
      <c r="DI385" s="417"/>
      <c r="DJ385" s="417"/>
      <c r="DK385" s="417"/>
    </row>
    <row r="386" spans="1:115" ht="16.7" hidden="1" customHeight="1">
      <c r="A386" s="421"/>
      <c r="B386" s="421"/>
      <c r="C386" s="416"/>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c r="AA386" s="417"/>
      <c r="AB386" s="417"/>
      <c r="AC386" s="417"/>
      <c r="AD386" s="417"/>
      <c r="AE386" s="417"/>
      <c r="AF386" s="417"/>
      <c r="AG386" s="417"/>
      <c r="AH386" s="417"/>
      <c r="AI386" s="417"/>
      <c r="AJ386" s="417"/>
      <c r="AK386" s="417"/>
      <c r="AL386" s="417"/>
      <c r="AM386" s="417"/>
      <c r="AN386" s="417"/>
      <c r="AO386" s="417"/>
      <c r="AP386" s="417"/>
      <c r="AQ386" s="417"/>
      <c r="AR386" s="417"/>
      <c r="AS386" s="417"/>
      <c r="AT386" s="417"/>
      <c r="AU386" s="417"/>
      <c r="AV386" s="417"/>
      <c r="AW386" s="417"/>
      <c r="AX386" s="417"/>
      <c r="AY386" s="417"/>
      <c r="AZ386" s="417"/>
      <c r="BA386" s="417"/>
      <c r="BB386" s="417"/>
      <c r="BC386" s="417"/>
      <c r="BD386" s="417"/>
      <c r="BE386" s="417"/>
      <c r="BF386" s="417"/>
      <c r="BG386" s="417"/>
      <c r="BH386" s="417"/>
      <c r="BI386" s="417"/>
      <c r="BJ386" s="417"/>
      <c r="BK386" s="417"/>
      <c r="BL386" s="417"/>
      <c r="BM386" s="417"/>
      <c r="BN386" s="417"/>
      <c r="BO386" s="417"/>
      <c r="BP386" s="417"/>
      <c r="BQ386" s="417"/>
      <c r="BR386" s="417"/>
      <c r="BS386" s="417"/>
      <c r="BT386" s="417"/>
      <c r="BU386" s="417"/>
      <c r="BV386" s="417"/>
      <c r="BW386" s="417"/>
      <c r="BX386" s="417"/>
      <c r="BY386" s="417"/>
      <c r="BZ386" s="417"/>
      <c r="CA386" s="417"/>
      <c r="CB386" s="417"/>
      <c r="CC386" s="417"/>
      <c r="CD386" s="417"/>
      <c r="CE386" s="417"/>
      <c r="CF386" s="417"/>
      <c r="CG386" s="417"/>
      <c r="CH386" s="417"/>
      <c r="CI386" s="417"/>
      <c r="CJ386" s="417"/>
      <c r="CK386" s="417"/>
      <c r="CL386" s="417"/>
      <c r="CM386" s="417"/>
      <c r="CN386" s="417"/>
      <c r="CO386" s="417"/>
      <c r="CP386" s="417"/>
      <c r="CQ386" s="417"/>
      <c r="CR386" s="417"/>
      <c r="CS386" s="417"/>
      <c r="CT386" s="417"/>
      <c r="CU386" s="417"/>
      <c r="CV386" s="417"/>
      <c r="CW386" s="417"/>
      <c r="CX386" s="417"/>
      <c r="CY386" s="417"/>
      <c r="CZ386" s="417"/>
      <c r="DA386" s="417"/>
      <c r="DB386" s="417"/>
      <c r="DC386" s="417"/>
      <c r="DD386" s="417"/>
      <c r="DE386" s="417"/>
      <c r="DF386" s="417"/>
      <c r="DG386" s="417"/>
      <c r="DH386" s="417"/>
      <c r="DI386" s="417"/>
      <c r="DJ386" s="417"/>
      <c r="DK386" s="417"/>
    </row>
    <row r="387" spans="1:115" ht="16.7" hidden="1" customHeight="1">
      <c r="A387" s="421"/>
      <c r="B387" s="421"/>
      <c r="C387" s="416"/>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c r="AA387" s="417"/>
      <c r="AB387" s="417"/>
      <c r="AC387" s="417"/>
      <c r="AD387" s="417"/>
      <c r="AE387" s="417"/>
      <c r="AF387" s="417"/>
      <c r="AG387" s="417"/>
      <c r="AH387" s="417"/>
      <c r="AI387" s="417"/>
      <c r="AJ387" s="417"/>
      <c r="AK387" s="417"/>
      <c r="AL387" s="417"/>
      <c r="AM387" s="417"/>
      <c r="AN387" s="417"/>
      <c r="AO387" s="417"/>
      <c r="AP387" s="417"/>
      <c r="AQ387" s="417"/>
      <c r="AR387" s="417"/>
      <c r="AS387" s="417"/>
      <c r="AT387" s="417"/>
      <c r="AU387" s="417"/>
      <c r="AV387" s="417"/>
      <c r="AW387" s="417"/>
      <c r="AX387" s="417"/>
      <c r="AY387" s="417"/>
      <c r="AZ387" s="417"/>
      <c r="BA387" s="417"/>
      <c r="BB387" s="417"/>
      <c r="BC387" s="417"/>
      <c r="BD387" s="417"/>
      <c r="BE387" s="417"/>
      <c r="BF387" s="417"/>
      <c r="BG387" s="417"/>
      <c r="BH387" s="417"/>
      <c r="BI387" s="417"/>
      <c r="BJ387" s="417"/>
      <c r="BK387" s="417"/>
      <c r="BL387" s="417"/>
      <c r="BM387" s="417"/>
      <c r="BN387" s="417"/>
      <c r="BO387" s="417"/>
      <c r="BP387" s="417"/>
      <c r="BQ387" s="417"/>
      <c r="BR387" s="417"/>
      <c r="BS387" s="417"/>
      <c r="BT387" s="417"/>
      <c r="BU387" s="417"/>
      <c r="BV387" s="417"/>
      <c r="BW387" s="417"/>
      <c r="BX387" s="417"/>
      <c r="BY387" s="417"/>
      <c r="BZ387" s="417"/>
      <c r="CA387" s="417"/>
      <c r="CB387" s="417"/>
      <c r="CC387" s="417"/>
      <c r="CD387" s="417"/>
      <c r="CE387" s="417"/>
      <c r="CF387" s="417"/>
      <c r="CG387" s="417"/>
      <c r="CH387" s="417"/>
      <c r="CI387" s="417"/>
      <c r="CJ387" s="417"/>
      <c r="CK387" s="417"/>
      <c r="CL387" s="417"/>
      <c r="CM387" s="417"/>
      <c r="CN387" s="417"/>
      <c r="CO387" s="417"/>
      <c r="CP387" s="417"/>
      <c r="CQ387" s="417"/>
      <c r="CR387" s="417"/>
      <c r="CS387" s="417"/>
      <c r="CT387" s="417"/>
      <c r="CU387" s="417"/>
      <c r="CV387" s="417"/>
      <c r="CW387" s="417"/>
      <c r="CX387" s="417"/>
      <c r="CY387" s="417"/>
      <c r="CZ387" s="417"/>
      <c r="DA387" s="417"/>
      <c r="DB387" s="417"/>
      <c r="DC387" s="417"/>
      <c r="DD387" s="417"/>
      <c r="DE387" s="417"/>
      <c r="DF387" s="417"/>
      <c r="DG387" s="417"/>
      <c r="DH387" s="417"/>
      <c r="DI387" s="417"/>
      <c r="DJ387" s="417"/>
      <c r="DK387" s="417"/>
    </row>
    <row r="388" spans="1:115" ht="16.7" hidden="1" customHeight="1">
      <c r="A388" s="421"/>
      <c r="B388" s="421"/>
      <c r="C388" s="416"/>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c r="AA388" s="417"/>
      <c r="AB388" s="417"/>
      <c r="AC388" s="417"/>
      <c r="AD388" s="417"/>
      <c r="AE388" s="417"/>
      <c r="AF388" s="417"/>
      <c r="AG388" s="417"/>
      <c r="AH388" s="417"/>
      <c r="AI388" s="417"/>
      <c r="AJ388" s="417"/>
      <c r="AK388" s="417"/>
      <c r="AL388" s="417"/>
      <c r="AM388" s="417"/>
      <c r="AN388" s="417"/>
      <c r="AO388" s="417"/>
      <c r="AP388" s="417"/>
      <c r="AQ388" s="417"/>
      <c r="AR388" s="417"/>
      <c r="AS388" s="417"/>
      <c r="AT388" s="417"/>
      <c r="AU388" s="417"/>
      <c r="AV388" s="417"/>
      <c r="AW388" s="417"/>
      <c r="AX388" s="417"/>
      <c r="AY388" s="417"/>
      <c r="AZ388" s="417"/>
      <c r="BA388" s="417"/>
      <c r="BB388" s="417"/>
      <c r="BC388" s="417"/>
      <c r="BD388" s="417"/>
      <c r="BE388" s="417"/>
      <c r="BF388" s="417"/>
      <c r="BG388" s="417"/>
      <c r="BH388" s="417"/>
      <c r="BI388" s="417"/>
      <c r="BJ388" s="417"/>
      <c r="BK388" s="417"/>
      <c r="BL388" s="417"/>
      <c r="BM388" s="417"/>
      <c r="BN388" s="417"/>
      <c r="BO388" s="417"/>
      <c r="BP388" s="417"/>
      <c r="BQ388" s="417"/>
      <c r="BR388" s="417"/>
      <c r="BS388" s="417"/>
      <c r="BT388" s="417"/>
      <c r="BU388" s="417"/>
      <c r="BV388" s="417"/>
      <c r="BW388" s="417"/>
      <c r="BX388" s="417"/>
      <c r="BY388" s="417"/>
      <c r="BZ388" s="417"/>
      <c r="CA388" s="417"/>
      <c r="CB388" s="417"/>
      <c r="CC388" s="417"/>
      <c r="CD388" s="417"/>
      <c r="CE388" s="417"/>
      <c r="CF388" s="417"/>
      <c r="CG388" s="417"/>
      <c r="CH388" s="417"/>
      <c r="CI388" s="417"/>
      <c r="CJ388" s="417"/>
      <c r="CK388" s="417"/>
      <c r="CL388" s="417"/>
      <c r="CM388" s="417"/>
      <c r="CN388" s="417"/>
      <c r="CO388" s="417"/>
      <c r="CP388" s="417"/>
      <c r="CQ388" s="417"/>
      <c r="CR388" s="417"/>
      <c r="CS388" s="417"/>
      <c r="CT388" s="417"/>
      <c r="CU388" s="417"/>
      <c r="CV388" s="417"/>
      <c r="CW388" s="417"/>
      <c r="CX388" s="417"/>
      <c r="CY388" s="417"/>
      <c r="CZ388" s="417"/>
      <c r="DA388" s="417"/>
      <c r="DB388" s="417"/>
      <c r="DC388" s="417"/>
      <c r="DD388" s="417"/>
      <c r="DE388" s="417"/>
      <c r="DF388" s="417"/>
      <c r="DG388" s="417"/>
      <c r="DH388" s="417"/>
      <c r="DI388" s="417"/>
      <c r="DJ388" s="417"/>
      <c r="DK388" s="417"/>
    </row>
    <row r="389" spans="1:115" ht="16.7" hidden="1" customHeight="1">
      <c r="A389" s="421"/>
      <c r="B389" s="421"/>
      <c r="C389" s="416"/>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c r="AA389" s="417"/>
      <c r="AB389" s="417"/>
      <c r="AC389" s="417"/>
      <c r="AD389" s="417"/>
      <c r="AE389" s="417"/>
      <c r="AF389" s="417"/>
      <c r="AG389" s="417"/>
      <c r="AH389" s="417"/>
      <c r="AI389" s="417"/>
      <c r="AJ389" s="417"/>
      <c r="AK389" s="417"/>
      <c r="AL389" s="417"/>
      <c r="AM389" s="417"/>
      <c r="AN389" s="417"/>
      <c r="AO389" s="417"/>
      <c r="AP389" s="417"/>
      <c r="AQ389" s="417"/>
      <c r="AR389" s="417"/>
      <c r="AS389" s="417"/>
      <c r="AT389" s="417"/>
      <c r="AU389" s="417"/>
      <c r="AV389" s="417"/>
      <c r="AW389" s="417"/>
      <c r="AX389" s="417"/>
      <c r="AY389" s="417"/>
      <c r="AZ389" s="417"/>
      <c r="BA389" s="417"/>
      <c r="BB389" s="417"/>
      <c r="BC389" s="417"/>
      <c r="BD389" s="417"/>
      <c r="BE389" s="417"/>
      <c r="BF389" s="417"/>
      <c r="BG389" s="417"/>
      <c r="BH389" s="417"/>
      <c r="BI389" s="417"/>
      <c r="BJ389" s="417"/>
      <c r="BK389" s="417"/>
      <c r="BL389" s="417"/>
      <c r="BM389" s="417"/>
      <c r="BN389" s="417"/>
      <c r="BO389" s="417"/>
      <c r="BP389" s="417"/>
      <c r="BQ389" s="417"/>
      <c r="BR389" s="417"/>
      <c r="BS389" s="417"/>
      <c r="BT389" s="417"/>
      <c r="BU389" s="417"/>
      <c r="BV389" s="417"/>
      <c r="BW389" s="417"/>
      <c r="BX389" s="417"/>
      <c r="BY389" s="417"/>
      <c r="BZ389" s="417"/>
      <c r="CA389" s="417"/>
      <c r="CB389" s="417"/>
      <c r="CC389" s="417"/>
      <c r="CD389" s="417"/>
      <c r="CE389" s="417"/>
      <c r="CF389" s="417"/>
      <c r="CG389" s="417"/>
      <c r="CH389" s="417"/>
      <c r="CI389" s="417"/>
      <c r="CJ389" s="417"/>
      <c r="CK389" s="417"/>
      <c r="CL389" s="417"/>
      <c r="CM389" s="417"/>
      <c r="CN389" s="417"/>
      <c r="CO389" s="417"/>
      <c r="CP389" s="417"/>
      <c r="CQ389" s="417"/>
      <c r="CR389" s="417"/>
      <c r="CS389" s="417"/>
      <c r="CT389" s="417"/>
      <c r="CU389" s="417"/>
      <c r="CV389" s="417"/>
      <c r="CW389" s="417"/>
      <c r="CX389" s="417"/>
      <c r="CY389" s="417"/>
      <c r="CZ389" s="417"/>
      <c r="DA389" s="417"/>
      <c r="DB389" s="417"/>
      <c r="DC389" s="417"/>
      <c r="DD389" s="417"/>
      <c r="DE389" s="417"/>
      <c r="DF389" s="417"/>
      <c r="DG389" s="417"/>
      <c r="DH389" s="417"/>
      <c r="DI389" s="417"/>
      <c r="DJ389" s="417"/>
      <c r="DK389" s="417"/>
    </row>
    <row r="390" spans="1:115" ht="16.7" hidden="1" customHeight="1">
      <c r="A390" s="421"/>
      <c r="B390" s="421"/>
      <c r="C390" s="416"/>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c r="AA390" s="417"/>
      <c r="AB390" s="417"/>
      <c r="AC390" s="417"/>
      <c r="AD390" s="417"/>
      <c r="AE390" s="417"/>
      <c r="AF390" s="417"/>
      <c r="AG390" s="417"/>
      <c r="AH390" s="417"/>
      <c r="AI390" s="417"/>
      <c r="AJ390" s="417"/>
      <c r="AK390" s="417"/>
      <c r="AL390" s="417"/>
      <c r="AM390" s="417"/>
      <c r="AN390" s="417"/>
      <c r="AO390" s="417"/>
      <c r="AP390" s="417"/>
      <c r="AQ390" s="417"/>
      <c r="AR390" s="417"/>
      <c r="AS390" s="417"/>
      <c r="AT390" s="417"/>
      <c r="AU390" s="417"/>
      <c r="AV390" s="417"/>
      <c r="AW390" s="417"/>
      <c r="AX390" s="417"/>
      <c r="AY390" s="417"/>
      <c r="AZ390" s="417"/>
      <c r="BA390" s="417"/>
      <c r="BB390" s="417"/>
      <c r="BC390" s="417"/>
      <c r="BD390" s="417"/>
      <c r="BE390" s="417"/>
      <c r="BF390" s="417"/>
      <c r="BG390" s="417"/>
      <c r="BH390" s="417"/>
      <c r="BI390" s="417"/>
      <c r="BJ390" s="417"/>
      <c r="BK390" s="417"/>
      <c r="BL390" s="417"/>
      <c r="BM390" s="417"/>
      <c r="BN390" s="417"/>
      <c r="BO390" s="417"/>
      <c r="BP390" s="417"/>
      <c r="BQ390" s="417"/>
      <c r="BR390" s="417"/>
      <c r="BS390" s="417"/>
      <c r="BT390" s="417"/>
      <c r="BU390" s="417"/>
      <c r="BV390" s="417"/>
      <c r="BW390" s="417"/>
      <c r="BX390" s="417"/>
      <c r="BY390" s="417"/>
      <c r="BZ390" s="417"/>
      <c r="CA390" s="417"/>
      <c r="CB390" s="417"/>
      <c r="CC390" s="417"/>
      <c r="CD390" s="417"/>
      <c r="CE390" s="417"/>
      <c r="CF390" s="417"/>
      <c r="CG390" s="417"/>
      <c r="CH390" s="417"/>
      <c r="CI390" s="417"/>
      <c r="CJ390" s="417"/>
      <c r="CK390" s="417"/>
      <c r="CL390" s="417"/>
      <c r="CM390" s="417"/>
      <c r="CN390" s="417"/>
      <c r="CO390" s="417"/>
      <c r="CP390" s="417"/>
      <c r="CQ390" s="417"/>
      <c r="CR390" s="417"/>
      <c r="CS390" s="417"/>
      <c r="CT390" s="417"/>
      <c r="CU390" s="417"/>
      <c r="CV390" s="417"/>
      <c r="CW390" s="417"/>
      <c r="CX390" s="417"/>
      <c r="CY390" s="417"/>
      <c r="CZ390" s="417"/>
      <c r="DA390" s="417"/>
      <c r="DB390" s="417"/>
      <c r="DC390" s="417"/>
      <c r="DD390" s="417"/>
      <c r="DE390" s="417"/>
      <c r="DF390" s="417"/>
      <c r="DG390" s="417"/>
      <c r="DH390" s="417"/>
      <c r="DI390" s="417"/>
      <c r="DJ390" s="417"/>
      <c r="DK390" s="417"/>
    </row>
    <row r="391" spans="1:115" ht="16.7" hidden="1" customHeight="1">
      <c r="A391" s="421"/>
      <c r="B391" s="421"/>
      <c r="C391" s="416"/>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c r="AA391" s="417"/>
      <c r="AB391" s="417"/>
      <c r="AC391" s="417"/>
      <c r="AD391" s="417"/>
      <c r="AE391" s="417"/>
      <c r="AF391" s="417"/>
      <c r="AG391" s="417"/>
      <c r="AH391" s="417"/>
      <c r="AI391" s="417"/>
      <c r="AJ391" s="417"/>
      <c r="AK391" s="417"/>
      <c r="AL391" s="417"/>
      <c r="AM391" s="417"/>
      <c r="AN391" s="417"/>
      <c r="AO391" s="417"/>
      <c r="AP391" s="417"/>
      <c r="AQ391" s="417"/>
      <c r="AR391" s="417"/>
      <c r="AS391" s="417"/>
      <c r="AT391" s="417"/>
      <c r="AU391" s="417"/>
      <c r="AV391" s="417"/>
      <c r="AW391" s="417"/>
      <c r="AX391" s="417"/>
      <c r="AY391" s="417"/>
      <c r="AZ391" s="417"/>
      <c r="BA391" s="417"/>
      <c r="BB391" s="417"/>
      <c r="BC391" s="417"/>
      <c r="BD391" s="417"/>
      <c r="BE391" s="417"/>
      <c r="BF391" s="417"/>
      <c r="BG391" s="417"/>
      <c r="BH391" s="417"/>
      <c r="BI391" s="417"/>
      <c r="BJ391" s="417"/>
      <c r="BK391" s="417"/>
      <c r="BL391" s="417"/>
      <c r="BM391" s="417"/>
      <c r="BN391" s="417"/>
      <c r="BO391" s="417"/>
      <c r="BP391" s="417"/>
      <c r="BQ391" s="417"/>
      <c r="BR391" s="417"/>
      <c r="BS391" s="417"/>
      <c r="BT391" s="417"/>
      <c r="BU391" s="417"/>
      <c r="BV391" s="417"/>
      <c r="BW391" s="417"/>
      <c r="BX391" s="417"/>
      <c r="BY391" s="417"/>
      <c r="BZ391" s="417"/>
      <c r="CA391" s="417"/>
      <c r="CB391" s="417"/>
      <c r="CC391" s="417"/>
      <c r="CD391" s="417"/>
      <c r="CE391" s="417"/>
      <c r="CF391" s="417"/>
      <c r="CG391" s="417"/>
      <c r="CH391" s="417"/>
      <c r="CI391" s="417"/>
      <c r="CJ391" s="417"/>
      <c r="CK391" s="417"/>
      <c r="CL391" s="417"/>
      <c r="CM391" s="417"/>
      <c r="CN391" s="417"/>
      <c r="CO391" s="417"/>
      <c r="CP391" s="417"/>
      <c r="CQ391" s="417"/>
      <c r="CR391" s="417"/>
      <c r="CS391" s="417"/>
      <c r="CT391" s="417"/>
      <c r="CU391" s="417"/>
      <c r="CV391" s="417"/>
      <c r="CW391" s="417"/>
      <c r="CX391" s="417"/>
      <c r="CY391" s="417"/>
      <c r="CZ391" s="417"/>
      <c r="DA391" s="417"/>
      <c r="DB391" s="417"/>
      <c r="DC391" s="417"/>
      <c r="DD391" s="417"/>
      <c r="DE391" s="417"/>
      <c r="DF391" s="417"/>
      <c r="DG391" s="417"/>
      <c r="DH391" s="417"/>
      <c r="DI391" s="417"/>
      <c r="DJ391" s="417"/>
      <c r="DK391" s="417"/>
    </row>
    <row r="392" spans="1:115" ht="16.7" hidden="1" customHeight="1">
      <c r="A392" s="421"/>
      <c r="B392" s="421"/>
      <c r="C392" s="416"/>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c r="AA392" s="417"/>
      <c r="AB392" s="417"/>
      <c r="AC392" s="417"/>
      <c r="AD392" s="417"/>
      <c r="AE392" s="417"/>
      <c r="AF392" s="417"/>
      <c r="AG392" s="417"/>
      <c r="AH392" s="417"/>
      <c r="AI392" s="417"/>
      <c r="AJ392" s="417"/>
      <c r="AK392" s="417"/>
      <c r="AL392" s="417"/>
      <c r="AM392" s="417"/>
      <c r="AN392" s="417"/>
      <c r="AO392" s="417"/>
      <c r="AP392" s="417"/>
      <c r="AQ392" s="417"/>
      <c r="AR392" s="417"/>
      <c r="AS392" s="417"/>
      <c r="AT392" s="417"/>
      <c r="AU392" s="417"/>
      <c r="AV392" s="417"/>
      <c r="AW392" s="417"/>
      <c r="AX392" s="417"/>
      <c r="AY392" s="417"/>
      <c r="AZ392" s="417"/>
      <c r="BA392" s="417"/>
      <c r="BB392" s="417"/>
      <c r="BC392" s="417"/>
      <c r="BD392" s="417"/>
      <c r="BE392" s="417"/>
      <c r="BF392" s="417"/>
      <c r="BG392" s="417"/>
      <c r="BH392" s="417"/>
      <c r="BI392" s="417"/>
      <c r="BJ392" s="417"/>
      <c r="BK392" s="417"/>
      <c r="BL392" s="417"/>
      <c r="BM392" s="417"/>
      <c r="BN392" s="417"/>
      <c r="BO392" s="417"/>
      <c r="BP392" s="417"/>
      <c r="BQ392" s="417"/>
      <c r="BR392" s="417"/>
      <c r="BS392" s="417"/>
      <c r="BT392" s="417"/>
      <c r="BU392" s="417"/>
      <c r="BV392" s="417"/>
      <c r="BW392" s="417"/>
      <c r="BX392" s="417"/>
      <c r="BY392" s="417"/>
      <c r="BZ392" s="417"/>
      <c r="CA392" s="417"/>
      <c r="CB392" s="417"/>
      <c r="CC392" s="417"/>
      <c r="CD392" s="417"/>
      <c r="CE392" s="417"/>
      <c r="CF392" s="417"/>
      <c r="CG392" s="417"/>
      <c r="CH392" s="417"/>
      <c r="CI392" s="417"/>
      <c r="CJ392" s="417"/>
      <c r="CK392" s="417"/>
      <c r="CL392" s="417"/>
      <c r="CM392" s="417"/>
      <c r="CN392" s="417"/>
      <c r="CO392" s="417"/>
      <c r="CP392" s="417"/>
      <c r="CQ392" s="417"/>
      <c r="CR392" s="417"/>
      <c r="CS392" s="417"/>
      <c r="CT392" s="417"/>
      <c r="CU392" s="417"/>
      <c r="CV392" s="417"/>
      <c r="CW392" s="417"/>
      <c r="CX392" s="417"/>
      <c r="CY392" s="417"/>
      <c r="CZ392" s="417"/>
      <c r="DA392" s="417"/>
      <c r="DB392" s="417"/>
      <c r="DC392" s="417"/>
      <c r="DD392" s="417"/>
      <c r="DE392" s="417"/>
      <c r="DF392" s="417"/>
      <c r="DG392" s="417"/>
      <c r="DH392" s="417"/>
      <c r="DI392" s="417"/>
      <c r="DJ392" s="417"/>
      <c r="DK392" s="417"/>
    </row>
    <row r="393" spans="1:115" ht="16.7" hidden="1" customHeight="1">
      <c r="A393" s="421"/>
      <c r="B393" s="421"/>
      <c r="C393" s="416"/>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c r="AA393" s="417"/>
      <c r="AB393" s="417"/>
      <c r="AC393" s="417"/>
      <c r="AD393" s="417"/>
      <c r="AE393" s="417"/>
      <c r="AF393" s="417"/>
      <c r="AG393" s="417"/>
      <c r="AH393" s="417"/>
      <c r="AI393" s="417"/>
      <c r="AJ393" s="417"/>
      <c r="AK393" s="417"/>
      <c r="AL393" s="417"/>
      <c r="AM393" s="417"/>
      <c r="AN393" s="417"/>
      <c r="AO393" s="417"/>
      <c r="AP393" s="417"/>
      <c r="AQ393" s="417"/>
      <c r="AR393" s="417"/>
      <c r="AS393" s="417"/>
      <c r="AT393" s="417"/>
      <c r="AU393" s="417"/>
      <c r="AV393" s="417"/>
      <c r="AW393" s="417"/>
      <c r="AX393" s="417"/>
      <c r="AY393" s="417"/>
      <c r="AZ393" s="417"/>
      <c r="BA393" s="417"/>
      <c r="BB393" s="417"/>
      <c r="BC393" s="417"/>
      <c r="BD393" s="417"/>
      <c r="BE393" s="417"/>
      <c r="BF393" s="417"/>
      <c r="BG393" s="417"/>
      <c r="BH393" s="417"/>
      <c r="BI393" s="417"/>
      <c r="BJ393" s="417"/>
      <c r="BK393" s="417"/>
      <c r="BL393" s="417"/>
      <c r="BM393" s="417"/>
      <c r="BN393" s="417"/>
      <c r="BO393" s="417"/>
      <c r="BP393" s="417"/>
      <c r="BQ393" s="417"/>
      <c r="BR393" s="417"/>
      <c r="BS393" s="417"/>
      <c r="BT393" s="417"/>
      <c r="BU393" s="417"/>
      <c r="BV393" s="417"/>
      <c r="BW393" s="417"/>
      <c r="BX393" s="417"/>
      <c r="BY393" s="417"/>
      <c r="BZ393" s="417"/>
      <c r="CA393" s="417"/>
      <c r="CB393" s="417"/>
      <c r="CC393" s="417"/>
      <c r="CD393" s="417"/>
      <c r="CE393" s="417"/>
      <c r="CF393" s="417"/>
      <c r="CG393" s="417"/>
      <c r="CH393" s="417"/>
      <c r="CI393" s="417"/>
      <c r="CJ393" s="417"/>
      <c r="CK393" s="417"/>
      <c r="CL393" s="417"/>
      <c r="CM393" s="417"/>
      <c r="CN393" s="417"/>
      <c r="CO393" s="417"/>
      <c r="CP393" s="417"/>
      <c r="CQ393" s="417"/>
      <c r="CR393" s="417"/>
      <c r="CS393" s="417"/>
      <c r="CT393" s="417"/>
      <c r="CU393" s="417"/>
      <c r="CV393" s="417"/>
      <c r="CW393" s="417"/>
      <c r="CX393" s="417"/>
      <c r="CY393" s="417"/>
      <c r="CZ393" s="417"/>
      <c r="DA393" s="417"/>
      <c r="DB393" s="417"/>
      <c r="DC393" s="417"/>
      <c r="DD393" s="417"/>
      <c r="DE393" s="417"/>
      <c r="DF393" s="417"/>
      <c r="DG393" s="417"/>
      <c r="DH393" s="417"/>
      <c r="DI393" s="417"/>
      <c r="DJ393" s="417"/>
      <c r="DK393" s="417"/>
    </row>
    <row r="394" spans="1:115" ht="16.7" hidden="1" customHeight="1">
      <c r="A394" s="421"/>
      <c r="B394" s="421"/>
      <c r="C394" s="416"/>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c r="AA394" s="417"/>
      <c r="AB394" s="417"/>
      <c r="AC394" s="417"/>
      <c r="AD394" s="417"/>
      <c r="AE394" s="417"/>
      <c r="AF394" s="417"/>
      <c r="AG394" s="417"/>
      <c r="AH394" s="417"/>
      <c r="AI394" s="417"/>
      <c r="AJ394" s="417"/>
      <c r="AK394" s="417"/>
      <c r="AL394" s="417"/>
      <c r="AM394" s="417"/>
      <c r="AN394" s="417"/>
      <c r="AO394" s="417"/>
      <c r="AP394" s="417"/>
      <c r="AQ394" s="417"/>
      <c r="AR394" s="417"/>
      <c r="AS394" s="417"/>
      <c r="AT394" s="417"/>
      <c r="AU394" s="417"/>
      <c r="AV394" s="417"/>
      <c r="AW394" s="417"/>
      <c r="AX394" s="417"/>
      <c r="AY394" s="417"/>
      <c r="AZ394" s="417"/>
      <c r="BA394" s="417"/>
      <c r="BB394" s="417"/>
      <c r="BC394" s="417"/>
      <c r="BD394" s="417"/>
      <c r="BE394" s="417"/>
      <c r="BF394" s="417"/>
      <c r="BG394" s="417"/>
      <c r="BH394" s="417"/>
      <c r="BI394" s="417"/>
      <c r="BJ394" s="417"/>
      <c r="BK394" s="417"/>
      <c r="BL394" s="417"/>
      <c r="BM394" s="417"/>
      <c r="BN394" s="417"/>
      <c r="BO394" s="417"/>
      <c r="BP394" s="417"/>
      <c r="BQ394" s="417"/>
      <c r="BR394" s="417"/>
      <c r="BS394" s="417"/>
      <c r="BT394" s="417"/>
      <c r="BU394" s="417"/>
      <c r="BV394" s="417"/>
      <c r="BW394" s="417"/>
      <c r="BX394" s="417"/>
      <c r="BY394" s="417"/>
      <c r="BZ394" s="417"/>
      <c r="CA394" s="417"/>
      <c r="CB394" s="417"/>
      <c r="CC394" s="417"/>
      <c r="CD394" s="417"/>
      <c r="CE394" s="417"/>
      <c r="CF394" s="417"/>
      <c r="CG394" s="417"/>
      <c r="CH394" s="417"/>
      <c r="CI394" s="417"/>
      <c r="CJ394" s="417"/>
      <c r="CK394" s="417"/>
      <c r="CL394" s="417"/>
      <c r="CM394" s="417"/>
      <c r="CN394" s="417"/>
      <c r="CO394" s="417"/>
      <c r="CP394" s="417"/>
      <c r="CQ394" s="417"/>
      <c r="CR394" s="417"/>
      <c r="CS394" s="417"/>
      <c r="CT394" s="417"/>
      <c r="CU394" s="417"/>
      <c r="CV394" s="417"/>
      <c r="CW394" s="417"/>
      <c r="CX394" s="417"/>
      <c r="CY394" s="417"/>
      <c r="CZ394" s="417"/>
      <c r="DA394" s="417"/>
      <c r="DB394" s="417"/>
      <c r="DC394" s="417"/>
      <c r="DD394" s="417"/>
      <c r="DE394" s="417"/>
      <c r="DF394" s="417"/>
      <c r="DG394" s="417"/>
      <c r="DH394" s="417"/>
      <c r="DI394" s="417"/>
      <c r="DJ394" s="417"/>
      <c r="DK394" s="417"/>
    </row>
    <row r="395" spans="1:115" ht="16.7" hidden="1" customHeight="1">
      <c r="A395" s="421"/>
      <c r="B395" s="421"/>
      <c r="C395" s="416"/>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c r="AA395" s="417"/>
      <c r="AB395" s="417"/>
      <c r="AC395" s="417"/>
      <c r="AD395" s="417"/>
      <c r="AE395" s="417"/>
      <c r="AF395" s="417"/>
      <c r="AG395" s="417"/>
      <c r="AH395" s="417"/>
      <c r="AI395" s="417"/>
      <c r="AJ395" s="417"/>
      <c r="AK395" s="417"/>
      <c r="AL395" s="417"/>
      <c r="AM395" s="417"/>
      <c r="AN395" s="417"/>
      <c r="AO395" s="417"/>
      <c r="AP395" s="417"/>
      <c r="AQ395" s="417"/>
      <c r="AR395" s="417"/>
      <c r="AS395" s="417"/>
      <c r="AT395" s="417"/>
      <c r="AU395" s="417"/>
      <c r="AV395" s="417"/>
      <c r="AW395" s="417"/>
      <c r="AX395" s="417"/>
      <c r="AY395" s="417"/>
      <c r="AZ395" s="417"/>
      <c r="BA395" s="417"/>
      <c r="BB395" s="417"/>
      <c r="BC395" s="417"/>
      <c r="BD395" s="417"/>
      <c r="BE395" s="417"/>
      <c r="BF395" s="417"/>
      <c r="BG395" s="417"/>
      <c r="BH395" s="417"/>
      <c r="BI395" s="417"/>
      <c r="BJ395" s="417"/>
      <c r="BK395" s="417"/>
      <c r="BL395" s="417"/>
      <c r="BM395" s="417"/>
      <c r="BN395" s="417"/>
      <c r="BO395" s="417"/>
      <c r="BP395" s="417"/>
      <c r="BQ395" s="417"/>
      <c r="BR395" s="417"/>
      <c r="BS395" s="417"/>
      <c r="BT395" s="417"/>
      <c r="BU395" s="417"/>
      <c r="BV395" s="417"/>
      <c r="BW395" s="417"/>
      <c r="BX395" s="417"/>
      <c r="BY395" s="417"/>
      <c r="BZ395" s="417"/>
      <c r="CA395" s="417"/>
      <c r="CB395" s="417"/>
      <c r="CC395" s="417"/>
      <c r="CD395" s="417"/>
      <c r="CE395" s="417"/>
      <c r="CF395" s="417"/>
      <c r="CG395" s="417"/>
      <c r="CH395" s="417"/>
      <c r="CI395" s="417"/>
      <c r="CJ395" s="417"/>
      <c r="CK395" s="417"/>
      <c r="CL395" s="417"/>
      <c r="CM395" s="417"/>
      <c r="CN395" s="417"/>
      <c r="CO395" s="417"/>
      <c r="CP395" s="417"/>
      <c r="CQ395" s="417"/>
      <c r="CR395" s="417"/>
      <c r="CS395" s="417"/>
      <c r="CT395" s="417"/>
      <c r="CU395" s="417"/>
      <c r="CV395" s="417"/>
      <c r="CW395" s="417"/>
      <c r="CX395" s="417"/>
      <c r="CY395" s="417"/>
      <c r="CZ395" s="417"/>
      <c r="DA395" s="417"/>
      <c r="DB395" s="417"/>
      <c r="DC395" s="417"/>
      <c r="DD395" s="417"/>
      <c r="DE395" s="417"/>
      <c r="DF395" s="417"/>
      <c r="DG395" s="417"/>
      <c r="DH395" s="417"/>
      <c r="DI395" s="417"/>
      <c r="DJ395" s="417"/>
      <c r="DK395" s="417"/>
    </row>
    <row r="396" spans="1:115" ht="16.7" hidden="1" customHeight="1">
      <c r="A396" s="421"/>
      <c r="B396" s="421"/>
      <c r="C396" s="416"/>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c r="AA396" s="417"/>
      <c r="AB396" s="417"/>
      <c r="AC396" s="417"/>
      <c r="AD396" s="417"/>
      <c r="AE396" s="417"/>
      <c r="AF396" s="417"/>
      <c r="AG396" s="417"/>
      <c r="AH396" s="417"/>
      <c r="AI396" s="417"/>
      <c r="AJ396" s="417"/>
      <c r="AK396" s="417"/>
      <c r="AL396" s="417"/>
      <c r="AM396" s="417"/>
      <c r="AN396" s="417"/>
      <c r="AO396" s="417"/>
      <c r="AP396" s="417"/>
      <c r="AQ396" s="417"/>
      <c r="AR396" s="417"/>
      <c r="AS396" s="417"/>
      <c r="AT396" s="417"/>
      <c r="AU396" s="417"/>
      <c r="AV396" s="417"/>
      <c r="AW396" s="417"/>
      <c r="AX396" s="417"/>
      <c r="AY396" s="417"/>
      <c r="AZ396" s="417"/>
      <c r="BA396" s="417"/>
      <c r="BB396" s="417"/>
      <c r="BC396" s="417"/>
      <c r="BD396" s="417"/>
      <c r="BE396" s="417"/>
      <c r="BF396" s="417"/>
      <c r="BG396" s="417"/>
      <c r="BH396" s="417"/>
      <c r="BI396" s="417"/>
      <c r="BJ396" s="417"/>
      <c r="BK396" s="417"/>
      <c r="BL396" s="417"/>
      <c r="BM396" s="417"/>
      <c r="BN396" s="417"/>
      <c r="BO396" s="417"/>
      <c r="BP396" s="417"/>
      <c r="BQ396" s="417"/>
      <c r="BR396" s="417"/>
      <c r="BS396" s="417"/>
      <c r="BT396" s="417"/>
      <c r="BU396" s="417"/>
      <c r="BV396" s="417"/>
      <c r="BW396" s="417"/>
      <c r="BX396" s="417"/>
      <c r="BY396" s="417"/>
      <c r="BZ396" s="417"/>
      <c r="CA396" s="417"/>
      <c r="CB396" s="417"/>
      <c r="CC396" s="417"/>
      <c r="CD396" s="417"/>
      <c r="CE396" s="417"/>
      <c r="CF396" s="417"/>
      <c r="CG396" s="417"/>
      <c r="CH396" s="417"/>
      <c r="CI396" s="417"/>
      <c r="CJ396" s="417"/>
      <c r="CK396" s="417"/>
      <c r="CL396" s="417"/>
      <c r="CM396" s="417"/>
      <c r="CN396" s="417"/>
      <c r="CO396" s="417"/>
      <c r="CP396" s="417"/>
      <c r="CQ396" s="417"/>
      <c r="CR396" s="417"/>
      <c r="CS396" s="417"/>
      <c r="CT396" s="417"/>
      <c r="CU396" s="417"/>
      <c r="CV396" s="417"/>
      <c r="CW396" s="417"/>
      <c r="CX396" s="417"/>
      <c r="CY396" s="417"/>
      <c r="CZ396" s="417"/>
      <c r="DA396" s="417"/>
      <c r="DB396" s="417"/>
      <c r="DC396" s="417"/>
      <c r="DD396" s="417"/>
      <c r="DE396" s="417"/>
      <c r="DF396" s="417"/>
      <c r="DG396" s="417"/>
      <c r="DH396" s="417"/>
      <c r="DI396" s="417"/>
      <c r="DJ396" s="417"/>
      <c r="DK396" s="417"/>
    </row>
    <row r="397" spans="1:115" ht="16.7" hidden="1" customHeight="1">
      <c r="A397" s="421"/>
      <c r="B397" s="421"/>
      <c r="C397" s="416"/>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c r="AA397" s="417"/>
      <c r="AB397" s="417"/>
      <c r="AC397" s="417"/>
      <c r="AD397" s="417"/>
      <c r="AE397" s="417"/>
      <c r="AF397" s="417"/>
      <c r="AG397" s="417"/>
      <c r="AH397" s="417"/>
      <c r="AI397" s="417"/>
      <c r="AJ397" s="417"/>
      <c r="AK397" s="417"/>
      <c r="AL397" s="417"/>
      <c r="AM397" s="417"/>
      <c r="AN397" s="417"/>
      <c r="AO397" s="417"/>
      <c r="AP397" s="417"/>
      <c r="AQ397" s="417"/>
      <c r="AR397" s="417"/>
      <c r="AS397" s="417"/>
      <c r="AT397" s="417"/>
      <c r="AU397" s="417"/>
      <c r="AV397" s="417"/>
      <c r="AW397" s="417"/>
      <c r="AX397" s="417"/>
      <c r="AY397" s="417"/>
      <c r="AZ397" s="417"/>
      <c r="BA397" s="417"/>
      <c r="BB397" s="417"/>
      <c r="BC397" s="417"/>
      <c r="BD397" s="417"/>
      <c r="BE397" s="417"/>
      <c r="BF397" s="417"/>
      <c r="BG397" s="417"/>
      <c r="BH397" s="417"/>
      <c r="BI397" s="417"/>
      <c r="BJ397" s="417"/>
      <c r="BK397" s="417"/>
      <c r="BL397" s="417"/>
      <c r="BM397" s="417"/>
      <c r="BN397" s="417"/>
      <c r="BO397" s="417"/>
      <c r="BP397" s="417"/>
      <c r="BQ397" s="417"/>
      <c r="BR397" s="417"/>
      <c r="BS397" s="417"/>
      <c r="BT397" s="417"/>
      <c r="BU397" s="417"/>
      <c r="BV397" s="417"/>
      <c r="BW397" s="417"/>
      <c r="BX397" s="417"/>
      <c r="BY397" s="417"/>
      <c r="BZ397" s="417"/>
      <c r="CA397" s="417"/>
      <c r="CB397" s="417"/>
      <c r="CC397" s="417"/>
      <c r="CD397" s="417"/>
      <c r="CE397" s="417"/>
      <c r="CF397" s="417"/>
      <c r="CG397" s="417"/>
      <c r="CH397" s="417"/>
      <c r="CI397" s="417"/>
      <c r="CJ397" s="417"/>
      <c r="CK397" s="417"/>
      <c r="CL397" s="417"/>
      <c r="CM397" s="417"/>
      <c r="CN397" s="417"/>
      <c r="CO397" s="417"/>
      <c r="CP397" s="417"/>
      <c r="CQ397" s="417"/>
      <c r="CR397" s="417"/>
      <c r="CS397" s="417"/>
      <c r="CT397" s="417"/>
      <c r="CU397" s="417"/>
      <c r="CV397" s="417"/>
      <c r="CW397" s="417"/>
      <c r="CX397" s="417"/>
      <c r="CY397" s="417"/>
      <c r="CZ397" s="417"/>
      <c r="DA397" s="417"/>
      <c r="DB397" s="417"/>
      <c r="DC397" s="417"/>
      <c r="DD397" s="417"/>
      <c r="DE397" s="417"/>
      <c r="DF397" s="417"/>
      <c r="DG397" s="417"/>
      <c r="DH397" s="417"/>
      <c r="DI397" s="417"/>
      <c r="DJ397" s="417"/>
      <c r="DK397" s="417"/>
    </row>
    <row r="398" spans="1:115" ht="16.7" hidden="1" customHeight="1">
      <c r="A398" s="421"/>
      <c r="B398" s="421"/>
      <c r="C398" s="416"/>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c r="AA398" s="417"/>
      <c r="AB398" s="417"/>
      <c r="AC398" s="417"/>
      <c r="AD398" s="417"/>
      <c r="AE398" s="417"/>
      <c r="AF398" s="417"/>
      <c r="AG398" s="417"/>
      <c r="AH398" s="417"/>
      <c r="AI398" s="417"/>
      <c r="AJ398" s="417"/>
      <c r="AK398" s="417"/>
      <c r="AL398" s="417"/>
      <c r="AM398" s="417"/>
      <c r="AN398" s="417"/>
      <c r="AO398" s="417"/>
      <c r="AP398" s="417"/>
      <c r="AQ398" s="417"/>
      <c r="AR398" s="417"/>
      <c r="AS398" s="417"/>
      <c r="AT398" s="417"/>
      <c r="AU398" s="417"/>
      <c r="AV398" s="417"/>
      <c r="AW398" s="417"/>
      <c r="AX398" s="417"/>
      <c r="AY398" s="417"/>
      <c r="AZ398" s="417"/>
      <c r="BA398" s="417"/>
      <c r="BB398" s="417"/>
      <c r="BC398" s="417"/>
      <c r="BD398" s="417"/>
      <c r="BE398" s="417"/>
      <c r="BF398" s="417"/>
      <c r="BG398" s="417"/>
      <c r="BH398" s="417"/>
      <c r="BI398" s="417"/>
      <c r="BJ398" s="417"/>
      <c r="BK398" s="417"/>
      <c r="BL398" s="417"/>
      <c r="BM398" s="417"/>
      <c r="BN398" s="417"/>
      <c r="BO398" s="417"/>
      <c r="BP398" s="417"/>
      <c r="BQ398" s="417"/>
      <c r="BR398" s="417"/>
      <c r="BS398" s="417"/>
      <c r="BT398" s="417"/>
      <c r="BU398" s="417"/>
      <c r="BV398" s="417"/>
      <c r="BW398" s="417"/>
      <c r="BX398" s="417"/>
      <c r="BY398" s="417"/>
      <c r="BZ398" s="417"/>
      <c r="CA398" s="417"/>
      <c r="CB398" s="417"/>
      <c r="CC398" s="417"/>
      <c r="CD398" s="417"/>
      <c r="CE398" s="417"/>
      <c r="CF398" s="417"/>
      <c r="CG398" s="417"/>
      <c r="CH398" s="417"/>
      <c r="CI398" s="417"/>
      <c r="CJ398" s="417"/>
      <c r="CK398" s="417"/>
      <c r="CL398" s="417"/>
      <c r="CM398" s="417"/>
      <c r="CN398" s="417"/>
      <c r="CO398" s="417"/>
      <c r="CP398" s="417"/>
      <c r="CQ398" s="417"/>
      <c r="CR398" s="417"/>
      <c r="CS398" s="417"/>
      <c r="CT398" s="417"/>
      <c r="CU398" s="417"/>
      <c r="CV398" s="417"/>
      <c r="CW398" s="417"/>
      <c r="CX398" s="417"/>
      <c r="CY398" s="417"/>
      <c r="CZ398" s="417"/>
      <c r="DA398" s="417"/>
      <c r="DB398" s="417"/>
      <c r="DC398" s="417"/>
      <c r="DD398" s="417"/>
      <c r="DE398" s="417"/>
      <c r="DF398" s="417"/>
      <c r="DG398" s="417"/>
      <c r="DH398" s="417"/>
      <c r="DI398" s="417"/>
      <c r="DJ398" s="417"/>
      <c r="DK398" s="417"/>
    </row>
    <row r="399" spans="1:115" ht="16.7" hidden="1" customHeight="1">
      <c r="A399" s="421"/>
      <c r="B399" s="421"/>
      <c r="C399" s="416"/>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c r="AA399" s="417"/>
      <c r="AB399" s="417"/>
      <c r="AC399" s="417"/>
      <c r="AD399" s="417"/>
      <c r="AE399" s="417"/>
      <c r="AF399" s="417"/>
      <c r="AG399" s="417"/>
      <c r="AH399" s="417"/>
      <c r="AI399" s="417"/>
      <c r="AJ399" s="417"/>
      <c r="AK399" s="417"/>
      <c r="AL399" s="417"/>
      <c r="AM399" s="417"/>
      <c r="AN399" s="417"/>
      <c r="AO399" s="417"/>
      <c r="AP399" s="417"/>
      <c r="AQ399" s="417"/>
      <c r="AR399" s="417"/>
      <c r="AS399" s="417"/>
      <c r="AT399" s="417"/>
      <c r="AU399" s="417"/>
      <c r="AV399" s="417"/>
      <c r="AW399" s="417"/>
      <c r="AX399" s="417"/>
      <c r="AY399" s="417"/>
      <c r="AZ399" s="417"/>
      <c r="BA399" s="417"/>
      <c r="BB399" s="417"/>
      <c r="BC399" s="417"/>
      <c r="BD399" s="417"/>
      <c r="BE399" s="417"/>
      <c r="BF399" s="417"/>
      <c r="BG399" s="417"/>
      <c r="BH399" s="417"/>
      <c r="BI399" s="417"/>
      <c r="BJ399" s="417"/>
      <c r="BK399" s="417"/>
      <c r="BL399" s="417"/>
      <c r="BM399" s="417"/>
      <c r="BN399" s="417"/>
      <c r="BO399" s="417"/>
      <c r="BP399" s="417"/>
      <c r="BQ399" s="417"/>
      <c r="BR399" s="417"/>
      <c r="BS399" s="417"/>
      <c r="BT399" s="417"/>
      <c r="BU399" s="417"/>
      <c r="BV399" s="417"/>
      <c r="BW399" s="417"/>
      <c r="BX399" s="417"/>
      <c r="BY399" s="417"/>
      <c r="BZ399" s="417"/>
      <c r="CA399" s="417"/>
      <c r="CB399" s="417"/>
      <c r="CC399" s="417"/>
      <c r="CD399" s="417"/>
      <c r="CE399" s="417"/>
      <c r="CF399" s="417"/>
      <c r="CG399" s="417"/>
      <c r="CH399" s="417"/>
      <c r="CI399" s="417"/>
      <c r="CJ399" s="417"/>
      <c r="CK399" s="417"/>
      <c r="CL399" s="417"/>
      <c r="CM399" s="417"/>
      <c r="CN399" s="417"/>
      <c r="CO399" s="417"/>
      <c r="CP399" s="417"/>
      <c r="CQ399" s="417"/>
      <c r="CR399" s="417"/>
      <c r="CS399" s="417"/>
      <c r="CT399" s="417"/>
      <c r="CU399" s="417"/>
      <c r="CV399" s="417"/>
      <c r="CW399" s="417"/>
      <c r="CX399" s="417"/>
      <c r="CY399" s="417"/>
      <c r="CZ399" s="417"/>
      <c r="DA399" s="417"/>
      <c r="DB399" s="417"/>
      <c r="DC399" s="417"/>
      <c r="DD399" s="417"/>
      <c r="DE399" s="417"/>
      <c r="DF399" s="417"/>
      <c r="DG399" s="417"/>
      <c r="DH399" s="417"/>
      <c r="DI399" s="417"/>
      <c r="DJ399" s="417"/>
      <c r="DK399" s="417"/>
    </row>
    <row r="400" spans="1:115" ht="16.7" hidden="1" customHeight="1">
      <c r="A400" s="421"/>
      <c r="B400" s="421"/>
      <c r="C400" s="416"/>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c r="AA400" s="417"/>
      <c r="AB400" s="417"/>
      <c r="AC400" s="417"/>
      <c r="AD400" s="417"/>
      <c r="AE400" s="417"/>
      <c r="AF400" s="417"/>
      <c r="AG400" s="417"/>
      <c r="AH400" s="417"/>
      <c r="AI400" s="417"/>
      <c r="AJ400" s="417"/>
      <c r="AK400" s="417"/>
      <c r="AL400" s="417"/>
      <c r="AM400" s="417"/>
      <c r="AN400" s="417"/>
      <c r="AO400" s="417"/>
      <c r="AP400" s="417"/>
      <c r="AQ400" s="417"/>
      <c r="AR400" s="417"/>
      <c r="AS400" s="417"/>
      <c r="AT400" s="417"/>
      <c r="AU400" s="417"/>
      <c r="AV400" s="417"/>
      <c r="AW400" s="417"/>
      <c r="AX400" s="417"/>
      <c r="AY400" s="417"/>
      <c r="AZ400" s="417"/>
      <c r="BA400" s="417"/>
      <c r="BB400" s="417"/>
      <c r="BC400" s="417"/>
      <c r="BD400" s="417"/>
      <c r="BE400" s="417"/>
      <c r="BF400" s="417"/>
      <c r="BG400" s="417"/>
      <c r="BH400" s="417"/>
      <c r="BI400" s="417"/>
      <c r="BJ400" s="417"/>
      <c r="BK400" s="417"/>
      <c r="BL400" s="417"/>
      <c r="BM400" s="417"/>
      <c r="BN400" s="417"/>
      <c r="BO400" s="417"/>
      <c r="BP400" s="417"/>
      <c r="BQ400" s="417"/>
      <c r="BR400" s="417"/>
      <c r="BS400" s="417"/>
      <c r="BT400" s="417"/>
      <c r="BU400" s="417"/>
      <c r="BV400" s="417"/>
      <c r="BW400" s="417"/>
      <c r="BX400" s="417"/>
      <c r="BY400" s="417"/>
      <c r="BZ400" s="417"/>
      <c r="CA400" s="417"/>
      <c r="CB400" s="417"/>
      <c r="CC400" s="417"/>
      <c r="CD400" s="417"/>
      <c r="CE400" s="417"/>
      <c r="CF400" s="417"/>
      <c r="CG400" s="417"/>
      <c r="CH400" s="417"/>
      <c r="CI400" s="417"/>
      <c r="CJ400" s="417"/>
      <c r="CK400" s="417"/>
      <c r="CL400" s="417"/>
      <c r="CM400" s="417"/>
      <c r="CN400" s="417"/>
      <c r="CO400" s="417"/>
      <c r="CP400" s="417"/>
      <c r="CQ400" s="417"/>
      <c r="CR400" s="417"/>
      <c r="CS400" s="417"/>
      <c r="CT400" s="417"/>
      <c r="CU400" s="417"/>
      <c r="CV400" s="417"/>
      <c r="CW400" s="417"/>
      <c r="CX400" s="417"/>
      <c r="CY400" s="417"/>
      <c r="CZ400" s="417"/>
      <c r="DA400" s="417"/>
      <c r="DB400" s="417"/>
      <c r="DC400" s="417"/>
      <c r="DD400" s="417"/>
      <c r="DE400" s="417"/>
      <c r="DF400" s="417"/>
      <c r="DG400" s="417"/>
      <c r="DH400" s="417"/>
      <c r="DI400" s="417"/>
      <c r="DJ400" s="417"/>
      <c r="DK400" s="417"/>
    </row>
    <row r="401" spans="1:115" ht="16.7" hidden="1" customHeight="1">
      <c r="A401" s="421"/>
      <c r="B401" s="421"/>
      <c r="C401" s="416"/>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c r="AA401" s="417"/>
      <c r="AB401" s="417"/>
      <c r="AC401" s="417"/>
      <c r="AD401" s="417"/>
      <c r="AE401" s="417"/>
      <c r="AF401" s="417"/>
      <c r="AG401" s="417"/>
      <c r="AH401" s="417"/>
      <c r="AI401" s="417"/>
      <c r="AJ401" s="417"/>
      <c r="AK401" s="417"/>
      <c r="AL401" s="417"/>
      <c r="AM401" s="417"/>
      <c r="AN401" s="417"/>
      <c r="AO401" s="417"/>
      <c r="AP401" s="417"/>
      <c r="AQ401" s="417"/>
      <c r="AR401" s="417"/>
      <c r="AS401" s="417"/>
      <c r="AT401" s="417"/>
      <c r="AU401" s="417"/>
      <c r="AV401" s="417"/>
      <c r="AW401" s="417"/>
      <c r="AX401" s="417"/>
      <c r="AY401" s="417"/>
      <c r="AZ401" s="417"/>
      <c r="BA401" s="417"/>
      <c r="BB401" s="417"/>
      <c r="BC401" s="417"/>
      <c r="BD401" s="417"/>
      <c r="BE401" s="417"/>
      <c r="BF401" s="417"/>
      <c r="BG401" s="417"/>
      <c r="BH401" s="417"/>
      <c r="BI401" s="417"/>
      <c r="BJ401" s="417"/>
      <c r="BK401" s="417"/>
      <c r="BL401" s="417"/>
      <c r="BM401" s="417"/>
      <c r="BN401" s="417"/>
      <c r="BO401" s="417"/>
      <c r="BP401" s="417"/>
      <c r="BQ401" s="417"/>
      <c r="BR401" s="417"/>
      <c r="BS401" s="417"/>
      <c r="BT401" s="417"/>
      <c r="BU401" s="417"/>
      <c r="BV401" s="417"/>
      <c r="BW401" s="417"/>
      <c r="BX401" s="417"/>
      <c r="BY401" s="417"/>
      <c r="BZ401" s="417"/>
      <c r="CA401" s="417"/>
      <c r="CB401" s="417"/>
      <c r="CC401" s="417"/>
      <c r="CD401" s="417"/>
      <c r="CE401" s="417"/>
      <c r="CF401" s="417"/>
      <c r="CG401" s="417"/>
      <c r="CH401" s="417"/>
      <c r="CI401" s="417"/>
      <c r="CJ401" s="417"/>
      <c r="CK401" s="417"/>
      <c r="CL401" s="417"/>
      <c r="CM401" s="417"/>
      <c r="CN401" s="417"/>
      <c r="CO401" s="417"/>
      <c r="CP401" s="417"/>
      <c r="CQ401" s="417"/>
      <c r="CR401" s="417"/>
      <c r="CS401" s="417"/>
      <c r="CT401" s="417"/>
      <c r="CU401" s="417"/>
      <c r="CV401" s="417"/>
      <c r="CW401" s="417"/>
      <c r="CX401" s="417"/>
      <c r="CY401" s="417"/>
      <c r="CZ401" s="417"/>
      <c r="DA401" s="417"/>
      <c r="DB401" s="417"/>
      <c r="DC401" s="417"/>
      <c r="DD401" s="417"/>
      <c r="DE401" s="417"/>
      <c r="DF401" s="417"/>
      <c r="DG401" s="417"/>
      <c r="DH401" s="417"/>
      <c r="DI401" s="417"/>
      <c r="DJ401" s="417"/>
      <c r="DK401" s="417"/>
    </row>
    <row r="402" spans="1:115" ht="16.7" hidden="1" customHeight="1">
      <c r="A402" s="421"/>
      <c r="B402" s="421"/>
      <c r="C402" s="416"/>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c r="AA402" s="417"/>
      <c r="AB402" s="417"/>
      <c r="AC402" s="417"/>
      <c r="AD402" s="417"/>
      <c r="AE402" s="417"/>
      <c r="AF402" s="417"/>
      <c r="AG402" s="417"/>
      <c r="AH402" s="417"/>
      <c r="AI402" s="417"/>
      <c r="AJ402" s="417"/>
      <c r="AK402" s="417"/>
      <c r="AL402" s="417"/>
      <c r="AM402" s="417"/>
      <c r="AN402" s="417"/>
      <c r="AO402" s="417"/>
      <c r="AP402" s="417"/>
      <c r="AQ402" s="417"/>
      <c r="AR402" s="417"/>
      <c r="AS402" s="417"/>
      <c r="AT402" s="417"/>
      <c r="AU402" s="417"/>
      <c r="AV402" s="417"/>
      <c r="AW402" s="417"/>
      <c r="AX402" s="417"/>
      <c r="AY402" s="417"/>
      <c r="AZ402" s="417"/>
      <c r="BA402" s="417"/>
      <c r="BB402" s="417"/>
      <c r="BC402" s="417"/>
      <c r="BD402" s="417"/>
      <c r="BE402" s="417"/>
      <c r="BF402" s="417"/>
      <c r="BG402" s="417"/>
      <c r="BH402" s="417"/>
      <c r="BI402" s="417"/>
      <c r="BJ402" s="417"/>
      <c r="BK402" s="417"/>
      <c r="BL402" s="417"/>
      <c r="BM402" s="417"/>
      <c r="BN402" s="417"/>
      <c r="BO402" s="417"/>
      <c r="BP402" s="417"/>
      <c r="BQ402" s="417"/>
      <c r="BR402" s="417"/>
      <c r="BS402" s="417"/>
      <c r="BT402" s="417"/>
      <c r="BU402" s="417"/>
      <c r="BV402" s="417"/>
      <c r="BW402" s="417"/>
      <c r="BX402" s="417"/>
      <c r="BY402" s="417"/>
      <c r="BZ402" s="417"/>
      <c r="CA402" s="417"/>
      <c r="CB402" s="417"/>
      <c r="CC402" s="417"/>
      <c r="CD402" s="417"/>
      <c r="CE402" s="417"/>
      <c r="CF402" s="417"/>
      <c r="CG402" s="417"/>
      <c r="CH402" s="417"/>
      <c r="CI402" s="417"/>
      <c r="CJ402" s="417"/>
      <c r="CK402" s="417"/>
      <c r="CL402" s="417"/>
      <c r="CM402" s="417"/>
      <c r="CN402" s="417"/>
      <c r="CO402" s="417"/>
      <c r="CP402" s="417"/>
      <c r="CQ402" s="417"/>
      <c r="CR402" s="417"/>
      <c r="CS402" s="417"/>
      <c r="CT402" s="417"/>
      <c r="CU402" s="417"/>
      <c r="CV402" s="417"/>
      <c r="CW402" s="417"/>
      <c r="CX402" s="417"/>
      <c r="CY402" s="417"/>
      <c r="CZ402" s="417"/>
      <c r="DA402" s="417"/>
      <c r="DB402" s="417"/>
      <c r="DC402" s="417"/>
      <c r="DD402" s="417"/>
      <c r="DE402" s="417"/>
      <c r="DF402" s="417"/>
      <c r="DG402" s="417"/>
      <c r="DH402" s="417"/>
      <c r="DI402" s="417"/>
      <c r="DJ402" s="417"/>
      <c r="DK402" s="417"/>
    </row>
    <row r="403" spans="1:115" ht="16.7" hidden="1" customHeight="1">
      <c r="A403" s="421"/>
      <c r="B403" s="421"/>
      <c r="C403" s="416"/>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c r="AA403" s="417"/>
      <c r="AB403" s="417"/>
      <c r="AC403" s="417"/>
      <c r="AD403" s="417"/>
      <c r="AE403" s="417"/>
      <c r="AF403" s="417"/>
      <c r="AG403" s="417"/>
      <c r="AH403" s="417"/>
      <c r="AI403" s="417"/>
      <c r="AJ403" s="417"/>
      <c r="AK403" s="417"/>
      <c r="AL403" s="417"/>
      <c r="AM403" s="417"/>
      <c r="AN403" s="417"/>
      <c r="AO403" s="417"/>
      <c r="AP403" s="417"/>
      <c r="AQ403" s="417"/>
      <c r="AR403" s="417"/>
      <c r="AS403" s="417"/>
      <c r="AT403" s="417"/>
      <c r="AU403" s="417"/>
      <c r="AV403" s="417"/>
      <c r="AW403" s="417"/>
      <c r="AX403" s="417"/>
      <c r="AY403" s="417"/>
      <c r="AZ403" s="417"/>
      <c r="BA403" s="417"/>
      <c r="BB403" s="417"/>
      <c r="BC403" s="417"/>
      <c r="BD403" s="417"/>
      <c r="BE403" s="417"/>
      <c r="BF403" s="417"/>
      <c r="BG403" s="417"/>
      <c r="BH403" s="417"/>
      <c r="BI403" s="417"/>
      <c r="BJ403" s="417"/>
      <c r="BK403" s="417"/>
      <c r="BL403" s="417"/>
      <c r="BM403" s="417"/>
      <c r="BN403" s="417"/>
      <c r="BO403" s="417"/>
      <c r="BP403" s="417"/>
      <c r="BQ403" s="417"/>
      <c r="BR403" s="417"/>
      <c r="BS403" s="417"/>
      <c r="BT403" s="417"/>
      <c r="BU403" s="417"/>
      <c r="BV403" s="417"/>
      <c r="BW403" s="417"/>
      <c r="BX403" s="417"/>
      <c r="BY403" s="417"/>
      <c r="BZ403" s="417"/>
      <c r="CA403" s="417"/>
      <c r="CB403" s="417"/>
      <c r="CC403" s="417"/>
      <c r="CD403" s="417"/>
      <c r="CE403" s="417"/>
      <c r="CF403" s="417"/>
      <c r="CG403" s="417"/>
      <c r="CH403" s="417"/>
      <c r="CI403" s="417"/>
      <c r="CJ403" s="417"/>
      <c r="CK403" s="417"/>
      <c r="CL403" s="417"/>
      <c r="CM403" s="417"/>
      <c r="CN403" s="417"/>
      <c r="CO403" s="417"/>
      <c r="CP403" s="417"/>
      <c r="CQ403" s="417"/>
      <c r="CR403" s="417"/>
      <c r="CS403" s="417"/>
      <c r="CT403" s="417"/>
      <c r="CU403" s="417"/>
      <c r="CV403" s="417"/>
      <c r="CW403" s="417"/>
      <c r="CX403" s="417"/>
      <c r="CY403" s="417"/>
      <c r="CZ403" s="417"/>
      <c r="DA403" s="417"/>
      <c r="DB403" s="417"/>
      <c r="DC403" s="417"/>
      <c r="DD403" s="417"/>
      <c r="DE403" s="417"/>
      <c r="DF403" s="417"/>
      <c r="DG403" s="417"/>
      <c r="DH403" s="417"/>
      <c r="DI403" s="417"/>
      <c r="DJ403" s="417"/>
      <c r="DK403" s="417"/>
    </row>
    <row r="404" spans="1:115" ht="16.7" hidden="1" customHeight="1">
      <c r="A404" s="421"/>
      <c r="B404" s="421"/>
      <c r="C404" s="416"/>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c r="AA404" s="417"/>
      <c r="AB404" s="417"/>
      <c r="AC404" s="417"/>
      <c r="AD404" s="417"/>
      <c r="AE404" s="417"/>
      <c r="AF404" s="417"/>
      <c r="AG404" s="417"/>
      <c r="AH404" s="417"/>
      <c r="AI404" s="417"/>
      <c r="AJ404" s="417"/>
      <c r="AK404" s="417"/>
      <c r="AL404" s="417"/>
      <c r="AM404" s="417"/>
      <c r="AN404" s="417"/>
      <c r="AO404" s="417"/>
      <c r="AP404" s="417"/>
      <c r="AQ404" s="417"/>
      <c r="AR404" s="417"/>
      <c r="AS404" s="417"/>
      <c r="AT404" s="417"/>
      <c r="AU404" s="417"/>
      <c r="AV404" s="417"/>
      <c r="AW404" s="417"/>
      <c r="AX404" s="417"/>
      <c r="AY404" s="417"/>
      <c r="AZ404" s="417"/>
      <c r="BA404" s="417"/>
      <c r="BB404" s="417"/>
      <c r="BC404" s="417"/>
      <c r="BD404" s="417"/>
      <c r="BE404" s="417"/>
      <c r="BF404" s="417"/>
      <c r="BG404" s="417"/>
      <c r="BH404" s="417"/>
      <c r="BI404" s="417"/>
      <c r="BJ404" s="417"/>
      <c r="BK404" s="417"/>
      <c r="BL404" s="417"/>
      <c r="BM404" s="417"/>
      <c r="BN404" s="417"/>
      <c r="BO404" s="417"/>
      <c r="BP404" s="417"/>
      <c r="BQ404" s="417"/>
      <c r="BR404" s="417"/>
      <c r="BS404" s="417"/>
      <c r="BT404" s="417"/>
      <c r="BU404" s="417"/>
      <c r="BV404" s="417"/>
      <c r="BW404" s="417"/>
      <c r="BX404" s="417"/>
      <c r="BY404" s="417"/>
      <c r="BZ404" s="417"/>
      <c r="CA404" s="417"/>
      <c r="CB404" s="417"/>
      <c r="CC404" s="417"/>
      <c r="CD404" s="417"/>
      <c r="CE404" s="417"/>
      <c r="CF404" s="417"/>
      <c r="CG404" s="417"/>
      <c r="CH404" s="417"/>
      <c r="CI404" s="417"/>
      <c r="CJ404" s="417"/>
      <c r="CK404" s="417"/>
      <c r="CL404" s="417"/>
      <c r="CM404" s="417"/>
      <c r="CN404" s="417"/>
      <c r="CO404" s="417"/>
      <c r="CP404" s="417"/>
      <c r="CQ404" s="417"/>
      <c r="CR404" s="417"/>
      <c r="CS404" s="417"/>
      <c r="CT404" s="417"/>
      <c r="CU404" s="417"/>
      <c r="CV404" s="417"/>
      <c r="CW404" s="417"/>
      <c r="CX404" s="417"/>
      <c r="CY404" s="417"/>
      <c r="CZ404" s="417"/>
      <c r="DA404" s="417"/>
      <c r="DB404" s="417"/>
      <c r="DC404" s="417"/>
      <c r="DD404" s="417"/>
      <c r="DE404" s="417"/>
      <c r="DF404" s="417"/>
      <c r="DG404" s="417"/>
      <c r="DH404" s="417"/>
      <c r="DI404" s="417"/>
      <c r="DJ404" s="417"/>
      <c r="DK404" s="417"/>
    </row>
    <row r="405" spans="1:115" ht="16.7" hidden="1" customHeight="1">
      <c r="A405" s="421"/>
      <c r="B405" s="421"/>
      <c r="C405" s="416"/>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c r="AA405" s="417"/>
      <c r="AB405" s="417"/>
      <c r="AC405" s="417"/>
      <c r="AD405" s="417"/>
      <c r="AE405" s="417"/>
      <c r="AF405" s="417"/>
      <c r="AG405" s="417"/>
      <c r="AH405" s="417"/>
      <c r="AI405" s="417"/>
      <c r="AJ405" s="417"/>
      <c r="AK405" s="417"/>
      <c r="AL405" s="417"/>
      <c r="AM405" s="417"/>
      <c r="AN405" s="417"/>
      <c r="AO405" s="417"/>
      <c r="AP405" s="417"/>
      <c r="AQ405" s="417"/>
      <c r="AR405" s="417"/>
      <c r="AS405" s="417"/>
      <c r="AT405" s="417"/>
      <c r="AU405" s="417"/>
      <c r="AV405" s="417"/>
      <c r="AW405" s="417"/>
      <c r="AX405" s="417"/>
      <c r="AY405" s="417"/>
      <c r="AZ405" s="417"/>
      <c r="BA405" s="417"/>
      <c r="BB405" s="417"/>
      <c r="BC405" s="417"/>
      <c r="BD405" s="417"/>
      <c r="BE405" s="417"/>
      <c r="BF405" s="417"/>
      <c r="BG405" s="417"/>
      <c r="BH405" s="417"/>
      <c r="BI405" s="417"/>
      <c r="BJ405" s="417"/>
      <c r="BK405" s="417"/>
      <c r="BL405" s="417"/>
      <c r="BM405" s="417"/>
      <c r="BN405" s="417"/>
      <c r="BO405" s="417"/>
      <c r="BP405" s="417"/>
      <c r="BQ405" s="417"/>
      <c r="BR405" s="417"/>
      <c r="BS405" s="417"/>
      <c r="BT405" s="417"/>
      <c r="BU405" s="417"/>
      <c r="BV405" s="417"/>
      <c r="BW405" s="417"/>
      <c r="BX405" s="417"/>
      <c r="BY405" s="417"/>
      <c r="BZ405" s="417"/>
      <c r="CA405" s="417"/>
      <c r="CB405" s="417"/>
      <c r="CC405" s="417"/>
      <c r="CD405" s="417"/>
      <c r="CE405" s="417"/>
      <c r="CF405" s="417"/>
      <c r="CG405" s="417"/>
      <c r="CH405" s="417"/>
      <c r="CI405" s="417"/>
      <c r="CJ405" s="417"/>
      <c r="CK405" s="417"/>
      <c r="CL405" s="417"/>
      <c r="CM405" s="417"/>
      <c r="CN405" s="417"/>
      <c r="CO405" s="417"/>
      <c r="CP405" s="417"/>
      <c r="CQ405" s="417"/>
      <c r="CR405" s="417"/>
      <c r="CS405" s="417"/>
      <c r="CT405" s="417"/>
      <c r="CU405" s="417"/>
      <c r="CV405" s="417"/>
      <c r="CW405" s="417"/>
      <c r="CX405" s="417"/>
      <c r="CY405" s="417"/>
      <c r="CZ405" s="417"/>
      <c r="DA405" s="417"/>
      <c r="DB405" s="417"/>
      <c r="DC405" s="417"/>
      <c r="DD405" s="417"/>
      <c r="DE405" s="417"/>
      <c r="DF405" s="417"/>
      <c r="DG405" s="417"/>
      <c r="DH405" s="417"/>
      <c r="DI405" s="417"/>
      <c r="DJ405" s="417"/>
      <c r="DK405" s="417"/>
    </row>
    <row r="406" spans="1:115" ht="16.7" hidden="1" customHeight="1">
      <c r="A406" s="421"/>
      <c r="B406" s="421"/>
      <c r="C406" s="416"/>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c r="AA406" s="417"/>
      <c r="AB406" s="417"/>
      <c r="AC406" s="417"/>
      <c r="AD406" s="417"/>
      <c r="AE406" s="417"/>
      <c r="AF406" s="417"/>
      <c r="AG406" s="417"/>
      <c r="AH406" s="417"/>
      <c r="AI406" s="417"/>
      <c r="AJ406" s="417"/>
      <c r="AK406" s="417"/>
      <c r="AL406" s="417"/>
      <c r="AM406" s="417"/>
      <c r="AN406" s="417"/>
      <c r="AO406" s="417"/>
      <c r="AP406" s="417"/>
      <c r="AQ406" s="417"/>
      <c r="AR406" s="417"/>
      <c r="AS406" s="417"/>
      <c r="AT406" s="417"/>
      <c r="AU406" s="417"/>
      <c r="AV406" s="417"/>
      <c r="AW406" s="417"/>
      <c r="AX406" s="417"/>
      <c r="AY406" s="417"/>
      <c r="AZ406" s="417"/>
      <c r="BA406" s="417"/>
      <c r="BB406" s="417"/>
      <c r="BC406" s="417"/>
      <c r="BD406" s="417"/>
      <c r="BE406" s="417"/>
      <c r="BF406" s="417"/>
      <c r="BG406" s="417"/>
      <c r="BH406" s="417"/>
      <c r="BI406" s="417"/>
      <c r="BJ406" s="417"/>
      <c r="BK406" s="417"/>
      <c r="BL406" s="417"/>
      <c r="BM406" s="417"/>
      <c r="BN406" s="417"/>
      <c r="BO406" s="417"/>
      <c r="BP406" s="417"/>
      <c r="BQ406" s="417"/>
      <c r="BR406" s="417"/>
      <c r="BS406" s="417"/>
      <c r="BT406" s="417"/>
      <c r="BU406" s="417"/>
      <c r="BV406" s="417"/>
      <c r="BW406" s="417"/>
      <c r="BX406" s="417"/>
      <c r="BY406" s="417"/>
      <c r="BZ406" s="417"/>
      <c r="CA406" s="417"/>
      <c r="CB406" s="417"/>
      <c r="CC406" s="417"/>
      <c r="CD406" s="417"/>
      <c r="CE406" s="417"/>
      <c r="CF406" s="417"/>
      <c r="CG406" s="417"/>
      <c r="CH406" s="417"/>
      <c r="CI406" s="417"/>
      <c r="CJ406" s="417"/>
      <c r="CK406" s="417"/>
      <c r="CL406" s="417"/>
      <c r="CM406" s="417"/>
      <c r="CN406" s="417"/>
      <c r="CO406" s="417"/>
      <c r="CP406" s="417"/>
      <c r="CQ406" s="417"/>
      <c r="CR406" s="417"/>
      <c r="CS406" s="417"/>
      <c r="CT406" s="417"/>
      <c r="CU406" s="417"/>
      <c r="CV406" s="417"/>
      <c r="CW406" s="417"/>
      <c r="CX406" s="417"/>
      <c r="CY406" s="417"/>
      <c r="CZ406" s="417"/>
      <c r="DA406" s="417"/>
      <c r="DB406" s="417"/>
      <c r="DC406" s="417"/>
      <c r="DD406" s="417"/>
      <c r="DE406" s="417"/>
      <c r="DF406" s="417"/>
      <c r="DG406" s="417"/>
      <c r="DH406" s="417"/>
      <c r="DI406" s="417"/>
      <c r="DJ406" s="417"/>
      <c r="DK406" s="417"/>
    </row>
    <row r="407" spans="1:115" ht="16.7" hidden="1" customHeight="1">
      <c r="A407" s="421"/>
      <c r="B407" s="421"/>
      <c r="C407" s="416"/>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c r="AA407" s="417"/>
      <c r="AB407" s="417"/>
      <c r="AC407" s="417"/>
      <c r="AD407" s="417"/>
      <c r="AE407" s="417"/>
      <c r="AF407" s="417"/>
      <c r="AG407" s="417"/>
      <c r="AH407" s="417"/>
      <c r="AI407" s="417"/>
      <c r="AJ407" s="417"/>
      <c r="AK407" s="417"/>
      <c r="AL407" s="417"/>
      <c r="AM407" s="417"/>
      <c r="AN407" s="417"/>
      <c r="AO407" s="417"/>
      <c r="AP407" s="417"/>
      <c r="AQ407" s="417"/>
      <c r="AR407" s="417"/>
      <c r="AS407" s="417"/>
      <c r="AT407" s="417"/>
      <c r="AU407" s="417"/>
      <c r="AV407" s="417"/>
      <c r="AW407" s="417"/>
      <c r="AX407" s="417"/>
      <c r="AY407" s="417"/>
      <c r="AZ407" s="417"/>
      <c r="BA407" s="417"/>
      <c r="BB407" s="417"/>
      <c r="BC407" s="417"/>
      <c r="BD407" s="417"/>
      <c r="BE407" s="417"/>
      <c r="BF407" s="417"/>
      <c r="BG407" s="417"/>
      <c r="BH407" s="417"/>
      <c r="BI407" s="417"/>
      <c r="BJ407" s="417"/>
      <c r="BK407" s="417"/>
      <c r="BL407" s="417"/>
      <c r="BM407" s="417"/>
      <c r="BN407" s="417"/>
      <c r="BO407" s="417"/>
      <c r="BP407" s="417"/>
      <c r="BQ407" s="417"/>
      <c r="BR407" s="417"/>
      <c r="BS407" s="417"/>
      <c r="BT407" s="417"/>
      <c r="BU407" s="417"/>
      <c r="BV407" s="417"/>
      <c r="BW407" s="417"/>
      <c r="BX407" s="417"/>
      <c r="BY407" s="417"/>
      <c r="BZ407" s="417"/>
      <c r="CA407" s="417"/>
      <c r="CB407" s="417"/>
      <c r="CC407" s="417"/>
      <c r="CD407" s="417"/>
      <c r="CE407" s="417"/>
      <c r="CF407" s="417"/>
      <c r="CG407" s="417"/>
      <c r="CH407" s="417"/>
      <c r="CI407" s="417"/>
      <c r="CJ407" s="417"/>
      <c r="CK407" s="417"/>
      <c r="CL407" s="417"/>
      <c r="CM407" s="417"/>
      <c r="CN407" s="417"/>
      <c r="CO407" s="417"/>
      <c r="CP407" s="417"/>
      <c r="CQ407" s="417"/>
      <c r="CR407" s="417"/>
      <c r="CS407" s="417"/>
      <c r="CT407" s="417"/>
      <c r="CU407" s="417"/>
      <c r="CV407" s="417"/>
      <c r="CW407" s="417"/>
      <c r="CX407" s="417"/>
      <c r="CY407" s="417"/>
      <c r="CZ407" s="417"/>
      <c r="DA407" s="417"/>
      <c r="DB407" s="417"/>
      <c r="DC407" s="417"/>
      <c r="DD407" s="417"/>
      <c r="DE407" s="417"/>
      <c r="DF407" s="417"/>
      <c r="DG407" s="417"/>
      <c r="DH407" s="417"/>
      <c r="DI407" s="417"/>
      <c r="DJ407" s="417"/>
      <c r="DK407" s="417"/>
    </row>
    <row r="408" spans="1:115" ht="16.7" hidden="1" customHeight="1">
      <c r="A408" s="421"/>
      <c r="B408" s="421"/>
      <c r="C408" s="416"/>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c r="AA408" s="417"/>
      <c r="AB408" s="417"/>
      <c r="AC408" s="417"/>
      <c r="AD408" s="417"/>
      <c r="AE408" s="417"/>
      <c r="AF408" s="417"/>
      <c r="AG408" s="417"/>
      <c r="AH408" s="417"/>
      <c r="AI408" s="417"/>
      <c r="AJ408" s="417"/>
      <c r="AK408" s="417"/>
      <c r="AL408" s="417"/>
      <c r="AM408" s="417"/>
      <c r="AN408" s="417"/>
      <c r="AO408" s="417"/>
      <c r="AP408" s="417"/>
      <c r="AQ408" s="417"/>
      <c r="AR408" s="417"/>
      <c r="AS408" s="417"/>
      <c r="AT408" s="417"/>
      <c r="AU408" s="417"/>
      <c r="AV408" s="417"/>
      <c r="AW408" s="417"/>
      <c r="AX408" s="417"/>
      <c r="AY408" s="417"/>
      <c r="AZ408" s="417"/>
      <c r="BA408" s="417"/>
      <c r="BB408" s="417"/>
      <c r="BC408" s="417"/>
      <c r="BD408" s="417"/>
      <c r="BE408" s="417"/>
      <c r="BF408" s="417"/>
      <c r="BG408" s="417"/>
      <c r="BH408" s="417"/>
      <c r="BI408" s="417"/>
      <c r="BJ408" s="417"/>
      <c r="BK408" s="417"/>
      <c r="BL408" s="417"/>
      <c r="BM408" s="417"/>
      <c r="BN408" s="417"/>
      <c r="BO408" s="417"/>
      <c r="BP408" s="417"/>
      <c r="BQ408" s="417"/>
      <c r="BR408" s="417"/>
      <c r="BS408" s="417"/>
      <c r="BT408" s="417"/>
      <c r="BU408" s="417"/>
      <c r="BV408" s="417"/>
      <c r="BW408" s="417"/>
      <c r="BX408" s="417"/>
      <c r="BY408" s="417"/>
      <c r="BZ408" s="417"/>
      <c r="CA408" s="417"/>
      <c r="CB408" s="417"/>
      <c r="CC408" s="417"/>
      <c r="CD408" s="417"/>
      <c r="CE408" s="417"/>
      <c r="CF408" s="417"/>
      <c r="CG408" s="417"/>
      <c r="CH408" s="417"/>
      <c r="CI408" s="417"/>
      <c r="CJ408" s="417"/>
      <c r="CK408" s="417"/>
      <c r="CL408" s="417"/>
      <c r="CM408" s="417"/>
      <c r="CN408" s="417"/>
      <c r="CO408" s="417"/>
      <c r="CP408" s="417"/>
      <c r="CQ408" s="417"/>
      <c r="CR408" s="417"/>
      <c r="CS408" s="417"/>
      <c r="CT408" s="417"/>
      <c r="CU408" s="417"/>
      <c r="CV408" s="417"/>
      <c r="CW408" s="417"/>
      <c r="CX408" s="417"/>
      <c r="CY408" s="417"/>
      <c r="CZ408" s="417"/>
      <c r="DA408" s="417"/>
      <c r="DB408" s="417"/>
      <c r="DC408" s="417"/>
      <c r="DD408" s="417"/>
      <c r="DE408" s="417"/>
      <c r="DF408" s="417"/>
      <c r="DG408" s="417"/>
      <c r="DH408" s="417"/>
      <c r="DI408" s="417"/>
      <c r="DJ408" s="417"/>
      <c r="DK408" s="417"/>
    </row>
    <row r="409" spans="1:115" ht="16.7" hidden="1" customHeight="1">
      <c r="A409" s="421"/>
      <c r="B409" s="421"/>
      <c r="C409" s="416"/>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c r="AA409" s="417"/>
      <c r="AB409" s="417"/>
      <c r="AC409" s="417"/>
      <c r="AD409" s="417"/>
      <c r="AE409" s="417"/>
      <c r="AF409" s="417"/>
      <c r="AG409" s="417"/>
      <c r="AH409" s="417"/>
      <c r="AI409" s="417"/>
      <c r="AJ409" s="417"/>
      <c r="AK409" s="417"/>
      <c r="AL409" s="417"/>
      <c r="AM409" s="417"/>
      <c r="AN409" s="417"/>
      <c r="AO409" s="417"/>
      <c r="AP409" s="417"/>
      <c r="AQ409" s="417"/>
      <c r="AR409" s="417"/>
      <c r="AS409" s="417"/>
      <c r="AT409" s="417"/>
      <c r="AU409" s="417"/>
      <c r="AV409" s="417"/>
      <c r="AW409" s="417"/>
      <c r="AX409" s="417"/>
      <c r="AY409" s="417"/>
      <c r="AZ409" s="417"/>
      <c r="BA409" s="417"/>
      <c r="BB409" s="417"/>
      <c r="BC409" s="417"/>
      <c r="BD409" s="417"/>
      <c r="BE409" s="417"/>
      <c r="BF409" s="417"/>
      <c r="BG409" s="417"/>
      <c r="BH409" s="417"/>
      <c r="BI409" s="417"/>
      <c r="BJ409" s="417"/>
      <c r="BK409" s="417"/>
      <c r="BL409" s="417"/>
      <c r="BM409" s="417"/>
      <c r="BN409" s="417"/>
      <c r="BO409" s="417"/>
      <c r="BP409" s="417"/>
      <c r="BQ409" s="417"/>
      <c r="BR409" s="417"/>
      <c r="BS409" s="417"/>
      <c r="BT409" s="417"/>
      <c r="BU409" s="417"/>
      <c r="BV409" s="417"/>
      <c r="BW409" s="417"/>
      <c r="BX409" s="417"/>
      <c r="BY409" s="417"/>
      <c r="BZ409" s="417"/>
      <c r="CA409" s="417"/>
      <c r="CB409" s="417"/>
      <c r="CC409" s="417"/>
      <c r="CD409" s="417"/>
      <c r="CE409" s="417"/>
      <c r="CF409" s="417"/>
      <c r="CG409" s="417"/>
      <c r="CH409" s="417"/>
      <c r="CI409" s="417"/>
      <c r="CJ409" s="417"/>
      <c r="CK409" s="417"/>
      <c r="CL409" s="417"/>
      <c r="CM409" s="417"/>
      <c r="CN409" s="417"/>
      <c r="CO409" s="417"/>
      <c r="CP409" s="417"/>
      <c r="CQ409" s="417"/>
      <c r="CR409" s="417"/>
      <c r="CS409" s="417"/>
      <c r="CT409" s="417"/>
      <c r="CU409" s="417"/>
      <c r="CV409" s="417"/>
      <c r="CW409" s="417"/>
      <c r="CX409" s="417"/>
      <c r="CY409" s="417"/>
      <c r="CZ409" s="417"/>
      <c r="DA409" s="417"/>
      <c r="DB409" s="417"/>
      <c r="DC409" s="417"/>
      <c r="DD409" s="417"/>
      <c r="DE409" s="417"/>
      <c r="DF409" s="417"/>
      <c r="DG409" s="417"/>
      <c r="DH409" s="417"/>
      <c r="DI409" s="417"/>
      <c r="DJ409" s="417"/>
      <c r="DK409" s="417"/>
    </row>
    <row r="410" spans="1:115" ht="16.7" hidden="1" customHeight="1">
      <c r="A410" s="421"/>
      <c r="B410" s="421"/>
      <c r="C410" s="416"/>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c r="AA410" s="417"/>
      <c r="AB410" s="417"/>
      <c r="AC410" s="417"/>
      <c r="AD410" s="417"/>
      <c r="AE410" s="417"/>
      <c r="AF410" s="417"/>
      <c r="AG410" s="417"/>
      <c r="AH410" s="417"/>
      <c r="AI410" s="417"/>
      <c r="AJ410" s="417"/>
      <c r="AK410" s="417"/>
      <c r="AL410" s="417"/>
      <c r="AM410" s="417"/>
      <c r="AN410" s="417"/>
      <c r="AO410" s="417"/>
      <c r="AP410" s="417"/>
      <c r="AQ410" s="417"/>
      <c r="AR410" s="417"/>
      <c r="AS410" s="417"/>
      <c r="AT410" s="417"/>
      <c r="AU410" s="417"/>
      <c r="AV410" s="417"/>
      <c r="AW410" s="417"/>
      <c r="AX410" s="417"/>
      <c r="AY410" s="417"/>
      <c r="AZ410" s="417"/>
      <c r="BA410" s="417"/>
      <c r="BB410" s="417"/>
      <c r="BC410" s="417"/>
      <c r="BD410" s="417"/>
      <c r="BE410" s="417"/>
      <c r="BF410" s="417"/>
      <c r="BG410" s="417"/>
      <c r="BH410" s="417"/>
      <c r="BI410" s="417"/>
      <c r="BJ410" s="417"/>
      <c r="BK410" s="417"/>
      <c r="BL410" s="417"/>
      <c r="BM410" s="417"/>
      <c r="BN410" s="417"/>
      <c r="BO410" s="417"/>
      <c r="BP410" s="417"/>
      <c r="BQ410" s="417"/>
      <c r="BR410" s="417"/>
      <c r="BS410" s="417"/>
      <c r="BT410" s="417"/>
      <c r="BU410" s="417"/>
      <c r="BV410" s="417"/>
      <c r="BW410" s="417"/>
      <c r="BX410" s="417"/>
      <c r="BY410" s="417"/>
      <c r="BZ410" s="417"/>
      <c r="CA410" s="417"/>
      <c r="CB410" s="417"/>
      <c r="CC410" s="417"/>
      <c r="CD410" s="417"/>
      <c r="CE410" s="417"/>
      <c r="CF410" s="417"/>
      <c r="CG410" s="417"/>
      <c r="CH410" s="417"/>
      <c r="CI410" s="417"/>
      <c r="CJ410" s="417"/>
      <c r="CK410" s="417"/>
      <c r="CL410" s="417"/>
      <c r="CM410" s="417"/>
      <c r="CN410" s="417"/>
      <c r="CO410" s="417"/>
      <c r="CP410" s="417"/>
      <c r="CQ410" s="417"/>
      <c r="CR410" s="417"/>
      <c r="CS410" s="417"/>
      <c r="CT410" s="417"/>
      <c r="CU410" s="417"/>
      <c r="CV410" s="417"/>
      <c r="CW410" s="417"/>
      <c r="CX410" s="417"/>
      <c r="CY410" s="417"/>
      <c r="CZ410" s="417"/>
      <c r="DA410" s="417"/>
      <c r="DB410" s="417"/>
      <c r="DC410" s="417"/>
      <c r="DD410" s="417"/>
      <c r="DE410" s="417"/>
      <c r="DF410" s="417"/>
      <c r="DG410" s="417"/>
      <c r="DH410" s="417"/>
      <c r="DI410" s="417"/>
      <c r="DJ410" s="417"/>
      <c r="DK410" s="417"/>
    </row>
    <row r="411" spans="1:115" ht="16.7" hidden="1" customHeight="1">
      <c r="A411" s="421"/>
      <c r="B411" s="421"/>
      <c r="C411" s="416"/>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c r="AA411" s="417"/>
      <c r="AB411" s="417"/>
      <c r="AC411" s="417"/>
      <c r="AD411" s="417"/>
      <c r="AE411" s="417"/>
      <c r="AF411" s="417"/>
      <c r="AG411" s="417"/>
      <c r="AH411" s="417"/>
      <c r="AI411" s="417"/>
      <c r="AJ411" s="417"/>
      <c r="AK411" s="417"/>
      <c r="AL411" s="417"/>
      <c r="AM411" s="417"/>
      <c r="AN411" s="417"/>
      <c r="AO411" s="417"/>
      <c r="AP411" s="417"/>
      <c r="AQ411" s="417"/>
      <c r="AR411" s="417"/>
      <c r="AS411" s="417"/>
      <c r="AT411" s="417"/>
      <c r="AU411" s="417"/>
      <c r="AV411" s="417"/>
      <c r="AW411" s="417"/>
      <c r="AX411" s="417"/>
      <c r="AY411" s="417"/>
      <c r="AZ411" s="417"/>
      <c r="BA411" s="417"/>
      <c r="BB411" s="417"/>
      <c r="BC411" s="417"/>
      <c r="BD411" s="417"/>
      <c r="BE411" s="417"/>
      <c r="BF411" s="417"/>
      <c r="BG411" s="417"/>
      <c r="BH411" s="417"/>
      <c r="BI411" s="417"/>
      <c r="BJ411" s="417"/>
      <c r="BK411" s="417"/>
      <c r="BL411" s="417"/>
      <c r="BM411" s="417"/>
      <c r="BN411" s="417"/>
      <c r="BO411" s="417"/>
      <c r="BP411" s="417"/>
      <c r="BQ411" s="417"/>
      <c r="BR411" s="417"/>
      <c r="BS411" s="417"/>
      <c r="BT411" s="417"/>
      <c r="BU411" s="417"/>
      <c r="BV411" s="417"/>
      <c r="BW411" s="417"/>
      <c r="BX411" s="417"/>
      <c r="BY411" s="417"/>
      <c r="BZ411" s="417"/>
      <c r="CA411" s="417"/>
      <c r="CB411" s="417"/>
      <c r="CC411" s="417"/>
      <c r="CD411" s="417"/>
      <c r="CE411" s="417"/>
      <c r="CF411" s="417"/>
      <c r="CG411" s="417"/>
      <c r="CH411" s="417"/>
      <c r="CI411" s="417"/>
      <c r="CJ411" s="417"/>
      <c r="CK411" s="417"/>
      <c r="CL411" s="417"/>
      <c r="CM411" s="417"/>
      <c r="CN411" s="417"/>
      <c r="CO411" s="417"/>
      <c r="CP411" s="417"/>
      <c r="CQ411" s="417"/>
      <c r="CR411" s="417"/>
      <c r="CS411" s="417"/>
      <c r="CT411" s="417"/>
      <c r="CU411" s="417"/>
      <c r="CV411" s="417"/>
      <c r="CW411" s="417"/>
      <c r="CX411" s="417"/>
      <c r="CY411" s="417"/>
      <c r="CZ411" s="417"/>
      <c r="DA411" s="417"/>
      <c r="DB411" s="417"/>
      <c r="DC411" s="417"/>
      <c r="DD411" s="417"/>
      <c r="DE411" s="417"/>
      <c r="DF411" s="417"/>
      <c r="DG411" s="417"/>
      <c r="DH411" s="417"/>
      <c r="DI411" s="417"/>
      <c r="DJ411" s="417"/>
      <c r="DK411" s="417"/>
    </row>
    <row r="412" spans="1:115" ht="16.7" hidden="1" customHeight="1">
      <c r="A412" s="421"/>
      <c r="B412" s="421"/>
      <c r="C412" s="416"/>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c r="AA412" s="417"/>
      <c r="AB412" s="417"/>
      <c r="AC412" s="417"/>
      <c r="AD412" s="417"/>
      <c r="AE412" s="417"/>
      <c r="AF412" s="417"/>
      <c r="AG412" s="417"/>
      <c r="AH412" s="417"/>
      <c r="AI412" s="417"/>
      <c r="AJ412" s="417"/>
      <c r="AK412" s="417"/>
      <c r="AL412" s="417"/>
      <c r="AM412" s="417"/>
      <c r="AN412" s="417"/>
      <c r="AO412" s="417"/>
      <c r="AP412" s="417"/>
      <c r="AQ412" s="417"/>
      <c r="AR412" s="417"/>
      <c r="AS412" s="417"/>
      <c r="AT412" s="417"/>
      <c r="AU412" s="417"/>
      <c r="AV412" s="417"/>
      <c r="AW412" s="417"/>
      <c r="AX412" s="417"/>
      <c r="AY412" s="417"/>
      <c r="AZ412" s="417"/>
      <c r="BA412" s="417"/>
      <c r="BB412" s="417"/>
      <c r="BC412" s="417"/>
      <c r="BD412" s="417"/>
      <c r="BE412" s="417"/>
      <c r="BF412" s="417"/>
      <c r="BG412" s="417"/>
      <c r="BH412" s="417"/>
      <c r="BI412" s="417"/>
      <c r="BJ412" s="417"/>
      <c r="BK412" s="417"/>
      <c r="BL412" s="417"/>
      <c r="BM412" s="417"/>
      <c r="BN412" s="417"/>
      <c r="BO412" s="417"/>
      <c r="BP412" s="417"/>
      <c r="BQ412" s="417"/>
      <c r="BR412" s="417"/>
      <c r="BS412" s="417"/>
      <c r="BT412" s="417"/>
      <c r="BU412" s="417"/>
      <c r="BV412" s="417"/>
      <c r="BW412" s="417"/>
      <c r="BX412" s="417"/>
      <c r="BY412" s="417"/>
      <c r="BZ412" s="417"/>
      <c r="CA412" s="417"/>
      <c r="CB412" s="417"/>
      <c r="CC412" s="417"/>
      <c r="CD412" s="417"/>
      <c r="CE412" s="417"/>
      <c r="CF412" s="417"/>
      <c r="CG412" s="417"/>
      <c r="CH412" s="417"/>
      <c r="CI412" s="417"/>
      <c r="CJ412" s="417"/>
      <c r="CK412" s="417"/>
      <c r="CL412" s="417"/>
      <c r="CM412" s="417"/>
      <c r="CN412" s="417"/>
      <c r="CO412" s="417"/>
      <c r="CP412" s="417"/>
      <c r="CQ412" s="417"/>
      <c r="CR412" s="417"/>
      <c r="CS412" s="417"/>
      <c r="CT412" s="417"/>
      <c r="CU412" s="417"/>
      <c r="CV412" s="417"/>
      <c r="CW412" s="417"/>
      <c r="CX412" s="417"/>
      <c r="CY412" s="417"/>
      <c r="CZ412" s="417"/>
      <c r="DA412" s="417"/>
      <c r="DB412" s="417"/>
      <c r="DC412" s="417"/>
      <c r="DD412" s="417"/>
      <c r="DE412" s="417"/>
      <c r="DF412" s="417"/>
      <c r="DG412" s="417"/>
      <c r="DH412" s="417"/>
      <c r="DI412" s="417"/>
      <c r="DJ412" s="417"/>
      <c r="DK412" s="417"/>
    </row>
    <row r="413" spans="1:115" ht="16.7" hidden="1" customHeight="1">
      <c r="A413" s="421"/>
      <c r="B413" s="421"/>
      <c r="C413" s="416"/>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c r="AA413" s="417"/>
      <c r="AB413" s="417"/>
      <c r="AC413" s="417"/>
      <c r="AD413" s="417"/>
      <c r="AE413" s="417"/>
      <c r="AF413" s="417"/>
      <c r="AG413" s="417"/>
      <c r="AH413" s="417"/>
      <c r="AI413" s="417"/>
      <c r="AJ413" s="417"/>
      <c r="AK413" s="417"/>
      <c r="AL413" s="417"/>
      <c r="AM413" s="417"/>
      <c r="AN413" s="417"/>
      <c r="AO413" s="417"/>
      <c r="AP413" s="417"/>
      <c r="AQ413" s="417"/>
      <c r="AR413" s="417"/>
      <c r="AS413" s="417"/>
      <c r="AT413" s="417"/>
      <c r="AU413" s="417"/>
      <c r="AV413" s="417"/>
      <c r="AW413" s="417"/>
      <c r="AX413" s="417"/>
      <c r="AY413" s="417"/>
      <c r="AZ413" s="417"/>
      <c r="BA413" s="417"/>
      <c r="BB413" s="417"/>
      <c r="BC413" s="417"/>
      <c r="BD413" s="417"/>
      <c r="BE413" s="417"/>
      <c r="BF413" s="417"/>
      <c r="BG413" s="417"/>
      <c r="BH413" s="417"/>
      <c r="BI413" s="417"/>
      <c r="BJ413" s="417"/>
      <c r="BK413" s="417"/>
      <c r="BL413" s="417"/>
      <c r="BM413" s="417"/>
      <c r="BN413" s="417"/>
      <c r="BO413" s="417"/>
      <c r="BP413" s="417"/>
      <c r="BQ413" s="417"/>
      <c r="BR413" s="417"/>
      <c r="BS413" s="417"/>
      <c r="BT413" s="417"/>
      <c r="BU413" s="417"/>
      <c r="BV413" s="417"/>
      <c r="BW413" s="417"/>
      <c r="BX413" s="417"/>
      <c r="BY413" s="417"/>
      <c r="BZ413" s="417"/>
      <c r="CA413" s="417"/>
      <c r="CB413" s="417"/>
      <c r="CC413" s="417"/>
      <c r="CD413" s="417"/>
      <c r="CE413" s="417"/>
      <c r="CF413" s="417"/>
      <c r="CG413" s="417"/>
      <c r="CH413" s="417"/>
      <c r="CI413" s="417"/>
      <c r="CJ413" s="417"/>
      <c r="CK413" s="417"/>
      <c r="CL413" s="417"/>
      <c r="CM413" s="417"/>
      <c r="CN413" s="417"/>
      <c r="CO413" s="417"/>
      <c r="CP413" s="417"/>
      <c r="CQ413" s="417"/>
      <c r="CR413" s="417"/>
      <c r="CS413" s="417"/>
      <c r="CT413" s="417"/>
      <c r="CU413" s="417"/>
      <c r="CV413" s="417"/>
      <c r="CW413" s="417"/>
      <c r="CX413" s="417"/>
      <c r="CY413" s="417"/>
      <c r="CZ413" s="417"/>
      <c r="DA413" s="417"/>
      <c r="DB413" s="417"/>
      <c r="DC413" s="417"/>
      <c r="DD413" s="417"/>
      <c r="DE413" s="417"/>
      <c r="DF413" s="417"/>
      <c r="DG413" s="417"/>
      <c r="DH413" s="417"/>
      <c r="DI413" s="417"/>
      <c r="DJ413" s="417"/>
      <c r="DK413" s="417"/>
    </row>
    <row r="414" spans="1:115" ht="16.7" hidden="1" customHeight="1">
      <c r="A414" s="421"/>
      <c r="B414" s="421"/>
      <c r="C414" s="416"/>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c r="AA414" s="417"/>
      <c r="AB414" s="417"/>
      <c r="AC414" s="417"/>
      <c r="AD414" s="417"/>
      <c r="AE414" s="417"/>
      <c r="AF414" s="417"/>
      <c r="AG414" s="417"/>
      <c r="AH414" s="417"/>
      <c r="AI414" s="417"/>
      <c r="AJ414" s="417"/>
      <c r="AK414" s="417"/>
      <c r="AL414" s="417"/>
      <c r="AM414" s="417"/>
      <c r="AN414" s="417"/>
      <c r="AO414" s="417"/>
      <c r="AP414" s="417"/>
      <c r="AQ414" s="417"/>
      <c r="AR414" s="417"/>
      <c r="AS414" s="417"/>
      <c r="AT414" s="417"/>
      <c r="AU414" s="417"/>
      <c r="AV414" s="417"/>
      <c r="AW414" s="417"/>
      <c r="AX414" s="417"/>
      <c r="AY414" s="417"/>
      <c r="AZ414" s="417"/>
      <c r="BA414" s="417"/>
      <c r="BB414" s="417"/>
      <c r="BC414" s="417"/>
      <c r="BD414" s="417"/>
      <c r="BE414" s="417"/>
      <c r="BF414" s="417"/>
      <c r="BG414" s="417"/>
      <c r="BH414" s="417"/>
      <c r="BI414" s="417"/>
      <c r="BJ414" s="417"/>
      <c r="BK414" s="417"/>
      <c r="BL414" s="417"/>
      <c r="BM414" s="417"/>
      <c r="BN414" s="417"/>
      <c r="BO414" s="417"/>
      <c r="BP414" s="417"/>
      <c r="BQ414" s="417"/>
      <c r="BR414" s="417"/>
      <c r="BS414" s="417"/>
      <c r="BT414" s="417"/>
      <c r="BU414" s="417"/>
      <c r="BV414" s="417"/>
      <c r="BW414" s="417"/>
      <c r="BX414" s="417"/>
      <c r="BY414" s="417"/>
      <c r="BZ414" s="417"/>
      <c r="CA414" s="417"/>
      <c r="CB414" s="417"/>
      <c r="CC414" s="417"/>
      <c r="CD414" s="417"/>
      <c r="CE414" s="417"/>
      <c r="CF414" s="417"/>
      <c r="CG414" s="417"/>
      <c r="CH414" s="417"/>
      <c r="CI414" s="417"/>
      <c r="CJ414" s="417"/>
      <c r="CK414" s="417"/>
      <c r="CL414" s="417"/>
      <c r="CM414" s="417"/>
      <c r="CN414" s="417"/>
      <c r="CO414" s="417"/>
      <c r="CP414" s="417"/>
      <c r="CQ414" s="417"/>
      <c r="CR414" s="417"/>
      <c r="CS414" s="417"/>
      <c r="CT414" s="417"/>
      <c r="CU414" s="417"/>
      <c r="CV414" s="417"/>
      <c r="CW414" s="417"/>
      <c r="CX414" s="417"/>
      <c r="CY414" s="417"/>
      <c r="CZ414" s="417"/>
      <c r="DA414" s="417"/>
      <c r="DB414" s="417"/>
      <c r="DC414" s="417"/>
      <c r="DD414" s="417"/>
      <c r="DE414" s="417"/>
      <c r="DF414" s="417"/>
      <c r="DG414" s="417"/>
      <c r="DH414" s="417"/>
      <c r="DI414" s="417"/>
      <c r="DJ414" s="417"/>
      <c r="DK414" s="417"/>
    </row>
    <row r="415" spans="1:115" ht="16.7" hidden="1" customHeight="1">
      <c r="A415" s="422"/>
      <c r="B415" s="421"/>
      <c r="C415" s="416"/>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c r="AA415" s="417"/>
      <c r="AB415" s="417"/>
      <c r="AC415" s="417"/>
      <c r="AD415" s="417"/>
      <c r="AE415" s="417"/>
      <c r="AF415" s="417"/>
      <c r="AG415" s="417"/>
      <c r="AH415" s="417"/>
      <c r="AI415" s="417"/>
      <c r="AJ415" s="417"/>
      <c r="AK415" s="417"/>
      <c r="AL415" s="417"/>
      <c r="AM415" s="417"/>
      <c r="AN415" s="417"/>
      <c r="AO415" s="417"/>
      <c r="AP415" s="417"/>
      <c r="AQ415" s="417"/>
      <c r="AR415" s="417"/>
      <c r="AS415" s="417"/>
      <c r="AT415" s="417"/>
      <c r="AU415" s="417"/>
      <c r="AV415" s="417"/>
      <c r="AW415" s="417"/>
      <c r="AX415" s="417"/>
      <c r="AY415" s="417"/>
      <c r="AZ415" s="417"/>
      <c r="BA415" s="417"/>
      <c r="BB415" s="417"/>
      <c r="BC415" s="417"/>
      <c r="BD415" s="417"/>
      <c r="BE415" s="417"/>
      <c r="BF415" s="417"/>
      <c r="BG415" s="417"/>
      <c r="BH415" s="417"/>
      <c r="BI415" s="417"/>
      <c r="BJ415" s="417"/>
      <c r="BK415" s="417"/>
      <c r="BL415" s="417"/>
      <c r="BM415" s="417"/>
      <c r="BN415" s="417"/>
      <c r="BO415" s="417"/>
      <c r="BP415" s="417"/>
      <c r="BQ415" s="417"/>
      <c r="BR415" s="417"/>
      <c r="BS415" s="417"/>
      <c r="BT415" s="417"/>
      <c r="BU415" s="417"/>
      <c r="BV415" s="417"/>
      <c r="BW415" s="417"/>
      <c r="BX415" s="417"/>
      <c r="BY415" s="417"/>
      <c r="BZ415" s="417"/>
      <c r="CA415" s="417"/>
      <c r="CB415" s="417"/>
      <c r="CC415" s="417"/>
      <c r="CD415" s="417"/>
      <c r="CE415" s="417"/>
      <c r="CF415" s="417"/>
      <c r="CG415" s="417"/>
      <c r="CH415" s="417"/>
      <c r="CI415" s="417"/>
      <c r="CJ415" s="417"/>
      <c r="CK415" s="417"/>
      <c r="CL415" s="417"/>
      <c r="CM415" s="417"/>
      <c r="CN415" s="417"/>
      <c r="CO415" s="417"/>
      <c r="CP415" s="417"/>
      <c r="CQ415" s="417"/>
      <c r="CR415" s="417"/>
      <c r="CS415" s="417"/>
      <c r="CT415" s="417"/>
      <c r="CU415" s="417"/>
      <c r="CV415" s="417"/>
      <c r="CW415" s="417"/>
      <c r="CX415" s="417"/>
      <c r="CY415" s="417"/>
      <c r="CZ415" s="417"/>
      <c r="DA415" s="417"/>
      <c r="DB415" s="417"/>
      <c r="DC415" s="417"/>
      <c r="DD415" s="417"/>
      <c r="DE415" s="417"/>
      <c r="DF415" s="417"/>
      <c r="DG415" s="417"/>
      <c r="DH415" s="417"/>
      <c r="DI415" s="417"/>
      <c r="DJ415" s="417"/>
      <c r="DK415" s="417"/>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7" hidden="1" customHeight="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s="420" customFormat="1" ht="16.149999999999999" hidden="1">
      <c r="A2" s="423" t="s">
        <v>4</v>
      </c>
      <c r="B2" s="423">
        <v>1</v>
      </c>
      <c r="C2" s="418" t="s">
        <v>6</v>
      </c>
      <c r="D2" s="419">
        <v>0</v>
      </c>
      <c r="E2" s="419">
        <v>144</v>
      </c>
      <c r="F2" s="419">
        <v>387</v>
      </c>
      <c r="G2" s="419">
        <v>637</v>
      </c>
      <c r="H2" s="419">
        <v>894</v>
      </c>
      <c r="I2" s="419">
        <v>1158</v>
      </c>
      <c r="J2" s="419">
        <v>1430</v>
      </c>
      <c r="K2" s="419">
        <v>1468</v>
      </c>
      <c r="L2" s="419">
        <v>1507</v>
      </c>
      <c r="M2" s="419">
        <v>1548</v>
      </c>
      <c r="N2" s="419">
        <v>1589</v>
      </c>
      <c r="O2" s="419">
        <v>1632</v>
      </c>
      <c r="P2" s="419">
        <v>1676</v>
      </c>
      <c r="Q2" s="419">
        <v>1720</v>
      </c>
      <c r="R2" s="419">
        <v>1766</v>
      </c>
      <c r="S2" s="419">
        <v>1813</v>
      </c>
      <c r="T2" s="419">
        <v>1860</v>
      </c>
      <c r="U2" s="419">
        <v>1909</v>
      </c>
      <c r="V2" s="419">
        <v>1958</v>
      </c>
      <c r="W2" s="419">
        <v>2009</v>
      </c>
      <c r="X2" s="419">
        <v>2060</v>
      </c>
      <c r="Y2" s="419">
        <v>2114</v>
      </c>
      <c r="Z2" s="419">
        <v>2168</v>
      </c>
      <c r="AA2" s="419">
        <v>2224</v>
      </c>
      <c r="AB2" s="419">
        <v>2282</v>
      </c>
      <c r="AC2" s="419">
        <v>2341</v>
      </c>
      <c r="AD2" s="419">
        <v>2401</v>
      </c>
      <c r="AE2" s="419">
        <v>2463</v>
      </c>
      <c r="AF2" s="419">
        <v>2527</v>
      </c>
      <c r="AG2" s="419">
        <v>2593</v>
      </c>
      <c r="AH2" s="419">
        <v>2660</v>
      </c>
      <c r="AI2" s="419">
        <v>2728</v>
      </c>
      <c r="AJ2" s="419">
        <v>2798</v>
      </c>
      <c r="AK2" s="419">
        <v>2869</v>
      </c>
      <c r="AL2" s="419">
        <v>2942</v>
      </c>
      <c r="AM2" s="419">
        <v>3017</v>
      </c>
      <c r="AN2" s="419">
        <v>3093</v>
      </c>
      <c r="AO2" s="419">
        <v>3171</v>
      </c>
      <c r="AP2" s="419">
        <v>3250</v>
      </c>
      <c r="AQ2" s="419">
        <v>3331</v>
      </c>
      <c r="AR2" s="419">
        <v>3413</v>
      </c>
      <c r="AS2" s="419">
        <v>3497</v>
      </c>
      <c r="AT2" s="419">
        <v>3582</v>
      </c>
      <c r="AU2" s="419">
        <v>3669</v>
      </c>
      <c r="AV2" s="419">
        <v>3757</v>
      </c>
      <c r="AW2" s="419">
        <v>3847</v>
      </c>
      <c r="AX2" s="419">
        <v>3938</v>
      </c>
      <c r="AY2" s="419">
        <v>4030</v>
      </c>
      <c r="AZ2" s="419">
        <v>4124</v>
      </c>
      <c r="BA2" s="419">
        <v>4220</v>
      </c>
      <c r="BB2" s="419">
        <v>4317</v>
      </c>
      <c r="BC2" s="419">
        <v>4416</v>
      </c>
      <c r="BD2" s="419">
        <v>4516</v>
      </c>
      <c r="BE2" s="419">
        <v>4618</v>
      </c>
      <c r="BF2" s="419">
        <v>4722</v>
      </c>
      <c r="BG2" s="419">
        <v>4828</v>
      </c>
      <c r="BH2" s="419">
        <v>4934</v>
      </c>
      <c r="BI2" s="419">
        <v>5042</v>
      </c>
      <c r="BJ2" s="419">
        <v>5152</v>
      </c>
      <c r="BK2" s="419">
        <v>5263</v>
      </c>
      <c r="BL2" s="419">
        <v>5376</v>
      </c>
      <c r="BM2" s="419">
        <v>5489</v>
      </c>
      <c r="BN2" s="419">
        <v>5604</v>
      </c>
      <c r="BO2" s="419">
        <v>5720</v>
      </c>
      <c r="BP2" s="419">
        <v>5838</v>
      </c>
      <c r="BQ2" s="419">
        <v>5956</v>
      </c>
      <c r="BR2" s="419">
        <v>6074</v>
      </c>
      <c r="BS2" s="419">
        <v>6193</v>
      </c>
      <c r="BT2" s="419">
        <v>6312</v>
      </c>
      <c r="BU2" s="419">
        <v>6432</v>
      </c>
      <c r="BV2" s="419">
        <v>6551</v>
      </c>
      <c r="BW2" s="419">
        <v>6667</v>
      </c>
      <c r="BX2" s="419">
        <v>6783</v>
      </c>
      <c r="BY2" s="419">
        <v>6898</v>
      </c>
      <c r="BZ2" s="419">
        <v>7012</v>
      </c>
      <c r="CA2" s="419">
        <v>7125</v>
      </c>
      <c r="CB2" s="419">
        <v>7238</v>
      </c>
      <c r="CC2" s="419">
        <v>7349</v>
      </c>
      <c r="CD2" s="419">
        <v>7459</v>
      </c>
      <c r="CE2" s="419">
        <v>7568</v>
      </c>
      <c r="CF2" s="419">
        <v>7674</v>
      </c>
      <c r="CG2" s="419">
        <v>7779</v>
      </c>
      <c r="CH2" s="419">
        <v>7881</v>
      </c>
      <c r="CI2" s="419">
        <v>7982</v>
      </c>
      <c r="CJ2" s="419">
        <v>8080</v>
      </c>
      <c r="CK2" s="419">
        <v>8176</v>
      </c>
      <c r="CL2" s="419">
        <v>8270</v>
      </c>
      <c r="CM2" s="419">
        <v>8362</v>
      </c>
      <c r="CN2" s="419">
        <v>8450</v>
      </c>
      <c r="CO2" s="419">
        <v>8536</v>
      </c>
      <c r="CP2" s="419">
        <v>8620</v>
      </c>
      <c r="CQ2" s="419">
        <v>8701</v>
      </c>
      <c r="CR2" s="419">
        <v>8778</v>
      </c>
      <c r="CS2" s="419">
        <v>8852</v>
      </c>
      <c r="CT2" s="419">
        <v>8923</v>
      </c>
      <c r="CU2" s="419">
        <v>8992</v>
      </c>
      <c r="CV2" s="419">
        <v>9058</v>
      </c>
      <c r="CW2" s="419">
        <v>9121</v>
      </c>
      <c r="CX2" s="419">
        <v>9181</v>
      </c>
      <c r="CY2" s="419">
        <v>9239</v>
      </c>
      <c r="CZ2" s="419">
        <v>9293</v>
      </c>
      <c r="DA2" s="419">
        <v>9345</v>
      </c>
      <c r="DB2" s="419">
        <v>9393</v>
      </c>
      <c r="DC2" s="419">
        <v>9441</v>
      </c>
      <c r="DD2" s="419">
        <v>9487</v>
      </c>
      <c r="DE2" s="419">
        <v>9535</v>
      </c>
      <c r="DF2" s="419">
        <v>9589</v>
      </c>
      <c r="DG2" s="419">
        <v>9644</v>
      </c>
      <c r="DH2" s="419">
        <v>9709</v>
      </c>
      <c r="DI2" s="419">
        <v>9807</v>
      </c>
      <c r="DJ2" s="419">
        <v>0</v>
      </c>
      <c r="DK2" s="416"/>
    </row>
    <row r="3" spans="1:115" s="420" customFormat="1" ht="16.149999999999999" hidden="1">
      <c r="A3" s="423" t="s">
        <v>4</v>
      </c>
      <c r="B3" s="423">
        <v>1</v>
      </c>
      <c r="C3" s="418" t="s">
        <v>7</v>
      </c>
      <c r="D3" s="419">
        <v>0</v>
      </c>
      <c r="E3" s="419">
        <v>147</v>
      </c>
      <c r="F3" s="419">
        <v>397</v>
      </c>
      <c r="G3" s="419">
        <v>654</v>
      </c>
      <c r="H3" s="419">
        <v>918</v>
      </c>
      <c r="I3" s="419">
        <v>1189</v>
      </c>
      <c r="J3" s="419">
        <v>1468</v>
      </c>
      <c r="K3" s="419">
        <v>1507</v>
      </c>
      <c r="L3" s="419">
        <v>1548</v>
      </c>
      <c r="M3" s="419">
        <v>1589</v>
      </c>
      <c r="N3" s="419">
        <v>1632</v>
      </c>
      <c r="O3" s="419">
        <v>1676</v>
      </c>
      <c r="P3" s="419">
        <v>1720</v>
      </c>
      <c r="Q3" s="419">
        <v>1766</v>
      </c>
      <c r="R3" s="419">
        <v>1813</v>
      </c>
      <c r="S3" s="419">
        <v>1860</v>
      </c>
      <c r="T3" s="419">
        <v>1909</v>
      </c>
      <c r="U3" s="419">
        <v>1958</v>
      </c>
      <c r="V3" s="419">
        <v>2009</v>
      </c>
      <c r="W3" s="419">
        <v>2060</v>
      </c>
      <c r="X3" s="419">
        <v>2114</v>
      </c>
      <c r="Y3" s="419">
        <v>2168</v>
      </c>
      <c r="Z3" s="419">
        <v>2224</v>
      </c>
      <c r="AA3" s="419">
        <v>2282</v>
      </c>
      <c r="AB3" s="419">
        <v>2341</v>
      </c>
      <c r="AC3" s="419">
        <v>2401</v>
      </c>
      <c r="AD3" s="419">
        <v>2463</v>
      </c>
      <c r="AE3" s="419">
        <v>2527</v>
      </c>
      <c r="AF3" s="419">
        <v>2593</v>
      </c>
      <c r="AG3" s="419">
        <v>2660</v>
      </c>
      <c r="AH3" s="419">
        <v>2728</v>
      </c>
      <c r="AI3" s="419">
        <v>2798</v>
      </c>
      <c r="AJ3" s="419">
        <v>2869</v>
      </c>
      <c r="AK3" s="419">
        <v>2942</v>
      </c>
      <c r="AL3" s="419">
        <v>3017</v>
      </c>
      <c r="AM3" s="419">
        <v>3093</v>
      </c>
      <c r="AN3" s="419">
        <v>3171</v>
      </c>
      <c r="AO3" s="419">
        <v>3250</v>
      </c>
      <c r="AP3" s="419">
        <v>3331</v>
      </c>
      <c r="AQ3" s="419">
        <v>3413</v>
      </c>
      <c r="AR3" s="419">
        <v>3497</v>
      </c>
      <c r="AS3" s="419">
        <v>3582</v>
      </c>
      <c r="AT3" s="419">
        <v>3669</v>
      </c>
      <c r="AU3" s="419">
        <v>3757</v>
      </c>
      <c r="AV3" s="419">
        <v>3847</v>
      </c>
      <c r="AW3" s="419">
        <v>3938</v>
      </c>
      <c r="AX3" s="419">
        <v>4030</v>
      </c>
      <c r="AY3" s="419">
        <v>4124</v>
      </c>
      <c r="AZ3" s="419">
        <v>4220</v>
      </c>
      <c r="BA3" s="419">
        <v>4317</v>
      </c>
      <c r="BB3" s="419">
        <v>4416</v>
      </c>
      <c r="BC3" s="419">
        <v>4516</v>
      </c>
      <c r="BD3" s="419">
        <v>4618</v>
      </c>
      <c r="BE3" s="419">
        <v>4722</v>
      </c>
      <c r="BF3" s="419">
        <v>4828</v>
      </c>
      <c r="BG3" s="419">
        <v>4934</v>
      </c>
      <c r="BH3" s="419">
        <v>5042</v>
      </c>
      <c r="BI3" s="419">
        <v>5152</v>
      </c>
      <c r="BJ3" s="419">
        <v>5263</v>
      </c>
      <c r="BK3" s="419">
        <v>5376</v>
      </c>
      <c r="BL3" s="419">
        <v>5489</v>
      </c>
      <c r="BM3" s="419">
        <v>5604</v>
      </c>
      <c r="BN3" s="419">
        <v>5720</v>
      </c>
      <c r="BO3" s="419">
        <v>5838</v>
      </c>
      <c r="BP3" s="419">
        <v>5956</v>
      </c>
      <c r="BQ3" s="419">
        <v>6074</v>
      </c>
      <c r="BR3" s="419">
        <v>6193</v>
      </c>
      <c r="BS3" s="419">
        <v>6312</v>
      </c>
      <c r="BT3" s="419">
        <v>6432</v>
      </c>
      <c r="BU3" s="419">
        <v>6551</v>
      </c>
      <c r="BV3" s="419">
        <v>6667</v>
      </c>
      <c r="BW3" s="419">
        <v>6783</v>
      </c>
      <c r="BX3" s="419">
        <v>6898</v>
      </c>
      <c r="BY3" s="419">
        <v>7012</v>
      </c>
      <c r="BZ3" s="419">
        <v>7125</v>
      </c>
      <c r="CA3" s="419">
        <v>7238</v>
      </c>
      <c r="CB3" s="419">
        <v>7349</v>
      </c>
      <c r="CC3" s="419">
        <v>7459</v>
      </c>
      <c r="CD3" s="419">
        <v>7568</v>
      </c>
      <c r="CE3" s="419">
        <v>7674</v>
      </c>
      <c r="CF3" s="419">
        <v>7779</v>
      </c>
      <c r="CG3" s="419">
        <v>7881</v>
      </c>
      <c r="CH3" s="419">
        <v>7982</v>
      </c>
      <c r="CI3" s="419">
        <v>8080</v>
      </c>
      <c r="CJ3" s="419">
        <v>8176</v>
      </c>
      <c r="CK3" s="419">
        <v>8270</v>
      </c>
      <c r="CL3" s="419">
        <v>8362</v>
      </c>
      <c r="CM3" s="419">
        <v>8450</v>
      </c>
      <c r="CN3" s="419">
        <v>8536</v>
      </c>
      <c r="CO3" s="419">
        <v>8620</v>
      </c>
      <c r="CP3" s="419">
        <v>8701</v>
      </c>
      <c r="CQ3" s="419">
        <v>8778</v>
      </c>
      <c r="CR3" s="419">
        <v>8852</v>
      </c>
      <c r="CS3" s="419">
        <v>8923</v>
      </c>
      <c r="CT3" s="419">
        <v>8992</v>
      </c>
      <c r="CU3" s="419">
        <v>9058</v>
      </c>
      <c r="CV3" s="419">
        <v>9121</v>
      </c>
      <c r="CW3" s="419">
        <v>9181</v>
      </c>
      <c r="CX3" s="419">
        <v>9239</v>
      </c>
      <c r="CY3" s="419">
        <v>9293</v>
      </c>
      <c r="CZ3" s="419">
        <v>9345</v>
      </c>
      <c r="DA3" s="419">
        <v>9393</v>
      </c>
      <c r="DB3" s="419">
        <v>9441</v>
      </c>
      <c r="DC3" s="419">
        <v>9487</v>
      </c>
      <c r="DD3" s="419">
        <v>9535</v>
      </c>
      <c r="DE3" s="419">
        <v>9589</v>
      </c>
      <c r="DF3" s="419">
        <v>9644</v>
      </c>
      <c r="DG3" s="419">
        <v>9709</v>
      </c>
      <c r="DH3" s="419">
        <v>9807</v>
      </c>
      <c r="DI3" s="419">
        <v>0</v>
      </c>
      <c r="DJ3" s="419">
        <v>0</v>
      </c>
      <c r="DK3" s="416"/>
    </row>
    <row r="4" spans="1:115" s="420" customFormat="1" ht="16.149999999999999" hidden="1">
      <c r="A4" s="423" t="s">
        <v>4</v>
      </c>
      <c r="B4" s="423">
        <v>1</v>
      </c>
      <c r="C4" s="418" t="s">
        <v>8</v>
      </c>
      <c r="D4" s="419">
        <v>0</v>
      </c>
      <c r="E4" s="419">
        <v>151</v>
      </c>
      <c r="F4" s="419">
        <v>408</v>
      </c>
      <c r="G4" s="419">
        <v>671</v>
      </c>
      <c r="H4" s="419">
        <v>942</v>
      </c>
      <c r="I4" s="419">
        <v>1221</v>
      </c>
      <c r="J4" s="419">
        <v>1507</v>
      </c>
      <c r="K4" s="419">
        <v>1548</v>
      </c>
      <c r="L4" s="419">
        <v>1589</v>
      </c>
      <c r="M4" s="419">
        <v>1632</v>
      </c>
      <c r="N4" s="419">
        <v>1676</v>
      </c>
      <c r="O4" s="419">
        <v>1720</v>
      </c>
      <c r="P4" s="419">
        <v>1766</v>
      </c>
      <c r="Q4" s="419">
        <v>1813</v>
      </c>
      <c r="R4" s="419">
        <v>1860</v>
      </c>
      <c r="S4" s="419">
        <v>1909</v>
      </c>
      <c r="T4" s="419">
        <v>1958</v>
      </c>
      <c r="U4" s="419">
        <v>2009</v>
      </c>
      <c r="V4" s="419">
        <v>2060</v>
      </c>
      <c r="W4" s="419">
        <v>2114</v>
      </c>
      <c r="X4" s="419">
        <v>2168</v>
      </c>
      <c r="Y4" s="419">
        <v>2224</v>
      </c>
      <c r="Z4" s="419">
        <v>2282</v>
      </c>
      <c r="AA4" s="419">
        <v>2341</v>
      </c>
      <c r="AB4" s="419">
        <v>2401</v>
      </c>
      <c r="AC4" s="419">
        <v>2463</v>
      </c>
      <c r="AD4" s="419">
        <v>2527</v>
      </c>
      <c r="AE4" s="419">
        <v>2593</v>
      </c>
      <c r="AF4" s="419">
        <v>2660</v>
      </c>
      <c r="AG4" s="419">
        <v>2728</v>
      </c>
      <c r="AH4" s="419">
        <v>2798</v>
      </c>
      <c r="AI4" s="419">
        <v>2869</v>
      </c>
      <c r="AJ4" s="419">
        <v>2942</v>
      </c>
      <c r="AK4" s="419">
        <v>3017</v>
      </c>
      <c r="AL4" s="419">
        <v>3093</v>
      </c>
      <c r="AM4" s="419">
        <v>3171</v>
      </c>
      <c r="AN4" s="419">
        <v>3250</v>
      </c>
      <c r="AO4" s="419">
        <v>3331</v>
      </c>
      <c r="AP4" s="419">
        <v>3413</v>
      </c>
      <c r="AQ4" s="419">
        <v>3497</v>
      </c>
      <c r="AR4" s="419">
        <v>3582</v>
      </c>
      <c r="AS4" s="419">
        <v>3669</v>
      </c>
      <c r="AT4" s="419">
        <v>3757</v>
      </c>
      <c r="AU4" s="419">
        <v>3847</v>
      </c>
      <c r="AV4" s="419">
        <v>3938</v>
      </c>
      <c r="AW4" s="419">
        <v>4030</v>
      </c>
      <c r="AX4" s="419">
        <v>4124</v>
      </c>
      <c r="AY4" s="419">
        <v>4220</v>
      </c>
      <c r="AZ4" s="419">
        <v>4317</v>
      </c>
      <c r="BA4" s="419">
        <v>4416</v>
      </c>
      <c r="BB4" s="419">
        <v>4516</v>
      </c>
      <c r="BC4" s="419">
        <v>4618</v>
      </c>
      <c r="BD4" s="419">
        <v>4722</v>
      </c>
      <c r="BE4" s="419">
        <v>4828</v>
      </c>
      <c r="BF4" s="419">
        <v>4934</v>
      </c>
      <c r="BG4" s="419">
        <v>5042</v>
      </c>
      <c r="BH4" s="419">
        <v>5152</v>
      </c>
      <c r="BI4" s="419">
        <v>5263</v>
      </c>
      <c r="BJ4" s="419">
        <v>5376</v>
      </c>
      <c r="BK4" s="419">
        <v>5489</v>
      </c>
      <c r="BL4" s="419">
        <v>5604</v>
      </c>
      <c r="BM4" s="419">
        <v>5720</v>
      </c>
      <c r="BN4" s="419">
        <v>5838</v>
      </c>
      <c r="BO4" s="419">
        <v>5956</v>
      </c>
      <c r="BP4" s="419">
        <v>6074</v>
      </c>
      <c r="BQ4" s="419">
        <v>6193</v>
      </c>
      <c r="BR4" s="419">
        <v>6312</v>
      </c>
      <c r="BS4" s="419">
        <v>6432</v>
      </c>
      <c r="BT4" s="419">
        <v>6551</v>
      </c>
      <c r="BU4" s="419">
        <v>6667</v>
      </c>
      <c r="BV4" s="419">
        <v>6783</v>
      </c>
      <c r="BW4" s="419">
        <v>6898</v>
      </c>
      <c r="BX4" s="419">
        <v>7012</v>
      </c>
      <c r="BY4" s="419">
        <v>7125</v>
      </c>
      <c r="BZ4" s="419">
        <v>7238</v>
      </c>
      <c r="CA4" s="419">
        <v>7349</v>
      </c>
      <c r="CB4" s="419">
        <v>7459</v>
      </c>
      <c r="CC4" s="419">
        <v>7568</v>
      </c>
      <c r="CD4" s="419">
        <v>7674</v>
      </c>
      <c r="CE4" s="419">
        <v>7779</v>
      </c>
      <c r="CF4" s="419">
        <v>7881</v>
      </c>
      <c r="CG4" s="419">
        <v>7982</v>
      </c>
      <c r="CH4" s="419">
        <v>8080</v>
      </c>
      <c r="CI4" s="419">
        <v>8176</v>
      </c>
      <c r="CJ4" s="419">
        <v>8270</v>
      </c>
      <c r="CK4" s="419">
        <v>8362</v>
      </c>
      <c r="CL4" s="419">
        <v>8450</v>
      </c>
      <c r="CM4" s="419">
        <v>8536</v>
      </c>
      <c r="CN4" s="419">
        <v>8620</v>
      </c>
      <c r="CO4" s="419">
        <v>8701</v>
      </c>
      <c r="CP4" s="419">
        <v>8778</v>
      </c>
      <c r="CQ4" s="419">
        <v>8852</v>
      </c>
      <c r="CR4" s="419">
        <v>8923</v>
      </c>
      <c r="CS4" s="419">
        <v>8992</v>
      </c>
      <c r="CT4" s="419">
        <v>9058</v>
      </c>
      <c r="CU4" s="419">
        <v>9121</v>
      </c>
      <c r="CV4" s="419">
        <v>9181</v>
      </c>
      <c r="CW4" s="419">
        <v>9239</v>
      </c>
      <c r="CX4" s="419">
        <v>9293</v>
      </c>
      <c r="CY4" s="419">
        <v>9345</v>
      </c>
      <c r="CZ4" s="419">
        <v>9393</v>
      </c>
      <c r="DA4" s="419">
        <v>9441</v>
      </c>
      <c r="DB4" s="419">
        <v>9487</v>
      </c>
      <c r="DC4" s="419">
        <v>9535</v>
      </c>
      <c r="DD4" s="419">
        <v>9589</v>
      </c>
      <c r="DE4" s="419">
        <v>9644</v>
      </c>
      <c r="DF4" s="419">
        <v>9709</v>
      </c>
      <c r="DG4" s="419">
        <v>9807</v>
      </c>
      <c r="DH4" s="419">
        <v>0</v>
      </c>
      <c r="DI4" s="419">
        <v>0</v>
      </c>
      <c r="DJ4" s="419">
        <v>0</v>
      </c>
      <c r="DK4" s="416"/>
    </row>
    <row r="5" spans="1:115" s="420" customFormat="1" ht="16.149999999999999" hidden="1">
      <c r="A5" s="423" t="s">
        <v>4</v>
      </c>
      <c r="B5" s="423">
        <v>1</v>
      </c>
      <c r="C5" s="418" t="s">
        <v>9</v>
      </c>
      <c r="D5" s="419">
        <v>0</v>
      </c>
      <c r="E5" s="419">
        <v>155</v>
      </c>
      <c r="F5" s="419">
        <v>419</v>
      </c>
      <c r="G5" s="419">
        <v>689</v>
      </c>
      <c r="H5" s="419">
        <v>968</v>
      </c>
      <c r="I5" s="419">
        <v>1254</v>
      </c>
      <c r="J5" s="419">
        <v>1548</v>
      </c>
      <c r="K5" s="419">
        <v>1589</v>
      </c>
      <c r="L5" s="419">
        <v>1632</v>
      </c>
      <c r="M5" s="419">
        <v>1676</v>
      </c>
      <c r="N5" s="419">
        <v>1720</v>
      </c>
      <c r="O5" s="419">
        <v>1766</v>
      </c>
      <c r="P5" s="419">
        <v>1813</v>
      </c>
      <c r="Q5" s="419">
        <v>1860</v>
      </c>
      <c r="R5" s="419">
        <v>1909</v>
      </c>
      <c r="S5" s="419">
        <v>1958</v>
      </c>
      <c r="T5" s="419">
        <v>2009</v>
      </c>
      <c r="U5" s="419">
        <v>2060</v>
      </c>
      <c r="V5" s="419">
        <v>2114</v>
      </c>
      <c r="W5" s="419">
        <v>2168</v>
      </c>
      <c r="X5" s="419">
        <v>2224</v>
      </c>
      <c r="Y5" s="419">
        <v>2282</v>
      </c>
      <c r="Z5" s="419">
        <v>2341</v>
      </c>
      <c r="AA5" s="419">
        <v>2401</v>
      </c>
      <c r="AB5" s="419">
        <v>2463</v>
      </c>
      <c r="AC5" s="419">
        <v>2527</v>
      </c>
      <c r="AD5" s="419">
        <v>2593</v>
      </c>
      <c r="AE5" s="419">
        <v>2660</v>
      </c>
      <c r="AF5" s="419">
        <v>2728</v>
      </c>
      <c r="AG5" s="419">
        <v>2798</v>
      </c>
      <c r="AH5" s="419">
        <v>2869</v>
      </c>
      <c r="AI5" s="419">
        <v>2942</v>
      </c>
      <c r="AJ5" s="419">
        <v>3017</v>
      </c>
      <c r="AK5" s="419">
        <v>3093</v>
      </c>
      <c r="AL5" s="419">
        <v>3171</v>
      </c>
      <c r="AM5" s="419">
        <v>3250</v>
      </c>
      <c r="AN5" s="419">
        <v>3331</v>
      </c>
      <c r="AO5" s="419">
        <v>3413</v>
      </c>
      <c r="AP5" s="419">
        <v>3497</v>
      </c>
      <c r="AQ5" s="419">
        <v>3582</v>
      </c>
      <c r="AR5" s="419">
        <v>3669</v>
      </c>
      <c r="AS5" s="419">
        <v>3757</v>
      </c>
      <c r="AT5" s="419">
        <v>3847</v>
      </c>
      <c r="AU5" s="419">
        <v>3938</v>
      </c>
      <c r="AV5" s="419">
        <v>4030</v>
      </c>
      <c r="AW5" s="419">
        <v>4124</v>
      </c>
      <c r="AX5" s="419">
        <v>4220</v>
      </c>
      <c r="AY5" s="419">
        <v>4317</v>
      </c>
      <c r="AZ5" s="419">
        <v>4416</v>
      </c>
      <c r="BA5" s="419">
        <v>4516</v>
      </c>
      <c r="BB5" s="419">
        <v>4618</v>
      </c>
      <c r="BC5" s="419">
        <v>4722</v>
      </c>
      <c r="BD5" s="419">
        <v>4828</v>
      </c>
      <c r="BE5" s="419">
        <v>4934</v>
      </c>
      <c r="BF5" s="419">
        <v>5042</v>
      </c>
      <c r="BG5" s="419">
        <v>5152</v>
      </c>
      <c r="BH5" s="419">
        <v>5263</v>
      </c>
      <c r="BI5" s="419">
        <v>5376</v>
      </c>
      <c r="BJ5" s="419">
        <v>5489</v>
      </c>
      <c r="BK5" s="419">
        <v>5604</v>
      </c>
      <c r="BL5" s="419">
        <v>5720</v>
      </c>
      <c r="BM5" s="419">
        <v>5838</v>
      </c>
      <c r="BN5" s="419">
        <v>5956</v>
      </c>
      <c r="BO5" s="419">
        <v>6074</v>
      </c>
      <c r="BP5" s="419">
        <v>6193</v>
      </c>
      <c r="BQ5" s="419">
        <v>6312</v>
      </c>
      <c r="BR5" s="419">
        <v>6432</v>
      </c>
      <c r="BS5" s="419">
        <v>6551</v>
      </c>
      <c r="BT5" s="419">
        <v>6667</v>
      </c>
      <c r="BU5" s="419">
        <v>6783</v>
      </c>
      <c r="BV5" s="419">
        <v>6898</v>
      </c>
      <c r="BW5" s="419">
        <v>7012</v>
      </c>
      <c r="BX5" s="419">
        <v>7125</v>
      </c>
      <c r="BY5" s="419">
        <v>7238</v>
      </c>
      <c r="BZ5" s="419">
        <v>7349</v>
      </c>
      <c r="CA5" s="419">
        <v>7459</v>
      </c>
      <c r="CB5" s="419">
        <v>7568</v>
      </c>
      <c r="CC5" s="419">
        <v>7674</v>
      </c>
      <c r="CD5" s="419">
        <v>7779</v>
      </c>
      <c r="CE5" s="419">
        <v>7881</v>
      </c>
      <c r="CF5" s="419">
        <v>7982</v>
      </c>
      <c r="CG5" s="419">
        <v>8080</v>
      </c>
      <c r="CH5" s="419">
        <v>8176</v>
      </c>
      <c r="CI5" s="419">
        <v>8270</v>
      </c>
      <c r="CJ5" s="419">
        <v>8362</v>
      </c>
      <c r="CK5" s="419">
        <v>8450</v>
      </c>
      <c r="CL5" s="419">
        <v>8536</v>
      </c>
      <c r="CM5" s="419">
        <v>8620</v>
      </c>
      <c r="CN5" s="419">
        <v>8701</v>
      </c>
      <c r="CO5" s="419">
        <v>8778</v>
      </c>
      <c r="CP5" s="419">
        <v>8852</v>
      </c>
      <c r="CQ5" s="419">
        <v>8923</v>
      </c>
      <c r="CR5" s="419">
        <v>8992</v>
      </c>
      <c r="CS5" s="419">
        <v>9058</v>
      </c>
      <c r="CT5" s="419">
        <v>9121</v>
      </c>
      <c r="CU5" s="419">
        <v>9181</v>
      </c>
      <c r="CV5" s="419">
        <v>9239</v>
      </c>
      <c r="CW5" s="419">
        <v>9293</v>
      </c>
      <c r="CX5" s="419">
        <v>9345</v>
      </c>
      <c r="CY5" s="419">
        <v>9393</v>
      </c>
      <c r="CZ5" s="419">
        <v>9441</v>
      </c>
      <c r="DA5" s="419">
        <v>9487</v>
      </c>
      <c r="DB5" s="419">
        <v>9535</v>
      </c>
      <c r="DC5" s="419">
        <v>9589</v>
      </c>
      <c r="DD5" s="419">
        <v>9644</v>
      </c>
      <c r="DE5" s="419">
        <v>9709</v>
      </c>
      <c r="DF5" s="419">
        <v>9807</v>
      </c>
      <c r="DG5" s="419">
        <v>0</v>
      </c>
      <c r="DH5" s="419">
        <v>0</v>
      </c>
      <c r="DI5" s="419">
        <v>0</v>
      </c>
      <c r="DJ5" s="419">
        <v>0</v>
      </c>
      <c r="DK5" s="416"/>
    </row>
    <row r="6" spans="1:115" s="420" customFormat="1" ht="16.149999999999999" hidden="1">
      <c r="A6" s="423" t="s">
        <v>4</v>
      </c>
      <c r="B6" s="423">
        <v>1</v>
      </c>
      <c r="C6" s="418" t="s">
        <v>10</v>
      </c>
      <c r="D6" s="419">
        <v>0</v>
      </c>
      <c r="E6" s="419">
        <v>159</v>
      </c>
      <c r="F6" s="419">
        <v>430</v>
      </c>
      <c r="G6" s="419">
        <v>708</v>
      </c>
      <c r="H6" s="419">
        <v>994</v>
      </c>
      <c r="I6" s="419">
        <v>1288</v>
      </c>
      <c r="J6" s="419">
        <v>1589</v>
      </c>
      <c r="K6" s="419">
        <v>1632</v>
      </c>
      <c r="L6" s="419">
        <v>1676</v>
      </c>
      <c r="M6" s="419">
        <v>1720</v>
      </c>
      <c r="N6" s="419">
        <v>1766</v>
      </c>
      <c r="O6" s="419">
        <v>1813</v>
      </c>
      <c r="P6" s="419">
        <v>1860</v>
      </c>
      <c r="Q6" s="419">
        <v>1909</v>
      </c>
      <c r="R6" s="419">
        <v>1958</v>
      </c>
      <c r="S6" s="419">
        <v>2009</v>
      </c>
      <c r="T6" s="419">
        <v>2060</v>
      </c>
      <c r="U6" s="419">
        <v>2114</v>
      </c>
      <c r="V6" s="419">
        <v>2168</v>
      </c>
      <c r="W6" s="419">
        <v>2224</v>
      </c>
      <c r="X6" s="419">
        <v>2282</v>
      </c>
      <c r="Y6" s="419">
        <v>2341</v>
      </c>
      <c r="Z6" s="419">
        <v>2401</v>
      </c>
      <c r="AA6" s="419">
        <v>2463</v>
      </c>
      <c r="AB6" s="419">
        <v>2527</v>
      </c>
      <c r="AC6" s="419">
        <v>2593</v>
      </c>
      <c r="AD6" s="419">
        <v>2660</v>
      </c>
      <c r="AE6" s="419">
        <v>2728</v>
      </c>
      <c r="AF6" s="419">
        <v>2798</v>
      </c>
      <c r="AG6" s="419">
        <v>2869</v>
      </c>
      <c r="AH6" s="419">
        <v>2942</v>
      </c>
      <c r="AI6" s="419">
        <v>3017</v>
      </c>
      <c r="AJ6" s="419">
        <v>3093</v>
      </c>
      <c r="AK6" s="419">
        <v>3171</v>
      </c>
      <c r="AL6" s="419">
        <v>3250</v>
      </c>
      <c r="AM6" s="419">
        <v>3331</v>
      </c>
      <c r="AN6" s="419">
        <v>3413</v>
      </c>
      <c r="AO6" s="419">
        <v>3497</v>
      </c>
      <c r="AP6" s="419">
        <v>3582</v>
      </c>
      <c r="AQ6" s="419">
        <v>3669</v>
      </c>
      <c r="AR6" s="419">
        <v>3757</v>
      </c>
      <c r="AS6" s="419">
        <v>3847</v>
      </c>
      <c r="AT6" s="419">
        <v>3938</v>
      </c>
      <c r="AU6" s="419">
        <v>4030</v>
      </c>
      <c r="AV6" s="419">
        <v>4124</v>
      </c>
      <c r="AW6" s="419">
        <v>4220</v>
      </c>
      <c r="AX6" s="419">
        <v>4317</v>
      </c>
      <c r="AY6" s="419">
        <v>4416</v>
      </c>
      <c r="AZ6" s="419">
        <v>4516</v>
      </c>
      <c r="BA6" s="419">
        <v>4618</v>
      </c>
      <c r="BB6" s="419">
        <v>4722</v>
      </c>
      <c r="BC6" s="419">
        <v>4828</v>
      </c>
      <c r="BD6" s="419">
        <v>4934</v>
      </c>
      <c r="BE6" s="419">
        <v>5042</v>
      </c>
      <c r="BF6" s="419">
        <v>5152</v>
      </c>
      <c r="BG6" s="419">
        <v>5263</v>
      </c>
      <c r="BH6" s="419">
        <v>5376</v>
      </c>
      <c r="BI6" s="419">
        <v>5489</v>
      </c>
      <c r="BJ6" s="419">
        <v>5604</v>
      </c>
      <c r="BK6" s="419">
        <v>5720</v>
      </c>
      <c r="BL6" s="419">
        <v>5838</v>
      </c>
      <c r="BM6" s="419">
        <v>5956</v>
      </c>
      <c r="BN6" s="419">
        <v>6074</v>
      </c>
      <c r="BO6" s="419">
        <v>6193</v>
      </c>
      <c r="BP6" s="419">
        <v>6312</v>
      </c>
      <c r="BQ6" s="419">
        <v>6432</v>
      </c>
      <c r="BR6" s="419">
        <v>6551</v>
      </c>
      <c r="BS6" s="419">
        <v>6667</v>
      </c>
      <c r="BT6" s="419">
        <v>6783</v>
      </c>
      <c r="BU6" s="419">
        <v>6898</v>
      </c>
      <c r="BV6" s="419">
        <v>7012</v>
      </c>
      <c r="BW6" s="419">
        <v>7125</v>
      </c>
      <c r="BX6" s="419">
        <v>7238</v>
      </c>
      <c r="BY6" s="419">
        <v>7349</v>
      </c>
      <c r="BZ6" s="419">
        <v>7459</v>
      </c>
      <c r="CA6" s="419">
        <v>7568</v>
      </c>
      <c r="CB6" s="419">
        <v>7674</v>
      </c>
      <c r="CC6" s="419">
        <v>7779</v>
      </c>
      <c r="CD6" s="419">
        <v>7881</v>
      </c>
      <c r="CE6" s="419">
        <v>7982</v>
      </c>
      <c r="CF6" s="419">
        <v>8080</v>
      </c>
      <c r="CG6" s="419">
        <v>8176</v>
      </c>
      <c r="CH6" s="419">
        <v>8270</v>
      </c>
      <c r="CI6" s="419">
        <v>8362</v>
      </c>
      <c r="CJ6" s="419">
        <v>8450</v>
      </c>
      <c r="CK6" s="419">
        <v>8536</v>
      </c>
      <c r="CL6" s="419">
        <v>8620</v>
      </c>
      <c r="CM6" s="419">
        <v>8701</v>
      </c>
      <c r="CN6" s="419">
        <v>8778</v>
      </c>
      <c r="CO6" s="419">
        <v>8852</v>
      </c>
      <c r="CP6" s="419">
        <v>8923</v>
      </c>
      <c r="CQ6" s="419">
        <v>8992</v>
      </c>
      <c r="CR6" s="419">
        <v>9058</v>
      </c>
      <c r="CS6" s="419">
        <v>9121</v>
      </c>
      <c r="CT6" s="419">
        <v>9181</v>
      </c>
      <c r="CU6" s="419">
        <v>9239</v>
      </c>
      <c r="CV6" s="419">
        <v>9293</v>
      </c>
      <c r="CW6" s="419">
        <v>9345</v>
      </c>
      <c r="CX6" s="419">
        <v>9393</v>
      </c>
      <c r="CY6" s="419">
        <v>9441</v>
      </c>
      <c r="CZ6" s="419">
        <v>9487</v>
      </c>
      <c r="DA6" s="419">
        <v>9535</v>
      </c>
      <c r="DB6" s="419">
        <v>9589</v>
      </c>
      <c r="DC6" s="419">
        <v>9644</v>
      </c>
      <c r="DD6" s="419">
        <v>9709</v>
      </c>
      <c r="DE6" s="419">
        <v>9807</v>
      </c>
      <c r="DF6" s="419">
        <v>0</v>
      </c>
      <c r="DG6" s="419">
        <v>0</v>
      </c>
      <c r="DH6" s="419">
        <v>0</v>
      </c>
      <c r="DI6" s="419">
        <v>0</v>
      </c>
      <c r="DJ6" s="419">
        <v>0</v>
      </c>
      <c r="DK6" s="416"/>
    </row>
    <row r="7" spans="1:115" s="420" customFormat="1" ht="16.149999999999999" hidden="1">
      <c r="A7" s="423" t="s">
        <v>4</v>
      </c>
      <c r="B7" s="423">
        <v>1</v>
      </c>
      <c r="C7" s="418" t="s">
        <v>11</v>
      </c>
      <c r="D7" s="419">
        <v>0</v>
      </c>
      <c r="E7" s="419">
        <v>163</v>
      </c>
      <c r="F7" s="419">
        <v>441</v>
      </c>
      <c r="G7" s="419">
        <v>727</v>
      </c>
      <c r="H7" s="419">
        <v>1021</v>
      </c>
      <c r="I7" s="419">
        <v>1322</v>
      </c>
      <c r="J7" s="419">
        <v>1632</v>
      </c>
      <c r="K7" s="419">
        <v>1676</v>
      </c>
      <c r="L7" s="419">
        <v>1720</v>
      </c>
      <c r="M7" s="419">
        <v>1766</v>
      </c>
      <c r="N7" s="419">
        <v>1813</v>
      </c>
      <c r="O7" s="419">
        <v>1860</v>
      </c>
      <c r="P7" s="419">
        <v>1909</v>
      </c>
      <c r="Q7" s="419">
        <v>1958</v>
      </c>
      <c r="R7" s="419">
        <v>2009</v>
      </c>
      <c r="S7" s="419">
        <v>2060</v>
      </c>
      <c r="T7" s="419">
        <v>2114</v>
      </c>
      <c r="U7" s="419">
        <v>2168</v>
      </c>
      <c r="V7" s="419">
        <v>2224</v>
      </c>
      <c r="W7" s="419">
        <v>2282</v>
      </c>
      <c r="X7" s="419">
        <v>2341</v>
      </c>
      <c r="Y7" s="419">
        <v>2401</v>
      </c>
      <c r="Z7" s="419">
        <v>2463</v>
      </c>
      <c r="AA7" s="419">
        <v>2527</v>
      </c>
      <c r="AB7" s="419">
        <v>2593</v>
      </c>
      <c r="AC7" s="419">
        <v>2660</v>
      </c>
      <c r="AD7" s="419">
        <v>2728</v>
      </c>
      <c r="AE7" s="419">
        <v>2798</v>
      </c>
      <c r="AF7" s="419">
        <v>2869</v>
      </c>
      <c r="AG7" s="419">
        <v>2942</v>
      </c>
      <c r="AH7" s="419">
        <v>3017</v>
      </c>
      <c r="AI7" s="419">
        <v>3093</v>
      </c>
      <c r="AJ7" s="419">
        <v>3171</v>
      </c>
      <c r="AK7" s="419">
        <v>3250</v>
      </c>
      <c r="AL7" s="419">
        <v>3331</v>
      </c>
      <c r="AM7" s="419">
        <v>3413</v>
      </c>
      <c r="AN7" s="419">
        <v>3497</v>
      </c>
      <c r="AO7" s="419">
        <v>3582</v>
      </c>
      <c r="AP7" s="419">
        <v>3669</v>
      </c>
      <c r="AQ7" s="419">
        <v>3757</v>
      </c>
      <c r="AR7" s="419">
        <v>3847</v>
      </c>
      <c r="AS7" s="419">
        <v>3938</v>
      </c>
      <c r="AT7" s="419">
        <v>4030</v>
      </c>
      <c r="AU7" s="419">
        <v>4124</v>
      </c>
      <c r="AV7" s="419">
        <v>4220</v>
      </c>
      <c r="AW7" s="419">
        <v>4317</v>
      </c>
      <c r="AX7" s="419">
        <v>4416</v>
      </c>
      <c r="AY7" s="419">
        <v>4516</v>
      </c>
      <c r="AZ7" s="419">
        <v>4618</v>
      </c>
      <c r="BA7" s="419">
        <v>4722</v>
      </c>
      <c r="BB7" s="419">
        <v>4828</v>
      </c>
      <c r="BC7" s="419">
        <v>4934</v>
      </c>
      <c r="BD7" s="419">
        <v>5042</v>
      </c>
      <c r="BE7" s="419">
        <v>5152</v>
      </c>
      <c r="BF7" s="419">
        <v>5263</v>
      </c>
      <c r="BG7" s="419">
        <v>5376</v>
      </c>
      <c r="BH7" s="419">
        <v>5489</v>
      </c>
      <c r="BI7" s="419">
        <v>5604</v>
      </c>
      <c r="BJ7" s="419">
        <v>5720</v>
      </c>
      <c r="BK7" s="419">
        <v>5838</v>
      </c>
      <c r="BL7" s="419">
        <v>5956</v>
      </c>
      <c r="BM7" s="419">
        <v>6074</v>
      </c>
      <c r="BN7" s="419">
        <v>6193</v>
      </c>
      <c r="BO7" s="419">
        <v>6312</v>
      </c>
      <c r="BP7" s="419">
        <v>6432</v>
      </c>
      <c r="BQ7" s="419">
        <v>6551</v>
      </c>
      <c r="BR7" s="419">
        <v>6667</v>
      </c>
      <c r="BS7" s="419">
        <v>6783</v>
      </c>
      <c r="BT7" s="419">
        <v>6898</v>
      </c>
      <c r="BU7" s="419">
        <v>7012</v>
      </c>
      <c r="BV7" s="419">
        <v>7125</v>
      </c>
      <c r="BW7" s="419">
        <v>7238</v>
      </c>
      <c r="BX7" s="419">
        <v>7349</v>
      </c>
      <c r="BY7" s="419">
        <v>7459</v>
      </c>
      <c r="BZ7" s="419">
        <v>7568</v>
      </c>
      <c r="CA7" s="419">
        <v>7674</v>
      </c>
      <c r="CB7" s="419">
        <v>7779</v>
      </c>
      <c r="CC7" s="419">
        <v>7881</v>
      </c>
      <c r="CD7" s="419">
        <v>7982</v>
      </c>
      <c r="CE7" s="419">
        <v>8080</v>
      </c>
      <c r="CF7" s="419">
        <v>8176</v>
      </c>
      <c r="CG7" s="419">
        <v>8270</v>
      </c>
      <c r="CH7" s="419">
        <v>8362</v>
      </c>
      <c r="CI7" s="419">
        <v>8450</v>
      </c>
      <c r="CJ7" s="419">
        <v>8536</v>
      </c>
      <c r="CK7" s="419">
        <v>8620</v>
      </c>
      <c r="CL7" s="419">
        <v>8701</v>
      </c>
      <c r="CM7" s="419">
        <v>8778</v>
      </c>
      <c r="CN7" s="419">
        <v>8852</v>
      </c>
      <c r="CO7" s="419">
        <v>8923</v>
      </c>
      <c r="CP7" s="419">
        <v>8992</v>
      </c>
      <c r="CQ7" s="419">
        <v>9058</v>
      </c>
      <c r="CR7" s="419">
        <v>9121</v>
      </c>
      <c r="CS7" s="419">
        <v>9181</v>
      </c>
      <c r="CT7" s="419">
        <v>9239</v>
      </c>
      <c r="CU7" s="419">
        <v>9293</v>
      </c>
      <c r="CV7" s="419">
        <v>9345</v>
      </c>
      <c r="CW7" s="419">
        <v>9393</v>
      </c>
      <c r="CX7" s="419">
        <v>9441</v>
      </c>
      <c r="CY7" s="419">
        <v>9487</v>
      </c>
      <c r="CZ7" s="419">
        <v>9535</v>
      </c>
      <c r="DA7" s="419">
        <v>9589</v>
      </c>
      <c r="DB7" s="419">
        <v>9644</v>
      </c>
      <c r="DC7" s="419">
        <v>9709</v>
      </c>
      <c r="DD7" s="419">
        <v>9807</v>
      </c>
      <c r="DE7" s="419">
        <v>0</v>
      </c>
      <c r="DF7" s="419">
        <v>0</v>
      </c>
      <c r="DG7" s="419">
        <v>0</v>
      </c>
      <c r="DH7" s="419">
        <v>0</v>
      </c>
      <c r="DI7" s="419">
        <v>0</v>
      </c>
      <c r="DJ7" s="419">
        <v>0</v>
      </c>
      <c r="DK7" s="416"/>
    </row>
    <row r="8" spans="1:115" s="420" customFormat="1" ht="16.149999999999999" hidden="1">
      <c r="A8" s="423" t="s">
        <v>4</v>
      </c>
      <c r="B8" s="423">
        <v>1</v>
      </c>
      <c r="C8" s="418" t="s">
        <v>4</v>
      </c>
      <c r="D8" s="419">
        <v>0</v>
      </c>
      <c r="E8" s="419">
        <v>168</v>
      </c>
      <c r="F8" s="419">
        <v>453</v>
      </c>
      <c r="G8" s="419">
        <v>747</v>
      </c>
      <c r="H8" s="419">
        <v>1048</v>
      </c>
      <c r="I8" s="419">
        <v>1358</v>
      </c>
      <c r="J8" s="419">
        <v>1676</v>
      </c>
      <c r="K8" s="419">
        <v>1720</v>
      </c>
      <c r="L8" s="419">
        <v>1766</v>
      </c>
      <c r="M8" s="419">
        <v>1813</v>
      </c>
      <c r="N8" s="419">
        <v>1860</v>
      </c>
      <c r="O8" s="419">
        <v>1909</v>
      </c>
      <c r="P8" s="419">
        <v>1958</v>
      </c>
      <c r="Q8" s="419">
        <v>2009</v>
      </c>
      <c r="R8" s="419">
        <v>2060</v>
      </c>
      <c r="S8" s="419">
        <v>2114</v>
      </c>
      <c r="T8" s="419">
        <v>2168</v>
      </c>
      <c r="U8" s="419">
        <v>2224</v>
      </c>
      <c r="V8" s="419">
        <v>2282</v>
      </c>
      <c r="W8" s="419">
        <v>2341</v>
      </c>
      <c r="X8" s="419">
        <v>2401</v>
      </c>
      <c r="Y8" s="419">
        <v>2463</v>
      </c>
      <c r="Z8" s="419">
        <v>2527</v>
      </c>
      <c r="AA8" s="419">
        <v>2593</v>
      </c>
      <c r="AB8" s="419">
        <v>2660</v>
      </c>
      <c r="AC8" s="419">
        <v>2728</v>
      </c>
      <c r="AD8" s="419">
        <v>2798</v>
      </c>
      <c r="AE8" s="419">
        <v>2869</v>
      </c>
      <c r="AF8" s="419">
        <v>2942</v>
      </c>
      <c r="AG8" s="419">
        <v>3017</v>
      </c>
      <c r="AH8" s="419">
        <v>3093</v>
      </c>
      <c r="AI8" s="419">
        <v>3171</v>
      </c>
      <c r="AJ8" s="419">
        <v>3250</v>
      </c>
      <c r="AK8" s="419">
        <v>3331</v>
      </c>
      <c r="AL8" s="419">
        <v>3413</v>
      </c>
      <c r="AM8" s="419">
        <v>3497</v>
      </c>
      <c r="AN8" s="419">
        <v>3582</v>
      </c>
      <c r="AO8" s="419">
        <v>3669</v>
      </c>
      <c r="AP8" s="419">
        <v>3757</v>
      </c>
      <c r="AQ8" s="419">
        <v>3847</v>
      </c>
      <c r="AR8" s="419">
        <v>3938</v>
      </c>
      <c r="AS8" s="419">
        <v>4030</v>
      </c>
      <c r="AT8" s="419">
        <v>4124</v>
      </c>
      <c r="AU8" s="419">
        <v>4220</v>
      </c>
      <c r="AV8" s="419">
        <v>4317</v>
      </c>
      <c r="AW8" s="419">
        <v>4416</v>
      </c>
      <c r="AX8" s="419">
        <v>4516</v>
      </c>
      <c r="AY8" s="419">
        <v>4618</v>
      </c>
      <c r="AZ8" s="419">
        <v>4722</v>
      </c>
      <c r="BA8" s="419">
        <v>4828</v>
      </c>
      <c r="BB8" s="419">
        <v>4934</v>
      </c>
      <c r="BC8" s="419">
        <v>5042</v>
      </c>
      <c r="BD8" s="419">
        <v>5152</v>
      </c>
      <c r="BE8" s="419">
        <v>5263</v>
      </c>
      <c r="BF8" s="419">
        <v>5376</v>
      </c>
      <c r="BG8" s="419">
        <v>5489</v>
      </c>
      <c r="BH8" s="419">
        <v>5604</v>
      </c>
      <c r="BI8" s="419">
        <v>5720</v>
      </c>
      <c r="BJ8" s="419">
        <v>5838</v>
      </c>
      <c r="BK8" s="419">
        <v>5956</v>
      </c>
      <c r="BL8" s="419">
        <v>6074</v>
      </c>
      <c r="BM8" s="419">
        <v>6193</v>
      </c>
      <c r="BN8" s="419">
        <v>6312</v>
      </c>
      <c r="BO8" s="419">
        <v>6432</v>
      </c>
      <c r="BP8" s="419">
        <v>6551</v>
      </c>
      <c r="BQ8" s="419">
        <v>6667</v>
      </c>
      <c r="BR8" s="419">
        <v>6783</v>
      </c>
      <c r="BS8" s="419">
        <v>6898</v>
      </c>
      <c r="BT8" s="419">
        <v>7012</v>
      </c>
      <c r="BU8" s="419">
        <v>7125</v>
      </c>
      <c r="BV8" s="419">
        <v>7238</v>
      </c>
      <c r="BW8" s="419">
        <v>7349</v>
      </c>
      <c r="BX8" s="419">
        <v>7459</v>
      </c>
      <c r="BY8" s="419">
        <v>7568</v>
      </c>
      <c r="BZ8" s="419">
        <v>7674</v>
      </c>
      <c r="CA8" s="419">
        <v>7779</v>
      </c>
      <c r="CB8" s="419">
        <v>7881</v>
      </c>
      <c r="CC8" s="419">
        <v>7982</v>
      </c>
      <c r="CD8" s="419">
        <v>8080</v>
      </c>
      <c r="CE8" s="419">
        <v>8176</v>
      </c>
      <c r="CF8" s="419">
        <v>8270</v>
      </c>
      <c r="CG8" s="419">
        <v>8362</v>
      </c>
      <c r="CH8" s="419">
        <v>8450</v>
      </c>
      <c r="CI8" s="419">
        <v>8536</v>
      </c>
      <c r="CJ8" s="419">
        <v>8620</v>
      </c>
      <c r="CK8" s="419">
        <v>8701</v>
      </c>
      <c r="CL8" s="419">
        <v>8778</v>
      </c>
      <c r="CM8" s="419">
        <v>8852</v>
      </c>
      <c r="CN8" s="419">
        <v>8923</v>
      </c>
      <c r="CO8" s="419">
        <v>8992</v>
      </c>
      <c r="CP8" s="419">
        <v>9058</v>
      </c>
      <c r="CQ8" s="419">
        <v>9121</v>
      </c>
      <c r="CR8" s="419">
        <v>9181</v>
      </c>
      <c r="CS8" s="419">
        <v>9239</v>
      </c>
      <c r="CT8" s="419">
        <v>9293</v>
      </c>
      <c r="CU8" s="419">
        <v>9345</v>
      </c>
      <c r="CV8" s="419">
        <v>9393</v>
      </c>
      <c r="CW8" s="419">
        <v>9441</v>
      </c>
      <c r="CX8" s="419">
        <v>9487</v>
      </c>
      <c r="CY8" s="419">
        <v>9535</v>
      </c>
      <c r="CZ8" s="419">
        <v>9589</v>
      </c>
      <c r="DA8" s="419">
        <v>9644</v>
      </c>
      <c r="DB8" s="419">
        <v>9709</v>
      </c>
      <c r="DC8" s="419">
        <v>9807</v>
      </c>
      <c r="DD8" s="419">
        <v>0</v>
      </c>
      <c r="DE8" s="419">
        <v>0</v>
      </c>
      <c r="DF8" s="419">
        <v>0</v>
      </c>
      <c r="DG8" s="419">
        <v>0</v>
      </c>
      <c r="DH8" s="419">
        <v>0</v>
      </c>
      <c r="DI8" s="419">
        <v>0</v>
      </c>
      <c r="DJ8" s="419">
        <v>0</v>
      </c>
      <c r="DK8" s="416"/>
    </row>
    <row r="9" spans="1:115" s="420" customFormat="1" ht="16.149999999999999" hidden="1">
      <c r="A9" s="423" t="s">
        <v>4</v>
      </c>
      <c r="B9" s="423">
        <v>1</v>
      </c>
      <c r="C9" s="418" t="s">
        <v>12</v>
      </c>
      <c r="D9" s="419">
        <v>0</v>
      </c>
      <c r="E9" s="419">
        <v>172</v>
      </c>
      <c r="F9" s="419">
        <v>465</v>
      </c>
      <c r="G9" s="419">
        <v>767</v>
      </c>
      <c r="H9" s="419">
        <v>1076</v>
      </c>
      <c r="I9" s="419">
        <v>1394</v>
      </c>
      <c r="J9" s="419">
        <v>1720</v>
      </c>
      <c r="K9" s="419">
        <v>1766</v>
      </c>
      <c r="L9" s="419">
        <v>1813</v>
      </c>
      <c r="M9" s="419">
        <v>1860</v>
      </c>
      <c r="N9" s="419">
        <v>1909</v>
      </c>
      <c r="O9" s="419">
        <v>1958</v>
      </c>
      <c r="P9" s="419">
        <v>2009</v>
      </c>
      <c r="Q9" s="419">
        <v>2060</v>
      </c>
      <c r="R9" s="419">
        <v>2114</v>
      </c>
      <c r="S9" s="419">
        <v>2168</v>
      </c>
      <c r="T9" s="419">
        <v>2224</v>
      </c>
      <c r="U9" s="419">
        <v>2282</v>
      </c>
      <c r="V9" s="419">
        <v>2341</v>
      </c>
      <c r="W9" s="419">
        <v>2401</v>
      </c>
      <c r="X9" s="419">
        <v>2463</v>
      </c>
      <c r="Y9" s="419">
        <v>2527</v>
      </c>
      <c r="Z9" s="419">
        <v>2593</v>
      </c>
      <c r="AA9" s="419">
        <v>2660</v>
      </c>
      <c r="AB9" s="419">
        <v>2728</v>
      </c>
      <c r="AC9" s="419">
        <v>2798</v>
      </c>
      <c r="AD9" s="419">
        <v>2869</v>
      </c>
      <c r="AE9" s="419">
        <v>2942</v>
      </c>
      <c r="AF9" s="419">
        <v>3017</v>
      </c>
      <c r="AG9" s="419">
        <v>3093</v>
      </c>
      <c r="AH9" s="419">
        <v>3171</v>
      </c>
      <c r="AI9" s="419">
        <v>3250</v>
      </c>
      <c r="AJ9" s="419">
        <v>3331</v>
      </c>
      <c r="AK9" s="419">
        <v>3413</v>
      </c>
      <c r="AL9" s="419">
        <v>3497</v>
      </c>
      <c r="AM9" s="419">
        <v>3582</v>
      </c>
      <c r="AN9" s="419">
        <v>3669</v>
      </c>
      <c r="AO9" s="419">
        <v>3757</v>
      </c>
      <c r="AP9" s="419">
        <v>3847</v>
      </c>
      <c r="AQ9" s="419">
        <v>3938</v>
      </c>
      <c r="AR9" s="419">
        <v>4030</v>
      </c>
      <c r="AS9" s="419">
        <v>4124</v>
      </c>
      <c r="AT9" s="419">
        <v>4220</v>
      </c>
      <c r="AU9" s="419">
        <v>4317</v>
      </c>
      <c r="AV9" s="419">
        <v>4416</v>
      </c>
      <c r="AW9" s="419">
        <v>4516</v>
      </c>
      <c r="AX9" s="419">
        <v>4618</v>
      </c>
      <c r="AY9" s="419">
        <v>4722</v>
      </c>
      <c r="AZ9" s="419">
        <v>4828</v>
      </c>
      <c r="BA9" s="419">
        <v>4934</v>
      </c>
      <c r="BB9" s="419">
        <v>5042</v>
      </c>
      <c r="BC9" s="419">
        <v>5152</v>
      </c>
      <c r="BD9" s="419">
        <v>5263</v>
      </c>
      <c r="BE9" s="419">
        <v>5376</v>
      </c>
      <c r="BF9" s="419">
        <v>5489</v>
      </c>
      <c r="BG9" s="419">
        <v>5604</v>
      </c>
      <c r="BH9" s="419">
        <v>5720</v>
      </c>
      <c r="BI9" s="419">
        <v>5838</v>
      </c>
      <c r="BJ9" s="419">
        <v>5956</v>
      </c>
      <c r="BK9" s="419">
        <v>6074</v>
      </c>
      <c r="BL9" s="419">
        <v>6193</v>
      </c>
      <c r="BM9" s="419">
        <v>6312</v>
      </c>
      <c r="BN9" s="419">
        <v>6432</v>
      </c>
      <c r="BO9" s="419">
        <v>6551</v>
      </c>
      <c r="BP9" s="419">
        <v>6667</v>
      </c>
      <c r="BQ9" s="419">
        <v>6783</v>
      </c>
      <c r="BR9" s="419">
        <v>6898</v>
      </c>
      <c r="BS9" s="419">
        <v>7012</v>
      </c>
      <c r="BT9" s="419">
        <v>7125</v>
      </c>
      <c r="BU9" s="419">
        <v>7238</v>
      </c>
      <c r="BV9" s="419">
        <v>7349</v>
      </c>
      <c r="BW9" s="419">
        <v>7459</v>
      </c>
      <c r="BX9" s="419">
        <v>7568</v>
      </c>
      <c r="BY9" s="419">
        <v>7674</v>
      </c>
      <c r="BZ9" s="419">
        <v>7779</v>
      </c>
      <c r="CA9" s="419">
        <v>7881</v>
      </c>
      <c r="CB9" s="419">
        <v>7982</v>
      </c>
      <c r="CC9" s="419">
        <v>8080</v>
      </c>
      <c r="CD9" s="419">
        <v>8176</v>
      </c>
      <c r="CE9" s="419">
        <v>8270</v>
      </c>
      <c r="CF9" s="419">
        <v>8362</v>
      </c>
      <c r="CG9" s="419">
        <v>8450</v>
      </c>
      <c r="CH9" s="419">
        <v>8536</v>
      </c>
      <c r="CI9" s="419">
        <v>8620</v>
      </c>
      <c r="CJ9" s="419">
        <v>8701</v>
      </c>
      <c r="CK9" s="419">
        <v>8778</v>
      </c>
      <c r="CL9" s="419">
        <v>8852</v>
      </c>
      <c r="CM9" s="419">
        <v>8923</v>
      </c>
      <c r="CN9" s="419">
        <v>8992</v>
      </c>
      <c r="CO9" s="419">
        <v>9058</v>
      </c>
      <c r="CP9" s="419">
        <v>9121</v>
      </c>
      <c r="CQ9" s="419">
        <v>9181</v>
      </c>
      <c r="CR9" s="419">
        <v>9239</v>
      </c>
      <c r="CS9" s="419">
        <v>9293</v>
      </c>
      <c r="CT9" s="419">
        <v>9345</v>
      </c>
      <c r="CU9" s="419">
        <v>9393</v>
      </c>
      <c r="CV9" s="419">
        <v>9441</v>
      </c>
      <c r="CW9" s="419">
        <v>9487</v>
      </c>
      <c r="CX9" s="419">
        <v>9535</v>
      </c>
      <c r="CY9" s="419">
        <v>9589</v>
      </c>
      <c r="CZ9" s="419">
        <v>9644</v>
      </c>
      <c r="DA9" s="419">
        <v>9709</v>
      </c>
      <c r="DB9" s="419">
        <v>9807</v>
      </c>
      <c r="DC9" s="419">
        <v>0</v>
      </c>
      <c r="DD9" s="419">
        <v>0</v>
      </c>
      <c r="DE9" s="419">
        <v>0</v>
      </c>
      <c r="DF9" s="419">
        <v>0</v>
      </c>
      <c r="DG9" s="419">
        <v>0</v>
      </c>
      <c r="DH9" s="419">
        <v>0</v>
      </c>
      <c r="DI9" s="419">
        <v>0</v>
      </c>
      <c r="DJ9" s="419">
        <v>0</v>
      </c>
      <c r="DK9" s="416"/>
    </row>
    <row r="10" spans="1:115" s="420" customFormat="1" ht="16.149999999999999" hidden="1">
      <c r="A10" s="423" t="s">
        <v>4</v>
      </c>
      <c r="B10" s="423">
        <v>1</v>
      </c>
      <c r="C10" s="418" t="s">
        <v>13</v>
      </c>
      <c r="D10" s="419">
        <v>0</v>
      </c>
      <c r="E10" s="419">
        <v>177</v>
      </c>
      <c r="F10" s="419">
        <v>478</v>
      </c>
      <c r="G10" s="419">
        <v>787</v>
      </c>
      <c r="H10" s="419">
        <v>1105</v>
      </c>
      <c r="I10" s="419">
        <v>1431</v>
      </c>
      <c r="J10" s="419">
        <v>1766</v>
      </c>
      <c r="K10" s="419">
        <v>1813</v>
      </c>
      <c r="L10" s="419">
        <v>1860</v>
      </c>
      <c r="M10" s="419">
        <v>1909</v>
      </c>
      <c r="N10" s="419">
        <v>1958</v>
      </c>
      <c r="O10" s="419">
        <v>2009</v>
      </c>
      <c r="P10" s="419">
        <v>2060</v>
      </c>
      <c r="Q10" s="419">
        <v>2114</v>
      </c>
      <c r="R10" s="419">
        <v>2168</v>
      </c>
      <c r="S10" s="419">
        <v>2224</v>
      </c>
      <c r="T10" s="419">
        <v>2282</v>
      </c>
      <c r="U10" s="419">
        <v>2341</v>
      </c>
      <c r="V10" s="419">
        <v>2401</v>
      </c>
      <c r="W10" s="419">
        <v>2463</v>
      </c>
      <c r="X10" s="419">
        <v>2527</v>
      </c>
      <c r="Y10" s="419">
        <v>2593</v>
      </c>
      <c r="Z10" s="419">
        <v>2660</v>
      </c>
      <c r="AA10" s="419">
        <v>2728</v>
      </c>
      <c r="AB10" s="419">
        <v>2798</v>
      </c>
      <c r="AC10" s="419">
        <v>2869</v>
      </c>
      <c r="AD10" s="419">
        <v>2942</v>
      </c>
      <c r="AE10" s="419">
        <v>3017</v>
      </c>
      <c r="AF10" s="419">
        <v>3093</v>
      </c>
      <c r="AG10" s="419">
        <v>3171</v>
      </c>
      <c r="AH10" s="419">
        <v>3250</v>
      </c>
      <c r="AI10" s="419">
        <v>3331</v>
      </c>
      <c r="AJ10" s="419">
        <v>3413</v>
      </c>
      <c r="AK10" s="419">
        <v>3497</v>
      </c>
      <c r="AL10" s="419">
        <v>3582</v>
      </c>
      <c r="AM10" s="419">
        <v>3669</v>
      </c>
      <c r="AN10" s="419">
        <v>3757</v>
      </c>
      <c r="AO10" s="419">
        <v>3847</v>
      </c>
      <c r="AP10" s="419">
        <v>3938</v>
      </c>
      <c r="AQ10" s="419">
        <v>4030</v>
      </c>
      <c r="AR10" s="419">
        <v>4124</v>
      </c>
      <c r="AS10" s="419">
        <v>4220</v>
      </c>
      <c r="AT10" s="419">
        <v>4317</v>
      </c>
      <c r="AU10" s="419">
        <v>4416</v>
      </c>
      <c r="AV10" s="419">
        <v>4516</v>
      </c>
      <c r="AW10" s="419">
        <v>4618</v>
      </c>
      <c r="AX10" s="419">
        <v>4722</v>
      </c>
      <c r="AY10" s="419">
        <v>4828</v>
      </c>
      <c r="AZ10" s="419">
        <v>4934</v>
      </c>
      <c r="BA10" s="419">
        <v>5042</v>
      </c>
      <c r="BB10" s="419">
        <v>5152</v>
      </c>
      <c r="BC10" s="419">
        <v>5263</v>
      </c>
      <c r="BD10" s="419">
        <v>5376</v>
      </c>
      <c r="BE10" s="419">
        <v>5489</v>
      </c>
      <c r="BF10" s="419">
        <v>5604</v>
      </c>
      <c r="BG10" s="419">
        <v>5720</v>
      </c>
      <c r="BH10" s="419">
        <v>5838</v>
      </c>
      <c r="BI10" s="419">
        <v>5956</v>
      </c>
      <c r="BJ10" s="419">
        <v>6074</v>
      </c>
      <c r="BK10" s="419">
        <v>6193</v>
      </c>
      <c r="BL10" s="419">
        <v>6312</v>
      </c>
      <c r="BM10" s="419">
        <v>6432</v>
      </c>
      <c r="BN10" s="419">
        <v>6551</v>
      </c>
      <c r="BO10" s="419">
        <v>6667</v>
      </c>
      <c r="BP10" s="419">
        <v>6783</v>
      </c>
      <c r="BQ10" s="419">
        <v>6898</v>
      </c>
      <c r="BR10" s="419">
        <v>7012</v>
      </c>
      <c r="BS10" s="419">
        <v>7125</v>
      </c>
      <c r="BT10" s="419">
        <v>7238</v>
      </c>
      <c r="BU10" s="419">
        <v>7349</v>
      </c>
      <c r="BV10" s="419">
        <v>7459</v>
      </c>
      <c r="BW10" s="419">
        <v>7568</v>
      </c>
      <c r="BX10" s="419">
        <v>7674</v>
      </c>
      <c r="BY10" s="419">
        <v>7779</v>
      </c>
      <c r="BZ10" s="419">
        <v>7881</v>
      </c>
      <c r="CA10" s="419">
        <v>7982</v>
      </c>
      <c r="CB10" s="419">
        <v>8080</v>
      </c>
      <c r="CC10" s="419">
        <v>8176</v>
      </c>
      <c r="CD10" s="419">
        <v>8270</v>
      </c>
      <c r="CE10" s="419">
        <v>8362</v>
      </c>
      <c r="CF10" s="419">
        <v>8450</v>
      </c>
      <c r="CG10" s="419">
        <v>8536</v>
      </c>
      <c r="CH10" s="419">
        <v>8620</v>
      </c>
      <c r="CI10" s="419">
        <v>8701</v>
      </c>
      <c r="CJ10" s="419">
        <v>8778</v>
      </c>
      <c r="CK10" s="419">
        <v>8852</v>
      </c>
      <c r="CL10" s="419">
        <v>8923</v>
      </c>
      <c r="CM10" s="419">
        <v>8992</v>
      </c>
      <c r="CN10" s="419">
        <v>9058</v>
      </c>
      <c r="CO10" s="419">
        <v>9121</v>
      </c>
      <c r="CP10" s="419">
        <v>9181</v>
      </c>
      <c r="CQ10" s="419">
        <v>9239</v>
      </c>
      <c r="CR10" s="419">
        <v>9293</v>
      </c>
      <c r="CS10" s="419">
        <v>9345</v>
      </c>
      <c r="CT10" s="419">
        <v>9393</v>
      </c>
      <c r="CU10" s="419">
        <v>9441</v>
      </c>
      <c r="CV10" s="419">
        <v>9487</v>
      </c>
      <c r="CW10" s="419">
        <v>9535</v>
      </c>
      <c r="CX10" s="419">
        <v>9589</v>
      </c>
      <c r="CY10" s="419">
        <v>9644</v>
      </c>
      <c r="CZ10" s="419">
        <v>9709</v>
      </c>
      <c r="DA10" s="419">
        <v>9807</v>
      </c>
      <c r="DB10" s="419">
        <v>0</v>
      </c>
      <c r="DC10" s="419">
        <v>0</v>
      </c>
      <c r="DD10" s="419">
        <v>0</v>
      </c>
      <c r="DE10" s="419">
        <v>0</v>
      </c>
      <c r="DF10" s="419">
        <v>0</v>
      </c>
      <c r="DG10" s="419">
        <v>0</v>
      </c>
      <c r="DH10" s="419">
        <v>0</v>
      </c>
      <c r="DI10" s="419">
        <v>0</v>
      </c>
      <c r="DJ10" s="419">
        <v>0</v>
      </c>
      <c r="DK10" s="416"/>
    </row>
    <row r="11" spans="1:115" s="420" customFormat="1" ht="16.149999999999999" hidden="1">
      <c r="A11" s="423" t="s">
        <v>4</v>
      </c>
      <c r="B11" s="423">
        <v>1</v>
      </c>
      <c r="C11" s="418" t="s">
        <v>14</v>
      </c>
      <c r="D11" s="419">
        <v>0</v>
      </c>
      <c r="E11" s="419">
        <v>182</v>
      </c>
      <c r="F11" s="419">
        <v>491</v>
      </c>
      <c r="G11" s="419">
        <v>808</v>
      </c>
      <c r="H11" s="419">
        <v>1134</v>
      </c>
      <c r="I11" s="419">
        <v>1469</v>
      </c>
      <c r="J11" s="419">
        <v>1813</v>
      </c>
      <c r="K11" s="419">
        <v>1860</v>
      </c>
      <c r="L11" s="419">
        <v>1909</v>
      </c>
      <c r="M11" s="419">
        <v>1958</v>
      </c>
      <c r="N11" s="419">
        <v>2009</v>
      </c>
      <c r="O11" s="419">
        <v>2060</v>
      </c>
      <c r="P11" s="419">
        <v>2114</v>
      </c>
      <c r="Q11" s="419">
        <v>2168</v>
      </c>
      <c r="R11" s="419">
        <v>2224</v>
      </c>
      <c r="S11" s="419">
        <v>2282</v>
      </c>
      <c r="T11" s="419">
        <v>2341</v>
      </c>
      <c r="U11" s="419">
        <v>2401</v>
      </c>
      <c r="V11" s="419">
        <v>2463</v>
      </c>
      <c r="W11" s="419">
        <v>2527</v>
      </c>
      <c r="X11" s="419">
        <v>2593</v>
      </c>
      <c r="Y11" s="419">
        <v>2660</v>
      </c>
      <c r="Z11" s="419">
        <v>2728</v>
      </c>
      <c r="AA11" s="419">
        <v>2798</v>
      </c>
      <c r="AB11" s="419">
        <v>2869</v>
      </c>
      <c r="AC11" s="419">
        <v>2942</v>
      </c>
      <c r="AD11" s="419">
        <v>3017</v>
      </c>
      <c r="AE11" s="419">
        <v>3093</v>
      </c>
      <c r="AF11" s="419">
        <v>3171</v>
      </c>
      <c r="AG11" s="419">
        <v>3250</v>
      </c>
      <c r="AH11" s="419">
        <v>3331</v>
      </c>
      <c r="AI11" s="419">
        <v>3413</v>
      </c>
      <c r="AJ11" s="419">
        <v>3497</v>
      </c>
      <c r="AK11" s="419">
        <v>3582</v>
      </c>
      <c r="AL11" s="419">
        <v>3669</v>
      </c>
      <c r="AM11" s="419">
        <v>3757</v>
      </c>
      <c r="AN11" s="419">
        <v>3847</v>
      </c>
      <c r="AO11" s="419">
        <v>3938</v>
      </c>
      <c r="AP11" s="419">
        <v>4030</v>
      </c>
      <c r="AQ11" s="419">
        <v>4124</v>
      </c>
      <c r="AR11" s="419">
        <v>4220</v>
      </c>
      <c r="AS11" s="419">
        <v>4317</v>
      </c>
      <c r="AT11" s="419">
        <v>4416</v>
      </c>
      <c r="AU11" s="419">
        <v>4516</v>
      </c>
      <c r="AV11" s="419">
        <v>4618</v>
      </c>
      <c r="AW11" s="419">
        <v>4722</v>
      </c>
      <c r="AX11" s="419">
        <v>4828</v>
      </c>
      <c r="AY11" s="419">
        <v>4934</v>
      </c>
      <c r="AZ11" s="419">
        <v>5042</v>
      </c>
      <c r="BA11" s="419">
        <v>5152</v>
      </c>
      <c r="BB11" s="419">
        <v>5263</v>
      </c>
      <c r="BC11" s="419">
        <v>5376</v>
      </c>
      <c r="BD11" s="419">
        <v>5489</v>
      </c>
      <c r="BE11" s="419">
        <v>5604</v>
      </c>
      <c r="BF11" s="419">
        <v>5720</v>
      </c>
      <c r="BG11" s="419">
        <v>5838</v>
      </c>
      <c r="BH11" s="419">
        <v>5956</v>
      </c>
      <c r="BI11" s="419">
        <v>6074</v>
      </c>
      <c r="BJ11" s="419">
        <v>6193</v>
      </c>
      <c r="BK11" s="419">
        <v>6312</v>
      </c>
      <c r="BL11" s="419">
        <v>6432</v>
      </c>
      <c r="BM11" s="419">
        <v>6551</v>
      </c>
      <c r="BN11" s="419">
        <v>6667</v>
      </c>
      <c r="BO11" s="419">
        <v>6783</v>
      </c>
      <c r="BP11" s="419">
        <v>6898</v>
      </c>
      <c r="BQ11" s="419">
        <v>7012</v>
      </c>
      <c r="BR11" s="419">
        <v>7125</v>
      </c>
      <c r="BS11" s="419">
        <v>7238</v>
      </c>
      <c r="BT11" s="419">
        <v>7349</v>
      </c>
      <c r="BU11" s="419">
        <v>7459</v>
      </c>
      <c r="BV11" s="419">
        <v>7568</v>
      </c>
      <c r="BW11" s="419">
        <v>7674</v>
      </c>
      <c r="BX11" s="419">
        <v>7779</v>
      </c>
      <c r="BY11" s="419">
        <v>7881</v>
      </c>
      <c r="BZ11" s="419">
        <v>7982</v>
      </c>
      <c r="CA11" s="419">
        <v>8080</v>
      </c>
      <c r="CB11" s="419">
        <v>8176</v>
      </c>
      <c r="CC11" s="419">
        <v>8270</v>
      </c>
      <c r="CD11" s="419">
        <v>8362</v>
      </c>
      <c r="CE11" s="419">
        <v>8450</v>
      </c>
      <c r="CF11" s="419">
        <v>8536</v>
      </c>
      <c r="CG11" s="419">
        <v>8620</v>
      </c>
      <c r="CH11" s="419">
        <v>8701</v>
      </c>
      <c r="CI11" s="419">
        <v>8778</v>
      </c>
      <c r="CJ11" s="419">
        <v>8852</v>
      </c>
      <c r="CK11" s="419">
        <v>8923</v>
      </c>
      <c r="CL11" s="419">
        <v>8992</v>
      </c>
      <c r="CM11" s="419">
        <v>9058</v>
      </c>
      <c r="CN11" s="419">
        <v>9121</v>
      </c>
      <c r="CO11" s="419">
        <v>9181</v>
      </c>
      <c r="CP11" s="419">
        <v>9239</v>
      </c>
      <c r="CQ11" s="419">
        <v>9293</v>
      </c>
      <c r="CR11" s="419">
        <v>9345</v>
      </c>
      <c r="CS11" s="419">
        <v>9393</v>
      </c>
      <c r="CT11" s="419">
        <v>9441</v>
      </c>
      <c r="CU11" s="419">
        <v>9487</v>
      </c>
      <c r="CV11" s="419">
        <v>9535</v>
      </c>
      <c r="CW11" s="419">
        <v>9589</v>
      </c>
      <c r="CX11" s="419">
        <v>9644</v>
      </c>
      <c r="CY11" s="419">
        <v>9709</v>
      </c>
      <c r="CZ11" s="419">
        <v>9807</v>
      </c>
      <c r="DA11" s="419">
        <v>0</v>
      </c>
      <c r="DB11" s="419">
        <v>0</v>
      </c>
      <c r="DC11" s="419">
        <v>0</v>
      </c>
      <c r="DD11" s="419">
        <v>0</v>
      </c>
      <c r="DE11" s="419">
        <v>0</v>
      </c>
      <c r="DF11" s="419">
        <v>0</v>
      </c>
      <c r="DG11" s="419">
        <v>0</v>
      </c>
      <c r="DH11" s="419">
        <v>0</v>
      </c>
      <c r="DI11" s="419">
        <v>0</v>
      </c>
      <c r="DJ11" s="419">
        <v>0</v>
      </c>
      <c r="DK11" s="416"/>
    </row>
    <row r="12" spans="1:115" s="420" customFormat="1" ht="16.149999999999999" hidden="1">
      <c r="A12" s="423" t="s">
        <v>4</v>
      </c>
      <c r="B12" s="423">
        <v>1</v>
      </c>
      <c r="C12" s="418" t="s">
        <v>15</v>
      </c>
      <c r="D12" s="419">
        <v>0</v>
      </c>
      <c r="E12" s="419">
        <v>186</v>
      </c>
      <c r="F12" s="419">
        <v>504</v>
      </c>
      <c r="G12" s="419">
        <v>830</v>
      </c>
      <c r="H12" s="419">
        <v>1164</v>
      </c>
      <c r="I12" s="419">
        <v>1508</v>
      </c>
      <c r="J12" s="419">
        <v>1860</v>
      </c>
      <c r="K12" s="419">
        <v>1909</v>
      </c>
      <c r="L12" s="419">
        <v>1958</v>
      </c>
      <c r="M12" s="419">
        <v>2009</v>
      </c>
      <c r="N12" s="419">
        <v>2060</v>
      </c>
      <c r="O12" s="419">
        <v>2114</v>
      </c>
      <c r="P12" s="419">
        <v>2168</v>
      </c>
      <c r="Q12" s="419">
        <v>2224</v>
      </c>
      <c r="R12" s="419">
        <v>2282</v>
      </c>
      <c r="S12" s="419">
        <v>2341</v>
      </c>
      <c r="T12" s="419">
        <v>2401</v>
      </c>
      <c r="U12" s="419">
        <v>2463</v>
      </c>
      <c r="V12" s="419">
        <v>2527</v>
      </c>
      <c r="W12" s="419">
        <v>2593</v>
      </c>
      <c r="X12" s="419">
        <v>2660</v>
      </c>
      <c r="Y12" s="419">
        <v>2728</v>
      </c>
      <c r="Z12" s="419">
        <v>2798</v>
      </c>
      <c r="AA12" s="419">
        <v>2869</v>
      </c>
      <c r="AB12" s="419">
        <v>2942</v>
      </c>
      <c r="AC12" s="419">
        <v>3017</v>
      </c>
      <c r="AD12" s="419">
        <v>3093</v>
      </c>
      <c r="AE12" s="419">
        <v>3171</v>
      </c>
      <c r="AF12" s="419">
        <v>3250</v>
      </c>
      <c r="AG12" s="419">
        <v>3331</v>
      </c>
      <c r="AH12" s="419">
        <v>3413</v>
      </c>
      <c r="AI12" s="419">
        <v>3497</v>
      </c>
      <c r="AJ12" s="419">
        <v>3582</v>
      </c>
      <c r="AK12" s="419">
        <v>3669</v>
      </c>
      <c r="AL12" s="419">
        <v>3757</v>
      </c>
      <c r="AM12" s="419">
        <v>3847</v>
      </c>
      <c r="AN12" s="419">
        <v>3938</v>
      </c>
      <c r="AO12" s="419">
        <v>4030</v>
      </c>
      <c r="AP12" s="419">
        <v>4124</v>
      </c>
      <c r="AQ12" s="419">
        <v>4220</v>
      </c>
      <c r="AR12" s="419">
        <v>4317</v>
      </c>
      <c r="AS12" s="419">
        <v>4416</v>
      </c>
      <c r="AT12" s="419">
        <v>4516</v>
      </c>
      <c r="AU12" s="419">
        <v>4618</v>
      </c>
      <c r="AV12" s="419">
        <v>4722</v>
      </c>
      <c r="AW12" s="419">
        <v>4828</v>
      </c>
      <c r="AX12" s="419">
        <v>4934</v>
      </c>
      <c r="AY12" s="419">
        <v>5042</v>
      </c>
      <c r="AZ12" s="419">
        <v>5152</v>
      </c>
      <c r="BA12" s="419">
        <v>5263</v>
      </c>
      <c r="BB12" s="419">
        <v>5376</v>
      </c>
      <c r="BC12" s="419">
        <v>5489</v>
      </c>
      <c r="BD12" s="419">
        <v>5604</v>
      </c>
      <c r="BE12" s="419">
        <v>5720</v>
      </c>
      <c r="BF12" s="419">
        <v>5838</v>
      </c>
      <c r="BG12" s="419">
        <v>5956</v>
      </c>
      <c r="BH12" s="419">
        <v>6074</v>
      </c>
      <c r="BI12" s="419">
        <v>6193</v>
      </c>
      <c r="BJ12" s="419">
        <v>6312</v>
      </c>
      <c r="BK12" s="419">
        <v>6432</v>
      </c>
      <c r="BL12" s="419">
        <v>6551</v>
      </c>
      <c r="BM12" s="419">
        <v>6667</v>
      </c>
      <c r="BN12" s="419">
        <v>6783</v>
      </c>
      <c r="BO12" s="419">
        <v>6898</v>
      </c>
      <c r="BP12" s="419">
        <v>7012</v>
      </c>
      <c r="BQ12" s="419">
        <v>7125</v>
      </c>
      <c r="BR12" s="419">
        <v>7238</v>
      </c>
      <c r="BS12" s="419">
        <v>7349</v>
      </c>
      <c r="BT12" s="419">
        <v>7459</v>
      </c>
      <c r="BU12" s="419">
        <v>7568</v>
      </c>
      <c r="BV12" s="419">
        <v>7674</v>
      </c>
      <c r="BW12" s="419">
        <v>7779</v>
      </c>
      <c r="BX12" s="419">
        <v>7881</v>
      </c>
      <c r="BY12" s="419">
        <v>7982</v>
      </c>
      <c r="BZ12" s="419">
        <v>8080</v>
      </c>
      <c r="CA12" s="419">
        <v>8176</v>
      </c>
      <c r="CB12" s="419">
        <v>8270</v>
      </c>
      <c r="CC12" s="419">
        <v>8362</v>
      </c>
      <c r="CD12" s="419">
        <v>8450</v>
      </c>
      <c r="CE12" s="419">
        <v>8536</v>
      </c>
      <c r="CF12" s="419">
        <v>8620</v>
      </c>
      <c r="CG12" s="419">
        <v>8701</v>
      </c>
      <c r="CH12" s="419">
        <v>8778</v>
      </c>
      <c r="CI12" s="419">
        <v>8852</v>
      </c>
      <c r="CJ12" s="419">
        <v>8923</v>
      </c>
      <c r="CK12" s="419">
        <v>8992</v>
      </c>
      <c r="CL12" s="419">
        <v>9058</v>
      </c>
      <c r="CM12" s="419">
        <v>9121</v>
      </c>
      <c r="CN12" s="419">
        <v>9181</v>
      </c>
      <c r="CO12" s="419">
        <v>9239</v>
      </c>
      <c r="CP12" s="419">
        <v>9293</v>
      </c>
      <c r="CQ12" s="419">
        <v>9345</v>
      </c>
      <c r="CR12" s="419">
        <v>9393</v>
      </c>
      <c r="CS12" s="419">
        <v>9441</v>
      </c>
      <c r="CT12" s="419">
        <v>9487</v>
      </c>
      <c r="CU12" s="419">
        <v>9535</v>
      </c>
      <c r="CV12" s="419">
        <v>9589</v>
      </c>
      <c r="CW12" s="419">
        <v>9644</v>
      </c>
      <c r="CX12" s="419">
        <v>9709</v>
      </c>
      <c r="CY12" s="419">
        <v>9807</v>
      </c>
      <c r="CZ12" s="419">
        <v>0</v>
      </c>
      <c r="DA12" s="419">
        <v>0</v>
      </c>
      <c r="DB12" s="419">
        <v>0</v>
      </c>
      <c r="DC12" s="419">
        <v>0</v>
      </c>
      <c r="DD12" s="419">
        <v>0</v>
      </c>
      <c r="DE12" s="419">
        <v>0</v>
      </c>
      <c r="DF12" s="419">
        <v>0</v>
      </c>
      <c r="DG12" s="419">
        <v>0</v>
      </c>
      <c r="DH12" s="419">
        <v>0</v>
      </c>
      <c r="DI12" s="419">
        <v>0</v>
      </c>
      <c r="DJ12" s="419">
        <v>0</v>
      </c>
      <c r="DK12" s="416"/>
    </row>
    <row r="13" spans="1:115" s="420" customFormat="1" ht="16.149999999999999" hidden="1">
      <c r="A13" s="423" t="s">
        <v>4</v>
      </c>
      <c r="B13" s="423">
        <v>1</v>
      </c>
      <c r="C13" s="418" t="s">
        <v>16</v>
      </c>
      <c r="D13" s="419">
        <v>0</v>
      </c>
      <c r="E13" s="419">
        <v>191</v>
      </c>
      <c r="F13" s="419">
        <v>517</v>
      </c>
      <c r="G13" s="419">
        <v>852</v>
      </c>
      <c r="H13" s="419">
        <v>1195</v>
      </c>
      <c r="I13" s="419">
        <v>1547</v>
      </c>
      <c r="J13" s="419">
        <v>1909</v>
      </c>
      <c r="K13" s="419">
        <v>1958</v>
      </c>
      <c r="L13" s="419">
        <v>2009</v>
      </c>
      <c r="M13" s="419">
        <v>2060</v>
      </c>
      <c r="N13" s="419">
        <v>2114</v>
      </c>
      <c r="O13" s="419">
        <v>2168</v>
      </c>
      <c r="P13" s="419">
        <v>2224</v>
      </c>
      <c r="Q13" s="419">
        <v>2282</v>
      </c>
      <c r="R13" s="419">
        <v>2341</v>
      </c>
      <c r="S13" s="419">
        <v>2401</v>
      </c>
      <c r="T13" s="419">
        <v>2463</v>
      </c>
      <c r="U13" s="419">
        <v>2527</v>
      </c>
      <c r="V13" s="419">
        <v>2593</v>
      </c>
      <c r="W13" s="419">
        <v>2660</v>
      </c>
      <c r="X13" s="419">
        <v>2728</v>
      </c>
      <c r="Y13" s="419">
        <v>2798</v>
      </c>
      <c r="Z13" s="419">
        <v>2869</v>
      </c>
      <c r="AA13" s="419">
        <v>2942</v>
      </c>
      <c r="AB13" s="419">
        <v>3017</v>
      </c>
      <c r="AC13" s="419">
        <v>3093</v>
      </c>
      <c r="AD13" s="419">
        <v>3171</v>
      </c>
      <c r="AE13" s="419">
        <v>3250</v>
      </c>
      <c r="AF13" s="419">
        <v>3331</v>
      </c>
      <c r="AG13" s="419">
        <v>3413</v>
      </c>
      <c r="AH13" s="419">
        <v>3497</v>
      </c>
      <c r="AI13" s="419">
        <v>3582</v>
      </c>
      <c r="AJ13" s="419">
        <v>3669</v>
      </c>
      <c r="AK13" s="419">
        <v>3757</v>
      </c>
      <c r="AL13" s="419">
        <v>3847</v>
      </c>
      <c r="AM13" s="419">
        <v>3938</v>
      </c>
      <c r="AN13" s="419">
        <v>4030</v>
      </c>
      <c r="AO13" s="419">
        <v>4124</v>
      </c>
      <c r="AP13" s="419">
        <v>4220</v>
      </c>
      <c r="AQ13" s="419">
        <v>4317</v>
      </c>
      <c r="AR13" s="419">
        <v>4416</v>
      </c>
      <c r="AS13" s="419">
        <v>4516</v>
      </c>
      <c r="AT13" s="419">
        <v>4618</v>
      </c>
      <c r="AU13" s="419">
        <v>4722</v>
      </c>
      <c r="AV13" s="419">
        <v>4828</v>
      </c>
      <c r="AW13" s="419">
        <v>4934</v>
      </c>
      <c r="AX13" s="419">
        <v>5042</v>
      </c>
      <c r="AY13" s="419">
        <v>5152</v>
      </c>
      <c r="AZ13" s="419">
        <v>5263</v>
      </c>
      <c r="BA13" s="419">
        <v>5376</v>
      </c>
      <c r="BB13" s="419">
        <v>5489</v>
      </c>
      <c r="BC13" s="419">
        <v>5604</v>
      </c>
      <c r="BD13" s="419">
        <v>5720</v>
      </c>
      <c r="BE13" s="419">
        <v>5838</v>
      </c>
      <c r="BF13" s="419">
        <v>5956</v>
      </c>
      <c r="BG13" s="419">
        <v>6074</v>
      </c>
      <c r="BH13" s="419">
        <v>6193</v>
      </c>
      <c r="BI13" s="419">
        <v>6312</v>
      </c>
      <c r="BJ13" s="419">
        <v>6432</v>
      </c>
      <c r="BK13" s="419">
        <v>6551</v>
      </c>
      <c r="BL13" s="419">
        <v>6667</v>
      </c>
      <c r="BM13" s="419">
        <v>6783</v>
      </c>
      <c r="BN13" s="419">
        <v>6898</v>
      </c>
      <c r="BO13" s="419">
        <v>7012</v>
      </c>
      <c r="BP13" s="419">
        <v>7125</v>
      </c>
      <c r="BQ13" s="419">
        <v>7238</v>
      </c>
      <c r="BR13" s="419">
        <v>7349</v>
      </c>
      <c r="BS13" s="419">
        <v>7459</v>
      </c>
      <c r="BT13" s="419">
        <v>7568</v>
      </c>
      <c r="BU13" s="419">
        <v>7674</v>
      </c>
      <c r="BV13" s="419">
        <v>7779</v>
      </c>
      <c r="BW13" s="419">
        <v>7881</v>
      </c>
      <c r="BX13" s="419">
        <v>7982</v>
      </c>
      <c r="BY13" s="419">
        <v>8080</v>
      </c>
      <c r="BZ13" s="419">
        <v>8176</v>
      </c>
      <c r="CA13" s="419">
        <v>8270</v>
      </c>
      <c r="CB13" s="419">
        <v>8362</v>
      </c>
      <c r="CC13" s="419">
        <v>8450</v>
      </c>
      <c r="CD13" s="419">
        <v>8536</v>
      </c>
      <c r="CE13" s="419">
        <v>8620</v>
      </c>
      <c r="CF13" s="419">
        <v>8701</v>
      </c>
      <c r="CG13" s="419">
        <v>8778</v>
      </c>
      <c r="CH13" s="419">
        <v>8852</v>
      </c>
      <c r="CI13" s="419">
        <v>8923</v>
      </c>
      <c r="CJ13" s="419">
        <v>8992</v>
      </c>
      <c r="CK13" s="419">
        <v>9058</v>
      </c>
      <c r="CL13" s="419">
        <v>9121</v>
      </c>
      <c r="CM13" s="419">
        <v>9181</v>
      </c>
      <c r="CN13" s="419">
        <v>9239</v>
      </c>
      <c r="CO13" s="419">
        <v>9293</v>
      </c>
      <c r="CP13" s="419">
        <v>9345</v>
      </c>
      <c r="CQ13" s="419">
        <v>9393</v>
      </c>
      <c r="CR13" s="419">
        <v>9441</v>
      </c>
      <c r="CS13" s="419">
        <v>9487</v>
      </c>
      <c r="CT13" s="419">
        <v>9535</v>
      </c>
      <c r="CU13" s="419">
        <v>9589</v>
      </c>
      <c r="CV13" s="419">
        <v>9644</v>
      </c>
      <c r="CW13" s="419">
        <v>9709</v>
      </c>
      <c r="CX13" s="419">
        <v>9807</v>
      </c>
      <c r="CY13" s="419">
        <v>0</v>
      </c>
      <c r="CZ13" s="419">
        <v>0</v>
      </c>
      <c r="DA13" s="419">
        <v>0</v>
      </c>
      <c r="DB13" s="419">
        <v>0</v>
      </c>
      <c r="DC13" s="419">
        <v>0</v>
      </c>
      <c r="DD13" s="419">
        <v>0</v>
      </c>
      <c r="DE13" s="419">
        <v>0</v>
      </c>
      <c r="DF13" s="419">
        <v>0</v>
      </c>
      <c r="DG13" s="419">
        <v>0</v>
      </c>
      <c r="DH13" s="419">
        <v>0</v>
      </c>
      <c r="DI13" s="419">
        <v>0</v>
      </c>
      <c r="DJ13" s="419">
        <v>0</v>
      </c>
      <c r="DK13" s="416"/>
    </row>
    <row r="14" spans="1:115" s="420" customFormat="1" ht="16.149999999999999" hidden="1">
      <c r="A14" s="423" t="s">
        <v>4</v>
      </c>
      <c r="B14" s="423">
        <v>1</v>
      </c>
      <c r="C14" s="418" t="s">
        <v>17</v>
      </c>
      <c r="D14" s="419">
        <v>0</v>
      </c>
      <c r="E14" s="419">
        <v>197</v>
      </c>
      <c r="F14" s="419">
        <v>531</v>
      </c>
      <c r="G14" s="419">
        <v>874</v>
      </c>
      <c r="H14" s="419">
        <v>1226</v>
      </c>
      <c r="I14" s="419">
        <v>1587</v>
      </c>
      <c r="J14" s="419">
        <v>1958</v>
      </c>
      <c r="K14" s="419">
        <v>2009</v>
      </c>
      <c r="L14" s="419">
        <v>2060</v>
      </c>
      <c r="M14" s="419">
        <v>2114</v>
      </c>
      <c r="N14" s="419">
        <v>2168</v>
      </c>
      <c r="O14" s="419">
        <v>2224</v>
      </c>
      <c r="P14" s="419">
        <v>2282</v>
      </c>
      <c r="Q14" s="419">
        <v>2341</v>
      </c>
      <c r="R14" s="419">
        <v>2401</v>
      </c>
      <c r="S14" s="419">
        <v>2463</v>
      </c>
      <c r="T14" s="419">
        <v>2527</v>
      </c>
      <c r="U14" s="419">
        <v>2593</v>
      </c>
      <c r="V14" s="419">
        <v>2660</v>
      </c>
      <c r="W14" s="419">
        <v>2728</v>
      </c>
      <c r="X14" s="419">
        <v>2798</v>
      </c>
      <c r="Y14" s="419">
        <v>2869</v>
      </c>
      <c r="Z14" s="419">
        <v>2942</v>
      </c>
      <c r="AA14" s="419">
        <v>3017</v>
      </c>
      <c r="AB14" s="419">
        <v>3093</v>
      </c>
      <c r="AC14" s="419">
        <v>3171</v>
      </c>
      <c r="AD14" s="419">
        <v>3250</v>
      </c>
      <c r="AE14" s="419">
        <v>3331</v>
      </c>
      <c r="AF14" s="419">
        <v>3413</v>
      </c>
      <c r="AG14" s="419">
        <v>3497</v>
      </c>
      <c r="AH14" s="419">
        <v>3582</v>
      </c>
      <c r="AI14" s="419">
        <v>3669</v>
      </c>
      <c r="AJ14" s="419">
        <v>3757</v>
      </c>
      <c r="AK14" s="419">
        <v>3847</v>
      </c>
      <c r="AL14" s="419">
        <v>3938</v>
      </c>
      <c r="AM14" s="419">
        <v>4030</v>
      </c>
      <c r="AN14" s="419">
        <v>4124</v>
      </c>
      <c r="AO14" s="419">
        <v>4220</v>
      </c>
      <c r="AP14" s="419">
        <v>4317</v>
      </c>
      <c r="AQ14" s="419">
        <v>4416</v>
      </c>
      <c r="AR14" s="419">
        <v>4516</v>
      </c>
      <c r="AS14" s="419">
        <v>4618</v>
      </c>
      <c r="AT14" s="419">
        <v>4722</v>
      </c>
      <c r="AU14" s="419">
        <v>4828</v>
      </c>
      <c r="AV14" s="419">
        <v>4934</v>
      </c>
      <c r="AW14" s="419">
        <v>5042</v>
      </c>
      <c r="AX14" s="419">
        <v>5152</v>
      </c>
      <c r="AY14" s="419">
        <v>5263</v>
      </c>
      <c r="AZ14" s="419">
        <v>5376</v>
      </c>
      <c r="BA14" s="419">
        <v>5489</v>
      </c>
      <c r="BB14" s="419">
        <v>5604</v>
      </c>
      <c r="BC14" s="419">
        <v>5720</v>
      </c>
      <c r="BD14" s="419">
        <v>5838</v>
      </c>
      <c r="BE14" s="419">
        <v>5956</v>
      </c>
      <c r="BF14" s="419">
        <v>6074</v>
      </c>
      <c r="BG14" s="419">
        <v>6193</v>
      </c>
      <c r="BH14" s="419">
        <v>6312</v>
      </c>
      <c r="BI14" s="419">
        <v>6432</v>
      </c>
      <c r="BJ14" s="419">
        <v>6551</v>
      </c>
      <c r="BK14" s="419">
        <v>6667</v>
      </c>
      <c r="BL14" s="419">
        <v>6783</v>
      </c>
      <c r="BM14" s="419">
        <v>6898</v>
      </c>
      <c r="BN14" s="419">
        <v>7012</v>
      </c>
      <c r="BO14" s="419">
        <v>7125</v>
      </c>
      <c r="BP14" s="419">
        <v>7238</v>
      </c>
      <c r="BQ14" s="419">
        <v>7349</v>
      </c>
      <c r="BR14" s="419">
        <v>7459</v>
      </c>
      <c r="BS14" s="419">
        <v>7568</v>
      </c>
      <c r="BT14" s="419">
        <v>7674</v>
      </c>
      <c r="BU14" s="419">
        <v>7779</v>
      </c>
      <c r="BV14" s="419">
        <v>7881</v>
      </c>
      <c r="BW14" s="419">
        <v>7982</v>
      </c>
      <c r="BX14" s="419">
        <v>8080</v>
      </c>
      <c r="BY14" s="419">
        <v>8176</v>
      </c>
      <c r="BZ14" s="419">
        <v>8270</v>
      </c>
      <c r="CA14" s="419">
        <v>8362</v>
      </c>
      <c r="CB14" s="419">
        <v>8450</v>
      </c>
      <c r="CC14" s="419">
        <v>8536</v>
      </c>
      <c r="CD14" s="419">
        <v>8620</v>
      </c>
      <c r="CE14" s="419">
        <v>8701</v>
      </c>
      <c r="CF14" s="419">
        <v>8778</v>
      </c>
      <c r="CG14" s="419">
        <v>8852</v>
      </c>
      <c r="CH14" s="419">
        <v>8923</v>
      </c>
      <c r="CI14" s="419">
        <v>8992</v>
      </c>
      <c r="CJ14" s="419">
        <v>9058</v>
      </c>
      <c r="CK14" s="419">
        <v>9121</v>
      </c>
      <c r="CL14" s="419">
        <v>9181</v>
      </c>
      <c r="CM14" s="419">
        <v>9239</v>
      </c>
      <c r="CN14" s="419">
        <v>9293</v>
      </c>
      <c r="CO14" s="419">
        <v>9345</v>
      </c>
      <c r="CP14" s="419">
        <v>9393</v>
      </c>
      <c r="CQ14" s="419">
        <v>9441</v>
      </c>
      <c r="CR14" s="419">
        <v>9487</v>
      </c>
      <c r="CS14" s="419">
        <v>9535</v>
      </c>
      <c r="CT14" s="419">
        <v>9589</v>
      </c>
      <c r="CU14" s="419">
        <v>9644</v>
      </c>
      <c r="CV14" s="419">
        <v>9709</v>
      </c>
      <c r="CW14" s="419">
        <v>9807</v>
      </c>
      <c r="CX14" s="419">
        <v>0</v>
      </c>
      <c r="CY14" s="419">
        <v>0</v>
      </c>
      <c r="CZ14" s="419">
        <v>0</v>
      </c>
      <c r="DA14" s="419">
        <v>0</v>
      </c>
      <c r="DB14" s="419">
        <v>0</v>
      </c>
      <c r="DC14" s="419">
        <v>0</v>
      </c>
      <c r="DD14" s="419">
        <v>0</v>
      </c>
      <c r="DE14" s="419">
        <v>0</v>
      </c>
      <c r="DF14" s="419">
        <v>0</v>
      </c>
      <c r="DG14" s="419">
        <v>0</v>
      </c>
      <c r="DH14" s="419">
        <v>0</v>
      </c>
      <c r="DI14" s="419">
        <v>0</v>
      </c>
      <c r="DJ14" s="419">
        <v>0</v>
      </c>
      <c r="DK14" s="416"/>
    </row>
    <row r="15" spans="1:115" s="420" customFormat="1" ht="16.149999999999999" hidden="1">
      <c r="A15" s="423" t="s">
        <v>4</v>
      </c>
      <c r="B15" s="423">
        <v>1</v>
      </c>
      <c r="C15" s="418" t="s">
        <v>18</v>
      </c>
      <c r="D15" s="419">
        <v>0</v>
      </c>
      <c r="E15" s="419">
        <v>202</v>
      </c>
      <c r="F15" s="419">
        <v>545</v>
      </c>
      <c r="G15" s="419">
        <v>896</v>
      </c>
      <c r="H15" s="419">
        <v>1257</v>
      </c>
      <c r="I15" s="419">
        <v>1628</v>
      </c>
      <c r="J15" s="419">
        <v>2009</v>
      </c>
      <c r="K15" s="419">
        <v>2060</v>
      </c>
      <c r="L15" s="419">
        <v>2114</v>
      </c>
      <c r="M15" s="419">
        <v>2168</v>
      </c>
      <c r="N15" s="419">
        <v>2224</v>
      </c>
      <c r="O15" s="419">
        <v>2282</v>
      </c>
      <c r="P15" s="419">
        <v>2341</v>
      </c>
      <c r="Q15" s="419">
        <v>2401</v>
      </c>
      <c r="R15" s="419">
        <v>2463</v>
      </c>
      <c r="S15" s="419">
        <v>2527</v>
      </c>
      <c r="T15" s="419">
        <v>2593</v>
      </c>
      <c r="U15" s="419">
        <v>2660</v>
      </c>
      <c r="V15" s="419">
        <v>2728</v>
      </c>
      <c r="W15" s="419">
        <v>2798</v>
      </c>
      <c r="X15" s="419">
        <v>2869</v>
      </c>
      <c r="Y15" s="419">
        <v>2942</v>
      </c>
      <c r="Z15" s="419">
        <v>3017</v>
      </c>
      <c r="AA15" s="419">
        <v>3093</v>
      </c>
      <c r="AB15" s="419">
        <v>3171</v>
      </c>
      <c r="AC15" s="419">
        <v>3250</v>
      </c>
      <c r="AD15" s="419">
        <v>3331</v>
      </c>
      <c r="AE15" s="419">
        <v>3413</v>
      </c>
      <c r="AF15" s="419">
        <v>3497</v>
      </c>
      <c r="AG15" s="419">
        <v>3582</v>
      </c>
      <c r="AH15" s="419">
        <v>3669</v>
      </c>
      <c r="AI15" s="419">
        <v>3757</v>
      </c>
      <c r="AJ15" s="419">
        <v>3847</v>
      </c>
      <c r="AK15" s="419">
        <v>3938</v>
      </c>
      <c r="AL15" s="419">
        <v>4030</v>
      </c>
      <c r="AM15" s="419">
        <v>4124</v>
      </c>
      <c r="AN15" s="419">
        <v>4220</v>
      </c>
      <c r="AO15" s="419">
        <v>4317</v>
      </c>
      <c r="AP15" s="419">
        <v>4416</v>
      </c>
      <c r="AQ15" s="419">
        <v>4516</v>
      </c>
      <c r="AR15" s="419">
        <v>4618</v>
      </c>
      <c r="AS15" s="419">
        <v>4722</v>
      </c>
      <c r="AT15" s="419">
        <v>4828</v>
      </c>
      <c r="AU15" s="419">
        <v>4934</v>
      </c>
      <c r="AV15" s="419">
        <v>5042</v>
      </c>
      <c r="AW15" s="419">
        <v>5152</v>
      </c>
      <c r="AX15" s="419">
        <v>5263</v>
      </c>
      <c r="AY15" s="419">
        <v>5376</v>
      </c>
      <c r="AZ15" s="419">
        <v>5489</v>
      </c>
      <c r="BA15" s="419">
        <v>5604</v>
      </c>
      <c r="BB15" s="419">
        <v>5720</v>
      </c>
      <c r="BC15" s="419">
        <v>5838</v>
      </c>
      <c r="BD15" s="419">
        <v>5956</v>
      </c>
      <c r="BE15" s="419">
        <v>6074</v>
      </c>
      <c r="BF15" s="419">
        <v>6193</v>
      </c>
      <c r="BG15" s="419">
        <v>6312</v>
      </c>
      <c r="BH15" s="419">
        <v>6432</v>
      </c>
      <c r="BI15" s="419">
        <v>6551</v>
      </c>
      <c r="BJ15" s="419">
        <v>6667</v>
      </c>
      <c r="BK15" s="419">
        <v>6783</v>
      </c>
      <c r="BL15" s="419">
        <v>6898</v>
      </c>
      <c r="BM15" s="419">
        <v>7012</v>
      </c>
      <c r="BN15" s="419">
        <v>7125</v>
      </c>
      <c r="BO15" s="419">
        <v>7238</v>
      </c>
      <c r="BP15" s="419">
        <v>7349</v>
      </c>
      <c r="BQ15" s="419">
        <v>7459</v>
      </c>
      <c r="BR15" s="419">
        <v>7568</v>
      </c>
      <c r="BS15" s="419">
        <v>7674</v>
      </c>
      <c r="BT15" s="419">
        <v>7779</v>
      </c>
      <c r="BU15" s="419">
        <v>7881</v>
      </c>
      <c r="BV15" s="419">
        <v>7982</v>
      </c>
      <c r="BW15" s="419">
        <v>8080</v>
      </c>
      <c r="BX15" s="419">
        <v>8176</v>
      </c>
      <c r="BY15" s="419">
        <v>8270</v>
      </c>
      <c r="BZ15" s="419">
        <v>8362</v>
      </c>
      <c r="CA15" s="419">
        <v>8450</v>
      </c>
      <c r="CB15" s="419">
        <v>8536</v>
      </c>
      <c r="CC15" s="419">
        <v>8620</v>
      </c>
      <c r="CD15" s="419">
        <v>8701</v>
      </c>
      <c r="CE15" s="419">
        <v>8778</v>
      </c>
      <c r="CF15" s="419">
        <v>8852</v>
      </c>
      <c r="CG15" s="419">
        <v>8923</v>
      </c>
      <c r="CH15" s="419">
        <v>8992</v>
      </c>
      <c r="CI15" s="419">
        <v>9058</v>
      </c>
      <c r="CJ15" s="419">
        <v>9121</v>
      </c>
      <c r="CK15" s="419">
        <v>9181</v>
      </c>
      <c r="CL15" s="419">
        <v>9239</v>
      </c>
      <c r="CM15" s="419">
        <v>9293</v>
      </c>
      <c r="CN15" s="419">
        <v>9345</v>
      </c>
      <c r="CO15" s="419">
        <v>9393</v>
      </c>
      <c r="CP15" s="419">
        <v>9441</v>
      </c>
      <c r="CQ15" s="419">
        <v>9487</v>
      </c>
      <c r="CR15" s="419">
        <v>9535</v>
      </c>
      <c r="CS15" s="419">
        <v>9589</v>
      </c>
      <c r="CT15" s="419">
        <v>9644</v>
      </c>
      <c r="CU15" s="419">
        <v>9709</v>
      </c>
      <c r="CV15" s="419">
        <v>9807</v>
      </c>
      <c r="CW15" s="419">
        <v>0</v>
      </c>
      <c r="CX15" s="419">
        <v>0</v>
      </c>
      <c r="CY15" s="419">
        <v>0</v>
      </c>
      <c r="CZ15" s="419">
        <v>0</v>
      </c>
      <c r="DA15" s="419">
        <v>0</v>
      </c>
      <c r="DB15" s="419">
        <v>0</v>
      </c>
      <c r="DC15" s="419">
        <v>0</v>
      </c>
      <c r="DD15" s="419">
        <v>0</v>
      </c>
      <c r="DE15" s="419">
        <v>0</v>
      </c>
      <c r="DF15" s="419">
        <v>0</v>
      </c>
      <c r="DG15" s="419">
        <v>0</v>
      </c>
      <c r="DH15" s="419">
        <v>0</v>
      </c>
      <c r="DI15" s="419">
        <v>0</v>
      </c>
      <c r="DJ15" s="419">
        <v>0</v>
      </c>
      <c r="DK15" s="416"/>
    </row>
    <row r="16" spans="1:115" s="420" customFormat="1" ht="16.149999999999999" hidden="1">
      <c r="A16" s="423" t="s">
        <v>4</v>
      </c>
      <c r="B16" s="423">
        <v>1</v>
      </c>
      <c r="C16" s="418" t="s">
        <v>19</v>
      </c>
      <c r="D16" s="419">
        <v>0</v>
      </c>
      <c r="E16" s="419">
        <v>207</v>
      </c>
      <c r="F16" s="419">
        <v>558</v>
      </c>
      <c r="G16" s="419">
        <v>919</v>
      </c>
      <c r="H16" s="419">
        <v>1289</v>
      </c>
      <c r="I16" s="419">
        <v>1670</v>
      </c>
      <c r="J16" s="419">
        <v>2060</v>
      </c>
      <c r="K16" s="419">
        <v>2114</v>
      </c>
      <c r="L16" s="419">
        <v>2168</v>
      </c>
      <c r="M16" s="419">
        <v>2224</v>
      </c>
      <c r="N16" s="419">
        <v>2282</v>
      </c>
      <c r="O16" s="419">
        <v>2341</v>
      </c>
      <c r="P16" s="419">
        <v>2401</v>
      </c>
      <c r="Q16" s="419">
        <v>2463</v>
      </c>
      <c r="R16" s="419">
        <v>2527</v>
      </c>
      <c r="S16" s="419">
        <v>2593</v>
      </c>
      <c r="T16" s="419">
        <v>2660</v>
      </c>
      <c r="U16" s="419">
        <v>2728</v>
      </c>
      <c r="V16" s="419">
        <v>2798</v>
      </c>
      <c r="W16" s="419">
        <v>2869</v>
      </c>
      <c r="X16" s="419">
        <v>2942</v>
      </c>
      <c r="Y16" s="419">
        <v>3017</v>
      </c>
      <c r="Z16" s="419">
        <v>3093</v>
      </c>
      <c r="AA16" s="419">
        <v>3171</v>
      </c>
      <c r="AB16" s="419">
        <v>3250</v>
      </c>
      <c r="AC16" s="419">
        <v>3331</v>
      </c>
      <c r="AD16" s="419">
        <v>3413</v>
      </c>
      <c r="AE16" s="419">
        <v>3497</v>
      </c>
      <c r="AF16" s="419">
        <v>3582</v>
      </c>
      <c r="AG16" s="419">
        <v>3669</v>
      </c>
      <c r="AH16" s="419">
        <v>3757</v>
      </c>
      <c r="AI16" s="419">
        <v>3847</v>
      </c>
      <c r="AJ16" s="419">
        <v>3938</v>
      </c>
      <c r="AK16" s="419">
        <v>4030</v>
      </c>
      <c r="AL16" s="419">
        <v>4124</v>
      </c>
      <c r="AM16" s="419">
        <v>4220</v>
      </c>
      <c r="AN16" s="419">
        <v>4317</v>
      </c>
      <c r="AO16" s="419">
        <v>4416</v>
      </c>
      <c r="AP16" s="419">
        <v>4516</v>
      </c>
      <c r="AQ16" s="419">
        <v>4618</v>
      </c>
      <c r="AR16" s="419">
        <v>4722</v>
      </c>
      <c r="AS16" s="419">
        <v>4828</v>
      </c>
      <c r="AT16" s="419">
        <v>4934</v>
      </c>
      <c r="AU16" s="419">
        <v>5042</v>
      </c>
      <c r="AV16" s="419">
        <v>5152</v>
      </c>
      <c r="AW16" s="419">
        <v>5263</v>
      </c>
      <c r="AX16" s="419">
        <v>5376</v>
      </c>
      <c r="AY16" s="419">
        <v>5489</v>
      </c>
      <c r="AZ16" s="419">
        <v>5604</v>
      </c>
      <c r="BA16" s="419">
        <v>5720</v>
      </c>
      <c r="BB16" s="419">
        <v>5838</v>
      </c>
      <c r="BC16" s="419">
        <v>5956</v>
      </c>
      <c r="BD16" s="419">
        <v>6074</v>
      </c>
      <c r="BE16" s="419">
        <v>6193</v>
      </c>
      <c r="BF16" s="419">
        <v>6312</v>
      </c>
      <c r="BG16" s="419">
        <v>6432</v>
      </c>
      <c r="BH16" s="419">
        <v>6551</v>
      </c>
      <c r="BI16" s="419">
        <v>6667</v>
      </c>
      <c r="BJ16" s="419">
        <v>6783</v>
      </c>
      <c r="BK16" s="419">
        <v>6898</v>
      </c>
      <c r="BL16" s="419">
        <v>7012</v>
      </c>
      <c r="BM16" s="419">
        <v>7125</v>
      </c>
      <c r="BN16" s="419">
        <v>7238</v>
      </c>
      <c r="BO16" s="419">
        <v>7349</v>
      </c>
      <c r="BP16" s="419">
        <v>7459</v>
      </c>
      <c r="BQ16" s="419">
        <v>7568</v>
      </c>
      <c r="BR16" s="419">
        <v>7674</v>
      </c>
      <c r="BS16" s="419">
        <v>7779</v>
      </c>
      <c r="BT16" s="419">
        <v>7881</v>
      </c>
      <c r="BU16" s="419">
        <v>7982</v>
      </c>
      <c r="BV16" s="419">
        <v>8080</v>
      </c>
      <c r="BW16" s="419">
        <v>8176</v>
      </c>
      <c r="BX16" s="419">
        <v>8270</v>
      </c>
      <c r="BY16" s="419">
        <v>8362</v>
      </c>
      <c r="BZ16" s="419">
        <v>8450</v>
      </c>
      <c r="CA16" s="419">
        <v>8536</v>
      </c>
      <c r="CB16" s="419">
        <v>8620</v>
      </c>
      <c r="CC16" s="419">
        <v>8701</v>
      </c>
      <c r="CD16" s="419">
        <v>8778</v>
      </c>
      <c r="CE16" s="419">
        <v>8852</v>
      </c>
      <c r="CF16" s="419">
        <v>8923</v>
      </c>
      <c r="CG16" s="419">
        <v>8992</v>
      </c>
      <c r="CH16" s="419">
        <v>9058</v>
      </c>
      <c r="CI16" s="419">
        <v>9121</v>
      </c>
      <c r="CJ16" s="419">
        <v>9181</v>
      </c>
      <c r="CK16" s="419">
        <v>9239</v>
      </c>
      <c r="CL16" s="419">
        <v>9293</v>
      </c>
      <c r="CM16" s="419">
        <v>9345</v>
      </c>
      <c r="CN16" s="419">
        <v>9393</v>
      </c>
      <c r="CO16" s="419">
        <v>9441</v>
      </c>
      <c r="CP16" s="419">
        <v>9487</v>
      </c>
      <c r="CQ16" s="419">
        <v>9535</v>
      </c>
      <c r="CR16" s="419">
        <v>9589</v>
      </c>
      <c r="CS16" s="419">
        <v>9644</v>
      </c>
      <c r="CT16" s="419">
        <v>9709</v>
      </c>
      <c r="CU16" s="419">
        <v>9807</v>
      </c>
      <c r="CV16" s="419">
        <v>0</v>
      </c>
      <c r="CW16" s="419">
        <v>0</v>
      </c>
      <c r="CX16" s="419">
        <v>0</v>
      </c>
      <c r="CY16" s="419">
        <v>0</v>
      </c>
      <c r="CZ16" s="419">
        <v>0</v>
      </c>
      <c r="DA16" s="419">
        <v>0</v>
      </c>
      <c r="DB16" s="419">
        <v>0</v>
      </c>
      <c r="DC16" s="419">
        <v>0</v>
      </c>
      <c r="DD16" s="419">
        <v>0</v>
      </c>
      <c r="DE16" s="419">
        <v>0</v>
      </c>
      <c r="DF16" s="419">
        <v>0</v>
      </c>
      <c r="DG16" s="419">
        <v>0</v>
      </c>
      <c r="DH16" s="419">
        <v>0</v>
      </c>
      <c r="DI16" s="419">
        <v>0</v>
      </c>
      <c r="DJ16" s="419">
        <v>0</v>
      </c>
      <c r="DK16" s="416"/>
    </row>
    <row r="17" spans="1:115" s="420" customFormat="1" ht="16.149999999999999" hidden="1">
      <c r="A17" s="423" t="s">
        <v>4</v>
      </c>
      <c r="B17" s="423">
        <v>1</v>
      </c>
      <c r="C17" s="418" t="s">
        <v>20</v>
      </c>
      <c r="D17" s="419">
        <v>0</v>
      </c>
      <c r="E17" s="419">
        <v>213</v>
      </c>
      <c r="F17" s="419">
        <v>573</v>
      </c>
      <c r="G17" s="419">
        <v>943</v>
      </c>
      <c r="H17" s="419">
        <v>1322</v>
      </c>
      <c r="I17" s="419">
        <v>1712</v>
      </c>
      <c r="J17" s="419">
        <v>2114</v>
      </c>
      <c r="K17" s="419">
        <v>2168</v>
      </c>
      <c r="L17" s="419">
        <v>2224</v>
      </c>
      <c r="M17" s="419">
        <v>2282</v>
      </c>
      <c r="N17" s="419">
        <v>2341</v>
      </c>
      <c r="O17" s="419">
        <v>2401</v>
      </c>
      <c r="P17" s="419">
        <v>2463</v>
      </c>
      <c r="Q17" s="419">
        <v>2527</v>
      </c>
      <c r="R17" s="419">
        <v>2593</v>
      </c>
      <c r="S17" s="419">
        <v>2660</v>
      </c>
      <c r="T17" s="419">
        <v>2728</v>
      </c>
      <c r="U17" s="419">
        <v>2798</v>
      </c>
      <c r="V17" s="419">
        <v>2869</v>
      </c>
      <c r="W17" s="419">
        <v>2942</v>
      </c>
      <c r="X17" s="419">
        <v>3017</v>
      </c>
      <c r="Y17" s="419">
        <v>3093</v>
      </c>
      <c r="Z17" s="419">
        <v>3171</v>
      </c>
      <c r="AA17" s="419">
        <v>3250</v>
      </c>
      <c r="AB17" s="419">
        <v>3331</v>
      </c>
      <c r="AC17" s="419">
        <v>3413</v>
      </c>
      <c r="AD17" s="419">
        <v>3497</v>
      </c>
      <c r="AE17" s="419">
        <v>3582</v>
      </c>
      <c r="AF17" s="419">
        <v>3669</v>
      </c>
      <c r="AG17" s="419">
        <v>3757</v>
      </c>
      <c r="AH17" s="419">
        <v>3847</v>
      </c>
      <c r="AI17" s="419">
        <v>3938</v>
      </c>
      <c r="AJ17" s="419">
        <v>4030</v>
      </c>
      <c r="AK17" s="419">
        <v>4124</v>
      </c>
      <c r="AL17" s="419">
        <v>4220</v>
      </c>
      <c r="AM17" s="419">
        <v>4317</v>
      </c>
      <c r="AN17" s="419">
        <v>4416</v>
      </c>
      <c r="AO17" s="419">
        <v>4516</v>
      </c>
      <c r="AP17" s="419">
        <v>4618</v>
      </c>
      <c r="AQ17" s="419">
        <v>4722</v>
      </c>
      <c r="AR17" s="419">
        <v>4828</v>
      </c>
      <c r="AS17" s="419">
        <v>4934</v>
      </c>
      <c r="AT17" s="419">
        <v>5042</v>
      </c>
      <c r="AU17" s="419">
        <v>5152</v>
      </c>
      <c r="AV17" s="419">
        <v>5263</v>
      </c>
      <c r="AW17" s="419">
        <v>5376</v>
      </c>
      <c r="AX17" s="419">
        <v>5489</v>
      </c>
      <c r="AY17" s="419">
        <v>5604</v>
      </c>
      <c r="AZ17" s="419">
        <v>5720</v>
      </c>
      <c r="BA17" s="419">
        <v>5838</v>
      </c>
      <c r="BB17" s="419">
        <v>5956</v>
      </c>
      <c r="BC17" s="419">
        <v>6074</v>
      </c>
      <c r="BD17" s="419">
        <v>6193</v>
      </c>
      <c r="BE17" s="419">
        <v>6312</v>
      </c>
      <c r="BF17" s="419">
        <v>6432</v>
      </c>
      <c r="BG17" s="419">
        <v>6551</v>
      </c>
      <c r="BH17" s="419">
        <v>6667</v>
      </c>
      <c r="BI17" s="419">
        <v>6783</v>
      </c>
      <c r="BJ17" s="419">
        <v>6898</v>
      </c>
      <c r="BK17" s="419">
        <v>7012</v>
      </c>
      <c r="BL17" s="419">
        <v>7125</v>
      </c>
      <c r="BM17" s="419">
        <v>7238</v>
      </c>
      <c r="BN17" s="419">
        <v>7349</v>
      </c>
      <c r="BO17" s="419">
        <v>7459</v>
      </c>
      <c r="BP17" s="419">
        <v>7568</v>
      </c>
      <c r="BQ17" s="419">
        <v>7674</v>
      </c>
      <c r="BR17" s="419">
        <v>7779</v>
      </c>
      <c r="BS17" s="419">
        <v>7881</v>
      </c>
      <c r="BT17" s="419">
        <v>7982</v>
      </c>
      <c r="BU17" s="419">
        <v>8080</v>
      </c>
      <c r="BV17" s="419">
        <v>8176</v>
      </c>
      <c r="BW17" s="419">
        <v>8270</v>
      </c>
      <c r="BX17" s="419">
        <v>8362</v>
      </c>
      <c r="BY17" s="419">
        <v>8450</v>
      </c>
      <c r="BZ17" s="419">
        <v>8536</v>
      </c>
      <c r="CA17" s="419">
        <v>8620</v>
      </c>
      <c r="CB17" s="419">
        <v>8701</v>
      </c>
      <c r="CC17" s="419">
        <v>8778</v>
      </c>
      <c r="CD17" s="419">
        <v>8852</v>
      </c>
      <c r="CE17" s="419">
        <v>8923</v>
      </c>
      <c r="CF17" s="419">
        <v>8992</v>
      </c>
      <c r="CG17" s="419">
        <v>9058</v>
      </c>
      <c r="CH17" s="419">
        <v>9121</v>
      </c>
      <c r="CI17" s="419">
        <v>9181</v>
      </c>
      <c r="CJ17" s="419">
        <v>9239</v>
      </c>
      <c r="CK17" s="419">
        <v>9293</v>
      </c>
      <c r="CL17" s="419">
        <v>9345</v>
      </c>
      <c r="CM17" s="419">
        <v>9393</v>
      </c>
      <c r="CN17" s="419">
        <v>9441</v>
      </c>
      <c r="CO17" s="419">
        <v>9487</v>
      </c>
      <c r="CP17" s="419">
        <v>9535</v>
      </c>
      <c r="CQ17" s="419">
        <v>9589</v>
      </c>
      <c r="CR17" s="419">
        <v>9644</v>
      </c>
      <c r="CS17" s="419">
        <v>9709</v>
      </c>
      <c r="CT17" s="419">
        <v>9807</v>
      </c>
      <c r="CU17" s="419">
        <v>0</v>
      </c>
      <c r="CV17" s="419">
        <v>0</v>
      </c>
      <c r="CW17" s="419">
        <v>0</v>
      </c>
      <c r="CX17" s="419">
        <v>0</v>
      </c>
      <c r="CY17" s="419">
        <v>0</v>
      </c>
      <c r="CZ17" s="419">
        <v>0</v>
      </c>
      <c r="DA17" s="419">
        <v>0</v>
      </c>
      <c r="DB17" s="419">
        <v>0</v>
      </c>
      <c r="DC17" s="419">
        <v>0</v>
      </c>
      <c r="DD17" s="419">
        <v>0</v>
      </c>
      <c r="DE17" s="419">
        <v>0</v>
      </c>
      <c r="DF17" s="419">
        <v>0</v>
      </c>
      <c r="DG17" s="419">
        <v>0</v>
      </c>
      <c r="DH17" s="419">
        <v>0</v>
      </c>
      <c r="DI17" s="419">
        <v>0</v>
      </c>
      <c r="DJ17" s="419">
        <v>0</v>
      </c>
      <c r="DK17" s="416"/>
    </row>
    <row r="18" spans="1:115" s="420" customFormat="1" ht="16.149999999999999" hidden="1">
      <c r="A18" s="423" t="s">
        <v>4</v>
      </c>
      <c r="B18" s="423">
        <v>1</v>
      </c>
      <c r="C18" s="418" t="s">
        <v>21</v>
      </c>
      <c r="D18" s="419">
        <v>0</v>
      </c>
      <c r="E18" s="419">
        <v>218</v>
      </c>
      <c r="F18" s="419">
        <v>587</v>
      </c>
      <c r="G18" s="419">
        <v>967</v>
      </c>
      <c r="H18" s="419">
        <v>1356</v>
      </c>
      <c r="I18" s="419">
        <v>1757</v>
      </c>
      <c r="J18" s="419">
        <v>2168</v>
      </c>
      <c r="K18" s="419">
        <v>2224</v>
      </c>
      <c r="L18" s="419">
        <v>2282</v>
      </c>
      <c r="M18" s="419">
        <v>2341</v>
      </c>
      <c r="N18" s="419">
        <v>2401</v>
      </c>
      <c r="O18" s="419">
        <v>2463</v>
      </c>
      <c r="P18" s="419">
        <v>2527</v>
      </c>
      <c r="Q18" s="419">
        <v>2593</v>
      </c>
      <c r="R18" s="419">
        <v>2660</v>
      </c>
      <c r="S18" s="419">
        <v>2728</v>
      </c>
      <c r="T18" s="419">
        <v>2798</v>
      </c>
      <c r="U18" s="419">
        <v>2869</v>
      </c>
      <c r="V18" s="419">
        <v>2942</v>
      </c>
      <c r="W18" s="419">
        <v>3017</v>
      </c>
      <c r="X18" s="419">
        <v>3093</v>
      </c>
      <c r="Y18" s="419">
        <v>3171</v>
      </c>
      <c r="Z18" s="419">
        <v>3250</v>
      </c>
      <c r="AA18" s="419">
        <v>3331</v>
      </c>
      <c r="AB18" s="419">
        <v>3413</v>
      </c>
      <c r="AC18" s="419">
        <v>3497</v>
      </c>
      <c r="AD18" s="419">
        <v>3582</v>
      </c>
      <c r="AE18" s="419">
        <v>3669</v>
      </c>
      <c r="AF18" s="419">
        <v>3757</v>
      </c>
      <c r="AG18" s="419">
        <v>3847</v>
      </c>
      <c r="AH18" s="419">
        <v>3938</v>
      </c>
      <c r="AI18" s="419">
        <v>4030</v>
      </c>
      <c r="AJ18" s="419">
        <v>4124</v>
      </c>
      <c r="AK18" s="419">
        <v>4220</v>
      </c>
      <c r="AL18" s="419">
        <v>4317</v>
      </c>
      <c r="AM18" s="419">
        <v>4416</v>
      </c>
      <c r="AN18" s="419">
        <v>4516</v>
      </c>
      <c r="AO18" s="419">
        <v>4618</v>
      </c>
      <c r="AP18" s="419">
        <v>4722</v>
      </c>
      <c r="AQ18" s="419">
        <v>4828</v>
      </c>
      <c r="AR18" s="419">
        <v>4934</v>
      </c>
      <c r="AS18" s="419">
        <v>5042</v>
      </c>
      <c r="AT18" s="419">
        <v>5152</v>
      </c>
      <c r="AU18" s="419">
        <v>5263</v>
      </c>
      <c r="AV18" s="419">
        <v>5376</v>
      </c>
      <c r="AW18" s="419">
        <v>5489</v>
      </c>
      <c r="AX18" s="419">
        <v>5604</v>
      </c>
      <c r="AY18" s="419">
        <v>5720</v>
      </c>
      <c r="AZ18" s="419">
        <v>5838</v>
      </c>
      <c r="BA18" s="419">
        <v>5956</v>
      </c>
      <c r="BB18" s="419">
        <v>6074</v>
      </c>
      <c r="BC18" s="419">
        <v>6193</v>
      </c>
      <c r="BD18" s="419">
        <v>6312</v>
      </c>
      <c r="BE18" s="419">
        <v>6432</v>
      </c>
      <c r="BF18" s="419">
        <v>6551</v>
      </c>
      <c r="BG18" s="419">
        <v>6667</v>
      </c>
      <c r="BH18" s="419">
        <v>6783</v>
      </c>
      <c r="BI18" s="419">
        <v>6898</v>
      </c>
      <c r="BJ18" s="419">
        <v>7012</v>
      </c>
      <c r="BK18" s="419">
        <v>7125</v>
      </c>
      <c r="BL18" s="419">
        <v>7238</v>
      </c>
      <c r="BM18" s="419">
        <v>7349</v>
      </c>
      <c r="BN18" s="419">
        <v>7459</v>
      </c>
      <c r="BO18" s="419">
        <v>7568</v>
      </c>
      <c r="BP18" s="419">
        <v>7674</v>
      </c>
      <c r="BQ18" s="419">
        <v>7779</v>
      </c>
      <c r="BR18" s="419">
        <v>7881</v>
      </c>
      <c r="BS18" s="419">
        <v>7982</v>
      </c>
      <c r="BT18" s="419">
        <v>8080</v>
      </c>
      <c r="BU18" s="419">
        <v>8176</v>
      </c>
      <c r="BV18" s="419">
        <v>8270</v>
      </c>
      <c r="BW18" s="419">
        <v>8362</v>
      </c>
      <c r="BX18" s="419">
        <v>8450</v>
      </c>
      <c r="BY18" s="419">
        <v>8536</v>
      </c>
      <c r="BZ18" s="419">
        <v>8620</v>
      </c>
      <c r="CA18" s="419">
        <v>8701</v>
      </c>
      <c r="CB18" s="419">
        <v>8778</v>
      </c>
      <c r="CC18" s="419">
        <v>8852</v>
      </c>
      <c r="CD18" s="419">
        <v>8923</v>
      </c>
      <c r="CE18" s="419">
        <v>8992</v>
      </c>
      <c r="CF18" s="419">
        <v>9058</v>
      </c>
      <c r="CG18" s="419">
        <v>9121</v>
      </c>
      <c r="CH18" s="419">
        <v>9181</v>
      </c>
      <c r="CI18" s="419">
        <v>9239</v>
      </c>
      <c r="CJ18" s="419">
        <v>9293</v>
      </c>
      <c r="CK18" s="419">
        <v>9345</v>
      </c>
      <c r="CL18" s="419">
        <v>9393</v>
      </c>
      <c r="CM18" s="419">
        <v>9441</v>
      </c>
      <c r="CN18" s="419">
        <v>9487</v>
      </c>
      <c r="CO18" s="419">
        <v>9535</v>
      </c>
      <c r="CP18" s="419">
        <v>9589</v>
      </c>
      <c r="CQ18" s="419">
        <v>9644</v>
      </c>
      <c r="CR18" s="419">
        <v>9709</v>
      </c>
      <c r="CS18" s="419">
        <v>9807</v>
      </c>
      <c r="CT18" s="419">
        <v>0</v>
      </c>
      <c r="CU18" s="419">
        <v>0</v>
      </c>
      <c r="CV18" s="419">
        <v>0</v>
      </c>
      <c r="CW18" s="419">
        <v>0</v>
      </c>
      <c r="CX18" s="419">
        <v>0</v>
      </c>
      <c r="CY18" s="419">
        <v>0</v>
      </c>
      <c r="CZ18" s="419">
        <v>0</v>
      </c>
      <c r="DA18" s="419">
        <v>0</v>
      </c>
      <c r="DB18" s="419">
        <v>0</v>
      </c>
      <c r="DC18" s="419">
        <v>0</v>
      </c>
      <c r="DD18" s="419">
        <v>0</v>
      </c>
      <c r="DE18" s="419">
        <v>0</v>
      </c>
      <c r="DF18" s="419">
        <v>0</v>
      </c>
      <c r="DG18" s="419">
        <v>0</v>
      </c>
      <c r="DH18" s="419">
        <v>0</v>
      </c>
      <c r="DI18" s="419">
        <v>0</v>
      </c>
      <c r="DJ18" s="419">
        <v>0</v>
      </c>
      <c r="DK18" s="416"/>
    </row>
    <row r="19" spans="1:115" s="420" customFormat="1" ht="16.149999999999999" hidden="1">
      <c r="A19" s="423" t="s">
        <v>4</v>
      </c>
      <c r="B19" s="423">
        <v>1</v>
      </c>
      <c r="C19" s="418" t="s">
        <v>22</v>
      </c>
      <c r="D19" s="419">
        <v>0</v>
      </c>
      <c r="E19" s="419">
        <v>224</v>
      </c>
      <c r="F19" s="419">
        <v>603</v>
      </c>
      <c r="G19" s="419">
        <v>991</v>
      </c>
      <c r="H19" s="419">
        <v>1391</v>
      </c>
      <c r="I19" s="419">
        <v>1802</v>
      </c>
      <c r="J19" s="419">
        <v>2224</v>
      </c>
      <c r="K19" s="419">
        <v>2282</v>
      </c>
      <c r="L19" s="419">
        <v>2341</v>
      </c>
      <c r="M19" s="419">
        <v>2401</v>
      </c>
      <c r="N19" s="419">
        <v>2463</v>
      </c>
      <c r="O19" s="419">
        <v>2527</v>
      </c>
      <c r="P19" s="419">
        <v>2593</v>
      </c>
      <c r="Q19" s="419">
        <v>2660</v>
      </c>
      <c r="R19" s="419">
        <v>2728</v>
      </c>
      <c r="S19" s="419">
        <v>2798</v>
      </c>
      <c r="T19" s="419">
        <v>2869</v>
      </c>
      <c r="U19" s="419">
        <v>2942</v>
      </c>
      <c r="V19" s="419">
        <v>3017</v>
      </c>
      <c r="W19" s="419">
        <v>3093</v>
      </c>
      <c r="X19" s="419">
        <v>3171</v>
      </c>
      <c r="Y19" s="419">
        <v>3250</v>
      </c>
      <c r="Z19" s="419">
        <v>3331</v>
      </c>
      <c r="AA19" s="419">
        <v>3413</v>
      </c>
      <c r="AB19" s="419">
        <v>3497</v>
      </c>
      <c r="AC19" s="419">
        <v>3582</v>
      </c>
      <c r="AD19" s="419">
        <v>3669</v>
      </c>
      <c r="AE19" s="419">
        <v>3757</v>
      </c>
      <c r="AF19" s="419">
        <v>3847</v>
      </c>
      <c r="AG19" s="419">
        <v>3938</v>
      </c>
      <c r="AH19" s="419">
        <v>4030</v>
      </c>
      <c r="AI19" s="419">
        <v>4124</v>
      </c>
      <c r="AJ19" s="419">
        <v>4220</v>
      </c>
      <c r="AK19" s="419">
        <v>4317</v>
      </c>
      <c r="AL19" s="419">
        <v>4416</v>
      </c>
      <c r="AM19" s="419">
        <v>4516</v>
      </c>
      <c r="AN19" s="419">
        <v>4618</v>
      </c>
      <c r="AO19" s="419">
        <v>4722</v>
      </c>
      <c r="AP19" s="419">
        <v>4828</v>
      </c>
      <c r="AQ19" s="419">
        <v>4934</v>
      </c>
      <c r="AR19" s="419">
        <v>5042</v>
      </c>
      <c r="AS19" s="419">
        <v>5152</v>
      </c>
      <c r="AT19" s="419">
        <v>5263</v>
      </c>
      <c r="AU19" s="419">
        <v>5376</v>
      </c>
      <c r="AV19" s="419">
        <v>5489</v>
      </c>
      <c r="AW19" s="419">
        <v>5604</v>
      </c>
      <c r="AX19" s="419">
        <v>5720</v>
      </c>
      <c r="AY19" s="419">
        <v>5838</v>
      </c>
      <c r="AZ19" s="419">
        <v>5956</v>
      </c>
      <c r="BA19" s="419">
        <v>6074</v>
      </c>
      <c r="BB19" s="419">
        <v>6193</v>
      </c>
      <c r="BC19" s="419">
        <v>6312</v>
      </c>
      <c r="BD19" s="419">
        <v>6432</v>
      </c>
      <c r="BE19" s="419">
        <v>6551</v>
      </c>
      <c r="BF19" s="419">
        <v>6667</v>
      </c>
      <c r="BG19" s="419">
        <v>6783</v>
      </c>
      <c r="BH19" s="419">
        <v>6898</v>
      </c>
      <c r="BI19" s="419">
        <v>7012</v>
      </c>
      <c r="BJ19" s="419">
        <v>7125</v>
      </c>
      <c r="BK19" s="419">
        <v>7238</v>
      </c>
      <c r="BL19" s="419">
        <v>7349</v>
      </c>
      <c r="BM19" s="419">
        <v>7459</v>
      </c>
      <c r="BN19" s="419">
        <v>7568</v>
      </c>
      <c r="BO19" s="419">
        <v>7674</v>
      </c>
      <c r="BP19" s="419">
        <v>7779</v>
      </c>
      <c r="BQ19" s="419">
        <v>7881</v>
      </c>
      <c r="BR19" s="419">
        <v>7982</v>
      </c>
      <c r="BS19" s="419">
        <v>8080</v>
      </c>
      <c r="BT19" s="419">
        <v>8176</v>
      </c>
      <c r="BU19" s="419">
        <v>8270</v>
      </c>
      <c r="BV19" s="419">
        <v>8362</v>
      </c>
      <c r="BW19" s="419">
        <v>8450</v>
      </c>
      <c r="BX19" s="419">
        <v>8536</v>
      </c>
      <c r="BY19" s="419">
        <v>8620</v>
      </c>
      <c r="BZ19" s="419">
        <v>8701</v>
      </c>
      <c r="CA19" s="419">
        <v>8778</v>
      </c>
      <c r="CB19" s="419">
        <v>8852</v>
      </c>
      <c r="CC19" s="419">
        <v>8923</v>
      </c>
      <c r="CD19" s="419">
        <v>8992</v>
      </c>
      <c r="CE19" s="419">
        <v>9058</v>
      </c>
      <c r="CF19" s="419">
        <v>9121</v>
      </c>
      <c r="CG19" s="419">
        <v>9181</v>
      </c>
      <c r="CH19" s="419">
        <v>9239</v>
      </c>
      <c r="CI19" s="419">
        <v>9293</v>
      </c>
      <c r="CJ19" s="419">
        <v>9345</v>
      </c>
      <c r="CK19" s="419">
        <v>9393</v>
      </c>
      <c r="CL19" s="419">
        <v>9441</v>
      </c>
      <c r="CM19" s="419">
        <v>9487</v>
      </c>
      <c r="CN19" s="419">
        <v>9535</v>
      </c>
      <c r="CO19" s="419">
        <v>9589</v>
      </c>
      <c r="CP19" s="419">
        <v>9644</v>
      </c>
      <c r="CQ19" s="419">
        <v>9709</v>
      </c>
      <c r="CR19" s="419">
        <v>9807</v>
      </c>
      <c r="CS19" s="419">
        <v>0</v>
      </c>
      <c r="CT19" s="419">
        <v>0</v>
      </c>
      <c r="CU19" s="419">
        <v>0</v>
      </c>
      <c r="CV19" s="419">
        <v>0</v>
      </c>
      <c r="CW19" s="419">
        <v>0</v>
      </c>
      <c r="CX19" s="419">
        <v>0</v>
      </c>
      <c r="CY19" s="419">
        <v>0</v>
      </c>
      <c r="CZ19" s="419">
        <v>0</v>
      </c>
      <c r="DA19" s="419">
        <v>0</v>
      </c>
      <c r="DB19" s="419">
        <v>0</v>
      </c>
      <c r="DC19" s="419">
        <v>0</v>
      </c>
      <c r="DD19" s="419">
        <v>0</v>
      </c>
      <c r="DE19" s="419">
        <v>0</v>
      </c>
      <c r="DF19" s="419">
        <v>0</v>
      </c>
      <c r="DG19" s="419">
        <v>0</v>
      </c>
      <c r="DH19" s="419">
        <v>0</v>
      </c>
      <c r="DI19" s="419">
        <v>0</v>
      </c>
      <c r="DJ19" s="419">
        <v>0</v>
      </c>
      <c r="DK19" s="416"/>
    </row>
    <row r="20" spans="1:115" s="420" customFormat="1" ht="16.149999999999999" hidden="1">
      <c r="A20" s="423" t="s">
        <v>4</v>
      </c>
      <c r="B20" s="423">
        <v>1</v>
      </c>
      <c r="C20" s="418" t="s">
        <v>23</v>
      </c>
      <c r="D20" s="419">
        <v>0</v>
      </c>
      <c r="E20" s="419">
        <v>230</v>
      </c>
      <c r="F20" s="419">
        <v>618</v>
      </c>
      <c r="G20" s="419">
        <v>1017</v>
      </c>
      <c r="H20" s="419">
        <v>1427</v>
      </c>
      <c r="I20" s="419">
        <v>1848</v>
      </c>
      <c r="J20" s="419">
        <v>2282</v>
      </c>
      <c r="K20" s="419">
        <v>2341</v>
      </c>
      <c r="L20" s="419">
        <v>2401</v>
      </c>
      <c r="M20" s="419">
        <v>2463</v>
      </c>
      <c r="N20" s="419">
        <v>2527</v>
      </c>
      <c r="O20" s="419">
        <v>2593</v>
      </c>
      <c r="P20" s="419">
        <v>2660</v>
      </c>
      <c r="Q20" s="419">
        <v>2728</v>
      </c>
      <c r="R20" s="419">
        <v>2798</v>
      </c>
      <c r="S20" s="419">
        <v>2869</v>
      </c>
      <c r="T20" s="419">
        <v>2942</v>
      </c>
      <c r="U20" s="419">
        <v>3017</v>
      </c>
      <c r="V20" s="419">
        <v>3093</v>
      </c>
      <c r="W20" s="419">
        <v>3171</v>
      </c>
      <c r="X20" s="419">
        <v>3250</v>
      </c>
      <c r="Y20" s="419">
        <v>3331</v>
      </c>
      <c r="Z20" s="419">
        <v>3413</v>
      </c>
      <c r="AA20" s="419">
        <v>3497</v>
      </c>
      <c r="AB20" s="419">
        <v>3582</v>
      </c>
      <c r="AC20" s="419">
        <v>3669</v>
      </c>
      <c r="AD20" s="419">
        <v>3757</v>
      </c>
      <c r="AE20" s="419">
        <v>3847</v>
      </c>
      <c r="AF20" s="419">
        <v>3938</v>
      </c>
      <c r="AG20" s="419">
        <v>4030</v>
      </c>
      <c r="AH20" s="419">
        <v>4124</v>
      </c>
      <c r="AI20" s="419">
        <v>4220</v>
      </c>
      <c r="AJ20" s="419">
        <v>4317</v>
      </c>
      <c r="AK20" s="419">
        <v>4416</v>
      </c>
      <c r="AL20" s="419">
        <v>4516</v>
      </c>
      <c r="AM20" s="419">
        <v>4618</v>
      </c>
      <c r="AN20" s="419">
        <v>4722</v>
      </c>
      <c r="AO20" s="419">
        <v>4828</v>
      </c>
      <c r="AP20" s="419">
        <v>4934</v>
      </c>
      <c r="AQ20" s="419">
        <v>5042</v>
      </c>
      <c r="AR20" s="419">
        <v>5152</v>
      </c>
      <c r="AS20" s="419">
        <v>5263</v>
      </c>
      <c r="AT20" s="419">
        <v>5376</v>
      </c>
      <c r="AU20" s="419">
        <v>5489</v>
      </c>
      <c r="AV20" s="419">
        <v>5604</v>
      </c>
      <c r="AW20" s="419">
        <v>5720</v>
      </c>
      <c r="AX20" s="419">
        <v>5838</v>
      </c>
      <c r="AY20" s="419">
        <v>5956</v>
      </c>
      <c r="AZ20" s="419">
        <v>6074</v>
      </c>
      <c r="BA20" s="419">
        <v>6193</v>
      </c>
      <c r="BB20" s="419">
        <v>6312</v>
      </c>
      <c r="BC20" s="419">
        <v>6432</v>
      </c>
      <c r="BD20" s="419">
        <v>6551</v>
      </c>
      <c r="BE20" s="419">
        <v>6667</v>
      </c>
      <c r="BF20" s="419">
        <v>6783</v>
      </c>
      <c r="BG20" s="419">
        <v>6898</v>
      </c>
      <c r="BH20" s="419">
        <v>7012</v>
      </c>
      <c r="BI20" s="419">
        <v>7125</v>
      </c>
      <c r="BJ20" s="419">
        <v>7238</v>
      </c>
      <c r="BK20" s="419">
        <v>7349</v>
      </c>
      <c r="BL20" s="419">
        <v>7459</v>
      </c>
      <c r="BM20" s="419">
        <v>7568</v>
      </c>
      <c r="BN20" s="419">
        <v>7674</v>
      </c>
      <c r="BO20" s="419">
        <v>7779</v>
      </c>
      <c r="BP20" s="419">
        <v>7881</v>
      </c>
      <c r="BQ20" s="419">
        <v>7982</v>
      </c>
      <c r="BR20" s="419">
        <v>8080</v>
      </c>
      <c r="BS20" s="419">
        <v>8176</v>
      </c>
      <c r="BT20" s="419">
        <v>8270</v>
      </c>
      <c r="BU20" s="419">
        <v>8362</v>
      </c>
      <c r="BV20" s="419">
        <v>8450</v>
      </c>
      <c r="BW20" s="419">
        <v>8536</v>
      </c>
      <c r="BX20" s="419">
        <v>8620</v>
      </c>
      <c r="BY20" s="419">
        <v>8701</v>
      </c>
      <c r="BZ20" s="419">
        <v>8778</v>
      </c>
      <c r="CA20" s="419">
        <v>8852</v>
      </c>
      <c r="CB20" s="419">
        <v>8923</v>
      </c>
      <c r="CC20" s="419">
        <v>8992</v>
      </c>
      <c r="CD20" s="419">
        <v>9058</v>
      </c>
      <c r="CE20" s="419">
        <v>9121</v>
      </c>
      <c r="CF20" s="419">
        <v>9181</v>
      </c>
      <c r="CG20" s="419">
        <v>9239</v>
      </c>
      <c r="CH20" s="419">
        <v>9293</v>
      </c>
      <c r="CI20" s="419">
        <v>9345</v>
      </c>
      <c r="CJ20" s="419">
        <v>9393</v>
      </c>
      <c r="CK20" s="419">
        <v>9441</v>
      </c>
      <c r="CL20" s="419">
        <v>9487</v>
      </c>
      <c r="CM20" s="419">
        <v>9535</v>
      </c>
      <c r="CN20" s="419">
        <v>9589</v>
      </c>
      <c r="CO20" s="419">
        <v>9644</v>
      </c>
      <c r="CP20" s="419">
        <v>9709</v>
      </c>
      <c r="CQ20" s="419">
        <v>9807</v>
      </c>
      <c r="CR20" s="419">
        <v>0</v>
      </c>
      <c r="CS20" s="419">
        <v>0</v>
      </c>
      <c r="CT20" s="419">
        <v>0</v>
      </c>
      <c r="CU20" s="419">
        <v>0</v>
      </c>
      <c r="CV20" s="419">
        <v>0</v>
      </c>
      <c r="CW20" s="419">
        <v>0</v>
      </c>
      <c r="CX20" s="419">
        <v>0</v>
      </c>
      <c r="CY20" s="419">
        <v>0</v>
      </c>
      <c r="CZ20" s="419">
        <v>0</v>
      </c>
      <c r="DA20" s="419">
        <v>0</v>
      </c>
      <c r="DB20" s="419">
        <v>0</v>
      </c>
      <c r="DC20" s="419">
        <v>0</v>
      </c>
      <c r="DD20" s="419">
        <v>0</v>
      </c>
      <c r="DE20" s="419">
        <v>0</v>
      </c>
      <c r="DF20" s="419">
        <v>0</v>
      </c>
      <c r="DG20" s="419">
        <v>0</v>
      </c>
      <c r="DH20" s="419">
        <v>0</v>
      </c>
      <c r="DI20" s="419">
        <v>0</v>
      </c>
      <c r="DJ20" s="419">
        <v>0</v>
      </c>
      <c r="DK20" s="416"/>
    </row>
    <row r="21" spans="1:115" s="420" customFormat="1" ht="16.149999999999999" hidden="1">
      <c r="A21" s="423" t="s">
        <v>4</v>
      </c>
      <c r="B21" s="423">
        <v>1</v>
      </c>
      <c r="C21" s="418" t="s">
        <v>24</v>
      </c>
      <c r="D21" s="419">
        <v>0</v>
      </c>
      <c r="E21" s="419">
        <v>236</v>
      </c>
      <c r="F21" s="419">
        <v>634</v>
      </c>
      <c r="G21" s="419">
        <v>1043</v>
      </c>
      <c r="H21" s="419">
        <v>1464</v>
      </c>
      <c r="I21" s="419">
        <v>1896</v>
      </c>
      <c r="J21" s="419">
        <v>2341</v>
      </c>
      <c r="K21" s="419">
        <v>2401</v>
      </c>
      <c r="L21" s="419">
        <v>2463</v>
      </c>
      <c r="M21" s="419">
        <v>2527</v>
      </c>
      <c r="N21" s="419">
        <v>2593</v>
      </c>
      <c r="O21" s="419">
        <v>2660</v>
      </c>
      <c r="P21" s="419">
        <v>2728</v>
      </c>
      <c r="Q21" s="419">
        <v>2798</v>
      </c>
      <c r="R21" s="419">
        <v>2869</v>
      </c>
      <c r="S21" s="419">
        <v>2942</v>
      </c>
      <c r="T21" s="419">
        <v>3017</v>
      </c>
      <c r="U21" s="419">
        <v>3093</v>
      </c>
      <c r="V21" s="419">
        <v>3171</v>
      </c>
      <c r="W21" s="419">
        <v>3250</v>
      </c>
      <c r="X21" s="419">
        <v>3331</v>
      </c>
      <c r="Y21" s="419">
        <v>3413</v>
      </c>
      <c r="Z21" s="419">
        <v>3497</v>
      </c>
      <c r="AA21" s="419">
        <v>3582</v>
      </c>
      <c r="AB21" s="419">
        <v>3669</v>
      </c>
      <c r="AC21" s="419">
        <v>3757</v>
      </c>
      <c r="AD21" s="419">
        <v>3847</v>
      </c>
      <c r="AE21" s="419">
        <v>3938</v>
      </c>
      <c r="AF21" s="419">
        <v>4030</v>
      </c>
      <c r="AG21" s="419">
        <v>4124</v>
      </c>
      <c r="AH21" s="419">
        <v>4220</v>
      </c>
      <c r="AI21" s="419">
        <v>4317</v>
      </c>
      <c r="AJ21" s="419">
        <v>4416</v>
      </c>
      <c r="AK21" s="419">
        <v>4516</v>
      </c>
      <c r="AL21" s="419">
        <v>4618</v>
      </c>
      <c r="AM21" s="419">
        <v>4722</v>
      </c>
      <c r="AN21" s="419">
        <v>4828</v>
      </c>
      <c r="AO21" s="419">
        <v>4934</v>
      </c>
      <c r="AP21" s="419">
        <v>5042</v>
      </c>
      <c r="AQ21" s="419">
        <v>5152</v>
      </c>
      <c r="AR21" s="419">
        <v>5263</v>
      </c>
      <c r="AS21" s="419">
        <v>5376</v>
      </c>
      <c r="AT21" s="419">
        <v>5489</v>
      </c>
      <c r="AU21" s="419">
        <v>5604</v>
      </c>
      <c r="AV21" s="419">
        <v>5720</v>
      </c>
      <c r="AW21" s="419">
        <v>5838</v>
      </c>
      <c r="AX21" s="419">
        <v>5956</v>
      </c>
      <c r="AY21" s="419">
        <v>6074</v>
      </c>
      <c r="AZ21" s="419">
        <v>6193</v>
      </c>
      <c r="BA21" s="419">
        <v>6312</v>
      </c>
      <c r="BB21" s="419">
        <v>6432</v>
      </c>
      <c r="BC21" s="419">
        <v>6551</v>
      </c>
      <c r="BD21" s="419">
        <v>6667</v>
      </c>
      <c r="BE21" s="419">
        <v>6783</v>
      </c>
      <c r="BF21" s="419">
        <v>6898</v>
      </c>
      <c r="BG21" s="419">
        <v>7012</v>
      </c>
      <c r="BH21" s="419">
        <v>7125</v>
      </c>
      <c r="BI21" s="419">
        <v>7238</v>
      </c>
      <c r="BJ21" s="419">
        <v>7349</v>
      </c>
      <c r="BK21" s="419">
        <v>7459</v>
      </c>
      <c r="BL21" s="419">
        <v>7568</v>
      </c>
      <c r="BM21" s="419">
        <v>7674</v>
      </c>
      <c r="BN21" s="419">
        <v>7779</v>
      </c>
      <c r="BO21" s="419">
        <v>7881</v>
      </c>
      <c r="BP21" s="419">
        <v>7982</v>
      </c>
      <c r="BQ21" s="419">
        <v>8080</v>
      </c>
      <c r="BR21" s="419">
        <v>8176</v>
      </c>
      <c r="BS21" s="419">
        <v>8270</v>
      </c>
      <c r="BT21" s="419">
        <v>8362</v>
      </c>
      <c r="BU21" s="419">
        <v>8450</v>
      </c>
      <c r="BV21" s="419">
        <v>8536</v>
      </c>
      <c r="BW21" s="419">
        <v>8620</v>
      </c>
      <c r="BX21" s="419">
        <v>8701</v>
      </c>
      <c r="BY21" s="419">
        <v>8778</v>
      </c>
      <c r="BZ21" s="419">
        <v>8852</v>
      </c>
      <c r="CA21" s="419">
        <v>8923</v>
      </c>
      <c r="CB21" s="419">
        <v>8992</v>
      </c>
      <c r="CC21" s="419">
        <v>9058</v>
      </c>
      <c r="CD21" s="419">
        <v>9121</v>
      </c>
      <c r="CE21" s="419">
        <v>9181</v>
      </c>
      <c r="CF21" s="419">
        <v>9239</v>
      </c>
      <c r="CG21" s="419">
        <v>9293</v>
      </c>
      <c r="CH21" s="419">
        <v>9345</v>
      </c>
      <c r="CI21" s="419">
        <v>9393</v>
      </c>
      <c r="CJ21" s="419">
        <v>9441</v>
      </c>
      <c r="CK21" s="419">
        <v>9487</v>
      </c>
      <c r="CL21" s="419">
        <v>9535</v>
      </c>
      <c r="CM21" s="419">
        <v>9589</v>
      </c>
      <c r="CN21" s="419">
        <v>9644</v>
      </c>
      <c r="CO21" s="419">
        <v>9709</v>
      </c>
      <c r="CP21" s="419">
        <v>9807</v>
      </c>
      <c r="CQ21" s="419">
        <v>0</v>
      </c>
      <c r="CR21" s="419">
        <v>0</v>
      </c>
      <c r="CS21" s="419">
        <v>0</v>
      </c>
      <c r="CT21" s="419">
        <v>0</v>
      </c>
      <c r="CU21" s="419">
        <v>0</v>
      </c>
      <c r="CV21" s="419">
        <v>0</v>
      </c>
      <c r="CW21" s="419">
        <v>0</v>
      </c>
      <c r="CX21" s="419">
        <v>0</v>
      </c>
      <c r="CY21" s="419">
        <v>0</v>
      </c>
      <c r="CZ21" s="419">
        <v>0</v>
      </c>
      <c r="DA21" s="419">
        <v>0</v>
      </c>
      <c r="DB21" s="419">
        <v>0</v>
      </c>
      <c r="DC21" s="419">
        <v>0</v>
      </c>
      <c r="DD21" s="419">
        <v>0</v>
      </c>
      <c r="DE21" s="419">
        <v>0</v>
      </c>
      <c r="DF21" s="419">
        <v>0</v>
      </c>
      <c r="DG21" s="419">
        <v>0</v>
      </c>
      <c r="DH21" s="419">
        <v>0</v>
      </c>
      <c r="DI21" s="419">
        <v>0</v>
      </c>
      <c r="DJ21" s="419">
        <v>0</v>
      </c>
      <c r="DK21" s="416"/>
    </row>
    <row r="22" spans="1:115" s="420" customFormat="1" ht="16.149999999999999" hidden="1">
      <c r="A22" s="423" t="s">
        <v>4</v>
      </c>
      <c r="B22" s="423">
        <v>1</v>
      </c>
      <c r="C22" s="418" t="s">
        <v>25</v>
      </c>
      <c r="D22" s="419">
        <v>0</v>
      </c>
      <c r="E22" s="419">
        <v>242</v>
      </c>
      <c r="F22" s="419">
        <v>650</v>
      </c>
      <c r="G22" s="419">
        <v>1070</v>
      </c>
      <c r="H22" s="419">
        <v>1502</v>
      </c>
      <c r="I22" s="419">
        <v>1945</v>
      </c>
      <c r="J22" s="419">
        <v>2401</v>
      </c>
      <c r="K22" s="419">
        <v>2463</v>
      </c>
      <c r="L22" s="419">
        <v>2527</v>
      </c>
      <c r="M22" s="419">
        <v>2593</v>
      </c>
      <c r="N22" s="419">
        <v>2660</v>
      </c>
      <c r="O22" s="419">
        <v>2728</v>
      </c>
      <c r="P22" s="419">
        <v>2798</v>
      </c>
      <c r="Q22" s="419">
        <v>2869</v>
      </c>
      <c r="R22" s="419">
        <v>2942</v>
      </c>
      <c r="S22" s="419">
        <v>3017</v>
      </c>
      <c r="T22" s="419">
        <v>3093</v>
      </c>
      <c r="U22" s="419">
        <v>3171</v>
      </c>
      <c r="V22" s="419">
        <v>3250</v>
      </c>
      <c r="W22" s="419">
        <v>3331</v>
      </c>
      <c r="X22" s="419">
        <v>3413</v>
      </c>
      <c r="Y22" s="419">
        <v>3497</v>
      </c>
      <c r="Z22" s="419">
        <v>3582</v>
      </c>
      <c r="AA22" s="419">
        <v>3669</v>
      </c>
      <c r="AB22" s="419">
        <v>3757</v>
      </c>
      <c r="AC22" s="419">
        <v>3847</v>
      </c>
      <c r="AD22" s="419">
        <v>3938</v>
      </c>
      <c r="AE22" s="419">
        <v>4030</v>
      </c>
      <c r="AF22" s="419">
        <v>4124</v>
      </c>
      <c r="AG22" s="419">
        <v>4220</v>
      </c>
      <c r="AH22" s="419">
        <v>4317</v>
      </c>
      <c r="AI22" s="419">
        <v>4416</v>
      </c>
      <c r="AJ22" s="419">
        <v>4516</v>
      </c>
      <c r="AK22" s="419">
        <v>4618</v>
      </c>
      <c r="AL22" s="419">
        <v>4722</v>
      </c>
      <c r="AM22" s="419">
        <v>4828</v>
      </c>
      <c r="AN22" s="419">
        <v>4934</v>
      </c>
      <c r="AO22" s="419">
        <v>5042</v>
      </c>
      <c r="AP22" s="419">
        <v>5152</v>
      </c>
      <c r="AQ22" s="419">
        <v>5263</v>
      </c>
      <c r="AR22" s="419">
        <v>5376</v>
      </c>
      <c r="AS22" s="419">
        <v>5489</v>
      </c>
      <c r="AT22" s="419">
        <v>5604</v>
      </c>
      <c r="AU22" s="419">
        <v>5720</v>
      </c>
      <c r="AV22" s="419">
        <v>5838</v>
      </c>
      <c r="AW22" s="419">
        <v>5956</v>
      </c>
      <c r="AX22" s="419">
        <v>6074</v>
      </c>
      <c r="AY22" s="419">
        <v>6193</v>
      </c>
      <c r="AZ22" s="419">
        <v>6312</v>
      </c>
      <c r="BA22" s="419">
        <v>6432</v>
      </c>
      <c r="BB22" s="419">
        <v>6551</v>
      </c>
      <c r="BC22" s="419">
        <v>6667</v>
      </c>
      <c r="BD22" s="419">
        <v>6783</v>
      </c>
      <c r="BE22" s="419">
        <v>6898</v>
      </c>
      <c r="BF22" s="419">
        <v>7012</v>
      </c>
      <c r="BG22" s="419">
        <v>7125</v>
      </c>
      <c r="BH22" s="419">
        <v>7238</v>
      </c>
      <c r="BI22" s="419">
        <v>7349</v>
      </c>
      <c r="BJ22" s="419">
        <v>7459</v>
      </c>
      <c r="BK22" s="419">
        <v>7568</v>
      </c>
      <c r="BL22" s="419">
        <v>7674</v>
      </c>
      <c r="BM22" s="419">
        <v>7779</v>
      </c>
      <c r="BN22" s="419">
        <v>7881</v>
      </c>
      <c r="BO22" s="419">
        <v>7982</v>
      </c>
      <c r="BP22" s="419">
        <v>8080</v>
      </c>
      <c r="BQ22" s="419">
        <v>8176</v>
      </c>
      <c r="BR22" s="419">
        <v>8270</v>
      </c>
      <c r="BS22" s="419">
        <v>8362</v>
      </c>
      <c r="BT22" s="419">
        <v>8450</v>
      </c>
      <c r="BU22" s="419">
        <v>8536</v>
      </c>
      <c r="BV22" s="419">
        <v>8620</v>
      </c>
      <c r="BW22" s="419">
        <v>8701</v>
      </c>
      <c r="BX22" s="419">
        <v>8778</v>
      </c>
      <c r="BY22" s="419">
        <v>8852</v>
      </c>
      <c r="BZ22" s="419">
        <v>8923</v>
      </c>
      <c r="CA22" s="419">
        <v>8992</v>
      </c>
      <c r="CB22" s="419">
        <v>9058</v>
      </c>
      <c r="CC22" s="419">
        <v>9121</v>
      </c>
      <c r="CD22" s="419">
        <v>9181</v>
      </c>
      <c r="CE22" s="419">
        <v>9239</v>
      </c>
      <c r="CF22" s="419">
        <v>9293</v>
      </c>
      <c r="CG22" s="419">
        <v>9345</v>
      </c>
      <c r="CH22" s="419">
        <v>9393</v>
      </c>
      <c r="CI22" s="419">
        <v>9441</v>
      </c>
      <c r="CJ22" s="419">
        <v>9487</v>
      </c>
      <c r="CK22" s="419">
        <v>9535</v>
      </c>
      <c r="CL22" s="419">
        <v>9589</v>
      </c>
      <c r="CM22" s="419">
        <v>9644</v>
      </c>
      <c r="CN22" s="419">
        <v>9709</v>
      </c>
      <c r="CO22" s="419">
        <v>9807</v>
      </c>
      <c r="CP22" s="419">
        <v>0</v>
      </c>
      <c r="CQ22" s="419">
        <v>0</v>
      </c>
      <c r="CR22" s="419">
        <v>0</v>
      </c>
      <c r="CS22" s="419">
        <v>0</v>
      </c>
      <c r="CT22" s="419">
        <v>0</v>
      </c>
      <c r="CU22" s="419">
        <v>0</v>
      </c>
      <c r="CV22" s="419">
        <v>0</v>
      </c>
      <c r="CW22" s="419">
        <v>0</v>
      </c>
      <c r="CX22" s="419">
        <v>0</v>
      </c>
      <c r="CY22" s="419">
        <v>0</v>
      </c>
      <c r="CZ22" s="419">
        <v>0</v>
      </c>
      <c r="DA22" s="419">
        <v>0</v>
      </c>
      <c r="DB22" s="419">
        <v>0</v>
      </c>
      <c r="DC22" s="419">
        <v>0</v>
      </c>
      <c r="DD22" s="419">
        <v>0</v>
      </c>
      <c r="DE22" s="419">
        <v>0</v>
      </c>
      <c r="DF22" s="419">
        <v>0</v>
      </c>
      <c r="DG22" s="419">
        <v>0</v>
      </c>
      <c r="DH22" s="419">
        <v>0</v>
      </c>
      <c r="DI22" s="419">
        <v>0</v>
      </c>
      <c r="DJ22" s="419">
        <v>0</v>
      </c>
      <c r="DK22" s="416"/>
    </row>
    <row r="23" spans="1:115" s="420" customFormat="1" ht="16.149999999999999" hidden="1">
      <c r="A23" s="423" t="s">
        <v>4</v>
      </c>
      <c r="B23" s="423">
        <v>1</v>
      </c>
      <c r="C23" s="418" t="s">
        <v>26</v>
      </c>
      <c r="D23" s="419">
        <v>0</v>
      </c>
      <c r="E23" s="419">
        <v>248</v>
      </c>
      <c r="F23" s="419">
        <v>667</v>
      </c>
      <c r="G23" s="419">
        <v>1098</v>
      </c>
      <c r="H23" s="419">
        <v>1541</v>
      </c>
      <c r="I23" s="419">
        <v>1996</v>
      </c>
      <c r="J23" s="419">
        <v>2463</v>
      </c>
      <c r="K23" s="419">
        <v>2527</v>
      </c>
      <c r="L23" s="419">
        <v>2593</v>
      </c>
      <c r="M23" s="419">
        <v>2660</v>
      </c>
      <c r="N23" s="419">
        <v>2728</v>
      </c>
      <c r="O23" s="419">
        <v>2798</v>
      </c>
      <c r="P23" s="419">
        <v>2869</v>
      </c>
      <c r="Q23" s="419">
        <v>2942</v>
      </c>
      <c r="R23" s="419">
        <v>3017</v>
      </c>
      <c r="S23" s="419">
        <v>3093</v>
      </c>
      <c r="T23" s="419">
        <v>3171</v>
      </c>
      <c r="U23" s="419">
        <v>3250</v>
      </c>
      <c r="V23" s="419">
        <v>3331</v>
      </c>
      <c r="W23" s="419">
        <v>3413</v>
      </c>
      <c r="X23" s="419">
        <v>3497</v>
      </c>
      <c r="Y23" s="419">
        <v>3582</v>
      </c>
      <c r="Z23" s="419">
        <v>3669</v>
      </c>
      <c r="AA23" s="419">
        <v>3757</v>
      </c>
      <c r="AB23" s="419">
        <v>3847</v>
      </c>
      <c r="AC23" s="419">
        <v>3938</v>
      </c>
      <c r="AD23" s="419">
        <v>4030</v>
      </c>
      <c r="AE23" s="419">
        <v>4124</v>
      </c>
      <c r="AF23" s="419">
        <v>4220</v>
      </c>
      <c r="AG23" s="419">
        <v>4317</v>
      </c>
      <c r="AH23" s="419">
        <v>4416</v>
      </c>
      <c r="AI23" s="419">
        <v>4516</v>
      </c>
      <c r="AJ23" s="419">
        <v>4618</v>
      </c>
      <c r="AK23" s="419">
        <v>4722</v>
      </c>
      <c r="AL23" s="419">
        <v>4828</v>
      </c>
      <c r="AM23" s="419">
        <v>4934</v>
      </c>
      <c r="AN23" s="419">
        <v>5042</v>
      </c>
      <c r="AO23" s="419">
        <v>5152</v>
      </c>
      <c r="AP23" s="419">
        <v>5263</v>
      </c>
      <c r="AQ23" s="419">
        <v>5376</v>
      </c>
      <c r="AR23" s="419">
        <v>5489</v>
      </c>
      <c r="AS23" s="419">
        <v>5604</v>
      </c>
      <c r="AT23" s="419">
        <v>5720</v>
      </c>
      <c r="AU23" s="419">
        <v>5838</v>
      </c>
      <c r="AV23" s="419">
        <v>5956</v>
      </c>
      <c r="AW23" s="419">
        <v>6074</v>
      </c>
      <c r="AX23" s="419">
        <v>6193</v>
      </c>
      <c r="AY23" s="419">
        <v>6312</v>
      </c>
      <c r="AZ23" s="419">
        <v>6432</v>
      </c>
      <c r="BA23" s="419">
        <v>6551</v>
      </c>
      <c r="BB23" s="419">
        <v>6667</v>
      </c>
      <c r="BC23" s="419">
        <v>6783</v>
      </c>
      <c r="BD23" s="419">
        <v>6898</v>
      </c>
      <c r="BE23" s="419">
        <v>7012</v>
      </c>
      <c r="BF23" s="419">
        <v>7125</v>
      </c>
      <c r="BG23" s="419">
        <v>7238</v>
      </c>
      <c r="BH23" s="419">
        <v>7349</v>
      </c>
      <c r="BI23" s="419">
        <v>7459</v>
      </c>
      <c r="BJ23" s="419">
        <v>7568</v>
      </c>
      <c r="BK23" s="419">
        <v>7674</v>
      </c>
      <c r="BL23" s="419">
        <v>7779</v>
      </c>
      <c r="BM23" s="419">
        <v>7881</v>
      </c>
      <c r="BN23" s="419">
        <v>7982</v>
      </c>
      <c r="BO23" s="419">
        <v>8080</v>
      </c>
      <c r="BP23" s="419">
        <v>8176</v>
      </c>
      <c r="BQ23" s="419">
        <v>8270</v>
      </c>
      <c r="BR23" s="419">
        <v>8362</v>
      </c>
      <c r="BS23" s="419">
        <v>8450</v>
      </c>
      <c r="BT23" s="419">
        <v>8536</v>
      </c>
      <c r="BU23" s="419">
        <v>8620</v>
      </c>
      <c r="BV23" s="419">
        <v>8701</v>
      </c>
      <c r="BW23" s="419">
        <v>8778</v>
      </c>
      <c r="BX23" s="419">
        <v>8852</v>
      </c>
      <c r="BY23" s="419">
        <v>8923</v>
      </c>
      <c r="BZ23" s="419">
        <v>8992</v>
      </c>
      <c r="CA23" s="419">
        <v>9058</v>
      </c>
      <c r="CB23" s="419">
        <v>9121</v>
      </c>
      <c r="CC23" s="419">
        <v>9181</v>
      </c>
      <c r="CD23" s="419">
        <v>9239</v>
      </c>
      <c r="CE23" s="419">
        <v>9293</v>
      </c>
      <c r="CF23" s="419">
        <v>9345</v>
      </c>
      <c r="CG23" s="419">
        <v>9393</v>
      </c>
      <c r="CH23" s="419">
        <v>9441</v>
      </c>
      <c r="CI23" s="419">
        <v>9487</v>
      </c>
      <c r="CJ23" s="419">
        <v>9535</v>
      </c>
      <c r="CK23" s="419">
        <v>9589</v>
      </c>
      <c r="CL23" s="419">
        <v>9644</v>
      </c>
      <c r="CM23" s="419">
        <v>9709</v>
      </c>
      <c r="CN23" s="419">
        <v>9807</v>
      </c>
      <c r="CO23" s="419">
        <v>0</v>
      </c>
      <c r="CP23" s="419">
        <v>0</v>
      </c>
      <c r="CQ23" s="419">
        <v>0</v>
      </c>
      <c r="CR23" s="419">
        <v>0</v>
      </c>
      <c r="CS23" s="419">
        <v>0</v>
      </c>
      <c r="CT23" s="419">
        <v>0</v>
      </c>
      <c r="CU23" s="419">
        <v>0</v>
      </c>
      <c r="CV23" s="419">
        <v>0</v>
      </c>
      <c r="CW23" s="419">
        <v>0</v>
      </c>
      <c r="CX23" s="419">
        <v>0</v>
      </c>
      <c r="CY23" s="419">
        <v>0</v>
      </c>
      <c r="CZ23" s="419">
        <v>0</v>
      </c>
      <c r="DA23" s="419">
        <v>0</v>
      </c>
      <c r="DB23" s="419">
        <v>0</v>
      </c>
      <c r="DC23" s="419">
        <v>0</v>
      </c>
      <c r="DD23" s="419">
        <v>0</v>
      </c>
      <c r="DE23" s="419">
        <v>0</v>
      </c>
      <c r="DF23" s="419">
        <v>0</v>
      </c>
      <c r="DG23" s="419">
        <v>0</v>
      </c>
      <c r="DH23" s="419">
        <v>0</v>
      </c>
      <c r="DI23" s="419">
        <v>0</v>
      </c>
      <c r="DJ23" s="419">
        <v>0</v>
      </c>
      <c r="DK23" s="416"/>
    </row>
    <row r="24" spans="1:115" s="420" customFormat="1" ht="16.149999999999999" hidden="1">
      <c r="A24" s="423" t="s">
        <v>4</v>
      </c>
      <c r="B24" s="423">
        <v>1</v>
      </c>
      <c r="C24" s="418" t="s">
        <v>27</v>
      </c>
      <c r="D24" s="419">
        <v>0</v>
      </c>
      <c r="E24" s="419">
        <v>254</v>
      </c>
      <c r="F24" s="419">
        <v>684</v>
      </c>
      <c r="G24" s="419">
        <v>1126</v>
      </c>
      <c r="H24" s="419">
        <v>1581</v>
      </c>
      <c r="I24" s="419">
        <v>2047</v>
      </c>
      <c r="J24" s="419">
        <v>2527</v>
      </c>
      <c r="K24" s="419">
        <v>2593</v>
      </c>
      <c r="L24" s="419">
        <v>2660</v>
      </c>
      <c r="M24" s="419">
        <v>2728</v>
      </c>
      <c r="N24" s="419">
        <v>2798</v>
      </c>
      <c r="O24" s="419">
        <v>2869</v>
      </c>
      <c r="P24" s="419">
        <v>2942</v>
      </c>
      <c r="Q24" s="419">
        <v>3017</v>
      </c>
      <c r="R24" s="419">
        <v>3093</v>
      </c>
      <c r="S24" s="419">
        <v>3171</v>
      </c>
      <c r="T24" s="419">
        <v>3250</v>
      </c>
      <c r="U24" s="419">
        <v>3331</v>
      </c>
      <c r="V24" s="419">
        <v>3413</v>
      </c>
      <c r="W24" s="419">
        <v>3497</v>
      </c>
      <c r="X24" s="419">
        <v>3582</v>
      </c>
      <c r="Y24" s="419">
        <v>3669</v>
      </c>
      <c r="Z24" s="419">
        <v>3757</v>
      </c>
      <c r="AA24" s="419">
        <v>3847</v>
      </c>
      <c r="AB24" s="419">
        <v>3938</v>
      </c>
      <c r="AC24" s="419">
        <v>4030</v>
      </c>
      <c r="AD24" s="419">
        <v>4124</v>
      </c>
      <c r="AE24" s="419">
        <v>4220</v>
      </c>
      <c r="AF24" s="419">
        <v>4317</v>
      </c>
      <c r="AG24" s="419">
        <v>4416</v>
      </c>
      <c r="AH24" s="419">
        <v>4516</v>
      </c>
      <c r="AI24" s="419">
        <v>4618</v>
      </c>
      <c r="AJ24" s="419">
        <v>4722</v>
      </c>
      <c r="AK24" s="419">
        <v>4828</v>
      </c>
      <c r="AL24" s="419">
        <v>4934</v>
      </c>
      <c r="AM24" s="419">
        <v>5042</v>
      </c>
      <c r="AN24" s="419">
        <v>5152</v>
      </c>
      <c r="AO24" s="419">
        <v>5263</v>
      </c>
      <c r="AP24" s="419">
        <v>5376</v>
      </c>
      <c r="AQ24" s="419">
        <v>5489</v>
      </c>
      <c r="AR24" s="419">
        <v>5604</v>
      </c>
      <c r="AS24" s="419">
        <v>5720</v>
      </c>
      <c r="AT24" s="419">
        <v>5838</v>
      </c>
      <c r="AU24" s="419">
        <v>5956</v>
      </c>
      <c r="AV24" s="419">
        <v>6074</v>
      </c>
      <c r="AW24" s="419">
        <v>6193</v>
      </c>
      <c r="AX24" s="419">
        <v>6312</v>
      </c>
      <c r="AY24" s="419">
        <v>6432</v>
      </c>
      <c r="AZ24" s="419">
        <v>6551</v>
      </c>
      <c r="BA24" s="419">
        <v>6667</v>
      </c>
      <c r="BB24" s="419">
        <v>6783</v>
      </c>
      <c r="BC24" s="419">
        <v>6898</v>
      </c>
      <c r="BD24" s="419">
        <v>7012</v>
      </c>
      <c r="BE24" s="419">
        <v>7125</v>
      </c>
      <c r="BF24" s="419">
        <v>7238</v>
      </c>
      <c r="BG24" s="419">
        <v>7349</v>
      </c>
      <c r="BH24" s="419">
        <v>7459</v>
      </c>
      <c r="BI24" s="419">
        <v>7568</v>
      </c>
      <c r="BJ24" s="419">
        <v>7674</v>
      </c>
      <c r="BK24" s="419">
        <v>7779</v>
      </c>
      <c r="BL24" s="419">
        <v>7881</v>
      </c>
      <c r="BM24" s="419">
        <v>7982</v>
      </c>
      <c r="BN24" s="419">
        <v>8080</v>
      </c>
      <c r="BO24" s="419">
        <v>8176</v>
      </c>
      <c r="BP24" s="419">
        <v>8270</v>
      </c>
      <c r="BQ24" s="419">
        <v>8362</v>
      </c>
      <c r="BR24" s="419">
        <v>8450</v>
      </c>
      <c r="BS24" s="419">
        <v>8536</v>
      </c>
      <c r="BT24" s="419">
        <v>8620</v>
      </c>
      <c r="BU24" s="419">
        <v>8701</v>
      </c>
      <c r="BV24" s="419">
        <v>8778</v>
      </c>
      <c r="BW24" s="419">
        <v>8852</v>
      </c>
      <c r="BX24" s="419">
        <v>8923</v>
      </c>
      <c r="BY24" s="419">
        <v>8992</v>
      </c>
      <c r="BZ24" s="419">
        <v>9058</v>
      </c>
      <c r="CA24" s="419">
        <v>9121</v>
      </c>
      <c r="CB24" s="419">
        <v>9181</v>
      </c>
      <c r="CC24" s="419">
        <v>9239</v>
      </c>
      <c r="CD24" s="419">
        <v>9293</v>
      </c>
      <c r="CE24" s="419">
        <v>9345</v>
      </c>
      <c r="CF24" s="419">
        <v>9393</v>
      </c>
      <c r="CG24" s="419">
        <v>9441</v>
      </c>
      <c r="CH24" s="419">
        <v>9487</v>
      </c>
      <c r="CI24" s="419">
        <v>9535</v>
      </c>
      <c r="CJ24" s="419">
        <v>9589</v>
      </c>
      <c r="CK24" s="419">
        <v>9644</v>
      </c>
      <c r="CL24" s="419">
        <v>9709</v>
      </c>
      <c r="CM24" s="419">
        <v>9807</v>
      </c>
      <c r="CN24" s="419">
        <v>0</v>
      </c>
      <c r="CO24" s="419">
        <v>0</v>
      </c>
      <c r="CP24" s="419">
        <v>0</v>
      </c>
      <c r="CQ24" s="419">
        <v>0</v>
      </c>
      <c r="CR24" s="419">
        <v>0</v>
      </c>
      <c r="CS24" s="419">
        <v>0</v>
      </c>
      <c r="CT24" s="419">
        <v>0</v>
      </c>
      <c r="CU24" s="419">
        <v>0</v>
      </c>
      <c r="CV24" s="419">
        <v>0</v>
      </c>
      <c r="CW24" s="419">
        <v>0</v>
      </c>
      <c r="CX24" s="419">
        <v>0</v>
      </c>
      <c r="CY24" s="419">
        <v>0</v>
      </c>
      <c r="CZ24" s="419">
        <v>0</v>
      </c>
      <c r="DA24" s="419">
        <v>0</v>
      </c>
      <c r="DB24" s="419">
        <v>0</v>
      </c>
      <c r="DC24" s="419">
        <v>0</v>
      </c>
      <c r="DD24" s="419">
        <v>0</v>
      </c>
      <c r="DE24" s="419">
        <v>0</v>
      </c>
      <c r="DF24" s="419">
        <v>0</v>
      </c>
      <c r="DG24" s="419">
        <v>0</v>
      </c>
      <c r="DH24" s="419">
        <v>0</v>
      </c>
      <c r="DI24" s="419">
        <v>0</v>
      </c>
      <c r="DJ24" s="419">
        <v>0</v>
      </c>
      <c r="DK24" s="416"/>
    </row>
    <row r="25" spans="1:115" s="420" customFormat="1" ht="16.149999999999999" hidden="1">
      <c r="A25" s="423" t="s">
        <v>4</v>
      </c>
      <c r="B25" s="423">
        <v>1</v>
      </c>
      <c r="C25" s="418" t="s">
        <v>28</v>
      </c>
      <c r="D25" s="419">
        <v>0</v>
      </c>
      <c r="E25" s="419">
        <v>261</v>
      </c>
      <c r="F25" s="419">
        <v>702</v>
      </c>
      <c r="G25" s="419">
        <v>1155</v>
      </c>
      <c r="H25" s="419">
        <v>1621</v>
      </c>
      <c r="I25" s="419">
        <v>2100</v>
      </c>
      <c r="J25" s="419">
        <v>2593</v>
      </c>
      <c r="K25" s="419">
        <v>2660</v>
      </c>
      <c r="L25" s="419">
        <v>2728</v>
      </c>
      <c r="M25" s="419">
        <v>2798</v>
      </c>
      <c r="N25" s="419">
        <v>2869</v>
      </c>
      <c r="O25" s="419">
        <v>2942</v>
      </c>
      <c r="P25" s="419">
        <v>3017</v>
      </c>
      <c r="Q25" s="419">
        <v>3093</v>
      </c>
      <c r="R25" s="419">
        <v>3171</v>
      </c>
      <c r="S25" s="419">
        <v>3250</v>
      </c>
      <c r="T25" s="419">
        <v>3331</v>
      </c>
      <c r="U25" s="419">
        <v>3413</v>
      </c>
      <c r="V25" s="419">
        <v>3497</v>
      </c>
      <c r="W25" s="419">
        <v>3582</v>
      </c>
      <c r="X25" s="419">
        <v>3669</v>
      </c>
      <c r="Y25" s="419">
        <v>3757</v>
      </c>
      <c r="Z25" s="419">
        <v>3847</v>
      </c>
      <c r="AA25" s="419">
        <v>3938</v>
      </c>
      <c r="AB25" s="419">
        <v>4030</v>
      </c>
      <c r="AC25" s="419">
        <v>4124</v>
      </c>
      <c r="AD25" s="419">
        <v>4220</v>
      </c>
      <c r="AE25" s="419">
        <v>4317</v>
      </c>
      <c r="AF25" s="419">
        <v>4416</v>
      </c>
      <c r="AG25" s="419">
        <v>4516</v>
      </c>
      <c r="AH25" s="419">
        <v>4618</v>
      </c>
      <c r="AI25" s="419">
        <v>4722</v>
      </c>
      <c r="AJ25" s="419">
        <v>4828</v>
      </c>
      <c r="AK25" s="419">
        <v>4934</v>
      </c>
      <c r="AL25" s="419">
        <v>5042</v>
      </c>
      <c r="AM25" s="419">
        <v>5152</v>
      </c>
      <c r="AN25" s="419">
        <v>5263</v>
      </c>
      <c r="AO25" s="419">
        <v>5376</v>
      </c>
      <c r="AP25" s="419">
        <v>5489</v>
      </c>
      <c r="AQ25" s="419">
        <v>5604</v>
      </c>
      <c r="AR25" s="419">
        <v>5720</v>
      </c>
      <c r="AS25" s="419">
        <v>5838</v>
      </c>
      <c r="AT25" s="419">
        <v>5956</v>
      </c>
      <c r="AU25" s="419">
        <v>6074</v>
      </c>
      <c r="AV25" s="419">
        <v>6193</v>
      </c>
      <c r="AW25" s="419">
        <v>6312</v>
      </c>
      <c r="AX25" s="419">
        <v>6432</v>
      </c>
      <c r="AY25" s="419">
        <v>6551</v>
      </c>
      <c r="AZ25" s="419">
        <v>6667</v>
      </c>
      <c r="BA25" s="419">
        <v>6783</v>
      </c>
      <c r="BB25" s="419">
        <v>6898</v>
      </c>
      <c r="BC25" s="419">
        <v>7012</v>
      </c>
      <c r="BD25" s="419">
        <v>7125</v>
      </c>
      <c r="BE25" s="419">
        <v>7238</v>
      </c>
      <c r="BF25" s="419">
        <v>7349</v>
      </c>
      <c r="BG25" s="419">
        <v>7459</v>
      </c>
      <c r="BH25" s="419">
        <v>7568</v>
      </c>
      <c r="BI25" s="419">
        <v>7674</v>
      </c>
      <c r="BJ25" s="419">
        <v>7779</v>
      </c>
      <c r="BK25" s="419">
        <v>7881</v>
      </c>
      <c r="BL25" s="419">
        <v>7982</v>
      </c>
      <c r="BM25" s="419">
        <v>8080</v>
      </c>
      <c r="BN25" s="419">
        <v>8176</v>
      </c>
      <c r="BO25" s="419">
        <v>8270</v>
      </c>
      <c r="BP25" s="419">
        <v>8362</v>
      </c>
      <c r="BQ25" s="419">
        <v>8450</v>
      </c>
      <c r="BR25" s="419">
        <v>8536</v>
      </c>
      <c r="BS25" s="419">
        <v>8620</v>
      </c>
      <c r="BT25" s="419">
        <v>8701</v>
      </c>
      <c r="BU25" s="419">
        <v>8778</v>
      </c>
      <c r="BV25" s="419">
        <v>8852</v>
      </c>
      <c r="BW25" s="419">
        <v>8923</v>
      </c>
      <c r="BX25" s="419">
        <v>8992</v>
      </c>
      <c r="BY25" s="419">
        <v>9058</v>
      </c>
      <c r="BZ25" s="419">
        <v>9121</v>
      </c>
      <c r="CA25" s="419">
        <v>9181</v>
      </c>
      <c r="CB25" s="419">
        <v>9239</v>
      </c>
      <c r="CC25" s="419">
        <v>9293</v>
      </c>
      <c r="CD25" s="419">
        <v>9345</v>
      </c>
      <c r="CE25" s="419">
        <v>9393</v>
      </c>
      <c r="CF25" s="419">
        <v>9441</v>
      </c>
      <c r="CG25" s="419">
        <v>9487</v>
      </c>
      <c r="CH25" s="419">
        <v>9535</v>
      </c>
      <c r="CI25" s="419">
        <v>9589</v>
      </c>
      <c r="CJ25" s="419">
        <v>9644</v>
      </c>
      <c r="CK25" s="419">
        <v>9709</v>
      </c>
      <c r="CL25" s="419">
        <v>9807</v>
      </c>
      <c r="CM25" s="419">
        <v>0</v>
      </c>
      <c r="CN25" s="419">
        <v>0</v>
      </c>
      <c r="CO25" s="419">
        <v>0</v>
      </c>
      <c r="CP25" s="419">
        <v>0</v>
      </c>
      <c r="CQ25" s="419">
        <v>0</v>
      </c>
      <c r="CR25" s="419">
        <v>0</v>
      </c>
      <c r="CS25" s="419">
        <v>0</v>
      </c>
      <c r="CT25" s="419">
        <v>0</v>
      </c>
      <c r="CU25" s="419">
        <v>0</v>
      </c>
      <c r="CV25" s="419">
        <v>0</v>
      </c>
      <c r="CW25" s="419">
        <v>0</v>
      </c>
      <c r="CX25" s="419">
        <v>0</v>
      </c>
      <c r="CY25" s="419">
        <v>0</v>
      </c>
      <c r="CZ25" s="419">
        <v>0</v>
      </c>
      <c r="DA25" s="419">
        <v>0</v>
      </c>
      <c r="DB25" s="419">
        <v>0</v>
      </c>
      <c r="DC25" s="419">
        <v>0</v>
      </c>
      <c r="DD25" s="419">
        <v>0</v>
      </c>
      <c r="DE25" s="419">
        <v>0</v>
      </c>
      <c r="DF25" s="419">
        <v>0</v>
      </c>
      <c r="DG25" s="419">
        <v>0</v>
      </c>
      <c r="DH25" s="419">
        <v>0</v>
      </c>
      <c r="DI25" s="419">
        <v>0</v>
      </c>
      <c r="DJ25" s="419">
        <v>0</v>
      </c>
      <c r="DK25" s="416"/>
    </row>
    <row r="26" spans="1:115" s="420" customFormat="1" ht="16.149999999999999" hidden="1">
      <c r="A26" s="423" t="s">
        <v>4</v>
      </c>
      <c r="B26" s="423">
        <v>1</v>
      </c>
      <c r="C26" s="418" t="s">
        <v>29</v>
      </c>
      <c r="D26" s="419">
        <v>0</v>
      </c>
      <c r="E26" s="419">
        <v>268</v>
      </c>
      <c r="F26" s="419">
        <v>720</v>
      </c>
      <c r="G26" s="419">
        <v>1185</v>
      </c>
      <c r="H26" s="419">
        <v>1663</v>
      </c>
      <c r="I26" s="419">
        <v>2155</v>
      </c>
      <c r="J26" s="419">
        <v>2660</v>
      </c>
      <c r="K26" s="419">
        <v>2728</v>
      </c>
      <c r="L26" s="419">
        <v>2798</v>
      </c>
      <c r="M26" s="419">
        <v>2869</v>
      </c>
      <c r="N26" s="419">
        <v>2942</v>
      </c>
      <c r="O26" s="419">
        <v>3017</v>
      </c>
      <c r="P26" s="419">
        <v>3093</v>
      </c>
      <c r="Q26" s="419">
        <v>3171</v>
      </c>
      <c r="R26" s="419">
        <v>3250</v>
      </c>
      <c r="S26" s="419">
        <v>3331</v>
      </c>
      <c r="T26" s="419">
        <v>3413</v>
      </c>
      <c r="U26" s="419">
        <v>3497</v>
      </c>
      <c r="V26" s="419">
        <v>3582</v>
      </c>
      <c r="W26" s="419">
        <v>3669</v>
      </c>
      <c r="X26" s="419">
        <v>3757</v>
      </c>
      <c r="Y26" s="419">
        <v>3847</v>
      </c>
      <c r="Z26" s="419">
        <v>3938</v>
      </c>
      <c r="AA26" s="419">
        <v>4030</v>
      </c>
      <c r="AB26" s="419">
        <v>4124</v>
      </c>
      <c r="AC26" s="419">
        <v>4220</v>
      </c>
      <c r="AD26" s="419">
        <v>4317</v>
      </c>
      <c r="AE26" s="419">
        <v>4416</v>
      </c>
      <c r="AF26" s="419">
        <v>4516</v>
      </c>
      <c r="AG26" s="419">
        <v>4618</v>
      </c>
      <c r="AH26" s="419">
        <v>4722</v>
      </c>
      <c r="AI26" s="419">
        <v>4828</v>
      </c>
      <c r="AJ26" s="419">
        <v>4934</v>
      </c>
      <c r="AK26" s="419">
        <v>5042</v>
      </c>
      <c r="AL26" s="419">
        <v>5152</v>
      </c>
      <c r="AM26" s="419">
        <v>5263</v>
      </c>
      <c r="AN26" s="419">
        <v>5376</v>
      </c>
      <c r="AO26" s="419">
        <v>5489</v>
      </c>
      <c r="AP26" s="419">
        <v>5604</v>
      </c>
      <c r="AQ26" s="419">
        <v>5720</v>
      </c>
      <c r="AR26" s="419">
        <v>5838</v>
      </c>
      <c r="AS26" s="419">
        <v>5956</v>
      </c>
      <c r="AT26" s="419">
        <v>6074</v>
      </c>
      <c r="AU26" s="419">
        <v>6193</v>
      </c>
      <c r="AV26" s="419">
        <v>6312</v>
      </c>
      <c r="AW26" s="419">
        <v>6432</v>
      </c>
      <c r="AX26" s="419">
        <v>6551</v>
      </c>
      <c r="AY26" s="419">
        <v>6667</v>
      </c>
      <c r="AZ26" s="419">
        <v>6783</v>
      </c>
      <c r="BA26" s="419">
        <v>6898</v>
      </c>
      <c r="BB26" s="419">
        <v>7012</v>
      </c>
      <c r="BC26" s="419">
        <v>7125</v>
      </c>
      <c r="BD26" s="419">
        <v>7238</v>
      </c>
      <c r="BE26" s="419">
        <v>7349</v>
      </c>
      <c r="BF26" s="419">
        <v>7459</v>
      </c>
      <c r="BG26" s="419">
        <v>7568</v>
      </c>
      <c r="BH26" s="419">
        <v>7674</v>
      </c>
      <c r="BI26" s="419">
        <v>7779</v>
      </c>
      <c r="BJ26" s="419">
        <v>7881</v>
      </c>
      <c r="BK26" s="419">
        <v>7982</v>
      </c>
      <c r="BL26" s="419">
        <v>8080</v>
      </c>
      <c r="BM26" s="419">
        <v>8176</v>
      </c>
      <c r="BN26" s="419">
        <v>8270</v>
      </c>
      <c r="BO26" s="419">
        <v>8362</v>
      </c>
      <c r="BP26" s="419">
        <v>8450</v>
      </c>
      <c r="BQ26" s="419">
        <v>8536</v>
      </c>
      <c r="BR26" s="419">
        <v>8620</v>
      </c>
      <c r="BS26" s="419">
        <v>8701</v>
      </c>
      <c r="BT26" s="419">
        <v>8778</v>
      </c>
      <c r="BU26" s="419">
        <v>8852</v>
      </c>
      <c r="BV26" s="419">
        <v>8923</v>
      </c>
      <c r="BW26" s="419">
        <v>8992</v>
      </c>
      <c r="BX26" s="419">
        <v>9058</v>
      </c>
      <c r="BY26" s="419">
        <v>9121</v>
      </c>
      <c r="BZ26" s="419">
        <v>9181</v>
      </c>
      <c r="CA26" s="419">
        <v>9239</v>
      </c>
      <c r="CB26" s="419">
        <v>9293</v>
      </c>
      <c r="CC26" s="419">
        <v>9345</v>
      </c>
      <c r="CD26" s="419">
        <v>9393</v>
      </c>
      <c r="CE26" s="419">
        <v>9441</v>
      </c>
      <c r="CF26" s="419">
        <v>9487</v>
      </c>
      <c r="CG26" s="419">
        <v>9535</v>
      </c>
      <c r="CH26" s="419">
        <v>9589</v>
      </c>
      <c r="CI26" s="419">
        <v>9644</v>
      </c>
      <c r="CJ26" s="419">
        <v>9709</v>
      </c>
      <c r="CK26" s="419">
        <v>9807</v>
      </c>
      <c r="CL26" s="419">
        <v>0</v>
      </c>
      <c r="CM26" s="419">
        <v>0</v>
      </c>
      <c r="CN26" s="419">
        <v>0</v>
      </c>
      <c r="CO26" s="419">
        <v>0</v>
      </c>
      <c r="CP26" s="419">
        <v>0</v>
      </c>
      <c r="CQ26" s="419">
        <v>0</v>
      </c>
      <c r="CR26" s="419">
        <v>0</v>
      </c>
      <c r="CS26" s="419">
        <v>0</v>
      </c>
      <c r="CT26" s="419">
        <v>0</v>
      </c>
      <c r="CU26" s="419">
        <v>0</v>
      </c>
      <c r="CV26" s="419">
        <v>0</v>
      </c>
      <c r="CW26" s="419">
        <v>0</v>
      </c>
      <c r="CX26" s="419">
        <v>0</v>
      </c>
      <c r="CY26" s="419">
        <v>0</v>
      </c>
      <c r="CZ26" s="419">
        <v>0</v>
      </c>
      <c r="DA26" s="419">
        <v>0</v>
      </c>
      <c r="DB26" s="419">
        <v>0</v>
      </c>
      <c r="DC26" s="419">
        <v>0</v>
      </c>
      <c r="DD26" s="419">
        <v>0</v>
      </c>
      <c r="DE26" s="419">
        <v>0</v>
      </c>
      <c r="DF26" s="419">
        <v>0</v>
      </c>
      <c r="DG26" s="419">
        <v>0</v>
      </c>
      <c r="DH26" s="419">
        <v>0</v>
      </c>
      <c r="DI26" s="419">
        <v>0</v>
      </c>
      <c r="DJ26" s="419">
        <v>0</v>
      </c>
      <c r="DK26" s="416"/>
    </row>
    <row r="27" spans="1:115" s="420" customFormat="1" ht="16.149999999999999" hidden="1">
      <c r="A27" s="423" t="s">
        <v>4</v>
      </c>
      <c r="B27" s="423">
        <v>1</v>
      </c>
      <c r="C27" s="418" t="s">
        <v>30</v>
      </c>
      <c r="D27" s="419">
        <v>0</v>
      </c>
      <c r="E27" s="419">
        <v>274</v>
      </c>
      <c r="F27" s="419">
        <v>739</v>
      </c>
      <c r="G27" s="419">
        <v>1216</v>
      </c>
      <c r="H27" s="419">
        <v>1706</v>
      </c>
      <c r="I27" s="419">
        <v>2210</v>
      </c>
      <c r="J27" s="419">
        <v>2728</v>
      </c>
      <c r="K27" s="419">
        <v>2798</v>
      </c>
      <c r="L27" s="419">
        <v>2869</v>
      </c>
      <c r="M27" s="419">
        <v>2942</v>
      </c>
      <c r="N27" s="419">
        <v>3017</v>
      </c>
      <c r="O27" s="419">
        <v>3093</v>
      </c>
      <c r="P27" s="419">
        <v>3171</v>
      </c>
      <c r="Q27" s="419">
        <v>3250</v>
      </c>
      <c r="R27" s="419">
        <v>3331</v>
      </c>
      <c r="S27" s="419">
        <v>3413</v>
      </c>
      <c r="T27" s="419">
        <v>3497</v>
      </c>
      <c r="U27" s="419">
        <v>3582</v>
      </c>
      <c r="V27" s="419">
        <v>3669</v>
      </c>
      <c r="W27" s="419">
        <v>3757</v>
      </c>
      <c r="X27" s="419">
        <v>3847</v>
      </c>
      <c r="Y27" s="419">
        <v>3938</v>
      </c>
      <c r="Z27" s="419">
        <v>4030</v>
      </c>
      <c r="AA27" s="419">
        <v>4124</v>
      </c>
      <c r="AB27" s="419">
        <v>4220</v>
      </c>
      <c r="AC27" s="419">
        <v>4317</v>
      </c>
      <c r="AD27" s="419">
        <v>4416</v>
      </c>
      <c r="AE27" s="419">
        <v>4516</v>
      </c>
      <c r="AF27" s="419">
        <v>4618</v>
      </c>
      <c r="AG27" s="419">
        <v>4722</v>
      </c>
      <c r="AH27" s="419">
        <v>4828</v>
      </c>
      <c r="AI27" s="419">
        <v>4934</v>
      </c>
      <c r="AJ27" s="419">
        <v>5042</v>
      </c>
      <c r="AK27" s="419">
        <v>5152</v>
      </c>
      <c r="AL27" s="419">
        <v>5263</v>
      </c>
      <c r="AM27" s="419">
        <v>5376</v>
      </c>
      <c r="AN27" s="419">
        <v>5489</v>
      </c>
      <c r="AO27" s="419">
        <v>5604</v>
      </c>
      <c r="AP27" s="419">
        <v>5720</v>
      </c>
      <c r="AQ27" s="419">
        <v>5838</v>
      </c>
      <c r="AR27" s="419">
        <v>5956</v>
      </c>
      <c r="AS27" s="419">
        <v>6074</v>
      </c>
      <c r="AT27" s="419">
        <v>6193</v>
      </c>
      <c r="AU27" s="419">
        <v>6312</v>
      </c>
      <c r="AV27" s="419">
        <v>6432</v>
      </c>
      <c r="AW27" s="419">
        <v>6551</v>
      </c>
      <c r="AX27" s="419">
        <v>6667</v>
      </c>
      <c r="AY27" s="419">
        <v>6783</v>
      </c>
      <c r="AZ27" s="419">
        <v>6898</v>
      </c>
      <c r="BA27" s="419">
        <v>7012</v>
      </c>
      <c r="BB27" s="419">
        <v>7125</v>
      </c>
      <c r="BC27" s="419">
        <v>7238</v>
      </c>
      <c r="BD27" s="419">
        <v>7349</v>
      </c>
      <c r="BE27" s="419">
        <v>7459</v>
      </c>
      <c r="BF27" s="419">
        <v>7568</v>
      </c>
      <c r="BG27" s="419">
        <v>7674</v>
      </c>
      <c r="BH27" s="419">
        <v>7779</v>
      </c>
      <c r="BI27" s="419">
        <v>7881</v>
      </c>
      <c r="BJ27" s="419">
        <v>7982</v>
      </c>
      <c r="BK27" s="419">
        <v>8080</v>
      </c>
      <c r="BL27" s="419">
        <v>8176</v>
      </c>
      <c r="BM27" s="419">
        <v>8270</v>
      </c>
      <c r="BN27" s="419">
        <v>8362</v>
      </c>
      <c r="BO27" s="419">
        <v>8450</v>
      </c>
      <c r="BP27" s="419">
        <v>8536</v>
      </c>
      <c r="BQ27" s="419">
        <v>8620</v>
      </c>
      <c r="BR27" s="419">
        <v>8701</v>
      </c>
      <c r="BS27" s="419">
        <v>8778</v>
      </c>
      <c r="BT27" s="419">
        <v>8852</v>
      </c>
      <c r="BU27" s="419">
        <v>8923</v>
      </c>
      <c r="BV27" s="419">
        <v>8992</v>
      </c>
      <c r="BW27" s="419">
        <v>9058</v>
      </c>
      <c r="BX27" s="419">
        <v>9121</v>
      </c>
      <c r="BY27" s="419">
        <v>9181</v>
      </c>
      <c r="BZ27" s="419">
        <v>9239</v>
      </c>
      <c r="CA27" s="419">
        <v>9293</v>
      </c>
      <c r="CB27" s="419">
        <v>9345</v>
      </c>
      <c r="CC27" s="419">
        <v>9393</v>
      </c>
      <c r="CD27" s="419">
        <v>9441</v>
      </c>
      <c r="CE27" s="419">
        <v>9487</v>
      </c>
      <c r="CF27" s="419">
        <v>9535</v>
      </c>
      <c r="CG27" s="419">
        <v>9589</v>
      </c>
      <c r="CH27" s="419">
        <v>9644</v>
      </c>
      <c r="CI27" s="419">
        <v>9709</v>
      </c>
      <c r="CJ27" s="419">
        <v>9807</v>
      </c>
      <c r="CK27" s="419">
        <v>0</v>
      </c>
      <c r="CL27" s="419">
        <v>0</v>
      </c>
      <c r="CM27" s="419">
        <v>0</v>
      </c>
      <c r="CN27" s="419">
        <v>0</v>
      </c>
      <c r="CO27" s="419">
        <v>0</v>
      </c>
      <c r="CP27" s="419">
        <v>0</v>
      </c>
      <c r="CQ27" s="419">
        <v>0</v>
      </c>
      <c r="CR27" s="419">
        <v>0</v>
      </c>
      <c r="CS27" s="419">
        <v>0</v>
      </c>
      <c r="CT27" s="419">
        <v>0</v>
      </c>
      <c r="CU27" s="419">
        <v>0</v>
      </c>
      <c r="CV27" s="419">
        <v>0</v>
      </c>
      <c r="CW27" s="419">
        <v>0</v>
      </c>
      <c r="CX27" s="419">
        <v>0</v>
      </c>
      <c r="CY27" s="419">
        <v>0</v>
      </c>
      <c r="CZ27" s="419">
        <v>0</v>
      </c>
      <c r="DA27" s="419">
        <v>0</v>
      </c>
      <c r="DB27" s="419">
        <v>0</v>
      </c>
      <c r="DC27" s="419">
        <v>0</v>
      </c>
      <c r="DD27" s="419">
        <v>0</v>
      </c>
      <c r="DE27" s="419">
        <v>0</v>
      </c>
      <c r="DF27" s="419">
        <v>0</v>
      </c>
      <c r="DG27" s="419">
        <v>0</v>
      </c>
      <c r="DH27" s="419">
        <v>0</v>
      </c>
      <c r="DI27" s="419">
        <v>0</v>
      </c>
      <c r="DJ27" s="419">
        <v>0</v>
      </c>
      <c r="DK27" s="416"/>
    </row>
    <row r="28" spans="1:115" s="420" customFormat="1" ht="16.149999999999999" hidden="1">
      <c r="A28" s="423" t="s">
        <v>4</v>
      </c>
      <c r="B28" s="423">
        <v>1</v>
      </c>
      <c r="C28" s="418" t="s">
        <v>31</v>
      </c>
      <c r="D28" s="419">
        <v>0</v>
      </c>
      <c r="E28" s="419">
        <v>282</v>
      </c>
      <c r="F28" s="419">
        <v>758</v>
      </c>
      <c r="G28" s="419">
        <v>1247</v>
      </c>
      <c r="H28" s="419">
        <v>1751</v>
      </c>
      <c r="I28" s="419">
        <v>2267</v>
      </c>
      <c r="J28" s="419">
        <v>2798</v>
      </c>
      <c r="K28" s="419">
        <v>2869</v>
      </c>
      <c r="L28" s="419">
        <v>2942</v>
      </c>
      <c r="M28" s="419">
        <v>3017</v>
      </c>
      <c r="N28" s="419">
        <v>3093</v>
      </c>
      <c r="O28" s="419">
        <v>3171</v>
      </c>
      <c r="P28" s="419">
        <v>3250</v>
      </c>
      <c r="Q28" s="419">
        <v>3331</v>
      </c>
      <c r="R28" s="419">
        <v>3413</v>
      </c>
      <c r="S28" s="419">
        <v>3497</v>
      </c>
      <c r="T28" s="419">
        <v>3582</v>
      </c>
      <c r="U28" s="419">
        <v>3669</v>
      </c>
      <c r="V28" s="419">
        <v>3757</v>
      </c>
      <c r="W28" s="419">
        <v>3847</v>
      </c>
      <c r="X28" s="419">
        <v>3938</v>
      </c>
      <c r="Y28" s="419">
        <v>4030</v>
      </c>
      <c r="Z28" s="419">
        <v>4124</v>
      </c>
      <c r="AA28" s="419">
        <v>4220</v>
      </c>
      <c r="AB28" s="419">
        <v>4317</v>
      </c>
      <c r="AC28" s="419">
        <v>4416</v>
      </c>
      <c r="AD28" s="419">
        <v>4516</v>
      </c>
      <c r="AE28" s="419">
        <v>4618</v>
      </c>
      <c r="AF28" s="419">
        <v>4722</v>
      </c>
      <c r="AG28" s="419">
        <v>4828</v>
      </c>
      <c r="AH28" s="419">
        <v>4934</v>
      </c>
      <c r="AI28" s="419">
        <v>5042</v>
      </c>
      <c r="AJ28" s="419">
        <v>5152</v>
      </c>
      <c r="AK28" s="419">
        <v>5263</v>
      </c>
      <c r="AL28" s="419">
        <v>5376</v>
      </c>
      <c r="AM28" s="419">
        <v>5489</v>
      </c>
      <c r="AN28" s="419">
        <v>5604</v>
      </c>
      <c r="AO28" s="419">
        <v>5720</v>
      </c>
      <c r="AP28" s="419">
        <v>5838</v>
      </c>
      <c r="AQ28" s="419">
        <v>5956</v>
      </c>
      <c r="AR28" s="419">
        <v>6074</v>
      </c>
      <c r="AS28" s="419">
        <v>6193</v>
      </c>
      <c r="AT28" s="419">
        <v>6312</v>
      </c>
      <c r="AU28" s="419">
        <v>6432</v>
      </c>
      <c r="AV28" s="419">
        <v>6551</v>
      </c>
      <c r="AW28" s="419">
        <v>6667</v>
      </c>
      <c r="AX28" s="419">
        <v>6783</v>
      </c>
      <c r="AY28" s="419">
        <v>6898</v>
      </c>
      <c r="AZ28" s="419">
        <v>7012</v>
      </c>
      <c r="BA28" s="419">
        <v>7125</v>
      </c>
      <c r="BB28" s="419">
        <v>7238</v>
      </c>
      <c r="BC28" s="419">
        <v>7349</v>
      </c>
      <c r="BD28" s="419">
        <v>7459</v>
      </c>
      <c r="BE28" s="419">
        <v>7568</v>
      </c>
      <c r="BF28" s="419">
        <v>7674</v>
      </c>
      <c r="BG28" s="419">
        <v>7779</v>
      </c>
      <c r="BH28" s="419">
        <v>7881</v>
      </c>
      <c r="BI28" s="419">
        <v>7982</v>
      </c>
      <c r="BJ28" s="419">
        <v>8080</v>
      </c>
      <c r="BK28" s="419">
        <v>8176</v>
      </c>
      <c r="BL28" s="419">
        <v>8270</v>
      </c>
      <c r="BM28" s="419">
        <v>8362</v>
      </c>
      <c r="BN28" s="419">
        <v>8450</v>
      </c>
      <c r="BO28" s="419">
        <v>8536</v>
      </c>
      <c r="BP28" s="419">
        <v>8620</v>
      </c>
      <c r="BQ28" s="419">
        <v>8701</v>
      </c>
      <c r="BR28" s="419">
        <v>8778</v>
      </c>
      <c r="BS28" s="419">
        <v>8852</v>
      </c>
      <c r="BT28" s="419">
        <v>8923</v>
      </c>
      <c r="BU28" s="419">
        <v>8992</v>
      </c>
      <c r="BV28" s="419">
        <v>9058</v>
      </c>
      <c r="BW28" s="419">
        <v>9121</v>
      </c>
      <c r="BX28" s="419">
        <v>9181</v>
      </c>
      <c r="BY28" s="419">
        <v>9239</v>
      </c>
      <c r="BZ28" s="419">
        <v>9293</v>
      </c>
      <c r="CA28" s="419">
        <v>9345</v>
      </c>
      <c r="CB28" s="419">
        <v>9393</v>
      </c>
      <c r="CC28" s="419">
        <v>9441</v>
      </c>
      <c r="CD28" s="419">
        <v>9487</v>
      </c>
      <c r="CE28" s="419">
        <v>9535</v>
      </c>
      <c r="CF28" s="419">
        <v>9589</v>
      </c>
      <c r="CG28" s="419">
        <v>9644</v>
      </c>
      <c r="CH28" s="419">
        <v>9709</v>
      </c>
      <c r="CI28" s="419">
        <v>9807</v>
      </c>
      <c r="CJ28" s="419">
        <v>0</v>
      </c>
      <c r="CK28" s="419">
        <v>0</v>
      </c>
      <c r="CL28" s="419">
        <v>0</v>
      </c>
      <c r="CM28" s="419">
        <v>0</v>
      </c>
      <c r="CN28" s="419">
        <v>0</v>
      </c>
      <c r="CO28" s="419">
        <v>0</v>
      </c>
      <c r="CP28" s="419">
        <v>0</v>
      </c>
      <c r="CQ28" s="419">
        <v>0</v>
      </c>
      <c r="CR28" s="419">
        <v>0</v>
      </c>
      <c r="CS28" s="419">
        <v>0</v>
      </c>
      <c r="CT28" s="419">
        <v>0</v>
      </c>
      <c r="CU28" s="419">
        <v>0</v>
      </c>
      <c r="CV28" s="419">
        <v>0</v>
      </c>
      <c r="CW28" s="419">
        <v>0</v>
      </c>
      <c r="CX28" s="419">
        <v>0</v>
      </c>
      <c r="CY28" s="419">
        <v>0</v>
      </c>
      <c r="CZ28" s="419">
        <v>0</v>
      </c>
      <c r="DA28" s="419">
        <v>0</v>
      </c>
      <c r="DB28" s="419">
        <v>0</v>
      </c>
      <c r="DC28" s="419">
        <v>0</v>
      </c>
      <c r="DD28" s="419">
        <v>0</v>
      </c>
      <c r="DE28" s="419">
        <v>0</v>
      </c>
      <c r="DF28" s="419">
        <v>0</v>
      </c>
      <c r="DG28" s="419">
        <v>0</v>
      </c>
      <c r="DH28" s="419">
        <v>0</v>
      </c>
      <c r="DI28" s="419">
        <v>0</v>
      </c>
      <c r="DJ28" s="419">
        <v>0</v>
      </c>
      <c r="DK28" s="416"/>
    </row>
    <row r="29" spans="1:115" s="420" customFormat="1" ht="16.149999999999999" hidden="1">
      <c r="A29" s="423" t="s">
        <v>4</v>
      </c>
      <c r="B29" s="423">
        <v>1</v>
      </c>
      <c r="C29" s="418" t="s">
        <v>32</v>
      </c>
      <c r="D29" s="419">
        <v>0</v>
      </c>
      <c r="E29" s="419">
        <v>289</v>
      </c>
      <c r="F29" s="419">
        <v>777</v>
      </c>
      <c r="G29" s="419">
        <v>1280</v>
      </c>
      <c r="H29" s="419">
        <v>1795</v>
      </c>
      <c r="I29" s="419">
        <v>2325</v>
      </c>
      <c r="J29" s="419">
        <v>2869</v>
      </c>
      <c r="K29" s="419">
        <v>2942</v>
      </c>
      <c r="L29" s="419">
        <v>3017</v>
      </c>
      <c r="M29" s="419">
        <v>3093</v>
      </c>
      <c r="N29" s="419">
        <v>3171</v>
      </c>
      <c r="O29" s="419">
        <v>3250</v>
      </c>
      <c r="P29" s="419">
        <v>3331</v>
      </c>
      <c r="Q29" s="419">
        <v>3413</v>
      </c>
      <c r="R29" s="419">
        <v>3497</v>
      </c>
      <c r="S29" s="419">
        <v>3582</v>
      </c>
      <c r="T29" s="419">
        <v>3669</v>
      </c>
      <c r="U29" s="419">
        <v>3757</v>
      </c>
      <c r="V29" s="419">
        <v>3847</v>
      </c>
      <c r="W29" s="419">
        <v>3938</v>
      </c>
      <c r="X29" s="419">
        <v>4030</v>
      </c>
      <c r="Y29" s="419">
        <v>4124</v>
      </c>
      <c r="Z29" s="419">
        <v>4220</v>
      </c>
      <c r="AA29" s="419">
        <v>4317</v>
      </c>
      <c r="AB29" s="419">
        <v>4416</v>
      </c>
      <c r="AC29" s="419">
        <v>4516</v>
      </c>
      <c r="AD29" s="419">
        <v>4618</v>
      </c>
      <c r="AE29" s="419">
        <v>4722</v>
      </c>
      <c r="AF29" s="419">
        <v>4828</v>
      </c>
      <c r="AG29" s="419">
        <v>4934</v>
      </c>
      <c r="AH29" s="419">
        <v>5042</v>
      </c>
      <c r="AI29" s="419">
        <v>5152</v>
      </c>
      <c r="AJ29" s="419">
        <v>5263</v>
      </c>
      <c r="AK29" s="419">
        <v>5376</v>
      </c>
      <c r="AL29" s="419">
        <v>5489</v>
      </c>
      <c r="AM29" s="419">
        <v>5604</v>
      </c>
      <c r="AN29" s="419">
        <v>5720</v>
      </c>
      <c r="AO29" s="419">
        <v>5838</v>
      </c>
      <c r="AP29" s="419">
        <v>5956</v>
      </c>
      <c r="AQ29" s="419">
        <v>6074</v>
      </c>
      <c r="AR29" s="419">
        <v>6193</v>
      </c>
      <c r="AS29" s="419">
        <v>6312</v>
      </c>
      <c r="AT29" s="419">
        <v>6432</v>
      </c>
      <c r="AU29" s="419">
        <v>6551</v>
      </c>
      <c r="AV29" s="419">
        <v>6667</v>
      </c>
      <c r="AW29" s="419">
        <v>6783</v>
      </c>
      <c r="AX29" s="419">
        <v>6898</v>
      </c>
      <c r="AY29" s="419">
        <v>7012</v>
      </c>
      <c r="AZ29" s="419">
        <v>7125</v>
      </c>
      <c r="BA29" s="419">
        <v>7238</v>
      </c>
      <c r="BB29" s="419">
        <v>7349</v>
      </c>
      <c r="BC29" s="419">
        <v>7459</v>
      </c>
      <c r="BD29" s="419">
        <v>7568</v>
      </c>
      <c r="BE29" s="419">
        <v>7674</v>
      </c>
      <c r="BF29" s="419">
        <v>7779</v>
      </c>
      <c r="BG29" s="419">
        <v>7881</v>
      </c>
      <c r="BH29" s="419">
        <v>7982</v>
      </c>
      <c r="BI29" s="419">
        <v>8080</v>
      </c>
      <c r="BJ29" s="419">
        <v>8176</v>
      </c>
      <c r="BK29" s="419">
        <v>8270</v>
      </c>
      <c r="BL29" s="419">
        <v>8362</v>
      </c>
      <c r="BM29" s="419">
        <v>8450</v>
      </c>
      <c r="BN29" s="419">
        <v>8536</v>
      </c>
      <c r="BO29" s="419">
        <v>8620</v>
      </c>
      <c r="BP29" s="419">
        <v>8701</v>
      </c>
      <c r="BQ29" s="419">
        <v>8778</v>
      </c>
      <c r="BR29" s="419">
        <v>8852</v>
      </c>
      <c r="BS29" s="419">
        <v>8923</v>
      </c>
      <c r="BT29" s="419">
        <v>8992</v>
      </c>
      <c r="BU29" s="419">
        <v>9058</v>
      </c>
      <c r="BV29" s="419">
        <v>9121</v>
      </c>
      <c r="BW29" s="419">
        <v>9181</v>
      </c>
      <c r="BX29" s="419">
        <v>9239</v>
      </c>
      <c r="BY29" s="419">
        <v>9293</v>
      </c>
      <c r="BZ29" s="419">
        <v>9345</v>
      </c>
      <c r="CA29" s="419">
        <v>9393</v>
      </c>
      <c r="CB29" s="419">
        <v>9441</v>
      </c>
      <c r="CC29" s="419">
        <v>9487</v>
      </c>
      <c r="CD29" s="419">
        <v>9535</v>
      </c>
      <c r="CE29" s="419">
        <v>9589</v>
      </c>
      <c r="CF29" s="419">
        <v>9644</v>
      </c>
      <c r="CG29" s="419">
        <v>9709</v>
      </c>
      <c r="CH29" s="419">
        <v>9807</v>
      </c>
      <c r="CI29" s="419">
        <v>0</v>
      </c>
      <c r="CJ29" s="419">
        <v>0</v>
      </c>
      <c r="CK29" s="419">
        <v>0</v>
      </c>
      <c r="CL29" s="419">
        <v>0</v>
      </c>
      <c r="CM29" s="419">
        <v>0</v>
      </c>
      <c r="CN29" s="419">
        <v>0</v>
      </c>
      <c r="CO29" s="419">
        <v>0</v>
      </c>
      <c r="CP29" s="419">
        <v>0</v>
      </c>
      <c r="CQ29" s="419">
        <v>0</v>
      </c>
      <c r="CR29" s="419">
        <v>0</v>
      </c>
      <c r="CS29" s="419">
        <v>0</v>
      </c>
      <c r="CT29" s="419">
        <v>0</v>
      </c>
      <c r="CU29" s="419">
        <v>0</v>
      </c>
      <c r="CV29" s="419">
        <v>0</v>
      </c>
      <c r="CW29" s="419">
        <v>0</v>
      </c>
      <c r="CX29" s="419">
        <v>0</v>
      </c>
      <c r="CY29" s="419">
        <v>0</v>
      </c>
      <c r="CZ29" s="419">
        <v>0</v>
      </c>
      <c r="DA29" s="419">
        <v>0</v>
      </c>
      <c r="DB29" s="419">
        <v>0</v>
      </c>
      <c r="DC29" s="419">
        <v>0</v>
      </c>
      <c r="DD29" s="419">
        <v>0</v>
      </c>
      <c r="DE29" s="419">
        <v>0</v>
      </c>
      <c r="DF29" s="419">
        <v>0</v>
      </c>
      <c r="DG29" s="419">
        <v>0</v>
      </c>
      <c r="DH29" s="419">
        <v>0</v>
      </c>
      <c r="DI29" s="419">
        <v>0</v>
      </c>
      <c r="DJ29" s="419">
        <v>0</v>
      </c>
      <c r="DK29" s="416"/>
    </row>
    <row r="30" spans="1:115" s="420" customFormat="1" ht="16.149999999999999" hidden="1">
      <c r="A30" s="423" t="s">
        <v>4</v>
      </c>
      <c r="B30" s="423">
        <v>1</v>
      </c>
      <c r="C30" s="418" t="s">
        <v>33</v>
      </c>
      <c r="D30" s="419">
        <v>0</v>
      </c>
      <c r="E30" s="419">
        <v>296</v>
      </c>
      <c r="F30" s="419">
        <v>798</v>
      </c>
      <c r="G30" s="419">
        <v>1312</v>
      </c>
      <c r="H30" s="419">
        <v>1841</v>
      </c>
      <c r="I30" s="419">
        <v>2384</v>
      </c>
      <c r="J30" s="419">
        <v>2942</v>
      </c>
      <c r="K30" s="419">
        <v>3017</v>
      </c>
      <c r="L30" s="419">
        <v>3093</v>
      </c>
      <c r="M30" s="419">
        <v>3171</v>
      </c>
      <c r="N30" s="419">
        <v>3250</v>
      </c>
      <c r="O30" s="419">
        <v>3331</v>
      </c>
      <c r="P30" s="419">
        <v>3413</v>
      </c>
      <c r="Q30" s="419">
        <v>3497</v>
      </c>
      <c r="R30" s="419">
        <v>3582</v>
      </c>
      <c r="S30" s="419">
        <v>3669</v>
      </c>
      <c r="T30" s="419">
        <v>3757</v>
      </c>
      <c r="U30" s="419">
        <v>3847</v>
      </c>
      <c r="V30" s="419">
        <v>3938</v>
      </c>
      <c r="W30" s="419">
        <v>4030</v>
      </c>
      <c r="X30" s="419">
        <v>4124</v>
      </c>
      <c r="Y30" s="419">
        <v>4220</v>
      </c>
      <c r="Z30" s="419">
        <v>4317</v>
      </c>
      <c r="AA30" s="419">
        <v>4416</v>
      </c>
      <c r="AB30" s="419">
        <v>4516</v>
      </c>
      <c r="AC30" s="419">
        <v>4618</v>
      </c>
      <c r="AD30" s="419">
        <v>4722</v>
      </c>
      <c r="AE30" s="419">
        <v>4828</v>
      </c>
      <c r="AF30" s="419">
        <v>4934</v>
      </c>
      <c r="AG30" s="419">
        <v>5042</v>
      </c>
      <c r="AH30" s="419">
        <v>5152</v>
      </c>
      <c r="AI30" s="419">
        <v>5263</v>
      </c>
      <c r="AJ30" s="419">
        <v>5376</v>
      </c>
      <c r="AK30" s="419">
        <v>5489</v>
      </c>
      <c r="AL30" s="419">
        <v>5604</v>
      </c>
      <c r="AM30" s="419">
        <v>5720</v>
      </c>
      <c r="AN30" s="419">
        <v>5838</v>
      </c>
      <c r="AO30" s="419">
        <v>5956</v>
      </c>
      <c r="AP30" s="419">
        <v>6074</v>
      </c>
      <c r="AQ30" s="419">
        <v>6193</v>
      </c>
      <c r="AR30" s="419">
        <v>6312</v>
      </c>
      <c r="AS30" s="419">
        <v>6432</v>
      </c>
      <c r="AT30" s="419">
        <v>6551</v>
      </c>
      <c r="AU30" s="419">
        <v>6667</v>
      </c>
      <c r="AV30" s="419">
        <v>6783</v>
      </c>
      <c r="AW30" s="419">
        <v>6898</v>
      </c>
      <c r="AX30" s="419">
        <v>7012</v>
      </c>
      <c r="AY30" s="419">
        <v>7125</v>
      </c>
      <c r="AZ30" s="419">
        <v>7238</v>
      </c>
      <c r="BA30" s="419">
        <v>7349</v>
      </c>
      <c r="BB30" s="419">
        <v>7459</v>
      </c>
      <c r="BC30" s="419">
        <v>7568</v>
      </c>
      <c r="BD30" s="419">
        <v>7674</v>
      </c>
      <c r="BE30" s="419">
        <v>7779</v>
      </c>
      <c r="BF30" s="419">
        <v>7881</v>
      </c>
      <c r="BG30" s="419">
        <v>7982</v>
      </c>
      <c r="BH30" s="419">
        <v>8080</v>
      </c>
      <c r="BI30" s="419">
        <v>8176</v>
      </c>
      <c r="BJ30" s="419">
        <v>8270</v>
      </c>
      <c r="BK30" s="419">
        <v>8362</v>
      </c>
      <c r="BL30" s="419">
        <v>8450</v>
      </c>
      <c r="BM30" s="419">
        <v>8536</v>
      </c>
      <c r="BN30" s="419">
        <v>8620</v>
      </c>
      <c r="BO30" s="419">
        <v>8701</v>
      </c>
      <c r="BP30" s="419">
        <v>8778</v>
      </c>
      <c r="BQ30" s="419">
        <v>8852</v>
      </c>
      <c r="BR30" s="419">
        <v>8923</v>
      </c>
      <c r="BS30" s="419">
        <v>8992</v>
      </c>
      <c r="BT30" s="419">
        <v>9058</v>
      </c>
      <c r="BU30" s="419">
        <v>9121</v>
      </c>
      <c r="BV30" s="419">
        <v>9181</v>
      </c>
      <c r="BW30" s="419">
        <v>9239</v>
      </c>
      <c r="BX30" s="419">
        <v>9293</v>
      </c>
      <c r="BY30" s="419">
        <v>9345</v>
      </c>
      <c r="BZ30" s="419">
        <v>9393</v>
      </c>
      <c r="CA30" s="419">
        <v>9441</v>
      </c>
      <c r="CB30" s="419">
        <v>9487</v>
      </c>
      <c r="CC30" s="419">
        <v>9535</v>
      </c>
      <c r="CD30" s="419">
        <v>9589</v>
      </c>
      <c r="CE30" s="419">
        <v>9644</v>
      </c>
      <c r="CF30" s="419">
        <v>9709</v>
      </c>
      <c r="CG30" s="419">
        <v>9807</v>
      </c>
      <c r="CH30" s="419">
        <v>0</v>
      </c>
      <c r="CI30" s="419">
        <v>0</v>
      </c>
      <c r="CJ30" s="419">
        <v>0</v>
      </c>
      <c r="CK30" s="419">
        <v>0</v>
      </c>
      <c r="CL30" s="419">
        <v>0</v>
      </c>
      <c r="CM30" s="419">
        <v>0</v>
      </c>
      <c r="CN30" s="419">
        <v>0</v>
      </c>
      <c r="CO30" s="419">
        <v>0</v>
      </c>
      <c r="CP30" s="419">
        <v>0</v>
      </c>
      <c r="CQ30" s="419">
        <v>0</v>
      </c>
      <c r="CR30" s="419">
        <v>0</v>
      </c>
      <c r="CS30" s="419">
        <v>0</v>
      </c>
      <c r="CT30" s="419">
        <v>0</v>
      </c>
      <c r="CU30" s="419">
        <v>0</v>
      </c>
      <c r="CV30" s="419">
        <v>0</v>
      </c>
      <c r="CW30" s="419">
        <v>0</v>
      </c>
      <c r="CX30" s="419">
        <v>0</v>
      </c>
      <c r="CY30" s="419">
        <v>0</v>
      </c>
      <c r="CZ30" s="419">
        <v>0</v>
      </c>
      <c r="DA30" s="419">
        <v>0</v>
      </c>
      <c r="DB30" s="419">
        <v>0</v>
      </c>
      <c r="DC30" s="419">
        <v>0</v>
      </c>
      <c r="DD30" s="419">
        <v>0</v>
      </c>
      <c r="DE30" s="419">
        <v>0</v>
      </c>
      <c r="DF30" s="419">
        <v>0</v>
      </c>
      <c r="DG30" s="419">
        <v>0</v>
      </c>
      <c r="DH30" s="419">
        <v>0</v>
      </c>
      <c r="DI30" s="419">
        <v>0</v>
      </c>
      <c r="DJ30" s="419">
        <v>0</v>
      </c>
      <c r="DK30" s="416"/>
    </row>
    <row r="31" spans="1:115" s="420" customFormat="1" ht="16.149999999999999" hidden="1">
      <c r="A31" s="423" t="s">
        <v>4</v>
      </c>
      <c r="B31" s="423">
        <v>1</v>
      </c>
      <c r="C31" s="418" t="s">
        <v>34</v>
      </c>
      <c r="D31" s="419">
        <v>0</v>
      </c>
      <c r="E31" s="419">
        <v>304</v>
      </c>
      <c r="F31" s="419">
        <v>817</v>
      </c>
      <c r="G31" s="419">
        <v>1345</v>
      </c>
      <c r="H31" s="419">
        <v>1888</v>
      </c>
      <c r="I31" s="419">
        <v>2445</v>
      </c>
      <c r="J31" s="419">
        <v>3017</v>
      </c>
      <c r="K31" s="419">
        <v>3093</v>
      </c>
      <c r="L31" s="419">
        <v>3171</v>
      </c>
      <c r="M31" s="419">
        <v>3250</v>
      </c>
      <c r="N31" s="419">
        <v>3331</v>
      </c>
      <c r="O31" s="419">
        <v>3413</v>
      </c>
      <c r="P31" s="419">
        <v>3497</v>
      </c>
      <c r="Q31" s="419">
        <v>3582</v>
      </c>
      <c r="R31" s="419">
        <v>3669</v>
      </c>
      <c r="S31" s="419">
        <v>3757</v>
      </c>
      <c r="T31" s="419">
        <v>3847</v>
      </c>
      <c r="U31" s="419">
        <v>3938</v>
      </c>
      <c r="V31" s="419">
        <v>4030</v>
      </c>
      <c r="W31" s="419">
        <v>4124</v>
      </c>
      <c r="X31" s="419">
        <v>4220</v>
      </c>
      <c r="Y31" s="419">
        <v>4317</v>
      </c>
      <c r="Z31" s="419">
        <v>4416</v>
      </c>
      <c r="AA31" s="419">
        <v>4516</v>
      </c>
      <c r="AB31" s="419">
        <v>4618</v>
      </c>
      <c r="AC31" s="419">
        <v>4722</v>
      </c>
      <c r="AD31" s="419">
        <v>4828</v>
      </c>
      <c r="AE31" s="419">
        <v>4934</v>
      </c>
      <c r="AF31" s="419">
        <v>5042</v>
      </c>
      <c r="AG31" s="419">
        <v>5152</v>
      </c>
      <c r="AH31" s="419">
        <v>5263</v>
      </c>
      <c r="AI31" s="419">
        <v>5376</v>
      </c>
      <c r="AJ31" s="419">
        <v>5489</v>
      </c>
      <c r="AK31" s="419">
        <v>5604</v>
      </c>
      <c r="AL31" s="419">
        <v>5720</v>
      </c>
      <c r="AM31" s="419">
        <v>5838</v>
      </c>
      <c r="AN31" s="419">
        <v>5956</v>
      </c>
      <c r="AO31" s="419">
        <v>6074</v>
      </c>
      <c r="AP31" s="419">
        <v>6193</v>
      </c>
      <c r="AQ31" s="419">
        <v>6312</v>
      </c>
      <c r="AR31" s="419">
        <v>6432</v>
      </c>
      <c r="AS31" s="419">
        <v>6551</v>
      </c>
      <c r="AT31" s="419">
        <v>6667</v>
      </c>
      <c r="AU31" s="419">
        <v>6783</v>
      </c>
      <c r="AV31" s="419">
        <v>6898</v>
      </c>
      <c r="AW31" s="419">
        <v>7012</v>
      </c>
      <c r="AX31" s="419">
        <v>7125</v>
      </c>
      <c r="AY31" s="419">
        <v>7238</v>
      </c>
      <c r="AZ31" s="419">
        <v>7349</v>
      </c>
      <c r="BA31" s="419">
        <v>7459</v>
      </c>
      <c r="BB31" s="419">
        <v>7568</v>
      </c>
      <c r="BC31" s="419">
        <v>7674</v>
      </c>
      <c r="BD31" s="419">
        <v>7779</v>
      </c>
      <c r="BE31" s="419">
        <v>7881</v>
      </c>
      <c r="BF31" s="419">
        <v>7982</v>
      </c>
      <c r="BG31" s="419">
        <v>8080</v>
      </c>
      <c r="BH31" s="419">
        <v>8176</v>
      </c>
      <c r="BI31" s="419">
        <v>8270</v>
      </c>
      <c r="BJ31" s="419">
        <v>8362</v>
      </c>
      <c r="BK31" s="419">
        <v>8450</v>
      </c>
      <c r="BL31" s="419">
        <v>8536</v>
      </c>
      <c r="BM31" s="419">
        <v>8620</v>
      </c>
      <c r="BN31" s="419">
        <v>8701</v>
      </c>
      <c r="BO31" s="419">
        <v>8778</v>
      </c>
      <c r="BP31" s="419">
        <v>8852</v>
      </c>
      <c r="BQ31" s="419">
        <v>8923</v>
      </c>
      <c r="BR31" s="419">
        <v>8992</v>
      </c>
      <c r="BS31" s="419">
        <v>9058</v>
      </c>
      <c r="BT31" s="419">
        <v>9121</v>
      </c>
      <c r="BU31" s="419">
        <v>9181</v>
      </c>
      <c r="BV31" s="419">
        <v>9239</v>
      </c>
      <c r="BW31" s="419">
        <v>9293</v>
      </c>
      <c r="BX31" s="419">
        <v>9345</v>
      </c>
      <c r="BY31" s="419">
        <v>9393</v>
      </c>
      <c r="BZ31" s="419">
        <v>9441</v>
      </c>
      <c r="CA31" s="419">
        <v>9487</v>
      </c>
      <c r="CB31" s="419">
        <v>9535</v>
      </c>
      <c r="CC31" s="419">
        <v>9589</v>
      </c>
      <c r="CD31" s="419">
        <v>9644</v>
      </c>
      <c r="CE31" s="419">
        <v>9709</v>
      </c>
      <c r="CF31" s="419">
        <v>9807</v>
      </c>
      <c r="CG31" s="419">
        <v>0</v>
      </c>
      <c r="CH31" s="419">
        <v>0</v>
      </c>
      <c r="CI31" s="419">
        <v>0</v>
      </c>
      <c r="CJ31" s="419">
        <v>0</v>
      </c>
      <c r="CK31" s="419">
        <v>0</v>
      </c>
      <c r="CL31" s="419">
        <v>0</v>
      </c>
      <c r="CM31" s="419">
        <v>0</v>
      </c>
      <c r="CN31" s="419">
        <v>0</v>
      </c>
      <c r="CO31" s="419">
        <v>0</v>
      </c>
      <c r="CP31" s="419">
        <v>0</v>
      </c>
      <c r="CQ31" s="419">
        <v>0</v>
      </c>
      <c r="CR31" s="419">
        <v>0</v>
      </c>
      <c r="CS31" s="419">
        <v>0</v>
      </c>
      <c r="CT31" s="419">
        <v>0</v>
      </c>
      <c r="CU31" s="419">
        <v>0</v>
      </c>
      <c r="CV31" s="419">
        <v>0</v>
      </c>
      <c r="CW31" s="419">
        <v>0</v>
      </c>
      <c r="CX31" s="419">
        <v>0</v>
      </c>
      <c r="CY31" s="419">
        <v>0</v>
      </c>
      <c r="CZ31" s="419">
        <v>0</v>
      </c>
      <c r="DA31" s="419">
        <v>0</v>
      </c>
      <c r="DB31" s="419">
        <v>0</v>
      </c>
      <c r="DC31" s="419">
        <v>0</v>
      </c>
      <c r="DD31" s="419">
        <v>0</v>
      </c>
      <c r="DE31" s="419">
        <v>0</v>
      </c>
      <c r="DF31" s="419">
        <v>0</v>
      </c>
      <c r="DG31" s="419">
        <v>0</v>
      </c>
      <c r="DH31" s="419">
        <v>0</v>
      </c>
      <c r="DI31" s="419">
        <v>0</v>
      </c>
      <c r="DJ31" s="419">
        <v>0</v>
      </c>
      <c r="DK31" s="416"/>
    </row>
    <row r="32" spans="1:115" s="420" customFormat="1" ht="16.149999999999999" hidden="1">
      <c r="A32" s="423" t="s">
        <v>4</v>
      </c>
      <c r="B32" s="423">
        <v>1</v>
      </c>
      <c r="C32" s="418" t="s">
        <v>35</v>
      </c>
      <c r="D32" s="419">
        <v>0</v>
      </c>
      <c r="E32" s="419">
        <v>312</v>
      </c>
      <c r="F32" s="419">
        <v>838</v>
      </c>
      <c r="G32" s="419">
        <v>1379</v>
      </c>
      <c r="H32" s="419">
        <v>1935</v>
      </c>
      <c r="I32" s="419">
        <v>2506</v>
      </c>
      <c r="J32" s="419">
        <v>3093</v>
      </c>
      <c r="K32" s="419">
        <v>3171</v>
      </c>
      <c r="L32" s="419">
        <v>3250</v>
      </c>
      <c r="M32" s="419">
        <v>3331</v>
      </c>
      <c r="N32" s="419">
        <v>3413</v>
      </c>
      <c r="O32" s="419">
        <v>3497</v>
      </c>
      <c r="P32" s="419">
        <v>3582</v>
      </c>
      <c r="Q32" s="419">
        <v>3669</v>
      </c>
      <c r="R32" s="419">
        <v>3757</v>
      </c>
      <c r="S32" s="419">
        <v>3847</v>
      </c>
      <c r="T32" s="419">
        <v>3938</v>
      </c>
      <c r="U32" s="419">
        <v>4030</v>
      </c>
      <c r="V32" s="419">
        <v>4124</v>
      </c>
      <c r="W32" s="419">
        <v>4220</v>
      </c>
      <c r="X32" s="419">
        <v>4317</v>
      </c>
      <c r="Y32" s="419">
        <v>4416</v>
      </c>
      <c r="Z32" s="419">
        <v>4516</v>
      </c>
      <c r="AA32" s="419">
        <v>4618</v>
      </c>
      <c r="AB32" s="419">
        <v>4722</v>
      </c>
      <c r="AC32" s="419">
        <v>4828</v>
      </c>
      <c r="AD32" s="419">
        <v>4934</v>
      </c>
      <c r="AE32" s="419">
        <v>5042</v>
      </c>
      <c r="AF32" s="419">
        <v>5152</v>
      </c>
      <c r="AG32" s="419">
        <v>5263</v>
      </c>
      <c r="AH32" s="419">
        <v>5376</v>
      </c>
      <c r="AI32" s="419">
        <v>5489</v>
      </c>
      <c r="AJ32" s="419">
        <v>5604</v>
      </c>
      <c r="AK32" s="419">
        <v>5720</v>
      </c>
      <c r="AL32" s="419">
        <v>5838</v>
      </c>
      <c r="AM32" s="419">
        <v>5956</v>
      </c>
      <c r="AN32" s="419">
        <v>6074</v>
      </c>
      <c r="AO32" s="419">
        <v>6193</v>
      </c>
      <c r="AP32" s="419">
        <v>6312</v>
      </c>
      <c r="AQ32" s="419">
        <v>6432</v>
      </c>
      <c r="AR32" s="419">
        <v>6551</v>
      </c>
      <c r="AS32" s="419">
        <v>6667</v>
      </c>
      <c r="AT32" s="419">
        <v>6783</v>
      </c>
      <c r="AU32" s="419">
        <v>6898</v>
      </c>
      <c r="AV32" s="419">
        <v>7012</v>
      </c>
      <c r="AW32" s="419">
        <v>7125</v>
      </c>
      <c r="AX32" s="419">
        <v>7238</v>
      </c>
      <c r="AY32" s="419">
        <v>7349</v>
      </c>
      <c r="AZ32" s="419">
        <v>7459</v>
      </c>
      <c r="BA32" s="419">
        <v>7568</v>
      </c>
      <c r="BB32" s="419">
        <v>7674</v>
      </c>
      <c r="BC32" s="419">
        <v>7779</v>
      </c>
      <c r="BD32" s="419">
        <v>7881</v>
      </c>
      <c r="BE32" s="419">
        <v>7982</v>
      </c>
      <c r="BF32" s="419">
        <v>8080</v>
      </c>
      <c r="BG32" s="419">
        <v>8176</v>
      </c>
      <c r="BH32" s="419">
        <v>8270</v>
      </c>
      <c r="BI32" s="419">
        <v>8362</v>
      </c>
      <c r="BJ32" s="419">
        <v>8450</v>
      </c>
      <c r="BK32" s="419">
        <v>8536</v>
      </c>
      <c r="BL32" s="419">
        <v>8620</v>
      </c>
      <c r="BM32" s="419">
        <v>8701</v>
      </c>
      <c r="BN32" s="419">
        <v>8778</v>
      </c>
      <c r="BO32" s="419">
        <v>8852</v>
      </c>
      <c r="BP32" s="419">
        <v>8923</v>
      </c>
      <c r="BQ32" s="419">
        <v>8992</v>
      </c>
      <c r="BR32" s="419">
        <v>9058</v>
      </c>
      <c r="BS32" s="419">
        <v>9121</v>
      </c>
      <c r="BT32" s="419">
        <v>9181</v>
      </c>
      <c r="BU32" s="419">
        <v>9239</v>
      </c>
      <c r="BV32" s="419">
        <v>9293</v>
      </c>
      <c r="BW32" s="419">
        <v>9345</v>
      </c>
      <c r="BX32" s="419">
        <v>9393</v>
      </c>
      <c r="BY32" s="419">
        <v>9441</v>
      </c>
      <c r="BZ32" s="419">
        <v>9487</v>
      </c>
      <c r="CA32" s="419">
        <v>9535</v>
      </c>
      <c r="CB32" s="419">
        <v>9589</v>
      </c>
      <c r="CC32" s="419">
        <v>9644</v>
      </c>
      <c r="CD32" s="419">
        <v>9709</v>
      </c>
      <c r="CE32" s="419">
        <v>9807</v>
      </c>
      <c r="CF32" s="419">
        <v>0</v>
      </c>
      <c r="CG32" s="419">
        <v>0</v>
      </c>
      <c r="CH32" s="419">
        <v>0</v>
      </c>
      <c r="CI32" s="419">
        <v>0</v>
      </c>
      <c r="CJ32" s="419">
        <v>0</v>
      </c>
      <c r="CK32" s="419">
        <v>0</v>
      </c>
      <c r="CL32" s="419">
        <v>0</v>
      </c>
      <c r="CM32" s="419">
        <v>0</v>
      </c>
      <c r="CN32" s="419">
        <v>0</v>
      </c>
      <c r="CO32" s="419">
        <v>0</v>
      </c>
      <c r="CP32" s="419">
        <v>0</v>
      </c>
      <c r="CQ32" s="419">
        <v>0</v>
      </c>
      <c r="CR32" s="419">
        <v>0</v>
      </c>
      <c r="CS32" s="419">
        <v>0</v>
      </c>
      <c r="CT32" s="419">
        <v>0</v>
      </c>
      <c r="CU32" s="419">
        <v>0</v>
      </c>
      <c r="CV32" s="419">
        <v>0</v>
      </c>
      <c r="CW32" s="419">
        <v>0</v>
      </c>
      <c r="CX32" s="419">
        <v>0</v>
      </c>
      <c r="CY32" s="419">
        <v>0</v>
      </c>
      <c r="CZ32" s="419">
        <v>0</v>
      </c>
      <c r="DA32" s="419">
        <v>0</v>
      </c>
      <c r="DB32" s="419">
        <v>0</v>
      </c>
      <c r="DC32" s="419">
        <v>0</v>
      </c>
      <c r="DD32" s="419">
        <v>0</v>
      </c>
      <c r="DE32" s="419">
        <v>0</v>
      </c>
      <c r="DF32" s="419">
        <v>0</v>
      </c>
      <c r="DG32" s="419">
        <v>0</v>
      </c>
      <c r="DH32" s="419">
        <v>0</v>
      </c>
      <c r="DI32" s="419">
        <v>0</v>
      </c>
      <c r="DJ32" s="419">
        <v>0</v>
      </c>
      <c r="DK32" s="416"/>
    </row>
    <row r="33" spans="1:115" s="420" customFormat="1" ht="16.149999999999999" hidden="1">
      <c r="A33" s="423" t="s">
        <v>4</v>
      </c>
      <c r="B33" s="423">
        <v>1</v>
      </c>
      <c r="C33" s="418" t="s">
        <v>36</v>
      </c>
      <c r="D33" s="419">
        <v>0</v>
      </c>
      <c r="E33" s="419">
        <v>320</v>
      </c>
      <c r="F33" s="419">
        <v>859</v>
      </c>
      <c r="G33" s="419">
        <v>1414</v>
      </c>
      <c r="H33" s="419">
        <v>1984</v>
      </c>
      <c r="I33" s="419">
        <v>2569</v>
      </c>
      <c r="J33" s="419">
        <v>3171</v>
      </c>
      <c r="K33" s="419">
        <v>3250</v>
      </c>
      <c r="L33" s="419">
        <v>3331</v>
      </c>
      <c r="M33" s="419">
        <v>3413</v>
      </c>
      <c r="N33" s="419">
        <v>3497</v>
      </c>
      <c r="O33" s="419">
        <v>3582</v>
      </c>
      <c r="P33" s="419">
        <v>3669</v>
      </c>
      <c r="Q33" s="419">
        <v>3757</v>
      </c>
      <c r="R33" s="419">
        <v>3847</v>
      </c>
      <c r="S33" s="419">
        <v>3938</v>
      </c>
      <c r="T33" s="419">
        <v>4030</v>
      </c>
      <c r="U33" s="419">
        <v>4124</v>
      </c>
      <c r="V33" s="419">
        <v>4220</v>
      </c>
      <c r="W33" s="419">
        <v>4317</v>
      </c>
      <c r="X33" s="419">
        <v>4416</v>
      </c>
      <c r="Y33" s="419">
        <v>4516</v>
      </c>
      <c r="Z33" s="419">
        <v>4618</v>
      </c>
      <c r="AA33" s="419">
        <v>4722</v>
      </c>
      <c r="AB33" s="419">
        <v>4828</v>
      </c>
      <c r="AC33" s="419">
        <v>4934</v>
      </c>
      <c r="AD33" s="419">
        <v>5042</v>
      </c>
      <c r="AE33" s="419">
        <v>5152</v>
      </c>
      <c r="AF33" s="419">
        <v>5263</v>
      </c>
      <c r="AG33" s="419">
        <v>5376</v>
      </c>
      <c r="AH33" s="419">
        <v>5489</v>
      </c>
      <c r="AI33" s="419">
        <v>5604</v>
      </c>
      <c r="AJ33" s="419">
        <v>5720</v>
      </c>
      <c r="AK33" s="419">
        <v>5838</v>
      </c>
      <c r="AL33" s="419">
        <v>5956</v>
      </c>
      <c r="AM33" s="419">
        <v>6074</v>
      </c>
      <c r="AN33" s="419">
        <v>6193</v>
      </c>
      <c r="AO33" s="419">
        <v>6312</v>
      </c>
      <c r="AP33" s="419">
        <v>6432</v>
      </c>
      <c r="AQ33" s="419">
        <v>6551</v>
      </c>
      <c r="AR33" s="419">
        <v>6667</v>
      </c>
      <c r="AS33" s="419">
        <v>6783</v>
      </c>
      <c r="AT33" s="419">
        <v>6898</v>
      </c>
      <c r="AU33" s="419">
        <v>7012</v>
      </c>
      <c r="AV33" s="419">
        <v>7125</v>
      </c>
      <c r="AW33" s="419">
        <v>7238</v>
      </c>
      <c r="AX33" s="419">
        <v>7349</v>
      </c>
      <c r="AY33" s="419">
        <v>7459</v>
      </c>
      <c r="AZ33" s="419">
        <v>7568</v>
      </c>
      <c r="BA33" s="419">
        <v>7674</v>
      </c>
      <c r="BB33" s="419">
        <v>7779</v>
      </c>
      <c r="BC33" s="419">
        <v>7881</v>
      </c>
      <c r="BD33" s="419">
        <v>7982</v>
      </c>
      <c r="BE33" s="419">
        <v>8080</v>
      </c>
      <c r="BF33" s="419">
        <v>8176</v>
      </c>
      <c r="BG33" s="419">
        <v>8270</v>
      </c>
      <c r="BH33" s="419">
        <v>8362</v>
      </c>
      <c r="BI33" s="419">
        <v>8450</v>
      </c>
      <c r="BJ33" s="419">
        <v>8536</v>
      </c>
      <c r="BK33" s="419">
        <v>8620</v>
      </c>
      <c r="BL33" s="419">
        <v>8701</v>
      </c>
      <c r="BM33" s="419">
        <v>8778</v>
      </c>
      <c r="BN33" s="419">
        <v>8852</v>
      </c>
      <c r="BO33" s="419">
        <v>8923</v>
      </c>
      <c r="BP33" s="419">
        <v>8992</v>
      </c>
      <c r="BQ33" s="419">
        <v>9058</v>
      </c>
      <c r="BR33" s="419">
        <v>9121</v>
      </c>
      <c r="BS33" s="419">
        <v>9181</v>
      </c>
      <c r="BT33" s="419">
        <v>9239</v>
      </c>
      <c r="BU33" s="419">
        <v>9293</v>
      </c>
      <c r="BV33" s="419">
        <v>9345</v>
      </c>
      <c r="BW33" s="419">
        <v>9393</v>
      </c>
      <c r="BX33" s="419">
        <v>9441</v>
      </c>
      <c r="BY33" s="419">
        <v>9487</v>
      </c>
      <c r="BZ33" s="419">
        <v>9535</v>
      </c>
      <c r="CA33" s="419">
        <v>9589</v>
      </c>
      <c r="CB33" s="419">
        <v>9644</v>
      </c>
      <c r="CC33" s="419">
        <v>9709</v>
      </c>
      <c r="CD33" s="419">
        <v>9807</v>
      </c>
      <c r="CE33" s="419">
        <v>0</v>
      </c>
      <c r="CF33" s="419">
        <v>0</v>
      </c>
      <c r="CG33" s="419">
        <v>0</v>
      </c>
      <c r="CH33" s="419">
        <v>0</v>
      </c>
      <c r="CI33" s="419">
        <v>0</v>
      </c>
      <c r="CJ33" s="419">
        <v>0</v>
      </c>
      <c r="CK33" s="419">
        <v>0</v>
      </c>
      <c r="CL33" s="419">
        <v>0</v>
      </c>
      <c r="CM33" s="419">
        <v>0</v>
      </c>
      <c r="CN33" s="419">
        <v>0</v>
      </c>
      <c r="CO33" s="419">
        <v>0</v>
      </c>
      <c r="CP33" s="419">
        <v>0</v>
      </c>
      <c r="CQ33" s="419">
        <v>0</v>
      </c>
      <c r="CR33" s="419">
        <v>0</v>
      </c>
      <c r="CS33" s="419">
        <v>0</v>
      </c>
      <c r="CT33" s="419">
        <v>0</v>
      </c>
      <c r="CU33" s="419">
        <v>0</v>
      </c>
      <c r="CV33" s="419">
        <v>0</v>
      </c>
      <c r="CW33" s="419">
        <v>0</v>
      </c>
      <c r="CX33" s="419">
        <v>0</v>
      </c>
      <c r="CY33" s="419">
        <v>0</v>
      </c>
      <c r="CZ33" s="419">
        <v>0</v>
      </c>
      <c r="DA33" s="419">
        <v>0</v>
      </c>
      <c r="DB33" s="419">
        <v>0</v>
      </c>
      <c r="DC33" s="419">
        <v>0</v>
      </c>
      <c r="DD33" s="419">
        <v>0</v>
      </c>
      <c r="DE33" s="419">
        <v>0</v>
      </c>
      <c r="DF33" s="419">
        <v>0</v>
      </c>
      <c r="DG33" s="419">
        <v>0</v>
      </c>
      <c r="DH33" s="419">
        <v>0</v>
      </c>
      <c r="DI33" s="419">
        <v>0</v>
      </c>
      <c r="DJ33" s="419">
        <v>0</v>
      </c>
      <c r="DK33" s="416"/>
    </row>
    <row r="34" spans="1:115" s="420" customFormat="1" ht="16.149999999999999" hidden="1">
      <c r="A34" s="423" t="s">
        <v>4</v>
      </c>
      <c r="B34" s="423">
        <v>1</v>
      </c>
      <c r="C34" s="418" t="s">
        <v>37</v>
      </c>
      <c r="D34" s="419">
        <v>0</v>
      </c>
      <c r="E34" s="419">
        <v>328</v>
      </c>
      <c r="F34" s="419">
        <v>881</v>
      </c>
      <c r="G34" s="419">
        <v>1450</v>
      </c>
      <c r="H34" s="419">
        <v>2034</v>
      </c>
      <c r="I34" s="419">
        <v>2634</v>
      </c>
      <c r="J34" s="419">
        <v>3250</v>
      </c>
      <c r="K34" s="419">
        <v>3331</v>
      </c>
      <c r="L34" s="419">
        <v>3413</v>
      </c>
      <c r="M34" s="419">
        <v>3497</v>
      </c>
      <c r="N34" s="419">
        <v>3582</v>
      </c>
      <c r="O34" s="419">
        <v>3669</v>
      </c>
      <c r="P34" s="419">
        <v>3757</v>
      </c>
      <c r="Q34" s="419">
        <v>3847</v>
      </c>
      <c r="R34" s="419">
        <v>3938</v>
      </c>
      <c r="S34" s="419">
        <v>4030</v>
      </c>
      <c r="T34" s="419">
        <v>4124</v>
      </c>
      <c r="U34" s="419">
        <v>4220</v>
      </c>
      <c r="V34" s="419">
        <v>4317</v>
      </c>
      <c r="W34" s="419">
        <v>4416</v>
      </c>
      <c r="X34" s="419">
        <v>4516</v>
      </c>
      <c r="Y34" s="419">
        <v>4618</v>
      </c>
      <c r="Z34" s="419">
        <v>4722</v>
      </c>
      <c r="AA34" s="419">
        <v>4828</v>
      </c>
      <c r="AB34" s="419">
        <v>4934</v>
      </c>
      <c r="AC34" s="419">
        <v>5042</v>
      </c>
      <c r="AD34" s="419">
        <v>5152</v>
      </c>
      <c r="AE34" s="419">
        <v>5263</v>
      </c>
      <c r="AF34" s="419">
        <v>5376</v>
      </c>
      <c r="AG34" s="419">
        <v>5489</v>
      </c>
      <c r="AH34" s="419">
        <v>5604</v>
      </c>
      <c r="AI34" s="419">
        <v>5720</v>
      </c>
      <c r="AJ34" s="419">
        <v>5838</v>
      </c>
      <c r="AK34" s="419">
        <v>5956</v>
      </c>
      <c r="AL34" s="419">
        <v>6074</v>
      </c>
      <c r="AM34" s="419">
        <v>6193</v>
      </c>
      <c r="AN34" s="419">
        <v>6312</v>
      </c>
      <c r="AO34" s="419">
        <v>6432</v>
      </c>
      <c r="AP34" s="419">
        <v>6551</v>
      </c>
      <c r="AQ34" s="419">
        <v>6667</v>
      </c>
      <c r="AR34" s="419">
        <v>6783</v>
      </c>
      <c r="AS34" s="419">
        <v>6898</v>
      </c>
      <c r="AT34" s="419">
        <v>7012</v>
      </c>
      <c r="AU34" s="419">
        <v>7125</v>
      </c>
      <c r="AV34" s="419">
        <v>7238</v>
      </c>
      <c r="AW34" s="419">
        <v>7349</v>
      </c>
      <c r="AX34" s="419">
        <v>7459</v>
      </c>
      <c r="AY34" s="419">
        <v>7568</v>
      </c>
      <c r="AZ34" s="419">
        <v>7674</v>
      </c>
      <c r="BA34" s="419">
        <v>7779</v>
      </c>
      <c r="BB34" s="419">
        <v>7881</v>
      </c>
      <c r="BC34" s="419">
        <v>7982</v>
      </c>
      <c r="BD34" s="419">
        <v>8080</v>
      </c>
      <c r="BE34" s="419">
        <v>8176</v>
      </c>
      <c r="BF34" s="419">
        <v>8270</v>
      </c>
      <c r="BG34" s="419">
        <v>8362</v>
      </c>
      <c r="BH34" s="419">
        <v>8450</v>
      </c>
      <c r="BI34" s="419">
        <v>8536</v>
      </c>
      <c r="BJ34" s="419">
        <v>8620</v>
      </c>
      <c r="BK34" s="419">
        <v>8701</v>
      </c>
      <c r="BL34" s="419">
        <v>8778</v>
      </c>
      <c r="BM34" s="419">
        <v>8852</v>
      </c>
      <c r="BN34" s="419">
        <v>8923</v>
      </c>
      <c r="BO34" s="419">
        <v>8992</v>
      </c>
      <c r="BP34" s="419">
        <v>9058</v>
      </c>
      <c r="BQ34" s="419">
        <v>9121</v>
      </c>
      <c r="BR34" s="419">
        <v>9181</v>
      </c>
      <c r="BS34" s="419">
        <v>9239</v>
      </c>
      <c r="BT34" s="419">
        <v>9293</v>
      </c>
      <c r="BU34" s="419">
        <v>9345</v>
      </c>
      <c r="BV34" s="419">
        <v>9393</v>
      </c>
      <c r="BW34" s="419">
        <v>9441</v>
      </c>
      <c r="BX34" s="419">
        <v>9487</v>
      </c>
      <c r="BY34" s="419">
        <v>9535</v>
      </c>
      <c r="BZ34" s="419">
        <v>9589</v>
      </c>
      <c r="CA34" s="419">
        <v>9644</v>
      </c>
      <c r="CB34" s="419">
        <v>9709</v>
      </c>
      <c r="CC34" s="419">
        <v>9807</v>
      </c>
      <c r="CD34" s="419">
        <v>0</v>
      </c>
      <c r="CE34" s="419">
        <v>0</v>
      </c>
      <c r="CF34" s="419">
        <v>0</v>
      </c>
      <c r="CG34" s="419">
        <v>0</v>
      </c>
      <c r="CH34" s="419">
        <v>0</v>
      </c>
      <c r="CI34" s="419">
        <v>0</v>
      </c>
      <c r="CJ34" s="419">
        <v>0</v>
      </c>
      <c r="CK34" s="419">
        <v>0</v>
      </c>
      <c r="CL34" s="419">
        <v>0</v>
      </c>
      <c r="CM34" s="419">
        <v>0</v>
      </c>
      <c r="CN34" s="419">
        <v>0</v>
      </c>
      <c r="CO34" s="419">
        <v>0</v>
      </c>
      <c r="CP34" s="419">
        <v>0</v>
      </c>
      <c r="CQ34" s="419">
        <v>0</v>
      </c>
      <c r="CR34" s="419">
        <v>0</v>
      </c>
      <c r="CS34" s="419">
        <v>0</v>
      </c>
      <c r="CT34" s="419">
        <v>0</v>
      </c>
      <c r="CU34" s="419">
        <v>0</v>
      </c>
      <c r="CV34" s="419">
        <v>0</v>
      </c>
      <c r="CW34" s="419">
        <v>0</v>
      </c>
      <c r="CX34" s="419">
        <v>0</v>
      </c>
      <c r="CY34" s="419">
        <v>0</v>
      </c>
      <c r="CZ34" s="419">
        <v>0</v>
      </c>
      <c r="DA34" s="419">
        <v>0</v>
      </c>
      <c r="DB34" s="419">
        <v>0</v>
      </c>
      <c r="DC34" s="419">
        <v>0</v>
      </c>
      <c r="DD34" s="419">
        <v>0</v>
      </c>
      <c r="DE34" s="419">
        <v>0</v>
      </c>
      <c r="DF34" s="419">
        <v>0</v>
      </c>
      <c r="DG34" s="419">
        <v>0</v>
      </c>
      <c r="DH34" s="419">
        <v>0</v>
      </c>
      <c r="DI34" s="419">
        <v>0</v>
      </c>
      <c r="DJ34" s="419">
        <v>0</v>
      </c>
      <c r="DK34" s="416"/>
    </row>
    <row r="35" spans="1:115" s="420" customFormat="1" ht="16.149999999999999" hidden="1">
      <c r="A35" s="423" t="s">
        <v>4</v>
      </c>
      <c r="B35" s="423">
        <v>1</v>
      </c>
      <c r="C35" s="418" t="s">
        <v>38</v>
      </c>
      <c r="D35" s="419">
        <v>0</v>
      </c>
      <c r="E35" s="419">
        <v>336</v>
      </c>
      <c r="F35" s="419">
        <v>903</v>
      </c>
      <c r="G35" s="419">
        <v>1486</v>
      </c>
      <c r="H35" s="419">
        <v>2084</v>
      </c>
      <c r="I35" s="419">
        <v>2699</v>
      </c>
      <c r="J35" s="419">
        <v>3331</v>
      </c>
      <c r="K35" s="419">
        <v>3413</v>
      </c>
      <c r="L35" s="419">
        <v>3497</v>
      </c>
      <c r="M35" s="419">
        <v>3582</v>
      </c>
      <c r="N35" s="419">
        <v>3669</v>
      </c>
      <c r="O35" s="419">
        <v>3757</v>
      </c>
      <c r="P35" s="419">
        <v>3847</v>
      </c>
      <c r="Q35" s="419">
        <v>3938</v>
      </c>
      <c r="R35" s="419">
        <v>4030</v>
      </c>
      <c r="S35" s="419">
        <v>4124</v>
      </c>
      <c r="T35" s="419">
        <v>4220</v>
      </c>
      <c r="U35" s="419">
        <v>4317</v>
      </c>
      <c r="V35" s="419">
        <v>4416</v>
      </c>
      <c r="W35" s="419">
        <v>4516</v>
      </c>
      <c r="X35" s="419">
        <v>4618</v>
      </c>
      <c r="Y35" s="419">
        <v>4722</v>
      </c>
      <c r="Z35" s="419">
        <v>4828</v>
      </c>
      <c r="AA35" s="419">
        <v>4934</v>
      </c>
      <c r="AB35" s="419">
        <v>5042</v>
      </c>
      <c r="AC35" s="419">
        <v>5152</v>
      </c>
      <c r="AD35" s="419">
        <v>5263</v>
      </c>
      <c r="AE35" s="419">
        <v>5376</v>
      </c>
      <c r="AF35" s="419">
        <v>5489</v>
      </c>
      <c r="AG35" s="419">
        <v>5604</v>
      </c>
      <c r="AH35" s="419">
        <v>5720</v>
      </c>
      <c r="AI35" s="419">
        <v>5838</v>
      </c>
      <c r="AJ35" s="419">
        <v>5956</v>
      </c>
      <c r="AK35" s="419">
        <v>6074</v>
      </c>
      <c r="AL35" s="419">
        <v>6193</v>
      </c>
      <c r="AM35" s="419">
        <v>6312</v>
      </c>
      <c r="AN35" s="419">
        <v>6432</v>
      </c>
      <c r="AO35" s="419">
        <v>6551</v>
      </c>
      <c r="AP35" s="419">
        <v>6667</v>
      </c>
      <c r="AQ35" s="419">
        <v>6783</v>
      </c>
      <c r="AR35" s="419">
        <v>6898</v>
      </c>
      <c r="AS35" s="419">
        <v>7012</v>
      </c>
      <c r="AT35" s="419">
        <v>7125</v>
      </c>
      <c r="AU35" s="419">
        <v>7238</v>
      </c>
      <c r="AV35" s="419">
        <v>7349</v>
      </c>
      <c r="AW35" s="419">
        <v>7459</v>
      </c>
      <c r="AX35" s="419">
        <v>7568</v>
      </c>
      <c r="AY35" s="419">
        <v>7674</v>
      </c>
      <c r="AZ35" s="419">
        <v>7779</v>
      </c>
      <c r="BA35" s="419">
        <v>7881</v>
      </c>
      <c r="BB35" s="419">
        <v>7982</v>
      </c>
      <c r="BC35" s="419">
        <v>8080</v>
      </c>
      <c r="BD35" s="419">
        <v>8176</v>
      </c>
      <c r="BE35" s="419">
        <v>8270</v>
      </c>
      <c r="BF35" s="419">
        <v>8362</v>
      </c>
      <c r="BG35" s="419">
        <v>8450</v>
      </c>
      <c r="BH35" s="419">
        <v>8536</v>
      </c>
      <c r="BI35" s="419">
        <v>8620</v>
      </c>
      <c r="BJ35" s="419">
        <v>8701</v>
      </c>
      <c r="BK35" s="419">
        <v>8778</v>
      </c>
      <c r="BL35" s="419">
        <v>8852</v>
      </c>
      <c r="BM35" s="419">
        <v>8923</v>
      </c>
      <c r="BN35" s="419">
        <v>8992</v>
      </c>
      <c r="BO35" s="419">
        <v>9058</v>
      </c>
      <c r="BP35" s="419">
        <v>9121</v>
      </c>
      <c r="BQ35" s="419">
        <v>9181</v>
      </c>
      <c r="BR35" s="419">
        <v>9239</v>
      </c>
      <c r="BS35" s="419">
        <v>9293</v>
      </c>
      <c r="BT35" s="419">
        <v>9345</v>
      </c>
      <c r="BU35" s="419">
        <v>9393</v>
      </c>
      <c r="BV35" s="419">
        <v>9441</v>
      </c>
      <c r="BW35" s="419">
        <v>9487</v>
      </c>
      <c r="BX35" s="419">
        <v>9535</v>
      </c>
      <c r="BY35" s="419">
        <v>9589</v>
      </c>
      <c r="BZ35" s="419">
        <v>9644</v>
      </c>
      <c r="CA35" s="419">
        <v>9709</v>
      </c>
      <c r="CB35" s="419">
        <v>9807</v>
      </c>
      <c r="CC35" s="419">
        <v>0</v>
      </c>
      <c r="CD35" s="419">
        <v>0</v>
      </c>
      <c r="CE35" s="419">
        <v>0</v>
      </c>
      <c r="CF35" s="419">
        <v>0</v>
      </c>
      <c r="CG35" s="419">
        <v>0</v>
      </c>
      <c r="CH35" s="419">
        <v>0</v>
      </c>
      <c r="CI35" s="419">
        <v>0</v>
      </c>
      <c r="CJ35" s="419">
        <v>0</v>
      </c>
      <c r="CK35" s="419">
        <v>0</v>
      </c>
      <c r="CL35" s="419">
        <v>0</v>
      </c>
      <c r="CM35" s="419">
        <v>0</v>
      </c>
      <c r="CN35" s="419">
        <v>0</v>
      </c>
      <c r="CO35" s="419">
        <v>0</v>
      </c>
      <c r="CP35" s="419">
        <v>0</v>
      </c>
      <c r="CQ35" s="419">
        <v>0</v>
      </c>
      <c r="CR35" s="419">
        <v>0</v>
      </c>
      <c r="CS35" s="419">
        <v>0</v>
      </c>
      <c r="CT35" s="419">
        <v>0</v>
      </c>
      <c r="CU35" s="419">
        <v>0</v>
      </c>
      <c r="CV35" s="419">
        <v>0</v>
      </c>
      <c r="CW35" s="419">
        <v>0</v>
      </c>
      <c r="CX35" s="419">
        <v>0</v>
      </c>
      <c r="CY35" s="419">
        <v>0</v>
      </c>
      <c r="CZ35" s="419">
        <v>0</v>
      </c>
      <c r="DA35" s="419">
        <v>0</v>
      </c>
      <c r="DB35" s="419">
        <v>0</v>
      </c>
      <c r="DC35" s="419">
        <v>0</v>
      </c>
      <c r="DD35" s="419">
        <v>0</v>
      </c>
      <c r="DE35" s="419">
        <v>0</v>
      </c>
      <c r="DF35" s="419">
        <v>0</v>
      </c>
      <c r="DG35" s="419">
        <v>0</v>
      </c>
      <c r="DH35" s="419">
        <v>0</v>
      </c>
      <c r="DI35" s="419">
        <v>0</v>
      </c>
      <c r="DJ35" s="419">
        <v>0</v>
      </c>
      <c r="DK35" s="416"/>
    </row>
    <row r="36" spans="1:115" s="420" customFormat="1" ht="16.149999999999999" hidden="1">
      <c r="A36" s="423" t="s">
        <v>4</v>
      </c>
      <c r="B36" s="423">
        <v>1</v>
      </c>
      <c r="C36" s="418" t="s">
        <v>39</v>
      </c>
      <c r="D36" s="419">
        <v>0</v>
      </c>
      <c r="E36" s="419">
        <v>344</v>
      </c>
      <c r="F36" s="419">
        <v>925</v>
      </c>
      <c r="G36" s="419">
        <v>1522</v>
      </c>
      <c r="H36" s="419">
        <v>2136</v>
      </c>
      <c r="I36" s="419">
        <v>2766</v>
      </c>
      <c r="J36" s="419">
        <v>3413</v>
      </c>
      <c r="K36" s="419">
        <v>3497</v>
      </c>
      <c r="L36" s="419">
        <v>3582</v>
      </c>
      <c r="M36" s="419">
        <v>3669</v>
      </c>
      <c r="N36" s="419">
        <v>3757</v>
      </c>
      <c r="O36" s="419">
        <v>3847</v>
      </c>
      <c r="P36" s="419">
        <v>3938</v>
      </c>
      <c r="Q36" s="419">
        <v>4030</v>
      </c>
      <c r="R36" s="419">
        <v>4124</v>
      </c>
      <c r="S36" s="419">
        <v>4220</v>
      </c>
      <c r="T36" s="419">
        <v>4317</v>
      </c>
      <c r="U36" s="419">
        <v>4416</v>
      </c>
      <c r="V36" s="419">
        <v>4516</v>
      </c>
      <c r="W36" s="419">
        <v>4618</v>
      </c>
      <c r="X36" s="419">
        <v>4722</v>
      </c>
      <c r="Y36" s="419">
        <v>4828</v>
      </c>
      <c r="Z36" s="419">
        <v>4934</v>
      </c>
      <c r="AA36" s="419">
        <v>5042</v>
      </c>
      <c r="AB36" s="419">
        <v>5152</v>
      </c>
      <c r="AC36" s="419">
        <v>5263</v>
      </c>
      <c r="AD36" s="419">
        <v>5376</v>
      </c>
      <c r="AE36" s="419">
        <v>5489</v>
      </c>
      <c r="AF36" s="419">
        <v>5604</v>
      </c>
      <c r="AG36" s="419">
        <v>5720</v>
      </c>
      <c r="AH36" s="419">
        <v>5838</v>
      </c>
      <c r="AI36" s="419">
        <v>5956</v>
      </c>
      <c r="AJ36" s="419">
        <v>6074</v>
      </c>
      <c r="AK36" s="419">
        <v>6193</v>
      </c>
      <c r="AL36" s="419">
        <v>6312</v>
      </c>
      <c r="AM36" s="419">
        <v>6432</v>
      </c>
      <c r="AN36" s="419">
        <v>6551</v>
      </c>
      <c r="AO36" s="419">
        <v>6667</v>
      </c>
      <c r="AP36" s="419">
        <v>6783</v>
      </c>
      <c r="AQ36" s="419">
        <v>6898</v>
      </c>
      <c r="AR36" s="419">
        <v>7012</v>
      </c>
      <c r="AS36" s="419">
        <v>7125</v>
      </c>
      <c r="AT36" s="419">
        <v>7238</v>
      </c>
      <c r="AU36" s="419">
        <v>7349</v>
      </c>
      <c r="AV36" s="419">
        <v>7459</v>
      </c>
      <c r="AW36" s="419">
        <v>7568</v>
      </c>
      <c r="AX36" s="419">
        <v>7674</v>
      </c>
      <c r="AY36" s="419">
        <v>7779</v>
      </c>
      <c r="AZ36" s="419">
        <v>7881</v>
      </c>
      <c r="BA36" s="419">
        <v>7982</v>
      </c>
      <c r="BB36" s="419">
        <v>8080</v>
      </c>
      <c r="BC36" s="419">
        <v>8176</v>
      </c>
      <c r="BD36" s="419">
        <v>8270</v>
      </c>
      <c r="BE36" s="419">
        <v>8362</v>
      </c>
      <c r="BF36" s="419">
        <v>8450</v>
      </c>
      <c r="BG36" s="419">
        <v>8536</v>
      </c>
      <c r="BH36" s="419">
        <v>8620</v>
      </c>
      <c r="BI36" s="419">
        <v>8701</v>
      </c>
      <c r="BJ36" s="419">
        <v>8778</v>
      </c>
      <c r="BK36" s="419">
        <v>8852</v>
      </c>
      <c r="BL36" s="419">
        <v>8923</v>
      </c>
      <c r="BM36" s="419">
        <v>8992</v>
      </c>
      <c r="BN36" s="419">
        <v>9058</v>
      </c>
      <c r="BO36" s="419">
        <v>9121</v>
      </c>
      <c r="BP36" s="419">
        <v>9181</v>
      </c>
      <c r="BQ36" s="419">
        <v>9239</v>
      </c>
      <c r="BR36" s="419">
        <v>9293</v>
      </c>
      <c r="BS36" s="419">
        <v>9345</v>
      </c>
      <c r="BT36" s="419">
        <v>9393</v>
      </c>
      <c r="BU36" s="419">
        <v>9441</v>
      </c>
      <c r="BV36" s="419">
        <v>9487</v>
      </c>
      <c r="BW36" s="419">
        <v>9535</v>
      </c>
      <c r="BX36" s="419">
        <v>9589</v>
      </c>
      <c r="BY36" s="419">
        <v>9644</v>
      </c>
      <c r="BZ36" s="419">
        <v>9709</v>
      </c>
      <c r="CA36" s="419">
        <v>9807</v>
      </c>
      <c r="CB36" s="419">
        <v>0</v>
      </c>
      <c r="CC36" s="419">
        <v>0</v>
      </c>
      <c r="CD36" s="419">
        <v>0</v>
      </c>
      <c r="CE36" s="419">
        <v>0</v>
      </c>
      <c r="CF36" s="419">
        <v>0</v>
      </c>
      <c r="CG36" s="419">
        <v>0</v>
      </c>
      <c r="CH36" s="419">
        <v>0</v>
      </c>
      <c r="CI36" s="419">
        <v>0</v>
      </c>
      <c r="CJ36" s="419">
        <v>0</v>
      </c>
      <c r="CK36" s="419">
        <v>0</v>
      </c>
      <c r="CL36" s="419">
        <v>0</v>
      </c>
      <c r="CM36" s="419">
        <v>0</v>
      </c>
      <c r="CN36" s="419">
        <v>0</v>
      </c>
      <c r="CO36" s="419">
        <v>0</v>
      </c>
      <c r="CP36" s="419">
        <v>0</v>
      </c>
      <c r="CQ36" s="419">
        <v>0</v>
      </c>
      <c r="CR36" s="419">
        <v>0</v>
      </c>
      <c r="CS36" s="419">
        <v>0</v>
      </c>
      <c r="CT36" s="419">
        <v>0</v>
      </c>
      <c r="CU36" s="419">
        <v>0</v>
      </c>
      <c r="CV36" s="419">
        <v>0</v>
      </c>
      <c r="CW36" s="419">
        <v>0</v>
      </c>
      <c r="CX36" s="419">
        <v>0</v>
      </c>
      <c r="CY36" s="419">
        <v>0</v>
      </c>
      <c r="CZ36" s="419">
        <v>0</v>
      </c>
      <c r="DA36" s="419">
        <v>0</v>
      </c>
      <c r="DB36" s="419">
        <v>0</v>
      </c>
      <c r="DC36" s="419">
        <v>0</v>
      </c>
      <c r="DD36" s="419">
        <v>0</v>
      </c>
      <c r="DE36" s="419">
        <v>0</v>
      </c>
      <c r="DF36" s="419">
        <v>0</v>
      </c>
      <c r="DG36" s="419">
        <v>0</v>
      </c>
      <c r="DH36" s="419">
        <v>0</v>
      </c>
      <c r="DI36" s="419">
        <v>0</v>
      </c>
      <c r="DJ36" s="419">
        <v>0</v>
      </c>
      <c r="DK36" s="416"/>
    </row>
    <row r="37" spans="1:115" s="420" customFormat="1" ht="16.149999999999999" hidden="1">
      <c r="A37" s="423" t="s">
        <v>4</v>
      </c>
      <c r="B37" s="423">
        <v>1</v>
      </c>
      <c r="C37" s="418" t="s">
        <v>40</v>
      </c>
      <c r="D37" s="419">
        <v>0</v>
      </c>
      <c r="E37" s="419">
        <v>353</v>
      </c>
      <c r="F37" s="419">
        <v>948</v>
      </c>
      <c r="G37" s="419">
        <v>1560</v>
      </c>
      <c r="H37" s="419">
        <v>2188</v>
      </c>
      <c r="I37" s="419">
        <v>2834</v>
      </c>
      <c r="J37" s="419">
        <v>3497</v>
      </c>
      <c r="K37" s="419">
        <v>3582</v>
      </c>
      <c r="L37" s="419">
        <v>3669</v>
      </c>
      <c r="M37" s="419">
        <v>3757</v>
      </c>
      <c r="N37" s="419">
        <v>3847</v>
      </c>
      <c r="O37" s="419">
        <v>3938</v>
      </c>
      <c r="P37" s="419">
        <v>4030</v>
      </c>
      <c r="Q37" s="419">
        <v>4124</v>
      </c>
      <c r="R37" s="419">
        <v>4220</v>
      </c>
      <c r="S37" s="419">
        <v>4317</v>
      </c>
      <c r="T37" s="419">
        <v>4416</v>
      </c>
      <c r="U37" s="419">
        <v>4516</v>
      </c>
      <c r="V37" s="419">
        <v>4618</v>
      </c>
      <c r="W37" s="419">
        <v>4722</v>
      </c>
      <c r="X37" s="419">
        <v>4828</v>
      </c>
      <c r="Y37" s="419">
        <v>4934</v>
      </c>
      <c r="Z37" s="419">
        <v>5042</v>
      </c>
      <c r="AA37" s="419">
        <v>5152</v>
      </c>
      <c r="AB37" s="419">
        <v>5263</v>
      </c>
      <c r="AC37" s="419">
        <v>5376</v>
      </c>
      <c r="AD37" s="419">
        <v>5489</v>
      </c>
      <c r="AE37" s="419">
        <v>5604</v>
      </c>
      <c r="AF37" s="419">
        <v>5720</v>
      </c>
      <c r="AG37" s="419">
        <v>5838</v>
      </c>
      <c r="AH37" s="419">
        <v>5956</v>
      </c>
      <c r="AI37" s="419">
        <v>6074</v>
      </c>
      <c r="AJ37" s="419">
        <v>6193</v>
      </c>
      <c r="AK37" s="419">
        <v>6312</v>
      </c>
      <c r="AL37" s="419">
        <v>6432</v>
      </c>
      <c r="AM37" s="419">
        <v>6551</v>
      </c>
      <c r="AN37" s="419">
        <v>6667</v>
      </c>
      <c r="AO37" s="419">
        <v>6783</v>
      </c>
      <c r="AP37" s="419">
        <v>6898</v>
      </c>
      <c r="AQ37" s="419">
        <v>7012</v>
      </c>
      <c r="AR37" s="419">
        <v>7125</v>
      </c>
      <c r="AS37" s="419">
        <v>7238</v>
      </c>
      <c r="AT37" s="419">
        <v>7349</v>
      </c>
      <c r="AU37" s="419">
        <v>7459</v>
      </c>
      <c r="AV37" s="419">
        <v>7568</v>
      </c>
      <c r="AW37" s="419">
        <v>7674</v>
      </c>
      <c r="AX37" s="419">
        <v>7779</v>
      </c>
      <c r="AY37" s="419">
        <v>7881</v>
      </c>
      <c r="AZ37" s="419">
        <v>7982</v>
      </c>
      <c r="BA37" s="419">
        <v>8080</v>
      </c>
      <c r="BB37" s="419">
        <v>8176</v>
      </c>
      <c r="BC37" s="419">
        <v>8270</v>
      </c>
      <c r="BD37" s="419">
        <v>8362</v>
      </c>
      <c r="BE37" s="419">
        <v>8450</v>
      </c>
      <c r="BF37" s="419">
        <v>8536</v>
      </c>
      <c r="BG37" s="419">
        <v>8620</v>
      </c>
      <c r="BH37" s="419">
        <v>8701</v>
      </c>
      <c r="BI37" s="419">
        <v>8778</v>
      </c>
      <c r="BJ37" s="419">
        <v>8852</v>
      </c>
      <c r="BK37" s="419">
        <v>8923</v>
      </c>
      <c r="BL37" s="419">
        <v>8992</v>
      </c>
      <c r="BM37" s="419">
        <v>9058</v>
      </c>
      <c r="BN37" s="419">
        <v>9121</v>
      </c>
      <c r="BO37" s="419">
        <v>9181</v>
      </c>
      <c r="BP37" s="419">
        <v>9239</v>
      </c>
      <c r="BQ37" s="419">
        <v>9293</v>
      </c>
      <c r="BR37" s="419">
        <v>9345</v>
      </c>
      <c r="BS37" s="419">
        <v>9393</v>
      </c>
      <c r="BT37" s="419">
        <v>9441</v>
      </c>
      <c r="BU37" s="419">
        <v>9487</v>
      </c>
      <c r="BV37" s="419">
        <v>9535</v>
      </c>
      <c r="BW37" s="419">
        <v>9589</v>
      </c>
      <c r="BX37" s="419">
        <v>9644</v>
      </c>
      <c r="BY37" s="419">
        <v>9709</v>
      </c>
      <c r="BZ37" s="419">
        <v>9807</v>
      </c>
      <c r="CA37" s="419">
        <v>0</v>
      </c>
      <c r="CB37" s="419">
        <v>0</v>
      </c>
      <c r="CC37" s="419">
        <v>0</v>
      </c>
      <c r="CD37" s="419">
        <v>0</v>
      </c>
      <c r="CE37" s="419">
        <v>0</v>
      </c>
      <c r="CF37" s="419">
        <v>0</v>
      </c>
      <c r="CG37" s="419">
        <v>0</v>
      </c>
      <c r="CH37" s="419">
        <v>0</v>
      </c>
      <c r="CI37" s="419">
        <v>0</v>
      </c>
      <c r="CJ37" s="419">
        <v>0</v>
      </c>
      <c r="CK37" s="419">
        <v>0</v>
      </c>
      <c r="CL37" s="419">
        <v>0</v>
      </c>
      <c r="CM37" s="419">
        <v>0</v>
      </c>
      <c r="CN37" s="419">
        <v>0</v>
      </c>
      <c r="CO37" s="419">
        <v>0</v>
      </c>
      <c r="CP37" s="419">
        <v>0</v>
      </c>
      <c r="CQ37" s="419">
        <v>0</v>
      </c>
      <c r="CR37" s="419">
        <v>0</v>
      </c>
      <c r="CS37" s="419">
        <v>0</v>
      </c>
      <c r="CT37" s="419">
        <v>0</v>
      </c>
      <c r="CU37" s="419">
        <v>0</v>
      </c>
      <c r="CV37" s="419">
        <v>0</v>
      </c>
      <c r="CW37" s="419">
        <v>0</v>
      </c>
      <c r="CX37" s="419">
        <v>0</v>
      </c>
      <c r="CY37" s="419">
        <v>0</v>
      </c>
      <c r="CZ37" s="419">
        <v>0</v>
      </c>
      <c r="DA37" s="419">
        <v>0</v>
      </c>
      <c r="DB37" s="419">
        <v>0</v>
      </c>
      <c r="DC37" s="419">
        <v>0</v>
      </c>
      <c r="DD37" s="419">
        <v>0</v>
      </c>
      <c r="DE37" s="419">
        <v>0</v>
      </c>
      <c r="DF37" s="419">
        <v>0</v>
      </c>
      <c r="DG37" s="419">
        <v>0</v>
      </c>
      <c r="DH37" s="419">
        <v>0</v>
      </c>
      <c r="DI37" s="419">
        <v>0</v>
      </c>
      <c r="DJ37" s="419">
        <v>0</v>
      </c>
      <c r="DK37" s="416"/>
    </row>
    <row r="38" spans="1:115" s="420" customFormat="1" ht="16.149999999999999" hidden="1">
      <c r="A38" s="423" t="s">
        <v>4</v>
      </c>
      <c r="B38" s="423">
        <v>1</v>
      </c>
      <c r="C38" s="418" t="s">
        <v>41</v>
      </c>
      <c r="D38" s="419">
        <v>0</v>
      </c>
      <c r="E38" s="419">
        <v>362</v>
      </c>
      <c r="F38" s="419">
        <v>972</v>
      </c>
      <c r="G38" s="419">
        <v>1598</v>
      </c>
      <c r="H38" s="419">
        <v>2242</v>
      </c>
      <c r="I38" s="419">
        <v>2903</v>
      </c>
      <c r="J38" s="419">
        <v>3582</v>
      </c>
      <c r="K38" s="419">
        <v>3669</v>
      </c>
      <c r="L38" s="419">
        <v>3757</v>
      </c>
      <c r="M38" s="419">
        <v>3847</v>
      </c>
      <c r="N38" s="419">
        <v>3938</v>
      </c>
      <c r="O38" s="419">
        <v>4030</v>
      </c>
      <c r="P38" s="419">
        <v>4124</v>
      </c>
      <c r="Q38" s="419">
        <v>4220</v>
      </c>
      <c r="R38" s="419">
        <v>4317</v>
      </c>
      <c r="S38" s="419">
        <v>4416</v>
      </c>
      <c r="T38" s="419">
        <v>4516</v>
      </c>
      <c r="U38" s="419">
        <v>4618</v>
      </c>
      <c r="V38" s="419">
        <v>4722</v>
      </c>
      <c r="W38" s="419">
        <v>4828</v>
      </c>
      <c r="X38" s="419">
        <v>4934</v>
      </c>
      <c r="Y38" s="419">
        <v>5042</v>
      </c>
      <c r="Z38" s="419">
        <v>5152</v>
      </c>
      <c r="AA38" s="419">
        <v>5263</v>
      </c>
      <c r="AB38" s="419">
        <v>5376</v>
      </c>
      <c r="AC38" s="419">
        <v>5489</v>
      </c>
      <c r="AD38" s="419">
        <v>5604</v>
      </c>
      <c r="AE38" s="419">
        <v>5720</v>
      </c>
      <c r="AF38" s="419">
        <v>5838</v>
      </c>
      <c r="AG38" s="419">
        <v>5956</v>
      </c>
      <c r="AH38" s="419">
        <v>6074</v>
      </c>
      <c r="AI38" s="419">
        <v>6193</v>
      </c>
      <c r="AJ38" s="419">
        <v>6312</v>
      </c>
      <c r="AK38" s="419">
        <v>6432</v>
      </c>
      <c r="AL38" s="419">
        <v>6551</v>
      </c>
      <c r="AM38" s="419">
        <v>6667</v>
      </c>
      <c r="AN38" s="419">
        <v>6783</v>
      </c>
      <c r="AO38" s="419">
        <v>6898</v>
      </c>
      <c r="AP38" s="419">
        <v>7012</v>
      </c>
      <c r="AQ38" s="419">
        <v>7125</v>
      </c>
      <c r="AR38" s="419">
        <v>7238</v>
      </c>
      <c r="AS38" s="419">
        <v>7349</v>
      </c>
      <c r="AT38" s="419">
        <v>7459</v>
      </c>
      <c r="AU38" s="419">
        <v>7568</v>
      </c>
      <c r="AV38" s="419">
        <v>7674</v>
      </c>
      <c r="AW38" s="419">
        <v>7779</v>
      </c>
      <c r="AX38" s="419">
        <v>7881</v>
      </c>
      <c r="AY38" s="419">
        <v>7982</v>
      </c>
      <c r="AZ38" s="419">
        <v>8080</v>
      </c>
      <c r="BA38" s="419">
        <v>8176</v>
      </c>
      <c r="BB38" s="419">
        <v>8270</v>
      </c>
      <c r="BC38" s="419">
        <v>8362</v>
      </c>
      <c r="BD38" s="419">
        <v>8450</v>
      </c>
      <c r="BE38" s="419">
        <v>8536</v>
      </c>
      <c r="BF38" s="419">
        <v>8620</v>
      </c>
      <c r="BG38" s="419">
        <v>8701</v>
      </c>
      <c r="BH38" s="419">
        <v>8778</v>
      </c>
      <c r="BI38" s="419">
        <v>8852</v>
      </c>
      <c r="BJ38" s="419">
        <v>8923</v>
      </c>
      <c r="BK38" s="419">
        <v>8992</v>
      </c>
      <c r="BL38" s="419">
        <v>9058</v>
      </c>
      <c r="BM38" s="419">
        <v>9121</v>
      </c>
      <c r="BN38" s="419">
        <v>9181</v>
      </c>
      <c r="BO38" s="419">
        <v>9239</v>
      </c>
      <c r="BP38" s="419">
        <v>9293</v>
      </c>
      <c r="BQ38" s="419">
        <v>9345</v>
      </c>
      <c r="BR38" s="419">
        <v>9393</v>
      </c>
      <c r="BS38" s="419">
        <v>9441</v>
      </c>
      <c r="BT38" s="419">
        <v>9487</v>
      </c>
      <c r="BU38" s="419">
        <v>9535</v>
      </c>
      <c r="BV38" s="419">
        <v>9589</v>
      </c>
      <c r="BW38" s="419">
        <v>9644</v>
      </c>
      <c r="BX38" s="419">
        <v>9709</v>
      </c>
      <c r="BY38" s="419">
        <v>9807</v>
      </c>
      <c r="BZ38" s="419">
        <v>0</v>
      </c>
      <c r="CA38" s="419">
        <v>0</v>
      </c>
      <c r="CB38" s="419">
        <v>0</v>
      </c>
      <c r="CC38" s="419">
        <v>0</v>
      </c>
      <c r="CD38" s="419">
        <v>0</v>
      </c>
      <c r="CE38" s="419">
        <v>0</v>
      </c>
      <c r="CF38" s="419">
        <v>0</v>
      </c>
      <c r="CG38" s="419">
        <v>0</v>
      </c>
      <c r="CH38" s="419">
        <v>0</v>
      </c>
      <c r="CI38" s="419">
        <v>0</v>
      </c>
      <c r="CJ38" s="419">
        <v>0</v>
      </c>
      <c r="CK38" s="419">
        <v>0</v>
      </c>
      <c r="CL38" s="419">
        <v>0</v>
      </c>
      <c r="CM38" s="419">
        <v>0</v>
      </c>
      <c r="CN38" s="419">
        <v>0</v>
      </c>
      <c r="CO38" s="419">
        <v>0</v>
      </c>
      <c r="CP38" s="419">
        <v>0</v>
      </c>
      <c r="CQ38" s="419">
        <v>0</v>
      </c>
      <c r="CR38" s="419">
        <v>0</v>
      </c>
      <c r="CS38" s="419">
        <v>0</v>
      </c>
      <c r="CT38" s="419">
        <v>0</v>
      </c>
      <c r="CU38" s="419">
        <v>0</v>
      </c>
      <c r="CV38" s="419">
        <v>0</v>
      </c>
      <c r="CW38" s="419">
        <v>0</v>
      </c>
      <c r="CX38" s="419">
        <v>0</v>
      </c>
      <c r="CY38" s="419">
        <v>0</v>
      </c>
      <c r="CZ38" s="419">
        <v>0</v>
      </c>
      <c r="DA38" s="419">
        <v>0</v>
      </c>
      <c r="DB38" s="419">
        <v>0</v>
      </c>
      <c r="DC38" s="419">
        <v>0</v>
      </c>
      <c r="DD38" s="419">
        <v>0</v>
      </c>
      <c r="DE38" s="419">
        <v>0</v>
      </c>
      <c r="DF38" s="419">
        <v>0</v>
      </c>
      <c r="DG38" s="419">
        <v>0</v>
      </c>
      <c r="DH38" s="419">
        <v>0</v>
      </c>
      <c r="DI38" s="419">
        <v>0</v>
      </c>
      <c r="DJ38" s="419">
        <v>0</v>
      </c>
      <c r="DK38" s="416"/>
    </row>
    <row r="39" spans="1:115" s="420" customFormat="1" ht="16.149999999999999" hidden="1">
      <c r="A39" s="423" t="s">
        <v>4</v>
      </c>
      <c r="B39" s="423">
        <v>1</v>
      </c>
      <c r="C39" s="418" t="s">
        <v>42</v>
      </c>
      <c r="D39" s="419">
        <v>0</v>
      </c>
      <c r="E39" s="419">
        <v>371</v>
      </c>
      <c r="F39" s="419">
        <v>995</v>
      </c>
      <c r="G39" s="419">
        <v>1637</v>
      </c>
      <c r="H39" s="419">
        <v>2296</v>
      </c>
      <c r="I39" s="419">
        <v>2973</v>
      </c>
      <c r="J39" s="419">
        <v>3669</v>
      </c>
      <c r="K39" s="419">
        <v>3757</v>
      </c>
      <c r="L39" s="419">
        <v>3847</v>
      </c>
      <c r="M39" s="419">
        <v>3938</v>
      </c>
      <c r="N39" s="419">
        <v>4030</v>
      </c>
      <c r="O39" s="419">
        <v>4124</v>
      </c>
      <c r="P39" s="419">
        <v>4220</v>
      </c>
      <c r="Q39" s="419">
        <v>4317</v>
      </c>
      <c r="R39" s="419">
        <v>4416</v>
      </c>
      <c r="S39" s="419">
        <v>4516</v>
      </c>
      <c r="T39" s="419">
        <v>4618</v>
      </c>
      <c r="U39" s="419">
        <v>4722</v>
      </c>
      <c r="V39" s="419">
        <v>4828</v>
      </c>
      <c r="W39" s="419">
        <v>4934</v>
      </c>
      <c r="X39" s="419">
        <v>5042</v>
      </c>
      <c r="Y39" s="419">
        <v>5152</v>
      </c>
      <c r="Z39" s="419">
        <v>5263</v>
      </c>
      <c r="AA39" s="419">
        <v>5376</v>
      </c>
      <c r="AB39" s="419">
        <v>5489</v>
      </c>
      <c r="AC39" s="419">
        <v>5604</v>
      </c>
      <c r="AD39" s="419">
        <v>5720</v>
      </c>
      <c r="AE39" s="419">
        <v>5838</v>
      </c>
      <c r="AF39" s="419">
        <v>5956</v>
      </c>
      <c r="AG39" s="419">
        <v>6074</v>
      </c>
      <c r="AH39" s="419">
        <v>6193</v>
      </c>
      <c r="AI39" s="419">
        <v>6312</v>
      </c>
      <c r="AJ39" s="419">
        <v>6432</v>
      </c>
      <c r="AK39" s="419">
        <v>6551</v>
      </c>
      <c r="AL39" s="419">
        <v>6667</v>
      </c>
      <c r="AM39" s="419">
        <v>6783</v>
      </c>
      <c r="AN39" s="419">
        <v>6898</v>
      </c>
      <c r="AO39" s="419">
        <v>7012</v>
      </c>
      <c r="AP39" s="419">
        <v>7125</v>
      </c>
      <c r="AQ39" s="419">
        <v>7238</v>
      </c>
      <c r="AR39" s="419">
        <v>7349</v>
      </c>
      <c r="AS39" s="419">
        <v>7459</v>
      </c>
      <c r="AT39" s="419">
        <v>7568</v>
      </c>
      <c r="AU39" s="419">
        <v>7674</v>
      </c>
      <c r="AV39" s="419">
        <v>7779</v>
      </c>
      <c r="AW39" s="419">
        <v>7881</v>
      </c>
      <c r="AX39" s="419">
        <v>7982</v>
      </c>
      <c r="AY39" s="419">
        <v>8080</v>
      </c>
      <c r="AZ39" s="419">
        <v>8176</v>
      </c>
      <c r="BA39" s="419">
        <v>8270</v>
      </c>
      <c r="BB39" s="419">
        <v>8362</v>
      </c>
      <c r="BC39" s="419">
        <v>8450</v>
      </c>
      <c r="BD39" s="419">
        <v>8536</v>
      </c>
      <c r="BE39" s="419">
        <v>8620</v>
      </c>
      <c r="BF39" s="419">
        <v>8701</v>
      </c>
      <c r="BG39" s="419">
        <v>8778</v>
      </c>
      <c r="BH39" s="419">
        <v>8852</v>
      </c>
      <c r="BI39" s="419">
        <v>8923</v>
      </c>
      <c r="BJ39" s="419">
        <v>8992</v>
      </c>
      <c r="BK39" s="419">
        <v>9058</v>
      </c>
      <c r="BL39" s="419">
        <v>9121</v>
      </c>
      <c r="BM39" s="419">
        <v>9181</v>
      </c>
      <c r="BN39" s="419">
        <v>9239</v>
      </c>
      <c r="BO39" s="419">
        <v>9293</v>
      </c>
      <c r="BP39" s="419">
        <v>9345</v>
      </c>
      <c r="BQ39" s="419">
        <v>9393</v>
      </c>
      <c r="BR39" s="419">
        <v>9441</v>
      </c>
      <c r="BS39" s="419">
        <v>9487</v>
      </c>
      <c r="BT39" s="419">
        <v>9535</v>
      </c>
      <c r="BU39" s="419">
        <v>9589</v>
      </c>
      <c r="BV39" s="419">
        <v>9644</v>
      </c>
      <c r="BW39" s="419">
        <v>9709</v>
      </c>
      <c r="BX39" s="419">
        <v>9807</v>
      </c>
      <c r="BY39" s="419">
        <v>0</v>
      </c>
      <c r="BZ39" s="419">
        <v>0</v>
      </c>
      <c r="CA39" s="419">
        <v>0</v>
      </c>
      <c r="CB39" s="419">
        <v>0</v>
      </c>
      <c r="CC39" s="419">
        <v>0</v>
      </c>
      <c r="CD39" s="419">
        <v>0</v>
      </c>
      <c r="CE39" s="419">
        <v>0</v>
      </c>
      <c r="CF39" s="419">
        <v>0</v>
      </c>
      <c r="CG39" s="419">
        <v>0</v>
      </c>
      <c r="CH39" s="419">
        <v>0</v>
      </c>
      <c r="CI39" s="419">
        <v>0</v>
      </c>
      <c r="CJ39" s="419">
        <v>0</v>
      </c>
      <c r="CK39" s="419">
        <v>0</v>
      </c>
      <c r="CL39" s="419">
        <v>0</v>
      </c>
      <c r="CM39" s="419">
        <v>0</v>
      </c>
      <c r="CN39" s="419">
        <v>0</v>
      </c>
      <c r="CO39" s="419">
        <v>0</v>
      </c>
      <c r="CP39" s="419">
        <v>0</v>
      </c>
      <c r="CQ39" s="419">
        <v>0</v>
      </c>
      <c r="CR39" s="419">
        <v>0</v>
      </c>
      <c r="CS39" s="419">
        <v>0</v>
      </c>
      <c r="CT39" s="419">
        <v>0</v>
      </c>
      <c r="CU39" s="419">
        <v>0</v>
      </c>
      <c r="CV39" s="419">
        <v>0</v>
      </c>
      <c r="CW39" s="419">
        <v>0</v>
      </c>
      <c r="CX39" s="419">
        <v>0</v>
      </c>
      <c r="CY39" s="419">
        <v>0</v>
      </c>
      <c r="CZ39" s="419">
        <v>0</v>
      </c>
      <c r="DA39" s="419">
        <v>0</v>
      </c>
      <c r="DB39" s="419">
        <v>0</v>
      </c>
      <c r="DC39" s="419">
        <v>0</v>
      </c>
      <c r="DD39" s="419">
        <v>0</v>
      </c>
      <c r="DE39" s="419">
        <v>0</v>
      </c>
      <c r="DF39" s="419">
        <v>0</v>
      </c>
      <c r="DG39" s="419">
        <v>0</v>
      </c>
      <c r="DH39" s="419">
        <v>0</v>
      </c>
      <c r="DI39" s="419">
        <v>0</v>
      </c>
      <c r="DJ39" s="419">
        <v>0</v>
      </c>
      <c r="DK39" s="416"/>
    </row>
    <row r="40" spans="1:115" s="420" customFormat="1" ht="16.149999999999999" hidden="1">
      <c r="A40" s="423" t="s">
        <v>4</v>
      </c>
      <c r="B40" s="423">
        <v>1</v>
      </c>
      <c r="C40" s="418" t="s">
        <v>43</v>
      </c>
      <c r="D40" s="419">
        <v>0</v>
      </c>
      <c r="E40" s="419">
        <v>380</v>
      </c>
      <c r="F40" s="419">
        <v>1019</v>
      </c>
      <c r="G40" s="419">
        <v>1676</v>
      </c>
      <c r="H40" s="419">
        <v>2351</v>
      </c>
      <c r="I40" s="419">
        <v>3044</v>
      </c>
      <c r="J40" s="419">
        <v>3757</v>
      </c>
      <c r="K40" s="419">
        <v>3847</v>
      </c>
      <c r="L40" s="419">
        <v>3938</v>
      </c>
      <c r="M40" s="419">
        <v>4030</v>
      </c>
      <c r="N40" s="419">
        <v>4124</v>
      </c>
      <c r="O40" s="419">
        <v>4220</v>
      </c>
      <c r="P40" s="419">
        <v>4317</v>
      </c>
      <c r="Q40" s="419">
        <v>4416</v>
      </c>
      <c r="R40" s="419">
        <v>4516</v>
      </c>
      <c r="S40" s="419">
        <v>4618</v>
      </c>
      <c r="T40" s="419">
        <v>4722</v>
      </c>
      <c r="U40" s="419">
        <v>4828</v>
      </c>
      <c r="V40" s="419">
        <v>4934</v>
      </c>
      <c r="W40" s="419">
        <v>5042</v>
      </c>
      <c r="X40" s="419">
        <v>5152</v>
      </c>
      <c r="Y40" s="419">
        <v>5263</v>
      </c>
      <c r="Z40" s="419">
        <v>5376</v>
      </c>
      <c r="AA40" s="419">
        <v>5489</v>
      </c>
      <c r="AB40" s="419">
        <v>5604</v>
      </c>
      <c r="AC40" s="419">
        <v>5720</v>
      </c>
      <c r="AD40" s="419">
        <v>5838</v>
      </c>
      <c r="AE40" s="419">
        <v>5956</v>
      </c>
      <c r="AF40" s="419">
        <v>6074</v>
      </c>
      <c r="AG40" s="419">
        <v>6193</v>
      </c>
      <c r="AH40" s="419">
        <v>6312</v>
      </c>
      <c r="AI40" s="419">
        <v>6432</v>
      </c>
      <c r="AJ40" s="419">
        <v>6551</v>
      </c>
      <c r="AK40" s="419">
        <v>6667</v>
      </c>
      <c r="AL40" s="419">
        <v>6783</v>
      </c>
      <c r="AM40" s="419">
        <v>6898</v>
      </c>
      <c r="AN40" s="419">
        <v>7012</v>
      </c>
      <c r="AO40" s="419">
        <v>7125</v>
      </c>
      <c r="AP40" s="419">
        <v>7238</v>
      </c>
      <c r="AQ40" s="419">
        <v>7349</v>
      </c>
      <c r="AR40" s="419">
        <v>7459</v>
      </c>
      <c r="AS40" s="419">
        <v>7568</v>
      </c>
      <c r="AT40" s="419">
        <v>7674</v>
      </c>
      <c r="AU40" s="419">
        <v>7779</v>
      </c>
      <c r="AV40" s="419">
        <v>7881</v>
      </c>
      <c r="AW40" s="419">
        <v>7982</v>
      </c>
      <c r="AX40" s="419">
        <v>8080</v>
      </c>
      <c r="AY40" s="419">
        <v>8176</v>
      </c>
      <c r="AZ40" s="419">
        <v>8270</v>
      </c>
      <c r="BA40" s="419">
        <v>8362</v>
      </c>
      <c r="BB40" s="419">
        <v>8450</v>
      </c>
      <c r="BC40" s="419">
        <v>8536</v>
      </c>
      <c r="BD40" s="419">
        <v>8620</v>
      </c>
      <c r="BE40" s="419">
        <v>8701</v>
      </c>
      <c r="BF40" s="419">
        <v>8778</v>
      </c>
      <c r="BG40" s="419">
        <v>8852</v>
      </c>
      <c r="BH40" s="419">
        <v>8923</v>
      </c>
      <c r="BI40" s="419">
        <v>8992</v>
      </c>
      <c r="BJ40" s="419">
        <v>9058</v>
      </c>
      <c r="BK40" s="419">
        <v>9121</v>
      </c>
      <c r="BL40" s="419">
        <v>9181</v>
      </c>
      <c r="BM40" s="419">
        <v>9239</v>
      </c>
      <c r="BN40" s="419">
        <v>9293</v>
      </c>
      <c r="BO40" s="419">
        <v>9345</v>
      </c>
      <c r="BP40" s="419">
        <v>9393</v>
      </c>
      <c r="BQ40" s="419">
        <v>9441</v>
      </c>
      <c r="BR40" s="419">
        <v>9487</v>
      </c>
      <c r="BS40" s="419">
        <v>9535</v>
      </c>
      <c r="BT40" s="419">
        <v>9589</v>
      </c>
      <c r="BU40" s="419">
        <v>9644</v>
      </c>
      <c r="BV40" s="419">
        <v>9709</v>
      </c>
      <c r="BW40" s="419">
        <v>9807</v>
      </c>
      <c r="BX40" s="419">
        <v>0</v>
      </c>
      <c r="BY40" s="419">
        <v>0</v>
      </c>
      <c r="BZ40" s="419">
        <v>0</v>
      </c>
      <c r="CA40" s="419">
        <v>0</v>
      </c>
      <c r="CB40" s="419">
        <v>0</v>
      </c>
      <c r="CC40" s="419">
        <v>0</v>
      </c>
      <c r="CD40" s="419">
        <v>0</v>
      </c>
      <c r="CE40" s="419">
        <v>0</v>
      </c>
      <c r="CF40" s="419">
        <v>0</v>
      </c>
      <c r="CG40" s="419">
        <v>0</v>
      </c>
      <c r="CH40" s="419">
        <v>0</v>
      </c>
      <c r="CI40" s="419">
        <v>0</v>
      </c>
      <c r="CJ40" s="419">
        <v>0</v>
      </c>
      <c r="CK40" s="419">
        <v>0</v>
      </c>
      <c r="CL40" s="419">
        <v>0</v>
      </c>
      <c r="CM40" s="419">
        <v>0</v>
      </c>
      <c r="CN40" s="419">
        <v>0</v>
      </c>
      <c r="CO40" s="419">
        <v>0</v>
      </c>
      <c r="CP40" s="419">
        <v>0</v>
      </c>
      <c r="CQ40" s="419">
        <v>0</v>
      </c>
      <c r="CR40" s="419">
        <v>0</v>
      </c>
      <c r="CS40" s="419">
        <v>0</v>
      </c>
      <c r="CT40" s="419">
        <v>0</v>
      </c>
      <c r="CU40" s="419">
        <v>0</v>
      </c>
      <c r="CV40" s="419">
        <v>0</v>
      </c>
      <c r="CW40" s="419">
        <v>0</v>
      </c>
      <c r="CX40" s="419">
        <v>0</v>
      </c>
      <c r="CY40" s="419">
        <v>0</v>
      </c>
      <c r="CZ40" s="419">
        <v>0</v>
      </c>
      <c r="DA40" s="419">
        <v>0</v>
      </c>
      <c r="DB40" s="419">
        <v>0</v>
      </c>
      <c r="DC40" s="419">
        <v>0</v>
      </c>
      <c r="DD40" s="419">
        <v>0</v>
      </c>
      <c r="DE40" s="419">
        <v>0</v>
      </c>
      <c r="DF40" s="419">
        <v>0</v>
      </c>
      <c r="DG40" s="419">
        <v>0</v>
      </c>
      <c r="DH40" s="419">
        <v>0</v>
      </c>
      <c r="DI40" s="419">
        <v>0</v>
      </c>
      <c r="DJ40" s="419">
        <v>0</v>
      </c>
      <c r="DK40" s="416"/>
    </row>
    <row r="41" spans="1:115" s="420" customFormat="1" ht="16.149999999999999" hidden="1">
      <c r="A41" s="423" t="s">
        <v>4</v>
      </c>
      <c r="B41" s="423">
        <v>1</v>
      </c>
      <c r="C41" s="418" t="s">
        <v>44</v>
      </c>
      <c r="D41" s="419">
        <v>0</v>
      </c>
      <c r="E41" s="419">
        <v>389</v>
      </c>
      <c r="F41" s="419">
        <v>1044</v>
      </c>
      <c r="G41" s="419">
        <v>1716</v>
      </c>
      <c r="H41" s="419">
        <v>2407</v>
      </c>
      <c r="I41" s="419">
        <v>3117</v>
      </c>
      <c r="J41" s="419">
        <v>3847</v>
      </c>
      <c r="K41" s="419">
        <v>3938</v>
      </c>
      <c r="L41" s="419">
        <v>4030</v>
      </c>
      <c r="M41" s="419">
        <v>4124</v>
      </c>
      <c r="N41" s="419">
        <v>4220</v>
      </c>
      <c r="O41" s="419">
        <v>4317</v>
      </c>
      <c r="P41" s="419">
        <v>4416</v>
      </c>
      <c r="Q41" s="419">
        <v>4516</v>
      </c>
      <c r="R41" s="419">
        <v>4618</v>
      </c>
      <c r="S41" s="419">
        <v>4722</v>
      </c>
      <c r="T41" s="419">
        <v>4828</v>
      </c>
      <c r="U41" s="419">
        <v>4934</v>
      </c>
      <c r="V41" s="419">
        <v>5042</v>
      </c>
      <c r="W41" s="419">
        <v>5152</v>
      </c>
      <c r="X41" s="419">
        <v>5263</v>
      </c>
      <c r="Y41" s="419">
        <v>5376</v>
      </c>
      <c r="Z41" s="419">
        <v>5489</v>
      </c>
      <c r="AA41" s="419">
        <v>5604</v>
      </c>
      <c r="AB41" s="419">
        <v>5720</v>
      </c>
      <c r="AC41" s="419">
        <v>5838</v>
      </c>
      <c r="AD41" s="419">
        <v>5956</v>
      </c>
      <c r="AE41" s="419">
        <v>6074</v>
      </c>
      <c r="AF41" s="419">
        <v>6193</v>
      </c>
      <c r="AG41" s="419">
        <v>6312</v>
      </c>
      <c r="AH41" s="419">
        <v>6432</v>
      </c>
      <c r="AI41" s="419">
        <v>6551</v>
      </c>
      <c r="AJ41" s="419">
        <v>6667</v>
      </c>
      <c r="AK41" s="419">
        <v>6783</v>
      </c>
      <c r="AL41" s="419">
        <v>6898</v>
      </c>
      <c r="AM41" s="419">
        <v>7012</v>
      </c>
      <c r="AN41" s="419">
        <v>7125</v>
      </c>
      <c r="AO41" s="419">
        <v>7238</v>
      </c>
      <c r="AP41" s="419">
        <v>7349</v>
      </c>
      <c r="AQ41" s="419">
        <v>7459</v>
      </c>
      <c r="AR41" s="419">
        <v>7568</v>
      </c>
      <c r="AS41" s="419">
        <v>7674</v>
      </c>
      <c r="AT41" s="419">
        <v>7779</v>
      </c>
      <c r="AU41" s="419">
        <v>7881</v>
      </c>
      <c r="AV41" s="419">
        <v>7982</v>
      </c>
      <c r="AW41" s="419">
        <v>8080</v>
      </c>
      <c r="AX41" s="419">
        <v>8176</v>
      </c>
      <c r="AY41" s="419">
        <v>8270</v>
      </c>
      <c r="AZ41" s="419">
        <v>8362</v>
      </c>
      <c r="BA41" s="419">
        <v>8450</v>
      </c>
      <c r="BB41" s="419">
        <v>8536</v>
      </c>
      <c r="BC41" s="419">
        <v>8620</v>
      </c>
      <c r="BD41" s="419">
        <v>8701</v>
      </c>
      <c r="BE41" s="419">
        <v>8778</v>
      </c>
      <c r="BF41" s="419">
        <v>8852</v>
      </c>
      <c r="BG41" s="419">
        <v>8923</v>
      </c>
      <c r="BH41" s="419">
        <v>8992</v>
      </c>
      <c r="BI41" s="419">
        <v>9058</v>
      </c>
      <c r="BJ41" s="419">
        <v>9121</v>
      </c>
      <c r="BK41" s="419">
        <v>9181</v>
      </c>
      <c r="BL41" s="419">
        <v>9239</v>
      </c>
      <c r="BM41" s="419">
        <v>9293</v>
      </c>
      <c r="BN41" s="419">
        <v>9345</v>
      </c>
      <c r="BO41" s="419">
        <v>9393</v>
      </c>
      <c r="BP41" s="419">
        <v>9441</v>
      </c>
      <c r="BQ41" s="419">
        <v>9487</v>
      </c>
      <c r="BR41" s="419">
        <v>9535</v>
      </c>
      <c r="BS41" s="419">
        <v>9589</v>
      </c>
      <c r="BT41" s="419">
        <v>9644</v>
      </c>
      <c r="BU41" s="419">
        <v>9709</v>
      </c>
      <c r="BV41" s="419">
        <v>9807</v>
      </c>
      <c r="BW41" s="419">
        <v>0</v>
      </c>
      <c r="BX41" s="419">
        <v>0</v>
      </c>
      <c r="BY41" s="419">
        <v>0</v>
      </c>
      <c r="BZ41" s="419">
        <v>0</v>
      </c>
      <c r="CA41" s="419">
        <v>0</v>
      </c>
      <c r="CB41" s="419">
        <v>0</v>
      </c>
      <c r="CC41" s="419">
        <v>0</v>
      </c>
      <c r="CD41" s="419">
        <v>0</v>
      </c>
      <c r="CE41" s="419">
        <v>0</v>
      </c>
      <c r="CF41" s="419">
        <v>0</v>
      </c>
      <c r="CG41" s="419">
        <v>0</v>
      </c>
      <c r="CH41" s="419">
        <v>0</v>
      </c>
      <c r="CI41" s="419">
        <v>0</v>
      </c>
      <c r="CJ41" s="419">
        <v>0</v>
      </c>
      <c r="CK41" s="419">
        <v>0</v>
      </c>
      <c r="CL41" s="419">
        <v>0</v>
      </c>
      <c r="CM41" s="419">
        <v>0</v>
      </c>
      <c r="CN41" s="419">
        <v>0</v>
      </c>
      <c r="CO41" s="419">
        <v>0</v>
      </c>
      <c r="CP41" s="419">
        <v>0</v>
      </c>
      <c r="CQ41" s="419">
        <v>0</v>
      </c>
      <c r="CR41" s="419">
        <v>0</v>
      </c>
      <c r="CS41" s="419">
        <v>0</v>
      </c>
      <c r="CT41" s="419">
        <v>0</v>
      </c>
      <c r="CU41" s="419">
        <v>0</v>
      </c>
      <c r="CV41" s="419">
        <v>0</v>
      </c>
      <c r="CW41" s="419">
        <v>0</v>
      </c>
      <c r="CX41" s="419">
        <v>0</v>
      </c>
      <c r="CY41" s="419">
        <v>0</v>
      </c>
      <c r="CZ41" s="419">
        <v>0</v>
      </c>
      <c r="DA41" s="419">
        <v>0</v>
      </c>
      <c r="DB41" s="419">
        <v>0</v>
      </c>
      <c r="DC41" s="419">
        <v>0</v>
      </c>
      <c r="DD41" s="419">
        <v>0</v>
      </c>
      <c r="DE41" s="419">
        <v>0</v>
      </c>
      <c r="DF41" s="419">
        <v>0</v>
      </c>
      <c r="DG41" s="419">
        <v>0</v>
      </c>
      <c r="DH41" s="419">
        <v>0</v>
      </c>
      <c r="DI41" s="419">
        <v>0</v>
      </c>
      <c r="DJ41" s="419">
        <v>0</v>
      </c>
      <c r="DK41" s="416"/>
    </row>
    <row r="42" spans="1:115" s="420" customFormat="1" ht="16.149999999999999" hidden="1">
      <c r="A42" s="423" t="s">
        <v>4</v>
      </c>
      <c r="B42" s="423">
        <v>1</v>
      </c>
      <c r="C42" s="418" t="s">
        <v>45</v>
      </c>
      <c r="D42" s="419">
        <v>0</v>
      </c>
      <c r="E42" s="419">
        <v>399</v>
      </c>
      <c r="F42" s="419">
        <v>1069</v>
      </c>
      <c r="G42" s="419">
        <v>1757</v>
      </c>
      <c r="H42" s="419">
        <v>2464</v>
      </c>
      <c r="I42" s="419">
        <v>3191</v>
      </c>
      <c r="J42" s="419">
        <v>3938</v>
      </c>
      <c r="K42" s="419">
        <v>4030</v>
      </c>
      <c r="L42" s="419">
        <v>4124</v>
      </c>
      <c r="M42" s="419">
        <v>4220</v>
      </c>
      <c r="N42" s="419">
        <v>4317</v>
      </c>
      <c r="O42" s="419">
        <v>4416</v>
      </c>
      <c r="P42" s="419">
        <v>4516</v>
      </c>
      <c r="Q42" s="419">
        <v>4618</v>
      </c>
      <c r="R42" s="419">
        <v>4722</v>
      </c>
      <c r="S42" s="419">
        <v>4828</v>
      </c>
      <c r="T42" s="419">
        <v>4934</v>
      </c>
      <c r="U42" s="419">
        <v>5042</v>
      </c>
      <c r="V42" s="419">
        <v>5152</v>
      </c>
      <c r="W42" s="419">
        <v>5263</v>
      </c>
      <c r="X42" s="419">
        <v>5376</v>
      </c>
      <c r="Y42" s="419">
        <v>5489</v>
      </c>
      <c r="Z42" s="419">
        <v>5604</v>
      </c>
      <c r="AA42" s="419">
        <v>5720</v>
      </c>
      <c r="AB42" s="419">
        <v>5838</v>
      </c>
      <c r="AC42" s="419">
        <v>5956</v>
      </c>
      <c r="AD42" s="419">
        <v>6074</v>
      </c>
      <c r="AE42" s="419">
        <v>6193</v>
      </c>
      <c r="AF42" s="419">
        <v>6312</v>
      </c>
      <c r="AG42" s="419">
        <v>6432</v>
      </c>
      <c r="AH42" s="419">
        <v>6551</v>
      </c>
      <c r="AI42" s="419">
        <v>6667</v>
      </c>
      <c r="AJ42" s="419">
        <v>6783</v>
      </c>
      <c r="AK42" s="419">
        <v>6898</v>
      </c>
      <c r="AL42" s="419">
        <v>7012</v>
      </c>
      <c r="AM42" s="419">
        <v>7125</v>
      </c>
      <c r="AN42" s="419">
        <v>7238</v>
      </c>
      <c r="AO42" s="419">
        <v>7349</v>
      </c>
      <c r="AP42" s="419">
        <v>7459</v>
      </c>
      <c r="AQ42" s="419">
        <v>7568</v>
      </c>
      <c r="AR42" s="419">
        <v>7674</v>
      </c>
      <c r="AS42" s="419">
        <v>7779</v>
      </c>
      <c r="AT42" s="419">
        <v>7881</v>
      </c>
      <c r="AU42" s="419">
        <v>7982</v>
      </c>
      <c r="AV42" s="419">
        <v>8080</v>
      </c>
      <c r="AW42" s="419">
        <v>8176</v>
      </c>
      <c r="AX42" s="419">
        <v>8270</v>
      </c>
      <c r="AY42" s="419">
        <v>8362</v>
      </c>
      <c r="AZ42" s="419">
        <v>8450</v>
      </c>
      <c r="BA42" s="419">
        <v>8536</v>
      </c>
      <c r="BB42" s="419">
        <v>8620</v>
      </c>
      <c r="BC42" s="419">
        <v>8701</v>
      </c>
      <c r="BD42" s="419">
        <v>8778</v>
      </c>
      <c r="BE42" s="419">
        <v>8852</v>
      </c>
      <c r="BF42" s="419">
        <v>8923</v>
      </c>
      <c r="BG42" s="419">
        <v>8992</v>
      </c>
      <c r="BH42" s="419">
        <v>9058</v>
      </c>
      <c r="BI42" s="419">
        <v>9121</v>
      </c>
      <c r="BJ42" s="419">
        <v>9181</v>
      </c>
      <c r="BK42" s="419">
        <v>9239</v>
      </c>
      <c r="BL42" s="419">
        <v>9293</v>
      </c>
      <c r="BM42" s="419">
        <v>9345</v>
      </c>
      <c r="BN42" s="419">
        <v>9393</v>
      </c>
      <c r="BO42" s="419">
        <v>9441</v>
      </c>
      <c r="BP42" s="419">
        <v>9487</v>
      </c>
      <c r="BQ42" s="419">
        <v>9535</v>
      </c>
      <c r="BR42" s="419">
        <v>9589</v>
      </c>
      <c r="BS42" s="419">
        <v>9644</v>
      </c>
      <c r="BT42" s="419">
        <v>9709</v>
      </c>
      <c r="BU42" s="419">
        <v>9807</v>
      </c>
      <c r="BV42" s="419">
        <v>0</v>
      </c>
      <c r="BW42" s="419">
        <v>0</v>
      </c>
      <c r="BX42" s="419">
        <v>0</v>
      </c>
      <c r="BY42" s="419">
        <v>0</v>
      </c>
      <c r="BZ42" s="419">
        <v>0</v>
      </c>
      <c r="CA42" s="419">
        <v>0</v>
      </c>
      <c r="CB42" s="419">
        <v>0</v>
      </c>
      <c r="CC42" s="419">
        <v>0</v>
      </c>
      <c r="CD42" s="419">
        <v>0</v>
      </c>
      <c r="CE42" s="419">
        <v>0</v>
      </c>
      <c r="CF42" s="419">
        <v>0</v>
      </c>
      <c r="CG42" s="419">
        <v>0</v>
      </c>
      <c r="CH42" s="419">
        <v>0</v>
      </c>
      <c r="CI42" s="419">
        <v>0</v>
      </c>
      <c r="CJ42" s="419">
        <v>0</v>
      </c>
      <c r="CK42" s="419">
        <v>0</v>
      </c>
      <c r="CL42" s="419">
        <v>0</v>
      </c>
      <c r="CM42" s="419">
        <v>0</v>
      </c>
      <c r="CN42" s="419">
        <v>0</v>
      </c>
      <c r="CO42" s="419">
        <v>0</v>
      </c>
      <c r="CP42" s="419">
        <v>0</v>
      </c>
      <c r="CQ42" s="419">
        <v>0</v>
      </c>
      <c r="CR42" s="419">
        <v>0</v>
      </c>
      <c r="CS42" s="419">
        <v>0</v>
      </c>
      <c r="CT42" s="419">
        <v>0</v>
      </c>
      <c r="CU42" s="419">
        <v>0</v>
      </c>
      <c r="CV42" s="419">
        <v>0</v>
      </c>
      <c r="CW42" s="419">
        <v>0</v>
      </c>
      <c r="CX42" s="419">
        <v>0</v>
      </c>
      <c r="CY42" s="419">
        <v>0</v>
      </c>
      <c r="CZ42" s="419">
        <v>0</v>
      </c>
      <c r="DA42" s="419">
        <v>0</v>
      </c>
      <c r="DB42" s="419">
        <v>0</v>
      </c>
      <c r="DC42" s="419">
        <v>0</v>
      </c>
      <c r="DD42" s="419">
        <v>0</v>
      </c>
      <c r="DE42" s="419">
        <v>0</v>
      </c>
      <c r="DF42" s="419">
        <v>0</v>
      </c>
      <c r="DG42" s="419">
        <v>0</v>
      </c>
      <c r="DH42" s="419">
        <v>0</v>
      </c>
      <c r="DI42" s="419">
        <v>0</v>
      </c>
      <c r="DJ42" s="419">
        <v>0</v>
      </c>
      <c r="DK42" s="416"/>
    </row>
    <row r="43" spans="1:115" s="420" customFormat="1" ht="16.149999999999999" hidden="1">
      <c r="A43" s="423" t="s">
        <v>4</v>
      </c>
      <c r="B43" s="423">
        <v>1</v>
      </c>
      <c r="C43" s="418" t="s">
        <v>46</v>
      </c>
      <c r="D43" s="419">
        <v>0</v>
      </c>
      <c r="E43" s="419">
        <v>408</v>
      </c>
      <c r="F43" s="419">
        <v>1094</v>
      </c>
      <c r="G43" s="419">
        <v>1798</v>
      </c>
      <c r="H43" s="419">
        <v>2522</v>
      </c>
      <c r="I43" s="419">
        <v>3266</v>
      </c>
      <c r="J43" s="419">
        <v>4030</v>
      </c>
      <c r="K43" s="419">
        <v>4124</v>
      </c>
      <c r="L43" s="419">
        <v>4220</v>
      </c>
      <c r="M43" s="419">
        <v>4317</v>
      </c>
      <c r="N43" s="419">
        <v>4416</v>
      </c>
      <c r="O43" s="419">
        <v>4516</v>
      </c>
      <c r="P43" s="419">
        <v>4618</v>
      </c>
      <c r="Q43" s="419">
        <v>4722</v>
      </c>
      <c r="R43" s="419">
        <v>4828</v>
      </c>
      <c r="S43" s="419">
        <v>4934</v>
      </c>
      <c r="T43" s="419">
        <v>5042</v>
      </c>
      <c r="U43" s="419">
        <v>5152</v>
      </c>
      <c r="V43" s="419">
        <v>5263</v>
      </c>
      <c r="W43" s="419">
        <v>5376</v>
      </c>
      <c r="X43" s="419">
        <v>5489</v>
      </c>
      <c r="Y43" s="419">
        <v>5604</v>
      </c>
      <c r="Z43" s="419">
        <v>5720</v>
      </c>
      <c r="AA43" s="419">
        <v>5838</v>
      </c>
      <c r="AB43" s="419">
        <v>5956</v>
      </c>
      <c r="AC43" s="419">
        <v>6074</v>
      </c>
      <c r="AD43" s="419">
        <v>6193</v>
      </c>
      <c r="AE43" s="419">
        <v>6312</v>
      </c>
      <c r="AF43" s="419">
        <v>6432</v>
      </c>
      <c r="AG43" s="419">
        <v>6551</v>
      </c>
      <c r="AH43" s="419">
        <v>6667</v>
      </c>
      <c r="AI43" s="419">
        <v>6783</v>
      </c>
      <c r="AJ43" s="419">
        <v>6898</v>
      </c>
      <c r="AK43" s="419">
        <v>7012</v>
      </c>
      <c r="AL43" s="419">
        <v>7125</v>
      </c>
      <c r="AM43" s="419">
        <v>7238</v>
      </c>
      <c r="AN43" s="419">
        <v>7349</v>
      </c>
      <c r="AO43" s="419">
        <v>7459</v>
      </c>
      <c r="AP43" s="419">
        <v>7568</v>
      </c>
      <c r="AQ43" s="419">
        <v>7674</v>
      </c>
      <c r="AR43" s="419">
        <v>7779</v>
      </c>
      <c r="AS43" s="419">
        <v>7881</v>
      </c>
      <c r="AT43" s="419">
        <v>7982</v>
      </c>
      <c r="AU43" s="419">
        <v>8080</v>
      </c>
      <c r="AV43" s="419">
        <v>8176</v>
      </c>
      <c r="AW43" s="419">
        <v>8270</v>
      </c>
      <c r="AX43" s="419">
        <v>8362</v>
      </c>
      <c r="AY43" s="419">
        <v>8450</v>
      </c>
      <c r="AZ43" s="419">
        <v>8536</v>
      </c>
      <c r="BA43" s="419">
        <v>8620</v>
      </c>
      <c r="BB43" s="419">
        <v>8701</v>
      </c>
      <c r="BC43" s="419">
        <v>8778</v>
      </c>
      <c r="BD43" s="419">
        <v>8852</v>
      </c>
      <c r="BE43" s="419">
        <v>8923</v>
      </c>
      <c r="BF43" s="419">
        <v>8992</v>
      </c>
      <c r="BG43" s="419">
        <v>9058</v>
      </c>
      <c r="BH43" s="419">
        <v>9121</v>
      </c>
      <c r="BI43" s="419">
        <v>9181</v>
      </c>
      <c r="BJ43" s="419">
        <v>9239</v>
      </c>
      <c r="BK43" s="419">
        <v>9293</v>
      </c>
      <c r="BL43" s="419">
        <v>9345</v>
      </c>
      <c r="BM43" s="419">
        <v>9393</v>
      </c>
      <c r="BN43" s="419">
        <v>9441</v>
      </c>
      <c r="BO43" s="419">
        <v>9487</v>
      </c>
      <c r="BP43" s="419">
        <v>9535</v>
      </c>
      <c r="BQ43" s="419">
        <v>9589</v>
      </c>
      <c r="BR43" s="419">
        <v>9644</v>
      </c>
      <c r="BS43" s="419">
        <v>9709</v>
      </c>
      <c r="BT43" s="419">
        <v>9807</v>
      </c>
      <c r="BU43" s="419">
        <v>0</v>
      </c>
      <c r="BV43" s="419">
        <v>0</v>
      </c>
      <c r="BW43" s="419">
        <v>0</v>
      </c>
      <c r="BX43" s="419">
        <v>0</v>
      </c>
      <c r="BY43" s="419">
        <v>0</v>
      </c>
      <c r="BZ43" s="419">
        <v>0</v>
      </c>
      <c r="CA43" s="419">
        <v>0</v>
      </c>
      <c r="CB43" s="419">
        <v>0</v>
      </c>
      <c r="CC43" s="419">
        <v>0</v>
      </c>
      <c r="CD43" s="419">
        <v>0</v>
      </c>
      <c r="CE43" s="419">
        <v>0</v>
      </c>
      <c r="CF43" s="419">
        <v>0</v>
      </c>
      <c r="CG43" s="419">
        <v>0</v>
      </c>
      <c r="CH43" s="419">
        <v>0</v>
      </c>
      <c r="CI43" s="419">
        <v>0</v>
      </c>
      <c r="CJ43" s="419">
        <v>0</v>
      </c>
      <c r="CK43" s="419">
        <v>0</v>
      </c>
      <c r="CL43" s="419">
        <v>0</v>
      </c>
      <c r="CM43" s="419">
        <v>0</v>
      </c>
      <c r="CN43" s="419">
        <v>0</v>
      </c>
      <c r="CO43" s="419">
        <v>0</v>
      </c>
      <c r="CP43" s="419">
        <v>0</v>
      </c>
      <c r="CQ43" s="419">
        <v>0</v>
      </c>
      <c r="CR43" s="419">
        <v>0</v>
      </c>
      <c r="CS43" s="419">
        <v>0</v>
      </c>
      <c r="CT43" s="419">
        <v>0</v>
      </c>
      <c r="CU43" s="419">
        <v>0</v>
      </c>
      <c r="CV43" s="419">
        <v>0</v>
      </c>
      <c r="CW43" s="419">
        <v>0</v>
      </c>
      <c r="CX43" s="419">
        <v>0</v>
      </c>
      <c r="CY43" s="419">
        <v>0</v>
      </c>
      <c r="CZ43" s="419">
        <v>0</v>
      </c>
      <c r="DA43" s="419">
        <v>0</v>
      </c>
      <c r="DB43" s="419">
        <v>0</v>
      </c>
      <c r="DC43" s="419">
        <v>0</v>
      </c>
      <c r="DD43" s="419">
        <v>0</v>
      </c>
      <c r="DE43" s="419">
        <v>0</v>
      </c>
      <c r="DF43" s="419">
        <v>0</v>
      </c>
      <c r="DG43" s="419">
        <v>0</v>
      </c>
      <c r="DH43" s="419">
        <v>0</v>
      </c>
      <c r="DI43" s="419">
        <v>0</v>
      </c>
      <c r="DJ43" s="419">
        <v>0</v>
      </c>
      <c r="DK43" s="416"/>
    </row>
    <row r="44" spans="1:115" s="420" customFormat="1" ht="16.149999999999999" hidden="1">
      <c r="A44" s="423" t="s">
        <v>4</v>
      </c>
      <c r="B44" s="423">
        <v>1</v>
      </c>
      <c r="C44" s="418" t="s">
        <v>47</v>
      </c>
      <c r="D44" s="419">
        <v>0</v>
      </c>
      <c r="E44" s="419">
        <v>418</v>
      </c>
      <c r="F44" s="419">
        <v>1120</v>
      </c>
      <c r="G44" s="419">
        <v>1840</v>
      </c>
      <c r="H44" s="419">
        <v>2580</v>
      </c>
      <c r="I44" s="419">
        <v>3341</v>
      </c>
      <c r="J44" s="419">
        <v>4124</v>
      </c>
      <c r="K44" s="419">
        <v>4220</v>
      </c>
      <c r="L44" s="419">
        <v>4317</v>
      </c>
      <c r="M44" s="419">
        <v>4416</v>
      </c>
      <c r="N44" s="419">
        <v>4516</v>
      </c>
      <c r="O44" s="419">
        <v>4618</v>
      </c>
      <c r="P44" s="419">
        <v>4722</v>
      </c>
      <c r="Q44" s="419">
        <v>4828</v>
      </c>
      <c r="R44" s="419">
        <v>4934</v>
      </c>
      <c r="S44" s="419">
        <v>5042</v>
      </c>
      <c r="T44" s="419">
        <v>5152</v>
      </c>
      <c r="U44" s="419">
        <v>5263</v>
      </c>
      <c r="V44" s="419">
        <v>5376</v>
      </c>
      <c r="W44" s="419">
        <v>5489</v>
      </c>
      <c r="X44" s="419">
        <v>5604</v>
      </c>
      <c r="Y44" s="419">
        <v>5720</v>
      </c>
      <c r="Z44" s="419">
        <v>5838</v>
      </c>
      <c r="AA44" s="419">
        <v>5956</v>
      </c>
      <c r="AB44" s="419">
        <v>6074</v>
      </c>
      <c r="AC44" s="419">
        <v>6193</v>
      </c>
      <c r="AD44" s="419">
        <v>6312</v>
      </c>
      <c r="AE44" s="419">
        <v>6432</v>
      </c>
      <c r="AF44" s="419">
        <v>6551</v>
      </c>
      <c r="AG44" s="419">
        <v>6667</v>
      </c>
      <c r="AH44" s="419">
        <v>6783</v>
      </c>
      <c r="AI44" s="419">
        <v>6898</v>
      </c>
      <c r="AJ44" s="419">
        <v>7012</v>
      </c>
      <c r="AK44" s="419">
        <v>7125</v>
      </c>
      <c r="AL44" s="419">
        <v>7238</v>
      </c>
      <c r="AM44" s="419">
        <v>7349</v>
      </c>
      <c r="AN44" s="419">
        <v>7459</v>
      </c>
      <c r="AO44" s="419">
        <v>7568</v>
      </c>
      <c r="AP44" s="419">
        <v>7674</v>
      </c>
      <c r="AQ44" s="419">
        <v>7779</v>
      </c>
      <c r="AR44" s="419">
        <v>7881</v>
      </c>
      <c r="AS44" s="419">
        <v>7982</v>
      </c>
      <c r="AT44" s="419">
        <v>8080</v>
      </c>
      <c r="AU44" s="419">
        <v>8176</v>
      </c>
      <c r="AV44" s="419">
        <v>8270</v>
      </c>
      <c r="AW44" s="419">
        <v>8362</v>
      </c>
      <c r="AX44" s="419">
        <v>8450</v>
      </c>
      <c r="AY44" s="419">
        <v>8536</v>
      </c>
      <c r="AZ44" s="419">
        <v>8620</v>
      </c>
      <c r="BA44" s="419">
        <v>8701</v>
      </c>
      <c r="BB44" s="419">
        <v>8778</v>
      </c>
      <c r="BC44" s="419">
        <v>8852</v>
      </c>
      <c r="BD44" s="419">
        <v>8923</v>
      </c>
      <c r="BE44" s="419">
        <v>8992</v>
      </c>
      <c r="BF44" s="419">
        <v>9058</v>
      </c>
      <c r="BG44" s="419">
        <v>9121</v>
      </c>
      <c r="BH44" s="419">
        <v>9181</v>
      </c>
      <c r="BI44" s="419">
        <v>9239</v>
      </c>
      <c r="BJ44" s="419">
        <v>9293</v>
      </c>
      <c r="BK44" s="419">
        <v>9345</v>
      </c>
      <c r="BL44" s="419">
        <v>9393</v>
      </c>
      <c r="BM44" s="419">
        <v>9441</v>
      </c>
      <c r="BN44" s="419">
        <v>9487</v>
      </c>
      <c r="BO44" s="419">
        <v>9535</v>
      </c>
      <c r="BP44" s="419">
        <v>9589</v>
      </c>
      <c r="BQ44" s="419">
        <v>9644</v>
      </c>
      <c r="BR44" s="419">
        <v>9709</v>
      </c>
      <c r="BS44" s="419">
        <v>9807</v>
      </c>
      <c r="BT44" s="419">
        <v>0</v>
      </c>
      <c r="BU44" s="419">
        <v>0</v>
      </c>
      <c r="BV44" s="419">
        <v>0</v>
      </c>
      <c r="BW44" s="419">
        <v>0</v>
      </c>
      <c r="BX44" s="419">
        <v>0</v>
      </c>
      <c r="BY44" s="419">
        <v>0</v>
      </c>
      <c r="BZ44" s="419">
        <v>0</v>
      </c>
      <c r="CA44" s="419">
        <v>0</v>
      </c>
      <c r="CB44" s="419">
        <v>0</v>
      </c>
      <c r="CC44" s="419">
        <v>0</v>
      </c>
      <c r="CD44" s="419">
        <v>0</v>
      </c>
      <c r="CE44" s="419">
        <v>0</v>
      </c>
      <c r="CF44" s="419">
        <v>0</v>
      </c>
      <c r="CG44" s="419">
        <v>0</v>
      </c>
      <c r="CH44" s="419">
        <v>0</v>
      </c>
      <c r="CI44" s="419">
        <v>0</v>
      </c>
      <c r="CJ44" s="419">
        <v>0</v>
      </c>
      <c r="CK44" s="419">
        <v>0</v>
      </c>
      <c r="CL44" s="419">
        <v>0</v>
      </c>
      <c r="CM44" s="419">
        <v>0</v>
      </c>
      <c r="CN44" s="419">
        <v>0</v>
      </c>
      <c r="CO44" s="419">
        <v>0</v>
      </c>
      <c r="CP44" s="419">
        <v>0</v>
      </c>
      <c r="CQ44" s="419">
        <v>0</v>
      </c>
      <c r="CR44" s="419">
        <v>0</v>
      </c>
      <c r="CS44" s="419">
        <v>0</v>
      </c>
      <c r="CT44" s="419">
        <v>0</v>
      </c>
      <c r="CU44" s="419">
        <v>0</v>
      </c>
      <c r="CV44" s="419">
        <v>0</v>
      </c>
      <c r="CW44" s="419">
        <v>0</v>
      </c>
      <c r="CX44" s="419">
        <v>0</v>
      </c>
      <c r="CY44" s="419">
        <v>0</v>
      </c>
      <c r="CZ44" s="419">
        <v>0</v>
      </c>
      <c r="DA44" s="419">
        <v>0</v>
      </c>
      <c r="DB44" s="419">
        <v>0</v>
      </c>
      <c r="DC44" s="419">
        <v>0</v>
      </c>
      <c r="DD44" s="419">
        <v>0</v>
      </c>
      <c r="DE44" s="419">
        <v>0</v>
      </c>
      <c r="DF44" s="419">
        <v>0</v>
      </c>
      <c r="DG44" s="419">
        <v>0</v>
      </c>
      <c r="DH44" s="419">
        <v>0</v>
      </c>
      <c r="DI44" s="419">
        <v>0</v>
      </c>
      <c r="DJ44" s="419">
        <v>0</v>
      </c>
      <c r="DK44" s="416"/>
    </row>
    <row r="45" spans="1:115" s="420" customFormat="1" ht="16.149999999999999" hidden="1">
      <c r="A45" s="423" t="s">
        <v>4</v>
      </c>
      <c r="B45" s="423">
        <v>1</v>
      </c>
      <c r="C45" s="418" t="s">
        <v>48</v>
      </c>
      <c r="D45" s="419">
        <v>0</v>
      </c>
      <c r="E45" s="419">
        <v>428</v>
      </c>
      <c r="F45" s="419">
        <v>1146</v>
      </c>
      <c r="G45" s="419">
        <v>1882</v>
      </c>
      <c r="H45" s="419">
        <v>2640</v>
      </c>
      <c r="I45" s="419">
        <v>3418</v>
      </c>
      <c r="J45" s="419">
        <v>4220</v>
      </c>
      <c r="K45" s="419">
        <v>4317</v>
      </c>
      <c r="L45" s="419">
        <v>4416</v>
      </c>
      <c r="M45" s="419">
        <v>4516</v>
      </c>
      <c r="N45" s="419">
        <v>4618</v>
      </c>
      <c r="O45" s="419">
        <v>4722</v>
      </c>
      <c r="P45" s="419">
        <v>4828</v>
      </c>
      <c r="Q45" s="419">
        <v>4934</v>
      </c>
      <c r="R45" s="419">
        <v>5042</v>
      </c>
      <c r="S45" s="419">
        <v>5152</v>
      </c>
      <c r="T45" s="419">
        <v>5263</v>
      </c>
      <c r="U45" s="419">
        <v>5376</v>
      </c>
      <c r="V45" s="419">
        <v>5489</v>
      </c>
      <c r="W45" s="419">
        <v>5604</v>
      </c>
      <c r="X45" s="419">
        <v>5720</v>
      </c>
      <c r="Y45" s="419">
        <v>5838</v>
      </c>
      <c r="Z45" s="419">
        <v>5956</v>
      </c>
      <c r="AA45" s="419">
        <v>6074</v>
      </c>
      <c r="AB45" s="419">
        <v>6193</v>
      </c>
      <c r="AC45" s="419">
        <v>6312</v>
      </c>
      <c r="AD45" s="419">
        <v>6432</v>
      </c>
      <c r="AE45" s="419">
        <v>6551</v>
      </c>
      <c r="AF45" s="419">
        <v>6667</v>
      </c>
      <c r="AG45" s="419">
        <v>6783</v>
      </c>
      <c r="AH45" s="419">
        <v>6898</v>
      </c>
      <c r="AI45" s="419">
        <v>7012</v>
      </c>
      <c r="AJ45" s="419">
        <v>7125</v>
      </c>
      <c r="AK45" s="419">
        <v>7238</v>
      </c>
      <c r="AL45" s="419">
        <v>7349</v>
      </c>
      <c r="AM45" s="419">
        <v>7459</v>
      </c>
      <c r="AN45" s="419">
        <v>7568</v>
      </c>
      <c r="AO45" s="419">
        <v>7674</v>
      </c>
      <c r="AP45" s="419">
        <v>7779</v>
      </c>
      <c r="AQ45" s="419">
        <v>7881</v>
      </c>
      <c r="AR45" s="419">
        <v>7982</v>
      </c>
      <c r="AS45" s="419">
        <v>8080</v>
      </c>
      <c r="AT45" s="419">
        <v>8176</v>
      </c>
      <c r="AU45" s="419">
        <v>8270</v>
      </c>
      <c r="AV45" s="419">
        <v>8362</v>
      </c>
      <c r="AW45" s="419">
        <v>8450</v>
      </c>
      <c r="AX45" s="419">
        <v>8536</v>
      </c>
      <c r="AY45" s="419">
        <v>8620</v>
      </c>
      <c r="AZ45" s="419">
        <v>8701</v>
      </c>
      <c r="BA45" s="419">
        <v>8778</v>
      </c>
      <c r="BB45" s="419">
        <v>8852</v>
      </c>
      <c r="BC45" s="419">
        <v>8923</v>
      </c>
      <c r="BD45" s="419">
        <v>8992</v>
      </c>
      <c r="BE45" s="419">
        <v>9058</v>
      </c>
      <c r="BF45" s="419">
        <v>9121</v>
      </c>
      <c r="BG45" s="419">
        <v>9181</v>
      </c>
      <c r="BH45" s="419">
        <v>9239</v>
      </c>
      <c r="BI45" s="419">
        <v>9293</v>
      </c>
      <c r="BJ45" s="419">
        <v>9345</v>
      </c>
      <c r="BK45" s="419">
        <v>9393</v>
      </c>
      <c r="BL45" s="419">
        <v>9441</v>
      </c>
      <c r="BM45" s="419">
        <v>9487</v>
      </c>
      <c r="BN45" s="419">
        <v>9535</v>
      </c>
      <c r="BO45" s="419">
        <v>9589</v>
      </c>
      <c r="BP45" s="419">
        <v>9644</v>
      </c>
      <c r="BQ45" s="419">
        <v>9709</v>
      </c>
      <c r="BR45" s="419">
        <v>9807</v>
      </c>
      <c r="BS45" s="419">
        <v>0</v>
      </c>
      <c r="BT45" s="419">
        <v>0</v>
      </c>
      <c r="BU45" s="419">
        <v>0</v>
      </c>
      <c r="BV45" s="419">
        <v>0</v>
      </c>
      <c r="BW45" s="419">
        <v>0</v>
      </c>
      <c r="BX45" s="419">
        <v>0</v>
      </c>
      <c r="BY45" s="419">
        <v>0</v>
      </c>
      <c r="BZ45" s="419">
        <v>0</v>
      </c>
      <c r="CA45" s="419">
        <v>0</v>
      </c>
      <c r="CB45" s="419">
        <v>0</v>
      </c>
      <c r="CC45" s="419">
        <v>0</v>
      </c>
      <c r="CD45" s="419">
        <v>0</v>
      </c>
      <c r="CE45" s="419">
        <v>0</v>
      </c>
      <c r="CF45" s="419">
        <v>0</v>
      </c>
      <c r="CG45" s="419">
        <v>0</v>
      </c>
      <c r="CH45" s="419">
        <v>0</v>
      </c>
      <c r="CI45" s="419">
        <v>0</v>
      </c>
      <c r="CJ45" s="419">
        <v>0</v>
      </c>
      <c r="CK45" s="419">
        <v>0</v>
      </c>
      <c r="CL45" s="419">
        <v>0</v>
      </c>
      <c r="CM45" s="419">
        <v>0</v>
      </c>
      <c r="CN45" s="419">
        <v>0</v>
      </c>
      <c r="CO45" s="419">
        <v>0</v>
      </c>
      <c r="CP45" s="419">
        <v>0</v>
      </c>
      <c r="CQ45" s="419">
        <v>0</v>
      </c>
      <c r="CR45" s="419">
        <v>0</v>
      </c>
      <c r="CS45" s="419">
        <v>0</v>
      </c>
      <c r="CT45" s="419">
        <v>0</v>
      </c>
      <c r="CU45" s="419">
        <v>0</v>
      </c>
      <c r="CV45" s="419">
        <v>0</v>
      </c>
      <c r="CW45" s="419">
        <v>0</v>
      </c>
      <c r="CX45" s="419">
        <v>0</v>
      </c>
      <c r="CY45" s="419">
        <v>0</v>
      </c>
      <c r="CZ45" s="419">
        <v>0</v>
      </c>
      <c r="DA45" s="419">
        <v>0</v>
      </c>
      <c r="DB45" s="419">
        <v>0</v>
      </c>
      <c r="DC45" s="419">
        <v>0</v>
      </c>
      <c r="DD45" s="419">
        <v>0</v>
      </c>
      <c r="DE45" s="419">
        <v>0</v>
      </c>
      <c r="DF45" s="419">
        <v>0</v>
      </c>
      <c r="DG45" s="419">
        <v>0</v>
      </c>
      <c r="DH45" s="419">
        <v>0</v>
      </c>
      <c r="DI45" s="419">
        <v>0</v>
      </c>
      <c r="DJ45" s="419">
        <v>0</v>
      </c>
      <c r="DK45" s="416"/>
    </row>
    <row r="46" spans="1:115" s="420" customFormat="1" ht="16.149999999999999" hidden="1">
      <c r="A46" s="423" t="s">
        <v>4</v>
      </c>
      <c r="B46" s="423">
        <v>1</v>
      </c>
      <c r="C46" s="418" t="s">
        <v>49</v>
      </c>
      <c r="D46" s="419">
        <v>0</v>
      </c>
      <c r="E46" s="419">
        <v>438</v>
      </c>
      <c r="F46" s="419">
        <v>1172</v>
      </c>
      <c r="G46" s="419">
        <v>1925</v>
      </c>
      <c r="H46" s="419">
        <v>2700</v>
      </c>
      <c r="I46" s="419">
        <v>3497</v>
      </c>
      <c r="J46" s="419">
        <v>4317</v>
      </c>
      <c r="K46" s="419">
        <v>4416</v>
      </c>
      <c r="L46" s="419">
        <v>4516</v>
      </c>
      <c r="M46" s="419">
        <v>4618</v>
      </c>
      <c r="N46" s="419">
        <v>4722</v>
      </c>
      <c r="O46" s="419">
        <v>4828</v>
      </c>
      <c r="P46" s="419">
        <v>4934</v>
      </c>
      <c r="Q46" s="419">
        <v>5042</v>
      </c>
      <c r="R46" s="419">
        <v>5152</v>
      </c>
      <c r="S46" s="419">
        <v>5263</v>
      </c>
      <c r="T46" s="419">
        <v>5376</v>
      </c>
      <c r="U46" s="419">
        <v>5489</v>
      </c>
      <c r="V46" s="419">
        <v>5604</v>
      </c>
      <c r="W46" s="419">
        <v>5720</v>
      </c>
      <c r="X46" s="419">
        <v>5838</v>
      </c>
      <c r="Y46" s="419">
        <v>5956</v>
      </c>
      <c r="Z46" s="419">
        <v>6074</v>
      </c>
      <c r="AA46" s="419">
        <v>6193</v>
      </c>
      <c r="AB46" s="419">
        <v>6312</v>
      </c>
      <c r="AC46" s="419">
        <v>6432</v>
      </c>
      <c r="AD46" s="419">
        <v>6551</v>
      </c>
      <c r="AE46" s="419">
        <v>6667</v>
      </c>
      <c r="AF46" s="419">
        <v>6783</v>
      </c>
      <c r="AG46" s="419">
        <v>6898</v>
      </c>
      <c r="AH46" s="419">
        <v>7012</v>
      </c>
      <c r="AI46" s="419">
        <v>7125</v>
      </c>
      <c r="AJ46" s="419">
        <v>7238</v>
      </c>
      <c r="AK46" s="419">
        <v>7349</v>
      </c>
      <c r="AL46" s="419">
        <v>7459</v>
      </c>
      <c r="AM46" s="419">
        <v>7568</v>
      </c>
      <c r="AN46" s="419">
        <v>7674</v>
      </c>
      <c r="AO46" s="419">
        <v>7779</v>
      </c>
      <c r="AP46" s="419">
        <v>7881</v>
      </c>
      <c r="AQ46" s="419">
        <v>7982</v>
      </c>
      <c r="AR46" s="419">
        <v>8080</v>
      </c>
      <c r="AS46" s="419">
        <v>8176</v>
      </c>
      <c r="AT46" s="419">
        <v>8270</v>
      </c>
      <c r="AU46" s="419">
        <v>8362</v>
      </c>
      <c r="AV46" s="419">
        <v>8450</v>
      </c>
      <c r="AW46" s="419">
        <v>8536</v>
      </c>
      <c r="AX46" s="419">
        <v>8620</v>
      </c>
      <c r="AY46" s="419">
        <v>8701</v>
      </c>
      <c r="AZ46" s="419">
        <v>8778</v>
      </c>
      <c r="BA46" s="419">
        <v>8852</v>
      </c>
      <c r="BB46" s="419">
        <v>8923</v>
      </c>
      <c r="BC46" s="419">
        <v>8992</v>
      </c>
      <c r="BD46" s="419">
        <v>9058</v>
      </c>
      <c r="BE46" s="419">
        <v>9121</v>
      </c>
      <c r="BF46" s="419">
        <v>9181</v>
      </c>
      <c r="BG46" s="419">
        <v>9239</v>
      </c>
      <c r="BH46" s="419">
        <v>9293</v>
      </c>
      <c r="BI46" s="419">
        <v>9345</v>
      </c>
      <c r="BJ46" s="419">
        <v>9393</v>
      </c>
      <c r="BK46" s="419">
        <v>9441</v>
      </c>
      <c r="BL46" s="419">
        <v>9487</v>
      </c>
      <c r="BM46" s="419">
        <v>9535</v>
      </c>
      <c r="BN46" s="419">
        <v>9589</v>
      </c>
      <c r="BO46" s="419">
        <v>9644</v>
      </c>
      <c r="BP46" s="419">
        <v>9709</v>
      </c>
      <c r="BQ46" s="419">
        <v>9807</v>
      </c>
      <c r="BR46" s="419">
        <v>0</v>
      </c>
      <c r="BS46" s="419">
        <v>0</v>
      </c>
      <c r="BT46" s="419">
        <v>0</v>
      </c>
      <c r="BU46" s="419">
        <v>0</v>
      </c>
      <c r="BV46" s="419">
        <v>0</v>
      </c>
      <c r="BW46" s="419">
        <v>0</v>
      </c>
      <c r="BX46" s="419">
        <v>0</v>
      </c>
      <c r="BY46" s="419">
        <v>0</v>
      </c>
      <c r="BZ46" s="419">
        <v>0</v>
      </c>
      <c r="CA46" s="419">
        <v>0</v>
      </c>
      <c r="CB46" s="419">
        <v>0</v>
      </c>
      <c r="CC46" s="419">
        <v>0</v>
      </c>
      <c r="CD46" s="419">
        <v>0</v>
      </c>
      <c r="CE46" s="419">
        <v>0</v>
      </c>
      <c r="CF46" s="419">
        <v>0</v>
      </c>
      <c r="CG46" s="419">
        <v>0</v>
      </c>
      <c r="CH46" s="419">
        <v>0</v>
      </c>
      <c r="CI46" s="419">
        <v>0</v>
      </c>
      <c r="CJ46" s="419">
        <v>0</v>
      </c>
      <c r="CK46" s="419">
        <v>0</v>
      </c>
      <c r="CL46" s="419">
        <v>0</v>
      </c>
      <c r="CM46" s="419">
        <v>0</v>
      </c>
      <c r="CN46" s="419">
        <v>0</v>
      </c>
      <c r="CO46" s="419">
        <v>0</v>
      </c>
      <c r="CP46" s="419">
        <v>0</v>
      </c>
      <c r="CQ46" s="419">
        <v>0</v>
      </c>
      <c r="CR46" s="419">
        <v>0</v>
      </c>
      <c r="CS46" s="419">
        <v>0</v>
      </c>
      <c r="CT46" s="419">
        <v>0</v>
      </c>
      <c r="CU46" s="419">
        <v>0</v>
      </c>
      <c r="CV46" s="419">
        <v>0</v>
      </c>
      <c r="CW46" s="419">
        <v>0</v>
      </c>
      <c r="CX46" s="419">
        <v>0</v>
      </c>
      <c r="CY46" s="419">
        <v>0</v>
      </c>
      <c r="CZ46" s="419">
        <v>0</v>
      </c>
      <c r="DA46" s="419">
        <v>0</v>
      </c>
      <c r="DB46" s="419">
        <v>0</v>
      </c>
      <c r="DC46" s="419">
        <v>0</v>
      </c>
      <c r="DD46" s="419">
        <v>0</v>
      </c>
      <c r="DE46" s="419">
        <v>0</v>
      </c>
      <c r="DF46" s="419">
        <v>0</v>
      </c>
      <c r="DG46" s="419">
        <v>0</v>
      </c>
      <c r="DH46" s="419">
        <v>0</v>
      </c>
      <c r="DI46" s="419">
        <v>0</v>
      </c>
      <c r="DJ46" s="419">
        <v>0</v>
      </c>
      <c r="DK46" s="416"/>
    </row>
    <row r="47" spans="1:115" s="420" customFormat="1" ht="16.149999999999999" hidden="1">
      <c r="A47" s="423" t="s">
        <v>4</v>
      </c>
      <c r="B47" s="423">
        <v>1</v>
      </c>
      <c r="C47" s="418" t="s">
        <v>50</v>
      </c>
      <c r="D47" s="419">
        <v>0</v>
      </c>
      <c r="E47" s="419">
        <v>449</v>
      </c>
      <c r="F47" s="419">
        <v>1198</v>
      </c>
      <c r="G47" s="419">
        <v>1969</v>
      </c>
      <c r="H47" s="419">
        <v>2761</v>
      </c>
      <c r="I47" s="419">
        <v>3577</v>
      </c>
      <c r="J47" s="419">
        <v>4416</v>
      </c>
      <c r="K47" s="419">
        <v>4516</v>
      </c>
      <c r="L47" s="419">
        <v>4618</v>
      </c>
      <c r="M47" s="419">
        <v>4722</v>
      </c>
      <c r="N47" s="419">
        <v>4828</v>
      </c>
      <c r="O47" s="419">
        <v>4934</v>
      </c>
      <c r="P47" s="419">
        <v>5042</v>
      </c>
      <c r="Q47" s="419">
        <v>5152</v>
      </c>
      <c r="R47" s="419">
        <v>5263</v>
      </c>
      <c r="S47" s="419">
        <v>5376</v>
      </c>
      <c r="T47" s="419">
        <v>5489</v>
      </c>
      <c r="U47" s="419">
        <v>5604</v>
      </c>
      <c r="V47" s="419">
        <v>5720</v>
      </c>
      <c r="W47" s="419">
        <v>5838</v>
      </c>
      <c r="X47" s="419">
        <v>5956</v>
      </c>
      <c r="Y47" s="419">
        <v>6074</v>
      </c>
      <c r="Z47" s="419">
        <v>6193</v>
      </c>
      <c r="AA47" s="419">
        <v>6312</v>
      </c>
      <c r="AB47" s="419">
        <v>6432</v>
      </c>
      <c r="AC47" s="419">
        <v>6551</v>
      </c>
      <c r="AD47" s="419">
        <v>6667</v>
      </c>
      <c r="AE47" s="419">
        <v>6783</v>
      </c>
      <c r="AF47" s="419">
        <v>6898</v>
      </c>
      <c r="AG47" s="419">
        <v>7012</v>
      </c>
      <c r="AH47" s="419">
        <v>7125</v>
      </c>
      <c r="AI47" s="419">
        <v>7238</v>
      </c>
      <c r="AJ47" s="419">
        <v>7349</v>
      </c>
      <c r="AK47" s="419">
        <v>7459</v>
      </c>
      <c r="AL47" s="419">
        <v>7568</v>
      </c>
      <c r="AM47" s="419">
        <v>7674</v>
      </c>
      <c r="AN47" s="419">
        <v>7779</v>
      </c>
      <c r="AO47" s="419">
        <v>7881</v>
      </c>
      <c r="AP47" s="419">
        <v>7982</v>
      </c>
      <c r="AQ47" s="419">
        <v>8080</v>
      </c>
      <c r="AR47" s="419">
        <v>8176</v>
      </c>
      <c r="AS47" s="419">
        <v>8270</v>
      </c>
      <c r="AT47" s="419">
        <v>8362</v>
      </c>
      <c r="AU47" s="419">
        <v>8450</v>
      </c>
      <c r="AV47" s="419">
        <v>8536</v>
      </c>
      <c r="AW47" s="419">
        <v>8620</v>
      </c>
      <c r="AX47" s="419">
        <v>8701</v>
      </c>
      <c r="AY47" s="419">
        <v>8778</v>
      </c>
      <c r="AZ47" s="419">
        <v>8852</v>
      </c>
      <c r="BA47" s="419">
        <v>8923</v>
      </c>
      <c r="BB47" s="419">
        <v>8992</v>
      </c>
      <c r="BC47" s="419">
        <v>9058</v>
      </c>
      <c r="BD47" s="419">
        <v>9121</v>
      </c>
      <c r="BE47" s="419">
        <v>9181</v>
      </c>
      <c r="BF47" s="419">
        <v>9239</v>
      </c>
      <c r="BG47" s="419">
        <v>9293</v>
      </c>
      <c r="BH47" s="419">
        <v>9345</v>
      </c>
      <c r="BI47" s="419">
        <v>9393</v>
      </c>
      <c r="BJ47" s="419">
        <v>9441</v>
      </c>
      <c r="BK47" s="419">
        <v>9487</v>
      </c>
      <c r="BL47" s="419">
        <v>9535</v>
      </c>
      <c r="BM47" s="419">
        <v>9589</v>
      </c>
      <c r="BN47" s="419">
        <v>9644</v>
      </c>
      <c r="BO47" s="419">
        <v>9709</v>
      </c>
      <c r="BP47" s="419">
        <v>9807</v>
      </c>
      <c r="BQ47" s="419">
        <v>0</v>
      </c>
      <c r="BR47" s="419">
        <v>0</v>
      </c>
      <c r="BS47" s="419">
        <v>0</v>
      </c>
      <c r="BT47" s="419">
        <v>0</v>
      </c>
      <c r="BU47" s="419">
        <v>0</v>
      </c>
      <c r="BV47" s="419">
        <v>0</v>
      </c>
      <c r="BW47" s="419">
        <v>0</v>
      </c>
      <c r="BX47" s="419">
        <v>0</v>
      </c>
      <c r="BY47" s="419">
        <v>0</v>
      </c>
      <c r="BZ47" s="419">
        <v>0</v>
      </c>
      <c r="CA47" s="419">
        <v>0</v>
      </c>
      <c r="CB47" s="419">
        <v>0</v>
      </c>
      <c r="CC47" s="419">
        <v>0</v>
      </c>
      <c r="CD47" s="419">
        <v>0</v>
      </c>
      <c r="CE47" s="419">
        <v>0</v>
      </c>
      <c r="CF47" s="419">
        <v>0</v>
      </c>
      <c r="CG47" s="419">
        <v>0</v>
      </c>
      <c r="CH47" s="419">
        <v>0</v>
      </c>
      <c r="CI47" s="419">
        <v>0</v>
      </c>
      <c r="CJ47" s="419">
        <v>0</v>
      </c>
      <c r="CK47" s="419">
        <v>0</v>
      </c>
      <c r="CL47" s="419">
        <v>0</v>
      </c>
      <c r="CM47" s="419">
        <v>0</v>
      </c>
      <c r="CN47" s="419">
        <v>0</v>
      </c>
      <c r="CO47" s="419">
        <v>0</v>
      </c>
      <c r="CP47" s="419">
        <v>0</v>
      </c>
      <c r="CQ47" s="419">
        <v>0</v>
      </c>
      <c r="CR47" s="419">
        <v>0</v>
      </c>
      <c r="CS47" s="419">
        <v>0</v>
      </c>
      <c r="CT47" s="419">
        <v>0</v>
      </c>
      <c r="CU47" s="419">
        <v>0</v>
      </c>
      <c r="CV47" s="419">
        <v>0</v>
      </c>
      <c r="CW47" s="419">
        <v>0</v>
      </c>
      <c r="CX47" s="419">
        <v>0</v>
      </c>
      <c r="CY47" s="419">
        <v>0</v>
      </c>
      <c r="CZ47" s="419">
        <v>0</v>
      </c>
      <c r="DA47" s="419">
        <v>0</v>
      </c>
      <c r="DB47" s="419">
        <v>0</v>
      </c>
      <c r="DC47" s="419">
        <v>0</v>
      </c>
      <c r="DD47" s="419">
        <v>0</v>
      </c>
      <c r="DE47" s="419">
        <v>0</v>
      </c>
      <c r="DF47" s="419">
        <v>0</v>
      </c>
      <c r="DG47" s="419">
        <v>0</v>
      </c>
      <c r="DH47" s="419">
        <v>0</v>
      </c>
      <c r="DI47" s="419">
        <v>0</v>
      </c>
      <c r="DJ47" s="419">
        <v>0</v>
      </c>
      <c r="DK47" s="416"/>
    </row>
    <row r="48" spans="1:115" s="420" customFormat="1" ht="16.149999999999999" hidden="1">
      <c r="A48" s="423" t="s">
        <v>4</v>
      </c>
      <c r="B48" s="423">
        <v>1</v>
      </c>
      <c r="C48" s="418" t="s">
        <v>51</v>
      </c>
      <c r="D48" s="419">
        <v>0</v>
      </c>
      <c r="E48" s="419">
        <v>459</v>
      </c>
      <c r="F48" s="419">
        <v>1225</v>
      </c>
      <c r="G48" s="419">
        <v>2013</v>
      </c>
      <c r="H48" s="419">
        <v>2824</v>
      </c>
      <c r="I48" s="419">
        <v>3658</v>
      </c>
      <c r="J48" s="419">
        <v>4516</v>
      </c>
      <c r="K48" s="419">
        <v>4618</v>
      </c>
      <c r="L48" s="419">
        <v>4722</v>
      </c>
      <c r="M48" s="419">
        <v>4828</v>
      </c>
      <c r="N48" s="419">
        <v>4934</v>
      </c>
      <c r="O48" s="419">
        <v>5042</v>
      </c>
      <c r="P48" s="419">
        <v>5152</v>
      </c>
      <c r="Q48" s="419">
        <v>5263</v>
      </c>
      <c r="R48" s="419">
        <v>5376</v>
      </c>
      <c r="S48" s="419">
        <v>5489</v>
      </c>
      <c r="T48" s="419">
        <v>5604</v>
      </c>
      <c r="U48" s="419">
        <v>5720</v>
      </c>
      <c r="V48" s="419">
        <v>5838</v>
      </c>
      <c r="W48" s="419">
        <v>5956</v>
      </c>
      <c r="X48" s="419">
        <v>6074</v>
      </c>
      <c r="Y48" s="419">
        <v>6193</v>
      </c>
      <c r="Z48" s="419">
        <v>6312</v>
      </c>
      <c r="AA48" s="419">
        <v>6432</v>
      </c>
      <c r="AB48" s="419">
        <v>6551</v>
      </c>
      <c r="AC48" s="419">
        <v>6667</v>
      </c>
      <c r="AD48" s="419">
        <v>6783</v>
      </c>
      <c r="AE48" s="419">
        <v>6898</v>
      </c>
      <c r="AF48" s="419">
        <v>7012</v>
      </c>
      <c r="AG48" s="419">
        <v>7125</v>
      </c>
      <c r="AH48" s="419">
        <v>7238</v>
      </c>
      <c r="AI48" s="419">
        <v>7349</v>
      </c>
      <c r="AJ48" s="419">
        <v>7459</v>
      </c>
      <c r="AK48" s="419">
        <v>7568</v>
      </c>
      <c r="AL48" s="419">
        <v>7674</v>
      </c>
      <c r="AM48" s="419">
        <v>7779</v>
      </c>
      <c r="AN48" s="419">
        <v>7881</v>
      </c>
      <c r="AO48" s="419">
        <v>7982</v>
      </c>
      <c r="AP48" s="419">
        <v>8080</v>
      </c>
      <c r="AQ48" s="419">
        <v>8176</v>
      </c>
      <c r="AR48" s="419">
        <v>8270</v>
      </c>
      <c r="AS48" s="419">
        <v>8362</v>
      </c>
      <c r="AT48" s="419">
        <v>8450</v>
      </c>
      <c r="AU48" s="419">
        <v>8536</v>
      </c>
      <c r="AV48" s="419">
        <v>8620</v>
      </c>
      <c r="AW48" s="419">
        <v>8701</v>
      </c>
      <c r="AX48" s="419">
        <v>8778</v>
      </c>
      <c r="AY48" s="419">
        <v>8852</v>
      </c>
      <c r="AZ48" s="419">
        <v>8923</v>
      </c>
      <c r="BA48" s="419">
        <v>8992</v>
      </c>
      <c r="BB48" s="419">
        <v>9058</v>
      </c>
      <c r="BC48" s="419">
        <v>9121</v>
      </c>
      <c r="BD48" s="419">
        <v>9181</v>
      </c>
      <c r="BE48" s="419">
        <v>9239</v>
      </c>
      <c r="BF48" s="419">
        <v>9293</v>
      </c>
      <c r="BG48" s="419">
        <v>9345</v>
      </c>
      <c r="BH48" s="419">
        <v>9393</v>
      </c>
      <c r="BI48" s="419">
        <v>9441</v>
      </c>
      <c r="BJ48" s="419">
        <v>9487</v>
      </c>
      <c r="BK48" s="419">
        <v>9535</v>
      </c>
      <c r="BL48" s="419">
        <v>9589</v>
      </c>
      <c r="BM48" s="419">
        <v>9644</v>
      </c>
      <c r="BN48" s="419">
        <v>9709</v>
      </c>
      <c r="BO48" s="419">
        <v>9807</v>
      </c>
      <c r="BP48" s="419">
        <v>0</v>
      </c>
      <c r="BQ48" s="419">
        <v>0</v>
      </c>
      <c r="BR48" s="419">
        <v>0</v>
      </c>
      <c r="BS48" s="419">
        <v>0</v>
      </c>
      <c r="BT48" s="419">
        <v>0</v>
      </c>
      <c r="BU48" s="419">
        <v>0</v>
      </c>
      <c r="BV48" s="419">
        <v>0</v>
      </c>
      <c r="BW48" s="419">
        <v>0</v>
      </c>
      <c r="BX48" s="419">
        <v>0</v>
      </c>
      <c r="BY48" s="419">
        <v>0</v>
      </c>
      <c r="BZ48" s="419">
        <v>0</v>
      </c>
      <c r="CA48" s="419">
        <v>0</v>
      </c>
      <c r="CB48" s="419">
        <v>0</v>
      </c>
      <c r="CC48" s="419">
        <v>0</v>
      </c>
      <c r="CD48" s="419">
        <v>0</v>
      </c>
      <c r="CE48" s="419">
        <v>0</v>
      </c>
      <c r="CF48" s="419">
        <v>0</v>
      </c>
      <c r="CG48" s="419">
        <v>0</v>
      </c>
      <c r="CH48" s="419">
        <v>0</v>
      </c>
      <c r="CI48" s="419">
        <v>0</v>
      </c>
      <c r="CJ48" s="419">
        <v>0</v>
      </c>
      <c r="CK48" s="419">
        <v>0</v>
      </c>
      <c r="CL48" s="419">
        <v>0</v>
      </c>
      <c r="CM48" s="419">
        <v>0</v>
      </c>
      <c r="CN48" s="419">
        <v>0</v>
      </c>
      <c r="CO48" s="419">
        <v>0</v>
      </c>
      <c r="CP48" s="419">
        <v>0</v>
      </c>
      <c r="CQ48" s="419">
        <v>0</v>
      </c>
      <c r="CR48" s="419">
        <v>0</v>
      </c>
      <c r="CS48" s="419">
        <v>0</v>
      </c>
      <c r="CT48" s="419">
        <v>0</v>
      </c>
      <c r="CU48" s="419">
        <v>0</v>
      </c>
      <c r="CV48" s="419">
        <v>0</v>
      </c>
      <c r="CW48" s="419">
        <v>0</v>
      </c>
      <c r="CX48" s="419">
        <v>0</v>
      </c>
      <c r="CY48" s="419">
        <v>0</v>
      </c>
      <c r="CZ48" s="419">
        <v>0</v>
      </c>
      <c r="DA48" s="419">
        <v>0</v>
      </c>
      <c r="DB48" s="419">
        <v>0</v>
      </c>
      <c r="DC48" s="419">
        <v>0</v>
      </c>
      <c r="DD48" s="419">
        <v>0</v>
      </c>
      <c r="DE48" s="419">
        <v>0</v>
      </c>
      <c r="DF48" s="419">
        <v>0</v>
      </c>
      <c r="DG48" s="419">
        <v>0</v>
      </c>
      <c r="DH48" s="419">
        <v>0</v>
      </c>
      <c r="DI48" s="419">
        <v>0</v>
      </c>
      <c r="DJ48" s="419">
        <v>0</v>
      </c>
      <c r="DK48" s="416"/>
    </row>
    <row r="49" spans="1:115" s="420" customFormat="1" ht="16.149999999999999" hidden="1">
      <c r="A49" s="423" t="s">
        <v>4</v>
      </c>
      <c r="B49" s="423">
        <v>1</v>
      </c>
      <c r="C49" s="418" t="s">
        <v>52</v>
      </c>
      <c r="D49" s="419">
        <v>0</v>
      </c>
      <c r="E49" s="419">
        <v>470</v>
      </c>
      <c r="F49" s="419">
        <v>1253</v>
      </c>
      <c r="G49" s="419">
        <v>2058</v>
      </c>
      <c r="H49" s="419">
        <v>2887</v>
      </c>
      <c r="I49" s="419">
        <v>3740</v>
      </c>
      <c r="J49" s="419">
        <v>4618</v>
      </c>
      <c r="K49" s="419">
        <v>4722</v>
      </c>
      <c r="L49" s="419">
        <v>4828</v>
      </c>
      <c r="M49" s="419">
        <v>4934</v>
      </c>
      <c r="N49" s="419">
        <v>5042</v>
      </c>
      <c r="O49" s="419">
        <v>5152</v>
      </c>
      <c r="P49" s="419">
        <v>5263</v>
      </c>
      <c r="Q49" s="419">
        <v>5376</v>
      </c>
      <c r="R49" s="419">
        <v>5489</v>
      </c>
      <c r="S49" s="419">
        <v>5604</v>
      </c>
      <c r="T49" s="419">
        <v>5720</v>
      </c>
      <c r="U49" s="419">
        <v>5838</v>
      </c>
      <c r="V49" s="419">
        <v>5956</v>
      </c>
      <c r="W49" s="419">
        <v>6074</v>
      </c>
      <c r="X49" s="419">
        <v>6193</v>
      </c>
      <c r="Y49" s="419">
        <v>6312</v>
      </c>
      <c r="Z49" s="419">
        <v>6432</v>
      </c>
      <c r="AA49" s="419">
        <v>6551</v>
      </c>
      <c r="AB49" s="419">
        <v>6667</v>
      </c>
      <c r="AC49" s="419">
        <v>6783</v>
      </c>
      <c r="AD49" s="419">
        <v>6898</v>
      </c>
      <c r="AE49" s="419">
        <v>7012</v>
      </c>
      <c r="AF49" s="419">
        <v>7125</v>
      </c>
      <c r="AG49" s="419">
        <v>7238</v>
      </c>
      <c r="AH49" s="419">
        <v>7349</v>
      </c>
      <c r="AI49" s="419">
        <v>7459</v>
      </c>
      <c r="AJ49" s="419">
        <v>7568</v>
      </c>
      <c r="AK49" s="419">
        <v>7674</v>
      </c>
      <c r="AL49" s="419">
        <v>7779</v>
      </c>
      <c r="AM49" s="419">
        <v>7881</v>
      </c>
      <c r="AN49" s="419">
        <v>7982</v>
      </c>
      <c r="AO49" s="419">
        <v>8080</v>
      </c>
      <c r="AP49" s="419">
        <v>8176</v>
      </c>
      <c r="AQ49" s="419">
        <v>8270</v>
      </c>
      <c r="AR49" s="419">
        <v>8362</v>
      </c>
      <c r="AS49" s="419">
        <v>8450</v>
      </c>
      <c r="AT49" s="419">
        <v>8536</v>
      </c>
      <c r="AU49" s="419">
        <v>8620</v>
      </c>
      <c r="AV49" s="419">
        <v>8701</v>
      </c>
      <c r="AW49" s="419">
        <v>8778</v>
      </c>
      <c r="AX49" s="419">
        <v>8852</v>
      </c>
      <c r="AY49" s="419">
        <v>8923</v>
      </c>
      <c r="AZ49" s="419">
        <v>8992</v>
      </c>
      <c r="BA49" s="419">
        <v>9058</v>
      </c>
      <c r="BB49" s="419">
        <v>9121</v>
      </c>
      <c r="BC49" s="419">
        <v>9181</v>
      </c>
      <c r="BD49" s="419">
        <v>9239</v>
      </c>
      <c r="BE49" s="419">
        <v>9293</v>
      </c>
      <c r="BF49" s="419">
        <v>9345</v>
      </c>
      <c r="BG49" s="419">
        <v>9393</v>
      </c>
      <c r="BH49" s="419">
        <v>9441</v>
      </c>
      <c r="BI49" s="419">
        <v>9487</v>
      </c>
      <c r="BJ49" s="419">
        <v>9535</v>
      </c>
      <c r="BK49" s="419">
        <v>9589</v>
      </c>
      <c r="BL49" s="419">
        <v>9644</v>
      </c>
      <c r="BM49" s="419">
        <v>9709</v>
      </c>
      <c r="BN49" s="419">
        <v>9807</v>
      </c>
      <c r="BO49" s="419">
        <v>0</v>
      </c>
      <c r="BP49" s="419">
        <v>0</v>
      </c>
      <c r="BQ49" s="419">
        <v>0</v>
      </c>
      <c r="BR49" s="419">
        <v>0</v>
      </c>
      <c r="BS49" s="419">
        <v>0</v>
      </c>
      <c r="BT49" s="419">
        <v>0</v>
      </c>
      <c r="BU49" s="419">
        <v>0</v>
      </c>
      <c r="BV49" s="419">
        <v>0</v>
      </c>
      <c r="BW49" s="419">
        <v>0</v>
      </c>
      <c r="BX49" s="419">
        <v>0</v>
      </c>
      <c r="BY49" s="419">
        <v>0</v>
      </c>
      <c r="BZ49" s="419">
        <v>0</v>
      </c>
      <c r="CA49" s="419">
        <v>0</v>
      </c>
      <c r="CB49" s="419">
        <v>0</v>
      </c>
      <c r="CC49" s="419">
        <v>0</v>
      </c>
      <c r="CD49" s="419">
        <v>0</v>
      </c>
      <c r="CE49" s="419">
        <v>0</v>
      </c>
      <c r="CF49" s="419">
        <v>0</v>
      </c>
      <c r="CG49" s="419">
        <v>0</v>
      </c>
      <c r="CH49" s="419">
        <v>0</v>
      </c>
      <c r="CI49" s="419">
        <v>0</v>
      </c>
      <c r="CJ49" s="419">
        <v>0</v>
      </c>
      <c r="CK49" s="419">
        <v>0</v>
      </c>
      <c r="CL49" s="419">
        <v>0</v>
      </c>
      <c r="CM49" s="419">
        <v>0</v>
      </c>
      <c r="CN49" s="419">
        <v>0</v>
      </c>
      <c r="CO49" s="419">
        <v>0</v>
      </c>
      <c r="CP49" s="419">
        <v>0</v>
      </c>
      <c r="CQ49" s="419">
        <v>0</v>
      </c>
      <c r="CR49" s="419">
        <v>0</v>
      </c>
      <c r="CS49" s="419">
        <v>0</v>
      </c>
      <c r="CT49" s="419">
        <v>0</v>
      </c>
      <c r="CU49" s="419">
        <v>0</v>
      </c>
      <c r="CV49" s="419">
        <v>0</v>
      </c>
      <c r="CW49" s="419">
        <v>0</v>
      </c>
      <c r="CX49" s="419">
        <v>0</v>
      </c>
      <c r="CY49" s="419">
        <v>0</v>
      </c>
      <c r="CZ49" s="419">
        <v>0</v>
      </c>
      <c r="DA49" s="419">
        <v>0</v>
      </c>
      <c r="DB49" s="419">
        <v>0</v>
      </c>
      <c r="DC49" s="419">
        <v>0</v>
      </c>
      <c r="DD49" s="419">
        <v>0</v>
      </c>
      <c r="DE49" s="419">
        <v>0</v>
      </c>
      <c r="DF49" s="419">
        <v>0</v>
      </c>
      <c r="DG49" s="419">
        <v>0</v>
      </c>
      <c r="DH49" s="419">
        <v>0</v>
      </c>
      <c r="DI49" s="419">
        <v>0</v>
      </c>
      <c r="DJ49" s="419">
        <v>0</v>
      </c>
      <c r="DK49" s="416"/>
    </row>
    <row r="50" spans="1:115" s="420" customFormat="1" ht="16.149999999999999" hidden="1">
      <c r="A50" s="423" t="s">
        <v>4</v>
      </c>
      <c r="B50" s="423">
        <v>1</v>
      </c>
      <c r="C50" s="418" t="s">
        <v>53</v>
      </c>
      <c r="D50" s="419">
        <v>0</v>
      </c>
      <c r="E50" s="419">
        <v>480</v>
      </c>
      <c r="F50" s="419">
        <v>1281</v>
      </c>
      <c r="G50" s="419">
        <v>2104</v>
      </c>
      <c r="H50" s="419">
        <v>2952</v>
      </c>
      <c r="I50" s="419">
        <v>3824</v>
      </c>
      <c r="J50" s="419">
        <v>4722</v>
      </c>
      <c r="K50" s="419">
        <v>4828</v>
      </c>
      <c r="L50" s="419">
        <v>4934</v>
      </c>
      <c r="M50" s="419">
        <v>5042</v>
      </c>
      <c r="N50" s="419">
        <v>5152</v>
      </c>
      <c r="O50" s="419">
        <v>5263</v>
      </c>
      <c r="P50" s="419">
        <v>5376</v>
      </c>
      <c r="Q50" s="419">
        <v>5489</v>
      </c>
      <c r="R50" s="419">
        <v>5604</v>
      </c>
      <c r="S50" s="419">
        <v>5720</v>
      </c>
      <c r="T50" s="419">
        <v>5838</v>
      </c>
      <c r="U50" s="419">
        <v>5956</v>
      </c>
      <c r="V50" s="419">
        <v>6074</v>
      </c>
      <c r="W50" s="419">
        <v>6193</v>
      </c>
      <c r="X50" s="419">
        <v>6312</v>
      </c>
      <c r="Y50" s="419">
        <v>6432</v>
      </c>
      <c r="Z50" s="419">
        <v>6551</v>
      </c>
      <c r="AA50" s="419">
        <v>6667</v>
      </c>
      <c r="AB50" s="419">
        <v>6783</v>
      </c>
      <c r="AC50" s="419">
        <v>6898</v>
      </c>
      <c r="AD50" s="419">
        <v>7012</v>
      </c>
      <c r="AE50" s="419">
        <v>7125</v>
      </c>
      <c r="AF50" s="419">
        <v>7238</v>
      </c>
      <c r="AG50" s="419">
        <v>7349</v>
      </c>
      <c r="AH50" s="419">
        <v>7459</v>
      </c>
      <c r="AI50" s="419">
        <v>7568</v>
      </c>
      <c r="AJ50" s="419">
        <v>7674</v>
      </c>
      <c r="AK50" s="419">
        <v>7779</v>
      </c>
      <c r="AL50" s="419">
        <v>7881</v>
      </c>
      <c r="AM50" s="419">
        <v>7982</v>
      </c>
      <c r="AN50" s="419">
        <v>8080</v>
      </c>
      <c r="AO50" s="419">
        <v>8176</v>
      </c>
      <c r="AP50" s="419">
        <v>8270</v>
      </c>
      <c r="AQ50" s="419">
        <v>8362</v>
      </c>
      <c r="AR50" s="419">
        <v>8450</v>
      </c>
      <c r="AS50" s="419">
        <v>8536</v>
      </c>
      <c r="AT50" s="419">
        <v>8620</v>
      </c>
      <c r="AU50" s="419">
        <v>8701</v>
      </c>
      <c r="AV50" s="419">
        <v>8778</v>
      </c>
      <c r="AW50" s="419">
        <v>8852</v>
      </c>
      <c r="AX50" s="419">
        <v>8923</v>
      </c>
      <c r="AY50" s="419">
        <v>8992</v>
      </c>
      <c r="AZ50" s="419">
        <v>9058</v>
      </c>
      <c r="BA50" s="419">
        <v>9121</v>
      </c>
      <c r="BB50" s="419">
        <v>9181</v>
      </c>
      <c r="BC50" s="419">
        <v>9239</v>
      </c>
      <c r="BD50" s="419">
        <v>9293</v>
      </c>
      <c r="BE50" s="419">
        <v>9345</v>
      </c>
      <c r="BF50" s="419">
        <v>9393</v>
      </c>
      <c r="BG50" s="419">
        <v>9441</v>
      </c>
      <c r="BH50" s="419">
        <v>9487</v>
      </c>
      <c r="BI50" s="419">
        <v>9535</v>
      </c>
      <c r="BJ50" s="419">
        <v>9589</v>
      </c>
      <c r="BK50" s="419">
        <v>9644</v>
      </c>
      <c r="BL50" s="419">
        <v>9709</v>
      </c>
      <c r="BM50" s="419">
        <v>9807</v>
      </c>
      <c r="BN50" s="419">
        <v>0</v>
      </c>
      <c r="BO50" s="419">
        <v>0</v>
      </c>
      <c r="BP50" s="419">
        <v>0</v>
      </c>
      <c r="BQ50" s="419">
        <v>0</v>
      </c>
      <c r="BR50" s="419">
        <v>0</v>
      </c>
      <c r="BS50" s="419">
        <v>0</v>
      </c>
      <c r="BT50" s="419">
        <v>0</v>
      </c>
      <c r="BU50" s="419">
        <v>0</v>
      </c>
      <c r="BV50" s="419">
        <v>0</v>
      </c>
      <c r="BW50" s="419">
        <v>0</v>
      </c>
      <c r="BX50" s="419">
        <v>0</v>
      </c>
      <c r="BY50" s="419">
        <v>0</v>
      </c>
      <c r="BZ50" s="419">
        <v>0</v>
      </c>
      <c r="CA50" s="419">
        <v>0</v>
      </c>
      <c r="CB50" s="419">
        <v>0</v>
      </c>
      <c r="CC50" s="419">
        <v>0</v>
      </c>
      <c r="CD50" s="419">
        <v>0</v>
      </c>
      <c r="CE50" s="419">
        <v>0</v>
      </c>
      <c r="CF50" s="419">
        <v>0</v>
      </c>
      <c r="CG50" s="419">
        <v>0</v>
      </c>
      <c r="CH50" s="419">
        <v>0</v>
      </c>
      <c r="CI50" s="419">
        <v>0</v>
      </c>
      <c r="CJ50" s="419">
        <v>0</v>
      </c>
      <c r="CK50" s="419">
        <v>0</v>
      </c>
      <c r="CL50" s="419">
        <v>0</v>
      </c>
      <c r="CM50" s="419">
        <v>0</v>
      </c>
      <c r="CN50" s="419">
        <v>0</v>
      </c>
      <c r="CO50" s="419">
        <v>0</v>
      </c>
      <c r="CP50" s="419">
        <v>0</v>
      </c>
      <c r="CQ50" s="419">
        <v>0</v>
      </c>
      <c r="CR50" s="419">
        <v>0</v>
      </c>
      <c r="CS50" s="419">
        <v>0</v>
      </c>
      <c r="CT50" s="419">
        <v>0</v>
      </c>
      <c r="CU50" s="419">
        <v>0</v>
      </c>
      <c r="CV50" s="419">
        <v>0</v>
      </c>
      <c r="CW50" s="419">
        <v>0</v>
      </c>
      <c r="CX50" s="419">
        <v>0</v>
      </c>
      <c r="CY50" s="419">
        <v>0</v>
      </c>
      <c r="CZ50" s="419">
        <v>0</v>
      </c>
      <c r="DA50" s="419">
        <v>0</v>
      </c>
      <c r="DB50" s="419">
        <v>0</v>
      </c>
      <c r="DC50" s="419">
        <v>0</v>
      </c>
      <c r="DD50" s="419">
        <v>0</v>
      </c>
      <c r="DE50" s="419">
        <v>0</v>
      </c>
      <c r="DF50" s="419">
        <v>0</v>
      </c>
      <c r="DG50" s="419">
        <v>0</v>
      </c>
      <c r="DH50" s="419">
        <v>0</v>
      </c>
      <c r="DI50" s="419">
        <v>0</v>
      </c>
      <c r="DJ50" s="419">
        <v>0</v>
      </c>
      <c r="DK50" s="416"/>
    </row>
    <row r="51" spans="1:115" s="420" customFormat="1" ht="16.149999999999999" hidden="1">
      <c r="A51" s="423" t="s">
        <v>4</v>
      </c>
      <c r="B51" s="423">
        <v>1</v>
      </c>
      <c r="C51" s="418" t="s">
        <v>54</v>
      </c>
      <c r="D51" s="419">
        <v>0</v>
      </c>
      <c r="E51" s="419">
        <v>491</v>
      </c>
      <c r="F51" s="419">
        <v>1309</v>
      </c>
      <c r="G51" s="419">
        <v>2151</v>
      </c>
      <c r="H51" s="419">
        <v>3017</v>
      </c>
      <c r="I51" s="419">
        <v>3909</v>
      </c>
      <c r="J51" s="419">
        <v>4828</v>
      </c>
      <c r="K51" s="419">
        <v>4934</v>
      </c>
      <c r="L51" s="419">
        <v>5042</v>
      </c>
      <c r="M51" s="419">
        <v>5152</v>
      </c>
      <c r="N51" s="419">
        <v>5263</v>
      </c>
      <c r="O51" s="419">
        <v>5376</v>
      </c>
      <c r="P51" s="419">
        <v>5489</v>
      </c>
      <c r="Q51" s="419">
        <v>5604</v>
      </c>
      <c r="R51" s="419">
        <v>5720</v>
      </c>
      <c r="S51" s="419">
        <v>5838</v>
      </c>
      <c r="T51" s="419">
        <v>5956</v>
      </c>
      <c r="U51" s="419">
        <v>6074</v>
      </c>
      <c r="V51" s="419">
        <v>6193</v>
      </c>
      <c r="W51" s="419">
        <v>6312</v>
      </c>
      <c r="X51" s="419">
        <v>6432</v>
      </c>
      <c r="Y51" s="419">
        <v>6551</v>
      </c>
      <c r="Z51" s="419">
        <v>6667</v>
      </c>
      <c r="AA51" s="419">
        <v>6783</v>
      </c>
      <c r="AB51" s="419">
        <v>6898</v>
      </c>
      <c r="AC51" s="419">
        <v>7012</v>
      </c>
      <c r="AD51" s="419">
        <v>7125</v>
      </c>
      <c r="AE51" s="419">
        <v>7238</v>
      </c>
      <c r="AF51" s="419">
        <v>7349</v>
      </c>
      <c r="AG51" s="419">
        <v>7459</v>
      </c>
      <c r="AH51" s="419">
        <v>7568</v>
      </c>
      <c r="AI51" s="419">
        <v>7674</v>
      </c>
      <c r="AJ51" s="419">
        <v>7779</v>
      </c>
      <c r="AK51" s="419">
        <v>7881</v>
      </c>
      <c r="AL51" s="419">
        <v>7982</v>
      </c>
      <c r="AM51" s="419">
        <v>8080</v>
      </c>
      <c r="AN51" s="419">
        <v>8176</v>
      </c>
      <c r="AO51" s="419">
        <v>8270</v>
      </c>
      <c r="AP51" s="419">
        <v>8362</v>
      </c>
      <c r="AQ51" s="419">
        <v>8450</v>
      </c>
      <c r="AR51" s="419">
        <v>8536</v>
      </c>
      <c r="AS51" s="419">
        <v>8620</v>
      </c>
      <c r="AT51" s="419">
        <v>8701</v>
      </c>
      <c r="AU51" s="419">
        <v>8778</v>
      </c>
      <c r="AV51" s="419">
        <v>8852</v>
      </c>
      <c r="AW51" s="419">
        <v>8923</v>
      </c>
      <c r="AX51" s="419">
        <v>8992</v>
      </c>
      <c r="AY51" s="419">
        <v>9058</v>
      </c>
      <c r="AZ51" s="419">
        <v>9121</v>
      </c>
      <c r="BA51" s="419">
        <v>9181</v>
      </c>
      <c r="BB51" s="419">
        <v>9239</v>
      </c>
      <c r="BC51" s="419">
        <v>9293</v>
      </c>
      <c r="BD51" s="419">
        <v>9345</v>
      </c>
      <c r="BE51" s="419">
        <v>9393</v>
      </c>
      <c r="BF51" s="419">
        <v>9441</v>
      </c>
      <c r="BG51" s="419">
        <v>9487</v>
      </c>
      <c r="BH51" s="419">
        <v>9535</v>
      </c>
      <c r="BI51" s="419">
        <v>9589</v>
      </c>
      <c r="BJ51" s="419">
        <v>9644</v>
      </c>
      <c r="BK51" s="419">
        <v>9709</v>
      </c>
      <c r="BL51" s="419">
        <v>9807</v>
      </c>
      <c r="BM51" s="419">
        <v>0</v>
      </c>
      <c r="BN51" s="419">
        <v>0</v>
      </c>
      <c r="BO51" s="419">
        <v>0</v>
      </c>
      <c r="BP51" s="419">
        <v>0</v>
      </c>
      <c r="BQ51" s="419">
        <v>0</v>
      </c>
      <c r="BR51" s="419">
        <v>0</v>
      </c>
      <c r="BS51" s="419">
        <v>0</v>
      </c>
      <c r="BT51" s="419">
        <v>0</v>
      </c>
      <c r="BU51" s="419">
        <v>0</v>
      </c>
      <c r="BV51" s="419">
        <v>0</v>
      </c>
      <c r="BW51" s="419">
        <v>0</v>
      </c>
      <c r="BX51" s="419">
        <v>0</v>
      </c>
      <c r="BY51" s="419">
        <v>0</v>
      </c>
      <c r="BZ51" s="419">
        <v>0</v>
      </c>
      <c r="CA51" s="419">
        <v>0</v>
      </c>
      <c r="CB51" s="419">
        <v>0</v>
      </c>
      <c r="CC51" s="419">
        <v>0</v>
      </c>
      <c r="CD51" s="419">
        <v>0</v>
      </c>
      <c r="CE51" s="419">
        <v>0</v>
      </c>
      <c r="CF51" s="419">
        <v>0</v>
      </c>
      <c r="CG51" s="419">
        <v>0</v>
      </c>
      <c r="CH51" s="419">
        <v>0</v>
      </c>
      <c r="CI51" s="419">
        <v>0</v>
      </c>
      <c r="CJ51" s="419">
        <v>0</v>
      </c>
      <c r="CK51" s="419">
        <v>0</v>
      </c>
      <c r="CL51" s="419">
        <v>0</v>
      </c>
      <c r="CM51" s="419">
        <v>0</v>
      </c>
      <c r="CN51" s="419">
        <v>0</v>
      </c>
      <c r="CO51" s="419">
        <v>0</v>
      </c>
      <c r="CP51" s="419">
        <v>0</v>
      </c>
      <c r="CQ51" s="419">
        <v>0</v>
      </c>
      <c r="CR51" s="419">
        <v>0</v>
      </c>
      <c r="CS51" s="419">
        <v>0</v>
      </c>
      <c r="CT51" s="419">
        <v>0</v>
      </c>
      <c r="CU51" s="419">
        <v>0</v>
      </c>
      <c r="CV51" s="419">
        <v>0</v>
      </c>
      <c r="CW51" s="419">
        <v>0</v>
      </c>
      <c r="CX51" s="419">
        <v>0</v>
      </c>
      <c r="CY51" s="419">
        <v>0</v>
      </c>
      <c r="CZ51" s="419">
        <v>0</v>
      </c>
      <c r="DA51" s="419">
        <v>0</v>
      </c>
      <c r="DB51" s="419">
        <v>0</v>
      </c>
      <c r="DC51" s="419">
        <v>0</v>
      </c>
      <c r="DD51" s="419">
        <v>0</v>
      </c>
      <c r="DE51" s="419">
        <v>0</v>
      </c>
      <c r="DF51" s="419">
        <v>0</v>
      </c>
      <c r="DG51" s="419">
        <v>0</v>
      </c>
      <c r="DH51" s="419">
        <v>0</v>
      </c>
      <c r="DI51" s="419">
        <v>0</v>
      </c>
      <c r="DJ51" s="419">
        <v>0</v>
      </c>
      <c r="DK51" s="416"/>
    </row>
    <row r="52" spans="1:115" s="420" customFormat="1" ht="16.149999999999999" hidden="1">
      <c r="A52" s="423" t="s">
        <v>4</v>
      </c>
      <c r="B52" s="423">
        <v>1</v>
      </c>
      <c r="C52" s="418" t="s">
        <v>55</v>
      </c>
      <c r="D52" s="419">
        <v>0</v>
      </c>
      <c r="E52" s="419">
        <v>502</v>
      </c>
      <c r="F52" s="419">
        <v>1338</v>
      </c>
      <c r="G52" s="419">
        <v>2198</v>
      </c>
      <c r="H52" s="419">
        <v>3084</v>
      </c>
      <c r="I52" s="419">
        <v>3996</v>
      </c>
      <c r="J52" s="419">
        <v>4934</v>
      </c>
      <c r="K52" s="419">
        <v>5042</v>
      </c>
      <c r="L52" s="419">
        <v>5152</v>
      </c>
      <c r="M52" s="419">
        <v>5263</v>
      </c>
      <c r="N52" s="419">
        <v>5376</v>
      </c>
      <c r="O52" s="419">
        <v>5489</v>
      </c>
      <c r="P52" s="419">
        <v>5604</v>
      </c>
      <c r="Q52" s="419">
        <v>5720</v>
      </c>
      <c r="R52" s="419">
        <v>5838</v>
      </c>
      <c r="S52" s="419">
        <v>5956</v>
      </c>
      <c r="T52" s="419">
        <v>6074</v>
      </c>
      <c r="U52" s="419">
        <v>6193</v>
      </c>
      <c r="V52" s="419">
        <v>6312</v>
      </c>
      <c r="W52" s="419">
        <v>6432</v>
      </c>
      <c r="X52" s="419">
        <v>6551</v>
      </c>
      <c r="Y52" s="419">
        <v>6667</v>
      </c>
      <c r="Z52" s="419">
        <v>6783</v>
      </c>
      <c r="AA52" s="419">
        <v>6898</v>
      </c>
      <c r="AB52" s="419">
        <v>7012</v>
      </c>
      <c r="AC52" s="419">
        <v>7125</v>
      </c>
      <c r="AD52" s="419">
        <v>7238</v>
      </c>
      <c r="AE52" s="419">
        <v>7349</v>
      </c>
      <c r="AF52" s="419">
        <v>7459</v>
      </c>
      <c r="AG52" s="419">
        <v>7568</v>
      </c>
      <c r="AH52" s="419">
        <v>7674</v>
      </c>
      <c r="AI52" s="419">
        <v>7779</v>
      </c>
      <c r="AJ52" s="419">
        <v>7881</v>
      </c>
      <c r="AK52" s="419">
        <v>7982</v>
      </c>
      <c r="AL52" s="419">
        <v>8080</v>
      </c>
      <c r="AM52" s="419">
        <v>8176</v>
      </c>
      <c r="AN52" s="419">
        <v>8270</v>
      </c>
      <c r="AO52" s="419">
        <v>8362</v>
      </c>
      <c r="AP52" s="419">
        <v>8450</v>
      </c>
      <c r="AQ52" s="419">
        <v>8536</v>
      </c>
      <c r="AR52" s="419">
        <v>8620</v>
      </c>
      <c r="AS52" s="419">
        <v>8701</v>
      </c>
      <c r="AT52" s="419">
        <v>8778</v>
      </c>
      <c r="AU52" s="419">
        <v>8852</v>
      </c>
      <c r="AV52" s="419">
        <v>8923</v>
      </c>
      <c r="AW52" s="419">
        <v>8992</v>
      </c>
      <c r="AX52" s="419">
        <v>9058</v>
      </c>
      <c r="AY52" s="419">
        <v>9121</v>
      </c>
      <c r="AZ52" s="419">
        <v>9181</v>
      </c>
      <c r="BA52" s="419">
        <v>9239</v>
      </c>
      <c r="BB52" s="419">
        <v>9293</v>
      </c>
      <c r="BC52" s="419">
        <v>9345</v>
      </c>
      <c r="BD52" s="419">
        <v>9393</v>
      </c>
      <c r="BE52" s="419">
        <v>9441</v>
      </c>
      <c r="BF52" s="419">
        <v>9487</v>
      </c>
      <c r="BG52" s="419">
        <v>9535</v>
      </c>
      <c r="BH52" s="419">
        <v>9589</v>
      </c>
      <c r="BI52" s="419">
        <v>9644</v>
      </c>
      <c r="BJ52" s="419">
        <v>9709</v>
      </c>
      <c r="BK52" s="419">
        <v>9807</v>
      </c>
      <c r="BL52" s="419">
        <v>0</v>
      </c>
      <c r="BM52" s="419">
        <v>0</v>
      </c>
      <c r="BN52" s="419">
        <v>0</v>
      </c>
      <c r="BO52" s="419">
        <v>0</v>
      </c>
      <c r="BP52" s="419">
        <v>0</v>
      </c>
      <c r="BQ52" s="419">
        <v>0</v>
      </c>
      <c r="BR52" s="419">
        <v>0</v>
      </c>
      <c r="BS52" s="419">
        <v>0</v>
      </c>
      <c r="BT52" s="419">
        <v>0</v>
      </c>
      <c r="BU52" s="419">
        <v>0</v>
      </c>
      <c r="BV52" s="419">
        <v>0</v>
      </c>
      <c r="BW52" s="419">
        <v>0</v>
      </c>
      <c r="BX52" s="419">
        <v>0</v>
      </c>
      <c r="BY52" s="419">
        <v>0</v>
      </c>
      <c r="BZ52" s="419">
        <v>0</v>
      </c>
      <c r="CA52" s="419">
        <v>0</v>
      </c>
      <c r="CB52" s="419">
        <v>0</v>
      </c>
      <c r="CC52" s="419">
        <v>0</v>
      </c>
      <c r="CD52" s="419">
        <v>0</v>
      </c>
      <c r="CE52" s="419">
        <v>0</v>
      </c>
      <c r="CF52" s="419">
        <v>0</v>
      </c>
      <c r="CG52" s="419">
        <v>0</v>
      </c>
      <c r="CH52" s="419">
        <v>0</v>
      </c>
      <c r="CI52" s="419">
        <v>0</v>
      </c>
      <c r="CJ52" s="419">
        <v>0</v>
      </c>
      <c r="CK52" s="419">
        <v>0</v>
      </c>
      <c r="CL52" s="419">
        <v>0</v>
      </c>
      <c r="CM52" s="419">
        <v>0</v>
      </c>
      <c r="CN52" s="419">
        <v>0</v>
      </c>
      <c r="CO52" s="419">
        <v>0</v>
      </c>
      <c r="CP52" s="419">
        <v>0</v>
      </c>
      <c r="CQ52" s="419">
        <v>0</v>
      </c>
      <c r="CR52" s="419">
        <v>0</v>
      </c>
      <c r="CS52" s="419">
        <v>0</v>
      </c>
      <c r="CT52" s="419">
        <v>0</v>
      </c>
      <c r="CU52" s="419">
        <v>0</v>
      </c>
      <c r="CV52" s="419">
        <v>0</v>
      </c>
      <c r="CW52" s="419">
        <v>0</v>
      </c>
      <c r="CX52" s="419">
        <v>0</v>
      </c>
      <c r="CY52" s="419">
        <v>0</v>
      </c>
      <c r="CZ52" s="419">
        <v>0</v>
      </c>
      <c r="DA52" s="419">
        <v>0</v>
      </c>
      <c r="DB52" s="419">
        <v>0</v>
      </c>
      <c r="DC52" s="419">
        <v>0</v>
      </c>
      <c r="DD52" s="419">
        <v>0</v>
      </c>
      <c r="DE52" s="419">
        <v>0</v>
      </c>
      <c r="DF52" s="419">
        <v>0</v>
      </c>
      <c r="DG52" s="419">
        <v>0</v>
      </c>
      <c r="DH52" s="419">
        <v>0</v>
      </c>
      <c r="DI52" s="419">
        <v>0</v>
      </c>
      <c r="DJ52" s="419">
        <v>0</v>
      </c>
      <c r="DK52" s="416"/>
    </row>
    <row r="53" spans="1:115" s="420" customFormat="1" ht="16.149999999999999" hidden="1">
      <c r="A53" s="423" t="s">
        <v>4</v>
      </c>
      <c r="B53" s="423">
        <v>1</v>
      </c>
      <c r="C53" s="418" t="s">
        <v>56</v>
      </c>
      <c r="D53" s="419">
        <v>0</v>
      </c>
      <c r="E53" s="419">
        <v>513</v>
      </c>
      <c r="F53" s="419">
        <v>1367</v>
      </c>
      <c r="G53" s="419">
        <v>2246</v>
      </c>
      <c r="H53" s="419">
        <v>3151</v>
      </c>
      <c r="I53" s="419">
        <v>4082</v>
      </c>
      <c r="J53" s="419">
        <v>5042</v>
      </c>
      <c r="K53" s="419">
        <v>5152</v>
      </c>
      <c r="L53" s="419">
        <v>5263</v>
      </c>
      <c r="M53" s="419">
        <v>5376</v>
      </c>
      <c r="N53" s="419">
        <v>5489</v>
      </c>
      <c r="O53" s="419">
        <v>5604</v>
      </c>
      <c r="P53" s="419">
        <v>5720</v>
      </c>
      <c r="Q53" s="419">
        <v>5838</v>
      </c>
      <c r="R53" s="419">
        <v>5956</v>
      </c>
      <c r="S53" s="419">
        <v>6074</v>
      </c>
      <c r="T53" s="419">
        <v>6193</v>
      </c>
      <c r="U53" s="419">
        <v>6312</v>
      </c>
      <c r="V53" s="419">
        <v>6432</v>
      </c>
      <c r="W53" s="419">
        <v>6551</v>
      </c>
      <c r="X53" s="419">
        <v>6667</v>
      </c>
      <c r="Y53" s="419">
        <v>6783</v>
      </c>
      <c r="Z53" s="419">
        <v>6898</v>
      </c>
      <c r="AA53" s="419">
        <v>7012</v>
      </c>
      <c r="AB53" s="419">
        <v>7125</v>
      </c>
      <c r="AC53" s="419">
        <v>7238</v>
      </c>
      <c r="AD53" s="419">
        <v>7349</v>
      </c>
      <c r="AE53" s="419">
        <v>7459</v>
      </c>
      <c r="AF53" s="419">
        <v>7568</v>
      </c>
      <c r="AG53" s="419">
        <v>7674</v>
      </c>
      <c r="AH53" s="419">
        <v>7779</v>
      </c>
      <c r="AI53" s="419">
        <v>7881</v>
      </c>
      <c r="AJ53" s="419">
        <v>7982</v>
      </c>
      <c r="AK53" s="419">
        <v>8080</v>
      </c>
      <c r="AL53" s="419">
        <v>8176</v>
      </c>
      <c r="AM53" s="419">
        <v>8270</v>
      </c>
      <c r="AN53" s="419">
        <v>8362</v>
      </c>
      <c r="AO53" s="419">
        <v>8450</v>
      </c>
      <c r="AP53" s="419">
        <v>8536</v>
      </c>
      <c r="AQ53" s="419">
        <v>8620</v>
      </c>
      <c r="AR53" s="419">
        <v>8701</v>
      </c>
      <c r="AS53" s="419">
        <v>8778</v>
      </c>
      <c r="AT53" s="419">
        <v>8852</v>
      </c>
      <c r="AU53" s="419">
        <v>8923</v>
      </c>
      <c r="AV53" s="419">
        <v>8992</v>
      </c>
      <c r="AW53" s="419">
        <v>9058</v>
      </c>
      <c r="AX53" s="419">
        <v>9121</v>
      </c>
      <c r="AY53" s="419">
        <v>9181</v>
      </c>
      <c r="AZ53" s="419">
        <v>9239</v>
      </c>
      <c r="BA53" s="419">
        <v>9293</v>
      </c>
      <c r="BB53" s="419">
        <v>9345</v>
      </c>
      <c r="BC53" s="419">
        <v>9393</v>
      </c>
      <c r="BD53" s="419">
        <v>9441</v>
      </c>
      <c r="BE53" s="419">
        <v>9487</v>
      </c>
      <c r="BF53" s="419">
        <v>9535</v>
      </c>
      <c r="BG53" s="419">
        <v>9589</v>
      </c>
      <c r="BH53" s="419">
        <v>9644</v>
      </c>
      <c r="BI53" s="419">
        <v>9709</v>
      </c>
      <c r="BJ53" s="419">
        <v>9807</v>
      </c>
      <c r="BK53" s="419">
        <v>0</v>
      </c>
      <c r="BL53" s="419">
        <v>0</v>
      </c>
      <c r="BM53" s="419">
        <v>0</v>
      </c>
      <c r="BN53" s="419">
        <v>0</v>
      </c>
      <c r="BO53" s="419">
        <v>0</v>
      </c>
      <c r="BP53" s="419">
        <v>0</v>
      </c>
      <c r="BQ53" s="419">
        <v>0</v>
      </c>
      <c r="BR53" s="419">
        <v>0</v>
      </c>
      <c r="BS53" s="419">
        <v>0</v>
      </c>
      <c r="BT53" s="419">
        <v>0</v>
      </c>
      <c r="BU53" s="419">
        <v>0</v>
      </c>
      <c r="BV53" s="419">
        <v>0</v>
      </c>
      <c r="BW53" s="419">
        <v>0</v>
      </c>
      <c r="BX53" s="419">
        <v>0</v>
      </c>
      <c r="BY53" s="419">
        <v>0</v>
      </c>
      <c r="BZ53" s="419">
        <v>0</v>
      </c>
      <c r="CA53" s="419">
        <v>0</v>
      </c>
      <c r="CB53" s="419">
        <v>0</v>
      </c>
      <c r="CC53" s="419">
        <v>0</v>
      </c>
      <c r="CD53" s="419">
        <v>0</v>
      </c>
      <c r="CE53" s="419">
        <v>0</v>
      </c>
      <c r="CF53" s="419">
        <v>0</v>
      </c>
      <c r="CG53" s="419">
        <v>0</v>
      </c>
      <c r="CH53" s="419">
        <v>0</v>
      </c>
      <c r="CI53" s="419">
        <v>0</v>
      </c>
      <c r="CJ53" s="419">
        <v>0</v>
      </c>
      <c r="CK53" s="419">
        <v>0</v>
      </c>
      <c r="CL53" s="419">
        <v>0</v>
      </c>
      <c r="CM53" s="419">
        <v>0</v>
      </c>
      <c r="CN53" s="419">
        <v>0</v>
      </c>
      <c r="CO53" s="419">
        <v>0</v>
      </c>
      <c r="CP53" s="419">
        <v>0</v>
      </c>
      <c r="CQ53" s="419">
        <v>0</v>
      </c>
      <c r="CR53" s="419">
        <v>0</v>
      </c>
      <c r="CS53" s="419">
        <v>0</v>
      </c>
      <c r="CT53" s="419">
        <v>0</v>
      </c>
      <c r="CU53" s="419">
        <v>0</v>
      </c>
      <c r="CV53" s="419">
        <v>0</v>
      </c>
      <c r="CW53" s="419">
        <v>0</v>
      </c>
      <c r="CX53" s="419">
        <v>0</v>
      </c>
      <c r="CY53" s="419">
        <v>0</v>
      </c>
      <c r="CZ53" s="419">
        <v>0</v>
      </c>
      <c r="DA53" s="419">
        <v>0</v>
      </c>
      <c r="DB53" s="419">
        <v>0</v>
      </c>
      <c r="DC53" s="419">
        <v>0</v>
      </c>
      <c r="DD53" s="419">
        <v>0</v>
      </c>
      <c r="DE53" s="419">
        <v>0</v>
      </c>
      <c r="DF53" s="419">
        <v>0</v>
      </c>
      <c r="DG53" s="419">
        <v>0</v>
      </c>
      <c r="DH53" s="419">
        <v>0</v>
      </c>
      <c r="DI53" s="419">
        <v>0</v>
      </c>
      <c r="DJ53" s="419">
        <v>0</v>
      </c>
      <c r="DK53" s="416"/>
    </row>
    <row r="54" spans="1:115" s="420" customFormat="1" ht="16.149999999999999" hidden="1">
      <c r="A54" s="423" t="s">
        <v>4</v>
      </c>
      <c r="B54" s="423">
        <v>1</v>
      </c>
      <c r="C54" s="418" t="s">
        <v>57</v>
      </c>
      <c r="D54" s="419">
        <v>0</v>
      </c>
      <c r="E54" s="419">
        <v>524</v>
      </c>
      <c r="F54" s="419">
        <v>1397</v>
      </c>
      <c r="G54" s="419">
        <v>2295</v>
      </c>
      <c r="H54" s="419">
        <v>3219</v>
      </c>
      <c r="I54" s="419">
        <v>4171</v>
      </c>
      <c r="J54" s="419">
        <v>5152</v>
      </c>
      <c r="K54" s="419">
        <v>5263</v>
      </c>
      <c r="L54" s="419">
        <v>5376</v>
      </c>
      <c r="M54" s="419">
        <v>5489</v>
      </c>
      <c r="N54" s="419">
        <v>5604</v>
      </c>
      <c r="O54" s="419">
        <v>5720</v>
      </c>
      <c r="P54" s="419">
        <v>5838</v>
      </c>
      <c r="Q54" s="419">
        <v>5956</v>
      </c>
      <c r="R54" s="419">
        <v>6074</v>
      </c>
      <c r="S54" s="419">
        <v>6193</v>
      </c>
      <c r="T54" s="419">
        <v>6312</v>
      </c>
      <c r="U54" s="419">
        <v>6432</v>
      </c>
      <c r="V54" s="419">
        <v>6551</v>
      </c>
      <c r="W54" s="419">
        <v>6667</v>
      </c>
      <c r="X54" s="419">
        <v>6783</v>
      </c>
      <c r="Y54" s="419">
        <v>6898</v>
      </c>
      <c r="Z54" s="419">
        <v>7012</v>
      </c>
      <c r="AA54" s="419">
        <v>7125</v>
      </c>
      <c r="AB54" s="419">
        <v>7238</v>
      </c>
      <c r="AC54" s="419">
        <v>7349</v>
      </c>
      <c r="AD54" s="419">
        <v>7459</v>
      </c>
      <c r="AE54" s="419">
        <v>7568</v>
      </c>
      <c r="AF54" s="419">
        <v>7674</v>
      </c>
      <c r="AG54" s="419">
        <v>7779</v>
      </c>
      <c r="AH54" s="419">
        <v>7881</v>
      </c>
      <c r="AI54" s="419">
        <v>7982</v>
      </c>
      <c r="AJ54" s="419">
        <v>8080</v>
      </c>
      <c r="AK54" s="419">
        <v>8176</v>
      </c>
      <c r="AL54" s="419">
        <v>8270</v>
      </c>
      <c r="AM54" s="419">
        <v>8362</v>
      </c>
      <c r="AN54" s="419">
        <v>8450</v>
      </c>
      <c r="AO54" s="419">
        <v>8536</v>
      </c>
      <c r="AP54" s="419">
        <v>8620</v>
      </c>
      <c r="AQ54" s="419">
        <v>8701</v>
      </c>
      <c r="AR54" s="419">
        <v>8778</v>
      </c>
      <c r="AS54" s="419">
        <v>8852</v>
      </c>
      <c r="AT54" s="419">
        <v>8923</v>
      </c>
      <c r="AU54" s="419">
        <v>8992</v>
      </c>
      <c r="AV54" s="419">
        <v>9058</v>
      </c>
      <c r="AW54" s="419">
        <v>9121</v>
      </c>
      <c r="AX54" s="419">
        <v>9181</v>
      </c>
      <c r="AY54" s="419">
        <v>9239</v>
      </c>
      <c r="AZ54" s="419">
        <v>9293</v>
      </c>
      <c r="BA54" s="419">
        <v>9345</v>
      </c>
      <c r="BB54" s="419">
        <v>9393</v>
      </c>
      <c r="BC54" s="419">
        <v>9441</v>
      </c>
      <c r="BD54" s="419">
        <v>9487</v>
      </c>
      <c r="BE54" s="419">
        <v>9535</v>
      </c>
      <c r="BF54" s="419">
        <v>9589</v>
      </c>
      <c r="BG54" s="419">
        <v>9644</v>
      </c>
      <c r="BH54" s="419">
        <v>9709</v>
      </c>
      <c r="BI54" s="419">
        <v>9807</v>
      </c>
      <c r="BJ54" s="419">
        <v>0</v>
      </c>
      <c r="BK54" s="419">
        <v>0</v>
      </c>
      <c r="BL54" s="419">
        <v>0</v>
      </c>
      <c r="BM54" s="419">
        <v>0</v>
      </c>
      <c r="BN54" s="419">
        <v>0</v>
      </c>
      <c r="BO54" s="419">
        <v>0</v>
      </c>
      <c r="BP54" s="419">
        <v>0</v>
      </c>
      <c r="BQ54" s="419">
        <v>0</v>
      </c>
      <c r="BR54" s="419">
        <v>0</v>
      </c>
      <c r="BS54" s="419">
        <v>0</v>
      </c>
      <c r="BT54" s="419">
        <v>0</v>
      </c>
      <c r="BU54" s="419">
        <v>0</v>
      </c>
      <c r="BV54" s="419">
        <v>0</v>
      </c>
      <c r="BW54" s="419">
        <v>0</v>
      </c>
      <c r="BX54" s="419">
        <v>0</v>
      </c>
      <c r="BY54" s="419">
        <v>0</v>
      </c>
      <c r="BZ54" s="419">
        <v>0</v>
      </c>
      <c r="CA54" s="419">
        <v>0</v>
      </c>
      <c r="CB54" s="419">
        <v>0</v>
      </c>
      <c r="CC54" s="419">
        <v>0</v>
      </c>
      <c r="CD54" s="419">
        <v>0</v>
      </c>
      <c r="CE54" s="419">
        <v>0</v>
      </c>
      <c r="CF54" s="419">
        <v>0</v>
      </c>
      <c r="CG54" s="419">
        <v>0</v>
      </c>
      <c r="CH54" s="419">
        <v>0</v>
      </c>
      <c r="CI54" s="419">
        <v>0</v>
      </c>
      <c r="CJ54" s="419">
        <v>0</v>
      </c>
      <c r="CK54" s="419">
        <v>0</v>
      </c>
      <c r="CL54" s="419">
        <v>0</v>
      </c>
      <c r="CM54" s="419">
        <v>0</v>
      </c>
      <c r="CN54" s="419">
        <v>0</v>
      </c>
      <c r="CO54" s="419">
        <v>0</v>
      </c>
      <c r="CP54" s="419">
        <v>0</v>
      </c>
      <c r="CQ54" s="419">
        <v>0</v>
      </c>
      <c r="CR54" s="419">
        <v>0</v>
      </c>
      <c r="CS54" s="419">
        <v>0</v>
      </c>
      <c r="CT54" s="419">
        <v>0</v>
      </c>
      <c r="CU54" s="419">
        <v>0</v>
      </c>
      <c r="CV54" s="419">
        <v>0</v>
      </c>
      <c r="CW54" s="419">
        <v>0</v>
      </c>
      <c r="CX54" s="419">
        <v>0</v>
      </c>
      <c r="CY54" s="419">
        <v>0</v>
      </c>
      <c r="CZ54" s="419">
        <v>0</v>
      </c>
      <c r="DA54" s="419">
        <v>0</v>
      </c>
      <c r="DB54" s="419">
        <v>0</v>
      </c>
      <c r="DC54" s="419">
        <v>0</v>
      </c>
      <c r="DD54" s="419">
        <v>0</v>
      </c>
      <c r="DE54" s="419">
        <v>0</v>
      </c>
      <c r="DF54" s="419">
        <v>0</v>
      </c>
      <c r="DG54" s="419">
        <v>0</v>
      </c>
      <c r="DH54" s="419">
        <v>0</v>
      </c>
      <c r="DI54" s="419">
        <v>0</v>
      </c>
      <c r="DJ54" s="419">
        <v>0</v>
      </c>
      <c r="DK54" s="416"/>
    </row>
    <row r="55" spans="1:115" s="420" customFormat="1" ht="16.149999999999999" hidden="1">
      <c r="A55" s="423" t="s">
        <v>4</v>
      </c>
      <c r="B55" s="423">
        <v>1</v>
      </c>
      <c r="C55" s="418" t="s">
        <v>58</v>
      </c>
      <c r="D55" s="419">
        <v>0</v>
      </c>
      <c r="E55" s="419">
        <v>535</v>
      </c>
      <c r="F55" s="419">
        <v>1427</v>
      </c>
      <c r="G55" s="419">
        <v>2343</v>
      </c>
      <c r="H55" s="419">
        <v>3287</v>
      </c>
      <c r="I55" s="419">
        <v>4260</v>
      </c>
      <c r="J55" s="419">
        <v>5263</v>
      </c>
      <c r="K55" s="419">
        <v>5376</v>
      </c>
      <c r="L55" s="419">
        <v>5489</v>
      </c>
      <c r="M55" s="419">
        <v>5604</v>
      </c>
      <c r="N55" s="419">
        <v>5720</v>
      </c>
      <c r="O55" s="419">
        <v>5838</v>
      </c>
      <c r="P55" s="419">
        <v>5956</v>
      </c>
      <c r="Q55" s="419">
        <v>6074</v>
      </c>
      <c r="R55" s="419">
        <v>6193</v>
      </c>
      <c r="S55" s="419">
        <v>6312</v>
      </c>
      <c r="T55" s="419">
        <v>6432</v>
      </c>
      <c r="U55" s="419">
        <v>6551</v>
      </c>
      <c r="V55" s="419">
        <v>6667</v>
      </c>
      <c r="W55" s="419">
        <v>6783</v>
      </c>
      <c r="X55" s="419">
        <v>6898</v>
      </c>
      <c r="Y55" s="419">
        <v>7012</v>
      </c>
      <c r="Z55" s="419">
        <v>7125</v>
      </c>
      <c r="AA55" s="419">
        <v>7238</v>
      </c>
      <c r="AB55" s="419">
        <v>7349</v>
      </c>
      <c r="AC55" s="419">
        <v>7459</v>
      </c>
      <c r="AD55" s="419">
        <v>7568</v>
      </c>
      <c r="AE55" s="419">
        <v>7674</v>
      </c>
      <c r="AF55" s="419">
        <v>7779</v>
      </c>
      <c r="AG55" s="419">
        <v>7881</v>
      </c>
      <c r="AH55" s="419">
        <v>7982</v>
      </c>
      <c r="AI55" s="419">
        <v>8080</v>
      </c>
      <c r="AJ55" s="419">
        <v>8176</v>
      </c>
      <c r="AK55" s="419">
        <v>8270</v>
      </c>
      <c r="AL55" s="419">
        <v>8362</v>
      </c>
      <c r="AM55" s="419">
        <v>8450</v>
      </c>
      <c r="AN55" s="419">
        <v>8536</v>
      </c>
      <c r="AO55" s="419">
        <v>8620</v>
      </c>
      <c r="AP55" s="419">
        <v>8701</v>
      </c>
      <c r="AQ55" s="419">
        <v>8778</v>
      </c>
      <c r="AR55" s="419">
        <v>8852</v>
      </c>
      <c r="AS55" s="419">
        <v>8923</v>
      </c>
      <c r="AT55" s="419">
        <v>8992</v>
      </c>
      <c r="AU55" s="419">
        <v>9058</v>
      </c>
      <c r="AV55" s="419">
        <v>9121</v>
      </c>
      <c r="AW55" s="419">
        <v>9181</v>
      </c>
      <c r="AX55" s="419">
        <v>9239</v>
      </c>
      <c r="AY55" s="419">
        <v>9293</v>
      </c>
      <c r="AZ55" s="419">
        <v>9345</v>
      </c>
      <c r="BA55" s="419">
        <v>9393</v>
      </c>
      <c r="BB55" s="419">
        <v>9441</v>
      </c>
      <c r="BC55" s="419">
        <v>9487</v>
      </c>
      <c r="BD55" s="419">
        <v>9535</v>
      </c>
      <c r="BE55" s="419">
        <v>9589</v>
      </c>
      <c r="BF55" s="419">
        <v>9644</v>
      </c>
      <c r="BG55" s="419">
        <v>9709</v>
      </c>
      <c r="BH55" s="419">
        <v>9807</v>
      </c>
      <c r="BI55" s="419">
        <v>0</v>
      </c>
      <c r="BJ55" s="419">
        <v>0</v>
      </c>
      <c r="BK55" s="419">
        <v>0</v>
      </c>
      <c r="BL55" s="419">
        <v>0</v>
      </c>
      <c r="BM55" s="419">
        <v>0</v>
      </c>
      <c r="BN55" s="419">
        <v>0</v>
      </c>
      <c r="BO55" s="419">
        <v>0</v>
      </c>
      <c r="BP55" s="419">
        <v>0</v>
      </c>
      <c r="BQ55" s="419">
        <v>0</v>
      </c>
      <c r="BR55" s="419">
        <v>0</v>
      </c>
      <c r="BS55" s="419">
        <v>0</v>
      </c>
      <c r="BT55" s="419">
        <v>0</v>
      </c>
      <c r="BU55" s="419">
        <v>0</v>
      </c>
      <c r="BV55" s="419">
        <v>0</v>
      </c>
      <c r="BW55" s="419">
        <v>0</v>
      </c>
      <c r="BX55" s="419">
        <v>0</v>
      </c>
      <c r="BY55" s="419">
        <v>0</v>
      </c>
      <c r="BZ55" s="419">
        <v>0</v>
      </c>
      <c r="CA55" s="419">
        <v>0</v>
      </c>
      <c r="CB55" s="419">
        <v>0</v>
      </c>
      <c r="CC55" s="419">
        <v>0</v>
      </c>
      <c r="CD55" s="419">
        <v>0</v>
      </c>
      <c r="CE55" s="419">
        <v>0</v>
      </c>
      <c r="CF55" s="419">
        <v>0</v>
      </c>
      <c r="CG55" s="419">
        <v>0</v>
      </c>
      <c r="CH55" s="419">
        <v>0</v>
      </c>
      <c r="CI55" s="419">
        <v>0</v>
      </c>
      <c r="CJ55" s="419">
        <v>0</v>
      </c>
      <c r="CK55" s="419">
        <v>0</v>
      </c>
      <c r="CL55" s="419">
        <v>0</v>
      </c>
      <c r="CM55" s="419">
        <v>0</v>
      </c>
      <c r="CN55" s="419">
        <v>0</v>
      </c>
      <c r="CO55" s="419">
        <v>0</v>
      </c>
      <c r="CP55" s="419">
        <v>0</v>
      </c>
      <c r="CQ55" s="419">
        <v>0</v>
      </c>
      <c r="CR55" s="419">
        <v>0</v>
      </c>
      <c r="CS55" s="419">
        <v>0</v>
      </c>
      <c r="CT55" s="419">
        <v>0</v>
      </c>
      <c r="CU55" s="419">
        <v>0</v>
      </c>
      <c r="CV55" s="419">
        <v>0</v>
      </c>
      <c r="CW55" s="419">
        <v>0</v>
      </c>
      <c r="CX55" s="419">
        <v>0</v>
      </c>
      <c r="CY55" s="419">
        <v>0</v>
      </c>
      <c r="CZ55" s="419">
        <v>0</v>
      </c>
      <c r="DA55" s="419">
        <v>0</v>
      </c>
      <c r="DB55" s="419">
        <v>0</v>
      </c>
      <c r="DC55" s="419">
        <v>0</v>
      </c>
      <c r="DD55" s="419">
        <v>0</v>
      </c>
      <c r="DE55" s="419">
        <v>0</v>
      </c>
      <c r="DF55" s="419">
        <v>0</v>
      </c>
      <c r="DG55" s="419">
        <v>0</v>
      </c>
      <c r="DH55" s="419">
        <v>0</v>
      </c>
      <c r="DI55" s="419">
        <v>0</v>
      </c>
      <c r="DJ55" s="419">
        <v>0</v>
      </c>
      <c r="DK55" s="416"/>
    </row>
    <row r="56" spans="1:115" s="420" customFormat="1" ht="16.149999999999999" hidden="1">
      <c r="A56" s="423" t="s">
        <v>4</v>
      </c>
      <c r="B56" s="423">
        <v>1</v>
      </c>
      <c r="C56" s="418" t="s">
        <v>59</v>
      </c>
      <c r="D56" s="419">
        <v>0</v>
      </c>
      <c r="E56" s="419">
        <v>547</v>
      </c>
      <c r="F56" s="419">
        <v>1456</v>
      </c>
      <c r="G56" s="419">
        <v>2392</v>
      </c>
      <c r="H56" s="419">
        <v>3356</v>
      </c>
      <c r="I56" s="419">
        <v>4350</v>
      </c>
      <c r="J56" s="419">
        <v>5376</v>
      </c>
      <c r="K56" s="419">
        <v>5489</v>
      </c>
      <c r="L56" s="419">
        <v>5604</v>
      </c>
      <c r="M56" s="419">
        <v>5720</v>
      </c>
      <c r="N56" s="419">
        <v>5838</v>
      </c>
      <c r="O56" s="419">
        <v>5956</v>
      </c>
      <c r="P56" s="419">
        <v>6074</v>
      </c>
      <c r="Q56" s="419">
        <v>6193</v>
      </c>
      <c r="R56" s="419">
        <v>6312</v>
      </c>
      <c r="S56" s="419">
        <v>6432</v>
      </c>
      <c r="T56" s="419">
        <v>6551</v>
      </c>
      <c r="U56" s="419">
        <v>6667</v>
      </c>
      <c r="V56" s="419">
        <v>6783</v>
      </c>
      <c r="W56" s="419">
        <v>6898</v>
      </c>
      <c r="X56" s="419">
        <v>7012</v>
      </c>
      <c r="Y56" s="419">
        <v>7125</v>
      </c>
      <c r="Z56" s="419">
        <v>7238</v>
      </c>
      <c r="AA56" s="419">
        <v>7349</v>
      </c>
      <c r="AB56" s="419">
        <v>7459</v>
      </c>
      <c r="AC56" s="419">
        <v>7568</v>
      </c>
      <c r="AD56" s="419">
        <v>7674</v>
      </c>
      <c r="AE56" s="419">
        <v>7779</v>
      </c>
      <c r="AF56" s="419">
        <v>7881</v>
      </c>
      <c r="AG56" s="419">
        <v>7982</v>
      </c>
      <c r="AH56" s="419">
        <v>8080</v>
      </c>
      <c r="AI56" s="419">
        <v>8176</v>
      </c>
      <c r="AJ56" s="419">
        <v>8270</v>
      </c>
      <c r="AK56" s="419">
        <v>8362</v>
      </c>
      <c r="AL56" s="419">
        <v>8450</v>
      </c>
      <c r="AM56" s="419">
        <v>8536</v>
      </c>
      <c r="AN56" s="419">
        <v>8620</v>
      </c>
      <c r="AO56" s="419">
        <v>8701</v>
      </c>
      <c r="AP56" s="419">
        <v>8778</v>
      </c>
      <c r="AQ56" s="419">
        <v>8852</v>
      </c>
      <c r="AR56" s="419">
        <v>8923</v>
      </c>
      <c r="AS56" s="419">
        <v>8992</v>
      </c>
      <c r="AT56" s="419">
        <v>9058</v>
      </c>
      <c r="AU56" s="419">
        <v>9121</v>
      </c>
      <c r="AV56" s="419">
        <v>9181</v>
      </c>
      <c r="AW56" s="419">
        <v>9239</v>
      </c>
      <c r="AX56" s="419">
        <v>9293</v>
      </c>
      <c r="AY56" s="419">
        <v>9345</v>
      </c>
      <c r="AZ56" s="419">
        <v>9393</v>
      </c>
      <c r="BA56" s="419">
        <v>9441</v>
      </c>
      <c r="BB56" s="419">
        <v>9487</v>
      </c>
      <c r="BC56" s="419">
        <v>9535</v>
      </c>
      <c r="BD56" s="419">
        <v>9589</v>
      </c>
      <c r="BE56" s="419">
        <v>9644</v>
      </c>
      <c r="BF56" s="419">
        <v>9709</v>
      </c>
      <c r="BG56" s="419">
        <v>9807</v>
      </c>
      <c r="BH56" s="419">
        <v>0</v>
      </c>
      <c r="BI56" s="419">
        <v>0</v>
      </c>
      <c r="BJ56" s="419">
        <v>0</v>
      </c>
      <c r="BK56" s="419">
        <v>0</v>
      </c>
      <c r="BL56" s="419">
        <v>0</v>
      </c>
      <c r="BM56" s="419">
        <v>0</v>
      </c>
      <c r="BN56" s="419">
        <v>0</v>
      </c>
      <c r="BO56" s="419">
        <v>0</v>
      </c>
      <c r="BP56" s="419">
        <v>0</v>
      </c>
      <c r="BQ56" s="419">
        <v>0</v>
      </c>
      <c r="BR56" s="419">
        <v>0</v>
      </c>
      <c r="BS56" s="419">
        <v>0</v>
      </c>
      <c r="BT56" s="419">
        <v>0</v>
      </c>
      <c r="BU56" s="419">
        <v>0</v>
      </c>
      <c r="BV56" s="419">
        <v>0</v>
      </c>
      <c r="BW56" s="419">
        <v>0</v>
      </c>
      <c r="BX56" s="419">
        <v>0</v>
      </c>
      <c r="BY56" s="419">
        <v>0</v>
      </c>
      <c r="BZ56" s="419">
        <v>0</v>
      </c>
      <c r="CA56" s="419">
        <v>0</v>
      </c>
      <c r="CB56" s="419">
        <v>0</v>
      </c>
      <c r="CC56" s="419">
        <v>0</v>
      </c>
      <c r="CD56" s="419">
        <v>0</v>
      </c>
      <c r="CE56" s="419">
        <v>0</v>
      </c>
      <c r="CF56" s="419">
        <v>0</v>
      </c>
      <c r="CG56" s="419">
        <v>0</v>
      </c>
      <c r="CH56" s="419">
        <v>0</v>
      </c>
      <c r="CI56" s="419">
        <v>0</v>
      </c>
      <c r="CJ56" s="419">
        <v>0</v>
      </c>
      <c r="CK56" s="419">
        <v>0</v>
      </c>
      <c r="CL56" s="419">
        <v>0</v>
      </c>
      <c r="CM56" s="419">
        <v>0</v>
      </c>
      <c r="CN56" s="419">
        <v>0</v>
      </c>
      <c r="CO56" s="419">
        <v>0</v>
      </c>
      <c r="CP56" s="419">
        <v>0</v>
      </c>
      <c r="CQ56" s="419">
        <v>0</v>
      </c>
      <c r="CR56" s="419">
        <v>0</v>
      </c>
      <c r="CS56" s="419">
        <v>0</v>
      </c>
      <c r="CT56" s="419">
        <v>0</v>
      </c>
      <c r="CU56" s="419">
        <v>0</v>
      </c>
      <c r="CV56" s="419">
        <v>0</v>
      </c>
      <c r="CW56" s="419">
        <v>0</v>
      </c>
      <c r="CX56" s="419">
        <v>0</v>
      </c>
      <c r="CY56" s="419">
        <v>0</v>
      </c>
      <c r="CZ56" s="419">
        <v>0</v>
      </c>
      <c r="DA56" s="419">
        <v>0</v>
      </c>
      <c r="DB56" s="419">
        <v>0</v>
      </c>
      <c r="DC56" s="419">
        <v>0</v>
      </c>
      <c r="DD56" s="419">
        <v>0</v>
      </c>
      <c r="DE56" s="419">
        <v>0</v>
      </c>
      <c r="DF56" s="419">
        <v>0</v>
      </c>
      <c r="DG56" s="419">
        <v>0</v>
      </c>
      <c r="DH56" s="419">
        <v>0</v>
      </c>
      <c r="DI56" s="419">
        <v>0</v>
      </c>
      <c r="DJ56" s="419">
        <v>0</v>
      </c>
      <c r="DK56" s="416"/>
    </row>
    <row r="57" spans="1:115" s="420" customFormat="1" ht="16.149999999999999" hidden="1">
      <c r="A57" s="423" t="s">
        <v>4</v>
      </c>
      <c r="B57" s="423">
        <v>1</v>
      </c>
      <c r="C57" s="418" t="s">
        <v>60</v>
      </c>
      <c r="D57" s="419">
        <v>0</v>
      </c>
      <c r="E57" s="419">
        <v>558</v>
      </c>
      <c r="F57" s="419">
        <v>1486</v>
      </c>
      <c r="G57" s="419">
        <v>2442</v>
      </c>
      <c r="H57" s="419">
        <v>3427</v>
      </c>
      <c r="I57" s="419">
        <v>4442</v>
      </c>
      <c r="J57" s="419">
        <v>5489</v>
      </c>
      <c r="K57" s="419">
        <v>5604</v>
      </c>
      <c r="L57" s="419">
        <v>5720</v>
      </c>
      <c r="M57" s="419">
        <v>5838</v>
      </c>
      <c r="N57" s="419">
        <v>5956</v>
      </c>
      <c r="O57" s="419">
        <v>6074</v>
      </c>
      <c r="P57" s="419">
        <v>6193</v>
      </c>
      <c r="Q57" s="419">
        <v>6312</v>
      </c>
      <c r="R57" s="419">
        <v>6432</v>
      </c>
      <c r="S57" s="419">
        <v>6551</v>
      </c>
      <c r="T57" s="419">
        <v>6667</v>
      </c>
      <c r="U57" s="419">
        <v>6783</v>
      </c>
      <c r="V57" s="419">
        <v>6898</v>
      </c>
      <c r="W57" s="419">
        <v>7012</v>
      </c>
      <c r="X57" s="419">
        <v>7125</v>
      </c>
      <c r="Y57" s="419">
        <v>7238</v>
      </c>
      <c r="Z57" s="419">
        <v>7349</v>
      </c>
      <c r="AA57" s="419">
        <v>7459</v>
      </c>
      <c r="AB57" s="419">
        <v>7568</v>
      </c>
      <c r="AC57" s="419">
        <v>7674</v>
      </c>
      <c r="AD57" s="419">
        <v>7779</v>
      </c>
      <c r="AE57" s="419">
        <v>7881</v>
      </c>
      <c r="AF57" s="419">
        <v>7982</v>
      </c>
      <c r="AG57" s="419">
        <v>8080</v>
      </c>
      <c r="AH57" s="419">
        <v>8176</v>
      </c>
      <c r="AI57" s="419">
        <v>8270</v>
      </c>
      <c r="AJ57" s="419">
        <v>8362</v>
      </c>
      <c r="AK57" s="419">
        <v>8450</v>
      </c>
      <c r="AL57" s="419">
        <v>8536</v>
      </c>
      <c r="AM57" s="419">
        <v>8620</v>
      </c>
      <c r="AN57" s="419">
        <v>8701</v>
      </c>
      <c r="AO57" s="419">
        <v>8778</v>
      </c>
      <c r="AP57" s="419">
        <v>8852</v>
      </c>
      <c r="AQ57" s="419">
        <v>8923</v>
      </c>
      <c r="AR57" s="419">
        <v>8992</v>
      </c>
      <c r="AS57" s="419">
        <v>9058</v>
      </c>
      <c r="AT57" s="419">
        <v>9121</v>
      </c>
      <c r="AU57" s="419">
        <v>9181</v>
      </c>
      <c r="AV57" s="419">
        <v>9239</v>
      </c>
      <c r="AW57" s="419">
        <v>9293</v>
      </c>
      <c r="AX57" s="419">
        <v>9345</v>
      </c>
      <c r="AY57" s="419">
        <v>9393</v>
      </c>
      <c r="AZ57" s="419">
        <v>9441</v>
      </c>
      <c r="BA57" s="419">
        <v>9487</v>
      </c>
      <c r="BB57" s="419">
        <v>9535</v>
      </c>
      <c r="BC57" s="419">
        <v>9589</v>
      </c>
      <c r="BD57" s="419">
        <v>9644</v>
      </c>
      <c r="BE57" s="419">
        <v>9709</v>
      </c>
      <c r="BF57" s="419">
        <v>9807</v>
      </c>
      <c r="BG57" s="419">
        <v>0</v>
      </c>
      <c r="BH57" s="419">
        <v>0</v>
      </c>
      <c r="BI57" s="419">
        <v>0</v>
      </c>
      <c r="BJ57" s="419">
        <v>0</v>
      </c>
      <c r="BK57" s="419">
        <v>0</v>
      </c>
      <c r="BL57" s="419">
        <v>0</v>
      </c>
      <c r="BM57" s="419">
        <v>0</v>
      </c>
      <c r="BN57" s="419">
        <v>0</v>
      </c>
      <c r="BO57" s="419">
        <v>0</v>
      </c>
      <c r="BP57" s="419">
        <v>0</v>
      </c>
      <c r="BQ57" s="419">
        <v>0</v>
      </c>
      <c r="BR57" s="419">
        <v>0</v>
      </c>
      <c r="BS57" s="419">
        <v>0</v>
      </c>
      <c r="BT57" s="419">
        <v>0</v>
      </c>
      <c r="BU57" s="419">
        <v>0</v>
      </c>
      <c r="BV57" s="419">
        <v>0</v>
      </c>
      <c r="BW57" s="419">
        <v>0</v>
      </c>
      <c r="BX57" s="419">
        <v>0</v>
      </c>
      <c r="BY57" s="419">
        <v>0</v>
      </c>
      <c r="BZ57" s="419">
        <v>0</v>
      </c>
      <c r="CA57" s="419">
        <v>0</v>
      </c>
      <c r="CB57" s="419">
        <v>0</v>
      </c>
      <c r="CC57" s="419">
        <v>0</v>
      </c>
      <c r="CD57" s="419">
        <v>0</v>
      </c>
      <c r="CE57" s="419">
        <v>0</v>
      </c>
      <c r="CF57" s="419">
        <v>0</v>
      </c>
      <c r="CG57" s="419">
        <v>0</v>
      </c>
      <c r="CH57" s="419">
        <v>0</v>
      </c>
      <c r="CI57" s="419">
        <v>0</v>
      </c>
      <c r="CJ57" s="419">
        <v>0</v>
      </c>
      <c r="CK57" s="419">
        <v>0</v>
      </c>
      <c r="CL57" s="419">
        <v>0</v>
      </c>
      <c r="CM57" s="419">
        <v>0</v>
      </c>
      <c r="CN57" s="419">
        <v>0</v>
      </c>
      <c r="CO57" s="419">
        <v>0</v>
      </c>
      <c r="CP57" s="419">
        <v>0</v>
      </c>
      <c r="CQ57" s="419">
        <v>0</v>
      </c>
      <c r="CR57" s="419">
        <v>0</v>
      </c>
      <c r="CS57" s="419">
        <v>0</v>
      </c>
      <c r="CT57" s="419">
        <v>0</v>
      </c>
      <c r="CU57" s="419">
        <v>0</v>
      </c>
      <c r="CV57" s="419">
        <v>0</v>
      </c>
      <c r="CW57" s="419">
        <v>0</v>
      </c>
      <c r="CX57" s="419">
        <v>0</v>
      </c>
      <c r="CY57" s="419">
        <v>0</v>
      </c>
      <c r="CZ57" s="419">
        <v>0</v>
      </c>
      <c r="DA57" s="419">
        <v>0</v>
      </c>
      <c r="DB57" s="419">
        <v>0</v>
      </c>
      <c r="DC57" s="419">
        <v>0</v>
      </c>
      <c r="DD57" s="419">
        <v>0</v>
      </c>
      <c r="DE57" s="419">
        <v>0</v>
      </c>
      <c r="DF57" s="419">
        <v>0</v>
      </c>
      <c r="DG57" s="419">
        <v>0</v>
      </c>
      <c r="DH57" s="419">
        <v>0</v>
      </c>
      <c r="DI57" s="419">
        <v>0</v>
      </c>
      <c r="DJ57" s="419">
        <v>0</v>
      </c>
      <c r="DK57" s="416"/>
    </row>
    <row r="58" spans="1:115" s="420" customFormat="1" ht="16.149999999999999" hidden="1">
      <c r="A58" s="423" t="s">
        <v>4</v>
      </c>
      <c r="B58" s="423">
        <v>1</v>
      </c>
      <c r="C58" s="418" t="s">
        <v>61</v>
      </c>
      <c r="D58" s="419">
        <v>0</v>
      </c>
      <c r="E58" s="419">
        <v>569</v>
      </c>
      <c r="F58" s="419">
        <v>1516</v>
      </c>
      <c r="G58" s="419">
        <v>2492</v>
      </c>
      <c r="H58" s="419">
        <v>3498</v>
      </c>
      <c r="I58" s="419">
        <v>4534</v>
      </c>
      <c r="J58" s="419">
        <v>5604</v>
      </c>
      <c r="K58" s="419">
        <v>5720</v>
      </c>
      <c r="L58" s="419">
        <v>5838</v>
      </c>
      <c r="M58" s="419">
        <v>5956</v>
      </c>
      <c r="N58" s="419">
        <v>6074</v>
      </c>
      <c r="O58" s="419">
        <v>6193</v>
      </c>
      <c r="P58" s="419">
        <v>6312</v>
      </c>
      <c r="Q58" s="419">
        <v>6432</v>
      </c>
      <c r="R58" s="419">
        <v>6551</v>
      </c>
      <c r="S58" s="419">
        <v>6667</v>
      </c>
      <c r="T58" s="419">
        <v>6783</v>
      </c>
      <c r="U58" s="419">
        <v>6898</v>
      </c>
      <c r="V58" s="419">
        <v>7012</v>
      </c>
      <c r="W58" s="419">
        <v>7125</v>
      </c>
      <c r="X58" s="419">
        <v>7238</v>
      </c>
      <c r="Y58" s="419">
        <v>7349</v>
      </c>
      <c r="Z58" s="419">
        <v>7459</v>
      </c>
      <c r="AA58" s="419">
        <v>7568</v>
      </c>
      <c r="AB58" s="419">
        <v>7674</v>
      </c>
      <c r="AC58" s="419">
        <v>7779</v>
      </c>
      <c r="AD58" s="419">
        <v>7881</v>
      </c>
      <c r="AE58" s="419">
        <v>7982</v>
      </c>
      <c r="AF58" s="419">
        <v>8080</v>
      </c>
      <c r="AG58" s="419">
        <v>8176</v>
      </c>
      <c r="AH58" s="419">
        <v>8270</v>
      </c>
      <c r="AI58" s="419">
        <v>8362</v>
      </c>
      <c r="AJ58" s="419">
        <v>8450</v>
      </c>
      <c r="AK58" s="419">
        <v>8536</v>
      </c>
      <c r="AL58" s="419">
        <v>8620</v>
      </c>
      <c r="AM58" s="419">
        <v>8701</v>
      </c>
      <c r="AN58" s="419">
        <v>8778</v>
      </c>
      <c r="AO58" s="419">
        <v>8852</v>
      </c>
      <c r="AP58" s="419">
        <v>8923</v>
      </c>
      <c r="AQ58" s="419">
        <v>8992</v>
      </c>
      <c r="AR58" s="419">
        <v>9058</v>
      </c>
      <c r="AS58" s="419">
        <v>9121</v>
      </c>
      <c r="AT58" s="419">
        <v>9181</v>
      </c>
      <c r="AU58" s="419">
        <v>9239</v>
      </c>
      <c r="AV58" s="419">
        <v>9293</v>
      </c>
      <c r="AW58" s="419">
        <v>9345</v>
      </c>
      <c r="AX58" s="419">
        <v>9393</v>
      </c>
      <c r="AY58" s="419">
        <v>9441</v>
      </c>
      <c r="AZ58" s="419">
        <v>9487</v>
      </c>
      <c r="BA58" s="419">
        <v>9535</v>
      </c>
      <c r="BB58" s="419">
        <v>9589</v>
      </c>
      <c r="BC58" s="419">
        <v>9644</v>
      </c>
      <c r="BD58" s="419">
        <v>9709</v>
      </c>
      <c r="BE58" s="419">
        <v>9807</v>
      </c>
      <c r="BF58" s="419">
        <v>0</v>
      </c>
      <c r="BG58" s="419">
        <v>0</v>
      </c>
      <c r="BH58" s="419">
        <v>0</v>
      </c>
      <c r="BI58" s="419">
        <v>0</v>
      </c>
      <c r="BJ58" s="419">
        <v>0</v>
      </c>
      <c r="BK58" s="419">
        <v>0</v>
      </c>
      <c r="BL58" s="419">
        <v>0</v>
      </c>
      <c r="BM58" s="419">
        <v>0</v>
      </c>
      <c r="BN58" s="419">
        <v>0</v>
      </c>
      <c r="BO58" s="419">
        <v>0</v>
      </c>
      <c r="BP58" s="419">
        <v>0</v>
      </c>
      <c r="BQ58" s="419">
        <v>0</v>
      </c>
      <c r="BR58" s="419">
        <v>0</v>
      </c>
      <c r="BS58" s="419">
        <v>0</v>
      </c>
      <c r="BT58" s="419">
        <v>0</v>
      </c>
      <c r="BU58" s="419">
        <v>0</v>
      </c>
      <c r="BV58" s="419">
        <v>0</v>
      </c>
      <c r="BW58" s="419">
        <v>0</v>
      </c>
      <c r="BX58" s="419">
        <v>0</v>
      </c>
      <c r="BY58" s="419">
        <v>0</v>
      </c>
      <c r="BZ58" s="419">
        <v>0</v>
      </c>
      <c r="CA58" s="419">
        <v>0</v>
      </c>
      <c r="CB58" s="419">
        <v>0</v>
      </c>
      <c r="CC58" s="419">
        <v>0</v>
      </c>
      <c r="CD58" s="419">
        <v>0</v>
      </c>
      <c r="CE58" s="419">
        <v>0</v>
      </c>
      <c r="CF58" s="419">
        <v>0</v>
      </c>
      <c r="CG58" s="419">
        <v>0</v>
      </c>
      <c r="CH58" s="419">
        <v>0</v>
      </c>
      <c r="CI58" s="419">
        <v>0</v>
      </c>
      <c r="CJ58" s="419">
        <v>0</v>
      </c>
      <c r="CK58" s="419">
        <v>0</v>
      </c>
      <c r="CL58" s="419">
        <v>0</v>
      </c>
      <c r="CM58" s="419">
        <v>0</v>
      </c>
      <c r="CN58" s="419">
        <v>0</v>
      </c>
      <c r="CO58" s="419">
        <v>0</v>
      </c>
      <c r="CP58" s="419">
        <v>0</v>
      </c>
      <c r="CQ58" s="419">
        <v>0</v>
      </c>
      <c r="CR58" s="419">
        <v>0</v>
      </c>
      <c r="CS58" s="419">
        <v>0</v>
      </c>
      <c r="CT58" s="419">
        <v>0</v>
      </c>
      <c r="CU58" s="419">
        <v>0</v>
      </c>
      <c r="CV58" s="419">
        <v>0</v>
      </c>
      <c r="CW58" s="419">
        <v>0</v>
      </c>
      <c r="CX58" s="419">
        <v>0</v>
      </c>
      <c r="CY58" s="419">
        <v>0</v>
      </c>
      <c r="CZ58" s="419">
        <v>0</v>
      </c>
      <c r="DA58" s="419">
        <v>0</v>
      </c>
      <c r="DB58" s="419">
        <v>0</v>
      </c>
      <c r="DC58" s="419">
        <v>0</v>
      </c>
      <c r="DD58" s="419">
        <v>0</v>
      </c>
      <c r="DE58" s="419">
        <v>0</v>
      </c>
      <c r="DF58" s="419">
        <v>0</v>
      </c>
      <c r="DG58" s="419">
        <v>0</v>
      </c>
      <c r="DH58" s="419">
        <v>0</v>
      </c>
      <c r="DI58" s="419">
        <v>0</v>
      </c>
      <c r="DJ58" s="419">
        <v>0</v>
      </c>
      <c r="DK58" s="416"/>
    </row>
    <row r="59" spans="1:115" s="420" customFormat="1" ht="16.149999999999999" hidden="1">
      <c r="A59" s="423" t="s">
        <v>4</v>
      </c>
      <c r="B59" s="423">
        <v>1</v>
      </c>
      <c r="C59" s="418" t="s">
        <v>62</v>
      </c>
      <c r="D59" s="419">
        <v>0</v>
      </c>
      <c r="E59" s="419">
        <v>580</v>
      </c>
      <c r="F59" s="419">
        <v>1547</v>
      </c>
      <c r="G59" s="419">
        <v>2543</v>
      </c>
      <c r="H59" s="419">
        <v>3569</v>
      </c>
      <c r="I59" s="419">
        <v>4627</v>
      </c>
      <c r="J59" s="419">
        <v>5720</v>
      </c>
      <c r="K59" s="419">
        <v>5838</v>
      </c>
      <c r="L59" s="419">
        <v>5956</v>
      </c>
      <c r="M59" s="419">
        <v>6074</v>
      </c>
      <c r="N59" s="419">
        <v>6193</v>
      </c>
      <c r="O59" s="419">
        <v>6312</v>
      </c>
      <c r="P59" s="419">
        <v>6432</v>
      </c>
      <c r="Q59" s="419">
        <v>6551</v>
      </c>
      <c r="R59" s="419">
        <v>6667</v>
      </c>
      <c r="S59" s="419">
        <v>6783</v>
      </c>
      <c r="T59" s="419">
        <v>6898</v>
      </c>
      <c r="U59" s="419">
        <v>7012</v>
      </c>
      <c r="V59" s="419">
        <v>7125</v>
      </c>
      <c r="W59" s="419">
        <v>7238</v>
      </c>
      <c r="X59" s="419">
        <v>7349</v>
      </c>
      <c r="Y59" s="419">
        <v>7459</v>
      </c>
      <c r="Z59" s="419">
        <v>7568</v>
      </c>
      <c r="AA59" s="419">
        <v>7674</v>
      </c>
      <c r="AB59" s="419">
        <v>7779</v>
      </c>
      <c r="AC59" s="419">
        <v>7881</v>
      </c>
      <c r="AD59" s="419">
        <v>7982</v>
      </c>
      <c r="AE59" s="419">
        <v>8080</v>
      </c>
      <c r="AF59" s="419">
        <v>8176</v>
      </c>
      <c r="AG59" s="419">
        <v>8270</v>
      </c>
      <c r="AH59" s="419">
        <v>8362</v>
      </c>
      <c r="AI59" s="419">
        <v>8450</v>
      </c>
      <c r="AJ59" s="419">
        <v>8536</v>
      </c>
      <c r="AK59" s="419">
        <v>8620</v>
      </c>
      <c r="AL59" s="419">
        <v>8701</v>
      </c>
      <c r="AM59" s="419">
        <v>8778</v>
      </c>
      <c r="AN59" s="419">
        <v>8852</v>
      </c>
      <c r="AO59" s="419">
        <v>8923</v>
      </c>
      <c r="AP59" s="419">
        <v>8992</v>
      </c>
      <c r="AQ59" s="419">
        <v>9058</v>
      </c>
      <c r="AR59" s="419">
        <v>9121</v>
      </c>
      <c r="AS59" s="419">
        <v>9181</v>
      </c>
      <c r="AT59" s="419">
        <v>9239</v>
      </c>
      <c r="AU59" s="419">
        <v>9293</v>
      </c>
      <c r="AV59" s="419">
        <v>9345</v>
      </c>
      <c r="AW59" s="419">
        <v>9393</v>
      </c>
      <c r="AX59" s="419">
        <v>9441</v>
      </c>
      <c r="AY59" s="419">
        <v>9487</v>
      </c>
      <c r="AZ59" s="419">
        <v>9535</v>
      </c>
      <c r="BA59" s="419">
        <v>9589</v>
      </c>
      <c r="BB59" s="419">
        <v>9644</v>
      </c>
      <c r="BC59" s="419">
        <v>9709</v>
      </c>
      <c r="BD59" s="419">
        <v>9807</v>
      </c>
      <c r="BE59" s="419">
        <v>0</v>
      </c>
      <c r="BF59" s="419">
        <v>0</v>
      </c>
      <c r="BG59" s="419">
        <v>0</v>
      </c>
      <c r="BH59" s="419">
        <v>0</v>
      </c>
      <c r="BI59" s="419">
        <v>0</v>
      </c>
      <c r="BJ59" s="419">
        <v>0</v>
      </c>
      <c r="BK59" s="419">
        <v>0</v>
      </c>
      <c r="BL59" s="419">
        <v>0</v>
      </c>
      <c r="BM59" s="419">
        <v>0</v>
      </c>
      <c r="BN59" s="419">
        <v>0</v>
      </c>
      <c r="BO59" s="419">
        <v>0</v>
      </c>
      <c r="BP59" s="419">
        <v>0</v>
      </c>
      <c r="BQ59" s="419">
        <v>0</v>
      </c>
      <c r="BR59" s="419">
        <v>0</v>
      </c>
      <c r="BS59" s="419">
        <v>0</v>
      </c>
      <c r="BT59" s="419">
        <v>0</v>
      </c>
      <c r="BU59" s="419">
        <v>0</v>
      </c>
      <c r="BV59" s="419">
        <v>0</v>
      </c>
      <c r="BW59" s="419">
        <v>0</v>
      </c>
      <c r="BX59" s="419">
        <v>0</v>
      </c>
      <c r="BY59" s="419">
        <v>0</v>
      </c>
      <c r="BZ59" s="419">
        <v>0</v>
      </c>
      <c r="CA59" s="419">
        <v>0</v>
      </c>
      <c r="CB59" s="419">
        <v>0</v>
      </c>
      <c r="CC59" s="419">
        <v>0</v>
      </c>
      <c r="CD59" s="419">
        <v>0</v>
      </c>
      <c r="CE59" s="419">
        <v>0</v>
      </c>
      <c r="CF59" s="419">
        <v>0</v>
      </c>
      <c r="CG59" s="419">
        <v>0</v>
      </c>
      <c r="CH59" s="419">
        <v>0</v>
      </c>
      <c r="CI59" s="419">
        <v>0</v>
      </c>
      <c r="CJ59" s="419">
        <v>0</v>
      </c>
      <c r="CK59" s="419">
        <v>0</v>
      </c>
      <c r="CL59" s="419">
        <v>0</v>
      </c>
      <c r="CM59" s="419">
        <v>0</v>
      </c>
      <c r="CN59" s="419">
        <v>0</v>
      </c>
      <c r="CO59" s="419">
        <v>0</v>
      </c>
      <c r="CP59" s="419">
        <v>0</v>
      </c>
      <c r="CQ59" s="419">
        <v>0</v>
      </c>
      <c r="CR59" s="419">
        <v>0</v>
      </c>
      <c r="CS59" s="419">
        <v>0</v>
      </c>
      <c r="CT59" s="419">
        <v>0</v>
      </c>
      <c r="CU59" s="419">
        <v>0</v>
      </c>
      <c r="CV59" s="419">
        <v>0</v>
      </c>
      <c r="CW59" s="419">
        <v>0</v>
      </c>
      <c r="CX59" s="419">
        <v>0</v>
      </c>
      <c r="CY59" s="419">
        <v>0</v>
      </c>
      <c r="CZ59" s="419">
        <v>0</v>
      </c>
      <c r="DA59" s="419">
        <v>0</v>
      </c>
      <c r="DB59" s="419">
        <v>0</v>
      </c>
      <c r="DC59" s="419">
        <v>0</v>
      </c>
      <c r="DD59" s="419">
        <v>0</v>
      </c>
      <c r="DE59" s="419">
        <v>0</v>
      </c>
      <c r="DF59" s="419">
        <v>0</v>
      </c>
      <c r="DG59" s="419">
        <v>0</v>
      </c>
      <c r="DH59" s="419">
        <v>0</v>
      </c>
      <c r="DI59" s="419">
        <v>0</v>
      </c>
      <c r="DJ59" s="419">
        <v>0</v>
      </c>
      <c r="DK59" s="416"/>
    </row>
    <row r="60" spans="1:115" s="420" customFormat="1" ht="16.149999999999999" hidden="1">
      <c r="A60" s="423" t="s">
        <v>4</v>
      </c>
      <c r="B60" s="423">
        <v>1</v>
      </c>
      <c r="C60" s="418" t="s">
        <v>63</v>
      </c>
      <c r="D60" s="419">
        <v>0</v>
      </c>
      <c r="E60" s="419">
        <v>592</v>
      </c>
      <c r="F60" s="419">
        <v>1578</v>
      </c>
      <c r="G60" s="419">
        <v>2593</v>
      </c>
      <c r="H60" s="419">
        <v>3640</v>
      </c>
      <c r="I60" s="419">
        <v>4720</v>
      </c>
      <c r="J60" s="419">
        <v>5838</v>
      </c>
      <c r="K60" s="419">
        <v>5956</v>
      </c>
      <c r="L60" s="419">
        <v>6074</v>
      </c>
      <c r="M60" s="419">
        <v>6193</v>
      </c>
      <c r="N60" s="419">
        <v>6312</v>
      </c>
      <c r="O60" s="419">
        <v>6432</v>
      </c>
      <c r="P60" s="419">
        <v>6551</v>
      </c>
      <c r="Q60" s="419">
        <v>6667</v>
      </c>
      <c r="R60" s="419">
        <v>6783</v>
      </c>
      <c r="S60" s="419">
        <v>6898</v>
      </c>
      <c r="T60" s="419">
        <v>7012</v>
      </c>
      <c r="U60" s="419">
        <v>7125</v>
      </c>
      <c r="V60" s="419">
        <v>7238</v>
      </c>
      <c r="W60" s="419">
        <v>7349</v>
      </c>
      <c r="X60" s="419">
        <v>7459</v>
      </c>
      <c r="Y60" s="419">
        <v>7568</v>
      </c>
      <c r="Z60" s="419">
        <v>7674</v>
      </c>
      <c r="AA60" s="419">
        <v>7779</v>
      </c>
      <c r="AB60" s="419">
        <v>7881</v>
      </c>
      <c r="AC60" s="419">
        <v>7982</v>
      </c>
      <c r="AD60" s="419">
        <v>8080</v>
      </c>
      <c r="AE60" s="419">
        <v>8176</v>
      </c>
      <c r="AF60" s="419">
        <v>8270</v>
      </c>
      <c r="AG60" s="419">
        <v>8362</v>
      </c>
      <c r="AH60" s="419">
        <v>8450</v>
      </c>
      <c r="AI60" s="419">
        <v>8536</v>
      </c>
      <c r="AJ60" s="419">
        <v>8620</v>
      </c>
      <c r="AK60" s="419">
        <v>8701</v>
      </c>
      <c r="AL60" s="419">
        <v>8778</v>
      </c>
      <c r="AM60" s="419">
        <v>8852</v>
      </c>
      <c r="AN60" s="419">
        <v>8923</v>
      </c>
      <c r="AO60" s="419">
        <v>8992</v>
      </c>
      <c r="AP60" s="419">
        <v>9058</v>
      </c>
      <c r="AQ60" s="419">
        <v>9121</v>
      </c>
      <c r="AR60" s="419">
        <v>9181</v>
      </c>
      <c r="AS60" s="419">
        <v>9239</v>
      </c>
      <c r="AT60" s="419">
        <v>9293</v>
      </c>
      <c r="AU60" s="419">
        <v>9345</v>
      </c>
      <c r="AV60" s="419">
        <v>9393</v>
      </c>
      <c r="AW60" s="419">
        <v>9441</v>
      </c>
      <c r="AX60" s="419">
        <v>9487</v>
      </c>
      <c r="AY60" s="419">
        <v>9535</v>
      </c>
      <c r="AZ60" s="419">
        <v>9589</v>
      </c>
      <c r="BA60" s="419">
        <v>9644</v>
      </c>
      <c r="BB60" s="419">
        <v>9709</v>
      </c>
      <c r="BC60" s="419">
        <v>9807</v>
      </c>
      <c r="BD60" s="419">
        <v>0</v>
      </c>
      <c r="BE60" s="419">
        <v>0</v>
      </c>
      <c r="BF60" s="419">
        <v>0</v>
      </c>
      <c r="BG60" s="419">
        <v>0</v>
      </c>
      <c r="BH60" s="419">
        <v>0</v>
      </c>
      <c r="BI60" s="419">
        <v>0</v>
      </c>
      <c r="BJ60" s="419">
        <v>0</v>
      </c>
      <c r="BK60" s="419">
        <v>0</v>
      </c>
      <c r="BL60" s="419">
        <v>0</v>
      </c>
      <c r="BM60" s="419">
        <v>0</v>
      </c>
      <c r="BN60" s="419">
        <v>0</v>
      </c>
      <c r="BO60" s="419">
        <v>0</v>
      </c>
      <c r="BP60" s="419">
        <v>0</v>
      </c>
      <c r="BQ60" s="419">
        <v>0</v>
      </c>
      <c r="BR60" s="419">
        <v>0</v>
      </c>
      <c r="BS60" s="419">
        <v>0</v>
      </c>
      <c r="BT60" s="419">
        <v>0</v>
      </c>
      <c r="BU60" s="419">
        <v>0</v>
      </c>
      <c r="BV60" s="419">
        <v>0</v>
      </c>
      <c r="BW60" s="419">
        <v>0</v>
      </c>
      <c r="BX60" s="419">
        <v>0</v>
      </c>
      <c r="BY60" s="419">
        <v>0</v>
      </c>
      <c r="BZ60" s="419">
        <v>0</v>
      </c>
      <c r="CA60" s="419">
        <v>0</v>
      </c>
      <c r="CB60" s="419">
        <v>0</v>
      </c>
      <c r="CC60" s="419">
        <v>0</v>
      </c>
      <c r="CD60" s="419">
        <v>0</v>
      </c>
      <c r="CE60" s="419">
        <v>0</v>
      </c>
      <c r="CF60" s="419">
        <v>0</v>
      </c>
      <c r="CG60" s="419">
        <v>0</v>
      </c>
      <c r="CH60" s="419">
        <v>0</v>
      </c>
      <c r="CI60" s="419">
        <v>0</v>
      </c>
      <c r="CJ60" s="419">
        <v>0</v>
      </c>
      <c r="CK60" s="419">
        <v>0</v>
      </c>
      <c r="CL60" s="419">
        <v>0</v>
      </c>
      <c r="CM60" s="419">
        <v>0</v>
      </c>
      <c r="CN60" s="419">
        <v>0</v>
      </c>
      <c r="CO60" s="419">
        <v>0</v>
      </c>
      <c r="CP60" s="419">
        <v>0</v>
      </c>
      <c r="CQ60" s="419">
        <v>0</v>
      </c>
      <c r="CR60" s="419">
        <v>0</v>
      </c>
      <c r="CS60" s="419">
        <v>0</v>
      </c>
      <c r="CT60" s="419">
        <v>0</v>
      </c>
      <c r="CU60" s="419">
        <v>0</v>
      </c>
      <c r="CV60" s="419">
        <v>0</v>
      </c>
      <c r="CW60" s="419">
        <v>0</v>
      </c>
      <c r="CX60" s="419">
        <v>0</v>
      </c>
      <c r="CY60" s="419">
        <v>0</v>
      </c>
      <c r="CZ60" s="419">
        <v>0</v>
      </c>
      <c r="DA60" s="419">
        <v>0</v>
      </c>
      <c r="DB60" s="419">
        <v>0</v>
      </c>
      <c r="DC60" s="419">
        <v>0</v>
      </c>
      <c r="DD60" s="419">
        <v>0</v>
      </c>
      <c r="DE60" s="419">
        <v>0</v>
      </c>
      <c r="DF60" s="419">
        <v>0</v>
      </c>
      <c r="DG60" s="419">
        <v>0</v>
      </c>
      <c r="DH60" s="419">
        <v>0</v>
      </c>
      <c r="DI60" s="419">
        <v>0</v>
      </c>
      <c r="DJ60" s="419">
        <v>0</v>
      </c>
      <c r="DK60" s="416"/>
    </row>
    <row r="61" spans="1:115" s="420" customFormat="1" ht="16.149999999999999" hidden="1">
      <c r="A61" s="423" t="s">
        <v>4</v>
      </c>
      <c r="B61" s="423">
        <v>1</v>
      </c>
      <c r="C61" s="418" t="s">
        <v>64</v>
      </c>
      <c r="D61" s="419">
        <v>0</v>
      </c>
      <c r="E61" s="419">
        <v>603</v>
      </c>
      <c r="F61" s="419">
        <v>1607</v>
      </c>
      <c r="G61" s="419">
        <v>2642</v>
      </c>
      <c r="H61" s="419">
        <v>3711</v>
      </c>
      <c r="I61" s="419">
        <v>4815</v>
      </c>
      <c r="J61" s="419">
        <v>5956</v>
      </c>
      <c r="K61" s="419">
        <v>6074</v>
      </c>
      <c r="L61" s="419">
        <v>6193</v>
      </c>
      <c r="M61" s="419">
        <v>6312</v>
      </c>
      <c r="N61" s="419">
        <v>6432</v>
      </c>
      <c r="O61" s="419">
        <v>6551</v>
      </c>
      <c r="P61" s="419">
        <v>6667</v>
      </c>
      <c r="Q61" s="419">
        <v>6783</v>
      </c>
      <c r="R61" s="419">
        <v>6898</v>
      </c>
      <c r="S61" s="419">
        <v>7012</v>
      </c>
      <c r="T61" s="419">
        <v>7125</v>
      </c>
      <c r="U61" s="419">
        <v>7238</v>
      </c>
      <c r="V61" s="419">
        <v>7349</v>
      </c>
      <c r="W61" s="419">
        <v>7459</v>
      </c>
      <c r="X61" s="419">
        <v>7568</v>
      </c>
      <c r="Y61" s="419">
        <v>7674</v>
      </c>
      <c r="Z61" s="419">
        <v>7779</v>
      </c>
      <c r="AA61" s="419">
        <v>7881</v>
      </c>
      <c r="AB61" s="419">
        <v>7982</v>
      </c>
      <c r="AC61" s="419">
        <v>8080</v>
      </c>
      <c r="AD61" s="419">
        <v>8176</v>
      </c>
      <c r="AE61" s="419">
        <v>8270</v>
      </c>
      <c r="AF61" s="419">
        <v>8362</v>
      </c>
      <c r="AG61" s="419">
        <v>8450</v>
      </c>
      <c r="AH61" s="419">
        <v>8536</v>
      </c>
      <c r="AI61" s="419">
        <v>8620</v>
      </c>
      <c r="AJ61" s="419">
        <v>8701</v>
      </c>
      <c r="AK61" s="419">
        <v>8778</v>
      </c>
      <c r="AL61" s="419">
        <v>8852</v>
      </c>
      <c r="AM61" s="419">
        <v>8923</v>
      </c>
      <c r="AN61" s="419">
        <v>8992</v>
      </c>
      <c r="AO61" s="419">
        <v>9058</v>
      </c>
      <c r="AP61" s="419">
        <v>9121</v>
      </c>
      <c r="AQ61" s="419">
        <v>9181</v>
      </c>
      <c r="AR61" s="419">
        <v>9239</v>
      </c>
      <c r="AS61" s="419">
        <v>9293</v>
      </c>
      <c r="AT61" s="419">
        <v>9345</v>
      </c>
      <c r="AU61" s="419">
        <v>9393</v>
      </c>
      <c r="AV61" s="419">
        <v>9441</v>
      </c>
      <c r="AW61" s="419">
        <v>9487</v>
      </c>
      <c r="AX61" s="419">
        <v>9535</v>
      </c>
      <c r="AY61" s="419">
        <v>9589</v>
      </c>
      <c r="AZ61" s="419">
        <v>9644</v>
      </c>
      <c r="BA61" s="419">
        <v>9709</v>
      </c>
      <c r="BB61" s="419">
        <v>9807</v>
      </c>
      <c r="BC61" s="419">
        <v>0</v>
      </c>
      <c r="BD61" s="419">
        <v>0</v>
      </c>
      <c r="BE61" s="419">
        <v>0</v>
      </c>
      <c r="BF61" s="419">
        <v>0</v>
      </c>
      <c r="BG61" s="419">
        <v>0</v>
      </c>
      <c r="BH61" s="419">
        <v>0</v>
      </c>
      <c r="BI61" s="419">
        <v>0</v>
      </c>
      <c r="BJ61" s="419">
        <v>0</v>
      </c>
      <c r="BK61" s="419">
        <v>0</v>
      </c>
      <c r="BL61" s="419">
        <v>0</v>
      </c>
      <c r="BM61" s="419">
        <v>0</v>
      </c>
      <c r="BN61" s="419">
        <v>0</v>
      </c>
      <c r="BO61" s="419">
        <v>0</v>
      </c>
      <c r="BP61" s="419">
        <v>0</v>
      </c>
      <c r="BQ61" s="419">
        <v>0</v>
      </c>
      <c r="BR61" s="419">
        <v>0</v>
      </c>
      <c r="BS61" s="419">
        <v>0</v>
      </c>
      <c r="BT61" s="419">
        <v>0</v>
      </c>
      <c r="BU61" s="419">
        <v>0</v>
      </c>
      <c r="BV61" s="419">
        <v>0</v>
      </c>
      <c r="BW61" s="419">
        <v>0</v>
      </c>
      <c r="BX61" s="419">
        <v>0</v>
      </c>
      <c r="BY61" s="419">
        <v>0</v>
      </c>
      <c r="BZ61" s="419">
        <v>0</v>
      </c>
      <c r="CA61" s="419">
        <v>0</v>
      </c>
      <c r="CB61" s="419">
        <v>0</v>
      </c>
      <c r="CC61" s="419">
        <v>0</v>
      </c>
      <c r="CD61" s="419">
        <v>0</v>
      </c>
      <c r="CE61" s="419">
        <v>0</v>
      </c>
      <c r="CF61" s="419">
        <v>0</v>
      </c>
      <c r="CG61" s="419">
        <v>0</v>
      </c>
      <c r="CH61" s="419">
        <v>0</v>
      </c>
      <c r="CI61" s="419">
        <v>0</v>
      </c>
      <c r="CJ61" s="419">
        <v>0</v>
      </c>
      <c r="CK61" s="419">
        <v>0</v>
      </c>
      <c r="CL61" s="419">
        <v>0</v>
      </c>
      <c r="CM61" s="419">
        <v>0</v>
      </c>
      <c r="CN61" s="419">
        <v>0</v>
      </c>
      <c r="CO61" s="419">
        <v>0</v>
      </c>
      <c r="CP61" s="419">
        <v>0</v>
      </c>
      <c r="CQ61" s="419">
        <v>0</v>
      </c>
      <c r="CR61" s="419">
        <v>0</v>
      </c>
      <c r="CS61" s="419">
        <v>0</v>
      </c>
      <c r="CT61" s="419">
        <v>0</v>
      </c>
      <c r="CU61" s="419">
        <v>0</v>
      </c>
      <c r="CV61" s="419">
        <v>0</v>
      </c>
      <c r="CW61" s="419">
        <v>0</v>
      </c>
      <c r="CX61" s="419">
        <v>0</v>
      </c>
      <c r="CY61" s="419">
        <v>0</v>
      </c>
      <c r="CZ61" s="419">
        <v>0</v>
      </c>
      <c r="DA61" s="419">
        <v>0</v>
      </c>
      <c r="DB61" s="419">
        <v>0</v>
      </c>
      <c r="DC61" s="419">
        <v>0</v>
      </c>
      <c r="DD61" s="419">
        <v>0</v>
      </c>
      <c r="DE61" s="419">
        <v>0</v>
      </c>
      <c r="DF61" s="419">
        <v>0</v>
      </c>
      <c r="DG61" s="419">
        <v>0</v>
      </c>
      <c r="DH61" s="419">
        <v>0</v>
      </c>
      <c r="DI61" s="419">
        <v>0</v>
      </c>
      <c r="DJ61" s="419">
        <v>0</v>
      </c>
      <c r="DK61" s="416"/>
    </row>
    <row r="62" spans="1:115" s="420" customFormat="1" ht="16.149999999999999" hidden="1">
      <c r="A62" s="423" t="s">
        <v>4</v>
      </c>
      <c r="B62" s="423">
        <v>1</v>
      </c>
      <c r="C62" s="418" t="s">
        <v>65</v>
      </c>
      <c r="D62" s="419">
        <v>0</v>
      </c>
      <c r="E62" s="419">
        <v>614</v>
      </c>
      <c r="F62" s="419">
        <v>1638</v>
      </c>
      <c r="G62" s="419">
        <v>2694</v>
      </c>
      <c r="H62" s="419">
        <v>3784</v>
      </c>
      <c r="I62" s="419">
        <v>4910</v>
      </c>
      <c r="J62" s="419">
        <v>6074</v>
      </c>
      <c r="K62" s="419">
        <v>6193</v>
      </c>
      <c r="L62" s="419">
        <v>6312</v>
      </c>
      <c r="M62" s="419">
        <v>6432</v>
      </c>
      <c r="N62" s="419">
        <v>6551</v>
      </c>
      <c r="O62" s="419">
        <v>6667</v>
      </c>
      <c r="P62" s="419">
        <v>6783</v>
      </c>
      <c r="Q62" s="419">
        <v>6898</v>
      </c>
      <c r="R62" s="419">
        <v>7012</v>
      </c>
      <c r="S62" s="419">
        <v>7125</v>
      </c>
      <c r="T62" s="419">
        <v>7238</v>
      </c>
      <c r="U62" s="419">
        <v>7349</v>
      </c>
      <c r="V62" s="419">
        <v>7459</v>
      </c>
      <c r="W62" s="419">
        <v>7568</v>
      </c>
      <c r="X62" s="419">
        <v>7674</v>
      </c>
      <c r="Y62" s="419">
        <v>7779</v>
      </c>
      <c r="Z62" s="419">
        <v>7881</v>
      </c>
      <c r="AA62" s="419">
        <v>7982</v>
      </c>
      <c r="AB62" s="419">
        <v>8080</v>
      </c>
      <c r="AC62" s="419">
        <v>8176</v>
      </c>
      <c r="AD62" s="419">
        <v>8270</v>
      </c>
      <c r="AE62" s="419">
        <v>8362</v>
      </c>
      <c r="AF62" s="419">
        <v>8450</v>
      </c>
      <c r="AG62" s="419">
        <v>8536</v>
      </c>
      <c r="AH62" s="419">
        <v>8620</v>
      </c>
      <c r="AI62" s="419">
        <v>8701</v>
      </c>
      <c r="AJ62" s="419">
        <v>8778</v>
      </c>
      <c r="AK62" s="419">
        <v>8852</v>
      </c>
      <c r="AL62" s="419">
        <v>8923</v>
      </c>
      <c r="AM62" s="419">
        <v>8992</v>
      </c>
      <c r="AN62" s="419">
        <v>9058</v>
      </c>
      <c r="AO62" s="419">
        <v>9121</v>
      </c>
      <c r="AP62" s="419">
        <v>9181</v>
      </c>
      <c r="AQ62" s="419">
        <v>9239</v>
      </c>
      <c r="AR62" s="419">
        <v>9293</v>
      </c>
      <c r="AS62" s="419">
        <v>9345</v>
      </c>
      <c r="AT62" s="419">
        <v>9393</v>
      </c>
      <c r="AU62" s="419">
        <v>9441</v>
      </c>
      <c r="AV62" s="419">
        <v>9487</v>
      </c>
      <c r="AW62" s="419">
        <v>9535</v>
      </c>
      <c r="AX62" s="419">
        <v>9589</v>
      </c>
      <c r="AY62" s="419">
        <v>9644</v>
      </c>
      <c r="AZ62" s="419">
        <v>9709</v>
      </c>
      <c r="BA62" s="419">
        <v>9807</v>
      </c>
      <c r="BB62" s="419">
        <v>0</v>
      </c>
      <c r="BC62" s="419">
        <v>0</v>
      </c>
      <c r="BD62" s="419">
        <v>0</v>
      </c>
      <c r="BE62" s="419">
        <v>0</v>
      </c>
      <c r="BF62" s="419">
        <v>0</v>
      </c>
      <c r="BG62" s="419">
        <v>0</v>
      </c>
      <c r="BH62" s="419">
        <v>0</v>
      </c>
      <c r="BI62" s="419">
        <v>0</v>
      </c>
      <c r="BJ62" s="419">
        <v>0</v>
      </c>
      <c r="BK62" s="419">
        <v>0</v>
      </c>
      <c r="BL62" s="419">
        <v>0</v>
      </c>
      <c r="BM62" s="419">
        <v>0</v>
      </c>
      <c r="BN62" s="419">
        <v>0</v>
      </c>
      <c r="BO62" s="419">
        <v>0</v>
      </c>
      <c r="BP62" s="419">
        <v>0</v>
      </c>
      <c r="BQ62" s="419">
        <v>0</v>
      </c>
      <c r="BR62" s="419">
        <v>0</v>
      </c>
      <c r="BS62" s="419">
        <v>0</v>
      </c>
      <c r="BT62" s="419">
        <v>0</v>
      </c>
      <c r="BU62" s="419">
        <v>0</v>
      </c>
      <c r="BV62" s="419">
        <v>0</v>
      </c>
      <c r="BW62" s="419">
        <v>0</v>
      </c>
      <c r="BX62" s="419">
        <v>0</v>
      </c>
      <c r="BY62" s="419">
        <v>0</v>
      </c>
      <c r="BZ62" s="419">
        <v>0</v>
      </c>
      <c r="CA62" s="419">
        <v>0</v>
      </c>
      <c r="CB62" s="419">
        <v>0</v>
      </c>
      <c r="CC62" s="419">
        <v>0</v>
      </c>
      <c r="CD62" s="419">
        <v>0</v>
      </c>
      <c r="CE62" s="419">
        <v>0</v>
      </c>
      <c r="CF62" s="419">
        <v>0</v>
      </c>
      <c r="CG62" s="419">
        <v>0</v>
      </c>
      <c r="CH62" s="419">
        <v>0</v>
      </c>
      <c r="CI62" s="419">
        <v>0</v>
      </c>
      <c r="CJ62" s="419">
        <v>0</v>
      </c>
      <c r="CK62" s="419">
        <v>0</v>
      </c>
      <c r="CL62" s="419">
        <v>0</v>
      </c>
      <c r="CM62" s="419">
        <v>0</v>
      </c>
      <c r="CN62" s="419">
        <v>0</v>
      </c>
      <c r="CO62" s="419">
        <v>0</v>
      </c>
      <c r="CP62" s="419">
        <v>0</v>
      </c>
      <c r="CQ62" s="419">
        <v>0</v>
      </c>
      <c r="CR62" s="419">
        <v>0</v>
      </c>
      <c r="CS62" s="419">
        <v>0</v>
      </c>
      <c r="CT62" s="419">
        <v>0</v>
      </c>
      <c r="CU62" s="419">
        <v>0</v>
      </c>
      <c r="CV62" s="419">
        <v>0</v>
      </c>
      <c r="CW62" s="419">
        <v>0</v>
      </c>
      <c r="CX62" s="419">
        <v>0</v>
      </c>
      <c r="CY62" s="419">
        <v>0</v>
      </c>
      <c r="CZ62" s="419">
        <v>0</v>
      </c>
      <c r="DA62" s="419">
        <v>0</v>
      </c>
      <c r="DB62" s="419">
        <v>0</v>
      </c>
      <c r="DC62" s="419">
        <v>0</v>
      </c>
      <c r="DD62" s="419">
        <v>0</v>
      </c>
      <c r="DE62" s="419">
        <v>0</v>
      </c>
      <c r="DF62" s="419">
        <v>0</v>
      </c>
      <c r="DG62" s="419">
        <v>0</v>
      </c>
      <c r="DH62" s="419">
        <v>0</v>
      </c>
      <c r="DI62" s="419">
        <v>0</v>
      </c>
      <c r="DJ62" s="419">
        <v>0</v>
      </c>
      <c r="DK62" s="416"/>
    </row>
    <row r="63" spans="1:115" s="420" customFormat="1" ht="16.149999999999999" hidden="1">
      <c r="A63" s="423" t="s">
        <v>4</v>
      </c>
      <c r="B63" s="423">
        <v>1</v>
      </c>
      <c r="C63" s="418" t="s">
        <v>66</v>
      </c>
      <c r="D63" s="419">
        <v>0</v>
      </c>
      <c r="E63" s="419">
        <v>625</v>
      </c>
      <c r="F63" s="419">
        <v>1669</v>
      </c>
      <c r="G63" s="419">
        <v>2745</v>
      </c>
      <c r="H63" s="419">
        <v>3857</v>
      </c>
      <c r="I63" s="419">
        <v>5004</v>
      </c>
      <c r="J63" s="419">
        <v>6193</v>
      </c>
      <c r="K63" s="419">
        <v>6312</v>
      </c>
      <c r="L63" s="419">
        <v>6432</v>
      </c>
      <c r="M63" s="419">
        <v>6551</v>
      </c>
      <c r="N63" s="419">
        <v>6667</v>
      </c>
      <c r="O63" s="419">
        <v>6783</v>
      </c>
      <c r="P63" s="419">
        <v>6898</v>
      </c>
      <c r="Q63" s="419">
        <v>7012</v>
      </c>
      <c r="R63" s="419">
        <v>7125</v>
      </c>
      <c r="S63" s="419">
        <v>7238</v>
      </c>
      <c r="T63" s="419">
        <v>7349</v>
      </c>
      <c r="U63" s="419">
        <v>7459</v>
      </c>
      <c r="V63" s="419">
        <v>7568</v>
      </c>
      <c r="W63" s="419">
        <v>7674</v>
      </c>
      <c r="X63" s="419">
        <v>7779</v>
      </c>
      <c r="Y63" s="419">
        <v>7881</v>
      </c>
      <c r="Z63" s="419">
        <v>7982</v>
      </c>
      <c r="AA63" s="419">
        <v>8080</v>
      </c>
      <c r="AB63" s="419">
        <v>8176</v>
      </c>
      <c r="AC63" s="419">
        <v>8270</v>
      </c>
      <c r="AD63" s="419">
        <v>8362</v>
      </c>
      <c r="AE63" s="419">
        <v>8450</v>
      </c>
      <c r="AF63" s="419">
        <v>8536</v>
      </c>
      <c r="AG63" s="419">
        <v>8620</v>
      </c>
      <c r="AH63" s="419">
        <v>8701</v>
      </c>
      <c r="AI63" s="419">
        <v>8778</v>
      </c>
      <c r="AJ63" s="419">
        <v>8852</v>
      </c>
      <c r="AK63" s="419">
        <v>8923</v>
      </c>
      <c r="AL63" s="419">
        <v>8992</v>
      </c>
      <c r="AM63" s="419">
        <v>9058</v>
      </c>
      <c r="AN63" s="419">
        <v>9121</v>
      </c>
      <c r="AO63" s="419">
        <v>9181</v>
      </c>
      <c r="AP63" s="419">
        <v>9239</v>
      </c>
      <c r="AQ63" s="419">
        <v>9293</v>
      </c>
      <c r="AR63" s="419">
        <v>9345</v>
      </c>
      <c r="AS63" s="419">
        <v>9393</v>
      </c>
      <c r="AT63" s="419">
        <v>9441</v>
      </c>
      <c r="AU63" s="419">
        <v>9487</v>
      </c>
      <c r="AV63" s="419">
        <v>9535</v>
      </c>
      <c r="AW63" s="419">
        <v>9589</v>
      </c>
      <c r="AX63" s="419">
        <v>9644</v>
      </c>
      <c r="AY63" s="419">
        <v>9709</v>
      </c>
      <c r="AZ63" s="419">
        <v>9807</v>
      </c>
      <c r="BA63" s="419">
        <v>0</v>
      </c>
      <c r="BB63" s="419">
        <v>0</v>
      </c>
      <c r="BC63" s="419">
        <v>0</v>
      </c>
      <c r="BD63" s="419">
        <v>0</v>
      </c>
      <c r="BE63" s="419">
        <v>0</v>
      </c>
      <c r="BF63" s="419">
        <v>0</v>
      </c>
      <c r="BG63" s="419">
        <v>0</v>
      </c>
      <c r="BH63" s="419">
        <v>0</v>
      </c>
      <c r="BI63" s="419">
        <v>0</v>
      </c>
      <c r="BJ63" s="419">
        <v>0</v>
      </c>
      <c r="BK63" s="419">
        <v>0</v>
      </c>
      <c r="BL63" s="419">
        <v>0</v>
      </c>
      <c r="BM63" s="419">
        <v>0</v>
      </c>
      <c r="BN63" s="419">
        <v>0</v>
      </c>
      <c r="BO63" s="419">
        <v>0</v>
      </c>
      <c r="BP63" s="419">
        <v>0</v>
      </c>
      <c r="BQ63" s="419">
        <v>0</v>
      </c>
      <c r="BR63" s="419">
        <v>0</v>
      </c>
      <c r="BS63" s="419">
        <v>0</v>
      </c>
      <c r="BT63" s="419">
        <v>0</v>
      </c>
      <c r="BU63" s="419">
        <v>0</v>
      </c>
      <c r="BV63" s="419">
        <v>0</v>
      </c>
      <c r="BW63" s="419">
        <v>0</v>
      </c>
      <c r="BX63" s="419">
        <v>0</v>
      </c>
      <c r="BY63" s="419">
        <v>0</v>
      </c>
      <c r="BZ63" s="419">
        <v>0</v>
      </c>
      <c r="CA63" s="419">
        <v>0</v>
      </c>
      <c r="CB63" s="419">
        <v>0</v>
      </c>
      <c r="CC63" s="419">
        <v>0</v>
      </c>
      <c r="CD63" s="419">
        <v>0</v>
      </c>
      <c r="CE63" s="419">
        <v>0</v>
      </c>
      <c r="CF63" s="419">
        <v>0</v>
      </c>
      <c r="CG63" s="419">
        <v>0</v>
      </c>
      <c r="CH63" s="419">
        <v>0</v>
      </c>
      <c r="CI63" s="419">
        <v>0</v>
      </c>
      <c r="CJ63" s="419">
        <v>0</v>
      </c>
      <c r="CK63" s="419">
        <v>0</v>
      </c>
      <c r="CL63" s="419">
        <v>0</v>
      </c>
      <c r="CM63" s="419">
        <v>0</v>
      </c>
      <c r="CN63" s="419">
        <v>0</v>
      </c>
      <c r="CO63" s="419">
        <v>0</v>
      </c>
      <c r="CP63" s="419">
        <v>0</v>
      </c>
      <c r="CQ63" s="419">
        <v>0</v>
      </c>
      <c r="CR63" s="419">
        <v>0</v>
      </c>
      <c r="CS63" s="419">
        <v>0</v>
      </c>
      <c r="CT63" s="419">
        <v>0</v>
      </c>
      <c r="CU63" s="419">
        <v>0</v>
      </c>
      <c r="CV63" s="419">
        <v>0</v>
      </c>
      <c r="CW63" s="419">
        <v>0</v>
      </c>
      <c r="CX63" s="419">
        <v>0</v>
      </c>
      <c r="CY63" s="419">
        <v>0</v>
      </c>
      <c r="CZ63" s="419">
        <v>0</v>
      </c>
      <c r="DA63" s="419">
        <v>0</v>
      </c>
      <c r="DB63" s="419">
        <v>0</v>
      </c>
      <c r="DC63" s="419">
        <v>0</v>
      </c>
      <c r="DD63" s="419">
        <v>0</v>
      </c>
      <c r="DE63" s="419">
        <v>0</v>
      </c>
      <c r="DF63" s="419">
        <v>0</v>
      </c>
      <c r="DG63" s="419">
        <v>0</v>
      </c>
      <c r="DH63" s="419">
        <v>0</v>
      </c>
      <c r="DI63" s="419">
        <v>0</v>
      </c>
      <c r="DJ63" s="419">
        <v>0</v>
      </c>
      <c r="DK63" s="416"/>
    </row>
    <row r="64" spans="1:115" s="420" customFormat="1" ht="16.149999999999999" hidden="1">
      <c r="A64" s="423" t="s">
        <v>4</v>
      </c>
      <c r="B64" s="423">
        <v>1</v>
      </c>
      <c r="C64" s="418" t="s">
        <v>67</v>
      </c>
      <c r="D64" s="419">
        <v>0</v>
      </c>
      <c r="E64" s="419">
        <v>636</v>
      </c>
      <c r="F64" s="419">
        <v>1700</v>
      </c>
      <c r="G64" s="419">
        <v>2797</v>
      </c>
      <c r="H64" s="419">
        <v>3928</v>
      </c>
      <c r="I64" s="419">
        <v>5099</v>
      </c>
      <c r="J64" s="419">
        <v>6312</v>
      </c>
      <c r="K64" s="419">
        <v>6432</v>
      </c>
      <c r="L64" s="419">
        <v>6551</v>
      </c>
      <c r="M64" s="419">
        <v>6667</v>
      </c>
      <c r="N64" s="419">
        <v>6783</v>
      </c>
      <c r="O64" s="419">
        <v>6898</v>
      </c>
      <c r="P64" s="419">
        <v>7012</v>
      </c>
      <c r="Q64" s="419">
        <v>7125</v>
      </c>
      <c r="R64" s="419">
        <v>7238</v>
      </c>
      <c r="S64" s="419">
        <v>7349</v>
      </c>
      <c r="T64" s="419">
        <v>7459</v>
      </c>
      <c r="U64" s="419">
        <v>7568</v>
      </c>
      <c r="V64" s="419">
        <v>7674</v>
      </c>
      <c r="W64" s="419">
        <v>7779</v>
      </c>
      <c r="X64" s="419">
        <v>7881</v>
      </c>
      <c r="Y64" s="419">
        <v>7982</v>
      </c>
      <c r="Z64" s="419">
        <v>8080</v>
      </c>
      <c r="AA64" s="419">
        <v>8176</v>
      </c>
      <c r="AB64" s="419">
        <v>8270</v>
      </c>
      <c r="AC64" s="419">
        <v>8362</v>
      </c>
      <c r="AD64" s="419">
        <v>8450</v>
      </c>
      <c r="AE64" s="419">
        <v>8536</v>
      </c>
      <c r="AF64" s="419">
        <v>8620</v>
      </c>
      <c r="AG64" s="419">
        <v>8701</v>
      </c>
      <c r="AH64" s="419">
        <v>8778</v>
      </c>
      <c r="AI64" s="419">
        <v>8852</v>
      </c>
      <c r="AJ64" s="419">
        <v>8923</v>
      </c>
      <c r="AK64" s="419">
        <v>8992</v>
      </c>
      <c r="AL64" s="419">
        <v>9058</v>
      </c>
      <c r="AM64" s="419">
        <v>9121</v>
      </c>
      <c r="AN64" s="419">
        <v>9181</v>
      </c>
      <c r="AO64" s="419">
        <v>9239</v>
      </c>
      <c r="AP64" s="419">
        <v>9293</v>
      </c>
      <c r="AQ64" s="419">
        <v>9345</v>
      </c>
      <c r="AR64" s="419">
        <v>9393</v>
      </c>
      <c r="AS64" s="419">
        <v>9441</v>
      </c>
      <c r="AT64" s="419">
        <v>9487</v>
      </c>
      <c r="AU64" s="419">
        <v>9535</v>
      </c>
      <c r="AV64" s="419">
        <v>9589</v>
      </c>
      <c r="AW64" s="419">
        <v>9644</v>
      </c>
      <c r="AX64" s="419">
        <v>9709</v>
      </c>
      <c r="AY64" s="419">
        <v>9807</v>
      </c>
      <c r="AZ64" s="419">
        <v>0</v>
      </c>
      <c r="BA64" s="419">
        <v>0</v>
      </c>
      <c r="BB64" s="419">
        <v>0</v>
      </c>
      <c r="BC64" s="419">
        <v>0</v>
      </c>
      <c r="BD64" s="419">
        <v>0</v>
      </c>
      <c r="BE64" s="419">
        <v>0</v>
      </c>
      <c r="BF64" s="419">
        <v>0</v>
      </c>
      <c r="BG64" s="419">
        <v>0</v>
      </c>
      <c r="BH64" s="419">
        <v>0</v>
      </c>
      <c r="BI64" s="419">
        <v>0</v>
      </c>
      <c r="BJ64" s="419">
        <v>0</v>
      </c>
      <c r="BK64" s="419">
        <v>0</v>
      </c>
      <c r="BL64" s="419">
        <v>0</v>
      </c>
      <c r="BM64" s="419">
        <v>0</v>
      </c>
      <c r="BN64" s="419">
        <v>0</v>
      </c>
      <c r="BO64" s="419">
        <v>0</v>
      </c>
      <c r="BP64" s="419">
        <v>0</v>
      </c>
      <c r="BQ64" s="419">
        <v>0</v>
      </c>
      <c r="BR64" s="419">
        <v>0</v>
      </c>
      <c r="BS64" s="419">
        <v>0</v>
      </c>
      <c r="BT64" s="419">
        <v>0</v>
      </c>
      <c r="BU64" s="419">
        <v>0</v>
      </c>
      <c r="BV64" s="419">
        <v>0</v>
      </c>
      <c r="BW64" s="419">
        <v>0</v>
      </c>
      <c r="BX64" s="419">
        <v>0</v>
      </c>
      <c r="BY64" s="419">
        <v>0</v>
      </c>
      <c r="BZ64" s="419">
        <v>0</v>
      </c>
      <c r="CA64" s="419">
        <v>0</v>
      </c>
      <c r="CB64" s="419">
        <v>0</v>
      </c>
      <c r="CC64" s="419">
        <v>0</v>
      </c>
      <c r="CD64" s="419">
        <v>0</v>
      </c>
      <c r="CE64" s="419">
        <v>0</v>
      </c>
      <c r="CF64" s="419">
        <v>0</v>
      </c>
      <c r="CG64" s="419">
        <v>0</v>
      </c>
      <c r="CH64" s="419">
        <v>0</v>
      </c>
      <c r="CI64" s="419">
        <v>0</v>
      </c>
      <c r="CJ64" s="419">
        <v>0</v>
      </c>
      <c r="CK64" s="419">
        <v>0</v>
      </c>
      <c r="CL64" s="419">
        <v>0</v>
      </c>
      <c r="CM64" s="419">
        <v>0</v>
      </c>
      <c r="CN64" s="419">
        <v>0</v>
      </c>
      <c r="CO64" s="419">
        <v>0</v>
      </c>
      <c r="CP64" s="419">
        <v>0</v>
      </c>
      <c r="CQ64" s="419">
        <v>0</v>
      </c>
      <c r="CR64" s="419">
        <v>0</v>
      </c>
      <c r="CS64" s="419">
        <v>0</v>
      </c>
      <c r="CT64" s="419">
        <v>0</v>
      </c>
      <c r="CU64" s="419">
        <v>0</v>
      </c>
      <c r="CV64" s="419">
        <v>0</v>
      </c>
      <c r="CW64" s="419">
        <v>0</v>
      </c>
      <c r="CX64" s="419">
        <v>0</v>
      </c>
      <c r="CY64" s="419">
        <v>0</v>
      </c>
      <c r="CZ64" s="419">
        <v>0</v>
      </c>
      <c r="DA64" s="419">
        <v>0</v>
      </c>
      <c r="DB64" s="419">
        <v>0</v>
      </c>
      <c r="DC64" s="419">
        <v>0</v>
      </c>
      <c r="DD64" s="419">
        <v>0</v>
      </c>
      <c r="DE64" s="419">
        <v>0</v>
      </c>
      <c r="DF64" s="419">
        <v>0</v>
      </c>
      <c r="DG64" s="419">
        <v>0</v>
      </c>
      <c r="DH64" s="419">
        <v>0</v>
      </c>
      <c r="DI64" s="419">
        <v>0</v>
      </c>
      <c r="DJ64" s="419">
        <v>0</v>
      </c>
      <c r="DK64" s="416"/>
    </row>
    <row r="65" spans="1:115" s="420" customFormat="1" ht="16.149999999999999" hidden="1">
      <c r="A65" s="423" t="s">
        <v>4</v>
      </c>
      <c r="B65" s="423">
        <v>1</v>
      </c>
      <c r="C65" s="418" t="s">
        <v>68</v>
      </c>
      <c r="D65" s="419">
        <v>0</v>
      </c>
      <c r="E65" s="419">
        <v>647</v>
      </c>
      <c r="F65" s="419">
        <v>1730</v>
      </c>
      <c r="G65" s="419">
        <v>2846</v>
      </c>
      <c r="H65" s="419">
        <v>3999</v>
      </c>
      <c r="I65" s="419">
        <v>5193</v>
      </c>
      <c r="J65" s="419">
        <v>6432</v>
      </c>
      <c r="K65" s="419">
        <v>6551</v>
      </c>
      <c r="L65" s="419">
        <v>6667</v>
      </c>
      <c r="M65" s="419">
        <v>6783</v>
      </c>
      <c r="N65" s="419">
        <v>6898</v>
      </c>
      <c r="O65" s="419">
        <v>7012</v>
      </c>
      <c r="P65" s="419">
        <v>7125</v>
      </c>
      <c r="Q65" s="419">
        <v>7238</v>
      </c>
      <c r="R65" s="419">
        <v>7349</v>
      </c>
      <c r="S65" s="419">
        <v>7459</v>
      </c>
      <c r="T65" s="419">
        <v>7568</v>
      </c>
      <c r="U65" s="419">
        <v>7674</v>
      </c>
      <c r="V65" s="419">
        <v>7779</v>
      </c>
      <c r="W65" s="419">
        <v>7881</v>
      </c>
      <c r="X65" s="419">
        <v>7982</v>
      </c>
      <c r="Y65" s="419">
        <v>8080</v>
      </c>
      <c r="Z65" s="419">
        <v>8176</v>
      </c>
      <c r="AA65" s="419">
        <v>8270</v>
      </c>
      <c r="AB65" s="419">
        <v>8362</v>
      </c>
      <c r="AC65" s="419">
        <v>8450</v>
      </c>
      <c r="AD65" s="419">
        <v>8536</v>
      </c>
      <c r="AE65" s="419">
        <v>8620</v>
      </c>
      <c r="AF65" s="419">
        <v>8701</v>
      </c>
      <c r="AG65" s="419">
        <v>8778</v>
      </c>
      <c r="AH65" s="419">
        <v>8852</v>
      </c>
      <c r="AI65" s="419">
        <v>8923</v>
      </c>
      <c r="AJ65" s="419">
        <v>8992</v>
      </c>
      <c r="AK65" s="419">
        <v>9058</v>
      </c>
      <c r="AL65" s="419">
        <v>9121</v>
      </c>
      <c r="AM65" s="419">
        <v>9181</v>
      </c>
      <c r="AN65" s="419">
        <v>9239</v>
      </c>
      <c r="AO65" s="419">
        <v>9293</v>
      </c>
      <c r="AP65" s="419">
        <v>9345</v>
      </c>
      <c r="AQ65" s="419">
        <v>9393</v>
      </c>
      <c r="AR65" s="419">
        <v>9441</v>
      </c>
      <c r="AS65" s="419">
        <v>9487</v>
      </c>
      <c r="AT65" s="419">
        <v>9535</v>
      </c>
      <c r="AU65" s="419">
        <v>9589</v>
      </c>
      <c r="AV65" s="419">
        <v>9644</v>
      </c>
      <c r="AW65" s="419">
        <v>9709</v>
      </c>
      <c r="AX65" s="419">
        <v>9807</v>
      </c>
      <c r="AY65" s="419">
        <v>0</v>
      </c>
      <c r="AZ65" s="419">
        <v>0</v>
      </c>
      <c r="BA65" s="419">
        <v>0</v>
      </c>
      <c r="BB65" s="419">
        <v>0</v>
      </c>
      <c r="BC65" s="419">
        <v>0</v>
      </c>
      <c r="BD65" s="419">
        <v>0</v>
      </c>
      <c r="BE65" s="419">
        <v>0</v>
      </c>
      <c r="BF65" s="419">
        <v>0</v>
      </c>
      <c r="BG65" s="419">
        <v>0</v>
      </c>
      <c r="BH65" s="419">
        <v>0</v>
      </c>
      <c r="BI65" s="419">
        <v>0</v>
      </c>
      <c r="BJ65" s="419">
        <v>0</v>
      </c>
      <c r="BK65" s="419">
        <v>0</v>
      </c>
      <c r="BL65" s="419">
        <v>0</v>
      </c>
      <c r="BM65" s="419">
        <v>0</v>
      </c>
      <c r="BN65" s="419">
        <v>0</v>
      </c>
      <c r="BO65" s="419">
        <v>0</v>
      </c>
      <c r="BP65" s="419">
        <v>0</v>
      </c>
      <c r="BQ65" s="419">
        <v>0</v>
      </c>
      <c r="BR65" s="419">
        <v>0</v>
      </c>
      <c r="BS65" s="419">
        <v>0</v>
      </c>
      <c r="BT65" s="419">
        <v>0</v>
      </c>
      <c r="BU65" s="419">
        <v>0</v>
      </c>
      <c r="BV65" s="419">
        <v>0</v>
      </c>
      <c r="BW65" s="419">
        <v>0</v>
      </c>
      <c r="BX65" s="419">
        <v>0</v>
      </c>
      <c r="BY65" s="419">
        <v>0</v>
      </c>
      <c r="BZ65" s="419">
        <v>0</v>
      </c>
      <c r="CA65" s="419">
        <v>0</v>
      </c>
      <c r="CB65" s="419">
        <v>0</v>
      </c>
      <c r="CC65" s="419">
        <v>0</v>
      </c>
      <c r="CD65" s="419">
        <v>0</v>
      </c>
      <c r="CE65" s="419">
        <v>0</v>
      </c>
      <c r="CF65" s="419">
        <v>0</v>
      </c>
      <c r="CG65" s="419">
        <v>0</v>
      </c>
      <c r="CH65" s="419">
        <v>0</v>
      </c>
      <c r="CI65" s="419">
        <v>0</v>
      </c>
      <c r="CJ65" s="419">
        <v>0</v>
      </c>
      <c r="CK65" s="419">
        <v>0</v>
      </c>
      <c r="CL65" s="419">
        <v>0</v>
      </c>
      <c r="CM65" s="419">
        <v>0</v>
      </c>
      <c r="CN65" s="419">
        <v>0</v>
      </c>
      <c r="CO65" s="419">
        <v>0</v>
      </c>
      <c r="CP65" s="419">
        <v>0</v>
      </c>
      <c r="CQ65" s="419">
        <v>0</v>
      </c>
      <c r="CR65" s="419">
        <v>0</v>
      </c>
      <c r="CS65" s="419">
        <v>0</v>
      </c>
      <c r="CT65" s="419">
        <v>0</v>
      </c>
      <c r="CU65" s="419">
        <v>0</v>
      </c>
      <c r="CV65" s="419">
        <v>0</v>
      </c>
      <c r="CW65" s="419">
        <v>0</v>
      </c>
      <c r="CX65" s="419">
        <v>0</v>
      </c>
      <c r="CY65" s="419">
        <v>0</v>
      </c>
      <c r="CZ65" s="419">
        <v>0</v>
      </c>
      <c r="DA65" s="419">
        <v>0</v>
      </c>
      <c r="DB65" s="419">
        <v>0</v>
      </c>
      <c r="DC65" s="419">
        <v>0</v>
      </c>
      <c r="DD65" s="419">
        <v>0</v>
      </c>
      <c r="DE65" s="419">
        <v>0</v>
      </c>
      <c r="DF65" s="419">
        <v>0</v>
      </c>
      <c r="DG65" s="419">
        <v>0</v>
      </c>
      <c r="DH65" s="419">
        <v>0</v>
      </c>
      <c r="DI65" s="419">
        <v>0</v>
      </c>
      <c r="DJ65" s="419">
        <v>0</v>
      </c>
      <c r="DK65" s="416"/>
    </row>
    <row r="66" spans="1:115" s="420" customFormat="1" ht="16.149999999999999" hidden="1">
      <c r="A66" s="423" t="s">
        <v>4</v>
      </c>
      <c r="B66" s="423">
        <v>1</v>
      </c>
      <c r="C66" s="418" t="s">
        <v>69</v>
      </c>
      <c r="D66" s="419">
        <v>0</v>
      </c>
      <c r="E66" s="419">
        <v>657</v>
      </c>
      <c r="F66" s="419">
        <v>1757</v>
      </c>
      <c r="G66" s="419">
        <v>2894</v>
      </c>
      <c r="H66" s="419">
        <v>4069</v>
      </c>
      <c r="I66" s="419">
        <v>5287</v>
      </c>
      <c r="J66" s="419">
        <v>6551</v>
      </c>
      <c r="K66" s="419">
        <v>6667</v>
      </c>
      <c r="L66" s="419">
        <v>6783</v>
      </c>
      <c r="M66" s="419">
        <v>6898</v>
      </c>
      <c r="N66" s="419">
        <v>7012</v>
      </c>
      <c r="O66" s="419">
        <v>7125</v>
      </c>
      <c r="P66" s="419">
        <v>7238</v>
      </c>
      <c r="Q66" s="419">
        <v>7349</v>
      </c>
      <c r="R66" s="419">
        <v>7459</v>
      </c>
      <c r="S66" s="419">
        <v>7568</v>
      </c>
      <c r="T66" s="419">
        <v>7674</v>
      </c>
      <c r="U66" s="419">
        <v>7779</v>
      </c>
      <c r="V66" s="419">
        <v>7881</v>
      </c>
      <c r="W66" s="419">
        <v>7982</v>
      </c>
      <c r="X66" s="419">
        <v>8080</v>
      </c>
      <c r="Y66" s="419">
        <v>8176</v>
      </c>
      <c r="Z66" s="419">
        <v>8270</v>
      </c>
      <c r="AA66" s="419">
        <v>8362</v>
      </c>
      <c r="AB66" s="419">
        <v>8450</v>
      </c>
      <c r="AC66" s="419">
        <v>8536</v>
      </c>
      <c r="AD66" s="419">
        <v>8620</v>
      </c>
      <c r="AE66" s="419">
        <v>8701</v>
      </c>
      <c r="AF66" s="419">
        <v>8778</v>
      </c>
      <c r="AG66" s="419">
        <v>8852</v>
      </c>
      <c r="AH66" s="419">
        <v>8923</v>
      </c>
      <c r="AI66" s="419">
        <v>8992</v>
      </c>
      <c r="AJ66" s="419">
        <v>9058</v>
      </c>
      <c r="AK66" s="419">
        <v>9121</v>
      </c>
      <c r="AL66" s="419">
        <v>9181</v>
      </c>
      <c r="AM66" s="419">
        <v>9239</v>
      </c>
      <c r="AN66" s="419">
        <v>9293</v>
      </c>
      <c r="AO66" s="419">
        <v>9345</v>
      </c>
      <c r="AP66" s="419">
        <v>9393</v>
      </c>
      <c r="AQ66" s="419">
        <v>9441</v>
      </c>
      <c r="AR66" s="419">
        <v>9487</v>
      </c>
      <c r="AS66" s="419">
        <v>9535</v>
      </c>
      <c r="AT66" s="419">
        <v>9589</v>
      </c>
      <c r="AU66" s="419">
        <v>9644</v>
      </c>
      <c r="AV66" s="419">
        <v>9709</v>
      </c>
      <c r="AW66" s="419">
        <v>9807</v>
      </c>
      <c r="AX66" s="419">
        <v>0</v>
      </c>
      <c r="AY66" s="419">
        <v>0</v>
      </c>
      <c r="AZ66" s="419">
        <v>0</v>
      </c>
      <c r="BA66" s="419">
        <v>0</v>
      </c>
      <c r="BB66" s="419">
        <v>0</v>
      </c>
      <c r="BC66" s="419">
        <v>0</v>
      </c>
      <c r="BD66" s="419">
        <v>0</v>
      </c>
      <c r="BE66" s="419">
        <v>0</v>
      </c>
      <c r="BF66" s="419">
        <v>0</v>
      </c>
      <c r="BG66" s="419">
        <v>0</v>
      </c>
      <c r="BH66" s="419">
        <v>0</v>
      </c>
      <c r="BI66" s="419">
        <v>0</v>
      </c>
      <c r="BJ66" s="419">
        <v>0</v>
      </c>
      <c r="BK66" s="419">
        <v>0</v>
      </c>
      <c r="BL66" s="419">
        <v>0</v>
      </c>
      <c r="BM66" s="419">
        <v>0</v>
      </c>
      <c r="BN66" s="419">
        <v>0</v>
      </c>
      <c r="BO66" s="419">
        <v>0</v>
      </c>
      <c r="BP66" s="419">
        <v>0</v>
      </c>
      <c r="BQ66" s="419">
        <v>0</v>
      </c>
      <c r="BR66" s="419">
        <v>0</v>
      </c>
      <c r="BS66" s="419">
        <v>0</v>
      </c>
      <c r="BT66" s="419">
        <v>0</v>
      </c>
      <c r="BU66" s="419">
        <v>0</v>
      </c>
      <c r="BV66" s="419">
        <v>0</v>
      </c>
      <c r="BW66" s="419">
        <v>0</v>
      </c>
      <c r="BX66" s="419">
        <v>0</v>
      </c>
      <c r="BY66" s="419">
        <v>0</v>
      </c>
      <c r="BZ66" s="419">
        <v>0</v>
      </c>
      <c r="CA66" s="419">
        <v>0</v>
      </c>
      <c r="CB66" s="419">
        <v>0</v>
      </c>
      <c r="CC66" s="419">
        <v>0</v>
      </c>
      <c r="CD66" s="419">
        <v>0</v>
      </c>
      <c r="CE66" s="419">
        <v>0</v>
      </c>
      <c r="CF66" s="419">
        <v>0</v>
      </c>
      <c r="CG66" s="419">
        <v>0</v>
      </c>
      <c r="CH66" s="419">
        <v>0</v>
      </c>
      <c r="CI66" s="419">
        <v>0</v>
      </c>
      <c r="CJ66" s="419">
        <v>0</v>
      </c>
      <c r="CK66" s="419">
        <v>0</v>
      </c>
      <c r="CL66" s="419">
        <v>0</v>
      </c>
      <c r="CM66" s="419">
        <v>0</v>
      </c>
      <c r="CN66" s="419">
        <v>0</v>
      </c>
      <c r="CO66" s="419">
        <v>0</v>
      </c>
      <c r="CP66" s="419">
        <v>0</v>
      </c>
      <c r="CQ66" s="419">
        <v>0</v>
      </c>
      <c r="CR66" s="419">
        <v>0</v>
      </c>
      <c r="CS66" s="419">
        <v>0</v>
      </c>
      <c r="CT66" s="419">
        <v>0</v>
      </c>
      <c r="CU66" s="419">
        <v>0</v>
      </c>
      <c r="CV66" s="419">
        <v>0</v>
      </c>
      <c r="CW66" s="419">
        <v>0</v>
      </c>
      <c r="CX66" s="419">
        <v>0</v>
      </c>
      <c r="CY66" s="419">
        <v>0</v>
      </c>
      <c r="CZ66" s="419">
        <v>0</v>
      </c>
      <c r="DA66" s="419">
        <v>0</v>
      </c>
      <c r="DB66" s="419">
        <v>0</v>
      </c>
      <c r="DC66" s="419">
        <v>0</v>
      </c>
      <c r="DD66" s="419">
        <v>0</v>
      </c>
      <c r="DE66" s="419">
        <v>0</v>
      </c>
      <c r="DF66" s="419">
        <v>0</v>
      </c>
      <c r="DG66" s="419">
        <v>0</v>
      </c>
      <c r="DH66" s="419">
        <v>0</v>
      </c>
      <c r="DI66" s="419">
        <v>0</v>
      </c>
      <c r="DJ66" s="419">
        <v>0</v>
      </c>
      <c r="DK66" s="416"/>
    </row>
    <row r="67" spans="1:115" s="420" customFormat="1" ht="16.149999999999999" hidden="1">
      <c r="A67" s="423" t="s">
        <v>4</v>
      </c>
      <c r="B67" s="423">
        <v>1</v>
      </c>
      <c r="C67" s="418" t="s">
        <v>70</v>
      </c>
      <c r="D67" s="419">
        <v>0</v>
      </c>
      <c r="E67" s="419">
        <v>668</v>
      </c>
      <c r="F67" s="419">
        <v>1787</v>
      </c>
      <c r="G67" s="419">
        <v>2943</v>
      </c>
      <c r="H67" s="419">
        <v>4140</v>
      </c>
      <c r="I67" s="419">
        <v>5380</v>
      </c>
      <c r="J67" s="419">
        <v>6667</v>
      </c>
      <c r="K67" s="419">
        <v>6783</v>
      </c>
      <c r="L67" s="419">
        <v>6898</v>
      </c>
      <c r="M67" s="419">
        <v>7012</v>
      </c>
      <c r="N67" s="419">
        <v>7125</v>
      </c>
      <c r="O67" s="419">
        <v>7238</v>
      </c>
      <c r="P67" s="419">
        <v>7349</v>
      </c>
      <c r="Q67" s="419">
        <v>7459</v>
      </c>
      <c r="R67" s="419">
        <v>7568</v>
      </c>
      <c r="S67" s="419">
        <v>7674</v>
      </c>
      <c r="T67" s="419">
        <v>7779</v>
      </c>
      <c r="U67" s="419">
        <v>7881</v>
      </c>
      <c r="V67" s="419">
        <v>7982</v>
      </c>
      <c r="W67" s="419">
        <v>8080</v>
      </c>
      <c r="X67" s="419">
        <v>8176</v>
      </c>
      <c r="Y67" s="419">
        <v>8270</v>
      </c>
      <c r="Z67" s="419">
        <v>8362</v>
      </c>
      <c r="AA67" s="419">
        <v>8450</v>
      </c>
      <c r="AB67" s="419">
        <v>8536</v>
      </c>
      <c r="AC67" s="419">
        <v>8620</v>
      </c>
      <c r="AD67" s="419">
        <v>8701</v>
      </c>
      <c r="AE67" s="419">
        <v>8778</v>
      </c>
      <c r="AF67" s="419">
        <v>8852</v>
      </c>
      <c r="AG67" s="419">
        <v>8923</v>
      </c>
      <c r="AH67" s="419">
        <v>8992</v>
      </c>
      <c r="AI67" s="419">
        <v>9058</v>
      </c>
      <c r="AJ67" s="419">
        <v>9121</v>
      </c>
      <c r="AK67" s="419">
        <v>9181</v>
      </c>
      <c r="AL67" s="419">
        <v>9239</v>
      </c>
      <c r="AM67" s="419">
        <v>9293</v>
      </c>
      <c r="AN67" s="419">
        <v>9345</v>
      </c>
      <c r="AO67" s="419">
        <v>9393</v>
      </c>
      <c r="AP67" s="419">
        <v>9441</v>
      </c>
      <c r="AQ67" s="419">
        <v>9487</v>
      </c>
      <c r="AR67" s="419">
        <v>9535</v>
      </c>
      <c r="AS67" s="419">
        <v>9589</v>
      </c>
      <c r="AT67" s="419">
        <v>9644</v>
      </c>
      <c r="AU67" s="419">
        <v>9709</v>
      </c>
      <c r="AV67" s="419">
        <v>9807</v>
      </c>
      <c r="AW67" s="419">
        <v>0</v>
      </c>
      <c r="AX67" s="419">
        <v>0</v>
      </c>
      <c r="AY67" s="419">
        <v>0</v>
      </c>
      <c r="AZ67" s="419">
        <v>0</v>
      </c>
      <c r="BA67" s="419">
        <v>0</v>
      </c>
      <c r="BB67" s="419">
        <v>0</v>
      </c>
      <c r="BC67" s="419">
        <v>0</v>
      </c>
      <c r="BD67" s="419">
        <v>0</v>
      </c>
      <c r="BE67" s="419">
        <v>0</v>
      </c>
      <c r="BF67" s="419">
        <v>0</v>
      </c>
      <c r="BG67" s="419">
        <v>0</v>
      </c>
      <c r="BH67" s="419">
        <v>0</v>
      </c>
      <c r="BI67" s="419">
        <v>0</v>
      </c>
      <c r="BJ67" s="419">
        <v>0</v>
      </c>
      <c r="BK67" s="419">
        <v>0</v>
      </c>
      <c r="BL67" s="419">
        <v>0</v>
      </c>
      <c r="BM67" s="419">
        <v>0</v>
      </c>
      <c r="BN67" s="419">
        <v>0</v>
      </c>
      <c r="BO67" s="419">
        <v>0</v>
      </c>
      <c r="BP67" s="419">
        <v>0</v>
      </c>
      <c r="BQ67" s="419">
        <v>0</v>
      </c>
      <c r="BR67" s="419">
        <v>0</v>
      </c>
      <c r="BS67" s="419">
        <v>0</v>
      </c>
      <c r="BT67" s="419">
        <v>0</v>
      </c>
      <c r="BU67" s="419">
        <v>0</v>
      </c>
      <c r="BV67" s="419">
        <v>0</v>
      </c>
      <c r="BW67" s="419">
        <v>0</v>
      </c>
      <c r="BX67" s="419">
        <v>0</v>
      </c>
      <c r="BY67" s="419">
        <v>0</v>
      </c>
      <c r="BZ67" s="419">
        <v>0</v>
      </c>
      <c r="CA67" s="419">
        <v>0</v>
      </c>
      <c r="CB67" s="419">
        <v>0</v>
      </c>
      <c r="CC67" s="419">
        <v>0</v>
      </c>
      <c r="CD67" s="419">
        <v>0</v>
      </c>
      <c r="CE67" s="419">
        <v>0</v>
      </c>
      <c r="CF67" s="419">
        <v>0</v>
      </c>
      <c r="CG67" s="419">
        <v>0</v>
      </c>
      <c r="CH67" s="419">
        <v>0</v>
      </c>
      <c r="CI67" s="419">
        <v>0</v>
      </c>
      <c r="CJ67" s="419">
        <v>0</v>
      </c>
      <c r="CK67" s="419">
        <v>0</v>
      </c>
      <c r="CL67" s="419">
        <v>0</v>
      </c>
      <c r="CM67" s="419">
        <v>0</v>
      </c>
      <c r="CN67" s="419">
        <v>0</v>
      </c>
      <c r="CO67" s="419">
        <v>0</v>
      </c>
      <c r="CP67" s="419">
        <v>0</v>
      </c>
      <c r="CQ67" s="419">
        <v>0</v>
      </c>
      <c r="CR67" s="419">
        <v>0</v>
      </c>
      <c r="CS67" s="419">
        <v>0</v>
      </c>
      <c r="CT67" s="419">
        <v>0</v>
      </c>
      <c r="CU67" s="419">
        <v>0</v>
      </c>
      <c r="CV67" s="419">
        <v>0</v>
      </c>
      <c r="CW67" s="419">
        <v>0</v>
      </c>
      <c r="CX67" s="419">
        <v>0</v>
      </c>
      <c r="CY67" s="419">
        <v>0</v>
      </c>
      <c r="CZ67" s="419">
        <v>0</v>
      </c>
      <c r="DA67" s="419">
        <v>0</v>
      </c>
      <c r="DB67" s="419">
        <v>0</v>
      </c>
      <c r="DC67" s="419">
        <v>0</v>
      </c>
      <c r="DD67" s="419">
        <v>0</v>
      </c>
      <c r="DE67" s="419">
        <v>0</v>
      </c>
      <c r="DF67" s="419">
        <v>0</v>
      </c>
      <c r="DG67" s="419">
        <v>0</v>
      </c>
      <c r="DH67" s="419">
        <v>0</v>
      </c>
      <c r="DI67" s="419">
        <v>0</v>
      </c>
      <c r="DJ67" s="419">
        <v>0</v>
      </c>
      <c r="DK67" s="416"/>
    </row>
    <row r="68" spans="1:115" s="420" customFormat="1" ht="16.149999999999999" hidden="1">
      <c r="A68" s="423" t="s">
        <v>4</v>
      </c>
      <c r="B68" s="423">
        <v>1</v>
      </c>
      <c r="C68" s="418" t="s">
        <v>71</v>
      </c>
      <c r="D68" s="419">
        <v>0</v>
      </c>
      <c r="E68" s="419">
        <v>678</v>
      </c>
      <c r="F68" s="419">
        <v>1816</v>
      </c>
      <c r="G68" s="419">
        <v>2992</v>
      </c>
      <c r="H68" s="419">
        <v>4210</v>
      </c>
      <c r="I68" s="419">
        <v>5470</v>
      </c>
      <c r="J68" s="419">
        <v>6783</v>
      </c>
      <c r="K68" s="419">
        <v>6898</v>
      </c>
      <c r="L68" s="419">
        <v>7012</v>
      </c>
      <c r="M68" s="419">
        <v>7125</v>
      </c>
      <c r="N68" s="419">
        <v>7238</v>
      </c>
      <c r="O68" s="419">
        <v>7349</v>
      </c>
      <c r="P68" s="419">
        <v>7459</v>
      </c>
      <c r="Q68" s="419">
        <v>7568</v>
      </c>
      <c r="R68" s="419">
        <v>7674</v>
      </c>
      <c r="S68" s="419">
        <v>7779</v>
      </c>
      <c r="T68" s="419">
        <v>7881</v>
      </c>
      <c r="U68" s="419">
        <v>7982</v>
      </c>
      <c r="V68" s="419">
        <v>8080</v>
      </c>
      <c r="W68" s="419">
        <v>8176</v>
      </c>
      <c r="X68" s="419">
        <v>8270</v>
      </c>
      <c r="Y68" s="419">
        <v>8362</v>
      </c>
      <c r="Z68" s="419">
        <v>8450</v>
      </c>
      <c r="AA68" s="419">
        <v>8536</v>
      </c>
      <c r="AB68" s="419">
        <v>8620</v>
      </c>
      <c r="AC68" s="419">
        <v>8701</v>
      </c>
      <c r="AD68" s="419">
        <v>8778</v>
      </c>
      <c r="AE68" s="419">
        <v>8852</v>
      </c>
      <c r="AF68" s="419">
        <v>8923</v>
      </c>
      <c r="AG68" s="419">
        <v>8992</v>
      </c>
      <c r="AH68" s="419">
        <v>9058</v>
      </c>
      <c r="AI68" s="419">
        <v>9121</v>
      </c>
      <c r="AJ68" s="419">
        <v>9181</v>
      </c>
      <c r="AK68" s="419">
        <v>9239</v>
      </c>
      <c r="AL68" s="419">
        <v>9293</v>
      </c>
      <c r="AM68" s="419">
        <v>9345</v>
      </c>
      <c r="AN68" s="419">
        <v>9393</v>
      </c>
      <c r="AO68" s="419">
        <v>9441</v>
      </c>
      <c r="AP68" s="419">
        <v>9487</v>
      </c>
      <c r="AQ68" s="419">
        <v>9535</v>
      </c>
      <c r="AR68" s="419">
        <v>9589</v>
      </c>
      <c r="AS68" s="419">
        <v>9644</v>
      </c>
      <c r="AT68" s="419">
        <v>9709</v>
      </c>
      <c r="AU68" s="419">
        <v>9807</v>
      </c>
      <c r="AV68" s="419">
        <v>0</v>
      </c>
      <c r="AW68" s="419">
        <v>0</v>
      </c>
      <c r="AX68" s="419">
        <v>0</v>
      </c>
      <c r="AY68" s="419">
        <v>0</v>
      </c>
      <c r="AZ68" s="419">
        <v>0</v>
      </c>
      <c r="BA68" s="419">
        <v>0</v>
      </c>
      <c r="BB68" s="419">
        <v>0</v>
      </c>
      <c r="BC68" s="419">
        <v>0</v>
      </c>
      <c r="BD68" s="419">
        <v>0</v>
      </c>
      <c r="BE68" s="419">
        <v>0</v>
      </c>
      <c r="BF68" s="419">
        <v>0</v>
      </c>
      <c r="BG68" s="419">
        <v>0</v>
      </c>
      <c r="BH68" s="419">
        <v>0</v>
      </c>
      <c r="BI68" s="419">
        <v>0</v>
      </c>
      <c r="BJ68" s="419">
        <v>0</v>
      </c>
      <c r="BK68" s="419">
        <v>0</v>
      </c>
      <c r="BL68" s="419">
        <v>0</v>
      </c>
      <c r="BM68" s="419">
        <v>0</v>
      </c>
      <c r="BN68" s="419">
        <v>0</v>
      </c>
      <c r="BO68" s="419">
        <v>0</v>
      </c>
      <c r="BP68" s="419">
        <v>0</v>
      </c>
      <c r="BQ68" s="419">
        <v>0</v>
      </c>
      <c r="BR68" s="419">
        <v>0</v>
      </c>
      <c r="BS68" s="419">
        <v>0</v>
      </c>
      <c r="BT68" s="419">
        <v>0</v>
      </c>
      <c r="BU68" s="419">
        <v>0</v>
      </c>
      <c r="BV68" s="419">
        <v>0</v>
      </c>
      <c r="BW68" s="419">
        <v>0</v>
      </c>
      <c r="BX68" s="419">
        <v>0</v>
      </c>
      <c r="BY68" s="419">
        <v>0</v>
      </c>
      <c r="BZ68" s="419">
        <v>0</v>
      </c>
      <c r="CA68" s="419">
        <v>0</v>
      </c>
      <c r="CB68" s="419">
        <v>0</v>
      </c>
      <c r="CC68" s="419">
        <v>0</v>
      </c>
      <c r="CD68" s="419">
        <v>0</v>
      </c>
      <c r="CE68" s="419">
        <v>0</v>
      </c>
      <c r="CF68" s="419">
        <v>0</v>
      </c>
      <c r="CG68" s="419">
        <v>0</v>
      </c>
      <c r="CH68" s="419">
        <v>0</v>
      </c>
      <c r="CI68" s="419">
        <v>0</v>
      </c>
      <c r="CJ68" s="419">
        <v>0</v>
      </c>
      <c r="CK68" s="419">
        <v>0</v>
      </c>
      <c r="CL68" s="419">
        <v>0</v>
      </c>
      <c r="CM68" s="419">
        <v>0</v>
      </c>
      <c r="CN68" s="419">
        <v>0</v>
      </c>
      <c r="CO68" s="419">
        <v>0</v>
      </c>
      <c r="CP68" s="419">
        <v>0</v>
      </c>
      <c r="CQ68" s="419">
        <v>0</v>
      </c>
      <c r="CR68" s="419">
        <v>0</v>
      </c>
      <c r="CS68" s="419">
        <v>0</v>
      </c>
      <c r="CT68" s="419">
        <v>0</v>
      </c>
      <c r="CU68" s="419">
        <v>0</v>
      </c>
      <c r="CV68" s="419">
        <v>0</v>
      </c>
      <c r="CW68" s="419">
        <v>0</v>
      </c>
      <c r="CX68" s="419">
        <v>0</v>
      </c>
      <c r="CY68" s="419">
        <v>0</v>
      </c>
      <c r="CZ68" s="419">
        <v>0</v>
      </c>
      <c r="DA68" s="419">
        <v>0</v>
      </c>
      <c r="DB68" s="419">
        <v>0</v>
      </c>
      <c r="DC68" s="419">
        <v>0</v>
      </c>
      <c r="DD68" s="419">
        <v>0</v>
      </c>
      <c r="DE68" s="419">
        <v>0</v>
      </c>
      <c r="DF68" s="419">
        <v>0</v>
      </c>
      <c r="DG68" s="419">
        <v>0</v>
      </c>
      <c r="DH68" s="419">
        <v>0</v>
      </c>
      <c r="DI68" s="419">
        <v>0</v>
      </c>
      <c r="DJ68" s="419">
        <v>0</v>
      </c>
      <c r="DK68" s="416"/>
    </row>
    <row r="69" spans="1:115" s="420" customFormat="1" ht="16.149999999999999" hidden="1">
      <c r="A69" s="423" t="s">
        <v>4</v>
      </c>
      <c r="B69" s="423">
        <v>1</v>
      </c>
      <c r="C69" s="418" t="s">
        <v>72</v>
      </c>
      <c r="D69" s="419">
        <v>0</v>
      </c>
      <c r="E69" s="419">
        <v>687</v>
      </c>
      <c r="F69" s="419">
        <v>1844</v>
      </c>
      <c r="G69" s="419">
        <v>3040</v>
      </c>
      <c r="H69" s="419">
        <v>4274</v>
      </c>
      <c r="I69" s="419">
        <v>5557</v>
      </c>
      <c r="J69" s="419">
        <v>6898</v>
      </c>
      <c r="K69" s="419">
        <v>7012</v>
      </c>
      <c r="L69" s="419">
        <v>7125</v>
      </c>
      <c r="M69" s="419">
        <v>7238</v>
      </c>
      <c r="N69" s="419">
        <v>7349</v>
      </c>
      <c r="O69" s="419">
        <v>7459</v>
      </c>
      <c r="P69" s="419">
        <v>7568</v>
      </c>
      <c r="Q69" s="419">
        <v>7674</v>
      </c>
      <c r="R69" s="419">
        <v>7779</v>
      </c>
      <c r="S69" s="419">
        <v>7881</v>
      </c>
      <c r="T69" s="419">
        <v>7982</v>
      </c>
      <c r="U69" s="419">
        <v>8080</v>
      </c>
      <c r="V69" s="419">
        <v>8176</v>
      </c>
      <c r="W69" s="419">
        <v>8270</v>
      </c>
      <c r="X69" s="419">
        <v>8362</v>
      </c>
      <c r="Y69" s="419">
        <v>8450</v>
      </c>
      <c r="Z69" s="419">
        <v>8536</v>
      </c>
      <c r="AA69" s="419">
        <v>8620</v>
      </c>
      <c r="AB69" s="419">
        <v>8701</v>
      </c>
      <c r="AC69" s="419">
        <v>8778</v>
      </c>
      <c r="AD69" s="419">
        <v>8852</v>
      </c>
      <c r="AE69" s="419">
        <v>8923</v>
      </c>
      <c r="AF69" s="419">
        <v>8992</v>
      </c>
      <c r="AG69" s="419">
        <v>9058</v>
      </c>
      <c r="AH69" s="419">
        <v>9121</v>
      </c>
      <c r="AI69" s="419">
        <v>9181</v>
      </c>
      <c r="AJ69" s="419">
        <v>9239</v>
      </c>
      <c r="AK69" s="419">
        <v>9293</v>
      </c>
      <c r="AL69" s="419">
        <v>9345</v>
      </c>
      <c r="AM69" s="419">
        <v>9393</v>
      </c>
      <c r="AN69" s="419">
        <v>9441</v>
      </c>
      <c r="AO69" s="419">
        <v>9487</v>
      </c>
      <c r="AP69" s="419">
        <v>9535</v>
      </c>
      <c r="AQ69" s="419">
        <v>9589</v>
      </c>
      <c r="AR69" s="419">
        <v>9644</v>
      </c>
      <c r="AS69" s="419">
        <v>9709</v>
      </c>
      <c r="AT69" s="419">
        <v>9807</v>
      </c>
      <c r="AU69" s="419">
        <v>0</v>
      </c>
      <c r="AV69" s="419">
        <v>0</v>
      </c>
      <c r="AW69" s="419">
        <v>0</v>
      </c>
      <c r="AX69" s="419">
        <v>0</v>
      </c>
      <c r="AY69" s="419">
        <v>0</v>
      </c>
      <c r="AZ69" s="419">
        <v>0</v>
      </c>
      <c r="BA69" s="419">
        <v>0</v>
      </c>
      <c r="BB69" s="419">
        <v>0</v>
      </c>
      <c r="BC69" s="419">
        <v>0</v>
      </c>
      <c r="BD69" s="419">
        <v>0</v>
      </c>
      <c r="BE69" s="419">
        <v>0</v>
      </c>
      <c r="BF69" s="419">
        <v>0</v>
      </c>
      <c r="BG69" s="419">
        <v>0</v>
      </c>
      <c r="BH69" s="419">
        <v>0</v>
      </c>
      <c r="BI69" s="419">
        <v>0</v>
      </c>
      <c r="BJ69" s="419">
        <v>0</v>
      </c>
      <c r="BK69" s="419">
        <v>0</v>
      </c>
      <c r="BL69" s="419">
        <v>0</v>
      </c>
      <c r="BM69" s="419">
        <v>0</v>
      </c>
      <c r="BN69" s="419">
        <v>0</v>
      </c>
      <c r="BO69" s="419">
        <v>0</v>
      </c>
      <c r="BP69" s="419">
        <v>0</v>
      </c>
      <c r="BQ69" s="419">
        <v>0</v>
      </c>
      <c r="BR69" s="419">
        <v>0</v>
      </c>
      <c r="BS69" s="419">
        <v>0</v>
      </c>
      <c r="BT69" s="419">
        <v>0</v>
      </c>
      <c r="BU69" s="419">
        <v>0</v>
      </c>
      <c r="BV69" s="419">
        <v>0</v>
      </c>
      <c r="BW69" s="419">
        <v>0</v>
      </c>
      <c r="BX69" s="419">
        <v>0</v>
      </c>
      <c r="BY69" s="419">
        <v>0</v>
      </c>
      <c r="BZ69" s="419">
        <v>0</v>
      </c>
      <c r="CA69" s="419">
        <v>0</v>
      </c>
      <c r="CB69" s="419">
        <v>0</v>
      </c>
      <c r="CC69" s="419">
        <v>0</v>
      </c>
      <c r="CD69" s="419">
        <v>0</v>
      </c>
      <c r="CE69" s="419">
        <v>0</v>
      </c>
      <c r="CF69" s="419">
        <v>0</v>
      </c>
      <c r="CG69" s="419">
        <v>0</v>
      </c>
      <c r="CH69" s="419">
        <v>0</v>
      </c>
      <c r="CI69" s="419">
        <v>0</v>
      </c>
      <c r="CJ69" s="419">
        <v>0</v>
      </c>
      <c r="CK69" s="419">
        <v>0</v>
      </c>
      <c r="CL69" s="419">
        <v>0</v>
      </c>
      <c r="CM69" s="419">
        <v>0</v>
      </c>
      <c r="CN69" s="419">
        <v>0</v>
      </c>
      <c r="CO69" s="419">
        <v>0</v>
      </c>
      <c r="CP69" s="419">
        <v>0</v>
      </c>
      <c r="CQ69" s="419">
        <v>0</v>
      </c>
      <c r="CR69" s="419">
        <v>0</v>
      </c>
      <c r="CS69" s="419">
        <v>0</v>
      </c>
      <c r="CT69" s="419">
        <v>0</v>
      </c>
      <c r="CU69" s="419">
        <v>0</v>
      </c>
      <c r="CV69" s="419">
        <v>0</v>
      </c>
      <c r="CW69" s="419">
        <v>0</v>
      </c>
      <c r="CX69" s="419">
        <v>0</v>
      </c>
      <c r="CY69" s="419">
        <v>0</v>
      </c>
      <c r="CZ69" s="419">
        <v>0</v>
      </c>
      <c r="DA69" s="419">
        <v>0</v>
      </c>
      <c r="DB69" s="419">
        <v>0</v>
      </c>
      <c r="DC69" s="419">
        <v>0</v>
      </c>
      <c r="DD69" s="419">
        <v>0</v>
      </c>
      <c r="DE69" s="419">
        <v>0</v>
      </c>
      <c r="DF69" s="419">
        <v>0</v>
      </c>
      <c r="DG69" s="419">
        <v>0</v>
      </c>
      <c r="DH69" s="419">
        <v>0</v>
      </c>
      <c r="DI69" s="419">
        <v>0</v>
      </c>
      <c r="DJ69" s="419">
        <v>0</v>
      </c>
      <c r="DK69" s="416"/>
    </row>
    <row r="70" spans="1:115" s="420" customFormat="1" ht="16.149999999999999" hidden="1">
      <c r="A70" s="423" t="s">
        <v>4</v>
      </c>
      <c r="B70" s="423">
        <v>1</v>
      </c>
      <c r="C70" s="418" t="s">
        <v>73</v>
      </c>
      <c r="D70" s="419">
        <v>0</v>
      </c>
      <c r="E70" s="419">
        <v>697</v>
      </c>
      <c r="F70" s="419">
        <v>1871</v>
      </c>
      <c r="G70" s="419">
        <v>3080</v>
      </c>
      <c r="H70" s="419">
        <v>4336</v>
      </c>
      <c r="I70" s="419">
        <v>5644</v>
      </c>
      <c r="J70" s="419">
        <v>7012</v>
      </c>
      <c r="K70" s="419">
        <v>7125</v>
      </c>
      <c r="L70" s="419">
        <v>7238</v>
      </c>
      <c r="M70" s="419">
        <v>7349</v>
      </c>
      <c r="N70" s="419">
        <v>7459</v>
      </c>
      <c r="O70" s="419">
        <v>7568</v>
      </c>
      <c r="P70" s="419">
        <v>7674</v>
      </c>
      <c r="Q70" s="419">
        <v>7779</v>
      </c>
      <c r="R70" s="419">
        <v>7881</v>
      </c>
      <c r="S70" s="419">
        <v>7982</v>
      </c>
      <c r="T70" s="419">
        <v>8080</v>
      </c>
      <c r="U70" s="419">
        <v>8176</v>
      </c>
      <c r="V70" s="419">
        <v>8270</v>
      </c>
      <c r="W70" s="419">
        <v>8362</v>
      </c>
      <c r="X70" s="419">
        <v>8450</v>
      </c>
      <c r="Y70" s="419">
        <v>8536</v>
      </c>
      <c r="Z70" s="419">
        <v>8620</v>
      </c>
      <c r="AA70" s="419">
        <v>8701</v>
      </c>
      <c r="AB70" s="419">
        <v>8778</v>
      </c>
      <c r="AC70" s="419">
        <v>8852</v>
      </c>
      <c r="AD70" s="419">
        <v>8923</v>
      </c>
      <c r="AE70" s="419">
        <v>8992</v>
      </c>
      <c r="AF70" s="419">
        <v>9058</v>
      </c>
      <c r="AG70" s="419">
        <v>9121</v>
      </c>
      <c r="AH70" s="419">
        <v>9181</v>
      </c>
      <c r="AI70" s="419">
        <v>9239</v>
      </c>
      <c r="AJ70" s="419">
        <v>9293</v>
      </c>
      <c r="AK70" s="419">
        <v>9345</v>
      </c>
      <c r="AL70" s="419">
        <v>9393</v>
      </c>
      <c r="AM70" s="419">
        <v>9441</v>
      </c>
      <c r="AN70" s="419">
        <v>9487</v>
      </c>
      <c r="AO70" s="419">
        <v>9535</v>
      </c>
      <c r="AP70" s="419">
        <v>9589</v>
      </c>
      <c r="AQ70" s="419">
        <v>9644</v>
      </c>
      <c r="AR70" s="419">
        <v>9709</v>
      </c>
      <c r="AS70" s="419">
        <v>9807</v>
      </c>
      <c r="AT70" s="419">
        <v>0</v>
      </c>
      <c r="AU70" s="419">
        <v>0</v>
      </c>
      <c r="AV70" s="419">
        <v>0</v>
      </c>
      <c r="AW70" s="419">
        <v>0</v>
      </c>
      <c r="AX70" s="419">
        <v>0</v>
      </c>
      <c r="AY70" s="419">
        <v>0</v>
      </c>
      <c r="AZ70" s="419">
        <v>0</v>
      </c>
      <c r="BA70" s="419">
        <v>0</v>
      </c>
      <c r="BB70" s="419">
        <v>0</v>
      </c>
      <c r="BC70" s="419">
        <v>0</v>
      </c>
      <c r="BD70" s="419">
        <v>0</v>
      </c>
      <c r="BE70" s="419">
        <v>0</v>
      </c>
      <c r="BF70" s="419">
        <v>0</v>
      </c>
      <c r="BG70" s="419">
        <v>0</v>
      </c>
      <c r="BH70" s="419">
        <v>0</v>
      </c>
      <c r="BI70" s="419">
        <v>0</v>
      </c>
      <c r="BJ70" s="419">
        <v>0</v>
      </c>
      <c r="BK70" s="419">
        <v>0</v>
      </c>
      <c r="BL70" s="419">
        <v>0</v>
      </c>
      <c r="BM70" s="419">
        <v>0</v>
      </c>
      <c r="BN70" s="419">
        <v>0</v>
      </c>
      <c r="BO70" s="419">
        <v>0</v>
      </c>
      <c r="BP70" s="419">
        <v>0</v>
      </c>
      <c r="BQ70" s="419">
        <v>0</v>
      </c>
      <c r="BR70" s="419">
        <v>0</v>
      </c>
      <c r="BS70" s="419">
        <v>0</v>
      </c>
      <c r="BT70" s="419">
        <v>0</v>
      </c>
      <c r="BU70" s="419">
        <v>0</v>
      </c>
      <c r="BV70" s="419">
        <v>0</v>
      </c>
      <c r="BW70" s="419">
        <v>0</v>
      </c>
      <c r="BX70" s="419">
        <v>0</v>
      </c>
      <c r="BY70" s="419">
        <v>0</v>
      </c>
      <c r="BZ70" s="419">
        <v>0</v>
      </c>
      <c r="CA70" s="419">
        <v>0</v>
      </c>
      <c r="CB70" s="419">
        <v>0</v>
      </c>
      <c r="CC70" s="419">
        <v>0</v>
      </c>
      <c r="CD70" s="419">
        <v>0</v>
      </c>
      <c r="CE70" s="419">
        <v>0</v>
      </c>
      <c r="CF70" s="419">
        <v>0</v>
      </c>
      <c r="CG70" s="419">
        <v>0</v>
      </c>
      <c r="CH70" s="419">
        <v>0</v>
      </c>
      <c r="CI70" s="419">
        <v>0</v>
      </c>
      <c r="CJ70" s="419">
        <v>0</v>
      </c>
      <c r="CK70" s="419">
        <v>0</v>
      </c>
      <c r="CL70" s="419">
        <v>0</v>
      </c>
      <c r="CM70" s="419">
        <v>0</v>
      </c>
      <c r="CN70" s="419">
        <v>0</v>
      </c>
      <c r="CO70" s="419">
        <v>0</v>
      </c>
      <c r="CP70" s="419">
        <v>0</v>
      </c>
      <c r="CQ70" s="419">
        <v>0</v>
      </c>
      <c r="CR70" s="419">
        <v>0</v>
      </c>
      <c r="CS70" s="419">
        <v>0</v>
      </c>
      <c r="CT70" s="419">
        <v>0</v>
      </c>
      <c r="CU70" s="419">
        <v>0</v>
      </c>
      <c r="CV70" s="419">
        <v>0</v>
      </c>
      <c r="CW70" s="419">
        <v>0</v>
      </c>
      <c r="CX70" s="419">
        <v>0</v>
      </c>
      <c r="CY70" s="419">
        <v>0</v>
      </c>
      <c r="CZ70" s="419">
        <v>0</v>
      </c>
      <c r="DA70" s="419">
        <v>0</v>
      </c>
      <c r="DB70" s="419">
        <v>0</v>
      </c>
      <c r="DC70" s="419">
        <v>0</v>
      </c>
      <c r="DD70" s="419">
        <v>0</v>
      </c>
      <c r="DE70" s="419">
        <v>0</v>
      </c>
      <c r="DF70" s="419">
        <v>0</v>
      </c>
      <c r="DG70" s="419">
        <v>0</v>
      </c>
      <c r="DH70" s="419">
        <v>0</v>
      </c>
      <c r="DI70" s="419">
        <v>0</v>
      </c>
      <c r="DJ70" s="419">
        <v>0</v>
      </c>
      <c r="DK70" s="416"/>
    </row>
    <row r="71" spans="1:115" s="420" customFormat="1" ht="16.149999999999999" hidden="1">
      <c r="A71" s="423" t="s">
        <v>4</v>
      </c>
      <c r="B71" s="423">
        <v>1</v>
      </c>
      <c r="C71" s="418" t="s">
        <v>74</v>
      </c>
      <c r="D71" s="419">
        <v>0</v>
      </c>
      <c r="E71" s="419">
        <v>706</v>
      </c>
      <c r="F71" s="419">
        <v>1891</v>
      </c>
      <c r="G71" s="419">
        <v>3119</v>
      </c>
      <c r="H71" s="419">
        <v>4396</v>
      </c>
      <c r="I71" s="419">
        <v>5729</v>
      </c>
      <c r="J71" s="419">
        <v>7125</v>
      </c>
      <c r="K71" s="419">
        <v>7238</v>
      </c>
      <c r="L71" s="419">
        <v>7349</v>
      </c>
      <c r="M71" s="419">
        <v>7459</v>
      </c>
      <c r="N71" s="419">
        <v>7568</v>
      </c>
      <c r="O71" s="419">
        <v>7674</v>
      </c>
      <c r="P71" s="419">
        <v>7779</v>
      </c>
      <c r="Q71" s="419">
        <v>7881</v>
      </c>
      <c r="R71" s="419">
        <v>7982</v>
      </c>
      <c r="S71" s="419">
        <v>8080</v>
      </c>
      <c r="T71" s="419">
        <v>8176</v>
      </c>
      <c r="U71" s="419">
        <v>8270</v>
      </c>
      <c r="V71" s="419">
        <v>8362</v>
      </c>
      <c r="W71" s="419">
        <v>8450</v>
      </c>
      <c r="X71" s="419">
        <v>8536</v>
      </c>
      <c r="Y71" s="419">
        <v>8620</v>
      </c>
      <c r="Z71" s="419">
        <v>8701</v>
      </c>
      <c r="AA71" s="419">
        <v>8778</v>
      </c>
      <c r="AB71" s="419">
        <v>8852</v>
      </c>
      <c r="AC71" s="419">
        <v>8923</v>
      </c>
      <c r="AD71" s="419">
        <v>8992</v>
      </c>
      <c r="AE71" s="419">
        <v>9058</v>
      </c>
      <c r="AF71" s="419">
        <v>9121</v>
      </c>
      <c r="AG71" s="419">
        <v>9181</v>
      </c>
      <c r="AH71" s="419">
        <v>9239</v>
      </c>
      <c r="AI71" s="419">
        <v>9293</v>
      </c>
      <c r="AJ71" s="419">
        <v>9345</v>
      </c>
      <c r="AK71" s="419">
        <v>9393</v>
      </c>
      <c r="AL71" s="419">
        <v>9441</v>
      </c>
      <c r="AM71" s="419">
        <v>9487</v>
      </c>
      <c r="AN71" s="419">
        <v>9535</v>
      </c>
      <c r="AO71" s="419">
        <v>9589</v>
      </c>
      <c r="AP71" s="419">
        <v>9644</v>
      </c>
      <c r="AQ71" s="419">
        <v>9709</v>
      </c>
      <c r="AR71" s="419">
        <v>9807</v>
      </c>
      <c r="AS71" s="419">
        <v>0</v>
      </c>
      <c r="AT71" s="419">
        <v>0</v>
      </c>
      <c r="AU71" s="419">
        <v>0</v>
      </c>
      <c r="AV71" s="419">
        <v>0</v>
      </c>
      <c r="AW71" s="419">
        <v>0</v>
      </c>
      <c r="AX71" s="419">
        <v>0</v>
      </c>
      <c r="AY71" s="419">
        <v>0</v>
      </c>
      <c r="AZ71" s="419">
        <v>0</v>
      </c>
      <c r="BA71" s="419">
        <v>0</v>
      </c>
      <c r="BB71" s="419">
        <v>0</v>
      </c>
      <c r="BC71" s="419">
        <v>0</v>
      </c>
      <c r="BD71" s="419">
        <v>0</v>
      </c>
      <c r="BE71" s="419">
        <v>0</v>
      </c>
      <c r="BF71" s="419">
        <v>0</v>
      </c>
      <c r="BG71" s="419">
        <v>0</v>
      </c>
      <c r="BH71" s="419">
        <v>0</v>
      </c>
      <c r="BI71" s="419">
        <v>0</v>
      </c>
      <c r="BJ71" s="419">
        <v>0</v>
      </c>
      <c r="BK71" s="419">
        <v>0</v>
      </c>
      <c r="BL71" s="419">
        <v>0</v>
      </c>
      <c r="BM71" s="419">
        <v>0</v>
      </c>
      <c r="BN71" s="419">
        <v>0</v>
      </c>
      <c r="BO71" s="419">
        <v>0</v>
      </c>
      <c r="BP71" s="419">
        <v>0</v>
      </c>
      <c r="BQ71" s="419">
        <v>0</v>
      </c>
      <c r="BR71" s="419">
        <v>0</v>
      </c>
      <c r="BS71" s="419">
        <v>0</v>
      </c>
      <c r="BT71" s="419">
        <v>0</v>
      </c>
      <c r="BU71" s="419">
        <v>0</v>
      </c>
      <c r="BV71" s="419">
        <v>0</v>
      </c>
      <c r="BW71" s="419">
        <v>0</v>
      </c>
      <c r="BX71" s="419">
        <v>0</v>
      </c>
      <c r="BY71" s="419">
        <v>0</v>
      </c>
      <c r="BZ71" s="419">
        <v>0</v>
      </c>
      <c r="CA71" s="419">
        <v>0</v>
      </c>
      <c r="CB71" s="419">
        <v>0</v>
      </c>
      <c r="CC71" s="419">
        <v>0</v>
      </c>
      <c r="CD71" s="419">
        <v>0</v>
      </c>
      <c r="CE71" s="419">
        <v>0</v>
      </c>
      <c r="CF71" s="419">
        <v>0</v>
      </c>
      <c r="CG71" s="419">
        <v>0</v>
      </c>
      <c r="CH71" s="419">
        <v>0</v>
      </c>
      <c r="CI71" s="419">
        <v>0</v>
      </c>
      <c r="CJ71" s="419">
        <v>0</v>
      </c>
      <c r="CK71" s="419">
        <v>0</v>
      </c>
      <c r="CL71" s="419">
        <v>0</v>
      </c>
      <c r="CM71" s="419">
        <v>0</v>
      </c>
      <c r="CN71" s="419">
        <v>0</v>
      </c>
      <c r="CO71" s="419">
        <v>0</v>
      </c>
      <c r="CP71" s="419">
        <v>0</v>
      </c>
      <c r="CQ71" s="419">
        <v>0</v>
      </c>
      <c r="CR71" s="419">
        <v>0</v>
      </c>
      <c r="CS71" s="419">
        <v>0</v>
      </c>
      <c r="CT71" s="419">
        <v>0</v>
      </c>
      <c r="CU71" s="419">
        <v>0</v>
      </c>
      <c r="CV71" s="419">
        <v>0</v>
      </c>
      <c r="CW71" s="419">
        <v>0</v>
      </c>
      <c r="CX71" s="419">
        <v>0</v>
      </c>
      <c r="CY71" s="419">
        <v>0</v>
      </c>
      <c r="CZ71" s="419">
        <v>0</v>
      </c>
      <c r="DA71" s="419">
        <v>0</v>
      </c>
      <c r="DB71" s="419">
        <v>0</v>
      </c>
      <c r="DC71" s="419">
        <v>0</v>
      </c>
      <c r="DD71" s="419">
        <v>0</v>
      </c>
      <c r="DE71" s="419">
        <v>0</v>
      </c>
      <c r="DF71" s="419">
        <v>0</v>
      </c>
      <c r="DG71" s="419">
        <v>0</v>
      </c>
      <c r="DH71" s="419">
        <v>0</v>
      </c>
      <c r="DI71" s="419">
        <v>0</v>
      </c>
      <c r="DJ71" s="419">
        <v>0</v>
      </c>
      <c r="DK71" s="416"/>
    </row>
    <row r="72" spans="1:115" s="420" customFormat="1" ht="16.149999999999999" hidden="1">
      <c r="A72" s="423" t="s">
        <v>4</v>
      </c>
      <c r="B72" s="423">
        <v>1</v>
      </c>
      <c r="C72" s="418" t="s">
        <v>75</v>
      </c>
      <c r="D72" s="419">
        <v>0</v>
      </c>
      <c r="E72" s="419">
        <v>715</v>
      </c>
      <c r="F72" s="419">
        <v>1916</v>
      </c>
      <c r="G72" s="419">
        <v>3161</v>
      </c>
      <c r="H72" s="419">
        <v>4458</v>
      </c>
      <c r="I72" s="419">
        <v>5814</v>
      </c>
      <c r="J72" s="419">
        <v>7238</v>
      </c>
      <c r="K72" s="419">
        <v>7349</v>
      </c>
      <c r="L72" s="419">
        <v>7459</v>
      </c>
      <c r="M72" s="419">
        <v>7568</v>
      </c>
      <c r="N72" s="419">
        <v>7674</v>
      </c>
      <c r="O72" s="419">
        <v>7779</v>
      </c>
      <c r="P72" s="419">
        <v>7881</v>
      </c>
      <c r="Q72" s="419">
        <v>7982</v>
      </c>
      <c r="R72" s="419">
        <v>8080</v>
      </c>
      <c r="S72" s="419">
        <v>8176</v>
      </c>
      <c r="T72" s="419">
        <v>8270</v>
      </c>
      <c r="U72" s="419">
        <v>8362</v>
      </c>
      <c r="V72" s="419">
        <v>8450</v>
      </c>
      <c r="W72" s="419">
        <v>8536</v>
      </c>
      <c r="X72" s="419">
        <v>8620</v>
      </c>
      <c r="Y72" s="419">
        <v>8701</v>
      </c>
      <c r="Z72" s="419">
        <v>8778</v>
      </c>
      <c r="AA72" s="419">
        <v>8852</v>
      </c>
      <c r="AB72" s="419">
        <v>8923</v>
      </c>
      <c r="AC72" s="419">
        <v>8992</v>
      </c>
      <c r="AD72" s="419">
        <v>9058</v>
      </c>
      <c r="AE72" s="419">
        <v>9121</v>
      </c>
      <c r="AF72" s="419">
        <v>9181</v>
      </c>
      <c r="AG72" s="419">
        <v>9239</v>
      </c>
      <c r="AH72" s="419">
        <v>9293</v>
      </c>
      <c r="AI72" s="419">
        <v>9345</v>
      </c>
      <c r="AJ72" s="419">
        <v>9393</v>
      </c>
      <c r="AK72" s="419">
        <v>9441</v>
      </c>
      <c r="AL72" s="419">
        <v>9487</v>
      </c>
      <c r="AM72" s="419">
        <v>9535</v>
      </c>
      <c r="AN72" s="419">
        <v>9589</v>
      </c>
      <c r="AO72" s="419">
        <v>9644</v>
      </c>
      <c r="AP72" s="419">
        <v>9709</v>
      </c>
      <c r="AQ72" s="419">
        <v>9807</v>
      </c>
      <c r="AR72" s="419">
        <v>0</v>
      </c>
      <c r="AS72" s="419">
        <v>0</v>
      </c>
      <c r="AT72" s="419">
        <v>0</v>
      </c>
      <c r="AU72" s="419">
        <v>0</v>
      </c>
      <c r="AV72" s="419">
        <v>0</v>
      </c>
      <c r="AW72" s="419">
        <v>0</v>
      </c>
      <c r="AX72" s="419">
        <v>0</v>
      </c>
      <c r="AY72" s="419">
        <v>0</v>
      </c>
      <c r="AZ72" s="419">
        <v>0</v>
      </c>
      <c r="BA72" s="419">
        <v>0</v>
      </c>
      <c r="BB72" s="419">
        <v>0</v>
      </c>
      <c r="BC72" s="419">
        <v>0</v>
      </c>
      <c r="BD72" s="419">
        <v>0</v>
      </c>
      <c r="BE72" s="419">
        <v>0</v>
      </c>
      <c r="BF72" s="419">
        <v>0</v>
      </c>
      <c r="BG72" s="419">
        <v>0</v>
      </c>
      <c r="BH72" s="419">
        <v>0</v>
      </c>
      <c r="BI72" s="419">
        <v>0</v>
      </c>
      <c r="BJ72" s="419">
        <v>0</v>
      </c>
      <c r="BK72" s="419">
        <v>0</v>
      </c>
      <c r="BL72" s="419">
        <v>0</v>
      </c>
      <c r="BM72" s="419">
        <v>0</v>
      </c>
      <c r="BN72" s="419">
        <v>0</v>
      </c>
      <c r="BO72" s="419">
        <v>0</v>
      </c>
      <c r="BP72" s="419">
        <v>0</v>
      </c>
      <c r="BQ72" s="419">
        <v>0</v>
      </c>
      <c r="BR72" s="419">
        <v>0</v>
      </c>
      <c r="BS72" s="419">
        <v>0</v>
      </c>
      <c r="BT72" s="419">
        <v>0</v>
      </c>
      <c r="BU72" s="419">
        <v>0</v>
      </c>
      <c r="BV72" s="419">
        <v>0</v>
      </c>
      <c r="BW72" s="419">
        <v>0</v>
      </c>
      <c r="BX72" s="419">
        <v>0</v>
      </c>
      <c r="BY72" s="419">
        <v>0</v>
      </c>
      <c r="BZ72" s="419">
        <v>0</v>
      </c>
      <c r="CA72" s="419">
        <v>0</v>
      </c>
      <c r="CB72" s="419">
        <v>0</v>
      </c>
      <c r="CC72" s="419">
        <v>0</v>
      </c>
      <c r="CD72" s="419">
        <v>0</v>
      </c>
      <c r="CE72" s="419">
        <v>0</v>
      </c>
      <c r="CF72" s="419">
        <v>0</v>
      </c>
      <c r="CG72" s="419">
        <v>0</v>
      </c>
      <c r="CH72" s="419">
        <v>0</v>
      </c>
      <c r="CI72" s="419">
        <v>0</v>
      </c>
      <c r="CJ72" s="419">
        <v>0</v>
      </c>
      <c r="CK72" s="419">
        <v>0</v>
      </c>
      <c r="CL72" s="419">
        <v>0</v>
      </c>
      <c r="CM72" s="419">
        <v>0</v>
      </c>
      <c r="CN72" s="419">
        <v>0</v>
      </c>
      <c r="CO72" s="419">
        <v>0</v>
      </c>
      <c r="CP72" s="419">
        <v>0</v>
      </c>
      <c r="CQ72" s="419">
        <v>0</v>
      </c>
      <c r="CR72" s="419">
        <v>0</v>
      </c>
      <c r="CS72" s="419">
        <v>0</v>
      </c>
      <c r="CT72" s="419">
        <v>0</v>
      </c>
      <c r="CU72" s="419">
        <v>0</v>
      </c>
      <c r="CV72" s="419">
        <v>0</v>
      </c>
      <c r="CW72" s="419">
        <v>0</v>
      </c>
      <c r="CX72" s="419">
        <v>0</v>
      </c>
      <c r="CY72" s="419">
        <v>0</v>
      </c>
      <c r="CZ72" s="419">
        <v>0</v>
      </c>
      <c r="DA72" s="419">
        <v>0</v>
      </c>
      <c r="DB72" s="419">
        <v>0</v>
      </c>
      <c r="DC72" s="419">
        <v>0</v>
      </c>
      <c r="DD72" s="419">
        <v>0</v>
      </c>
      <c r="DE72" s="419">
        <v>0</v>
      </c>
      <c r="DF72" s="419">
        <v>0</v>
      </c>
      <c r="DG72" s="419">
        <v>0</v>
      </c>
      <c r="DH72" s="419">
        <v>0</v>
      </c>
      <c r="DI72" s="419">
        <v>0</v>
      </c>
      <c r="DJ72" s="419">
        <v>0</v>
      </c>
      <c r="DK72" s="416"/>
    </row>
    <row r="73" spans="1:115" s="420" customFormat="1" ht="16.149999999999999" hidden="1">
      <c r="A73" s="423" t="s">
        <v>4</v>
      </c>
      <c r="B73" s="423">
        <v>1</v>
      </c>
      <c r="C73" s="418" t="s">
        <v>471</v>
      </c>
      <c r="D73" s="419">
        <v>0</v>
      </c>
      <c r="E73" s="419">
        <v>722</v>
      </c>
      <c r="F73" s="419">
        <v>1938</v>
      </c>
      <c r="G73" s="419">
        <v>3201</v>
      </c>
      <c r="H73" s="419">
        <v>4518</v>
      </c>
      <c r="I73" s="419">
        <v>5897</v>
      </c>
      <c r="J73" s="419">
        <v>7349</v>
      </c>
      <c r="K73" s="419">
        <v>7459</v>
      </c>
      <c r="L73" s="419">
        <v>7568</v>
      </c>
      <c r="M73" s="419">
        <v>7674</v>
      </c>
      <c r="N73" s="419">
        <v>7779</v>
      </c>
      <c r="O73" s="419">
        <v>7881</v>
      </c>
      <c r="P73" s="419">
        <v>7982</v>
      </c>
      <c r="Q73" s="419">
        <v>8080</v>
      </c>
      <c r="R73" s="419">
        <v>8176</v>
      </c>
      <c r="S73" s="419">
        <v>8270</v>
      </c>
      <c r="T73" s="419">
        <v>8362</v>
      </c>
      <c r="U73" s="419">
        <v>8450</v>
      </c>
      <c r="V73" s="419">
        <v>8536</v>
      </c>
      <c r="W73" s="419">
        <v>8620</v>
      </c>
      <c r="X73" s="419">
        <v>8701</v>
      </c>
      <c r="Y73" s="419">
        <v>8778</v>
      </c>
      <c r="Z73" s="419">
        <v>8852</v>
      </c>
      <c r="AA73" s="419">
        <v>8923</v>
      </c>
      <c r="AB73" s="419">
        <v>8992</v>
      </c>
      <c r="AC73" s="419">
        <v>9058</v>
      </c>
      <c r="AD73" s="419">
        <v>9121</v>
      </c>
      <c r="AE73" s="419">
        <v>9181</v>
      </c>
      <c r="AF73" s="419">
        <v>9239</v>
      </c>
      <c r="AG73" s="419">
        <v>9293</v>
      </c>
      <c r="AH73" s="419">
        <v>9345</v>
      </c>
      <c r="AI73" s="419">
        <v>9393</v>
      </c>
      <c r="AJ73" s="419">
        <v>9441</v>
      </c>
      <c r="AK73" s="419">
        <v>9487</v>
      </c>
      <c r="AL73" s="419">
        <v>9535</v>
      </c>
      <c r="AM73" s="419">
        <v>9589</v>
      </c>
      <c r="AN73" s="419">
        <v>9644</v>
      </c>
      <c r="AO73" s="419">
        <v>9709</v>
      </c>
      <c r="AP73" s="419">
        <v>9807</v>
      </c>
      <c r="AQ73" s="419">
        <v>0</v>
      </c>
      <c r="AR73" s="419">
        <v>0</v>
      </c>
      <c r="AS73" s="419">
        <v>0</v>
      </c>
      <c r="AT73" s="419">
        <v>0</v>
      </c>
      <c r="AU73" s="419">
        <v>0</v>
      </c>
      <c r="AV73" s="419">
        <v>0</v>
      </c>
      <c r="AW73" s="419">
        <v>0</v>
      </c>
      <c r="AX73" s="419">
        <v>0</v>
      </c>
      <c r="AY73" s="419">
        <v>0</v>
      </c>
      <c r="AZ73" s="419">
        <v>0</v>
      </c>
      <c r="BA73" s="419">
        <v>0</v>
      </c>
      <c r="BB73" s="419">
        <v>0</v>
      </c>
      <c r="BC73" s="419">
        <v>0</v>
      </c>
      <c r="BD73" s="419">
        <v>0</v>
      </c>
      <c r="BE73" s="419">
        <v>0</v>
      </c>
      <c r="BF73" s="419">
        <v>0</v>
      </c>
      <c r="BG73" s="419">
        <v>0</v>
      </c>
      <c r="BH73" s="419">
        <v>0</v>
      </c>
      <c r="BI73" s="419">
        <v>0</v>
      </c>
      <c r="BJ73" s="419">
        <v>0</v>
      </c>
      <c r="BK73" s="419">
        <v>0</v>
      </c>
      <c r="BL73" s="419">
        <v>0</v>
      </c>
      <c r="BM73" s="419">
        <v>0</v>
      </c>
      <c r="BN73" s="419">
        <v>0</v>
      </c>
      <c r="BO73" s="419">
        <v>0</v>
      </c>
      <c r="BP73" s="419">
        <v>0</v>
      </c>
      <c r="BQ73" s="419">
        <v>0</v>
      </c>
      <c r="BR73" s="419">
        <v>0</v>
      </c>
      <c r="BS73" s="419">
        <v>0</v>
      </c>
      <c r="BT73" s="419">
        <v>0</v>
      </c>
      <c r="BU73" s="419">
        <v>0</v>
      </c>
      <c r="BV73" s="419">
        <v>0</v>
      </c>
      <c r="BW73" s="419">
        <v>0</v>
      </c>
      <c r="BX73" s="419">
        <v>0</v>
      </c>
      <c r="BY73" s="419">
        <v>0</v>
      </c>
      <c r="BZ73" s="419">
        <v>0</v>
      </c>
      <c r="CA73" s="419">
        <v>0</v>
      </c>
      <c r="CB73" s="419">
        <v>0</v>
      </c>
      <c r="CC73" s="419">
        <v>0</v>
      </c>
      <c r="CD73" s="419">
        <v>0</v>
      </c>
      <c r="CE73" s="419">
        <v>0</v>
      </c>
      <c r="CF73" s="419">
        <v>0</v>
      </c>
      <c r="CG73" s="419">
        <v>0</v>
      </c>
      <c r="CH73" s="419">
        <v>0</v>
      </c>
      <c r="CI73" s="419">
        <v>0</v>
      </c>
      <c r="CJ73" s="419">
        <v>0</v>
      </c>
      <c r="CK73" s="419">
        <v>0</v>
      </c>
      <c r="CL73" s="419">
        <v>0</v>
      </c>
      <c r="CM73" s="419">
        <v>0</v>
      </c>
      <c r="CN73" s="419">
        <v>0</v>
      </c>
      <c r="CO73" s="419">
        <v>0</v>
      </c>
      <c r="CP73" s="419">
        <v>0</v>
      </c>
      <c r="CQ73" s="419">
        <v>0</v>
      </c>
      <c r="CR73" s="419">
        <v>0</v>
      </c>
      <c r="CS73" s="419">
        <v>0</v>
      </c>
      <c r="CT73" s="419">
        <v>0</v>
      </c>
      <c r="CU73" s="419">
        <v>0</v>
      </c>
      <c r="CV73" s="419">
        <v>0</v>
      </c>
      <c r="CW73" s="419">
        <v>0</v>
      </c>
      <c r="CX73" s="419">
        <v>0</v>
      </c>
      <c r="CY73" s="419">
        <v>0</v>
      </c>
      <c r="CZ73" s="419">
        <v>0</v>
      </c>
      <c r="DA73" s="419">
        <v>0</v>
      </c>
      <c r="DB73" s="419">
        <v>0</v>
      </c>
      <c r="DC73" s="419">
        <v>0</v>
      </c>
      <c r="DD73" s="419">
        <v>0</v>
      </c>
      <c r="DE73" s="419">
        <v>0</v>
      </c>
      <c r="DF73" s="419">
        <v>0</v>
      </c>
      <c r="DG73" s="419">
        <v>0</v>
      </c>
      <c r="DH73" s="419">
        <v>0</v>
      </c>
      <c r="DI73" s="419">
        <v>0</v>
      </c>
      <c r="DJ73" s="419">
        <v>0</v>
      </c>
      <c r="DK73" s="416"/>
    </row>
    <row r="74" spans="1:115" s="420" customFormat="1" ht="16.149999999999999" hidden="1">
      <c r="A74" s="423" t="s">
        <v>4</v>
      </c>
      <c r="B74" s="423">
        <v>1</v>
      </c>
      <c r="C74" s="418" t="s">
        <v>472</v>
      </c>
      <c r="D74" s="419">
        <v>0</v>
      </c>
      <c r="E74" s="419">
        <v>729</v>
      </c>
      <c r="F74" s="419">
        <v>1959</v>
      </c>
      <c r="G74" s="419">
        <v>3238</v>
      </c>
      <c r="H74" s="419">
        <v>4576</v>
      </c>
      <c r="I74" s="419">
        <v>5979</v>
      </c>
      <c r="J74" s="419">
        <v>7459</v>
      </c>
      <c r="K74" s="419">
        <v>7568</v>
      </c>
      <c r="L74" s="419">
        <v>7674</v>
      </c>
      <c r="M74" s="419">
        <v>7779</v>
      </c>
      <c r="N74" s="419">
        <v>7881</v>
      </c>
      <c r="O74" s="419">
        <v>7982</v>
      </c>
      <c r="P74" s="419">
        <v>8080</v>
      </c>
      <c r="Q74" s="419">
        <v>8176</v>
      </c>
      <c r="R74" s="419">
        <v>8270</v>
      </c>
      <c r="S74" s="419">
        <v>8362</v>
      </c>
      <c r="T74" s="419">
        <v>8450</v>
      </c>
      <c r="U74" s="419">
        <v>8536</v>
      </c>
      <c r="V74" s="419">
        <v>8620</v>
      </c>
      <c r="W74" s="419">
        <v>8701</v>
      </c>
      <c r="X74" s="419">
        <v>8778</v>
      </c>
      <c r="Y74" s="419">
        <v>8852</v>
      </c>
      <c r="Z74" s="419">
        <v>8923</v>
      </c>
      <c r="AA74" s="419">
        <v>8992</v>
      </c>
      <c r="AB74" s="419">
        <v>9058</v>
      </c>
      <c r="AC74" s="419">
        <v>9121</v>
      </c>
      <c r="AD74" s="419">
        <v>9181</v>
      </c>
      <c r="AE74" s="419">
        <v>9239</v>
      </c>
      <c r="AF74" s="419">
        <v>9293</v>
      </c>
      <c r="AG74" s="419">
        <v>9345</v>
      </c>
      <c r="AH74" s="419">
        <v>9393</v>
      </c>
      <c r="AI74" s="419">
        <v>9441</v>
      </c>
      <c r="AJ74" s="419">
        <v>9487</v>
      </c>
      <c r="AK74" s="419">
        <v>9535</v>
      </c>
      <c r="AL74" s="419">
        <v>9589</v>
      </c>
      <c r="AM74" s="419">
        <v>9644</v>
      </c>
      <c r="AN74" s="419">
        <v>9709</v>
      </c>
      <c r="AO74" s="419">
        <v>9807</v>
      </c>
      <c r="AP74" s="419">
        <v>0</v>
      </c>
      <c r="AQ74" s="419">
        <v>0</v>
      </c>
      <c r="AR74" s="419">
        <v>0</v>
      </c>
      <c r="AS74" s="419">
        <v>0</v>
      </c>
      <c r="AT74" s="419">
        <v>0</v>
      </c>
      <c r="AU74" s="419">
        <v>0</v>
      </c>
      <c r="AV74" s="419">
        <v>0</v>
      </c>
      <c r="AW74" s="419">
        <v>0</v>
      </c>
      <c r="AX74" s="419">
        <v>0</v>
      </c>
      <c r="AY74" s="419">
        <v>0</v>
      </c>
      <c r="AZ74" s="419">
        <v>0</v>
      </c>
      <c r="BA74" s="419">
        <v>0</v>
      </c>
      <c r="BB74" s="419">
        <v>0</v>
      </c>
      <c r="BC74" s="419">
        <v>0</v>
      </c>
      <c r="BD74" s="419">
        <v>0</v>
      </c>
      <c r="BE74" s="419">
        <v>0</v>
      </c>
      <c r="BF74" s="419">
        <v>0</v>
      </c>
      <c r="BG74" s="419">
        <v>0</v>
      </c>
      <c r="BH74" s="419">
        <v>0</v>
      </c>
      <c r="BI74" s="419">
        <v>0</v>
      </c>
      <c r="BJ74" s="419">
        <v>0</v>
      </c>
      <c r="BK74" s="419">
        <v>0</v>
      </c>
      <c r="BL74" s="419">
        <v>0</v>
      </c>
      <c r="BM74" s="419">
        <v>0</v>
      </c>
      <c r="BN74" s="419">
        <v>0</v>
      </c>
      <c r="BO74" s="419">
        <v>0</v>
      </c>
      <c r="BP74" s="419">
        <v>0</v>
      </c>
      <c r="BQ74" s="419">
        <v>0</v>
      </c>
      <c r="BR74" s="419">
        <v>0</v>
      </c>
      <c r="BS74" s="419">
        <v>0</v>
      </c>
      <c r="BT74" s="419">
        <v>0</v>
      </c>
      <c r="BU74" s="419">
        <v>0</v>
      </c>
      <c r="BV74" s="419">
        <v>0</v>
      </c>
      <c r="BW74" s="419">
        <v>0</v>
      </c>
      <c r="BX74" s="419">
        <v>0</v>
      </c>
      <c r="BY74" s="419">
        <v>0</v>
      </c>
      <c r="BZ74" s="419">
        <v>0</v>
      </c>
      <c r="CA74" s="419">
        <v>0</v>
      </c>
      <c r="CB74" s="419">
        <v>0</v>
      </c>
      <c r="CC74" s="419">
        <v>0</v>
      </c>
      <c r="CD74" s="419">
        <v>0</v>
      </c>
      <c r="CE74" s="419">
        <v>0</v>
      </c>
      <c r="CF74" s="419">
        <v>0</v>
      </c>
      <c r="CG74" s="419">
        <v>0</v>
      </c>
      <c r="CH74" s="419">
        <v>0</v>
      </c>
      <c r="CI74" s="419">
        <v>0</v>
      </c>
      <c r="CJ74" s="419">
        <v>0</v>
      </c>
      <c r="CK74" s="419">
        <v>0</v>
      </c>
      <c r="CL74" s="419">
        <v>0</v>
      </c>
      <c r="CM74" s="419">
        <v>0</v>
      </c>
      <c r="CN74" s="419">
        <v>0</v>
      </c>
      <c r="CO74" s="419">
        <v>0</v>
      </c>
      <c r="CP74" s="419">
        <v>0</v>
      </c>
      <c r="CQ74" s="419">
        <v>0</v>
      </c>
      <c r="CR74" s="419">
        <v>0</v>
      </c>
      <c r="CS74" s="419">
        <v>0</v>
      </c>
      <c r="CT74" s="419">
        <v>0</v>
      </c>
      <c r="CU74" s="419">
        <v>0</v>
      </c>
      <c r="CV74" s="419">
        <v>0</v>
      </c>
      <c r="CW74" s="419">
        <v>0</v>
      </c>
      <c r="CX74" s="419">
        <v>0</v>
      </c>
      <c r="CY74" s="419">
        <v>0</v>
      </c>
      <c r="CZ74" s="419">
        <v>0</v>
      </c>
      <c r="DA74" s="419">
        <v>0</v>
      </c>
      <c r="DB74" s="419">
        <v>0</v>
      </c>
      <c r="DC74" s="419">
        <v>0</v>
      </c>
      <c r="DD74" s="419">
        <v>0</v>
      </c>
      <c r="DE74" s="419">
        <v>0</v>
      </c>
      <c r="DF74" s="419">
        <v>0</v>
      </c>
      <c r="DG74" s="419">
        <v>0</v>
      </c>
      <c r="DH74" s="419">
        <v>0</v>
      </c>
      <c r="DI74" s="419">
        <v>0</v>
      </c>
      <c r="DJ74" s="419">
        <v>0</v>
      </c>
      <c r="DK74" s="416"/>
    </row>
    <row r="75" spans="1:115" s="420" customFormat="1" ht="16.149999999999999" hidden="1">
      <c r="A75" s="423" t="s">
        <v>4</v>
      </c>
      <c r="B75" s="423">
        <v>1</v>
      </c>
      <c r="C75" s="418" t="s">
        <v>473</v>
      </c>
      <c r="D75" s="419">
        <v>0</v>
      </c>
      <c r="E75" s="419">
        <v>734</v>
      </c>
      <c r="F75" s="419">
        <v>1978</v>
      </c>
      <c r="G75" s="419">
        <v>3275</v>
      </c>
      <c r="H75" s="419">
        <v>4632</v>
      </c>
      <c r="I75" s="419">
        <v>6058</v>
      </c>
      <c r="J75" s="419">
        <v>7568</v>
      </c>
      <c r="K75" s="419">
        <v>7674</v>
      </c>
      <c r="L75" s="419">
        <v>7779</v>
      </c>
      <c r="M75" s="419">
        <v>7881</v>
      </c>
      <c r="N75" s="419">
        <v>7982</v>
      </c>
      <c r="O75" s="419">
        <v>8080</v>
      </c>
      <c r="P75" s="419">
        <v>8176</v>
      </c>
      <c r="Q75" s="419">
        <v>8270</v>
      </c>
      <c r="R75" s="419">
        <v>8362</v>
      </c>
      <c r="S75" s="419">
        <v>8450</v>
      </c>
      <c r="T75" s="419">
        <v>8536</v>
      </c>
      <c r="U75" s="419">
        <v>8620</v>
      </c>
      <c r="V75" s="419">
        <v>8701</v>
      </c>
      <c r="W75" s="419">
        <v>8778</v>
      </c>
      <c r="X75" s="419">
        <v>8852</v>
      </c>
      <c r="Y75" s="419">
        <v>8923</v>
      </c>
      <c r="Z75" s="419">
        <v>8992</v>
      </c>
      <c r="AA75" s="419">
        <v>9058</v>
      </c>
      <c r="AB75" s="419">
        <v>9121</v>
      </c>
      <c r="AC75" s="419">
        <v>9181</v>
      </c>
      <c r="AD75" s="419">
        <v>9239</v>
      </c>
      <c r="AE75" s="419">
        <v>9293</v>
      </c>
      <c r="AF75" s="419">
        <v>9345</v>
      </c>
      <c r="AG75" s="419">
        <v>9393</v>
      </c>
      <c r="AH75" s="419">
        <v>9441</v>
      </c>
      <c r="AI75" s="419">
        <v>9487</v>
      </c>
      <c r="AJ75" s="419">
        <v>9535</v>
      </c>
      <c r="AK75" s="419">
        <v>9589</v>
      </c>
      <c r="AL75" s="419">
        <v>9644</v>
      </c>
      <c r="AM75" s="419">
        <v>9709</v>
      </c>
      <c r="AN75" s="419">
        <v>9807</v>
      </c>
      <c r="AO75" s="419">
        <v>0</v>
      </c>
      <c r="AP75" s="419">
        <v>0</v>
      </c>
      <c r="AQ75" s="419">
        <v>0</v>
      </c>
      <c r="AR75" s="419">
        <v>0</v>
      </c>
      <c r="AS75" s="419">
        <v>0</v>
      </c>
      <c r="AT75" s="419">
        <v>0</v>
      </c>
      <c r="AU75" s="419">
        <v>0</v>
      </c>
      <c r="AV75" s="419">
        <v>0</v>
      </c>
      <c r="AW75" s="419">
        <v>0</v>
      </c>
      <c r="AX75" s="419">
        <v>0</v>
      </c>
      <c r="AY75" s="419">
        <v>0</v>
      </c>
      <c r="AZ75" s="419">
        <v>0</v>
      </c>
      <c r="BA75" s="419">
        <v>0</v>
      </c>
      <c r="BB75" s="419">
        <v>0</v>
      </c>
      <c r="BC75" s="419">
        <v>0</v>
      </c>
      <c r="BD75" s="419">
        <v>0</v>
      </c>
      <c r="BE75" s="419">
        <v>0</v>
      </c>
      <c r="BF75" s="419">
        <v>0</v>
      </c>
      <c r="BG75" s="419">
        <v>0</v>
      </c>
      <c r="BH75" s="419">
        <v>0</v>
      </c>
      <c r="BI75" s="419">
        <v>0</v>
      </c>
      <c r="BJ75" s="419">
        <v>0</v>
      </c>
      <c r="BK75" s="419">
        <v>0</v>
      </c>
      <c r="BL75" s="419">
        <v>0</v>
      </c>
      <c r="BM75" s="419">
        <v>0</v>
      </c>
      <c r="BN75" s="419">
        <v>0</v>
      </c>
      <c r="BO75" s="419">
        <v>0</v>
      </c>
      <c r="BP75" s="419">
        <v>0</v>
      </c>
      <c r="BQ75" s="419">
        <v>0</v>
      </c>
      <c r="BR75" s="419">
        <v>0</v>
      </c>
      <c r="BS75" s="419">
        <v>0</v>
      </c>
      <c r="BT75" s="419">
        <v>0</v>
      </c>
      <c r="BU75" s="419">
        <v>0</v>
      </c>
      <c r="BV75" s="419">
        <v>0</v>
      </c>
      <c r="BW75" s="419">
        <v>0</v>
      </c>
      <c r="BX75" s="419">
        <v>0</v>
      </c>
      <c r="BY75" s="419">
        <v>0</v>
      </c>
      <c r="BZ75" s="419">
        <v>0</v>
      </c>
      <c r="CA75" s="419">
        <v>0</v>
      </c>
      <c r="CB75" s="419">
        <v>0</v>
      </c>
      <c r="CC75" s="419">
        <v>0</v>
      </c>
      <c r="CD75" s="419">
        <v>0</v>
      </c>
      <c r="CE75" s="419">
        <v>0</v>
      </c>
      <c r="CF75" s="419">
        <v>0</v>
      </c>
      <c r="CG75" s="419">
        <v>0</v>
      </c>
      <c r="CH75" s="419">
        <v>0</v>
      </c>
      <c r="CI75" s="419">
        <v>0</v>
      </c>
      <c r="CJ75" s="419">
        <v>0</v>
      </c>
      <c r="CK75" s="419">
        <v>0</v>
      </c>
      <c r="CL75" s="419">
        <v>0</v>
      </c>
      <c r="CM75" s="419">
        <v>0</v>
      </c>
      <c r="CN75" s="419">
        <v>0</v>
      </c>
      <c r="CO75" s="419">
        <v>0</v>
      </c>
      <c r="CP75" s="419">
        <v>0</v>
      </c>
      <c r="CQ75" s="419">
        <v>0</v>
      </c>
      <c r="CR75" s="419">
        <v>0</v>
      </c>
      <c r="CS75" s="419">
        <v>0</v>
      </c>
      <c r="CT75" s="419">
        <v>0</v>
      </c>
      <c r="CU75" s="419">
        <v>0</v>
      </c>
      <c r="CV75" s="419">
        <v>0</v>
      </c>
      <c r="CW75" s="419">
        <v>0</v>
      </c>
      <c r="CX75" s="419">
        <v>0</v>
      </c>
      <c r="CY75" s="419">
        <v>0</v>
      </c>
      <c r="CZ75" s="419">
        <v>0</v>
      </c>
      <c r="DA75" s="419">
        <v>0</v>
      </c>
      <c r="DB75" s="419">
        <v>0</v>
      </c>
      <c r="DC75" s="419">
        <v>0</v>
      </c>
      <c r="DD75" s="419">
        <v>0</v>
      </c>
      <c r="DE75" s="419">
        <v>0</v>
      </c>
      <c r="DF75" s="419">
        <v>0</v>
      </c>
      <c r="DG75" s="419">
        <v>0</v>
      </c>
      <c r="DH75" s="419">
        <v>0</v>
      </c>
      <c r="DI75" s="419">
        <v>0</v>
      </c>
      <c r="DJ75" s="419">
        <v>0</v>
      </c>
      <c r="DK75" s="416"/>
    </row>
    <row r="76" spans="1:115" s="420" customFormat="1" ht="16.149999999999999" hidden="1">
      <c r="A76" s="423" t="s">
        <v>4</v>
      </c>
      <c r="B76" s="423">
        <v>1</v>
      </c>
      <c r="C76" s="418" t="s">
        <v>474</v>
      </c>
      <c r="D76" s="419">
        <v>0</v>
      </c>
      <c r="E76" s="419">
        <v>738</v>
      </c>
      <c r="F76" s="419">
        <v>1997</v>
      </c>
      <c r="G76" s="419">
        <v>3310</v>
      </c>
      <c r="H76" s="419">
        <v>4685</v>
      </c>
      <c r="I76" s="419">
        <v>6135</v>
      </c>
      <c r="J76" s="419">
        <v>7674</v>
      </c>
      <c r="K76" s="419">
        <v>7779</v>
      </c>
      <c r="L76" s="419">
        <v>7881</v>
      </c>
      <c r="M76" s="419">
        <v>7982</v>
      </c>
      <c r="N76" s="419">
        <v>8080</v>
      </c>
      <c r="O76" s="419">
        <v>8176</v>
      </c>
      <c r="P76" s="419">
        <v>8270</v>
      </c>
      <c r="Q76" s="419">
        <v>8362</v>
      </c>
      <c r="R76" s="419">
        <v>8450</v>
      </c>
      <c r="S76" s="419">
        <v>8536</v>
      </c>
      <c r="T76" s="419">
        <v>8620</v>
      </c>
      <c r="U76" s="419">
        <v>8701</v>
      </c>
      <c r="V76" s="419">
        <v>8778</v>
      </c>
      <c r="W76" s="419">
        <v>8852</v>
      </c>
      <c r="X76" s="419">
        <v>8923</v>
      </c>
      <c r="Y76" s="419">
        <v>8992</v>
      </c>
      <c r="Z76" s="419">
        <v>9058</v>
      </c>
      <c r="AA76" s="419">
        <v>9121</v>
      </c>
      <c r="AB76" s="419">
        <v>9181</v>
      </c>
      <c r="AC76" s="419">
        <v>9239</v>
      </c>
      <c r="AD76" s="419">
        <v>9293</v>
      </c>
      <c r="AE76" s="419">
        <v>9345</v>
      </c>
      <c r="AF76" s="419">
        <v>9393</v>
      </c>
      <c r="AG76" s="419">
        <v>9441</v>
      </c>
      <c r="AH76" s="419">
        <v>9487</v>
      </c>
      <c r="AI76" s="419">
        <v>9535</v>
      </c>
      <c r="AJ76" s="419">
        <v>9589</v>
      </c>
      <c r="AK76" s="419">
        <v>9644</v>
      </c>
      <c r="AL76" s="419">
        <v>9709</v>
      </c>
      <c r="AM76" s="419">
        <v>9807</v>
      </c>
      <c r="AN76" s="419">
        <v>0</v>
      </c>
      <c r="AO76" s="419">
        <v>0</v>
      </c>
      <c r="AP76" s="419">
        <v>0</v>
      </c>
      <c r="AQ76" s="419">
        <v>0</v>
      </c>
      <c r="AR76" s="419">
        <v>0</v>
      </c>
      <c r="AS76" s="419">
        <v>0</v>
      </c>
      <c r="AT76" s="419">
        <v>0</v>
      </c>
      <c r="AU76" s="419">
        <v>0</v>
      </c>
      <c r="AV76" s="419">
        <v>0</v>
      </c>
      <c r="AW76" s="419">
        <v>0</v>
      </c>
      <c r="AX76" s="419">
        <v>0</v>
      </c>
      <c r="AY76" s="419">
        <v>0</v>
      </c>
      <c r="AZ76" s="419">
        <v>0</v>
      </c>
      <c r="BA76" s="419">
        <v>0</v>
      </c>
      <c r="BB76" s="419">
        <v>0</v>
      </c>
      <c r="BC76" s="419">
        <v>0</v>
      </c>
      <c r="BD76" s="419">
        <v>0</v>
      </c>
      <c r="BE76" s="419">
        <v>0</v>
      </c>
      <c r="BF76" s="419">
        <v>0</v>
      </c>
      <c r="BG76" s="419">
        <v>0</v>
      </c>
      <c r="BH76" s="419">
        <v>0</v>
      </c>
      <c r="BI76" s="419">
        <v>0</v>
      </c>
      <c r="BJ76" s="419">
        <v>0</v>
      </c>
      <c r="BK76" s="419">
        <v>0</v>
      </c>
      <c r="BL76" s="419">
        <v>0</v>
      </c>
      <c r="BM76" s="419">
        <v>0</v>
      </c>
      <c r="BN76" s="419">
        <v>0</v>
      </c>
      <c r="BO76" s="419">
        <v>0</v>
      </c>
      <c r="BP76" s="419">
        <v>0</v>
      </c>
      <c r="BQ76" s="419">
        <v>0</v>
      </c>
      <c r="BR76" s="419">
        <v>0</v>
      </c>
      <c r="BS76" s="419">
        <v>0</v>
      </c>
      <c r="BT76" s="419">
        <v>0</v>
      </c>
      <c r="BU76" s="419">
        <v>0</v>
      </c>
      <c r="BV76" s="419">
        <v>0</v>
      </c>
      <c r="BW76" s="419">
        <v>0</v>
      </c>
      <c r="BX76" s="419">
        <v>0</v>
      </c>
      <c r="BY76" s="419">
        <v>0</v>
      </c>
      <c r="BZ76" s="419">
        <v>0</v>
      </c>
      <c r="CA76" s="419">
        <v>0</v>
      </c>
      <c r="CB76" s="419">
        <v>0</v>
      </c>
      <c r="CC76" s="419">
        <v>0</v>
      </c>
      <c r="CD76" s="419">
        <v>0</v>
      </c>
      <c r="CE76" s="419">
        <v>0</v>
      </c>
      <c r="CF76" s="419">
        <v>0</v>
      </c>
      <c r="CG76" s="419">
        <v>0</v>
      </c>
      <c r="CH76" s="419">
        <v>0</v>
      </c>
      <c r="CI76" s="419">
        <v>0</v>
      </c>
      <c r="CJ76" s="419">
        <v>0</v>
      </c>
      <c r="CK76" s="419">
        <v>0</v>
      </c>
      <c r="CL76" s="419">
        <v>0</v>
      </c>
      <c r="CM76" s="419">
        <v>0</v>
      </c>
      <c r="CN76" s="419">
        <v>0</v>
      </c>
      <c r="CO76" s="419">
        <v>0</v>
      </c>
      <c r="CP76" s="419">
        <v>0</v>
      </c>
      <c r="CQ76" s="419">
        <v>0</v>
      </c>
      <c r="CR76" s="419">
        <v>0</v>
      </c>
      <c r="CS76" s="419">
        <v>0</v>
      </c>
      <c r="CT76" s="419">
        <v>0</v>
      </c>
      <c r="CU76" s="419">
        <v>0</v>
      </c>
      <c r="CV76" s="419">
        <v>0</v>
      </c>
      <c r="CW76" s="419">
        <v>0</v>
      </c>
      <c r="CX76" s="419">
        <v>0</v>
      </c>
      <c r="CY76" s="419">
        <v>0</v>
      </c>
      <c r="CZ76" s="419">
        <v>0</v>
      </c>
      <c r="DA76" s="419">
        <v>0</v>
      </c>
      <c r="DB76" s="419">
        <v>0</v>
      </c>
      <c r="DC76" s="419">
        <v>0</v>
      </c>
      <c r="DD76" s="419">
        <v>0</v>
      </c>
      <c r="DE76" s="419">
        <v>0</v>
      </c>
      <c r="DF76" s="419">
        <v>0</v>
      </c>
      <c r="DG76" s="419">
        <v>0</v>
      </c>
      <c r="DH76" s="419">
        <v>0</v>
      </c>
      <c r="DI76" s="419">
        <v>0</v>
      </c>
      <c r="DJ76" s="419">
        <v>0</v>
      </c>
      <c r="DK76" s="416"/>
    </row>
    <row r="77" spans="1:115" s="420" customFormat="1" ht="16.149999999999999" hidden="1">
      <c r="A77" s="423" t="s">
        <v>4</v>
      </c>
      <c r="B77" s="423">
        <v>2</v>
      </c>
      <c r="C77" s="418" t="s">
        <v>6</v>
      </c>
      <c r="D77" s="419">
        <v>0</v>
      </c>
      <c r="E77" s="419">
        <v>121</v>
      </c>
      <c r="F77" s="419">
        <v>325</v>
      </c>
      <c r="G77" s="419">
        <v>535</v>
      </c>
      <c r="H77" s="419">
        <v>751</v>
      </c>
      <c r="I77" s="419">
        <v>974</v>
      </c>
      <c r="J77" s="419">
        <v>1202</v>
      </c>
      <c r="K77" s="419">
        <v>1235</v>
      </c>
      <c r="L77" s="419">
        <v>1268</v>
      </c>
      <c r="M77" s="419">
        <v>1302</v>
      </c>
      <c r="N77" s="419">
        <v>1337</v>
      </c>
      <c r="O77" s="419">
        <v>1373</v>
      </c>
      <c r="P77" s="419">
        <v>1410</v>
      </c>
      <c r="Q77" s="419">
        <v>1449</v>
      </c>
      <c r="R77" s="419">
        <v>1488</v>
      </c>
      <c r="S77" s="419">
        <v>1528</v>
      </c>
      <c r="T77" s="419">
        <v>1569</v>
      </c>
      <c r="U77" s="419">
        <v>1611</v>
      </c>
      <c r="V77" s="419">
        <v>1654</v>
      </c>
      <c r="W77" s="419">
        <v>1698</v>
      </c>
      <c r="X77" s="419">
        <v>1743</v>
      </c>
      <c r="Y77" s="419">
        <v>1789</v>
      </c>
      <c r="Z77" s="419">
        <v>1837</v>
      </c>
      <c r="AA77" s="419">
        <v>1886</v>
      </c>
      <c r="AB77" s="419">
        <v>1936</v>
      </c>
      <c r="AC77" s="419">
        <v>1987</v>
      </c>
      <c r="AD77" s="419">
        <v>2040</v>
      </c>
      <c r="AE77" s="419">
        <v>2094</v>
      </c>
      <c r="AF77" s="419">
        <v>2150</v>
      </c>
      <c r="AG77" s="419">
        <v>2207</v>
      </c>
      <c r="AH77" s="419">
        <v>2265</v>
      </c>
      <c r="AI77" s="419">
        <v>2325</v>
      </c>
      <c r="AJ77" s="419">
        <v>2386</v>
      </c>
      <c r="AK77" s="419">
        <v>2449</v>
      </c>
      <c r="AL77" s="419">
        <v>2514</v>
      </c>
      <c r="AM77" s="419">
        <v>2580</v>
      </c>
      <c r="AN77" s="419">
        <v>2647</v>
      </c>
      <c r="AO77" s="419">
        <v>2717</v>
      </c>
      <c r="AP77" s="419">
        <v>2787</v>
      </c>
      <c r="AQ77" s="419">
        <v>2860</v>
      </c>
      <c r="AR77" s="419">
        <v>2935</v>
      </c>
      <c r="AS77" s="419">
        <v>3011</v>
      </c>
      <c r="AT77" s="419">
        <v>3088</v>
      </c>
      <c r="AU77" s="419">
        <v>3168</v>
      </c>
      <c r="AV77" s="419">
        <v>3249</v>
      </c>
      <c r="AW77" s="419">
        <v>3333</v>
      </c>
      <c r="AX77" s="419">
        <v>3418</v>
      </c>
      <c r="AY77" s="419">
        <v>3504</v>
      </c>
      <c r="AZ77" s="419">
        <v>3593</v>
      </c>
      <c r="BA77" s="419">
        <v>3684</v>
      </c>
      <c r="BB77" s="419">
        <v>3776</v>
      </c>
      <c r="BC77" s="419">
        <v>3871</v>
      </c>
      <c r="BD77" s="419">
        <v>3968</v>
      </c>
      <c r="BE77" s="419">
        <v>4068</v>
      </c>
      <c r="BF77" s="419">
        <v>4169</v>
      </c>
      <c r="BG77" s="419">
        <v>4273</v>
      </c>
      <c r="BH77" s="419">
        <v>4378</v>
      </c>
      <c r="BI77" s="419">
        <v>4485</v>
      </c>
      <c r="BJ77" s="419">
        <v>4595</v>
      </c>
      <c r="BK77" s="419">
        <v>4707</v>
      </c>
      <c r="BL77" s="419">
        <v>4821</v>
      </c>
      <c r="BM77" s="419">
        <v>4936</v>
      </c>
      <c r="BN77" s="419">
        <v>5053</v>
      </c>
      <c r="BO77" s="419">
        <v>5173</v>
      </c>
      <c r="BP77" s="419">
        <v>5294</v>
      </c>
      <c r="BQ77" s="419">
        <v>5418</v>
      </c>
      <c r="BR77" s="419">
        <v>5541</v>
      </c>
      <c r="BS77" s="419">
        <v>5666</v>
      </c>
      <c r="BT77" s="419">
        <v>5792</v>
      </c>
      <c r="BU77" s="419">
        <v>5920</v>
      </c>
      <c r="BV77" s="419">
        <v>6049</v>
      </c>
      <c r="BW77" s="419">
        <v>6176</v>
      </c>
      <c r="BX77" s="419">
        <v>6305</v>
      </c>
      <c r="BY77" s="419">
        <v>6434</v>
      </c>
      <c r="BZ77" s="419">
        <v>6562</v>
      </c>
      <c r="CA77" s="419">
        <v>6691</v>
      </c>
      <c r="CB77" s="419">
        <v>6821</v>
      </c>
      <c r="CC77" s="419">
        <v>6950</v>
      </c>
      <c r="CD77" s="419">
        <v>7079</v>
      </c>
      <c r="CE77" s="419">
        <v>7206</v>
      </c>
      <c r="CF77" s="419">
        <v>7332</v>
      </c>
      <c r="CG77" s="419">
        <v>7456</v>
      </c>
      <c r="CH77" s="419">
        <v>7579</v>
      </c>
      <c r="CI77" s="419">
        <v>7700</v>
      </c>
      <c r="CJ77" s="419">
        <v>7820</v>
      </c>
      <c r="CK77" s="419">
        <v>7937</v>
      </c>
      <c r="CL77" s="419">
        <v>8052</v>
      </c>
      <c r="CM77" s="419">
        <v>8164</v>
      </c>
      <c r="CN77" s="419">
        <v>8274</v>
      </c>
      <c r="CO77" s="419">
        <v>8380</v>
      </c>
      <c r="CP77" s="419">
        <v>8482</v>
      </c>
      <c r="CQ77" s="419">
        <v>8581</v>
      </c>
      <c r="CR77" s="419">
        <v>8676</v>
      </c>
      <c r="CS77" s="419">
        <v>8768</v>
      </c>
      <c r="CT77" s="419">
        <v>8855</v>
      </c>
      <c r="CU77" s="419">
        <v>8938</v>
      </c>
      <c r="CV77" s="419">
        <v>9017</v>
      </c>
      <c r="CW77" s="419">
        <v>9091</v>
      </c>
      <c r="CX77" s="419">
        <v>9162</v>
      </c>
      <c r="CY77" s="419">
        <v>9229</v>
      </c>
      <c r="CZ77" s="419">
        <v>9292</v>
      </c>
      <c r="DA77" s="419">
        <v>9351</v>
      </c>
      <c r="DB77" s="419">
        <v>9407</v>
      </c>
      <c r="DC77" s="419">
        <v>9459</v>
      </c>
      <c r="DD77" s="419">
        <v>9510</v>
      </c>
      <c r="DE77" s="419">
        <v>9560</v>
      </c>
      <c r="DF77" s="419">
        <v>9612</v>
      </c>
      <c r="DG77" s="419">
        <v>9665</v>
      </c>
      <c r="DH77" s="419">
        <v>9726</v>
      </c>
      <c r="DI77" s="419">
        <v>9815</v>
      </c>
      <c r="DJ77" s="419">
        <v>0</v>
      </c>
      <c r="DK77" s="416"/>
    </row>
    <row r="78" spans="1:115" s="420" customFormat="1" ht="16.149999999999999" hidden="1">
      <c r="A78" s="423" t="s">
        <v>4</v>
      </c>
      <c r="B78" s="423">
        <v>2</v>
      </c>
      <c r="C78" s="418" t="s">
        <v>7</v>
      </c>
      <c r="D78" s="419">
        <v>0</v>
      </c>
      <c r="E78" s="419">
        <v>124</v>
      </c>
      <c r="F78" s="419">
        <v>334</v>
      </c>
      <c r="G78" s="419">
        <v>550</v>
      </c>
      <c r="H78" s="419">
        <v>772</v>
      </c>
      <c r="I78" s="419">
        <v>1000</v>
      </c>
      <c r="J78" s="419">
        <v>1235</v>
      </c>
      <c r="K78" s="419">
        <v>1268</v>
      </c>
      <c r="L78" s="419">
        <v>1302</v>
      </c>
      <c r="M78" s="419">
        <v>1337</v>
      </c>
      <c r="N78" s="419">
        <v>1373</v>
      </c>
      <c r="O78" s="419">
        <v>1410</v>
      </c>
      <c r="P78" s="419">
        <v>1449</v>
      </c>
      <c r="Q78" s="419">
        <v>1488</v>
      </c>
      <c r="R78" s="419">
        <v>1528</v>
      </c>
      <c r="S78" s="419">
        <v>1569</v>
      </c>
      <c r="T78" s="419">
        <v>1611</v>
      </c>
      <c r="U78" s="419">
        <v>1654</v>
      </c>
      <c r="V78" s="419">
        <v>1698</v>
      </c>
      <c r="W78" s="419">
        <v>1743</v>
      </c>
      <c r="X78" s="419">
        <v>1789</v>
      </c>
      <c r="Y78" s="419">
        <v>1837</v>
      </c>
      <c r="Z78" s="419">
        <v>1886</v>
      </c>
      <c r="AA78" s="419">
        <v>1936</v>
      </c>
      <c r="AB78" s="419">
        <v>1987</v>
      </c>
      <c r="AC78" s="419">
        <v>2040</v>
      </c>
      <c r="AD78" s="419">
        <v>2094</v>
      </c>
      <c r="AE78" s="419">
        <v>2150</v>
      </c>
      <c r="AF78" s="419">
        <v>2207</v>
      </c>
      <c r="AG78" s="419">
        <v>2265</v>
      </c>
      <c r="AH78" s="419">
        <v>2325</v>
      </c>
      <c r="AI78" s="419">
        <v>2386</v>
      </c>
      <c r="AJ78" s="419">
        <v>2449</v>
      </c>
      <c r="AK78" s="419">
        <v>2514</v>
      </c>
      <c r="AL78" s="419">
        <v>2580</v>
      </c>
      <c r="AM78" s="419">
        <v>2647</v>
      </c>
      <c r="AN78" s="419">
        <v>2717</v>
      </c>
      <c r="AO78" s="419">
        <v>2787</v>
      </c>
      <c r="AP78" s="419">
        <v>2860</v>
      </c>
      <c r="AQ78" s="419">
        <v>2935</v>
      </c>
      <c r="AR78" s="419">
        <v>3011</v>
      </c>
      <c r="AS78" s="419">
        <v>3088</v>
      </c>
      <c r="AT78" s="419">
        <v>3168</v>
      </c>
      <c r="AU78" s="419">
        <v>3249</v>
      </c>
      <c r="AV78" s="419">
        <v>3333</v>
      </c>
      <c r="AW78" s="419">
        <v>3418</v>
      </c>
      <c r="AX78" s="419">
        <v>3504</v>
      </c>
      <c r="AY78" s="419">
        <v>3593</v>
      </c>
      <c r="AZ78" s="419">
        <v>3684</v>
      </c>
      <c r="BA78" s="419">
        <v>3776</v>
      </c>
      <c r="BB78" s="419">
        <v>3871</v>
      </c>
      <c r="BC78" s="419">
        <v>3968</v>
      </c>
      <c r="BD78" s="419">
        <v>4068</v>
      </c>
      <c r="BE78" s="419">
        <v>4169</v>
      </c>
      <c r="BF78" s="419">
        <v>4273</v>
      </c>
      <c r="BG78" s="419">
        <v>4378</v>
      </c>
      <c r="BH78" s="419">
        <v>4485</v>
      </c>
      <c r="BI78" s="419">
        <v>4595</v>
      </c>
      <c r="BJ78" s="419">
        <v>4707</v>
      </c>
      <c r="BK78" s="419">
        <v>4821</v>
      </c>
      <c r="BL78" s="419">
        <v>4936</v>
      </c>
      <c r="BM78" s="419">
        <v>5053</v>
      </c>
      <c r="BN78" s="419">
        <v>5173</v>
      </c>
      <c r="BO78" s="419">
        <v>5294</v>
      </c>
      <c r="BP78" s="419">
        <v>5418</v>
      </c>
      <c r="BQ78" s="419">
        <v>5541</v>
      </c>
      <c r="BR78" s="419">
        <v>5666</v>
      </c>
      <c r="BS78" s="419">
        <v>5792</v>
      </c>
      <c r="BT78" s="419">
        <v>5920</v>
      </c>
      <c r="BU78" s="419">
        <v>6049</v>
      </c>
      <c r="BV78" s="419">
        <v>6176</v>
      </c>
      <c r="BW78" s="419">
        <v>6305</v>
      </c>
      <c r="BX78" s="419">
        <v>6434</v>
      </c>
      <c r="BY78" s="419">
        <v>6562</v>
      </c>
      <c r="BZ78" s="419">
        <v>6691</v>
      </c>
      <c r="CA78" s="419">
        <v>6821</v>
      </c>
      <c r="CB78" s="419">
        <v>6950</v>
      </c>
      <c r="CC78" s="419">
        <v>7079</v>
      </c>
      <c r="CD78" s="419">
        <v>7206</v>
      </c>
      <c r="CE78" s="419">
        <v>7332</v>
      </c>
      <c r="CF78" s="419">
        <v>7456</v>
      </c>
      <c r="CG78" s="419">
        <v>7579</v>
      </c>
      <c r="CH78" s="419">
        <v>7700</v>
      </c>
      <c r="CI78" s="419">
        <v>7820</v>
      </c>
      <c r="CJ78" s="419">
        <v>7937</v>
      </c>
      <c r="CK78" s="419">
        <v>8052</v>
      </c>
      <c r="CL78" s="419">
        <v>8164</v>
      </c>
      <c r="CM78" s="419">
        <v>8274</v>
      </c>
      <c r="CN78" s="419">
        <v>8380</v>
      </c>
      <c r="CO78" s="419">
        <v>8482</v>
      </c>
      <c r="CP78" s="419">
        <v>8581</v>
      </c>
      <c r="CQ78" s="419">
        <v>8676</v>
      </c>
      <c r="CR78" s="419">
        <v>8768</v>
      </c>
      <c r="CS78" s="419">
        <v>8855</v>
      </c>
      <c r="CT78" s="419">
        <v>8938</v>
      </c>
      <c r="CU78" s="419">
        <v>9017</v>
      </c>
      <c r="CV78" s="419">
        <v>9091</v>
      </c>
      <c r="CW78" s="419">
        <v>9162</v>
      </c>
      <c r="CX78" s="419">
        <v>9229</v>
      </c>
      <c r="CY78" s="419">
        <v>9292</v>
      </c>
      <c r="CZ78" s="419">
        <v>9351</v>
      </c>
      <c r="DA78" s="419">
        <v>9407</v>
      </c>
      <c r="DB78" s="419">
        <v>9459</v>
      </c>
      <c r="DC78" s="419">
        <v>9510</v>
      </c>
      <c r="DD78" s="419">
        <v>9560</v>
      </c>
      <c r="DE78" s="419">
        <v>9612</v>
      </c>
      <c r="DF78" s="419">
        <v>9665</v>
      </c>
      <c r="DG78" s="419">
        <v>9726</v>
      </c>
      <c r="DH78" s="419">
        <v>9815</v>
      </c>
      <c r="DI78" s="419">
        <v>0</v>
      </c>
      <c r="DJ78" s="419">
        <v>0</v>
      </c>
      <c r="DK78" s="416"/>
    </row>
    <row r="79" spans="1:115" s="420" customFormat="1" ht="16.149999999999999" hidden="1">
      <c r="A79" s="423" t="s">
        <v>4</v>
      </c>
      <c r="B79" s="423">
        <v>2</v>
      </c>
      <c r="C79" s="418" t="s">
        <v>8</v>
      </c>
      <c r="D79" s="419">
        <v>0</v>
      </c>
      <c r="E79" s="419">
        <v>127</v>
      </c>
      <c r="F79" s="419">
        <v>343</v>
      </c>
      <c r="G79" s="419">
        <v>565</v>
      </c>
      <c r="H79" s="419">
        <v>793</v>
      </c>
      <c r="I79" s="419">
        <v>1027</v>
      </c>
      <c r="J79" s="419">
        <v>1268</v>
      </c>
      <c r="K79" s="419">
        <v>1302</v>
      </c>
      <c r="L79" s="419">
        <v>1337</v>
      </c>
      <c r="M79" s="419">
        <v>1373</v>
      </c>
      <c r="N79" s="419">
        <v>1410</v>
      </c>
      <c r="O79" s="419">
        <v>1449</v>
      </c>
      <c r="P79" s="419">
        <v>1488</v>
      </c>
      <c r="Q79" s="419">
        <v>1528</v>
      </c>
      <c r="R79" s="419">
        <v>1569</v>
      </c>
      <c r="S79" s="419">
        <v>1611</v>
      </c>
      <c r="T79" s="419">
        <v>1654</v>
      </c>
      <c r="U79" s="419">
        <v>1698</v>
      </c>
      <c r="V79" s="419">
        <v>1743</v>
      </c>
      <c r="W79" s="419">
        <v>1789</v>
      </c>
      <c r="X79" s="419">
        <v>1837</v>
      </c>
      <c r="Y79" s="419">
        <v>1886</v>
      </c>
      <c r="Z79" s="419">
        <v>1936</v>
      </c>
      <c r="AA79" s="419">
        <v>1987</v>
      </c>
      <c r="AB79" s="419">
        <v>2040</v>
      </c>
      <c r="AC79" s="419">
        <v>2094</v>
      </c>
      <c r="AD79" s="419">
        <v>2150</v>
      </c>
      <c r="AE79" s="419">
        <v>2207</v>
      </c>
      <c r="AF79" s="419">
        <v>2265</v>
      </c>
      <c r="AG79" s="419">
        <v>2325</v>
      </c>
      <c r="AH79" s="419">
        <v>2386</v>
      </c>
      <c r="AI79" s="419">
        <v>2449</v>
      </c>
      <c r="AJ79" s="419">
        <v>2514</v>
      </c>
      <c r="AK79" s="419">
        <v>2580</v>
      </c>
      <c r="AL79" s="419">
        <v>2647</v>
      </c>
      <c r="AM79" s="419">
        <v>2717</v>
      </c>
      <c r="AN79" s="419">
        <v>2787</v>
      </c>
      <c r="AO79" s="419">
        <v>2860</v>
      </c>
      <c r="AP79" s="419">
        <v>2935</v>
      </c>
      <c r="AQ79" s="419">
        <v>3011</v>
      </c>
      <c r="AR79" s="419">
        <v>3088</v>
      </c>
      <c r="AS79" s="419">
        <v>3168</v>
      </c>
      <c r="AT79" s="419">
        <v>3249</v>
      </c>
      <c r="AU79" s="419">
        <v>3333</v>
      </c>
      <c r="AV79" s="419">
        <v>3418</v>
      </c>
      <c r="AW79" s="419">
        <v>3504</v>
      </c>
      <c r="AX79" s="419">
        <v>3593</v>
      </c>
      <c r="AY79" s="419">
        <v>3684</v>
      </c>
      <c r="AZ79" s="419">
        <v>3776</v>
      </c>
      <c r="BA79" s="419">
        <v>3871</v>
      </c>
      <c r="BB79" s="419">
        <v>3968</v>
      </c>
      <c r="BC79" s="419">
        <v>4068</v>
      </c>
      <c r="BD79" s="419">
        <v>4169</v>
      </c>
      <c r="BE79" s="419">
        <v>4273</v>
      </c>
      <c r="BF79" s="419">
        <v>4378</v>
      </c>
      <c r="BG79" s="419">
        <v>4485</v>
      </c>
      <c r="BH79" s="419">
        <v>4595</v>
      </c>
      <c r="BI79" s="419">
        <v>4707</v>
      </c>
      <c r="BJ79" s="419">
        <v>4821</v>
      </c>
      <c r="BK79" s="419">
        <v>4936</v>
      </c>
      <c r="BL79" s="419">
        <v>5053</v>
      </c>
      <c r="BM79" s="419">
        <v>5173</v>
      </c>
      <c r="BN79" s="419">
        <v>5294</v>
      </c>
      <c r="BO79" s="419">
        <v>5418</v>
      </c>
      <c r="BP79" s="419">
        <v>5541</v>
      </c>
      <c r="BQ79" s="419">
        <v>5666</v>
      </c>
      <c r="BR79" s="419">
        <v>5792</v>
      </c>
      <c r="BS79" s="419">
        <v>5920</v>
      </c>
      <c r="BT79" s="419">
        <v>6049</v>
      </c>
      <c r="BU79" s="419">
        <v>6176</v>
      </c>
      <c r="BV79" s="419">
        <v>6305</v>
      </c>
      <c r="BW79" s="419">
        <v>6434</v>
      </c>
      <c r="BX79" s="419">
        <v>6562</v>
      </c>
      <c r="BY79" s="419">
        <v>6691</v>
      </c>
      <c r="BZ79" s="419">
        <v>6821</v>
      </c>
      <c r="CA79" s="419">
        <v>6950</v>
      </c>
      <c r="CB79" s="419">
        <v>7079</v>
      </c>
      <c r="CC79" s="419">
        <v>7206</v>
      </c>
      <c r="CD79" s="419">
        <v>7332</v>
      </c>
      <c r="CE79" s="419">
        <v>7456</v>
      </c>
      <c r="CF79" s="419">
        <v>7579</v>
      </c>
      <c r="CG79" s="419">
        <v>7700</v>
      </c>
      <c r="CH79" s="419">
        <v>7820</v>
      </c>
      <c r="CI79" s="419">
        <v>7937</v>
      </c>
      <c r="CJ79" s="419">
        <v>8052</v>
      </c>
      <c r="CK79" s="419">
        <v>8164</v>
      </c>
      <c r="CL79" s="419">
        <v>8274</v>
      </c>
      <c r="CM79" s="419">
        <v>8380</v>
      </c>
      <c r="CN79" s="419">
        <v>8482</v>
      </c>
      <c r="CO79" s="419">
        <v>8581</v>
      </c>
      <c r="CP79" s="419">
        <v>8676</v>
      </c>
      <c r="CQ79" s="419">
        <v>8768</v>
      </c>
      <c r="CR79" s="419">
        <v>8855</v>
      </c>
      <c r="CS79" s="419">
        <v>8938</v>
      </c>
      <c r="CT79" s="419">
        <v>9017</v>
      </c>
      <c r="CU79" s="419">
        <v>9091</v>
      </c>
      <c r="CV79" s="419">
        <v>9162</v>
      </c>
      <c r="CW79" s="419">
        <v>9229</v>
      </c>
      <c r="CX79" s="419">
        <v>9292</v>
      </c>
      <c r="CY79" s="419">
        <v>9351</v>
      </c>
      <c r="CZ79" s="419">
        <v>9407</v>
      </c>
      <c r="DA79" s="419">
        <v>9459</v>
      </c>
      <c r="DB79" s="419">
        <v>9510</v>
      </c>
      <c r="DC79" s="419">
        <v>9560</v>
      </c>
      <c r="DD79" s="419">
        <v>9612</v>
      </c>
      <c r="DE79" s="419">
        <v>9665</v>
      </c>
      <c r="DF79" s="419">
        <v>9726</v>
      </c>
      <c r="DG79" s="419">
        <v>9815</v>
      </c>
      <c r="DH79" s="419">
        <v>0</v>
      </c>
      <c r="DI79" s="419">
        <v>0</v>
      </c>
      <c r="DJ79" s="419">
        <v>0</v>
      </c>
      <c r="DK79" s="416"/>
    </row>
    <row r="80" spans="1:115" s="420" customFormat="1" ht="16.149999999999999" hidden="1">
      <c r="A80" s="423" t="s">
        <v>4</v>
      </c>
      <c r="B80" s="423">
        <v>2</v>
      </c>
      <c r="C80" s="418" t="s">
        <v>9</v>
      </c>
      <c r="D80" s="419">
        <v>0</v>
      </c>
      <c r="E80" s="419">
        <v>130</v>
      </c>
      <c r="F80" s="419">
        <v>352</v>
      </c>
      <c r="G80" s="419">
        <v>580</v>
      </c>
      <c r="H80" s="419">
        <v>814</v>
      </c>
      <c r="I80" s="419">
        <v>1055</v>
      </c>
      <c r="J80" s="419">
        <v>1302</v>
      </c>
      <c r="K80" s="419">
        <v>1337</v>
      </c>
      <c r="L80" s="419">
        <v>1373</v>
      </c>
      <c r="M80" s="419">
        <v>1410</v>
      </c>
      <c r="N80" s="419">
        <v>1449</v>
      </c>
      <c r="O80" s="419">
        <v>1488</v>
      </c>
      <c r="P80" s="419">
        <v>1528</v>
      </c>
      <c r="Q80" s="419">
        <v>1569</v>
      </c>
      <c r="R80" s="419">
        <v>1611</v>
      </c>
      <c r="S80" s="419">
        <v>1654</v>
      </c>
      <c r="T80" s="419">
        <v>1698</v>
      </c>
      <c r="U80" s="419">
        <v>1743</v>
      </c>
      <c r="V80" s="419">
        <v>1789</v>
      </c>
      <c r="W80" s="419">
        <v>1837</v>
      </c>
      <c r="X80" s="419">
        <v>1886</v>
      </c>
      <c r="Y80" s="419">
        <v>1936</v>
      </c>
      <c r="Z80" s="419">
        <v>1987</v>
      </c>
      <c r="AA80" s="419">
        <v>2040</v>
      </c>
      <c r="AB80" s="419">
        <v>2094</v>
      </c>
      <c r="AC80" s="419">
        <v>2150</v>
      </c>
      <c r="AD80" s="419">
        <v>2207</v>
      </c>
      <c r="AE80" s="419">
        <v>2265</v>
      </c>
      <c r="AF80" s="419">
        <v>2325</v>
      </c>
      <c r="AG80" s="419">
        <v>2386</v>
      </c>
      <c r="AH80" s="419">
        <v>2449</v>
      </c>
      <c r="AI80" s="419">
        <v>2514</v>
      </c>
      <c r="AJ80" s="419">
        <v>2580</v>
      </c>
      <c r="AK80" s="419">
        <v>2647</v>
      </c>
      <c r="AL80" s="419">
        <v>2717</v>
      </c>
      <c r="AM80" s="419">
        <v>2787</v>
      </c>
      <c r="AN80" s="419">
        <v>2860</v>
      </c>
      <c r="AO80" s="419">
        <v>2935</v>
      </c>
      <c r="AP80" s="419">
        <v>3011</v>
      </c>
      <c r="AQ80" s="419">
        <v>3088</v>
      </c>
      <c r="AR80" s="419">
        <v>3168</v>
      </c>
      <c r="AS80" s="419">
        <v>3249</v>
      </c>
      <c r="AT80" s="419">
        <v>3333</v>
      </c>
      <c r="AU80" s="419">
        <v>3418</v>
      </c>
      <c r="AV80" s="419">
        <v>3504</v>
      </c>
      <c r="AW80" s="419">
        <v>3593</v>
      </c>
      <c r="AX80" s="419">
        <v>3684</v>
      </c>
      <c r="AY80" s="419">
        <v>3776</v>
      </c>
      <c r="AZ80" s="419">
        <v>3871</v>
      </c>
      <c r="BA80" s="419">
        <v>3968</v>
      </c>
      <c r="BB80" s="419">
        <v>4068</v>
      </c>
      <c r="BC80" s="419">
        <v>4169</v>
      </c>
      <c r="BD80" s="419">
        <v>4273</v>
      </c>
      <c r="BE80" s="419">
        <v>4378</v>
      </c>
      <c r="BF80" s="419">
        <v>4485</v>
      </c>
      <c r="BG80" s="419">
        <v>4595</v>
      </c>
      <c r="BH80" s="419">
        <v>4707</v>
      </c>
      <c r="BI80" s="419">
        <v>4821</v>
      </c>
      <c r="BJ80" s="419">
        <v>4936</v>
      </c>
      <c r="BK80" s="419">
        <v>5053</v>
      </c>
      <c r="BL80" s="419">
        <v>5173</v>
      </c>
      <c r="BM80" s="419">
        <v>5294</v>
      </c>
      <c r="BN80" s="419">
        <v>5418</v>
      </c>
      <c r="BO80" s="419">
        <v>5541</v>
      </c>
      <c r="BP80" s="419">
        <v>5666</v>
      </c>
      <c r="BQ80" s="419">
        <v>5792</v>
      </c>
      <c r="BR80" s="419">
        <v>5920</v>
      </c>
      <c r="BS80" s="419">
        <v>6049</v>
      </c>
      <c r="BT80" s="419">
        <v>6176</v>
      </c>
      <c r="BU80" s="419">
        <v>6305</v>
      </c>
      <c r="BV80" s="419">
        <v>6434</v>
      </c>
      <c r="BW80" s="419">
        <v>6562</v>
      </c>
      <c r="BX80" s="419">
        <v>6691</v>
      </c>
      <c r="BY80" s="419">
        <v>6821</v>
      </c>
      <c r="BZ80" s="419">
        <v>6950</v>
      </c>
      <c r="CA80" s="419">
        <v>7079</v>
      </c>
      <c r="CB80" s="419">
        <v>7206</v>
      </c>
      <c r="CC80" s="419">
        <v>7332</v>
      </c>
      <c r="CD80" s="419">
        <v>7456</v>
      </c>
      <c r="CE80" s="419">
        <v>7579</v>
      </c>
      <c r="CF80" s="419">
        <v>7700</v>
      </c>
      <c r="CG80" s="419">
        <v>7820</v>
      </c>
      <c r="CH80" s="419">
        <v>7937</v>
      </c>
      <c r="CI80" s="419">
        <v>8052</v>
      </c>
      <c r="CJ80" s="419">
        <v>8164</v>
      </c>
      <c r="CK80" s="419">
        <v>8274</v>
      </c>
      <c r="CL80" s="419">
        <v>8380</v>
      </c>
      <c r="CM80" s="419">
        <v>8482</v>
      </c>
      <c r="CN80" s="419">
        <v>8581</v>
      </c>
      <c r="CO80" s="419">
        <v>8676</v>
      </c>
      <c r="CP80" s="419">
        <v>8768</v>
      </c>
      <c r="CQ80" s="419">
        <v>8855</v>
      </c>
      <c r="CR80" s="419">
        <v>8938</v>
      </c>
      <c r="CS80" s="419">
        <v>9017</v>
      </c>
      <c r="CT80" s="419">
        <v>9091</v>
      </c>
      <c r="CU80" s="419">
        <v>9162</v>
      </c>
      <c r="CV80" s="419">
        <v>9229</v>
      </c>
      <c r="CW80" s="419">
        <v>9292</v>
      </c>
      <c r="CX80" s="419">
        <v>9351</v>
      </c>
      <c r="CY80" s="419">
        <v>9407</v>
      </c>
      <c r="CZ80" s="419">
        <v>9459</v>
      </c>
      <c r="DA80" s="419">
        <v>9510</v>
      </c>
      <c r="DB80" s="419">
        <v>9560</v>
      </c>
      <c r="DC80" s="419">
        <v>9612</v>
      </c>
      <c r="DD80" s="419">
        <v>9665</v>
      </c>
      <c r="DE80" s="419">
        <v>9726</v>
      </c>
      <c r="DF80" s="419">
        <v>9815</v>
      </c>
      <c r="DG80" s="419">
        <v>0</v>
      </c>
      <c r="DH80" s="419">
        <v>0</v>
      </c>
      <c r="DI80" s="419">
        <v>0</v>
      </c>
      <c r="DJ80" s="419">
        <v>0</v>
      </c>
      <c r="DK80" s="416"/>
    </row>
    <row r="81" spans="1:115" s="420" customFormat="1" ht="16.149999999999999" hidden="1">
      <c r="A81" s="423" t="s">
        <v>4</v>
      </c>
      <c r="B81" s="423">
        <v>2</v>
      </c>
      <c r="C81" s="418" t="s">
        <v>10</v>
      </c>
      <c r="D81" s="419">
        <v>0</v>
      </c>
      <c r="E81" s="419">
        <v>134</v>
      </c>
      <c r="F81" s="419">
        <v>362</v>
      </c>
      <c r="G81" s="419">
        <v>596</v>
      </c>
      <c r="H81" s="419">
        <v>836</v>
      </c>
      <c r="I81" s="419">
        <v>1083</v>
      </c>
      <c r="J81" s="419">
        <v>1337</v>
      </c>
      <c r="K81" s="419">
        <v>1373</v>
      </c>
      <c r="L81" s="419">
        <v>1410</v>
      </c>
      <c r="M81" s="419">
        <v>1449</v>
      </c>
      <c r="N81" s="419">
        <v>1488</v>
      </c>
      <c r="O81" s="419">
        <v>1528</v>
      </c>
      <c r="P81" s="419">
        <v>1569</v>
      </c>
      <c r="Q81" s="419">
        <v>1611</v>
      </c>
      <c r="R81" s="419">
        <v>1654</v>
      </c>
      <c r="S81" s="419">
        <v>1698</v>
      </c>
      <c r="T81" s="419">
        <v>1743</v>
      </c>
      <c r="U81" s="419">
        <v>1789</v>
      </c>
      <c r="V81" s="419">
        <v>1837</v>
      </c>
      <c r="W81" s="419">
        <v>1886</v>
      </c>
      <c r="X81" s="419">
        <v>1936</v>
      </c>
      <c r="Y81" s="419">
        <v>1987</v>
      </c>
      <c r="Z81" s="419">
        <v>2040</v>
      </c>
      <c r="AA81" s="419">
        <v>2094</v>
      </c>
      <c r="AB81" s="419">
        <v>2150</v>
      </c>
      <c r="AC81" s="419">
        <v>2207</v>
      </c>
      <c r="AD81" s="419">
        <v>2265</v>
      </c>
      <c r="AE81" s="419">
        <v>2325</v>
      </c>
      <c r="AF81" s="419">
        <v>2386</v>
      </c>
      <c r="AG81" s="419">
        <v>2449</v>
      </c>
      <c r="AH81" s="419">
        <v>2514</v>
      </c>
      <c r="AI81" s="419">
        <v>2580</v>
      </c>
      <c r="AJ81" s="419">
        <v>2647</v>
      </c>
      <c r="AK81" s="419">
        <v>2717</v>
      </c>
      <c r="AL81" s="419">
        <v>2787</v>
      </c>
      <c r="AM81" s="419">
        <v>2860</v>
      </c>
      <c r="AN81" s="419">
        <v>2935</v>
      </c>
      <c r="AO81" s="419">
        <v>3011</v>
      </c>
      <c r="AP81" s="419">
        <v>3088</v>
      </c>
      <c r="AQ81" s="419">
        <v>3168</v>
      </c>
      <c r="AR81" s="419">
        <v>3249</v>
      </c>
      <c r="AS81" s="419">
        <v>3333</v>
      </c>
      <c r="AT81" s="419">
        <v>3418</v>
      </c>
      <c r="AU81" s="419">
        <v>3504</v>
      </c>
      <c r="AV81" s="419">
        <v>3593</v>
      </c>
      <c r="AW81" s="419">
        <v>3684</v>
      </c>
      <c r="AX81" s="419">
        <v>3776</v>
      </c>
      <c r="AY81" s="419">
        <v>3871</v>
      </c>
      <c r="AZ81" s="419">
        <v>3968</v>
      </c>
      <c r="BA81" s="419">
        <v>4068</v>
      </c>
      <c r="BB81" s="419">
        <v>4169</v>
      </c>
      <c r="BC81" s="419">
        <v>4273</v>
      </c>
      <c r="BD81" s="419">
        <v>4378</v>
      </c>
      <c r="BE81" s="419">
        <v>4485</v>
      </c>
      <c r="BF81" s="419">
        <v>4595</v>
      </c>
      <c r="BG81" s="419">
        <v>4707</v>
      </c>
      <c r="BH81" s="419">
        <v>4821</v>
      </c>
      <c r="BI81" s="419">
        <v>4936</v>
      </c>
      <c r="BJ81" s="419">
        <v>5053</v>
      </c>
      <c r="BK81" s="419">
        <v>5173</v>
      </c>
      <c r="BL81" s="419">
        <v>5294</v>
      </c>
      <c r="BM81" s="419">
        <v>5418</v>
      </c>
      <c r="BN81" s="419">
        <v>5541</v>
      </c>
      <c r="BO81" s="419">
        <v>5666</v>
      </c>
      <c r="BP81" s="419">
        <v>5792</v>
      </c>
      <c r="BQ81" s="419">
        <v>5920</v>
      </c>
      <c r="BR81" s="419">
        <v>6049</v>
      </c>
      <c r="BS81" s="419">
        <v>6176</v>
      </c>
      <c r="BT81" s="419">
        <v>6305</v>
      </c>
      <c r="BU81" s="419">
        <v>6434</v>
      </c>
      <c r="BV81" s="419">
        <v>6562</v>
      </c>
      <c r="BW81" s="419">
        <v>6691</v>
      </c>
      <c r="BX81" s="419">
        <v>6821</v>
      </c>
      <c r="BY81" s="419">
        <v>6950</v>
      </c>
      <c r="BZ81" s="419">
        <v>7079</v>
      </c>
      <c r="CA81" s="419">
        <v>7206</v>
      </c>
      <c r="CB81" s="419">
        <v>7332</v>
      </c>
      <c r="CC81" s="419">
        <v>7456</v>
      </c>
      <c r="CD81" s="419">
        <v>7579</v>
      </c>
      <c r="CE81" s="419">
        <v>7700</v>
      </c>
      <c r="CF81" s="419">
        <v>7820</v>
      </c>
      <c r="CG81" s="419">
        <v>7937</v>
      </c>
      <c r="CH81" s="419">
        <v>8052</v>
      </c>
      <c r="CI81" s="419">
        <v>8164</v>
      </c>
      <c r="CJ81" s="419">
        <v>8274</v>
      </c>
      <c r="CK81" s="419">
        <v>8380</v>
      </c>
      <c r="CL81" s="419">
        <v>8482</v>
      </c>
      <c r="CM81" s="419">
        <v>8581</v>
      </c>
      <c r="CN81" s="419">
        <v>8676</v>
      </c>
      <c r="CO81" s="419">
        <v>8768</v>
      </c>
      <c r="CP81" s="419">
        <v>8855</v>
      </c>
      <c r="CQ81" s="419">
        <v>8938</v>
      </c>
      <c r="CR81" s="419">
        <v>9017</v>
      </c>
      <c r="CS81" s="419">
        <v>9091</v>
      </c>
      <c r="CT81" s="419">
        <v>9162</v>
      </c>
      <c r="CU81" s="419">
        <v>9229</v>
      </c>
      <c r="CV81" s="419">
        <v>9292</v>
      </c>
      <c r="CW81" s="419">
        <v>9351</v>
      </c>
      <c r="CX81" s="419">
        <v>9407</v>
      </c>
      <c r="CY81" s="419">
        <v>9459</v>
      </c>
      <c r="CZ81" s="419">
        <v>9510</v>
      </c>
      <c r="DA81" s="419">
        <v>9560</v>
      </c>
      <c r="DB81" s="419">
        <v>9612</v>
      </c>
      <c r="DC81" s="419">
        <v>9665</v>
      </c>
      <c r="DD81" s="419">
        <v>9726</v>
      </c>
      <c r="DE81" s="419">
        <v>9815</v>
      </c>
      <c r="DF81" s="419">
        <v>0</v>
      </c>
      <c r="DG81" s="419">
        <v>0</v>
      </c>
      <c r="DH81" s="419">
        <v>0</v>
      </c>
      <c r="DI81" s="419">
        <v>0</v>
      </c>
      <c r="DJ81" s="419">
        <v>0</v>
      </c>
      <c r="DK81" s="416"/>
    </row>
    <row r="82" spans="1:115" s="420" customFormat="1" ht="16.149999999999999" hidden="1">
      <c r="A82" s="423" t="s">
        <v>4</v>
      </c>
      <c r="B82" s="423">
        <v>2</v>
      </c>
      <c r="C82" s="418" t="s">
        <v>11</v>
      </c>
      <c r="D82" s="419">
        <v>0</v>
      </c>
      <c r="E82" s="419">
        <v>137</v>
      </c>
      <c r="F82" s="419">
        <v>371</v>
      </c>
      <c r="G82" s="419">
        <v>612</v>
      </c>
      <c r="H82" s="419">
        <v>859</v>
      </c>
      <c r="I82" s="419">
        <v>1112</v>
      </c>
      <c r="J82" s="419">
        <v>1373</v>
      </c>
      <c r="K82" s="419">
        <v>1410</v>
      </c>
      <c r="L82" s="419">
        <v>1449</v>
      </c>
      <c r="M82" s="419">
        <v>1488</v>
      </c>
      <c r="N82" s="419">
        <v>1528</v>
      </c>
      <c r="O82" s="419">
        <v>1569</v>
      </c>
      <c r="P82" s="419">
        <v>1611</v>
      </c>
      <c r="Q82" s="419">
        <v>1654</v>
      </c>
      <c r="R82" s="419">
        <v>1698</v>
      </c>
      <c r="S82" s="419">
        <v>1743</v>
      </c>
      <c r="T82" s="419">
        <v>1789</v>
      </c>
      <c r="U82" s="419">
        <v>1837</v>
      </c>
      <c r="V82" s="419">
        <v>1886</v>
      </c>
      <c r="W82" s="419">
        <v>1936</v>
      </c>
      <c r="X82" s="419">
        <v>1987</v>
      </c>
      <c r="Y82" s="419">
        <v>2040</v>
      </c>
      <c r="Z82" s="419">
        <v>2094</v>
      </c>
      <c r="AA82" s="419">
        <v>2150</v>
      </c>
      <c r="AB82" s="419">
        <v>2207</v>
      </c>
      <c r="AC82" s="419">
        <v>2265</v>
      </c>
      <c r="AD82" s="419">
        <v>2325</v>
      </c>
      <c r="AE82" s="419">
        <v>2386</v>
      </c>
      <c r="AF82" s="419">
        <v>2449</v>
      </c>
      <c r="AG82" s="419">
        <v>2514</v>
      </c>
      <c r="AH82" s="419">
        <v>2580</v>
      </c>
      <c r="AI82" s="419">
        <v>2647</v>
      </c>
      <c r="AJ82" s="419">
        <v>2717</v>
      </c>
      <c r="AK82" s="419">
        <v>2787</v>
      </c>
      <c r="AL82" s="419">
        <v>2860</v>
      </c>
      <c r="AM82" s="419">
        <v>2935</v>
      </c>
      <c r="AN82" s="419">
        <v>3011</v>
      </c>
      <c r="AO82" s="419">
        <v>3088</v>
      </c>
      <c r="AP82" s="419">
        <v>3168</v>
      </c>
      <c r="AQ82" s="419">
        <v>3249</v>
      </c>
      <c r="AR82" s="419">
        <v>3333</v>
      </c>
      <c r="AS82" s="419">
        <v>3418</v>
      </c>
      <c r="AT82" s="419">
        <v>3504</v>
      </c>
      <c r="AU82" s="419">
        <v>3593</v>
      </c>
      <c r="AV82" s="419">
        <v>3684</v>
      </c>
      <c r="AW82" s="419">
        <v>3776</v>
      </c>
      <c r="AX82" s="419">
        <v>3871</v>
      </c>
      <c r="AY82" s="419">
        <v>3968</v>
      </c>
      <c r="AZ82" s="419">
        <v>4068</v>
      </c>
      <c r="BA82" s="419">
        <v>4169</v>
      </c>
      <c r="BB82" s="419">
        <v>4273</v>
      </c>
      <c r="BC82" s="419">
        <v>4378</v>
      </c>
      <c r="BD82" s="419">
        <v>4485</v>
      </c>
      <c r="BE82" s="419">
        <v>4595</v>
      </c>
      <c r="BF82" s="419">
        <v>4707</v>
      </c>
      <c r="BG82" s="419">
        <v>4821</v>
      </c>
      <c r="BH82" s="419">
        <v>4936</v>
      </c>
      <c r="BI82" s="419">
        <v>5053</v>
      </c>
      <c r="BJ82" s="419">
        <v>5173</v>
      </c>
      <c r="BK82" s="419">
        <v>5294</v>
      </c>
      <c r="BL82" s="419">
        <v>5418</v>
      </c>
      <c r="BM82" s="419">
        <v>5541</v>
      </c>
      <c r="BN82" s="419">
        <v>5666</v>
      </c>
      <c r="BO82" s="419">
        <v>5792</v>
      </c>
      <c r="BP82" s="419">
        <v>5920</v>
      </c>
      <c r="BQ82" s="419">
        <v>6049</v>
      </c>
      <c r="BR82" s="419">
        <v>6176</v>
      </c>
      <c r="BS82" s="419">
        <v>6305</v>
      </c>
      <c r="BT82" s="419">
        <v>6434</v>
      </c>
      <c r="BU82" s="419">
        <v>6562</v>
      </c>
      <c r="BV82" s="419">
        <v>6691</v>
      </c>
      <c r="BW82" s="419">
        <v>6821</v>
      </c>
      <c r="BX82" s="419">
        <v>6950</v>
      </c>
      <c r="BY82" s="419">
        <v>7079</v>
      </c>
      <c r="BZ82" s="419">
        <v>7206</v>
      </c>
      <c r="CA82" s="419">
        <v>7332</v>
      </c>
      <c r="CB82" s="419">
        <v>7456</v>
      </c>
      <c r="CC82" s="419">
        <v>7579</v>
      </c>
      <c r="CD82" s="419">
        <v>7700</v>
      </c>
      <c r="CE82" s="419">
        <v>7820</v>
      </c>
      <c r="CF82" s="419">
        <v>7937</v>
      </c>
      <c r="CG82" s="419">
        <v>8052</v>
      </c>
      <c r="CH82" s="419">
        <v>8164</v>
      </c>
      <c r="CI82" s="419">
        <v>8274</v>
      </c>
      <c r="CJ82" s="419">
        <v>8380</v>
      </c>
      <c r="CK82" s="419">
        <v>8482</v>
      </c>
      <c r="CL82" s="419">
        <v>8581</v>
      </c>
      <c r="CM82" s="419">
        <v>8676</v>
      </c>
      <c r="CN82" s="419">
        <v>8768</v>
      </c>
      <c r="CO82" s="419">
        <v>8855</v>
      </c>
      <c r="CP82" s="419">
        <v>8938</v>
      </c>
      <c r="CQ82" s="419">
        <v>9017</v>
      </c>
      <c r="CR82" s="419">
        <v>9091</v>
      </c>
      <c r="CS82" s="419">
        <v>9162</v>
      </c>
      <c r="CT82" s="419">
        <v>9229</v>
      </c>
      <c r="CU82" s="419">
        <v>9292</v>
      </c>
      <c r="CV82" s="419">
        <v>9351</v>
      </c>
      <c r="CW82" s="419">
        <v>9407</v>
      </c>
      <c r="CX82" s="419">
        <v>9459</v>
      </c>
      <c r="CY82" s="419">
        <v>9510</v>
      </c>
      <c r="CZ82" s="419">
        <v>9560</v>
      </c>
      <c r="DA82" s="419">
        <v>9612</v>
      </c>
      <c r="DB82" s="419">
        <v>9665</v>
      </c>
      <c r="DC82" s="419">
        <v>9726</v>
      </c>
      <c r="DD82" s="419">
        <v>9815</v>
      </c>
      <c r="DE82" s="419">
        <v>0</v>
      </c>
      <c r="DF82" s="419">
        <v>0</v>
      </c>
      <c r="DG82" s="419">
        <v>0</v>
      </c>
      <c r="DH82" s="419">
        <v>0</v>
      </c>
      <c r="DI82" s="419">
        <v>0</v>
      </c>
      <c r="DJ82" s="419">
        <v>0</v>
      </c>
      <c r="DK82" s="416"/>
    </row>
    <row r="83" spans="1:115" s="420" customFormat="1" ht="16.149999999999999" hidden="1">
      <c r="A83" s="423" t="s">
        <v>4</v>
      </c>
      <c r="B83" s="423">
        <v>2</v>
      </c>
      <c r="C83" s="418" t="s">
        <v>4</v>
      </c>
      <c r="D83" s="419">
        <v>0</v>
      </c>
      <c r="E83" s="419">
        <v>141</v>
      </c>
      <c r="F83" s="419">
        <v>381</v>
      </c>
      <c r="G83" s="419">
        <v>628</v>
      </c>
      <c r="H83" s="419">
        <v>882</v>
      </c>
      <c r="I83" s="419">
        <v>1143</v>
      </c>
      <c r="J83" s="419">
        <v>1410</v>
      </c>
      <c r="K83" s="419">
        <v>1449</v>
      </c>
      <c r="L83" s="419">
        <v>1488</v>
      </c>
      <c r="M83" s="419">
        <v>1528</v>
      </c>
      <c r="N83" s="419">
        <v>1569</v>
      </c>
      <c r="O83" s="419">
        <v>1611</v>
      </c>
      <c r="P83" s="419">
        <v>1654</v>
      </c>
      <c r="Q83" s="419">
        <v>1698</v>
      </c>
      <c r="R83" s="419">
        <v>1743</v>
      </c>
      <c r="S83" s="419">
        <v>1789</v>
      </c>
      <c r="T83" s="419">
        <v>1837</v>
      </c>
      <c r="U83" s="419">
        <v>1886</v>
      </c>
      <c r="V83" s="419">
        <v>1936</v>
      </c>
      <c r="W83" s="419">
        <v>1987</v>
      </c>
      <c r="X83" s="419">
        <v>2040</v>
      </c>
      <c r="Y83" s="419">
        <v>2094</v>
      </c>
      <c r="Z83" s="419">
        <v>2150</v>
      </c>
      <c r="AA83" s="419">
        <v>2207</v>
      </c>
      <c r="AB83" s="419">
        <v>2265</v>
      </c>
      <c r="AC83" s="419">
        <v>2325</v>
      </c>
      <c r="AD83" s="419">
        <v>2386</v>
      </c>
      <c r="AE83" s="419">
        <v>2449</v>
      </c>
      <c r="AF83" s="419">
        <v>2514</v>
      </c>
      <c r="AG83" s="419">
        <v>2580</v>
      </c>
      <c r="AH83" s="419">
        <v>2647</v>
      </c>
      <c r="AI83" s="419">
        <v>2717</v>
      </c>
      <c r="AJ83" s="419">
        <v>2787</v>
      </c>
      <c r="AK83" s="419">
        <v>2860</v>
      </c>
      <c r="AL83" s="419">
        <v>2935</v>
      </c>
      <c r="AM83" s="419">
        <v>3011</v>
      </c>
      <c r="AN83" s="419">
        <v>3088</v>
      </c>
      <c r="AO83" s="419">
        <v>3168</v>
      </c>
      <c r="AP83" s="419">
        <v>3249</v>
      </c>
      <c r="AQ83" s="419">
        <v>3333</v>
      </c>
      <c r="AR83" s="419">
        <v>3418</v>
      </c>
      <c r="AS83" s="419">
        <v>3504</v>
      </c>
      <c r="AT83" s="419">
        <v>3593</v>
      </c>
      <c r="AU83" s="419">
        <v>3684</v>
      </c>
      <c r="AV83" s="419">
        <v>3776</v>
      </c>
      <c r="AW83" s="419">
        <v>3871</v>
      </c>
      <c r="AX83" s="419">
        <v>3968</v>
      </c>
      <c r="AY83" s="419">
        <v>4068</v>
      </c>
      <c r="AZ83" s="419">
        <v>4169</v>
      </c>
      <c r="BA83" s="419">
        <v>4273</v>
      </c>
      <c r="BB83" s="419">
        <v>4378</v>
      </c>
      <c r="BC83" s="419">
        <v>4485</v>
      </c>
      <c r="BD83" s="419">
        <v>4595</v>
      </c>
      <c r="BE83" s="419">
        <v>4707</v>
      </c>
      <c r="BF83" s="419">
        <v>4821</v>
      </c>
      <c r="BG83" s="419">
        <v>4936</v>
      </c>
      <c r="BH83" s="419">
        <v>5053</v>
      </c>
      <c r="BI83" s="419">
        <v>5173</v>
      </c>
      <c r="BJ83" s="419">
        <v>5294</v>
      </c>
      <c r="BK83" s="419">
        <v>5418</v>
      </c>
      <c r="BL83" s="419">
        <v>5541</v>
      </c>
      <c r="BM83" s="419">
        <v>5666</v>
      </c>
      <c r="BN83" s="419">
        <v>5792</v>
      </c>
      <c r="BO83" s="419">
        <v>5920</v>
      </c>
      <c r="BP83" s="419">
        <v>6049</v>
      </c>
      <c r="BQ83" s="419">
        <v>6176</v>
      </c>
      <c r="BR83" s="419">
        <v>6305</v>
      </c>
      <c r="BS83" s="419">
        <v>6434</v>
      </c>
      <c r="BT83" s="419">
        <v>6562</v>
      </c>
      <c r="BU83" s="419">
        <v>6691</v>
      </c>
      <c r="BV83" s="419">
        <v>6821</v>
      </c>
      <c r="BW83" s="419">
        <v>6950</v>
      </c>
      <c r="BX83" s="419">
        <v>7079</v>
      </c>
      <c r="BY83" s="419">
        <v>7206</v>
      </c>
      <c r="BZ83" s="419">
        <v>7332</v>
      </c>
      <c r="CA83" s="419">
        <v>7456</v>
      </c>
      <c r="CB83" s="419">
        <v>7579</v>
      </c>
      <c r="CC83" s="419">
        <v>7700</v>
      </c>
      <c r="CD83" s="419">
        <v>7820</v>
      </c>
      <c r="CE83" s="419">
        <v>7937</v>
      </c>
      <c r="CF83" s="419">
        <v>8052</v>
      </c>
      <c r="CG83" s="419">
        <v>8164</v>
      </c>
      <c r="CH83" s="419">
        <v>8274</v>
      </c>
      <c r="CI83" s="419">
        <v>8380</v>
      </c>
      <c r="CJ83" s="419">
        <v>8482</v>
      </c>
      <c r="CK83" s="419">
        <v>8581</v>
      </c>
      <c r="CL83" s="419">
        <v>8676</v>
      </c>
      <c r="CM83" s="419">
        <v>8768</v>
      </c>
      <c r="CN83" s="419">
        <v>8855</v>
      </c>
      <c r="CO83" s="419">
        <v>8938</v>
      </c>
      <c r="CP83" s="419">
        <v>9017</v>
      </c>
      <c r="CQ83" s="419">
        <v>9091</v>
      </c>
      <c r="CR83" s="419">
        <v>9162</v>
      </c>
      <c r="CS83" s="419">
        <v>9229</v>
      </c>
      <c r="CT83" s="419">
        <v>9292</v>
      </c>
      <c r="CU83" s="419">
        <v>9351</v>
      </c>
      <c r="CV83" s="419">
        <v>9407</v>
      </c>
      <c r="CW83" s="419">
        <v>9459</v>
      </c>
      <c r="CX83" s="419">
        <v>9510</v>
      </c>
      <c r="CY83" s="419">
        <v>9560</v>
      </c>
      <c r="CZ83" s="419">
        <v>9612</v>
      </c>
      <c r="DA83" s="419">
        <v>9665</v>
      </c>
      <c r="DB83" s="419">
        <v>9726</v>
      </c>
      <c r="DC83" s="419">
        <v>9815</v>
      </c>
      <c r="DD83" s="419">
        <v>0</v>
      </c>
      <c r="DE83" s="419">
        <v>0</v>
      </c>
      <c r="DF83" s="419">
        <v>0</v>
      </c>
      <c r="DG83" s="419">
        <v>0</v>
      </c>
      <c r="DH83" s="419">
        <v>0</v>
      </c>
      <c r="DI83" s="419">
        <v>0</v>
      </c>
      <c r="DJ83" s="419">
        <v>0</v>
      </c>
      <c r="DK83" s="416"/>
    </row>
    <row r="84" spans="1:115" s="420" customFormat="1" ht="16.149999999999999" hidden="1">
      <c r="A84" s="423" t="s">
        <v>4</v>
      </c>
      <c r="B84" s="423">
        <v>2</v>
      </c>
      <c r="C84" s="418" t="s">
        <v>12</v>
      </c>
      <c r="D84" s="419">
        <v>0</v>
      </c>
      <c r="E84" s="419">
        <v>145</v>
      </c>
      <c r="F84" s="419">
        <v>392</v>
      </c>
      <c r="G84" s="419">
        <v>645</v>
      </c>
      <c r="H84" s="419">
        <v>906</v>
      </c>
      <c r="I84" s="419">
        <v>1174</v>
      </c>
      <c r="J84" s="419">
        <v>1449</v>
      </c>
      <c r="K84" s="419">
        <v>1488</v>
      </c>
      <c r="L84" s="419">
        <v>1528</v>
      </c>
      <c r="M84" s="419">
        <v>1569</v>
      </c>
      <c r="N84" s="419">
        <v>1611</v>
      </c>
      <c r="O84" s="419">
        <v>1654</v>
      </c>
      <c r="P84" s="419">
        <v>1698</v>
      </c>
      <c r="Q84" s="419">
        <v>1743</v>
      </c>
      <c r="R84" s="419">
        <v>1789</v>
      </c>
      <c r="S84" s="419">
        <v>1837</v>
      </c>
      <c r="T84" s="419">
        <v>1886</v>
      </c>
      <c r="U84" s="419">
        <v>1936</v>
      </c>
      <c r="V84" s="419">
        <v>1987</v>
      </c>
      <c r="W84" s="419">
        <v>2040</v>
      </c>
      <c r="X84" s="419">
        <v>2094</v>
      </c>
      <c r="Y84" s="419">
        <v>2150</v>
      </c>
      <c r="Z84" s="419">
        <v>2207</v>
      </c>
      <c r="AA84" s="419">
        <v>2265</v>
      </c>
      <c r="AB84" s="419">
        <v>2325</v>
      </c>
      <c r="AC84" s="419">
        <v>2386</v>
      </c>
      <c r="AD84" s="419">
        <v>2449</v>
      </c>
      <c r="AE84" s="419">
        <v>2514</v>
      </c>
      <c r="AF84" s="419">
        <v>2580</v>
      </c>
      <c r="AG84" s="419">
        <v>2647</v>
      </c>
      <c r="AH84" s="419">
        <v>2717</v>
      </c>
      <c r="AI84" s="419">
        <v>2787</v>
      </c>
      <c r="AJ84" s="419">
        <v>2860</v>
      </c>
      <c r="AK84" s="419">
        <v>2935</v>
      </c>
      <c r="AL84" s="419">
        <v>3011</v>
      </c>
      <c r="AM84" s="419">
        <v>3088</v>
      </c>
      <c r="AN84" s="419">
        <v>3168</v>
      </c>
      <c r="AO84" s="419">
        <v>3249</v>
      </c>
      <c r="AP84" s="419">
        <v>3333</v>
      </c>
      <c r="AQ84" s="419">
        <v>3418</v>
      </c>
      <c r="AR84" s="419">
        <v>3504</v>
      </c>
      <c r="AS84" s="419">
        <v>3593</v>
      </c>
      <c r="AT84" s="419">
        <v>3684</v>
      </c>
      <c r="AU84" s="419">
        <v>3776</v>
      </c>
      <c r="AV84" s="419">
        <v>3871</v>
      </c>
      <c r="AW84" s="419">
        <v>3968</v>
      </c>
      <c r="AX84" s="419">
        <v>4068</v>
      </c>
      <c r="AY84" s="419">
        <v>4169</v>
      </c>
      <c r="AZ84" s="419">
        <v>4273</v>
      </c>
      <c r="BA84" s="419">
        <v>4378</v>
      </c>
      <c r="BB84" s="419">
        <v>4485</v>
      </c>
      <c r="BC84" s="419">
        <v>4595</v>
      </c>
      <c r="BD84" s="419">
        <v>4707</v>
      </c>
      <c r="BE84" s="419">
        <v>4821</v>
      </c>
      <c r="BF84" s="419">
        <v>4936</v>
      </c>
      <c r="BG84" s="419">
        <v>5053</v>
      </c>
      <c r="BH84" s="419">
        <v>5173</v>
      </c>
      <c r="BI84" s="419">
        <v>5294</v>
      </c>
      <c r="BJ84" s="419">
        <v>5418</v>
      </c>
      <c r="BK84" s="419">
        <v>5541</v>
      </c>
      <c r="BL84" s="419">
        <v>5666</v>
      </c>
      <c r="BM84" s="419">
        <v>5792</v>
      </c>
      <c r="BN84" s="419">
        <v>5920</v>
      </c>
      <c r="BO84" s="419">
        <v>6049</v>
      </c>
      <c r="BP84" s="419">
        <v>6176</v>
      </c>
      <c r="BQ84" s="419">
        <v>6305</v>
      </c>
      <c r="BR84" s="419">
        <v>6434</v>
      </c>
      <c r="BS84" s="419">
        <v>6562</v>
      </c>
      <c r="BT84" s="419">
        <v>6691</v>
      </c>
      <c r="BU84" s="419">
        <v>6821</v>
      </c>
      <c r="BV84" s="419">
        <v>6950</v>
      </c>
      <c r="BW84" s="419">
        <v>7079</v>
      </c>
      <c r="BX84" s="419">
        <v>7206</v>
      </c>
      <c r="BY84" s="419">
        <v>7332</v>
      </c>
      <c r="BZ84" s="419">
        <v>7456</v>
      </c>
      <c r="CA84" s="419">
        <v>7579</v>
      </c>
      <c r="CB84" s="419">
        <v>7700</v>
      </c>
      <c r="CC84" s="419">
        <v>7820</v>
      </c>
      <c r="CD84" s="419">
        <v>7937</v>
      </c>
      <c r="CE84" s="419">
        <v>8052</v>
      </c>
      <c r="CF84" s="419">
        <v>8164</v>
      </c>
      <c r="CG84" s="419">
        <v>8274</v>
      </c>
      <c r="CH84" s="419">
        <v>8380</v>
      </c>
      <c r="CI84" s="419">
        <v>8482</v>
      </c>
      <c r="CJ84" s="419">
        <v>8581</v>
      </c>
      <c r="CK84" s="419">
        <v>8676</v>
      </c>
      <c r="CL84" s="419">
        <v>8768</v>
      </c>
      <c r="CM84" s="419">
        <v>8855</v>
      </c>
      <c r="CN84" s="419">
        <v>8938</v>
      </c>
      <c r="CO84" s="419">
        <v>9017</v>
      </c>
      <c r="CP84" s="419">
        <v>9091</v>
      </c>
      <c r="CQ84" s="419">
        <v>9162</v>
      </c>
      <c r="CR84" s="419">
        <v>9229</v>
      </c>
      <c r="CS84" s="419">
        <v>9292</v>
      </c>
      <c r="CT84" s="419">
        <v>9351</v>
      </c>
      <c r="CU84" s="419">
        <v>9407</v>
      </c>
      <c r="CV84" s="419">
        <v>9459</v>
      </c>
      <c r="CW84" s="419">
        <v>9510</v>
      </c>
      <c r="CX84" s="419">
        <v>9560</v>
      </c>
      <c r="CY84" s="419">
        <v>9612</v>
      </c>
      <c r="CZ84" s="419">
        <v>9665</v>
      </c>
      <c r="DA84" s="419">
        <v>9726</v>
      </c>
      <c r="DB84" s="419">
        <v>9815</v>
      </c>
      <c r="DC84" s="419">
        <v>0</v>
      </c>
      <c r="DD84" s="419">
        <v>0</v>
      </c>
      <c r="DE84" s="419">
        <v>0</v>
      </c>
      <c r="DF84" s="419">
        <v>0</v>
      </c>
      <c r="DG84" s="419">
        <v>0</v>
      </c>
      <c r="DH84" s="419">
        <v>0</v>
      </c>
      <c r="DI84" s="419">
        <v>0</v>
      </c>
      <c r="DJ84" s="419">
        <v>0</v>
      </c>
      <c r="DK84" s="416"/>
    </row>
    <row r="85" spans="1:115" s="420" customFormat="1" ht="16.149999999999999" hidden="1">
      <c r="A85" s="423" t="s">
        <v>4</v>
      </c>
      <c r="B85" s="423">
        <v>2</v>
      </c>
      <c r="C85" s="418" t="s">
        <v>13</v>
      </c>
      <c r="D85" s="419">
        <v>0</v>
      </c>
      <c r="E85" s="419">
        <v>149</v>
      </c>
      <c r="F85" s="419">
        <v>402</v>
      </c>
      <c r="G85" s="419">
        <v>663</v>
      </c>
      <c r="H85" s="419">
        <v>930</v>
      </c>
      <c r="I85" s="419">
        <v>1205</v>
      </c>
      <c r="J85" s="419">
        <v>1488</v>
      </c>
      <c r="K85" s="419">
        <v>1528</v>
      </c>
      <c r="L85" s="419">
        <v>1569</v>
      </c>
      <c r="M85" s="419">
        <v>1611</v>
      </c>
      <c r="N85" s="419">
        <v>1654</v>
      </c>
      <c r="O85" s="419">
        <v>1698</v>
      </c>
      <c r="P85" s="419">
        <v>1743</v>
      </c>
      <c r="Q85" s="419">
        <v>1789</v>
      </c>
      <c r="R85" s="419">
        <v>1837</v>
      </c>
      <c r="S85" s="419">
        <v>1886</v>
      </c>
      <c r="T85" s="419">
        <v>1936</v>
      </c>
      <c r="U85" s="419">
        <v>1987</v>
      </c>
      <c r="V85" s="419">
        <v>2040</v>
      </c>
      <c r="W85" s="419">
        <v>2094</v>
      </c>
      <c r="X85" s="419">
        <v>2150</v>
      </c>
      <c r="Y85" s="419">
        <v>2207</v>
      </c>
      <c r="Z85" s="419">
        <v>2265</v>
      </c>
      <c r="AA85" s="419">
        <v>2325</v>
      </c>
      <c r="AB85" s="419">
        <v>2386</v>
      </c>
      <c r="AC85" s="419">
        <v>2449</v>
      </c>
      <c r="AD85" s="419">
        <v>2514</v>
      </c>
      <c r="AE85" s="419">
        <v>2580</v>
      </c>
      <c r="AF85" s="419">
        <v>2647</v>
      </c>
      <c r="AG85" s="419">
        <v>2717</v>
      </c>
      <c r="AH85" s="419">
        <v>2787</v>
      </c>
      <c r="AI85" s="419">
        <v>2860</v>
      </c>
      <c r="AJ85" s="419">
        <v>2935</v>
      </c>
      <c r="AK85" s="419">
        <v>3011</v>
      </c>
      <c r="AL85" s="419">
        <v>3088</v>
      </c>
      <c r="AM85" s="419">
        <v>3168</v>
      </c>
      <c r="AN85" s="419">
        <v>3249</v>
      </c>
      <c r="AO85" s="419">
        <v>3333</v>
      </c>
      <c r="AP85" s="419">
        <v>3418</v>
      </c>
      <c r="AQ85" s="419">
        <v>3504</v>
      </c>
      <c r="AR85" s="419">
        <v>3593</v>
      </c>
      <c r="AS85" s="419">
        <v>3684</v>
      </c>
      <c r="AT85" s="419">
        <v>3776</v>
      </c>
      <c r="AU85" s="419">
        <v>3871</v>
      </c>
      <c r="AV85" s="419">
        <v>3968</v>
      </c>
      <c r="AW85" s="419">
        <v>4068</v>
      </c>
      <c r="AX85" s="419">
        <v>4169</v>
      </c>
      <c r="AY85" s="419">
        <v>4273</v>
      </c>
      <c r="AZ85" s="419">
        <v>4378</v>
      </c>
      <c r="BA85" s="419">
        <v>4485</v>
      </c>
      <c r="BB85" s="419">
        <v>4595</v>
      </c>
      <c r="BC85" s="419">
        <v>4707</v>
      </c>
      <c r="BD85" s="419">
        <v>4821</v>
      </c>
      <c r="BE85" s="419">
        <v>4936</v>
      </c>
      <c r="BF85" s="419">
        <v>5053</v>
      </c>
      <c r="BG85" s="419">
        <v>5173</v>
      </c>
      <c r="BH85" s="419">
        <v>5294</v>
      </c>
      <c r="BI85" s="419">
        <v>5418</v>
      </c>
      <c r="BJ85" s="419">
        <v>5541</v>
      </c>
      <c r="BK85" s="419">
        <v>5666</v>
      </c>
      <c r="BL85" s="419">
        <v>5792</v>
      </c>
      <c r="BM85" s="419">
        <v>5920</v>
      </c>
      <c r="BN85" s="419">
        <v>6049</v>
      </c>
      <c r="BO85" s="419">
        <v>6176</v>
      </c>
      <c r="BP85" s="419">
        <v>6305</v>
      </c>
      <c r="BQ85" s="419">
        <v>6434</v>
      </c>
      <c r="BR85" s="419">
        <v>6562</v>
      </c>
      <c r="BS85" s="419">
        <v>6691</v>
      </c>
      <c r="BT85" s="419">
        <v>6821</v>
      </c>
      <c r="BU85" s="419">
        <v>6950</v>
      </c>
      <c r="BV85" s="419">
        <v>7079</v>
      </c>
      <c r="BW85" s="419">
        <v>7206</v>
      </c>
      <c r="BX85" s="419">
        <v>7332</v>
      </c>
      <c r="BY85" s="419">
        <v>7456</v>
      </c>
      <c r="BZ85" s="419">
        <v>7579</v>
      </c>
      <c r="CA85" s="419">
        <v>7700</v>
      </c>
      <c r="CB85" s="419">
        <v>7820</v>
      </c>
      <c r="CC85" s="419">
        <v>7937</v>
      </c>
      <c r="CD85" s="419">
        <v>8052</v>
      </c>
      <c r="CE85" s="419">
        <v>8164</v>
      </c>
      <c r="CF85" s="419">
        <v>8274</v>
      </c>
      <c r="CG85" s="419">
        <v>8380</v>
      </c>
      <c r="CH85" s="419">
        <v>8482</v>
      </c>
      <c r="CI85" s="419">
        <v>8581</v>
      </c>
      <c r="CJ85" s="419">
        <v>8676</v>
      </c>
      <c r="CK85" s="419">
        <v>8768</v>
      </c>
      <c r="CL85" s="419">
        <v>8855</v>
      </c>
      <c r="CM85" s="419">
        <v>8938</v>
      </c>
      <c r="CN85" s="419">
        <v>9017</v>
      </c>
      <c r="CO85" s="419">
        <v>9091</v>
      </c>
      <c r="CP85" s="419">
        <v>9162</v>
      </c>
      <c r="CQ85" s="419">
        <v>9229</v>
      </c>
      <c r="CR85" s="419">
        <v>9292</v>
      </c>
      <c r="CS85" s="419">
        <v>9351</v>
      </c>
      <c r="CT85" s="419">
        <v>9407</v>
      </c>
      <c r="CU85" s="419">
        <v>9459</v>
      </c>
      <c r="CV85" s="419">
        <v>9510</v>
      </c>
      <c r="CW85" s="419">
        <v>9560</v>
      </c>
      <c r="CX85" s="419">
        <v>9612</v>
      </c>
      <c r="CY85" s="419">
        <v>9665</v>
      </c>
      <c r="CZ85" s="419">
        <v>9726</v>
      </c>
      <c r="DA85" s="419">
        <v>9815</v>
      </c>
      <c r="DB85" s="419">
        <v>0</v>
      </c>
      <c r="DC85" s="419">
        <v>0</v>
      </c>
      <c r="DD85" s="419">
        <v>0</v>
      </c>
      <c r="DE85" s="419">
        <v>0</v>
      </c>
      <c r="DF85" s="419">
        <v>0</v>
      </c>
      <c r="DG85" s="419">
        <v>0</v>
      </c>
      <c r="DH85" s="419">
        <v>0</v>
      </c>
      <c r="DI85" s="419">
        <v>0</v>
      </c>
      <c r="DJ85" s="419">
        <v>0</v>
      </c>
      <c r="DK85" s="416"/>
    </row>
    <row r="86" spans="1:115" s="420" customFormat="1" ht="16.149999999999999" hidden="1">
      <c r="A86" s="423" t="s">
        <v>4</v>
      </c>
      <c r="B86" s="423">
        <v>2</v>
      </c>
      <c r="C86" s="418" t="s">
        <v>14</v>
      </c>
      <c r="D86" s="419">
        <v>0</v>
      </c>
      <c r="E86" s="419">
        <v>153</v>
      </c>
      <c r="F86" s="419">
        <v>413</v>
      </c>
      <c r="G86" s="419">
        <v>681</v>
      </c>
      <c r="H86" s="419">
        <v>955</v>
      </c>
      <c r="I86" s="419">
        <v>1238</v>
      </c>
      <c r="J86" s="419">
        <v>1528</v>
      </c>
      <c r="K86" s="419">
        <v>1569</v>
      </c>
      <c r="L86" s="419">
        <v>1611</v>
      </c>
      <c r="M86" s="419">
        <v>1654</v>
      </c>
      <c r="N86" s="419">
        <v>1698</v>
      </c>
      <c r="O86" s="419">
        <v>1743</v>
      </c>
      <c r="P86" s="419">
        <v>1789</v>
      </c>
      <c r="Q86" s="419">
        <v>1837</v>
      </c>
      <c r="R86" s="419">
        <v>1886</v>
      </c>
      <c r="S86" s="419">
        <v>1936</v>
      </c>
      <c r="T86" s="419">
        <v>1987</v>
      </c>
      <c r="U86" s="419">
        <v>2040</v>
      </c>
      <c r="V86" s="419">
        <v>2094</v>
      </c>
      <c r="W86" s="419">
        <v>2150</v>
      </c>
      <c r="X86" s="419">
        <v>2207</v>
      </c>
      <c r="Y86" s="419">
        <v>2265</v>
      </c>
      <c r="Z86" s="419">
        <v>2325</v>
      </c>
      <c r="AA86" s="419">
        <v>2386</v>
      </c>
      <c r="AB86" s="419">
        <v>2449</v>
      </c>
      <c r="AC86" s="419">
        <v>2514</v>
      </c>
      <c r="AD86" s="419">
        <v>2580</v>
      </c>
      <c r="AE86" s="419">
        <v>2647</v>
      </c>
      <c r="AF86" s="419">
        <v>2717</v>
      </c>
      <c r="AG86" s="419">
        <v>2787</v>
      </c>
      <c r="AH86" s="419">
        <v>2860</v>
      </c>
      <c r="AI86" s="419">
        <v>2935</v>
      </c>
      <c r="AJ86" s="419">
        <v>3011</v>
      </c>
      <c r="AK86" s="419">
        <v>3088</v>
      </c>
      <c r="AL86" s="419">
        <v>3168</v>
      </c>
      <c r="AM86" s="419">
        <v>3249</v>
      </c>
      <c r="AN86" s="419">
        <v>3333</v>
      </c>
      <c r="AO86" s="419">
        <v>3418</v>
      </c>
      <c r="AP86" s="419">
        <v>3504</v>
      </c>
      <c r="AQ86" s="419">
        <v>3593</v>
      </c>
      <c r="AR86" s="419">
        <v>3684</v>
      </c>
      <c r="AS86" s="419">
        <v>3776</v>
      </c>
      <c r="AT86" s="419">
        <v>3871</v>
      </c>
      <c r="AU86" s="419">
        <v>3968</v>
      </c>
      <c r="AV86" s="419">
        <v>4068</v>
      </c>
      <c r="AW86" s="419">
        <v>4169</v>
      </c>
      <c r="AX86" s="419">
        <v>4273</v>
      </c>
      <c r="AY86" s="419">
        <v>4378</v>
      </c>
      <c r="AZ86" s="419">
        <v>4485</v>
      </c>
      <c r="BA86" s="419">
        <v>4595</v>
      </c>
      <c r="BB86" s="419">
        <v>4707</v>
      </c>
      <c r="BC86" s="419">
        <v>4821</v>
      </c>
      <c r="BD86" s="419">
        <v>4936</v>
      </c>
      <c r="BE86" s="419">
        <v>5053</v>
      </c>
      <c r="BF86" s="419">
        <v>5173</v>
      </c>
      <c r="BG86" s="419">
        <v>5294</v>
      </c>
      <c r="BH86" s="419">
        <v>5418</v>
      </c>
      <c r="BI86" s="419">
        <v>5541</v>
      </c>
      <c r="BJ86" s="419">
        <v>5666</v>
      </c>
      <c r="BK86" s="419">
        <v>5792</v>
      </c>
      <c r="BL86" s="419">
        <v>5920</v>
      </c>
      <c r="BM86" s="419">
        <v>6049</v>
      </c>
      <c r="BN86" s="419">
        <v>6176</v>
      </c>
      <c r="BO86" s="419">
        <v>6305</v>
      </c>
      <c r="BP86" s="419">
        <v>6434</v>
      </c>
      <c r="BQ86" s="419">
        <v>6562</v>
      </c>
      <c r="BR86" s="419">
        <v>6691</v>
      </c>
      <c r="BS86" s="419">
        <v>6821</v>
      </c>
      <c r="BT86" s="419">
        <v>6950</v>
      </c>
      <c r="BU86" s="419">
        <v>7079</v>
      </c>
      <c r="BV86" s="419">
        <v>7206</v>
      </c>
      <c r="BW86" s="419">
        <v>7332</v>
      </c>
      <c r="BX86" s="419">
        <v>7456</v>
      </c>
      <c r="BY86" s="419">
        <v>7579</v>
      </c>
      <c r="BZ86" s="419">
        <v>7700</v>
      </c>
      <c r="CA86" s="419">
        <v>7820</v>
      </c>
      <c r="CB86" s="419">
        <v>7937</v>
      </c>
      <c r="CC86" s="419">
        <v>8052</v>
      </c>
      <c r="CD86" s="419">
        <v>8164</v>
      </c>
      <c r="CE86" s="419">
        <v>8274</v>
      </c>
      <c r="CF86" s="419">
        <v>8380</v>
      </c>
      <c r="CG86" s="419">
        <v>8482</v>
      </c>
      <c r="CH86" s="419">
        <v>8581</v>
      </c>
      <c r="CI86" s="419">
        <v>8676</v>
      </c>
      <c r="CJ86" s="419">
        <v>8768</v>
      </c>
      <c r="CK86" s="419">
        <v>8855</v>
      </c>
      <c r="CL86" s="419">
        <v>8938</v>
      </c>
      <c r="CM86" s="419">
        <v>9017</v>
      </c>
      <c r="CN86" s="419">
        <v>9091</v>
      </c>
      <c r="CO86" s="419">
        <v>9162</v>
      </c>
      <c r="CP86" s="419">
        <v>9229</v>
      </c>
      <c r="CQ86" s="419">
        <v>9292</v>
      </c>
      <c r="CR86" s="419">
        <v>9351</v>
      </c>
      <c r="CS86" s="419">
        <v>9407</v>
      </c>
      <c r="CT86" s="419">
        <v>9459</v>
      </c>
      <c r="CU86" s="419">
        <v>9510</v>
      </c>
      <c r="CV86" s="419">
        <v>9560</v>
      </c>
      <c r="CW86" s="419">
        <v>9612</v>
      </c>
      <c r="CX86" s="419">
        <v>9665</v>
      </c>
      <c r="CY86" s="419">
        <v>9726</v>
      </c>
      <c r="CZ86" s="419">
        <v>9815</v>
      </c>
      <c r="DA86" s="419">
        <v>0</v>
      </c>
      <c r="DB86" s="419">
        <v>0</v>
      </c>
      <c r="DC86" s="419">
        <v>0</v>
      </c>
      <c r="DD86" s="419">
        <v>0</v>
      </c>
      <c r="DE86" s="419">
        <v>0</v>
      </c>
      <c r="DF86" s="419">
        <v>0</v>
      </c>
      <c r="DG86" s="419">
        <v>0</v>
      </c>
      <c r="DH86" s="419">
        <v>0</v>
      </c>
      <c r="DI86" s="419">
        <v>0</v>
      </c>
      <c r="DJ86" s="419">
        <v>0</v>
      </c>
      <c r="DK86" s="416"/>
    </row>
    <row r="87" spans="1:115" s="420" customFormat="1" ht="16.149999999999999" hidden="1">
      <c r="A87" s="423" t="s">
        <v>4</v>
      </c>
      <c r="B87" s="423">
        <v>2</v>
      </c>
      <c r="C87" s="418" t="s">
        <v>15</v>
      </c>
      <c r="D87" s="419">
        <v>0</v>
      </c>
      <c r="E87" s="419">
        <v>157</v>
      </c>
      <c r="F87" s="419">
        <v>424</v>
      </c>
      <c r="G87" s="419">
        <v>699</v>
      </c>
      <c r="H87" s="419">
        <v>981</v>
      </c>
      <c r="I87" s="419">
        <v>1271</v>
      </c>
      <c r="J87" s="419">
        <v>1569</v>
      </c>
      <c r="K87" s="419">
        <v>1611</v>
      </c>
      <c r="L87" s="419">
        <v>1654</v>
      </c>
      <c r="M87" s="419">
        <v>1698</v>
      </c>
      <c r="N87" s="419">
        <v>1743</v>
      </c>
      <c r="O87" s="419">
        <v>1789</v>
      </c>
      <c r="P87" s="419">
        <v>1837</v>
      </c>
      <c r="Q87" s="419">
        <v>1886</v>
      </c>
      <c r="R87" s="419">
        <v>1936</v>
      </c>
      <c r="S87" s="419">
        <v>1987</v>
      </c>
      <c r="T87" s="419">
        <v>2040</v>
      </c>
      <c r="U87" s="419">
        <v>2094</v>
      </c>
      <c r="V87" s="419">
        <v>2150</v>
      </c>
      <c r="W87" s="419">
        <v>2207</v>
      </c>
      <c r="X87" s="419">
        <v>2265</v>
      </c>
      <c r="Y87" s="419">
        <v>2325</v>
      </c>
      <c r="Z87" s="419">
        <v>2386</v>
      </c>
      <c r="AA87" s="419">
        <v>2449</v>
      </c>
      <c r="AB87" s="419">
        <v>2514</v>
      </c>
      <c r="AC87" s="419">
        <v>2580</v>
      </c>
      <c r="AD87" s="419">
        <v>2647</v>
      </c>
      <c r="AE87" s="419">
        <v>2717</v>
      </c>
      <c r="AF87" s="419">
        <v>2787</v>
      </c>
      <c r="AG87" s="419">
        <v>2860</v>
      </c>
      <c r="AH87" s="419">
        <v>2935</v>
      </c>
      <c r="AI87" s="419">
        <v>3011</v>
      </c>
      <c r="AJ87" s="419">
        <v>3088</v>
      </c>
      <c r="AK87" s="419">
        <v>3168</v>
      </c>
      <c r="AL87" s="419">
        <v>3249</v>
      </c>
      <c r="AM87" s="419">
        <v>3333</v>
      </c>
      <c r="AN87" s="419">
        <v>3418</v>
      </c>
      <c r="AO87" s="419">
        <v>3504</v>
      </c>
      <c r="AP87" s="419">
        <v>3593</v>
      </c>
      <c r="AQ87" s="419">
        <v>3684</v>
      </c>
      <c r="AR87" s="419">
        <v>3776</v>
      </c>
      <c r="AS87" s="419">
        <v>3871</v>
      </c>
      <c r="AT87" s="419">
        <v>3968</v>
      </c>
      <c r="AU87" s="419">
        <v>4068</v>
      </c>
      <c r="AV87" s="419">
        <v>4169</v>
      </c>
      <c r="AW87" s="419">
        <v>4273</v>
      </c>
      <c r="AX87" s="419">
        <v>4378</v>
      </c>
      <c r="AY87" s="419">
        <v>4485</v>
      </c>
      <c r="AZ87" s="419">
        <v>4595</v>
      </c>
      <c r="BA87" s="419">
        <v>4707</v>
      </c>
      <c r="BB87" s="419">
        <v>4821</v>
      </c>
      <c r="BC87" s="419">
        <v>4936</v>
      </c>
      <c r="BD87" s="419">
        <v>5053</v>
      </c>
      <c r="BE87" s="419">
        <v>5173</v>
      </c>
      <c r="BF87" s="419">
        <v>5294</v>
      </c>
      <c r="BG87" s="419">
        <v>5418</v>
      </c>
      <c r="BH87" s="419">
        <v>5541</v>
      </c>
      <c r="BI87" s="419">
        <v>5666</v>
      </c>
      <c r="BJ87" s="419">
        <v>5792</v>
      </c>
      <c r="BK87" s="419">
        <v>5920</v>
      </c>
      <c r="BL87" s="419">
        <v>6049</v>
      </c>
      <c r="BM87" s="419">
        <v>6176</v>
      </c>
      <c r="BN87" s="419">
        <v>6305</v>
      </c>
      <c r="BO87" s="419">
        <v>6434</v>
      </c>
      <c r="BP87" s="419">
        <v>6562</v>
      </c>
      <c r="BQ87" s="419">
        <v>6691</v>
      </c>
      <c r="BR87" s="419">
        <v>6821</v>
      </c>
      <c r="BS87" s="419">
        <v>6950</v>
      </c>
      <c r="BT87" s="419">
        <v>7079</v>
      </c>
      <c r="BU87" s="419">
        <v>7206</v>
      </c>
      <c r="BV87" s="419">
        <v>7332</v>
      </c>
      <c r="BW87" s="419">
        <v>7456</v>
      </c>
      <c r="BX87" s="419">
        <v>7579</v>
      </c>
      <c r="BY87" s="419">
        <v>7700</v>
      </c>
      <c r="BZ87" s="419">
        <v>7820</v>
      </c>
      <c r="CA87" s="419">
        <v>7937</v>
      </c>
      <c r="CB87" s="419">
        <v>8052</v>
      </c>
      <c r="CC87" s="419">
        <v>8164</v>
      </c>
      <c r="CD87" s="419">
        <v>8274</v>
      </c>
      <c r="CE87" s="419">
        <v>8380</v>
      </c>
      <c r="CF87" s="419">
        <v>8482</v>
      </c>
      <c r="CG87" s="419">
        <v>8581</v>
      </c>
      <c r="CH87" s="419">
        <v>8676</v>
      </c>
      <c r="CI87" s="419">
        <v>8768</v>
      </c>
      <c r="CJ87" s="419">
        <v>8855</v>
      </c>
      <c r="CK87" s="419">
        <v>8938</v>
      </c>
      <c r="CL87" s="419">
        <v>9017</v>
      </c>
      <c r="CM87" s="419">
        <v>9091</v>
      </c>
      <c r="CN87" s="419">
        <v>9162</v>
      </c>
      <c r="CO87" s="419">
        <v>9229</v>
      </c>
      <c r="CP87" s="419">
        <v>9292</v>
      </c>
      <c r="CQ87" s="419">
        <v>9351</v>
      </c>
      <c r="CR87" s="419">
        <v>9407</v>
      </c>
      <c r="CS87" s="419">
        <v>9459</v>
      </c>
      <c r="CT87" s="419">
        <v>9510</v>
      </c>
      <c r="CU87" s="419">
        <v>9560</v>
      </c>
      <c r="CV87" s="419">
        <v>9612</v>
      </c>
      <c r="CW87" s="419">
        <v>9665</v>
      </c>
      <c r="CX87" s="419">
        <v>9726</v>
      </c>
      <c r="CY87" s="419">
        <v>9815</v>
      </c>
      <c r="CZ87" s="419">
        <v>0</v>
      </c>
      <c r="DA87" s="419">
        <v>0</v>
      </c>
      <c r="DB87" s="419">
        <v>0</v>
      </c>
      <c r="DC87" s="419">
        <v>0</v>
      </c>
      <c r="DD87" s="419">
        <v>0</v>
      </c>
      <c r="DE87" s="419">
        <v>0</v>
      </c>
      <c r="DF87" s="419">
        <v>0</v>
      </c>
      <c r="DG87" s="419">
        <v>0</v>
      </c>
      <c r="DH87" s="419">
        <v>0</v>
      </c>
      <c r="DI87" s="419">
        <v>0</v>
      </c>
      <c r="DJ87" s="419">
        <v>0</v>
      </c>
      <c r="DK87" s="416"/>
    </row>
    <row r="88" spans="1:115" s="420" customFormat="1" ht="16.149999999999999" hidden="1">
      <c r="A88" s="423" t="s">
        <v>4</v>
      </c>
      <c r="B88" s="423">
        <v>2</v>
      </c>
      <c r="C88" s="418" t="s">
        <v>16</v>
      </c>
      <c r="D88" s="419">
        <v>0</v>
      </c>
      <c r="E88" s="419">
        <v>161</v>
      </c>
      <c r="F88" s="419">
        <v>436</v>
      </c>
      <c r="G88" s="419">
        <v>718</v>
      </c>
      <c r="H88" s="419">
        <v>1008</v>
      </c>
      <c r="I88" s="419">
        <v>1305</v>
      </c>
      <c r="J88" s="419">
        <v>1611</v>
      </c>
      <c r="K88" s="419">
        <v>1654</v>
      </c>
      <c r="L88" s="419">
        <v>1698</v>
      </c>
      <c r="M88" s="419">
        <v>1743</v>
      </c>
      <c r="N88" s="419">
        <v>1789</v>
      </c>
      <c r="O88" s="419">
        <v>1837</v>
      </c>
      <c r="P88" s="419">
        <v>1886</v>
      </c>
      <c r="Q88" s="419">
        <v>1936</v>
      </c>
      <c r="R88" s="419">
        <v>1987</v>
      </c>
      <c r="S88" s="419">
        <v>2040</v>
      </c>
      <c r="T88" s="419">
        <v>2094</v>
      </c>
      <c r="U88" s="419">
        <v>2150</v>
      </c>
      <c r="V88" s="419">
        <v>2207</v>
      </c>
      <c r="W88" s="419">
        <v>2265</v>
      </c>
      <c r="X88" s="419">
        <v>2325</v>
      </c>
      <c r="Y88" s="419">
        <v>2386</v>
      </c>
      <c r="Z88" s="419">
        <v>2449</v>
      </c>
      <c r="AA88" s="419">
        <v>2514</v>
      </c>
      <c r="AB88" s="419">
        <v>2580</v>
      </c>
      <c r="AC88" s="419">
        <v>2647</v>
      </c>
      <c r="AD88" s="419">
        <v>2717</v>
      </c>
      <c r="AE88" s="419">
        <v>2787</v>
      </c>
      <c r="AF88" s="419">
        <v>2860</v>
      </c>
      <c r="AG88" s="419">
        <v>2935</v>
      </c>
      <c r="AH88" s="419">
        <v>3011</v>
      </c>
      <c r="AI88" s="419">
        <v>3088</v>
      </c>
      <c r="AJ88" s="419">
        <v>3168</v>
      </c>
      <c r="AK88" s="419">
        <v>3249</v>
      </c>
      <c r="AL88" s="419">
        <v>3333</v>
      </c>
      <c r="AM88" s="419">
        <v>3418</v>
      </c>
      <c r="AN88" s="419">
        <v>3504</v>
      </c>
      <c r="AO88" s="419">
        <v>3593</v>
      </c>
      <c r="AP88" s="419">
        <v>3684</v>
      </c>
      <c r="AQ88" s="419">
        <v>3776</v>
      </c>
      <c r="AR88" s="419">
        <v>3871</v>
      </c>
      <c r="AS88" s="419">
        <v>3968</v>
      </c>
      <c r="AT88" s="419">
        <v>4068</v>
      </c>
      <c r="AU88" s="419">
        <v>4169</v>
      </c>
      <c r="AV88" s="419">
        <v>4273</v>
      </c>
      <c r="AW88" s="419">
        <v>4378</v>
      </c>
      <c r="AX88" s="419">
        <v>4485</v>
      </c>
      <c r="AY88" s="419">
        <v>4595</v>
      </c>
      <c r="AZ88" s="419">
        <v>4707</v>
      </c>
      <c r="BA88" s="419">
        <v>4821</v>
      </c>
      <c r="BB88" s="419">
        <v>4936</v>
      </c>
      <c r="BC88" s="419">
        <v>5053</v>
      </c>
      <c r="BD88" s="419">
        <v>5173</v>
      </c>
      <c r="BE88" s="419">
        <v>5294</v>
      </c>
      <c r="BF88" s="419">
        <v>5418</v>
      </c>
      <c r="BG88" s="419">
        <v>5541</v>
      </c>
      <c r="BH88" s="419">
        <v>5666</v>
      </c>
      <c r="BI88" s="419">
        <v>5792</v>
      </c>
      <c r="BJ88" s="419">
        <v>5920</v>
      </c>
      <c r="BK88" s="419">
        <v>6049</v>
      </c>
      <c r="BL88" s="419">
        <v>6176</v>
      </c>
      <c r="BM88" s="419">
        <v>6305</v>
      </c>
      <c r="BN88" s="419">
        <v>6434</v>
      </c>
      <c r="BO88" s="419">
        <v>6562</v>
      </c>
      <c r="BP88" s="419">
        <v>6691</v>
      </c>
      <c r="BQ88" s="419">
        <v>6821</v>
      </c>
      <c r="BR88" s="419">
        <v>6950</v>
      </c>
      <c r="BS88" s="419">
        <v>7079</v>
      </c>
      <c r="BT88" s="419">
        <v>7206</v>
      </c>
      <c r="BU88" s="419">
        <v>7332</v>
      </c>
      <c r="BV88" s="419">
        <v>7456</v>
      </c>
      <c r="BW88" s="419">
        <v>7579</v>
      </c>
      <c r="BX88" s="419">
        <v>7700</v>
      </c>
      <c r="BY88" s="419">
        <v>7820</v>
      </c>
      <c r="BZ88" s="419">
        <v>7937</v>
      </c>
      <c r="CA88" s="419">
        <v>8052</v>
      </c>
      <c r="CB88" s="419">
        <v>8164</v>
      </c>
      <c r="CC88" s="419">
        <v>8274</v>
      </c>
      <c r="CD88" s="419">
        <v>8380</v>
      </c>
      <c r="CE88" s="419">
        <v>8482</v>
      </c>
      <c r="CF88" s="419">
        <v>8581</v>
      </c>
      <c r="CG88" s="419">
        <v>8676</v>
      </c>
      <c r="CH88" s="419">
        <v>8768</v>
      </c>
      <c r="CI88" s="419">
        <v>8855</v>
      </c>
      <c r="CJ88" s="419">
        <v>8938</v>
      </c>
      <c r="CK88" s="419">
        <v>9017</v>
      </c>
      <c r="CL88" s="419">
        <v>9091</v>
      </c>
      <c r="CM88" s="419">
        <v>9162</v>
      </c>
      <c r="CN88" s="419">
        <v>9229</v>
      </c>
      <c r="CO88" s="419">
        <v>9292</v>
      </c>
      <c r="CP88" s="419">
        <v>9351</v>
      </c>
      <c r="CQ88" s="419">
        <v>9407</v>
      </c>
      <c r="CR88" s="419">
        <v>9459</v>
      </c>
      <c r="CS88" s="419">
        <v>9510</v>
      </c>
      <c r="CT88" s="419">
        <v>9560</v>
      </c>
      <c r="CU88" s="419">
        <v>9612</v>
      </c>
      <c r="CV88" s="419">
        <v>9665</v>
      </c>
      <c r="CW88" s="419">
        <v>9726</v>
      </c>
      <c r="CX88" s="419">
        <v>9815</v>
      </c>
      <c r="CY88" s="419">
        <v>0</v>
      </c>
      <c r="CZ88" s="419">
        <v>0</v>
      </c>
      <c r="DA88" s="419">
        <v>0</v>
      </c>
      <c r="DB88" s="419">
        <v>0</v>
      </c>
      <c r="DC88" s="419">
        <v>0</v>
      </c>
      <c r="DD88" s="419">
        <v>0</v>
      </c>
      <c r="DE88" s="419">
        <v>0</v>
      </c>
      <c r="DF88" s="419">
        <v>0</v>
      </c>
      <c r="DG88" s="419">
        <v>0</v>
      </c>
      <c r="DH88" s="419">
        <v>0</v>
      </c>
      <c r="DI88" s="419">
        <v>0</v>
      </c>
      <c r="DJ88" s="419">
        <v>0</v>
      </c>
      <c r="DK88" s="416"/>
    </row>
    <row r="89" spans="1:115" s="420" customFormat="1" ht="16.149999999999999" hidden="1">
      <c r="A89" s="423" t="s">
        <v>4</v>
      </c>
      <c r="B89" s="423">
        <v>2</v>
      </c>
      <c r="C89" s="418" t="s">
        <v>17</v>
      </c>
      <c r="D89" s="419">
        <v>0</v>
      </c>
      <c r="E89" s="419">
        <v>166</v>
      </c>
      <c r="F89" s="419">
        <v>447</v>
      </c>
      <c r="G89" s="419">
        <v>737</v>
      </c>
      <c r="H89" s="419">
        <v>1034</v>
      </c>
      <c r="I89" s="419">
        <v>1340</v>
      </c>
      <c r="J89" s="419">
        <v>1654</v>
      </c>
      <c r="K89" s="419">
        <v>1698</v>
      </c>
      <c r="L89" s="419">
        <v>1743</v>
      </c>
      <c r="M89" s="419">
        <v>1789</v>
      </c>
      <c r="N89" s="419">
        <v>1837</v>
      </c>
      <c r="O89" s="419">
        <v>1886</v>
      </c>
      <c r="P89" s="419">
        <v>1936</v>
      </c>
      <c r="Q89" s="419">
        <v>1987</v>
      </c>
      <c r="R89" s="419">
        <v>2040</v>
      </c>
      <c r="S89" s="419">
        <v>2094</v>
      </c>
      <c r="T89" s="419">
        <v>2150</v>
      </c>
      <c r="U89" s="419">
        <v>2207</v>
      </c>
      <c r="V89" s="419">
        <v>2265</v>
      </c>
      <c r="W89" s="419">
        <v>2325</v>
      </c>
      <c r="X89" s="419">
        <v>2386</v>
      </c>
      <c r="Y89" s="419">
        <v>2449</v>
      </c>
      <c r="Z89" s="419">
        <v>2514</v>
      </c>
      <c r="AA89" s="419">
        <v>2580</v>
      </c>
      <c r="AB89" s="419">
        <v>2647</v>
      </c>
      <c r="AC89" s="419">
        <v>2717</v>
      </c>
      <c r="AD89" s="419">
        <v>2787</v>
      </c>
      <c r="AE89" s="419">
        <v>2860</v>
      </c>
      <c r="AF89" s="419">
        <v>2935</v>
      </c>
      <c r="AG89" s="419">
        <v>3011</v>
      </c>
      <c r="AH89" s="419">
        <v>3088</v>
      </c>
      <c r="AI89" s="419">
        <v>3168</v>
      </c>
      <c r="AJ89" s="419">
        <v>3249</v>
      </c>
      <c r="AK89" s="419">
        <v>3333</v>
      </c>
      <c r="AL89" s="419">
        <v>3418</v>
      </c>
      <c r="AM89" s="419">
        <v>3504</v>
      </c>
      <c r="AN89" s="419">
        <v>3593</v>
      </c>
      <c r="AO89" s="419">
        <v>3684</v>
      </c>
      <c r="AP89" s="419">
        <v>3776</v>
      </c>
      <c r="AQ89" s="419">
        <v>3871</v>
      </c>
      <c r="AR89" s="419">
        <v>3968</v>
      </c>
      <c r="AS89" s="419">
        <v>4068</v>
      </c>
      <c r="AT89" s="419">
        <v>4169</v>
      </c>
      <c r="AU89" s="419">
        <v>4273</v>
      </c>
      <c r="AV89" s="419">
        <v>4378</v>
      </c>
      <c r="AW89" s="419">
        <v>4485</v>
      </c>
      <c r="AX89" s="419">
        <v>4595</v>
      </c>
      <c r="AY89" s="419">
        <v>4707</v>
      </c>
      <c r="AZ89" s="419">
        <v>4821</v>
      </c>
      <c r="BA89" s="419">
        <v>4936</v>
      </c>
      <c r="BB89" s="419">
        <v>5053</v>
      </c>
      <c r="BC89" s="419">
        <v>5173</v>
      </c>
      <c r="BD89" s="419">
        <v>5294</v>
      </c>
      <c r="BE89" s="419">
        <v>5418</v>
      </c>
      <c r="BF89" s="419">
        <v>5541</v>
      </c>
      <c r="BG89" s="419">
        <v>5666</v>
      </c>
      <c r="BH89" s="419">
        <v>5792</v>
      </c>
      <c r="BI89" s="419">
        <v>5920</v>
      </c>
      <c r="BJ89" s="419">
        <v>6049</v>
      </c>
      <c r="BK89" s="419">
        <v>6176</v>
      </c>
      <c r="BL89" s="419">
        <v>6305</v>
      </c>
      <c r="BM89" s="419">
        <v>6434</v>
      </c>
      <c r="BN89" s="419">
        <v>6562</v>
      </c>
      <c r="BO89" s="419">
        <v>6691</v>
      </c>
      <c r="BP89" s="419">
        <v>6821</v>
      </c>
      <c r="BQ89" s="419">
        <v>6950</v>
      </c>
      <c r="BR89" s="419">
        <v>7079</v>
      </c>
      <c r="BS89" s="419">
        <v>7206</v>
      </c>
      <c r="BT89" s="419">
        <v>7332</v>
      </c>
      <c r="BU89" s="419">
        <v>7456</v>
      </c>
      <c r="BV89" s="419">
        <v>7579</v>
      </c>
      <c r="BW89" s="419">
        <v>7700</v>
      </c>
      <c r="BX89" s="419">
        <v>7820</v>
      </c>
      <c r="BY89" s="419">
        <v>7937</v>
      </c>
      <c r="BZ89" s="419">
        <v>8052</v>
      </c>
      <c r="CA89" s="419">
        <v>8164</v>
      </c>
      <c r="CB89" s="419">
        <v>8274</v>
      </c>
      <c r="CC89" s="419">
        <v>8380</v>
      </c>
      <c r="CD89" s="419">
        <v>8482</v>
      </c>
      <c r="CE89" s="419">
        <v>8581</v>
      </c>
      <c r="CF89" s="419">
        <v>8676</v>
      </c>
      <c r="CG89" s="419">
        <v>8768</v>
      </c>
      <c r="CH89" s="419">
        <v>8855</v>
      </c>
      <c r="CI89" s="419">
        <v>8938</v>
      </c>
      <c r="CJ89" s="419">
        <v>9017</v>
      </c>
      <c r="CK89" s="419">
        <v>9091</v>
      </c>
      <c r="CL89" s="419">
        <v>9162</v>
      </c>
      <c r="CM89" s="419">
        <v>9229</v>
      </c>
      <c r="CN89" s="419">
        <v>9292</v>
      </c>
      <c r="CO89" s="419">
        <v>9351</v>
      </c>
      <c r="CP89" s="419">
        <v>9407</v>
      </c>
      <c r="CQ89" s="419">
        <v>9459</v>
      </c>
      <c r="CR89" s="419">
        <v>9510</v>
      </c>
      <c r="CS89" s="419">
        <v>9560</v>
      </c>
      <c r="CT89" s="419">
        <v>9612</v>
      </c>
      <c r="CU89" s="419">
        <v>9665</v>
      </c>
      <c r="CV89" s="419">
        <v>9726</v>
      </c>
      <c r="CW89" s="419">
        <v>9815</v>
      </c>
      <c r="CX89" s="419">
        <v>0</v>
      </c>
      <c r="CY89" s="419">
        <v>0</v>
      </c>
      <c r="CZ89" s="419">
        <v>0</v>
      </c>
      <c r="DA89" s="419">
        <v>0</v>
      </c>
      <c r="DB89" s="419">
        <v>0</v>
      </c>
      <c r="DC89" s="419">
        <v>0</v>
      </c>
      <c r="DD89" s="419">
        <v>0</v>
      </c>
      <c r="DE89" s="419">
        <v>0</v>
      </c>
      <c r="DF89" s="419">
        <v>0</v>
      </c>
      <c r="DG89" s="419">
        <v>0</v>
      </c>
      <c r="DH89" s="419">
        <v>0</v>
      </c>
      <c r="DI89" s="419">
        <v>0</v>
      </c>
      <c r="DJ89" s="419">
        <v>0</v>
      </c>
      <c r="DK89" s="416"/>
    </row>
    <row r="90" spans="1:115" s="420" customFormat="1" ht="16.149999999999999" hidden="1">
      <c r="A90" s="423" t="s">
        <v>4</v>
      </c>
      <c r="B90" s="423">
        <v>2</v>
      </c>
      <c r="C90" s="418" t="s">
        <v>18</v>
      </c>
      <c r="D90" s="419">
        <v>0</v>
      </c>
      <c r="E90" s="419">
        <v>170</v>
      </c>
      <c r="F90" s="419">
        <v>459</v>
      </c>
      <c r="G90" s="419">
        <v>757</v>
      </c>
      <c r="H90" s="419">
        <v>1062</v>
      </c>
      <c r="I90" s="419">
        <v>1375</v>
      </c>
      <c r="J90" s="419">
        <v>1698</v>
      </c>
      <c r="K90" s="419">
        <v>1743</v>
      </c>
      <c r="L90" s="419">
        <v>1789</v>
      </c>
      <c r="M90" s="419">
        <v>1837</v>
      </c>
      <c r="N90" s="419">
        <v>1886</v>
      </c>
      <c r="O90" s="419">
        <v>1936</v>
      </c>
      <c r="P90" s="419">
        <v>1987</v>
      </c>
      <c r="Q90" s="419">
        <v>2040</v>
      </c>
      <c r="R90" s="419">
        <v>2094</v>
      </c>
      <c r="S90" s="419">
        <v>2150</v>
      </c>
      <c r="T90" s="419">
        <v>2207</v>
      </c>
      <c r="U90" s="419">
        <v>2265</v>
      </c>
      <c r="V90" s="419">
        <v>2325</v>
      </c>
      <c r="W90" s="419">
        <v>2386</v>
      </c>
      <c r="X90" s="419">
        <v>2449</v>
      </c>
      <c r="Y90" s="419">
        <v>2514</v>
      </c>
      <c r="Z90" s="419">
        <v>2580</v>
      </c>
      <c r="AA90" s="419">
        <v>2647</v>
      </c>
      <c r="AB90" s="419">
        <v>2717</v>
      </c>
      <c r="AC90" s="419">
        <v>2787</v>
      </c>
      <c r="AD90" s="419">
        <v>2860</v>
      </c>
      <c r="AE90" s="419">
        <v>2935</v>
      </c>
      <c r="AF90" s="419">
        <v>3011</v>
      </c>
      <c r="AG90" s="419">
        <v>3088</v>
      </c>
      <c r="AH90" s="419">
        <v>3168</v>
      </c>
      <c r="AI90" s="419">
        <v>3249</v>
      </c>
      <c r="AJ90" s="419">
        <v>3333</v>
      </c>
      <c r="AK90" s="419">
        <v>3418</v>
      </c>
      <c r="AL90" s="419">
        <v>3504</v>
      </c>
      <c r="AM90" s="419">
        <v>3593</v>
      </c>
      <c r="AN90" s="419">
        <v>3684</v>
      </c>
      <c r="AO90" s="419">
        <v>3776</v>
      </c>
      <c r="AP90" s="419">
        <v>3871</v>
      </c>
      <c r="AQ90" s="419">
        <v>3968</v>
      </c>
      <c r="AR90" s="419">
        <v>4068</v>
      </c>
      <c r="AS90" s="419">
        <v>4169</v>
      </c>
      <c r="AT90" s="419">
        <v>4273</v>
      </c>
      <c r="AU90" s="419">
        <v>4378</v>
      </c>
      <c r="AV90" s="419">
        <v>4485</v>
      </c>
      <c r="AW90" s="419">
        <v>4595</v>
      </c>
      <c r="AX90" s="419">
        <v>4707</v>
      </c>
      <c r="AY90" s="419">
        <v>4821</v>
      </c>
      <c r="AZ90" s="419">
        <v>4936</v>
      </c>
      <c r="BA90" s="419">
        <v>5053</v>
      </c>
      <c r="BB90" s="419">
        <v>5173</v>
      </c>
      <c r="BC90" s="419">
        <v>5294</v>
      </c>
      <c r="BD90" s="419">
        <v>5418</v>
      </c>
      <c r="BE90" s="419">
        <v>5541</v>
      </c>
      <c r="BF90" s="419">
        <v>5666</v>
      </c>
      <c r="BG90" s="419">
        <v>5792</v>
      </c>
      <c r="BH90" s="419">
        <v>5920</v>
      </c>
      <c r="BI90" s="419">
        <v>6049</v>
      </c>
      <c r="BJ90" s="419">
        <v>6176</v>
      </c>
      <c r="BK90" s="419">
        <v>6305</v>
      </c>
      <c r="BL90" s="419">
        <v>6434</v>
      </c>
      <c r="BM90" s="419">
        <v>6562</v>
      </c>
      <c r="BN90" s="419">
        <v>6691</v>
      </c>
      <c r="BO90" s="419">
        <v>6821</v>
      </c>
      <c r="BP90" s="419">
        <v>6950</v>
      </c>
      <c r="BQ90" s="419">
        <v>7079</v>
      </c>
      <c r="BR90" s="419">
        <v>7206</v>
      </c>
      <c r="BS90" s="419">
        <v>7332</v>
      </c>
      <c r="BT90" s="419">
        <v>7456</v>
      </c>
      <c r="BU90" s="419">
        <v>7579</v>
      </c>
      <c r="BV90" s="419">
        <v>7700</v>
      </c>
      <c r="BW90" s="419">
        <v>7820</v>
      </c>
      <c r="BX90" s="419">
        <v>7937</v>
      </c>
      <c r="BY90" s="419">
        <v>8052</v>
      </c>
      <c r="BZ90" s="419">
        <v>8164</v>
      </c>
      <c r="CA90" s="419">
        <v>8274</v>
      </c>
      <c r="CB90" s="419">
        <v>8380</v>
      </c>
      <c r="CC90" s="419">
        <v>8482</v>
      </c>
      <c r="CD90" s="419">
        <v>8581</v>
      </c>
      <c r="CE90" s="419">
        <v>8676</v>
      </c>
      <c r="CF90" s="419">
        <v>8768</v>
      </c>
      <c r="CG90" s="419">
        <v>8855</v>
      </c>
      <c r="CH90" s="419">
        <v>8938</v>
      </c>
      <c r="CI90" s="419">
        <v>9017</v>
      </c>
      <c r="CJ90" s="419">
        <v>9091</v>
      </c>
      <c r="CK90" s="419">
        <v>9162</v>
      </c>
      <c r="CL90" s="419">
        <v>9229</v>
      </c>
      <c r="CM90" s="419">
        <v>9292</v>
      </c>
      <c r="CN90" s="419">
        <v>9351</v>
      </c>
      <c r="CO90" s="419">
        <v>9407</v>
      </c>
      <c r="CP90" s="419">
        <v>9459</v>
      </c>
      <c r="CQ90" s="419">
        <v>9510</v>
      </c>
      <c r="CR90" s="419">
        <v>9560</v>
      </c>
      <c r="CS90" s="419">
        <v>9612</v>
      </c>
      <c r="CT90" s="419">
        <v>9665</v>
      </c>
      <c r="CU90" s="419">
        <v>9726</v>
      </c>
      <c r="CV90" s="419">
        <v>9815</v>
      </c>
      <c r="CW90" s="419">
        <v>0</v>
      </c>
      <c r="CX90" s="419">
        <v>0</v>
      </c>
      <c r="CY90" s="419">
        <v>0</v>
      </c>
      <c r="CZ90" s="419">
        <v>0</v>
      </c>
      <c r="DA90" s="419">
        <v>0</v>
      </c>
      <c r="DB90" s="419">
        <v>0</v>
      </c>
      <c r="DC90" s="419">
        <v>0</v>
      </c>
      <c r="DD90" s="419">
        <v>0</v>
      </c>
      <c r="DE90" s="419">
        <v>0</v>
      </c>
      <c r="DF90" s="419">
        <v>0</v>
      </c>
      <c r="DG90" s="419">
        <v>0</v>
      </c>
      <c r="DH90" s="419">
        <v>0</v>
      </c>
      <c r="DI90" s="419">
        <v>0</v>
      </c>
      <c r="DJ90" s="419">
        <v>0</v>
      </c>
      <c r="DK90" s="416"/>
    </row>
    <row r="91" spans="1:115" s="420" customFormat="1" ht="16.149999999999999" hidden="1">
      <c r="A91" s="423" t="s">
        <v>4</v>
      </c>
      <c r="B91" s="423">
        <v>2</v>
      </c>
      <c r="C91" s="418" t="s">
        <v>19</v>
      </c>
      <c r="D91" s="419">
        <v>0</v>
      </c>
      <c r="E91" s="419">
        <v>175</v>
      </c>
      <c r="F91" s="419">
        <v>472</v>
      </c>
      <c r="G91" s="419">
        <v>777</v>
      </c>
      <c r="H91" s="419">
        <v>1090</v>
      </c>
      <c r="I91" s="419">
        <v>1412</v>
      </c>
      <c r="J91" s="419">
        <v>1743</v>
      </c>
      <c r="K91" s="419">
        <v>1789</v>
      </c>
      <c r="L91" s="419">
        <v>1837</v>
      </c>
      <c r="M91" s="419">
        <v>1886</v>
      </c>
      <c r="N91" s="419">
        <v>1936</v>
      </c>
      <c r="O91" s="419">
        <v>1987</v>
      </c>
      <c r="P91" s="419">
        <v>2040</v>
      </c>
      <c r="Q91" s="419">
        <v>2094</v>
      </c>
      <c r="R91" s="419">
        <v>2150</v>
      </c>
      <c r="S91" s="419">
        <v>2207</v>
      </c>
      <c r="T91" s="419">
        <v>2265</v>
      </c>
      <c r="U91" s="419">
        <v>2325</v>
      </c>
      <c r="V91" s="419">
        <v>2386</v>
      </c>
      <c r="W91" s="419">
        <v>2449</v>
      </c>
      <c r="X91" s="419">
        <v>2514</v>
      </c>
      <c r="Y91" s="419">
        <v>2580</v>
      </c>
      <c r="Z91" s="419">
        <v>2647</v>
      </c>
      <c r="AA91" s="419">
        <v>2717</v>
      </c>
      <c r="AB91" s="419">
        <v>2787</v>
      </c>
      <c r="AC91" s="419">
        <v>2860</v>
      </c>
      <c r="AD91" s="419">
        <v>2935</v>
      </c>
      <c r="AE91" s="419">
        <v>3011</v>
      </c>
      <c r="AF91" s="419">
        <v>3088</v>
      </c>
      <c r="AG91" s="419">
        <v>3168</v>
      </c>
      <c r="AH91" s="419">
        <v>3249</v>
      </c>
      <c r="AI91" s="419">
        <v>3333</v>
      </c>
      <c r="AJ91" s="419">
        <v>3418</v>
      </c>
      <c r="AK91" s="419">
        <v>3504</v>
      </c>
      <c r="AL91" s="419">
        <v>3593</v>
      </c>
      <c r="AM91" s="419">
        <v>3684</v>
      </c>
      <c r="AN91" s="419">
        <v>3776</v>
      </c>
      <c r="AO91" s="419">
        <v>3871</v>
      </c>
      <c r="AP91" s="419">
        <v>3968</v>
      </c>
      <c r="AQ91" s="419">
        <v>4068</v>
      </c>
      <c r="AR91" s="419">
        <v>4169</v>
      </c>
      <c r="AS91" s="419">
        <v>4273</v>
      </c>
      <c r="AT91" s="419">
        <v>4378</v>
      </c>
      <c r="AU91" s="419">
        <v>4485</v>
      </c>
      <c r="AV91" s="419">
        <v>4595</v>
      </c>
      <c r="AW91" s="419">
        <v>4707</v>
      </c>
      <c r="AX91" s="419">
        <v>4821</v>
      </c>
      <c r="AY91" s="419">
        <v>4936</v>
      </c>
      <c r="AZ91" s="419">
        <v>5053</v>
      </c>
      <c r="BA91" s="419">
        <v>5173</v>
      </c>
      <c r="BB91" s="419">
        <v>5294</v>
      </c>
      <c r="BC91" s="419">
        <v>5418</v>
      </c>
      <c r="BD91" s="419">
        <v>5541</v>
      </c>
      <c r="BE91" s="419">
        <v>5666</v>
      </c>
      <c r="BF91" s="419">
        <v>5792</v>
      </c>
      <c r="BG91" s="419">
        <v>5920</v>
      </c>
      <c r="BH91" s="419">
        <v>6049</v>
      </c>
      <c r="BI91" s="419">
        <v>6176</v>
      </c>
      <c r="BJ91" s="419">
        <v>6305</v>
      </c>
      <c r="BK91" s="419">
        <v>6434</v>
      </c>
      <c r="BL91" s="419">
        <v>6562</v>
      </c>
      <c r="BM91" s="419">
        <v>6691</v>
      </c>
      <c r="BN91" s="419">
        <v>6821</v>
      </c>
      <c r="BO91" s="419">
        <v>6950</v>
      </c>
      <c r="BP91" s="419">
        <v>7079</v>
      </c>
      <c r="BQ91" s="419">
        <v>7206</v>
      </c>
      <c r="BR91" s="419">
        <v>7332</v>
      </c>
      <c r="BS91" s="419">
        <v>7456</v>
      </c>
      <c r="BT91" s="419">
        <v>7579</v>
      </c>
      <c r="BU91" s="419">
        <v>7700</v>
      </c>
      <c r="BV91" s="419">
        <v>7820</v>
      </c>
      <c r="BW91" s="419">
        <v>7937</v>
      </c>
      <c r="BX91" s="419">
        <v>8052</v>
      </c>
      <c r="BY91" s="419">
        <v>8164</v>
      </c>
      <c r="BZ91" s="419">
        <v>8274</v>
      </c>
      <c r="CA91" s="419">
        <v>8380</v>
      </c>
      <c r="CB91" s="419">
        <v>8482</v>
      </c>
      <c r="CC91" s="419">
        <v>8581</v>
      </c>
      <c r="CD91" s="419">
        <v>8676</v>
      </c>
      <c r="CE91" s="419">
        <v>8768</v>
      </c>
      <c r="CF91" s="419">
        <v>8855</v>
      </c>
      <c r="CG91" s="419">
        <v>8938</v>
      </c>
      <c r="CH91" s="419">
        <v>9017</v>
      </c>
      <c r="CI91" s="419">
        <v>9091</v>
      </c>
      <c r="CJ91" s="419">
        <v>9162</v>
      </c>
      <c r="CK91" s="419">
        <v>9229</v>
      </c>
      <c r="CL91" s="419">
        <v>9292</v>
      </c>
      <c r="CM91" s="419">
        <v>9351</v>
      </c>
      <c r="CN91" s="419">
        <v>9407</v>
      </c>
      <c r="CO91" s="419">
        <v>9459</v>
      </c>
      <c r="CP91" s="419">
        <v>9510</v>
      </c>
      <c r="CQ91" s="419">
        <v>9560</v>
      </c>
      <c r="CR91" s="419">
        <v>9612</v>
      </c>
      <c r="CS91" s="419">
        <v>9665</v>
      </c>
      <c r="CT91" s="419">
        <v>9726</v>
      </c>
      <c r="CU91" s="419">
        <v>9815</v>
      </c>
      <c r="CV91" s="419">
        <v>0</v>
      </c>
      <c r="CW91" s="419">
        <v>0</v>
      </c>
      <c r="CX91" s="419">
        <v>0</v>
      </c>
      <c r="CY91" s="419">
        <v>0</v>
      </c>
      <c r="CZ91" s="419">
        <v>0</v>
      </c>
      <c r="DA91" s="419">
        <v>0</v>
      </c>
      <c r="DB91" s="419">
        <v>0</v>
      </c>
      <c r="DC91" s="419">
        <v>0</v>
      </c>
      <c r="DD91" s="419">
        <v>0</v>
      </c>
      <c r="DE91" s="419">
        <v>0</v>
      </c>
      <c r="DF91" s="419">
        <v>0</v>
      </c>
      <c r="DG91" s="419">
        <v>0</v>
      </c>
      <c r="DH91" s="419">
        <v>0</v>
      </c>
      <c r="DI91" s="419">
        <v>0</v>
      </c>
      <c r="DJ91" s="419">
        <v>0</v>
      </c>
      <c r="DK91" s="416"/>
    </row>
    <row r="92" spans="1:115" s="420" customFormat="1" ht="16.149999999999999" hidden="1">
      <c r="A92" s="423" t="s">
        <v>4</v>
      </c>
      <c r="B92" s="423">
        <v>2</v>
      </c>
      <c r="C92" s="418" t="s">
        <v>20</v>
      </c>
      <c r="D92" s="419">
        <v>0</v>
      </c>
      <c r="E92" s="419">
        <v>179</v>
      </c>
      <c r="F92" s="419">
        <v>484</v>
      </c>
      <c r="G92" s="419">
        <v>797</v>
      </c>
      <c r="H92" s="419">
        <v>1119</v>
      </c>
      <c r="I92" s="419">
        <v>1450</v>
      </c>
      <c r="J92" s="419">
        <v>1789</v>
      </c>
      <c r="K92" s="419">
        <v>1837</v>
      </c>
      <c r="L92" s="419">
        <v>1886</v>
      </c>
      <c r="M92" s="419">
        <v>1936</v>
      </c>
      <c r="N92" s="419">
        <v>1987</v>
      </c>
      <c r="O92" s="419">
        <v>2040</v>
      </c>
      <c r="P92" s="419">
        <v>2094</v>
      </c>
      <c r="Q92" s="419">
        <v>2150</v>
      </c>
      <c r="R92" s="419">
        <v>2207</v>
      </c>
      <c r="S92" s="419">
        <v>2265</v>
      </c>
      <c r="T92" s="419">
        <v>2325</v>
      </c>
      <c r="U92" s="419">
        <v>2386</v>
      </c>
      <c r="V92" s="419">
        <v>2449</v>
      </c>
      <c r="W92" s="419">
        <v>2514</v>
      </c>
      <c r="X92" s="419">
        <v>2580</v>
      </c>
      <c r="Y92" s="419">
        <v>2647</v>
      </c>
      <c r="Z92" s="419">
        <v>2717</v>
      </c>
      <c r="AA92" s="419">
        <v>2787</v>
      </c>
      <c r="AB92" s="419">
        <v>2860</v>
      </c>
      <c r="AC92" s="419">
        <v>2935</v>
      </c>
      <c r="AD92" s="419">
        <v>3011</v>
      </c>
      <c r="AE92" s="419">
        <v>3088</v>
      </c>
      <c r="AF92" s="419">
        <v>3168</v>
      </c>
      <c r="AG92" s="419">
        <v>3249</v>
      </c>
      <c r="AH92" s="419">
        <v>3333</v>
      </c>
      <c r="AI92" s="419">
        <v>3418</v>
      </c>
      <c r="AJ92" s="419">
        <v>3504</v>
      </c>
      <c r="AK92" s="419">
        <v>3593</v>
      </c>
      <c r="AL92" s="419">
        <v>3684</v>
      </c>
      <c r="AM92" s="419">
        <v>3776</v>
      </c>
      <c r="AN92" s="419">
        <v>3871</v>
      </c>
      <c r="AO92" s="419">
        <v>3968</v>
      </c>
      <c r="AP92" s="419">
        <v>4068</v>
      </c>
      <c r="AQ92" s="419">
        <v>4169</v>
      </c>
      <c r="AR92" s="419">
        <v>4273</v>
      </c>
      <c r="AS92" s="419">
        <v>4378</v>
      </c>
      <c r="AT92" s="419">
        <v>4485</v>
      </c>
      <c r="AU92" s="419">
        <v>4595</v>
      </c>
      <c r="AV92" s="419">
        <v>4707</v>
      </c>
      <c r="AW92" s="419">
        <v>4821</v>
      </c>
      <c r="AX92" s="419">
        <v>4936</v>
      </c>
      <c r="AY92" s="419">
        <v>5053</v>
      </c>
      <c r="AZ92" s="419">
        <v>5173</v>
      </c>
      <c r="BA92" s="419">
        <v>5294</v>
      </c>
      <c r="BB92" s="419">
        <v>5418</v>
      </c>
      <c r="BC92" s="419">
        <v>5541</v>
      </c>
      <c r="BD92" s="419">
        <v>5666</v>
      </c>
      <c r="BE92" s="419">
        <v>5792</v>
      </c>
      <c r="BF92" s="419">
        <v>5920</v>
      </c>
      <c r="BG92" s="419">
        <v>6049</v>
      </c>
      <c r="BH92" s="419">
        <v>6176</v>
      </c>
      <c r="BI92" s="419">
        <v>6305</v>
      </c>
      <c r="BJ92" s="419">
        <v>6434</v>
      </c>
      <c r="BK92" s="419">
        <v>6562</v>
      </c>
      <c r="BL92" s="419">
        <v>6691</v>
      </c>
      <c r="BM92" s="419">
        <v>6821</v>
      </c>
      <c r="BN92" s="419">
        <v>6950</v>
      </c>
      <c r="BO92" s="419">
        <v>7079</v>
      </c>
      <c r="BP92" s="419">
        <v>7206</v>
      </c>
      <c r="BQ92" s="419">
        <v>7332</v>
      </c>
      <c r="BR92" s="419">
        <v>7456</v>
      </c>
      <c r="BS92" s="419">
        <v>7579</v>
      </c>
      <c r="BT92" s="419">
        <v>7700</v>
      </c>
      <c r="BU92" s="419">
        <v>7820</v>
      </c>
      <c r="BV92" s="419">
        <v>7937</v>
      </c>
      <c r="BW92" s="419">
        <v>8052</v>
      </c>
      <c r="BX92" s="419">
        <v>8164</v>
      </c>
      <c r="BY92" s="419">
        <v>8274</v>
      </c>
      <c r="BZ92" s="419">
        <v>8380</v>
      </c>
      <c r="CA92" s="419">
        <v>8482</v>
      </c>
      <c r="CB92" s="419">
        <v>8581</v>
      </c>
      <c r="CC92" s="419">
        <v>8676</v>
      </c>
      <c r="CD92" s="419">
        <v>8768</v>
      </c>
      <c r="CE92" s="419">
        <v>8855</v>
      </c>
      <c r="CF92" s="419">
        <v>8938</v>
      </c>
      <c r="CG92" s="419">
        <v>9017</v>
      </c>
      <c r="CH92" s="419">
        <v>9091</v>
      </c>
      <c r="CI92" s="419">
        <v>9162</v>
      </c>
      <c r="CJ92" s="419">
        <v>9229</v>
      </c>
      <c r="CK92" s="419">
        <v>9292</v>
      </c>
      <c r="CL92" s="419">
        <v>9351</v>
      </c>
      <c r="CM92" s="419">
        <v>9407</v>
      </c>
      <c r="CN92" s="419">
        <v>9459</v>
      </c>
      <c r="CO92" s="419">
        <v>9510</v>
      </c>
      <c r="CP92" s="419">
        <v>9560</v>
      </c>
      <c r="CQ92" s="419">
        <v>9612</v>
      </c>
      <c r="CR92" s="419">
        <v>9665</v>
      </c>
      <c r="CS92" s="419">
        <v>9726</v>
      </c>
      <c r="CT92" s="419">
        <v>9815</v>
      </c>
      <c r="CU92" s="419">
        <v>0</v>
      </c>
      <c r="CV92" s="419">
        <v>0</v>
      </c>
      <c r="CW92" s="419">
        <v>0</v>
      </c>
      <c r="CX92" s="419">
        <v>0</v>
      </c>
      <c r="CY92" s="419">
        <v>0</v>
      </c>
      <c r="CZ92" s="419">
        <v>0</v>
      </c>
      <c r="DA92" s="419">
        <v>0</v>
      </c>
      <c r="DB92" s="419">
        <v>0</v>
      </c>
      <c r="DC92" s="419">
        <v>0</v>
      </c>
      <c r="DD92" s="419">
        <v>0</v>
      </c>
      <c r="DE92" s="419">
        <v>0</v>
      </c>
      <c r="DF92" s="419">
        <v>0</v>
      </c>
      <c r="DG92" s="419">
        <v>0</v>
      </c>
      <c r="DH92" s="419">
        <v>0</v>
      </c>
      <c r="DI92" s="419">
        <v>0</v>
      </c>
      <c r="DJ92" s="419">
        <v>0</v>
      </c>
      <c r="DK92" s="416"/>
    </row>
    <row r="93" spans="1:115" s="420" customFormat="1" ht="16.149999999999999" hidden="1">
      <c r="A93" s="423" t="s">
        <v>4</v>
      </c>
      <c r="B93" s="423">
        <v>2</v>
      </c>
      <c r="C93" s="418" t="s">
        <v>21</v>
      </c>
      <c r="D93" s="419">
        <v>0</v>
      </c>
      <c r="E93" s="419">
        <v>184</v>
      </c>
      <c r="F93" s="419">
        <v>497</v>
      </c>
      <c r="G93" s="419">
        <v>818</v>
      </c>
      <c r="H93" s="419">
        <v>1149</v>
      </c>
      <c r="I93" s="419">
        <v>1488</v>
      </c>
      <c r="J93" s="419">
        <v>1837</v>
      </c>
      <c r="K93" s="419">
        <v>1886</v>
      </c>
      <c r="L93" s="419">
        <v>1936</v>
      </c>
      <c r="M93" s="419">
        <v>1987</v>
      </c>
      <c r="N93" s="419">
        <v>2040</v>
      </c>
      <c r="O93" s="419">
        <v>2094</v>
      </c>
      <c r="P93" s="419">
        <v>2150</v>
      </c>
      <c r="Q93" s="419">
        <v>2207</v>
      </c>
      <c r="R93" s="419">
        <v>2265</v>
      </c>
      <c r="S93" s="419">
        <v>2325</v>
      </c>
      <c r="T93" s="419">
        <v>2386</v>
      </c>
      <c r="U93" s="419">
        <v>2449</v>
      </c>
      <c r="V93" s="419">
        <v>2514</v>
      </c>
      <c r="W93" s="419">
        <v>2580</v>
      </c>
      <c r="X93" s="419">
        <v>2647</v>
      </c>
      <c r="Y93" s="419">
        <v>2717</v>
      </c>
      <c r="Z93" s="419">
        <v>2787</v>
      </c>
      <c r="AA93" s="419">
        <v>2860</v>
      </c>
      <c r="AB93" s="419">
        <v>2935</v>
      </c>
      <c r="AC93" s="419">
        <v>3011</v>
      </c>
      <c r="AD93" s="419">
        <v>3088</v>
      </c>
      <c r="AE93" s="419">
        <v>3168</v>
      </c>
      <c r="AF93" s="419">
        <v>3249</v>
      </c>
      <c r="AG93" s="419">
        <v>3333</v>
      </c>
      <c r="AH93" s="419">
        <v>3418</v>
      </c>
      <c r="AI93" s="419">
        <v>3504</v>
      </c>
      <c r="AJ93" s="419">
        <v>3593</v>
      </c>
      <c r="AK93" s="419">
        <v>3684</v>
      </c>
      <c r="AL93" s="419">
        <v>3776</v>
      </c>
      <c r="AM93" s="419">
        <v>3871</v>
      </c>
      <c r="AN93" s="419">
        <v>3968</v>
      </c>
      <c r="AO93" s="419">
        <v>4068</v>
      </c>
      <c r="AP93" s="419">
        <v>4169</v>
      </c>
      <c r="AQ93" s="419">
        <v>4273</v>
      </c>
      <c r="AR93" s="419">
        <v>4378</v>
      </c>
      <c r="AS93" s="419">
        <v>4485</v>
      </c>
      <c r="AT93" s="419">
        <v>4595</v>
      </c>
      <c r="AU93" s="419">
        <v>4707</v>
      </c>
      <c r="AV93" s="419">
        <v>4821</v>
      </c>
      <c r="AW93" s="419">
        <v>4936</v>
      </c>
      <c r="AX93" s="419">
        <v>5053</v>
      </c>
      <c r="AY93" s="419">
        <v>5173</v>
      </c>
      <c r="AZ93" s="419">
        <v>5294</v>
      </c>
      <c r="BA93" s="419">
        <v>5418</v>
      </c>
      <c r="BB93" s="419">
        <v>5541</v>
      </c>
      <c r="BC93" s="419">
        <v>5666</v>
      </c>
      <c r="BD93" s="419">
        <v>5792</v>
      </c>
      <c r="BE93" s="419">
        <v>5920</v>
      </c>
      <c r="BF93" s="419">
        <v>6049</v>
      </c>
      <c r="BG93" s="419">
        <v>6176</v>
      </c>
      <c r="BH93" s="419">
        <v>6305</v>
      </c>
      <c r="BI93" s="419">
        <v>6434</v>
      </c>
      <c r="BJ93" s="419">
        <v>6562</v>
      </c>
      <c r="BK93" s="419">
        <v>6691</v>
      </c>
      <c r="BL93" s="419">
        <v>6821</v>
      </c>
      <c r="BM93" s="419">
        <v>6950</v>
      </c>
      <c r="BN93" s="419">
        <v>7079</v>
      </c>
      <c r="BO93" s="419">
        <v>7206</v>
      </c>
      <c r="BP93" s="419">
        <v>7332</v>
      </c>
      <c r="BQ93" s="419">
        <v>7456</v>
      </c>
      <c r="BR93" s="419">
        <v>7579</v>
      </c>
      <c r="BS93" s="419">
        <v>7700</v>
      </c>
      <c r="BT93" s="419">
        <v>7820</v>
      </c>
      <c r="BU93" s="419">
        <v>7937</v>
      </c>
      <c r="BV93" s="419">
        <v>8052</v>
      </c>
      <c r="BW93" s="419">
        <v>8164</v>
      </c>
      <c r="BX93" s="419">
        <v>8274</v>
      </c>
      <c r="BY93" s="419">
        <v>8380</v>
      </c>
      <c r="BZ93" s="419">
        <v>8482</v>
      </c>
      <c r="CA93" s="419">
        <v>8581</v>
      </c>
      <c r="CB93" s="419">
        <v>8676</v>
      </c>
      <c r="CC93" s="419">
        <v>8768</v>
      </c>
      <c r="CD93" s="419">
        <v>8855</v>
      </c>
      <c r="CE93" s="419">
        <v>8938</v>
      </c>
      <c r="CF93" s="419">
        <v>9017</v>
      </c>
      <c r="CG93" s="419">
        <v>9091</v>
      </c>
      <c r="CH93" s="419">
        <v>9162</v>
      </c>
      <c r="CI93" s="419">
        <v>9229</v>
      </c>
      <c r="CJ93" s="419">
        <v>9292</v>
      </c>
      <c r="CK93" s="419">
        <v>9351</v>
      </c>
      <c r="CL93" s="419">
        <v>9407</v>
      </c>
      <c r="CM93" s="419">
        <v>9459</v>
      </c>
      <c r="CN93" s="419">
        <v>9510</v>
      </c>
      <c r="CO93" s="419">
        <v>9560</v>
      </c>
      <c r="CP93" s="419">
        <v>9612</v>
      </c>
      <c r="CQ93" s="419">
        <v>9665</v>
      </c>
      <c r="CR93" s="419">
        <v>9726</v>
      </c>
      <c r="CS93" s="419">
        <v>9815</v>
      </c>
      <c r="CT93" s="419">
        <v>0</v>
      </c>
      <c r="CU93" s="419">
        <v>0</v>
      </c>
      <c r="CV93" s="419">
        <v>0</v>
      </c>
      <c r="CW93" s="419">
        <v>0</v>
      </c>
      <c r="CX93" s="419">
        <v>0</v>
      </c>
      <c r="CY93" s="419">
        <v>0</v>
      </c>
      <c r="CZ93" s="419">
        <v>0</v>
      </c>
      <c r="DA93" s="419">
        <v>0</v>
      </c>
      <c r="DB93" s="419">
        <v>0</v>
      </c>
      <c r="DC93" s="419">
        <v>0</v>
      </c>
      <c r="DD93" s="419">
        <v>0</v>
      </c>
      <c r="DE93" s="419">
        <v>0</v>
      </c>
      <c r="DF93" s="419">
        <v>0</v>
      </c>
      <c r="DG93" s="419">
        <v>0</v>
      </c>
      <c r="DH93" s="419">
        <v>0</v>
      </c>
      <c r="DI93" s="419">
        <v>0</v>
      </c>
      <c r="DJ93" s="419">
        <v>0</v>
      </c>
      <c r="DK93" s="416"/>
    </row>
    <row r="94" spans="1:115" s="420" customFormat="1" ht="16.149999999999999" hidden="1">
      <c r="A94" s="423" t="s">
        <v>4</v>
      </c>
      <c r="B94" s="423">
        <v>2</v>
      </c>
      <c r="C94" s="418" t="s">
        <v>22</v>
      </c>
      <c r="D94" s="419">
        <v>0</v>
      </c>
      <c r="E94" s="419">
        <v>189</v>
      </c>
      <c r="F94" s="419">
        <v>510</v>
      </c>
      <c r="G94" s="419">
        <v>840</v>
      </c>
      <c r="H94" s="419">
        <v>1179</v>
      </c>
      <c r="I94" s="419">
        <v>1528</v>
      </c>
      <c r="J94" s="419">
        <v>1886</v>
      </c>
      <c r="K94" s="419">
        <v>1936</v>
      </c>
      <c r="L94" s="419">
        <v>1987</v>
      </c>
      <c r="M94" s="419">
        <v>2040</v>
      </c>
      <c r="N94" s="419">
        <v>2094</v>
      </c>
      <c r="O94" s="419">
        <v>2150</v>
      </c>
      <c r="P94" s="419">
        <v>2207</v>
      </c>
      <c r="Q94" s="419">
        <v>2265</v>
      </c>
      <c r="R94" s="419">
        <v>2325</v>
      </c>
      <c r="S94" s="419">
        <v>2386</v>
      </c>
      <c r="T94" s="419">
        <v>2449</v>
      </c>
      <c r="U94" s="419">
        <v>2514</v>
      </c>
      <c r="V94" s="419">
        <v>2580</v>
      </c>
      <c r="W94" s="419">
        <v>2647</v>
      </c>
      <c r="X94" s="419">
        <v>2717</v>
      </c>
      <c r="Y94" s="419">
        <v>2787</v>
      </c>
      <c r="Z94" s="419">
        <v>2860</v>
      </c>
      <c r="AA94" s="419">
        <v>2935</v>
      </c>
      <c r="AB94" s="419">
        <v>3011</v>
      </c>
      <c r="AC94" s="419">
        <v>3088</v>
      </c>
      <c r="AD94" s="419">
        <v>3168</v>
      </c>
      <c r="AE94" s="419">
        <v>3249</v>
      </c>
      <c r="AF94" s="419">
        <v>3333</v>
      </c>
      <c r="AG94" s="419">
        <v>3418</v>
      </c>
      <c r="AH94" s="419">
        <v>3504</v>
      </c>
      <c r="AI94" s="419">
        <v>3593</v>
      </c>
      <c r="AJ94" s="419">
        <v>3684</v>
      </c>
      <c r="AK94" s="419">
        <v>3776</v>
      </c>
      <c r="AL94" s="419">
        <v>3871</v>
      </c>
      <c r="AM94" s="419">
        <v>3968</v>
      </c>
      <c r="AN94" s="419">
        <v>4068</v>
      </c>
      <c r="AO94" s="419">
        <v>4169</v>
      </c>
      <c r="AP94" s="419">
        <v>4273</v>
      </c>
      <c r="AQ94" s="419">
        <v>4378</v>
      </c>
      <c r="AR94" s="419">
        <v>4485</v>
      </c>
      <c r="AS94" s="419">
        <v>4595</v>
      </c>
      <c r="AT94" s="419">
        <v>4707</v>
      </c>
      <c r="AU94" s="419">
        <v>4821</v>
      </c>
      <c r="AV94" s="419">
        <v>4936</v>
      </c>
      <c r="AW94" s="419">
        <v>5053</v>
      </c>
      <c r="AX94" s="419">
        <v>5173</v>
      </c>
      <c r="AY94" s="419">
        <v>5294</v>
      </c>
      <c r="AZ94" s="419">
        <v>5418</v>
      </c>
      <c r="BA94" s="419">
        <v>5541</v>
      </c>
      <c r="BB94" s="419">
        <v>5666</v>
      </c>
      <c r="BC94" s="419">
        <v>5792</v>
      </c>
      <c r="BD94" s="419">
        <v>5920</v>
      </c>
      <c r="BE94" s="419">
        <v>6049</v>
      </c>
      <c r="BF94" s="419">
        <v>6176</v>
      </c>
      <c r="BG94" s="419">
        <v>6305</v>
      </c>
      <c r="BH94" s="419">
        <v>6434</v>
      </c>
      <c r="BI94" s="419">
        <v>6562</v>
      </c>
      <c r="BJ94" s="419">
        <v>6691</v>
      </c>
      <c r="BK94" s="419">
        <v>6821</v>
      </c>
      <c r="BL94" s="419">
        <v>6950</v>
      </c>
      <c r="BM94" s="419">
        <v>7079</v>
      </c>
      <c r="BN94" s="419">
        <v>7206</v>
      </c>
      <c r="BO94" s="419">
        <v>7332</v>
      </c>
      <c r="BP94" s="419">
        <v>7456</v>
      </c>
      <c r="BQ94" s="419">
        <v>7579</v>
      </c>
      <c r="BR94" s="419">
        <v>7700</v>
      </c>
      <c r="BS94" s="419">
        <v>7820</v>
      </c>
      <c r="BT94" s="419">
        <v>7937</v>
      </c>
      <c r="BU94" s="419">
        <v>8052</v>
      </c>
      <c r="BV94" s="419">
        <v>8164</v>
      </c>
      <c r="BW94" s="419">
        <v>8274</v>
      </c>
      <c r="BX94" s="419">
        <v>8380</v>
      </c>
      <c r="BY94" s="419">
        <v>8482</v>
      </c>
      <c r="BZ94" s="419">
        <v>8581</v>
      </c>
      <c r="CA94" s="419">
        <v>8676</v>
      </c>
      <c r="CB94" s="419">
        <v>8768</v>
      </c>
      <c r="CC94" s="419">
        <v>8855</v>
      </c>
      <c r="CD94" s="419">
        <v>8938</v>
      </c>
      <c r="CE94" s="419">
        <v>9017</v>
      </c>
      <c r="CF94" s="419">
        <v>9091</v>
      </c>
      <c r="CG94" s="419">
        <v>9162</v>
      </c>
      <c r="CH94" s="419">
        <v>9229</v>
      </c>
      <c r="CI94" s="419">
        <v>9292</v>
      </c>
      <c r="CJ94" s="419">
        <v>9351</v>
      </c>
      <c r="CK94" s="419">
        <v>9407</v>
      </c>
      <c r="CL94" s="419">
        <v>9459</v>
      </c>
      <c r="CM94" s="419">
        <v>9510</v>
      </c>
      <c r="CN94" s="419">
        <v>9560</v>
      </c>
      <c r="CO94" s="419">
        <v>9612</v>
      </c>
      <c r="CP94" s="419">
        <v>9665</v>
      </c>
      <c r="CQ94" s="419">
        <v>9726</v>
      </c>
      <c r="CR94" s="419">
        <v>9815</v>
      </c>
      <c r="CS94" s="419">
        <v>0</v>
      </c>
      <c r="CT94" s="419">
        <v>0</v>
      </c>
      <c r="CU94" s="419">
        <v>0</v>
      </c>
      <c r="CV94" s="419">
        <v>0</v>
      </c>
      <c r="CW94" s="419">
        <v>0</v>
      </c>
      <c r="CX94" s="419">
        <v>0</v>
      </c>
      <c r="CY94" s="419">
        <v>0</v>
      </c>
      <c r="CZ94" s="419">
        <v>0</v>
      </c>
      <c r="DA94" s="419">
        <v>0</v>
      </c>
      <c r="DB94" s="419">
        <v>0</v>
      </c>
      <c r="DC94" s="419">
        <v>0</v>
      </c>
      <c r="DD94" s="419">
        <v>0</v>
      </c>
      <c r="DE94" s="419">
        <v>0</v>
      </c>
      <c r="DF94" s="419">
        <v>0</v>
      </c>
      <c r="DG94" s="419">
        <v>0</v>
      </c>
      <c r="DH94" s="419">
        <v>0</v>
      </c>
      <c r="DI94" s="419">
        <v>0</v>
      </c>
      <c r="DJ94" s="419">
        <v>0</v>
      </c>
      <c r="DK94" s="416"/>
    </row>
    <row r="95" spans="1:115" s="420" customFormat="1" ht="16.149999999999999" hidden="1">
      <c r="A95" s="423" t="s">
        <v>4</v>
      </c>
      <c r="B95" s="423">
        <v>2</v>
      </c>
      <c r="C95" s="418" t="s">
        <v>23</v>
      </c>
      <c r="D95" s="419">
        <v>0</v>
      </c>
      <c r="E95" s="419">
        <v>194</v>
      </c>
      <c r="F95" s="419">
        <v>524</v>
      </c>
      <c r="G95" s="419">
        <v>863</v>
      </c>
      <c r="H95" s="419">
        <v>1211</v>
      </c>
      <c r="I95" s="419">
        <v>1568</v>
      </c>
      <c r="J95" s="419">
        <v>1936</v>
      </c>
      <c r="K95" s="419">
        <v>1987</v>
      </c>
      <c r="L95" s="419">
        <v>2040</v>
      </c>
      <c r="M95" s="419">
        <v>2094</v>
      </c>
      <c r="N95" s="419">
        <v>2150</v>
      </c>
      <c r="O95" s="419">
        <v>2207</v>
      </c>
      <c r="P95" s="419">
        <v>2265</v>
      </c>
      <c r="Q95" s="419">
        <v>2325</v>
      </c>
      <c r="R95" s="419">
        <v>2386</v>
      </c>
      <c r="S95" s="419">
        <v>2449</v>
      </c>
      <c r="T95" s="419">
        <v>2514</v>
      </c>
      <c r="U95" s="419">
        <v>2580</v>
      </c>
      <c r="V95" s="419">
        <v>2647</v>
      </c>
      <c r="W95" s="419">
        <v>2717</v>
      </c>
      <c r="X95" s="419">
        <v>2787</v>
      </c>
      <c r="Y95" s="419">
        <v>2860</v>
      </c>
      <c r="Z95" s="419">
        <v>2935</v>
      </c>
      <c r="AA95" s="419">
        <v>3011</v>
      </c>
      <c r="AB95" s="419">
        <v>3088</v>
      </c>
      <c r="AC95" s="419">
        <v>3168</v>
      </c>
      <c r="AD95" s="419">
        <v>3249</v>
      </c>
      <c r="AE95" s="419">
        <v>3333</v>
      </c>
      <c r="AF95" s="419">
        <v>3418</v>
      </c>
      <c r="AG95" s="419">
        <v>3504</v>
      </c>
      <c r="AH95" s="419">
        <v>3593</v>
      </c>
      <c r="AI95" s="419">
        <v>3684</v>
      </c>
      <c r="AJ95" s="419">
        <v>3776</v>
      </c>
      <c r="AK95" s="419">
        <v>3871</v>
      </c>
      <c r="AL95" s="419">
        <v>3968</v>
      </c>
      <c r="AM95" s="419">
        <v>4068</v>
      </c>
      <c r="AN95" s="419">
        <v>4169</v>
      </c>
      <c r="AO95" s="419">
        <v>4273</v>
      </c>
      <c r="AP95" s="419">
        <v>4378</v>
      </c>
      <c r="AQ95" s="419">
        <v>4485</v>
      </c>
      <c r="AR95" s="419">
        <v>4595</v>
      </c>
      <c r="AS95" s="419">
        <v>4707</v>
      </c>
      <c r="AT95" s="419">
        <v>4821</v>
      </c>
      <c r="AU95" s="419">
        <v>4936</v>
      </c>
      <c r="AV95" s="419">
        <v>5053</v>
      </c>
      <c r="AW95" s="419">
        <v>5173</v>
      </c>
      <c r="AX95" s="419">
        <v>5294</v>
      </c>
      <c r="AY95" s="419">
        <v>5418</v>
      </c>
      <c r="AZ95" s="419">
        <v>5541</v>
      </c>
      <c r="BA95" s="419">
        <v>5666</v>
      </c>
      <c r="BB95" s="419">
        <v>5792</v>
      </c>
      <c r="BC95" s="419">
        <v>5920</v>
      </c>
      <c r="BD95" s="419">
        <v>6049</v>
      </c>
      <c r="BE95" s="419">
        <v>6176</v>
      </c>
      <c r="BF95" s="419">
        <v>6305</v>
      </c>
      <c r="BG95" s="419">
        <v>6434</v>
      </c>
      <c r="BH95" s="419">
        <v>6562</v>
      </c>
      <c r="BI95" s="419">
        <v>6691</v>
      </c>
      <c r="BJ95" s="419">
        <v>6821</v>
      </c>
      <c r="BK95" s="419">
        <v>6950</v>
      </c>
      <c r="BL95" s="419">
        <v>7079</v>
      </c>
      <c r="BM95" s="419">
        <v>7206</v>
      </c>
      <c r="BN95" s="419">
        <v>7332</v>
      </c>
      <c r="BO95" s="419">
        <v>7456</v>
      </c>
      <c r="BP95" s="419">
        <v>7579</v>
      </c>
      <c r="BQ95" s="419">
        <v>7700</v>
      </c>
      <c r="BR95" s="419">
        <v>7820</v>
      </c>
      <c r="BS95" s="419">
        <v>7937</v>
      </c>
      <c r="BT95" s="419">
        <v>8052</v>
      </c>
      <c r="BU95" s="419">
        <v>8164</v>
      </c>
      <c r="BV95" s="419">
        <v>8274</v>
      </c>
      <c r="BW95" s="419">
        <v>8380</v>
      </c>
      <c r="BX95" s="419">
        <v>8482</v>
      </c>
      <c r="BY95" s="419">
        <v>8581</v>
      </c>
      <c r="BZ95" s="419">
        <v>8676</v>
      </c>
      <c r="CA95" s="419">
        <v>8768</v>
      </c>
      <c r="CB95" s="419">
        <v>8855</v>
      </c>
      <c r="CC95" s="419">
        <v>8938</v>
      </c>
      <c r="CD95" s="419">
        <v>9017</v>
      </c>
      <c r="CE95" s="419">
        <v>9091</v>
      </c>
      <c r="CF95" s="419">
        <v>9162</v>
      </c>
      <c r="CG95" s="419">
        <v>9229</v>
      </c>
      <c r="CH95" s="419">
        <v>9292</v>
      </c>
      <c r="CI95" s="419">
        <v>9351</v>
      </c>
      <c r="CJ95" s="419">
        <v>9407</v>
      </c>
      <c r="CK95" s="419">
        <v>9459</v>
      </c>
      <c r="CL95" s="419">
        <v>9510</v>
      </c>
      <c r="CM95" s="419">
        <v>9560</v>
      </c>
      <c r="CN95" s="419">
        <v>9612</v>
      </c>
      <c r="CO95" s="419">
        <v>9665</v>
      </c>
      <c r="CP95" s="419">
        <v>9726</v>
      </c>
      <c r="CQ95" s="419">
        <v>9815</v>
      </c>
      <c r="CR95" s="419">
        <v>0</v>
      </c>
      <c r="CS95" s="419">
        <v>0</v>
      </c>
      <c r="CT95" s="419">
        <v>0</v>
      </c>
      <c r="CU95" s="419">
        <v>0</v>
      </c>
      <c r="CV95" s="419">
        <v>0</v>
      </c>
      <c r="CW95" s="419">
        <v>0</v>
      </c>
      <c r="CX95" s="419">
        <v>0</v>
      </c>
      <c r="CY95" s="419">
        <v>0</v>
      </c>
      <c r="CZ95" s="419">
        <v>0</v>
      </c>
      <c r="DA95" s="419">
        <v>0</v>
      </c>
      <c r="DB95" s="419">
        <v>0</v>
      </c>
      <c r="DC95" s="419">
        <v>0</v>
      </c>
      <c r="DD95" s="419">
        <v>0</v>
      </c>
      <c r="DE95" s="419">
        <v>0</v>
      </c>
      <c r="DF95" s="419">
        <v>0</v>
      </c>
      <c r="DG95" s="419">
        <v>0</v>
      </c>
      <c r="DH95" s="419">
        <v>0</v>
      </c>
      <c r="DI95" s="419">
        <v>0</v>
      </c>
      <c r="DJ95" s="419">
        <v>0</v>
      </c>
      <c r="DK95" s="416"/>
    </row>
    <row r="96" spans="1:115" s="420" customFormat="1" ht="16.149999999999999" hidden="1">
      <c r="A96" s="423" t="s">
        <v>4</v>
      </c>
      <c r="B96" s="423">
        <v>2</v>
      </c>
      <c r="C96" s="418" t="s">
        <v>24</v>
      </c>
      <c r="D96" s="419">
        <v>0</v>
      </c>
      <c r="E96" s="419">
        <v>199</v>
      </c>
      <c r="F96" s="419">
        <v>538</v>
      </c>
      <c r="G96" s="419">
        <v>886</v>
      </c>
      <c r="H96" s="419">
        <v>1243</v>
      </c>
      <c r="I96" s="419">
        <v>1610</v>
      </c>
      <c r="J96" s="419">
        <v>1987</v>
      </c>
      <c r="K96" s="419">
        <v>2040</v>
      </c>
      <c r="L96" s="419">
        <v>2094</v>
      </c>
      <c r="M96" s="419">
        <v>2150</v>
      </c>
      <c r="N96" s="419">
        <v>2207</v>
      </c>
      <c r="O96" s="419">
        <v>2265</v>
      </c>
      <c r="P96" s="419">
        <v>2325</v>
      </c>
      <c r="Q96" s="419">
        <v>2386</v>
      </c>
      <c r="R96" s="419">
        <v>2449</v>
      </c>
      <c r="S96" s="419">
        <v>2514</v>
      </c>
      <c r="T96" s="419">
        <v>2580</v>
      </c>
      <c r="U96" s="419">
        <v>2647</v>
      </c>
      <c r="V96" s="419">
        <v>2717</v>
      </c>
      <c r="W96" s="419">
        <v>2787</v>
      </c>
      <c r="X96" s="419">
        <v>2860</v>
      </c>
      <c r="Y96" s="419">
        <v>2935</v>
      </c>
      <c r="Z96" s="419">
        <v>3011</v>
      </c>
      <c r="AA96" s="419">
        <v>3088</v>
      </c>
      <c r="AB96" s="419">
        <v>3168</v>
      </c>
      <c r="AC96" s="419">
        <v>3249</v>
      </c>
      <c r="AD96" s="419">
        <v>3333</v>
      </c>
      <c r="AE96" s="419">
        <v>3418</v>
      </c>
      <c r="AF96" s="419">
        <v>3504</v>
      </c>
      <c r="AG96" s="419">
        <v>3593</v>
      </c>
      <c r="AH96" s="419">
        <v>3684</v>
      </c>
      <c r="AI96" s="419">
        <v>3776</v>
      </c>
      <c r="AJ96" s="419">
        <v>3871</v>
      </c>
      <c r="AK96" s="419">
        <v>3968</v>
      </c>
      <c r="AL96" s="419">
        <v>4068</v>
      </c>
      <c r="AM96" s="419">
        <v>4169</v>
      </c>
      <c r="AN96" s="419">
        <v>4273</v>
      </c>
      <c r="AO96" s="419">
        <v>4378</v>
      </c>
      <c r="AP96" s="419">
        <v>4485</v>
      </c>
      <c r="AQ96" s="419">
        <v>4595</v>
      </c>
      <c r="AR96" s="419">
        <v>4707</v>
      </c>
      <c r="AS96" s="419">
        <v>4821</v>
      </c>
      <c r="AT96" s="419">
        <v>4936</v>
      </c>
      <c r="AU96" s="419">
        <v>5053</v>
      </c>
      <c r="AV96" s="419">
        <v>5173</v>
      </c>
      <c r="AW96" s="419">
        <v>5294</v>
      </c>
      <c r="AX96" s="419">
        <v>5418</v>
      </c>
      <c r="AY96" s="419">
        <v>5541</v>
      </c>
      <c r="AZ96" s="419">
        <v>5666</v>
      </c>
      <c r="BA96" s="419">
        <v>5792</v>
      </c>
      <c r="BB96" s="419">
        <v>5920</v>
      </c>
      <c r="BC96" s="419">
        <v>6049</v>
      </c>
      <c r="BD96" s="419">
        <v>6176</v>
      </c>
      <c r="BE96" s="419">
        <v>6305</v>
      </c>
      <c r="BF96" s="419">
        <v>6434</v>
      </c>
      <c r="BG96" s="419">
        <v>6562</v>
      </c>
      <c r="BH96" s="419">
        <v>6691</v>
      </c>
      <c r="BI96" s="419">
        <v>6821</v>
      </c>
      <c r="BJ96" s="419">
        <v>6950</v>
      </c>
      <c r="BK96" s="419">
        <v>7079</v>
      </c>
      <c r="BL96" s="419">
        <v>7206</v>
      </c>
      <c r="BM96" s="419">
        <v>7332</v>
      </c>
      <c r="BN96" s="419">
        <v>7456</v>
      </c>
      <c r="BO96" s="419">
        <v>7579</v>
      </c>
      <c r="BP96" s="419">
        <v>7700</v>
      </c>
      <c r="BQ96" s="419">
        <v>7820</v>
      </c>
      <c r="BR96" s="419">
        <v>7937</v>
      </c>
      <c r="BS96" s="419">
        <v>8052</v>
      </c>
      <c r="BT96" s="419">
        <v>8164</v>
      </c>
      <c r="BU96" s="419">
        <v>8274</v>
      </c>
      <c r="BV96" s="419">
        <v>8380</v>
      </c>
      <c r="BW96" s="419">
        <v>8482</v>
      </c>
      <c r="BX96" s="419">
        <v>8581</v>
      </c>
      <c r="BY96" s="419">
        <v>8676</v>
      </c>
      <c r="BZ96" s="419">
        <v>8768</v>
      </c>
      <c r="CA96" s="419">
        <v>8855</v>
      </c>
      <c r="CB96" s="419">
        <v>8938</v>
      </c>
      <c r="CC96" s="419">
        <v>9017</v>
      </c>
      <c r="CD96" s="419">
        <v>9091</v>
      </c>
      <c r="CE96" s="419">
        <v>9162</v>
      </c>
      <c r="CF96" s="419">
        <v>9229</v>
      </c>
      <c r="CG96" s="419">
        <v>9292</v>
      </c>
      <c r="CH96" s="419">
        <v>9351</v>
      </c>
      <c r="CI96" s="419">
        <v>9407</v>
      </c>
      <c r="CJ96" s="419">
        <v>9459</v>
      </c>
      <c r="CK96" s="419">
        <v>9510</v>
      </c>
      <c r="CL96" s="419">
        <v>9560</v>
      </c>
      <c r="CM96" s="419">
        <v>9612</v>
      </c>
      <c r="CN96" s="419">
        <v>9665</v>
      </c>
      <c r="CO96" s="419">
        <v>9726</v>
      </c>
      <c r="CP96" s="419">
        <v>9815</v>
      </c>
      <c r="CQ96" s="419">
        <v>0</v>
      </c>
      <c r="CR96" s="419">
        <v>0</v>
      </c>
      <c r="CS96" s="419">
        <v>0</v>
      </c>
      <c r="CT96" s="419">
        <v>0</v>
      </c>
      <c r="CU96" s="419">
        <v>0</v>
      </c>
      <c r="CV96" s="419">
        <v>0</v>
      </c>
      <c r="CW96" s="419">
        <v>0</v>
      </c>
      <c r="CX96" s="419">
        <v>0</v>
      </c>
      <c r="CY96" s="419">
        <v>0</v>
      </c>
      <c r="CZ96" s="419">
        <v>0</v>
      </c>
      <c r="DA96" s="419">
        <v>0</v>
      </c>
      <c r="DB96" s="419">
        <v>0</v>
      </c>
      <c r="DC96" s="419">
        <v>0</v>
      </c>
      <c r="DD96" s="419">
        <v>0</v>
      </c>
      <c r="DE96" s="419">
        <v>0</v>
      </c>
      <c r="DF96" s="419">
        <v>0</v>
      </c>
      <c r="DG96" s="419">
        <v>0</v>
      </c>
      <c r="DH96" s="419">
        <v>0</v>
      </c>
      <c r="DI96" s="419">
        <v>0</v>
      </c>
      <c r="DJ96" s="419">
        <v>0</v>
      </c>
      <c r="DK96" s="416"/>
    </row>
    <row r="97" spans="1:115" s="420" customFormat="1" ht="16.149999999999999" hidden="1">
      <c r="A97" s="423" t="s">
        <v>4</v>
      </c>
      <c r="B97" s="423">
        <v>2</v>
      </c>
      <c r="C97" s="418" t="s">
        <v>25</v>
      </c>
      <c r="D97" s="419">
        <v>0</v>
      </c>
      <c r="E97" s="419">
        <v>205</v>
      </c>
      <c r="F97" s="419">
        <v>552</v>
      </c>
      <c r="G97" s="419">
        <v>909</v>
      </c>
      <c r="H97" s="419">
        <v>1276</v>
      </c>
      <c r="I97" s="419">
        <v>1653</v>
      </c>
      <c r="J97" s="419">
        <v>2040</v>
      </c>
      <c r="K97" s="419">
        <v>2094</v>
      </c>
      <c r="L97" s="419">
        <v>2150</v>
      </c>
      <c r="M97" s="419">
        <v>2207</v>
      </c>
      <c r="N97" s="419">
        <v>2265</v>
      </c>
      <c r="O97" s="419">
        <v>2325</v>
      </c>
      <c r="P97" s="419">
        <v>2386</v>
      </c>
      <c r="Q97" s="419">
        <v>2449</v>
      </c>
      <c r="R97" s="419">
        <v>2514</v>
      </c>
      <c r="S97" s="419">
        <v>2580</v>
      </c>
      <c r="T97" s="419">
        <v>2647</v>
      </c>
      <c r="U97" s="419">
        <v>2717</v>
      </c>
      <c r="V97" s="419">
        <v>2787</v>
      </c>
      <c r="W97" s="419">
        <v>2860</v>
      </c>
      <c r="X97" s="419">
        <v>2935</v>
      </c>
      <c r="Y97" s="419">
        <v>3011</v>
      </c>
      <c r="Z97" s="419">
        <v>3088</v>
      </c>
      <c r="AA97" s="419">
        <v>3168</v>
      </c>
      <c r="AB97" s="419">
        <v>3249</v>
      </c>
      <c r="AC97" s="419">
        <v>3333</v>
      </c>
      <c r="AD97" s="419">
        <v>3418</v>
      </c>
      <c r="AE97" s="419">
        <v>3504</v>
      </c>
      <c r="AF97" s="419">
        <v>3593</v>
      </c>
      <c r="AG97" s="419">
        <v>3684</v>
      </c>
      <c r="AH97" s="419">
        <v>3776</v>
      </c>
      <c r="AI97" s="419">
        <v>3871</v>
      </c>
      <c r="AJ97" s="419">
        <v>3968</v>
      </c>
      <c r="AK97" s="419">
        <v>4068</v>
      </c>
      <c r="AL97" s="419">
        <v>4169</v>
      </c>
      <c r="AM97" s="419">
        <v>4273</v>
      </c>
      <c r="AN97" s="419">
        <v>4378</v>
      </c>
      <c r="AO97" s="419">
        <v>4485</v>
      </c>
      <c r="AP97" s="419">
        <v>4595</v>
      </c>
      <c r="AQ97" s="419">
        <v>4707</v>
      </c>
      <c r="AR97" s="419">
        <v>4821</v>
      </c>
      <c r="AS97" s="419">
        <v>4936</v>
      </c>
      <c r="AT97" s="419">
        <v>5053</v>
      </c>
      <c r="AU97" s="419">
        <v>5173</v>
      </c>
      <c r="AV97" s="419">
        <v>5294</v>
      </c>
      <c r="AW97" s="419">
        <v>5418</v>
      </c>
      <c r="AX97" s="419">
        <v>5541</v>
      </c>
      <c r="AY97" s="419">
        <v>5666</v>
      </c>
      <c r="AZ97" s="419">
        <v>5792</v>
      </c>
      <c r="BA97" s="419">
        <v>5920</v>
      </c>
      <c r="BB97" s="419">
        <v>6049</v>
      </c>
      <c r="BC97" s="419">
        <v>6176</v>
      </c>
      <c r="BD97" s="419">
        <v>6305</v>
      </c>
      <c r="BE97" s="419">
        <v>6434</v>
      </c>
      <c r="BF97" s="419">
        <v>6562</v>
      </c>
      <c r="BG97" s="419">
        <v>6691</v>
      </c>
      <c r="BH97" s="419">
        <v>6821</v>
      </c>
      <c r="BI97" s="419">
        <v>6950</v>
      </c>
      <c r="BJ97" s="419">
        <v>7079</v>
      </c>
      <c r="BK97" s="419">
        <v>7206</v>
      </c>
      <c r="BL97" s="419">
        <v>7332</v>
      </c>
      <c r="BM97" s="419">
        <v>7456</v>
      </c>
      <c r="BN97" s="419">
        <v>7579</v>
      </c>
      <c r="BO97" s="419">
        <v>7700</v>
      </c>
      <c r="BP97" s="419">
        <v>7820</v>
      </c>
      <c r="BQ97" s="419">
        <v>7937</v>
      </c>
      <c r="BR97" s="419">
        <v>8052</v>
      </c>
      <c r="BS97" s="419">
        <v>8164</v>
      </c>
      <c r="BT97" s="419">
        <v>8274</v>
      </c>
      <c r="BU97" s="419">
        <v>8380</v>
      </c>
      <c r="BV97" s="419">
        <v>8482</v>
      </c>
      <c r="BW97" s="419">
        <v>8581</v>
      </c>
      <c r="BX97" s="419">
        <v>8676</v>
      </c>
      <c r="BY97" s="419">
        <v>8768</v>
      </c>
      <c r="BZ97" s="419">
        <v>8855</v>
      </c>
      <c r="CA97" s="419">
        <v>8938</v>
      </c>
      <c r="CB97" s="419">
        <v>9017</v>
      </c>
      <c r="CC97" s="419">
        <v>9091</v>
      </c>
      <c r="CD97" s="419">
        <v>9162</v>
      </c>
      <c r="CE97" s="419">
        <v>9229</v>
      </c>
      <c r="CF97" s="419">
        <v>9292</v>
      </c>
      <c r="CG97" s="419">
        <v>9351</v>
      </c>
      <c r="CH97" s="419">
        <v>9407</v>
      </c>
      <c r="CI97" s="419">
        <v>9459</v>
      </c>
      <c r="CJ97" s="419">
        <v>9510</v>
      </c>
      <c r="CK97" s="419">
        <v>9560</v>
      </c>
      <c r="CL97" s="419">
        <v>9612</v>
      </c>
      <c r="CM97" s="419">
        <v>9665</v>
      </c>
      <c r="CN97" s="419">
        <v>9726</v>
      </c>
      <c r="CO97" s="419">
        <v>9815</v>
      </c>
      <c r="CP97" s="419">
        <v>0</v>
      </c>
      <c r="CQ97" s="419">
        <v>0</v>
      </c>
      <c r="CR97" s="419">
        <v>0</v>
      </c>
      <c r="CS97" s="419">
        <v>0</v>
      </c>
      <c r="CT97" s="419">
        <v>0</v>
      </c>
      <c r="CU97" s="419">
        <v>0</v>
      </c>
      <c r="CV97" s="419">
        <v>0</v>
      </c>
      <c r="CW97" s="419">
        <v>0</v>
      </c>
      <c r="CX97" s="419">
        <v>0</v>
      </c>
      <c r="CY97" s="419">
        <v>0</v>
      </c>
      <c r="CZ97" s="419">
        <v>0</v>
      </c>
      <c r="DA97" s="419">
        <v>0</v>
      </c>
      <c r="DB97" s="419">
        <v>0</v>
      </c>
      <c r="DC97" s="419">
        <v>0</v>
      </c>
      <c r="DD97" s="419">
        <v>0</v>
      </c>
      <c r="DE97" s="419">
        <v>0</v>
      </c>
      <c r="DF97" s="419">
        <v>0</v>
      </c>
      <c r="DG97" s="419">
        <v>0</v>
      </c>
      <c r="DH97" s="419">
        <v>0</v>
      </c>
      <c r="DI97" s="419">
        <v>0</v>
      </c>
      <c r="DJ97" s="419">
        <v>0</v>
      </c>
      <c r="DK97" s="416"/>
    </row>
    <row r="98" spans="1:115" s="420" customFormat="1" ht="16.149999999999999" hidden="1">
      <c r="A98" s="423" t="s">
        <v>4</v>
      </c>
      <c r="B98" s="423">
        <v>2</v>
      </c>
      <c r="C98" s="418" t="s">
        <v>26</v>
      </c>
      <c r="D98" s="419">
        <v>0</v>
      </c>
      <c r="E98" s="419">
        <v>210</v>
      </c>
      <c r="F98" s="419">
        <v>567</v>
      </c>
      <c r="G98" s="419">
        <v>933</v>
      </c>
      <c r="H98" s="419">
        <v>1310</v>
      </c>
      <c r="I98" s="419">
        <v>1697</v>
      </c>
      <c r="J98" s="419">
        <v>2094</v>
      </c>
      <c r="K98" s="419">
        <v>2150</v>
      </c>
      <c r="L98" s="419">
        <v>2207</v>
      </c>
      <c r="M98" s="419">
        <v>2265</v>
      </c>
      <c r="N98" s="419">
        <v>2325</v>
      </c>
      <c r="O98" s="419">
        <v>2386</v>
      </c>
      <c r="P98" s="419">
        <v>2449</v>
      </c>
      <c r="Q98" s="419">
        <v>2514</v>
      </c>
      <c r="R98" s="419">
        <v>2580</v>
      </c>
      <c r="S98" s="419">
        <v>2647</v>
      </c>
      <c r="T98" s="419">
        <v>2717</v>
      </c>
      <c r="U98" s="419">
        <v>2787</v>
      </c>
      <c r="V98" s="419">
        <v>2860</v>
      </c>
      <c r="W98" s="419">
        <v>2935</v>
      </c>
      <c r="X98" s="419">
        <v>3011</v>
      </c>
      <c r="Y98" s="419">
        <v>3088</v>
      </c>
      <c r="Z98" s="419">
        <v>3168</v>
      </c>
      <c r="AA98" s="419">
        <v>3249</v>
      </c>
      <c r="AB98" s="419">
        <v>3333</v>
      </c>
      <c r="AC98" s="419">
        <v>3418</v>
      </c>
      <c r="AD98" s="419">
        <v>3504</v>
      </c>
      <c r="AE98" s="419">
        <v>3593</v>
      </c>
      <c r="AF98" s="419">
        <v>3684</v>
      </c>
      <c r="AG98" s="419">
        <v>3776</v>
      </c>
      <c r="AH98" s="419">
        <v>3871</v>
      </c>
      <c r="AI98" s="419">
        <v>3968</v>
      </c>
      <c r="AJ98" s="419">
        <v>4068</v>
      </c>
      <c r="AK98" s="419">
        <v>4169</v>
      </c>
      <c r="AL98" s="419">
        <v>4273</v>
      </c>
      <c r="AM98" s="419">
        <v>4378</v>
      </c>
      <c r="AN98" s="419">
        <v>4485</v>
      </c>
      <c r="AO98" s="419">
        <v>4595</v>
      </c>
      <c r="AP98" s="419">
        <v>4707</v>
      </c>
      <c r="AQ98" s="419">
        <v>4821</v>
      </c>
      <c r="AR98" s="419">
        <v>4936</v>
      </c>
      <c r="AS98" s="419">
        <v>5053</v>
      </c>
      <c r="AT98" s="419">
        <v>5173</v>
      </c>
      <c r="AU98" s="419">
        <v>5294</v>
      </c>
      <c r="AV98" s="419">
        <v>5418</v>
      </c>
      <c r="AW98" s="419">
        <v>5541</v>
      </c>
      <c r="AX98" s="419">
        <v>5666</v>
      </c>
      <c r="AY98" s="419">
        <v>5792</v>
      </c>
      <c r="AZ98" s="419">
        <v>5920</v>
      </c>
      <c r="BA98" s="419">
        <v>6049</v>
      </c>
      <c r="BB98" s="419">
        <v>6176</v>
      </c>
      <c r="BC98" s="419">
        <v>6305</v>
      </c>
      <c r="BD98" s="419">
        <v>6434</v>
      </c>
      <c r="BE98" s="419">
        <v>6562</v>
      </c>
      <c r="BF98" s="419">
        <v>6691</v>
      </c>
      <c r="BG98" s="419">
        <v>6821</v>
      </c>
      <c r="BH98" s="419">
        <v>6950</v>
      </c>
      <c r="BI98" s="419">
        <v>7079</v>
      </c>
      <c r="BJ98" s="419">
        <v>7206</v>
      </c>
      <c r="BK98" s="419">
        <v>7332</v>
      </c>
      <c r="BL98" s="419">
        <v>7456</v>
      </c>
      <c r="BM98" s="419">
        <v>7579</v>
      </c>
      <c r="BN98" s="419">
        <v>7700</v>
      </c>
      <c r="BO98" s="419">
        <v>7820</v>
      </c>
      <c r="BP98" s="419">
        <v>7937</v>
      </c>
      <c r="BQ98" s="419">
        <v>8052</v>
      </c>
      <c r="BR98" s="419">
        <v>8164</v>
      </c>
      <c r="BS98" s="419">
        <v>8274</v>
      </c>
      <c r="BT98" s="419">
        <v>8380</v>
      </c>
      <c r="BU98" s="419">
        <v>8482</v>
      </c>
      <c r="BV98" s="419">
        <v>8581</v>
      </c>
      <c r="BW98" s="419">
        <v>8676</v>
      </c>
      <c r="BX98" s="419">
        <v>8768</v>
      </c>
      <c r="BY98" s="419">
        <v>8855</v>
      </c>
      <c r="BZ98" s="419">
        <v>8938</v>
      </c>
      <c r="CA98" s="419">
        <v>9017</v>
      </c>
      <c r="CB98" s="419">
        <v>9091</v>
      </c>
      <c r="CC98" s="419">
        <v>9162</v>
      </c>
      <c r="CD98" s="419">
        <v>9229</v>
      </c>
      <c r="CE98" s="419">
        <v>9292</v>
      </c>
      <c r="CF98" s="419">
        <v>9351</v>
      </c>
      <c r="CG98" s="419">
        <v>9407</v>
      </c>
      <c r="CH98" s="419">
        <v>9459</v>
      </c>
      <c r="CI98" s="419">
        <v>9510</v>
      </c>
      <c r="CJ98" s="419">
        <v>9560</v>
      </c>
      <c r="CK98" s="419">
        <v>9612</v>
      </c>
      <c r="CL98" s="419">
        <v>9665</v>
      </c>
      <c r="CM98" s="419">
        <v>9726</v>
      </c>
      <c r="CN98" s="419">
        <v>9815</v>
      </c>
      <c r="CO98" s="419">
        <v>0</v>
      </c>
      <c r="CP98" s="419">
        <v>0</v>
      </c>
      <c r="CQ98" s="419">
        <v>0</v>
      </c>
      <c r="CR98" s="419">
        <v>0</v>
      </c>
      <c r="CS98" s="419">
        <v>0</v>
      </c>
      <c r="CT98" s="419">
        <v>0</v>
      </c>
      <c r="CU98" s="419">
        <v>0</v>
      </c>
      <c r="CV98" s="419">
        <v>0</v>
      </c>
      <c r="CW98" s="419">
        <v>0</v>
      </c>
      <c r="CX98" s="419">
        <v>0</v>
      </c>
      <c r="CY98" s="419">
        <v>0</v>
      </c>
      <c r="CZ98" s="419">
        <v>0</v>
      </c>
      <c r="DA98" s="419">
        <v>0</v>
      </c>
      <c r="DB98" s="419">
        <v>0</v>
      </c>
      <c r="DC98" s="419">
        <v>0</v>
      </c>
      <c r="DD98" s="419">
        <v>0</v>
      </c>
      <c r="DE98" s="419">
        <v>0</v>
      </c>
      <c r="DF98" s="419">
        <v>0</v>
      </c>
      <c r="DG98" s="419">
        <v>0</v>
      </c>
      <c r="DH98" s="419">
        <v>0</v>
      </c>
      <c r="DI98" s="419">
        <v>0</v>
      </c>
      <c r="DJ98" s="419">
        <v>0</v>
      </c>
      <c r="DK98" s="416"/>
    </row>
    <row r="99" spans="1:115" s="420" customFormat="1" ht="16.149999999999999" hidden="1">
      <c r="A99" s="423" t="s">
        <v>4</v>
      </c>
      <c r="B99" s="423">
        <v>2</v>
      </c>
      <c r="C99" s="418" t="s">
        <v>27</v>
      </c>
      <c r="D99" s="419">
        <v>0</v>
      </c>
      <c r="E99" s="419">
        <v>216</v>
      </c>
      <c r="F99" s="419">
        <v>582</v>
      </c>
      <c r="G99" s="419">
        <v>958</v>
      </c>
      <c r="H99" s="419">
        <v>1345</v>
      </c>
      <c r="I99" s="419">
        <v>1742</v>
      </c>
      <c r="J99" s="419">
        <v>2150</v>
      </c>
      <c r="K99" s="419">
        <v>2207</v>
      </c>
      <c r="L99" s="419">
        <v>2265</v>
      </c>
      <c r="M99" s="419">
        <v>2325</v>
      </c>
      <c r="N99" s="419">
        <v>2386</v>
      </c>
      <c r="O99" s="419">
        <v>2449</v>
      </c>
      <c r="P99" s="419">
        <v>2514</v>
      </c>
      <c r="Q99" s="419">
        <v>2580</v>
      </c>
      <c r="R99" s="419">
        <v>2647</v>
      </c>
      <c r="S99" s="419">
        <v>2717</v>
      </c>
      <c r="T99" s="419">
        <v>2787</v>
      </c>
      <c r="U99" s="419">
        <v>2860</v>
      </c>
      <c r="V99" s="419">
        <v>2935</v>
      </c>
      <c r="W99" s="419">
        <v>3011</v>
      </c>
      <c r="X99" s="419">
        <v>3088</v>
      </c>
      <c r="Y99" s="419">
        <v>3168</v>
      </c>
      <c r="Z99" s="419">
        <v>3249</v>
      </c>
      <c r="AA99" s="419">
        <v>3333</v>
      </c>
      <c r="AB99" s="419">
        <v>3418</v>
      </c>
      <c r="AC99" s="419">
        <v>3504</v>
      </c>
      <c r="AD99" s="419">
        <v>3593</v>
      </c>
      <c r="AE99" s="419">
        <v>3684</v>
      </c>
      <c r="AF99" s="419">
        <v>3776</v>
      </c>
      <c r="AG99" s="419">
        <v>3871</v>
      </c>
      <c r="AH99" s="419">
        <v>3968</v>
      </c>
      <c r="AI99" s="419">
        <v>4068</v>
      </c>
      <c r="AJ99" s="419">
        <v>4169</v>
      </c>
      <c r="AK99" s="419">
        <v>4273</v>
      </c>
      <c r="AL99" s="419">
        <v>4378</v>
      </c>
      <c r="AM99" s="419">
        <v>4485</v>
      </c>
      <c r="AN99" s="419">
        <v>4595</v>
      </c>
      <c r="AO99" s="419">
        <v>4707</v>
      </c>
      <c r="AP99" s="419">
        <v>4821</v>
      </c>
      <c r="AQ99" s="419">
        <v>4936</v>
      </c>
      <c r="AR99" s="419">
        <v>5053</v>
      </c>
      <c r="AS99" s="419">
        <v>5173</v>
      </c>
      <c r="AT99" s="419">
        <v>5294</v>
      </c>
      <c r="AU99" s="419">
        <v>5418</v>
      </c>
      <c r="AV99" s="419">
        <v>5541</v>
      </c>
      <c r="AW99" s="419">
        <v>5666</v>
      </c>
      <c r="AX99" s="419">
        <v>5792</v>
      </c>
      <c r="AY99" s="419">
        <v>5920</v>
      </c>
      <c r="AZ99" s="419">
        <v>6049</v>
      </c>
      <c r="BA99" s="419">
        <v>6176</v>
      </c>
      <c r="BB99" s="419">
        <v>6305</v>
      </c>
      <c r="BC99" s="419">
        <v>6434</v>
      </c>
      <c r="BD99" s="419">
        <v>6562</v>
      </c>
      <c r="BE99" s="419">
        <v>6691</v>
      </c>
      <c r="BF99" s="419">
        <v>6821</v>
      </c>
      <c r="BG99" s="419">
        <v>6950</v>
      </c>
      <c r="BH99" s="419">
        <v>7079</v>
      </c>
      <c r="BI99" s="419">
        <v>7206</v>
      </c>
      <c r="BJ99" s="419">
        <v>7332</v>
      </c>
      <c r="BK99" s="419">
        <v>7456</v>
      </c>
      <c r="BL99" s="419">
        <v>7579</v>
      </c>
      <c r="BM99" s="419">
        <v>7700</v>
      </c>
      <c r="BN99" s="419">
        <v>7820</v>
      </c>
      <c r="BO99" s="419">
        <v>7937</v>
      </c>
      <c r="BP99" s="419">
        <v>8052</v>
      </c>
      <c r="BQ99" s="419">
        <v>8164</v>
      </c>
      <c r="BR99" s="419">
        <v>8274</v>
      </c>
      <c r="BS99" s="419">
        <v>8380</v>
      </c>
      <c r="BT99" s="419">
        <v>8482</v>
      </c>
      <c r="BU99" s="419">
        <v>8581</v>
      </c>
      <c r="BV99" s="419">
        <v>8676</v>
      </c>
      <c r="BW99" s="419">
        <v>8768</v>
      </c>
      <c r="BX99" s="419">
        <v>8855</v>
      </c>
      <c r="BY99" s="419">
        <v>8938</v>
      </c>
      <c r="BZ99" s="419">
        <v>9017</v>
      </c>
      <c r="CA99" s="419">
        <v>9091</v>
      </c>
      <c r="CB99" s="419">
        <v>9162</v>
      </c>
      <c r="CC99" s="419">
        <v>9229</v>
      </c>
      <c r="CD99" s="419">
        <v>9292</v>
      </c>
      <c r="CE99" s="419">
        <v>9351</v>
      </c>
      <c r="CF99" s="419">
        <v>9407</v>
      </c>
      <c r="CG99" s="419">
        <v>9459</v>
      </c>
      <c r="CH99" s="419">
        <v>9510</v>
      </c>
      <c r="CI99" s="419">
        <v>9560</v>
      </c>
      <c r="CJ99" s="419">
        <v>9612</v>
      </c>
      <c r="CK99" s="419">
        <v>9665</v>
      </c>
      <c r="CL99" s="419">
        <v>9726</v>
      </c>
      <c r="CM99" s="419">
        <v>9815</v>
      </c>
      <c r="CN99" s="419">
        <v>0</v>
      </c>
      <c r="CO99" s="419">
        <v>0</v>
      </c>
      <c r="CP99" s="419">
        <v>0</v>
      </c>
      <c r="CQ99" s="419">
        <v>0</v>
      </c>
      <c r="CR99" s="419">
        <v>0</v>
      </c>
      <c r="CS99" s="419">
        <v>0</v>
      </c>
      <c r="CT99" s="419">
        <v>0</v>
      </c>
      <c r="CU99" s="419">
        <v>0</v>
      </c>
      <c r="CV99" s="419">
        <v>0</v>
      </c>
      <c r="CW99" s="419">
        <v>0</v>
      </c>
      <c r="CX99" s="419">
        <v>0</v>
      </c>
      <c r="CY99" s="419">
        <v>0</v>
      </c>
      <c r="CZ99" s="419">
        <v>0</v>
      </c>
      <c r="DA99" s="419">
        <v>0</v>
      </c>
      <c r="DB99" s="419">
        <v>0</v>
      </c>
      <c r="DC99" s="419">
        <v>0</v>
      </c>
      <c r="DD99" s="419">
        <v>0</v>
      </c>
      <c r="DE99" s="419">
        <v>0</v>
      </c>
      <c r="DF99" s="419">
        <v>0</v>
      </c>
      <c r="DG99" s="419">
        <v>0</v>
      </c>
      <c r="DH99" s="419">
        <v>0</v>
      </c>
      <c r="DI99" s="419">
        <v>0</v>
      </c>
      <c r="DJ99" s="419">
        <v>0</v>
      </c>
      <c r="DK99" s="416"/>
    </row>
    <row r="100" spans="1:115" s="420" customFormat="1" ht="16.149999999999999" hidden="1">
      <c r="A100" s="423" t="s">
        <v>4</v>
      </c>
      <c r="B100" s="423">
        <v>2</v>
      </c>
      <c r="C100" s="418" t="s">
        <v>28</v>
      </c>
      <c r="D100" s="419">
        <v>0</v>
      </c>
      <c r="E100" s="419">
        <v>221</v>
      </c>
      <c r="F100" s="419">
        <v>597</v>
      </c>
      <c r="G100" s="419">
        <v>983</v>
      </c>
      <c r="H100" s="419">
        <v>1380</v>
      </c>
      <c r="I100" s="419">
        <v>1788</v>
      </c>
      <c r="J100" s="419">
        <v>2207</v>
      </c>
      <c r="K100" s="419">
        <v>2265</v>
      </c>
      <c r="L100" s="419">
        <v>2325</v>
      </c>
      <c r="M100" s="419">
        <v>2386</v>
      </c>
      <c r="N100" s="419">
        <v>2449</v>
      </c>
      <c r="O100" s="419">
        <v>2514</v>
      </c>
      <c r="P100" s="419">
        <v>2580</v>
      </c>
      <c r="Q100" s="419">
        <v>2647</v>
      </c>
      <c r="R100" s="419">
        <v>2717</v>
      </c>
      <c r="S100" s="419">
        <v>2787</v>
      </c>
      <c r="T100" s="419">
        <v>2860</v>
      </c>
      <c r="U100" s="419">
        <v>2935</v>
      </c>
      <c r="V100" s="419">
        <v>3011</v>
      </c>
      <c r="W100" s="419">
        <v>3088</v>
      </c>
      <c r="X100" s="419">
        <v>3168</v>
      </c>
      <c r="Y100" s="419">
        <v>3249</v>
      </c>
      <c r="Z100" s="419">
        <v>3333</v>
      </c>
      <c r="AA100" s="419">
        <v>3418</v>
      </c>
      <c r="AB100" s="419">
        <v>3504</v>
      </c>
      <c r="AC100" s="419">
        <v>3593</v>
      </c>
      <c r="AD100" s="419">
        <v>3684</v>
      </c>
      <c r="AE100" s="419">
        <v>3776</v>
      </c>
      <c r="AF100" s="419">
        <v>3871</v>
      </c>
      <c r="AG100" s="419">
        <v>3968</v>
      </c>
      <c r="AH100" s="419">
        <v>4068</v>
      </c>
      <c r="AI100" s="419">
        <v>4169</v>
      </c>
      <c r="AJ100" s="419">
        <v>4273</v>
      </c>
      <c r="AK100" s="419">
        <v>4378</v>
      </c>
      <c r="AL100" s="419">
        <v>4485</v>
      </c>
      <c r="AM100" s="419">
        <v>4595</v>
      </c>
      <c r="AN100" s="419">
        <v>4707</v>
      </c>
      <c r="AO100" s="419">
        <v>4821</v>
      </c>
      <c r="AP100" s="419">
        <v>4936</v>
      </c>
      <c r="AQ100" s="419">
        <v>5053</v>
      </c>
      <c r="AR100" s="419">
        <v>5173</v>
      </c>
      <c r="AS100" s="419">
        <v>5294</v>
      </c>
      <c r="AT100" s="419">
        <v>5418</v>
      </c>
      <c r="AU100" s="419">
        <v>5541</v>
      </c>
      <c r="AV100" s="419">
        <v>5666</v>
      </c>
      <c r="AW100" s="419">
        <v>5792</v>
      </c>
      <c r="AX100" s="419">
        <v>5920</v>
      </c>
      <c r="AY100" s="419">
        <v>6049</v>
      </c>
      <c r="AZ100" s="419">
        <v>6176</v>
      </c>
      <c r="BA100" s="419">
        <v>6305</v>
      </c>
      <c r="BB100" s="419">
        <v>6434</v>
      </c>
      <c r="BC100" s="419">
        <v>6562</v>
      </c>
      <c r="BD100" s="419">
        <v>6691</v>
      </c>
      <c r="BE100" s="419">
        <v>6821</v>
      </c>
      <c r="BF100" s="419">
        <v>6950</v>
      </c>
      <c r="BG100" s="419">
        <v>7079</v>
      </c>
      <c r="BH100" s="419">
        <v>7206</v>
      </c>
      <c r="BI100" s="419">
        <v>7332</v>
      </c>
      <c r="BJ100" s="419">
        <v>7456</v>
      </c>
      <c r="BK100" s="419">
        <v>7579</v>
      </c>
      <c r="BL100" s="419">
        <v>7700</v>
      </c>
      <c r="BM100" s="419">
        <v>7820</v>
      </c>
      <c r="BN100" s="419">
        <v>7937</v>
      </c>
      <c r="BO100" s="419">
        <v>8052</v>
      </c>
      <c r="BP100" s="419">
        <v>8164</v>
      </c>
      <c r="BQ100" s="419">
        <v>8274</v>
      </c>
      <c r="BR100" s="419">
        <v>8380</v>
      </c>
      <c r="BS100" s="419">
        <v>8482</v>
      </c>
      <c r="BT100" s="419">
        <v>8581</v>
      </c>
      <c r="BU100" s="419">
        <v>8676</v>
      </c>
      <c r="BV100" s="419">
        <v>8768</v>
      </c>
      <c r="BW100" s="419">
        <v>8855</v>
      </c>
      <c r="BX100" s="419">
        <v>8938</v>
      </c>
      <c r="BY100" s="419">
        <v>9017</v>
      </c>
      <c r="BZ100" s="419">
        <v>9091</v>
      </c>
      <c r="CA100" s="419">
        <v>9162</v>
      </c>
      <c r="CB100" s="419">
        <v>9229</v>
      </c>
      <c r="CC100" s="419">
        <v>9292</v>
      </c>
      <c r="CD100" s="419">
        <v>9351</v>
      </c>
      <c r="CE100" s="419">
        <v>9407</v>
      </c>
      <c r="CF100" s="419">
        <v>9459</v>
      </c>
      <c r="CG100" s="419">
        <v>9510</v>
      </c>
      <c r="CH100" s="419">
        <v>9560</v>
      </c>
      <c r="CI100" s="419">
        <v>9612</v>
      </c>
      <c r="CJ100" s="419">
        <v>9665</v>
      </c>
      <c r="CK100" s="419">
        <v>9726</v>
      </c>
      <c r="CL100" s="419">
        <v>9815</v>
      </c>
      <c r="CM100" s="419">
        <v>0</v>
      </c>
      <c r="CN100" s="419">
        <v>0</v>
      </c>
      <c r="CO100" s="419">
        <v>0</v>
      </c>
      <c r="CP100" s="419">
        <v>0</v>
      </c>
      <c r="CQ100" s="419">
        <v>0</v>
      </c>
      <c r="CR100" s="419">
        <v>0</v>
      </c>
      <c r="CS100" s="419">
        <v>0</v>
      </c>
      <c r="CT100" s="419">
        <v>0</v>
      </c>
      <c r="CU100" s="419">
        <v>0</v>
      </c>
      <c r="CV100" s="419">
        <v>0</v>
      </c>
      <c r="CW100" s="419">
        <v>0</v>
      </c>
      <c r="CX100" s="419">
        <v>0</v>
      </c>
      <c r="CY100" s="419">
        <v>0</v>
      </c>
      <c r="CZ100" s="419">
        <v>0</v>
      </c>
      <c r="DA100" s="419">
        <v>0</v>
      </c>
      <c r="DB100" s="419">
        <v>0</v>
      </c>
      <c r="DC100" s="419">
        <v>0</v>
      </c>
      <c r="DD100" s="419">
        <v>0</v>
      </c>
      <c r="DE100" s="419">
        <v>0</v>
      </c>
      <c r="DF100" s="419">
        <v>0</v>
      </c>
      <c r="DG100" s="419">
        <v>0</v>
      </c>
      <c r="DH100" s="419">
        <v>0</v>
      </c>
      <c r="DI100" s="419">
        <v>0</v>
      </c>
      <c r="DJ100" s="419">
        <v>0</v>
      </c>
      <c r="DK100" s="416"/>
    </row>
    <row r="101" spans="1:115" s="420" customFormat="1" ht="16.149999999999999" hidden="1">
      <c r="A101" s="423" t="s">
        <v>4</v>
      </c>
      <c r="B101" s="423">
        <v>2</v>
      </c>
      <c r="C101" s="418" t="s">
        <v>29</v>
      </c>
      <c r="D101" s="419">
        <v>0</v>
      </c>
      <c r="E101" s="419">
        <v>227</v>
      </c>
      <c r="F101" s="419">
        <v>613</v>
      </c>
      <c r="G101" s="419">
        <v>1009</v>
      </c>
      <c r="H101" s="419">
        <v>1417</v>
      </c>
      <c r="I101" s="419">
        <v>1835</v>
      </c>
      <c r="J101" s="419">
        <v>2265</v>
      </c>
      <c r="K101" s="419">
        <v>2325</v>
      </c>
      <c r="L101" s="419">
        <v>2386</v>
      </c>
      <c r="M101" s="419">
        <v>2449</v>
      </c>
      <c r="N101" s="419">
        <v>2514</v>
      </c>
      <c r="O101" s="419">
        <v>2580</v>
      </c>
      <c r="P101" s="419">
        <v>2647</v>
      </c>
      <c r="Q101" s="419">
        <v>2717</v>
      </c>
      <c r="R101" s="419">
        <v>2787</v>
      </c>
      <c r="S101" s="419">
        <v>2860</v>
      </c>
      <c r="T101" s="419">
        <v>2935</v>
      </c>
      <c r="U101" s="419">
        <v>3011</v>
      </c>
      <c r="V101" s="419">
        <v>3088</v>
      </c>
      <c r="W101" s="419">
        <v>3168</v>
      </c>
      <c r="X101" s="419">
        <v>3249</v>
      </c>
      <c r="Y101" s="419">
        <v>3333</v>
      </c>
      <c r="Z101" s="419">
        <v>3418</v>
      </c>
      <c r="AA101" s="419">
        <v>3504</v>
      </c>
      <c r="AB101" s="419">
        <v>3593</v>
      </c>
      <c r="AC101" s="419">
        <v>3684</v>
      </c>
      <c r="AD101" s="419">
        <v>3776</v>
      </c>
      <c r="AE101" s="419">
        <v>3871</v>
      </c>
      <c r="AF101" s="419">
        <v>3968</v>
      </c>
      <c r="AG101" s="419">
        <v>4068</v>
      </c>
      <c r="AH101" s="419">
        <v>4169</v>
      </c>
      <c r="AI101" s="419">
        <v>4273</v>
      </c>
      <c r="AJ101" s="419">
        <v>4378</v>
      </c>
      <c r="AK101" s="419">
        <v>4485</v>
      </c>
      <c r="AL101" s="419">
        <v>4595</v>
      </c>
      <c r="AM101" s="419">
        <v>4707</v>
      </c>
      <c r="AN101" s="419">
        <v>4821</v>
      </c>
      <c r="AO101" s="419">
        <v>4936</v>
      </c>
      <c r="AP101" s="419">
        <v>5053</v>
      </c>
      <c r="AQ101" s="419">
        <v>5173</v>
      </c>
      <c r="AR101" s="419">
        <v>5294</v>
      </c>
      <c r="AS101" s="419">
        <v>5418</v>
      </c>
      <c r="AT101" s="419">
        <v>5541</v>
      </c>
      <c r="AU101" s="419">
        <v>5666</v>
      </c>
      <c r="AV101" s="419">
        <v>5792</v>
      </c>
      <c r="AW101" s="419">
        <v>5920</v>
      </c>
      <c r="AX101" s="419">
        <v>6049</v>
      </c>
      <c r="AY101" s="419">
        <v>6176</v>
      </c>
      <c r="AZ101" s="419">
        <v>6305</v>
      </c>
      <c r="BA101" s="419">
        <v>6434</v>
      </c>
      <c r="BB101" s="419">
        <v>6562</v>
      </c>
      <c r="BC101" s="419">
        <v>6691</v>
      </c>
      <c r="BD101" s="419">
        <v>6821</v>
      </c>
      <c r="BE101" s="419">
        <v>6950</v>
      </c>
      <c r="BF101" s="419">
        <v>7079</v>
      </c>
      <c r="BG101" s="419">
        <v>7206</v>
      </c>
      <c r="BH101" s="419">
        <v>7332</v>
      </c>
      <c r="BI101" s="419">
        <v>7456</v>
      </c>
      <c r="BJ101" s="419">
        <v>7579</v>
      </c>
      <c r="BK101" s="419">
        <v>7700</v>
      </c>
      <c r="BL101" s="419">
        <v>7820</v>
      </c>
      <c r="BM101" s="419">
        <v>7937</v>
      </c>
      <c r="BN101" s="419">
        <v>8052</v>
      </c>
      <c r="BO101" s="419">
        <v>8164</v>
      </c>
      <c r="BP101" s="419">
        <v>8274</v>
      </c>
      <c r="BQ101" s="419">
        <v>8380</v>
      </c>
      <c r="BR101" s="419">
        <v>8482</v>
      </c>
      <c r="BS101" s="419">
        <v>8581</v>
      </c>
      <c r="BT101" s="419">
        <v>8676</v>
      </c>
      <c r="BU101" s="419">
        <v>8768</v>
      </c>
      <c r="BV101" s="419">
        <v>8855</v>
      </c>
      <c r="BW101" s="419">
        <v>8938</v>
      </c>
      <c r="BX101" s="419">
        <v>9017</v>
      </c>
      <c r="BY101" s="419">
        <v>9091</v>
      </c>
      <c r="BZ101" s="419">
        <v>9162</v>
      </c>
      <c r="CA101" s="419">
        <v>9229</v>
      </c>
      <c r="CB101" s="419">
        <v>9292</v>
      </c>
      <c r="CC101" s="419">
        <v>9351</v>
      </c>
      <c r="CD101" s="419">
        <v>9407</v>
      </c>
      <c r="CE101" s="419">
        <v>9459</v>
      </c>
      <c r="CF101" s="419">
        <v>9510</v>
      </c>
      <c r="CG101" s="419">
        <v>9560</v>
      </c>
      <c r="CH101" s="419">
        <v>9612</v>
      </c>
      <c r="CI101" s="419">
        <v>9665</v>
      </c>
      <c r="CJ101" s="419">
        <v>9726</v>
      </c>
      <c r="CK101" s="419">
        <v>9815</v>
      </c>
      <c r="CL101" s="419">
        <v>0</v>
      </c>
      <c r="CM101" s="419">
        <v>0</v>
      </c>
      <c r="CN101" s="419">
        <v>0</v>
      </c>
      <c r="CO101" s="419">
        <v>0</v>
      </c>
      <c r="CP101" s="419">
        <v>0</v>
      </c>
      <c r="CQ101" s="419">
        <v>0</v>
      </c>
      <c r="CR101" s="419">
        <v>0</v>
      </c>
      <c r="CS101" s="419">
        <v>0</v>
      </c>
      <c r="CT101" s="419">
        <v>0</v>
      </c>
      <c r="CU101" s="419">
        <v>0</v>
      </c>
      <c r="CV101" s="419">
        <v>0</v>
      </c>
      <c r="CW101" s="419">
        <v>0</v>
      </c>
      <c r="CX101" s="419">
        <v>0</v>
      </c>
      <c r="CY101" s="419">
        <v>0</v>
      </c>
      <c r="CZ101" s="419">
        <v>0</v>
      </c>
      <c r="DA101" s="419">
        <v>0</v>
      </c>
      <c r="DB101" s="419">
        <v>0</v>
      </c>
      <c r="DC101" s="419">
        <v>0</v>
      </c>
      <c r="DD101" s="419">
        <v>0</v>
      </c>
      <c r="DE101" s="419">
        <v>0</v>
      </c>
      <c r="DF101" s="419">
        <v>0</v>
      </c>
      <c r="DG101" s="419">
        <v>0</v>
      </c>
      <c r="DH101" s="419">
        <v>0</v>
      </c>
      <c r="DI101" s="419">
        <v>0</v>
      </c>
      <c r="DJ101" s="419">
        <v>0</v>
      </c>
      <c r="DK101" s="416"/>
    </row>
    <row r="102" spans="1:115" s="420" customFormat="1" ht="16.149999999999999" hidden="1">
      <c r="A102" s="423" t="s">
        <v>4</v>
      </c>
      <c r="B102" s="423">
        <v>2</v>
      </c>
      <c r="C102" s="418" t="s">
        <v>30</v>
      </c>
      <c r="D102" s="419">
        <v>0</v>
      </c>
      <c r="E102" s="419">
        <v>233</v>
      </c>
      <c r="F102" s="419">
        <v>629</v>
      </c>
      <c r="G102" s="419">
        <v>1036</v>
      </c>
      <c r="H102" s="419">
        <v>1454</v>
      </c>
      <c r="I102" s="419">
        <v>1884</v>
      </c>
      <c r="J102" s="419">
        <v>2325</v>
      </c>
      <c r="K102" s="419">
        <v>2386</v>
      </c>
      <c r="L102" s="419">
        <v>2449</v>
      </c>
      <c r="M102" s="419">
        <v>2514</v>
      </c>
      <c r="N102" s="419">
        <v>2580</v>
      </c>
      <c r="O102" s="419">
        <v>2647</v>
      </c>
      <c r="P102" s="419">
        <v>2717</v>
      </c>
      <c r="Q102" s="419">
        <v>2787</v>
      </c>
      <c r="R102" s="419">
        <v>2860</v>
      </c>
      <c r="S102" s="419">
        <v>2935</v>
      </c>
      <c r="T102" s="419">
        <v>3011</v>
      </c>
      <c r="U102" s="419">
        <v>3088</v>
      </c>
      <c r="V102" s="419">
        <v>3168</v>
      </c>
      <c r="W102" s="419">
        <v>3249</v>
      </c>
      <c r="X102" s="419">
        <v>3333</v>
      </c>
      <c r="Y102" s="419">
        <v>3418</v>
      </c>
      <c r="Z102" s="419">
        <v>3504</v>
      </c>
      <c r="AA102" s="419">
        <v>3593</v>
      </c>
      <c r="AB102" s="419">
        <v>3684</v>
      </c>
      <c r="AC102" s="419">
        <v>3776</v>
      </c>
      <c r="AD102" s="419">
        <v>3871</v>
      </c>
      <c r="AE102" s="419">
        <v>3968</v>
      </c>
      <c r="AF102" s="419">
        <v>4068</v>
      </c>
      <c r="AG102" s="419">
        <v>4169</v>
      </c>
      <c r="AH102" s="419">
        <v>4273</v>
      </c>
      <c r="AI102" s="419">
        <v>4378</v>
      </c>
      <c r="AJ102" s="419">
        <v>4485</v>
      </c>
      <c r="AK102" s="419">
        <v>4595</v>
      </c>
      <c r="AL102" s="419">
        <v>4707</v>
      </c>
      <c r="AM102" s="419">
        <v>4821</v>
      </c>
      <c r="AN102" s="419">
        <v>4936</v>
      </c>
      <c r="AO102" s="419">
        <v>5053</v>
      </c>
      <c r="AP102" s="419">
        <v>5173</v>
      </c>
      <c r="AQ102" s="419">
        <v>5294</v>
      </c>
      <c r="AR102" s="419">
        <v>5418</v>
      </c>
      <c r="AS102" s="419">
        <v>5541</v>
      </c>
      <c r="AT102" s="419">
        <v>5666</v>
      </c>
      <c r="AU102" s="419">
        <v>5792</v>
      </c>
      <c r="AV102" s="419">
        <v>5920</v>
      </c>
      <c r="AW102" s="419">
        <v>6049</v>
      </c>
      <c r="AX102" s="419">
        <v>6176</v>
      </c>
      <c r="AY102" s="419">
        <v>6305</v>
      </c>
      <c r="AZ102" s="419">
        <v>6434</v>
      </c>
      <c r="BA102" s="419">
        <v>6562</v>
      </c>
      <c r="BB102" s="419">
        <v>6691</v>
      </c>
      <c r="BC102" s="419">
        <v>6821</v>
      </c>
      <c r="BD102" s="419">
        <v>6950</v>
      </c>
      <c r="BE102" s="419">
        <v>7079</v>
      </c>
      <c r="BF102" s="419">
        <v>7206</v>
      </c>
      <c r="BG102" s="419">
        <v>7332</v>
      </c>
      <c r="BH102" s="419">
        <v>7456</v>
      </c>
      <c r="BI102" s="419">
        <v>7579</v>
      </c>
      <c r="BJ102" s="419">
        <v>7700</v>
      </c>
      <c r="BK102" s="419">
        <v>7820</v>
      </c>
      <c r="BL102" s="419">
        <v>7937</v>
      </c>
      <c r="BM102" s="419">
        <v>8052</v>
      </c>
      <c r="BN102" s="419">
        <v>8164</v>
      </c>
      <c r="BO102" s="419">
        <v>8274</v>
      </c>
      <c r="BP102" s="419">
        <v>8380</v>
      </c>
      <c r="BQ102" s="419">
        <v>8482</v>
      </c>
      <c r="BR102" s="419">
        <v>8581</v>
      </c>
      <c r="BS102" s="419">
        <v>8676</v>
      </c>
      <c r="BT102" s="419">
        <v>8768</v>
      </c>
      <c r="BU102" s="419">
        <v>8855</v>
      </c>
      <c r="BV102" s="419">
        <v>8938</v>
      </c>
      <c r="BW102" s="419">
        <v>9017</v>
      </c>
      <c r="BX102" s="419">
        <v>9091</v>
      </c>
      <c r="BY102" s="419">
        <v>9162</v>
      </c>
      <c r="BZ102" s="419">
        <v>9229</v>
      </c>
      <c r="CA102" s="419">
        <v>9292</v>
      </c>
      <c r="CB102" s="419">
        <v>9351</v>
      </c>
      <c r="CC102" s="419">
        <v>9407</v>
      </c>
      <c r="CD102" s="419">
        <v>9459</v>
      </c>
      <c r="CE102" s="419">
        <v>9510</v>
      </c>
      <c r="CF102" s="419">
        <v>9560</v>
      </c>
      <c r="CG102" s="419">
        <v>9612</v>
      </c>
      <c r="CH102" s="419">
        <v>9665</v>
      </c>
      <c r="CI102" s="419">
        <v>9726</v>
      </c>
      <c r="CJ102" s="419">
        <v>9815</v>
      </c>
      <c r="CK102" s="419">
        <v>0</v>
      </c>
      <c r="CL102" s="419">
        <v>0</v>
      </c>
      <c r="CM102" s="419">
        <v>0</v>
      </c>
      <c r="CN102" s="419">
        <v>0</v>
      </c>
      <c r="CO102" s="419">
        <v>0</v>
      </c>
      <c r="CP102" s="419">
        <v>0</v>
      </c>
      <c r="CQ102" s="419">
        <v>0</v>
      </c>
      <c r="CR102" s="419">
        <v>0</v>
      </c>
      <c r="CS102" s="419">
        <v>0</v>
      </c>
      <c r="CT102" s="419">
        <v>0</v>
      </c>
      <c r="CU102" s="419">
        <v>0</v>
      </c>
      <c r="CV102" s="419">
        <v>0</v>
      </c>
      <c r="CW102" s="419">
        <v>0</v>
      </c>
      <c r="CX102" s="419">
        <v>0</v>
      </c>
      <c r="CY102" s="419">
        <v>0</v>
      </c>
      <c r="CZ102" s="419">
        <v>0</v>
      </c>
      <c r="DA102" s="419">
        <v>0</v>
      </c>
      <c r="DB102" s="419">
        <v>0</v>
      </c>
      <c r="DC102" s="419">
        <v>0</v>
      </c>
      <c r="DD102" s="419">
        <v>0</v>
      </c>
      <c r="DE102" s="419">
        <v>0</v>
      </c>
      <c r="DF102" s="419">
        <v>0</v>
      </c>
      <c r="DG102" s="419">
        <v>0</v>
      </c>
      <c r="DH102" s="419">
        <v>0</v>
      </c>
      <c r="DI102" s="419">
        <v>0</v>
      </c>
      <c r="DJ102" s="419">
        <v>0</v>
      </c>
      <c r="DK102" s="416"/>
    </row>
    <row r="103" spans="1:115" s="420" customFormat="1" ht="16.149999999999999" hidden="1">
      <c r="A103" s="423" t="s">
        <v>4</v>
      </c>
      <c r="B103" s="423">
        <v>2</v>
      </c>
      <c r="C103" s="418" t="s">
        <v>31</v>
      </c>
      <c r="D103" s="419">
        <v>0</v>
      </c>
      <c r="E103" s="419">
        <v>239</v>
      </c>
      <c r="F103" s="419">
        <v>646</v>
      </c>
      <c r="G103" s="419">
        <v>1063</v>
      </c>
      <c r="H103" s="419">
        <v>1493</v>
      </c>
      <c r="I103" s="419">
        <v>1933</v>
      </c>
      <c r="J103" s="419">
        <v>2386</v>
      </c>
      <c r="K103" s="419">
        <v>2449</v>
      </c>
      <c r="L103" s="419">
        <v>2514</v>
      </c>
      <c r="M103" s="419">
        <v>2580</v>
      </c>
      <c r="N103" s="419">
        <v>2647</v>
      </c>
      <c r="O103" s="419">
        <v>2717</v>
      </c>
      <c r="P103" s="419">
        <v>2787</v>
      </c>
      <c r="Q103" s="419">
        <v>2860</v>
      </c>
      <c r="R103" s="419">
        <v>2935</v>
      </c>
      <c r="S103" s="419">
        <v>3011</v>
      </c>
      <c r="T103" s="419">
        <v>3088</v>
      </c>
      <c r="U103" s="419">
        <v>3168</v>
      </c>
      <c r="V103" s="419">
        <v>3249</v>
      </c>
      <c r="W103" s="419">
        <v>3333</v>
      </c>
      <c r="X103" s="419">
        <v>3418</v>
      </c>
      <c r="Y103" s="419">
        <v>3504</v>
      </c>
      <c r="Z103" s="419">
        <v>3593</v>
      </c>
      <c r="AA103" s="419">
        <v>3684</v>
      </c>
      <c r="AB103" s="419">
        <v>3776</v>
      </c>
      <c r="AC103" s="419">
        <v>3871</v>
      </c>
      <c r="AD103" s="419">
        <v>3968</v>
      </c>
      <c r="AE103" s="419">
        <v>4068</v>
      </c>
      <c r="AF103" s="419">
        <v>4169</v>
      </c>
      <c r="AG103" s="419">
        <v>4273</v>
      </c>
      <c r="AH103" s="419">
        <v>4378</v>
      </c>
      <c r="AI103" s="419">
        <v>4485</v>
      </c>
      <c r="AJ103" s="419">
        <v>4595</v>
      </c>
      <c r="AK103" s="419">
        <v>4707</v>
      </c>
      <c r="AL103" s="419">
        <v>4821</v>
      </c>
      <c r="AM103" s="419">
        <v>4936</v>
      </c>
      <c r="AN103" s="419">
        <v>5053</v>
      </c>
      <c r="AO103" s="419">
        <v>5173</v>
      </c>
      <c r="AP103" s="419">
        <v>5294</v>
      </c>
      <c r="AQ103" s="419">
        <v>5418</v>
      </c>
      <c r="AR103" s="419">
        <v>5541</v>
      </c>
      <c r="AS103" s="419">
        <v>5666</v>
      </c>
      <c r="AT103" s="419">
        <v>5792</v>
      </c>
      <c r="AU103" s="419">
        <v>5920</v>
      </c>
      <c r="AV103" s="419">
        <v>6049</v>
      </c>
      <c r="AW103" s="419">
        <v>6176</v>
      </c>
      <c r="AX103" s="419">
        <v>6305</v>
      </c>
      <c r="AY103" s="419">
        <v>6434</v>
      </c>
      <c r="AZ103" s="419">
        <v>6562</v>
      </c>
      <c r="BA103" s="419">
        <v>6691</v>
      </c>
      <c r="BB103" s="419">
        <v>6821</v>
      </c>
      <c r="BC103" s="419">
        <v>6950</v>
      </c>
      <c r="BD103" s="419">
        <v>7079</v>
      </c>
      <c r="BE103" s="419">
        <v>7206</v>
      </c>
      <c r="BF103" s="419">
        <v>7332</v>
      </c>
      <c r="BG103" s="419">
        <v>7456</v>
      </c>
      <c r="BH103" s="419">
        <v>7579</v>
      </c>
      <c r="BI103" s="419">
        <v>7700</v>
      </c>
      <c r="BJ103" s="419">
        <v>7820</v>
      </c>
      <c r="BK103" s="419">
        <v>7937</v>
      </c>
      <c r="BL103" s="419">
        <v>8052</v>
      </c>
      <c r="BM103" s="419">
        <v>8164</v>
      </c>
      <c r="BN103" s="419">
        <v>8274</v>
      </c>
      <c r="BO103" s="419">
        <v>8380</v>
      </c>
      <c r="BP103" s="419">
        <v>8482</v>
      </c>
      <c r="BQ103" s="419">
        <v>8581</v>
      </c>
      <c r="BR103" s="419">
        <v>8676</v>
      </c>
      <c r="BS103" s="419">
        <v>8768</v>
      </c>
      <c r="BT103" s="419">
        <v>8855</v>
      </c>
      <c r="BU103" s="419">
        <v>8938</v>
      </c>
      <c r="BV103" s="419">
        <v>9017</v>
      </c>
      <c r="BW103" s="419">
        <v>9091</v>
      </c>
      <c r="BX103" s="419">
        <v>9162</v>
      </c>
      <c r="BY103" s="419">
        <v>9229</v>
      </c>
      <c r="BZ103" s="419">
        <v>9292</v>
      </c>
      <c r="CA103" s="419">
        <v>9351</v>
      </c>
      <c r="CB103" s="419">
        <v>9407</v>
      </c>
      <c r="CC103" s="419">
        <v>9459</v>
      </c>
      <c r="CD103" s="419">
        <v>9510</v>
      </c>
      <c r="CE103" s="419">
        <v>9560</v>
      </c>
      <c r="CF103" s="419">
        <v>9612</v>
      </c>
      <c r="CG103" s="419">
        <v>9665</v>
      </c>
      <c r="CH103" s="419">
        <v>9726</v>
      </c>
      <c r="CI103" s="419">
        <v>9815</v>
      </c>
      <c r="CJ103" s="419">
        <v>0</v>
      </c>
      <c r="CK103" s="419">
        <v>0</v>
      </c>
      <c r="CL103" s="419">
        <v>0</v>
      </c>
      <c r="CM103" s="419">
        <v>0</v>
      </c>
      <c r="CN103" s="419">
        <v>0</v>
      </c>
      <c r="CO103" s="419">
        <v>0</v>
      </c>
      <c r="CP103" s="419">
        <v>0</v>
      </c>
      <c r="CQ103" s="419">
        <v>0</v>
      </c>
      <c r="CR103" s="419">
        <v>0</v>
      </c>
      <c r="CS103" s="419">
        <v>0</v>
      </c>
      <c r="CT103" s="419">
        <v>0</v>
      </c>
      <c r="CU103" s="419">
        <v>0</v>
      </c>
      <c r="CV103" s="419">
        <v>0</v>
      </c>
      <c r="CW103" s="419">
        <v>0</v>
      </c>
      <c r="CX103" s="419">
        <v>0</v>
      </c>
      <c r="CY103" s="419">
        <v>0</v>
      </c>
      <c r="CZ103" s="419">
        <v>0</v>
      </c>
      <c r="DA103" s="419">
        <v>0</v>
      </c>
      <c r="DB103" s="419">
        <v>0</v>
      </c>
      <c r="DC103" s="419">
        <v>0</v>
      </c>
      <c r="DD103" s="419">
        <v>0</v>
      </c>
      <c r="DE103" s="419">
        <v>0</v>
      </c>
      <c r="DF103" s="419">
        <v>0</v>
      </c>
      <c r="DG103" s="419">
        <v>0</v>
      </c>
      <c r="DH103" s="419">
        <v>0</v>
      </c>
      <c r="DI103" s="419">
        <v>0</v>
      </c>
      <c r="DJ103" s="419">
        <v>0</v>
      </c>
      <c r="DK103" s="416"/>
    </row>
    <row r="104" spans="1:115" s="420" customFormat="1" ht="16.149999999999999" hidden="1">
      <c r="A104" s="423" t="s">
        <v>4</v>
      </c>
      <c r="B104" s="423">
        <v>2</v>
      </c>
      <c r="C104" s="418" t="s">
        <v>32</v>
      </c>
      <c r="D104" s="419">
        <v>0</v>
      </c>
      <c r="E104" s="419">
        <v>246</v>
      </c>
      <c r="F104" s="419">
        <v>663</v>
      </c>
      <c r="G104" s="419">
        <v>1092</v>
      </c>
      <c r="H104" s="419">
        <v>1532</v>
      </c>
      <c r="I104" s="419">
        <v>1984</v>
      </c>
      <c r="J104" s="419">
        <v>2449</v>
      </c>
      <c r="K104" s="419">
        <v>2514</v>
      </c>
      <c r="L104" s="419">
        <v>2580</v>
      </c>
      <c r="M104" s="419">
        <v>2647</v>
      </c>
      <c r="N104" s="419">
        <v>2717</v>
      </c>
      <c r="O104" s="419">
        <v>2787</v>
      </c>
      <c r="P104" s="419">
        <v>2860</v>
      </c>
      <c r="Q104" s="419">
        <v>2935</v>
      </c>
      <c r="R104" s="419">
        <v>3011</v>
      </c>
      <c r="S104" s="419">
        <v>3088</v>
      </c>
      <c r="T104" s="419">
        <v>3168</v>
      </c>
      <c r="U104" s="419">
        <v>3249</v>
      </c>
      <c r="V104" s="419">
        <v>3333</v>
      </c>
      <c r="W104" s="419">
        <v>3418</v>
      </c>
      <c r="X104" s="419">
        <v>3504</v>
      </c>
      <c r="Y104" s="419">
        <v>3593</v>
      </c>
      <c r="Z104" s="419">
        <v>3684</v>
      </c>
      <c r="AA104" s="419">
        <v>3776</v>
      </c>
      <c r="AB104" s="419">
        <v>3871</v>
      </c>
      <c r="AC104" s="419">
        <v>3968</v>
      </c>
      <c r="AD104" s="419">
        <v>4068</v>
      </c>
      <c r="AE104" s="419">
        <v>4169</v>
      </c>
      <c r="AF104" s="419">
        <v>4273</v>
      </c>
      <c r="AG104" s="419">
        <v>4378</v>
      </c>
      <c r="AH104" s="419">
        <v>4485</v>
      </c>
      <c r="AI104" s="419">
        <v>4595</v>
      </c>
      <c r="AJ104" s="419">
        <v>4707</v>
      </c>
      <c r="AK104" s="419">
        <v>4821</v>
      </c>
      <c r="AL104" s="419">
        <v>4936</v>
      </c>
      <c r="AM104" s="419">
        <v>5053</v>
      </c>
      <c r="AN104" s="419">
        <v>5173</v>
      </c>
      <c r="AO104" s="419">
        <v>5294</v>
      </c>
      <c r="AP104" s="419">
        <v>5418</v>
      </c>
      <c r="AQ104" s="419">
        <v>5541</v>
      </c>
      <c r="AR104" s="419">
        <v>5666</v>
      </c>
      <c r="AS104" s="419">
        <v>5792</v>
      </c>
      <c r="AT104" s="419">
        <v>5920</v>
      </c>
      <c r="AU104" s="419">
        <v>6049</v>
      </c>
      <c r="AV104" s="419">
        <v>6176</v>
      </c>
      <c r="AW104" s="419">
        <v>6305</v>
      </c>
      <c r="AX104" s="419">
        <v>6434</v>
      </c>
      <c r="AY104" s="419">
        <v>6562</v>
      </c>
      <c r="AZ104" s="419">
        <v>6691</v>
      </c>
      <c r="BA104" s="419">
        <v>6821</v>
      </c>
      <c r="BB104" s="419">
        <v>6950</v>
      </c>
      <c r="BC104" s="419">
        <v>7079</v>
      </c>
      <c r="BD104" s="419">
        <v>7206</v>
      </c>
      <c r="BE104" s="419">
        <v>7332</v>
      </c>
      <c r="BF104" s="419">
        <v>7456</v>
      </c>
      <c r="BG104" s="419">
        <v>7579</v>
      </c>
      <c r="BH104" s="419">
        <v>7700</v>
      </c>
      <c r="BI104" s="419">
        <v>7820</v>
      </c>
      <c r="BJ104" s="419">
        <v>7937</v>
      </c>
      <c r="BK104" s="419">
        <v>8052</v>
      </c>
      <c r="BL104" s="419">
        <v>8164</v>
      </c>
      <c r="BM104" s="419">
        <v>8274</v>
      </c>
      <c r="BN104" s="419">
        <v>8380</v>
      </c>
      <c r="BO104" s="419">
        <v>8482</v>
      </c>
      <c r="BP104" s="419">
        <v>8581</v>
      </c>
      <c r="BQ104" s="419">
        <v>8676</v>
      </c>
      <c r="BR104" s="419">
        <v>8768</v>
      </c>
      <c r="BS104" s="419">
        <v>8855</v>
      </c>
      <c r="BT104" s="419">
        <v>8938</v>
      </c>
      <c r="BU104" s="419">
        <v>9017</v>
      </c>
      <c r="BV104" s="419">
        <v>9091</v>
      </c>
      <c r="BW104" s="419">
        <v>9162</v>
      </c>
      <c r="BX104" s="419">
        <v>9229</v>
      </c>
      <c r="BY104" s="419">
        <v>9292</v>
      </c>
      <c r="BZ104" s="419">
        <v>9351</v>
      </c>
      <c r="CA104" s="419">
        <v>9407</v>
      </c>
      <c r="CB104" s="419">
        <v>9459</v>
      </c>
      <c r="CC104" s="419">
        <v>9510</v>
      </c>
      <c r="CD104" s="419">
        <v>9560</v>
      </c>
      <c r="CE104" s="419">
        <v>9612</v>
      </c>
      <c r="CF104" s="419">
        <v>9665</v>
      </c>
      <c r="CG104" s="419">
        <v>9726</v>
      </c>
      <c r="CH104" s="419">
        <v>9815</v>
      </c>
      <c r="CI104" s="419">
        <v>0</v>
      </c>
      <c r="CJ104" s="419">
        <v>0</v>
      </c>
      <c r="CK104" s="419">
        <v>0</v>
      </c>
      <c r="CL104" s="419">
        <v>0</v>
      </c>
      <c r="CM104" s="419">
        <v>0</v>
      </c>
      <c r="CN104" s="419">
        <v>0</v>
      </c>
      <c r="CO104" s="419">
        <v>0</v>
      </c>
      <c r="CP104" s="419">
        <v>0</v>
      </c>
      <c r="CQ104" s="419">
        <v>0</v>
      </c>
      <c r="CR104" s="419">
        <v>0</v>
      </c>
      <c r="CS104" s="419">
        <v>0</v>
      </c>
      <c r="CT104" s="419">
        <v>0</v>
      </c>
      <c r="CU104" s="419">
        <v>0</v>
      </c>
      <c r="CV104" s="419">
        <v>0</v>
      </c>
      <c r="CW104" s="419">
        <v>0</v>
      </c>
      <c r="CX104" s="419">
        <v>0</v>
      </c>
      <c r="CY104" s="419">
        <v>0</v>
      </c>
      <c r="CZ104" s="419">
        <v>0</v>
      </c>
      <c r="DA104" s="419">
        <v>0</v>
      </c>
      <c r="DB104" s="419">
        <v>0</v>
      </c>
      <c r="DC104" s="419">
        <v>0</v>
      </c>
      <c r="DD104" s="419">
        <v>0</v>
      </c>
      <c r="DE104" s="419">
        <v>0</v>
      </c>
      <c r="DF104" s="419">
        <v>0</v>
      </c>
      <c r="DG104" s="419">
        <v>0</v>
      </c>
      <c r="DH104" s="419">
        <v>0</v>
      </c>
      <c r="DI104" s="419">
        <v>0</v>
      </c>
      <c r="DJ104" s="419">
        <v>0</v>
      </c>
      <c r="DK104" s="416"/>
    </row>
    <row r="105" spans="1:115" s="420" customFormat="1" ht="16.149999999999999" hidden="1">
      <c r="A105" s="423" t="s">
        <v>4</v>
      </c>
      <c r="B105" s="423">
        <v>2</v>
      </c>
      <c r="C105" s="418" t="s">
        <v>33</v>
      </c>
      <c r="D105" s="419">
        <v>0</v>
      </c>
      <c r="E105" s="419">
        <v>252</v>
      </c>
      <c r="F105" s="419">
        <v>680</v>
      </c>
      <c r="G105" s="419">
        <v>1120</v>
      </c>
      <c r="H105" s="419">
        <v>1572</v>
      </c>
      <c r="I105" s="419">
        <v>2037</v>
      </c>
      <c r="J105" s="419">
        <v>2514</v>
      </c>
      <c r="K105" s="419">
        <v>2580</v>
      </c>
      <c r="L105" s="419">
        <v>2647</v>
      </c>
      <c r="M105" s="419">
        <v>2717</v>
      </c>
      <c r="N105" s="419">
        <v>2787</v>
      </c>
      <c r="O105" s="419">
        <v>2860</v>
      </c>
      <c r="P105" s="419">
        <v>2935</v>
      </c>
      <c r="Q105" s="419">
        <v>3011</v>
      </c>
      <c r="R105" s="419">
        <v>3088</v>
      </c>
      <c r="S105" s="419">
        <v>3168</v>
      </c>
      <c r="T105" s="419">
        <v>3249</v>
      </c>
      <c r="U105" s="419">
        <v>3333</v>
      </c>
      <c r="V105" s="419">
        <v>3418</v>
      </c>
      <c r="W105" s="419">
        <v>3504</v>
      </c>
      <c r="X105" s="419">
        <v>3593</v>
      </c>
      <c r="Y105" s="419">
        <v>3684</v>
      </c>
      <c r="Z105" s="419">
        <v>3776</v>
      </c>
      <c r="AA105" s="419">
        <v>3871</v>
      </c>
      <c r="AB105" s="419">
        <v>3968</v>
      </c>
      <c r="AC105" s="419">
        <v>4068</v>
      </c>
      <c r="AD105" s="419">
        <v>4169</v>
      </c>
      <c r="AE105" s="419">
        <v>4273</v>
      </c>
      <c r="AF105" s="419">
        <v>4378</v>
      </c>
      <c r="AG105" s="419">
        <v>4485</v>
      </c>
      <c r="AH105" s="419">
        <v>4595</v>
      </c>
      <c r="AI105" s="419">
        <v>4707</v>
      </c>
      <c r="AJ105" s="419">
        <v>4821</v>
      </c>
      <c r="AK105" s="419">
        <v>4936</v>
      </c>
      <c r="AL105" s="419">
        <v>5053</v>
      </c>
      <c r="AM105" s="419">
        <v>5173</v>
      </c>
      <c r="AN105" s="419">
        <v>5294</v>
      </c>
      <c r="AO105" s="419">
        <v>5418</v>
      </c>
      <c r="AP105" s="419">
        <v>5541</v>
      </c>
      <c r="AQ105" s="419">
        <v>5666</v>
      </c>
      <c r="AR105" s="419">
        <v>5792</v>
      </c>
      <c r="AS105" s="419">
        <v>5920</v>
      </c>
      <c r="AT105" s="419">
        <v>6049</v>
      </c>
      <c r="AU105" s="419">
        <v>6176</v>
      </c>
      <c r="AV105" s="419">
        <v>6305</v>
      </c>
      <c r="AW105" s="419">
        <v>6434</v>
      </c>
      <c r="AX105" s="419">
        <v>6562</v>
      </c>
      <c r="AY105" s="419">
        <v>6691</v>
      </c>
      <c r="AZ105" s="419">
        <v>6821</v>
      </c>
      <c r="BA105" s="419">
        <v>6950</v>
      </c>
      <c r="BB105" s="419">
        <v>7079</v>
      </c>
      <c r="BC105" s="419">
        <v>7206</v>
      </c>
      <c r="BD105" s="419">
        <v>7332</v>
      </c>
      <c r="BE105" s="419">
        <v>7456</v>
      </c>
      <c r="BF105" s="419">
        <v>7579</v>
      </c>
      <c r="BG105" s="419">
        <v>7700</v>
      </c>
      <c r="BH105" s="419">
        <v>7820</v>
      </c>
      <c r="BI105" s="419">
        <v>7937</v>
      </c>
      <c r="BJ105" s="419">
        <v>8052</v>
      </c>
      <c r="BK105" s="419">
        <v>8164</v>
      </c>
      <c r="BL105" s="419">
        <v>8274</v>
      </c>
      <c r="BM105" s="419">
        <v>8380</v>
      </c>
      <c r="BN105" s="419">
        <v>8482</v>
      </c>
      <c r="BO105" s="419">
        <v>8581</v>
      </c>
      <c r="BP105" s="419">
        <v>8676</v>
      </c>
      <c r="BQ105" s="419">
        <v>8768</v>
      </c>
      <c r="BR105" s="419">
        <v>8855</v>
      </c>
      <c r="BS105" s="419">
        <v>8938</v>
      </c>
      <c r="BT105" s="419">
        <v>9017</v>
      </c>
      <c r="BU105" s="419">
        <v>9091</v>
      </c>
      <c r="BV105" s="419">
        <v>9162</v>
      </c>
      <c r="BW105" s="419">
        <v>9229</v>
      </c>
      <c r="BX105" s="419">
        <v>9292</v>
      </c>
      <c r="BY105" s="419">
        <v>9351</v>
      </c>
      <c r="BZ105" s="419">
        <v>9407</v>
      </c>
      <c r="CA105" s="419">
        <v>9459</v>
      </c>
      <c r="CB105" s="419">
        <v>9510</v>
      </c>
      <c r="CC105" s="419">
        <v>9560</v>
      </c>
      <c r="CD105" s="419">
        <v>9612</v>
      </c>
      <c r="CE105" s="419">
        <v>9665</v>
      </c>
      <c r="CF105" s="419">
        <v>9726</v>
      </c>
      <c r="CG105" s="419">
        <v>9815</v>
      </c>
      <c r="CH105" s="419">
        <v>0</v>
      </c>
      <c r="CI105" s="419">
        <v>0</v>
      </c>
      <c r="CJ105" s="419">
        <v>0</v>
      </c>
      <c r="CK105" s="419">
        <v>0</v>
      </c>
      <c r="CL105" s="419">
        <v>0</v>
      </c>
      <c r="CM105" s="419">
        <v>0</v>
      </c>
      <c r="CN105" s="419">
        <v>0</v>
      </c>
      <c r="CO105" s="419">
        <v>0</v>
      </c>
      <c r="CP105" s="419">
        <v>0</v>
      </c>
      <c r="CQ105" s="419">
        <v>0</v>
      </c>
      <c r="CR105" s="419">
        <v>0</v>
      </c>
      <c r="CS105" s="419">
        <v>0</v>
      </c>
      <c r="CT105" s="419">
        <v>0</v>
      </c>
      <c r="CU105" s="419">
        <v>0</v>
      </c>
      <c r="CV105" s="419">
        <v>0</v>
      </c>
      <c r="CW105" s="419">
        <v>0</v>
      </c>
      <c r="CX105" s="419">
        <v>0</v>
      </c>
      <c r="CY105" s="419">
        <v>0</v>
      </c>
      <c r="CZ105" s="419">
        <v>0</v>
      </c>
      <c r="DA105" s="419">
        <v>0</v>
      </c>
      <c r="DB105" s="419">
        <v>0</v>
      </c>
      <c r="DC105" s="419">
        <v>0</v>
      </c>
      <c r="DD105" s="419">
        <v>0</v>
      </c>
      <c r="DE105" s="419">
        <v>0</v>
      </c>
      <c r="DF105" s="419">
        <v>0</v>
      </c>
      <c r="DG105" s="419">
        <v>0</v>
      </c>
      <c r="DH105" s="419">
        <v>0</v>
      </c>
      <c r="DI105" s="419">
        <v>0</v>
      </c>
      <c r="DJ105" s="419">
        <v>0</v>
      </c>
      <c r="DK105" s="416"/>
    </row>
    <row r="106" spans="1:115" s="420" customFormat="1" ht="16.149999999999999" hidden="1">
      <c r="A106" s="423" t="s">
        <v>4</v>
      </c>
      <c r="B106" s="423">
        <v>2</v>
      </c>
      <c r="C106" s="418" t="s">
        <v>34</v>
      </c>
      <c r="D106" s="419">
        <v>0</v>
      </c>
      <c r="E106" s="419">
        <v>259</v>
      </c>
      <c r="F106" s="419">
        <v>698</v>
      </c>
      <c r="G106" s="419">
        <v>1150</v>
      </c>
      <c r="H106" s="419">
        <v>1613</v>
      </c>
      <c r="I106" s="419">
        <v>2090</v>
      </c>
      <c r="J106" s="419">
        <v>2580</v>
      </c>
      <c r="K106" s="419">
        <v>2647</v>
      </c>
      <c r="L106" s="419">
        <v>2717</v>
      </c>
      <c r="M106" s="419">
        <v>2787</v>
      </c>
      <c r="N106" s="419">
        <v>2860</v>
      </c>
      <c r="O106" s="419">
        <v>2935</v>
      </c>
      <c r="P106" s="419">
        <v>3011</v>
      </c>
      <c r="Q106" s="419">
        <v>3088</v>
      </c>
      <c r="R106" s="419">
        <v>3168</v>
      </c>
      <c r="S106" s="419">
        <v>3249</v>
      </c>
      <c r="T106" s="419">
        <v>3333</v>
      </c>
      <c r="U106" s="419">
        <v>3418</v>
      </c>
      <c r="V106" s="419">
        <v>3504</v>
      </c>
      <c r="W106" s="419">
        <v>3593</v>
      </c>
      <c r="X106" s="419">
        <v>3684</v>
      </c>
      <c r="Y106" s="419">
        <v>3776</v>
      </c>
      <c r="Z106" s="419">
        <v>3871</v>
      </c>
      <c r="AA106" s="419">
        <v>3968</v>
      </c>
      <c r="AB106" s="419">
        <v>4068</v>
      </c>
      <c r="AC106" s="419">
        <v>4169</v>
      </c>
      <c r="AD106" s="419">
        <v>4273</v>
      </c>
      <c r="AE106" s="419">
        <v>4378</v>
      </c>
      <c r="AF106" s="419">
        <v>4485</v>
      </c>
      <c r="AG106" s="419">
        <v>4595</v>
      </c>
      <c r="AH106" s="419">
        <v>4707</v>
      </c>
      <c r="AI106" s="419">
        <v>4821</v>
      </c>
      <c r="AJ106" s="419">
        <v>4936</v>
      </c>
      <c r="AK106" s="419">
        <v>5053</v>
      </c>
      <c r="AL106" s="419">
        <v>5173</v>
      </c>
      <c r="AM106" s="419">
        <v>5294</v>
      </c>
      <c r="AN106" s="419">
        <v>5418</v>
      </c>
      <c r="AO106" s="419">
        <v>5541</v>
      </c>
      <c r="AP106" s="419">
        <v>5666</v>
      </c>
      <c r="AQ106" s="419">
        <v>5792</v>
      </c>
      <c r="AR106" s="419">
        <v>5920</v>
      </c>
      <c r="AS106" s="419">
        <v>6049</v>
      </c>
      <c r="AT106" s="419">
        <v>6176</v>
      </c>
      <c r="AU106" s="419">
        <v>6305</v>
      </c>
      <c r="AV106" s="419">
        <v>6434</v>
      </c>
      <c r="AW106" s="419">
        <v>6562</v>
      </c>
      <c r="AX106" s="419">
        <v>6691</v>
      </c>
      <c r="AY106" s="419">
        <v>6821</v>
      </c>
      <c r="AZ106" s="419">
        <v>6950</v>
      </c>
      <c r="BA106" s="419">
        <v>7079</v>
      </c>
      <c r="BB106" s="419">
        <v>7206</v>
      </c>
      <c r="BC106" s="419">
        <v>7332</v>
      </c>
      <c r="BD106" s="419">
        <v>7456</v>
      </c>
      <c r="BE106" s="419">
        <v>7579</v>
      </c>
      <c r="BF106" s="419">
        <v>7700</v>
      </c>
      <c r="BG106" s="419">
        <v>7820</v>
      </c>
      <c r="BH106" s="419">
        <v>7937</v>
      </c>
      <c r="BI106" s="419">
        <v>8052</v>
      </c>
      <c r="BJ106" s="419">
        <v>8164</v>
      </c>
      <c r="BK106" s="419">
        <v>8274</v>
      </c>
      <c r="BL106" s="419">
        <v>8380</v>
      </c>
      <c r="BM106" s="419">
        <v>8482</v>
      </c>
      <c r="BN106" s="419">
        <v>8581</v>
      </c>
      <c r="BO106" s="419">
        <v>8676</v>
      </c>
      <c r="BP106" s="419">
        <v>8768</v>
      </c>
      <c r="BQ106" s="419">
        <v>8855</v>
      </c>
      <c r="BR106" s="419">
        <v>8938</v>
      </c>
      <c r="BS106" s="419">
        <v>9017</v>
      </c>
      <c r="BT106" s="419">
        <v>9091</v>
      </c>
      <c r="BU106" s="419">
        <v>9162</v>
      </c>
      <c r="BV106" s="419">
        <v>9229</v>
      </c>
      <c r="BW106" s="419">
        <v>9292</v>
      </c>
      <c r="BX106" s="419">
        <v>9351</v>
      </c>
      <c r="BY106" s="419">
        <v>9407</v>
      </c>
      <c r="BZ106" s="419">
        <v>9459</v>
      </c>
      <c r="CA106" s="419">
        <v>9510</v>
      </c>
      <c r="CB106" s="419">
        <v>9560</v>
      </c>
      <c r="CC106" s="419">
        <v>9612</v>
      </c>
      <c r="CD106" s="419">
        <v>9665</v>
      </c>
      <c r="CE106" s="419">
        <v>9726</v>
      </c>
      <c r="CF106" s="419">
        <v>9815</v>
      </c>
      <c r="CG106" s="419">
        <v>0</v>
      </c>
      <c r="CH106" s="419">
        <v>0</v>
      </c>
      <c r="CI106" s="419">
        <v>0</v>
      </c>
      <c r="CJ106" s="419">
        <v>0</v>
      </c>
      <c r="CK106" s="419">
        <v>0</v>
      </c>
      <c r="CL106" s="419">
        <v>0</v>
      </c>
      <c r="CM106" s="419">
        <v>0</v>
      </c>
      <c r="CN106" s="419">
        <v>0</v>
      </c>
      <c r="CO106" s="419">
        <v>0</v>
      </c>
      <c r="CP106" s="419">
        <v>0</v>
      </c>
      <c r="CQ106" s="419">
        <v>0</v>
      </c>
      <c r="CR106" s="419">
        <v>0</v>
      </c>
      <c r="CS106" s="419">
        <v>0</v>
      </c>
      <c r="CT106" s="419">
        <v>0</v>
      </c>
      <c r="CU106" s="419">
        <v>0</v>
      </c>
      <c r="CV106" s="419">
        <v>0</v>
      </c>
      <c r="CW106" s="419">
        <v>0</v>
      </c>
      <c r="CX106" s="419">
        <v>0</v>
      </c>
      <c r="CY106" s="419">
        <v>0</v>
      </c>
      <c r="CZ106" s="419">
        <v>0</v>
      </c>
      <c r="DA106" s="419">
        <v>0</v>
      </c>
      <c r="DB106" s="419">
        <v>0</v>
      </c>
      <c r="DC106" s="419">
        <v>0</v>
      </c>
      <c r="DD106" s="419">
        <v>0</v>
      </c>
      <c r="DE106" s="419">
        <v>0</v>
      </c>
      <c r="DF106" s="419">
        <v>0</v>
      </c>
      <c r="DG106" s="419">
        <v>0</v>
      </c>
      <c r="DH106" s="419">
        <v>0</v>
      </c>
      <c r="DI106" s="419">
        <v>0</v>
      </c>
      <c r="DJ106" s="419">
        <v>0</v>
      </c>
      <c r="DK106" s="416"/>
    </row>
    <row r="107" spans="1:115" s="420" customFormat="1" ht="16.149999999999999" hidden="1">
      <c r="A107" s="423" t="s">
        <v>4</v>
      </c>
      <c r="B107" s="423">
        <v>2</v>
      </c>
      <c r="C107" s="418" t="s">
        <v>35</v>
      </c>
      <c r="D107" s="419">
        <v>0</v>
      </c>
      <c r="E107" s="419">
        <v>266</v>
      </c>
      <c r="F107" s="419">
        <v>717</v>
      </c>
      <c r="G107" s="419">
        <v>1180</v>
      </c>
      <c r="H107" s="419">
        <v>1656</v>
      </c>
      <c r="I107" s="419">
        <v>2145</v>
      </c>
      <c r="J107" s="419">
        <v>2647</v>
      </c>
      <c r="K107" s="419">
        <v>2717</v>
      </c>
      <c r="L107" s="419">
        <v>2787</v>
      </c>
      <c r="M107" s="419">
        <v>2860</v>
      </c>
      <c r="N107" s="419">
        <v>2935</v>
      </c>
      <c r="O107" s="419">
        <v>3011</v>
      </c>
      <c r="P107" s="419">
        <v>3088</v>
      </c>
      <c r="Q107" s="419">
        <v>3168</v>
      </c>
      <c r="R107" s="419">
        <v>3249</v>
      </c>
      <c r="S107" s="419">
        <v>3333</v>
      </c>
      <c r="T107" s="419">
        <v>3418</v>
      </c>
      <c r="U107" s="419">
        <v>3504</v>
      </c>
      <c r="V107" s="419">
        <v>3593</v>
      </c>
      <c r="W107" s="419">
        <v>3684</v>
      </c>
      <c r="X107" s="419">
        <v>3776</v>
      </c>
      <c r="Y107" s="419">
        <v>3871</v>
      </c>
      <c r="Z107" s="419">
        <v>3968</v>
      </c>
      <c r="AA107" s="419">
        <v>4068</v>
      </c>
      <c r="AB107" s="419">
        <v>4169</v>
      </c>
      <c r="AC107" s="419">
        <v>4273</v>
      </c>
      <c r="AD107" s="419">
        <v>4378</v>
      </c>
      <c r="AE107" s="419">
        <v>4485</v>
      </c>
      <c r="AF107" s="419">
        <v>4595</v>
      </c>
      <c r="AG107" s="419">
        <v>4707</v>
      </c>
      <c r="AH107" s="419">
        <v>4821</v>
      </c>
      <c r="AI107" s="419">
        <v>4936</v>
      </c>
      <c r="AJ107" s="419">
        <v>5053</v>
      </c>
      <c r="AK107" s="419">
        <v>5173</v>
      </c>
      <c r="AL107" s="419">
        <v>5294</v>
      </c>
      <c r="AM107" s="419">
        <v>5418</v>
      </c>
      <c r="AN107" s="419">
        <v>5541</v>
      </c>
      <c r="AO107" s="419">
        <v>5666</v>
      </c>
      <c r="AP107" s="419">
        <v>5792</v>
      </c>
      <c r="AQ107" s="419">
        <v>5920</v>
      </c>
      <c r="AR107" s="419">
        <v>6049</v>
      </c>
      <c r="AS107" s="419">
        <v>6176</v>
      </c>
      <c r="AT107" s="419">
        <v>6305</v>
      </c>
      <c r="AU107" s="419">
        <v>6434</v>
      </c>
      <c r="AV107" s="419">
        <v>6562</v>
      </c>
      <c r="AW107" s="419">
        <v>6691</v>
      </c>
      <c r="AX107" s="419">
        <v>6821</v>
      </c>
      <c r="AY107" s="419">
        <v>6950</v>
      </c>
      <c r="AZ107" s="419">
        <v>7079</v>
      </c>
      <c r="BA107" s="419">
        <v>7206</v>
      </c>
      <c r="BB107" s="419">
        <v>7332</v>
      </c>
      <c r="BC107" s="419">
        <v>7456</v>
      </c>
      <c r="BD107" s="419">
        <v>7579</v>
      </c>
      <c r="BE107" s="419">
        <v>7700</v>
      </c>
      <c r="BF107" s="419">
        <v>7820</v>
      </c>
      <c r="BG107" s="419">
        <v>7937</v>
      </c>
      <c r="BH107" s="419">
        <v>8052</v>
      </c>
      <c r="BI107" s="419">
        <v>8164</v>
      </c>
      <c r="BJ107" s="419">
        <v>8274</v>
      </c>
      <c r="BK107" s="419">
        <v>8380</v>
      </c>
      <c r="BL107" s="419">
        <v>8482</v>
      </c>
      <c r="BM107" s="419">
        <v>8581</v>
      </c>
      <c r="BN107" s="419">
        <v>8676</v>
      </c>
      <c r="BO107" s="419">
        <v>8768</v>
      </c>
      <c r="BP107" s="419">
        <v>8855</v>
      </c>
      <c r="BQ107" s="419">
        <v>8938</v>
      </c>
      <c r="BR107" s="419">
        <v>9017</v>
      </c>
      <c r="BS107" s="419">
        <v>9091</v>
      </c>
      <c r="BT107" s="419">
        <v>9162</v>
      </c>
      <c r="BU107" s="419">
        <v>9229</v>
      </c>
      <c r="BV107" s="419">
        <v>9292</v>
      </c>
      <c r="BW107" s="419">
        <v>9351</v>
      </c>
      <c r="BX107" s="419">
        <v>9407</v>
      </c>
      <c r="BY107" s="419">
        <v>9459</v>
      </c>
      <c r="BZ107" s="419">
        <v>9510</v>
      </c>
      <c r="CA107" s="419">
        <v>9560</v>
      </c>
      <c r="CB107" s="419">
        <v>9612</v>
      </c>
      <c r="CC107" s="419">
        <v>9665</v>
      </c>
      <c r="CD107" s="419">
        <v>9726</v>
      </c>
      <c r="CE107" s="419">
        <v>9815</v>
      </c>
      <c r="CF107" s="419">
        <v>0</v>
      </c>
      <c r="CG107" s="419">
        <v>0</v>
      </c>
      <c r="CH107" s="419">
        <v>0</v>
      </c>
      <c r="CI107" s="419">
        <v>0</v>
      </c>
      <c r="CJ107" s="419">
        <v>0</v>
      </c>
      <c r="CK107" s="419">
        <v>0</v>
      </c>
      <c r="CL107" s="419">
        <v>0</v>
      </c>
      <c r="CM107" s="419">
        <v>0</v>
      </c>
      <c r="CN107" s="419">
        <v>0</v>
      </c>
      <c r="CO107" s="419">
        <v>0</v>
      </c>
      <c r="CP107" s="419">
        <v>0</v>
      </c>
      <c r="CQ107" s="419">
        <v>0</v>
      </c>
      <c r="CR107" s="419">
        <v>0</v>
      </c>
      <c r="CS107" s="419">
        <v>0</v>
      </c>
      <c r="CT107" s="419">
        <v>0</v>
      </c>
      <c r="CU107" s="419">
        <v>0</v>
      </c>
      <c r="CV107" s="419">
        <v>0</v>
      </c>
      <c r="CW107" s="419">
        <v>0</v>
      </c>
      <c r="CX107" s="419">
        <v>0</v>
      </c>
      <c r="CY107" s="419">
        <v>0</v>
      </c>
      <c r="CZ107" s="419">
        <v>0</v>
      </c>
      <c r="DA107" s="419">
        <v>0</v>
      </c>
      <c r="DB107" s="419">
        <v>0</v>
      </c>
      <c r="DC107" s="419">
        <v>0</v>
      </c>
      <c r="DD107" s="419">
        <v>0</v>
      </c>
      <c r="DE107" s="419">
        <v>0</v>
      </c>
      <c r="DF107" s="419">
        <v>0</v>
      </c>
      <c r="DG107" s="419">
        <v>0</v>
      </c>
      <c r="DH107" s="419">
        <v>0</v>
      </c>
      <c r="DI107" s="419">
        <v>0</v>
      </c>
      <c r="DJ107" s="419">
        <v>0</v>
      </c>
      <c r="DK107" s="416"/>
    </row>
    <row r="108" spans="1:115" s="420" customFormat="1" ht="16.149999999999999" hidden="1">
      <c r="A108" s="423" t="s">
        <v>4</v>
      </c>
      <c r="B108" s="423">
        <v>2</v>
      </c>
      <c r="C108" s="418" t="s">
        <v>36</v>
      </c>
      <c r="D108" s="419">
        <v>0</v>
      </c>
      <c r="E108" s="419">
        <v>273</v>
      </c>
      <c r="F108" s="419">
        <v>735</v>
      </c>
      <c r="G108" s="419">
        <v>1211</v>
      </c>
      <c r="H108" s="419">
        <v>1699</v>
      </c>
      <c r="I108" s="419">
        <v>2201</v>
      </c>
      <c r="J108" s="419">
        <v>2717</v>
      </c>
      <c r="K108" s="419">
        <v>2787</v>
      </c>
      <c r="L108" s="419">
        <v>2860</v>
      </c>
      <c r="M108" s="419">
        <v>2935</v>
      </c>
      <c r="N108" s="419">
        <v>3011</v>
      </c>
      <c r="O108" s="419">
        <v>3088</v>
      </c>
      <c r="P108" s="419">
        <v>3168</v>
      </c>
      <c r="Q108" s="419">
        <v>3249</v>
      </c>
      <c r="R108" s="419">
        <v>3333</v>
      </c>
      <c r="S108" s="419">
        <v>3418</v>
      </c>
      <c r="T108" s="419">
        <v>3504</v>
      </c>
      <c r="U108" s="419">
        <v>3593</v>
      </c>
      <c r="V108" s="419">
        <v>3684</v>
      </c>
      <c r="W108" s="419">
        <v>3776</v>
      </c>
      <c r="X108" s="419">
        <v>3871</v>
      </c>
      <c r="Y108" s="419">
        <v>3968</v>
      </c>
      <c r="Z108" s="419">
        <v>4068</v>
      </c>
      <c r="AA108" s="419">
        <v>4169</v>
      </c>
      <c r="AB108" s="419">
        <v>4273</v>
      </c>
      <c r="AC108" s="419">
        <v>4378</v>
      </c>
      <c r="AD108" s="419">
        <v>4485</v>
      </c>
      <c r="AE108" s="419">
        <v>4595</v>
      </c>
      <c r="AF108" s="419">
        <v>4707</v>
      </c>
      <c r="AG108" s="419">
        <v>4821</v>
      </c>
      <c r="AH108" s="419">
        <v>4936</v>
      </c>
      <c r="AI108" s="419">
        <v>5053</v>
      </c>
      <c r="AJ108" s="419">
        <v>5173</v>
      </c>
      <c r="AK108" s="419">
        <v>5294</v>
      </c>
      <c r="AL108" s="419">
        <v>5418</v>
      </c>
      <c r="AM108" s="419">
        <v>5541</v>
      </c>
      <c r="AN108" s="419">
        <v>5666</v>
      </c>
      <c r="AO108" s="419">
        <v>5792</v>
      </c>
      <c r="AP108" s="419">
        <v>5920</v>
      </c>
      <c r="AQ108" s="419">
        <v>6049</v>
      </c>
      <c r="AR108" s="419">
        <v>6176</v>
      </c>
      <c r="AS108" s="419">
        <v>6305</v>
      </c>
      <c r="AT108" s="419">
        <v>6434</v>
      </c>
      <c r="AU108" s="419">
        <v>6562</v>
      </c>
      <c r="AV108" s="419">
        <v>6691</v>
      </c>
      <c r="AW108" s="419">
        <v>6821</v>
      </c>
      <c r="AX108" s="419">
        <v>6950</v>
      </c>
      <c r="AY108" s="419">
        <v>7079</v>
      </c>
      <c r="AZ108" s="419">
        <v>7206</v>
      </c>
      <c r="BA108" s="419">
        <v>7332</v>
      </c>
      <c r="BB108" s="419">
        <v>7456</v>
      </c>
      <c r="BC108" s="419">
        <v>7579</v>
      </c>
      <c r="BD108" s="419">
        <v>7700</v>
      </c>
      <c r="BE108" s="419">
        <v>7820</v>
      </c>
      <c r="BF108" s="419">
        <v>7937</v>
      </c>
      <c r="BG108" s="419">
        <v>8052</v>
      </c>
      <c r="BH108" s="419">
        <v>8164</v>
      </c>
      <c r="BI108" s="419">
        <v>8274</v>
      </c>
      <c r="BJ108" s="419">
        <v>8380</v>
      </c>
      <c r="BK108" s="419">
        <v>8482</v>
      </c>
      <c r="BL108" s="419">
        <v>8581</v>
      </c>
      <c r="BM108" s="419">
        <v>8676</v>
      </c>
      <c r="BN108" s="419">
        <v>8768</v>
      </c>
      <c r="BO108" s="419">
        <v>8855</v>
      </c>
      <c r="BP108" s="419">
        <v>8938</v>
      </c>
      <c r="BQ108" s="419">
        <v>9017</v>
      </c>
      <c r="BR108" s="419">
        <v>9091</v>
      </c>
      <c r="BS108" s="419">
        <v>9162</v>
      </c>
      <c r="BT108" s="419">
        <v>9229</v>
      </c>
      <c r="BU108" s="419">
        <v>9292</v>
      </c>
      <c r="BV108" s="419">
        <v>9351</v>
      </c>
      <c r="BW108" s="419">
        <v>9407</v>
      </c>
      <c r="BX108" s="419">
        <v>9459</v>
      </c>
      <c r="BY108" s="419">
        <v>9510</v>
      </c>
      <c r="BZ108" s="419">
        <v>9560</v>
      </c>
      <c r="CA108" s="419">
        <v>9612</v>
      </c>
      <c r="CB108" s="419">
        <v>9665</v>
      </c>
      <c r="CC108" s="419">
        <v>9726</v>
      </c>
      <c r="CD108" s="419">
        <v>9815</v>
      </c>
      <c r="CE108" s="419">
        <v>0</v>
      </c>
      <c r="CF108" s="419">
        <v>0</v>
      </c>
      <c r="CG108" s="419">
        <v>0</v>
      </c>
      <c r="CH108" s="419">
        <v>0</v>
      </c>
      <c r="CI108" s="419">
        <v>0</v>
      </c>
      <c r="CJ108" s="419">
        <v>0</v>
      </c>
      <c r="CK108" s="419">
        <v>0</v>
      </c>
      <c r="CL108" s="419">
        <v>0</v>
      </c>
      <c r="CM108" s="419">
        <v>0</v>
      </c>
      <c r="CN108" s="419">
        <v>0</v>
      </c>
      <c r="CO108" s="419">
        <v>0</v>
      </c>
      <c r="CP108" s="419">
        <v>0</v>
      </c>
      <c r="CQ108" s="419">
        <v>0</v>
      </c>
      <c r="CR108" s="419">
        <v>0</v>
      </c>
      <c r="CS108" s="419">
        <v>0</v>
      </c>
      <c r="CT108" s="419">
        <v>0</v>
      </c>
      <c r="CU108" s="419">
        <v>0</v>
      </c>
      <c r="CV108" s="419">
        <v>0</v>
      </c>
      <c r="CW108" s="419">
        <v>0</v>
      </c>
      <c r="CX108" s="419">
        <v>0</v>
      </c>
      <c r="CY108" s="419">
        <v>0</v>
      </c>
      <c r="CZ108" s="419">
        <v>0</v>
      </c>
      <c r="DA108" s="419">
        <v>0</v>
      </c>
      <c r="DB108" s="419">
        <v>0</v>
      </c>
      <c r="DC108" s="419">
        <v>0</v>
      </c>
      <c r="DD108" s="419">
        <v>0</v>
      </c>
      <c r="DE108" s="419">
        <v>0</v>
      </c>
      <c r="DF108" s="419">
        <v>0</v>
      </c>
      <c r="DG108" s="419">
        <v>0</v>
      </c>
      <c r="DH108" s="419">
        <v>0</v>
      </c>
      <c r="DI108" s="419">
        <v>0</v>
      </c>
      <c r="DJ108" s="419">
        <v>0</v>
      </c>
      <c r="DK108" s="416"/>
    </row>
    <row r="109" spans="1:115" s="420" customFormat="1" ht="16.149999999999999" hidden="1">
      <c r="A109" s="423" t="s">
        <v>4</v>
      </c>
      <c r="B109" s="423">
        <v>2</v>
      </c>
      <c r="C109" s="418" t="s">
        <v>37</v>
      </c>
      <c r="D109" s="419">
        <v>0</v>
      </c>
      <c r="E109" s="419">
        <v>280</v>
      </c>
      <c r="F109" s="419">
        <v>755</v>
      </c>
      <c r="G109" s="419">
        <v>1242</v>
      </c>
      <c r="H109" s="419">
        <v>1744</v>
      </c>
      <c r="I109" s="419">
        <v>2258</v>
      </c>
      <c r="J109" s="419">
        <v>2787</v>
      </c>
      <c r="K109" s="419">
        <v>2860</v>
      </c>
      <c r="L109" s="419">
        <v>2935</v>
      </c>
      <c r="M109" s="419">
        <v>3011</v>
      </c>
      <c r="N109" s="419">
        <v>3088</v>
      </c>
      <c r="O109" s="419">
        <v>3168</v>
      </c>
      <c r="P109" s="419">
        <v>3249</v>
      </c>
      <c r="Q109" s="419">
        <v>3333</v>
      </c>
      <c r="R109" s="419">
        <v>3418</v>
      </c>
      <c r="S109" s="419">
        <v>3504</v>
      </c>
      <c r="T109" s="419">
        <v>3593</v>
      </c>
      <c r="U109" s="419">
        <v>3684</v>
      </c>
      <c r="V109" s="419">
        <v>3776</v>
      </c>
      <c r="W109" s="419">
        <v>3871</v>
      </c>
      <c r="X109" s="419">
        <v>3968</v>
      </c>
      <c r="Y109" s="419">
        <v>4068</v>
      </c>
      <c r="Z109" s="419">
        <v>4169</v>
      </c>
      <c r="AA109" s="419">
        <v>4273</v>
      </c>
      <c r="AB109" s="419">
        <v>4378</v>
      </c>
      <c r="AC109" s="419">
        <v>4485</v>
      </c>
      <c r="AD109" s="419">
        <v>4595</v>
      </c>
      <c r="AE109" s="419">
        <v>4707</v>
      </c>
      <c r="AF109" s="419">
        <v>4821</v>
      </c>
      <c r="AG109" s="419">
        <v>4936</v>
      </c>
      <c r="AH109" s="419">
        <v>5053</v>
      </c>
      <c r="AI109" s="419">
        <v>5173</v>
      </c>
      <c r="AJ109" s="419">
        <v>5294</v>
      </c>
      <c r="AK109" s="419">
        <v>5418</v>
      </c>
      <c r="AL109" s="419">
        <v>5541</v>
      </c>
      <c r="AM109" s="419">
        <v>5666</v>
      </c>
      <c r="AN109" s="419">
        <v>5792</v>
      </c>
      <c r="AO109" s="419">
        <v>5920</v>
      </c>
      <c r="AP109" s="419">
        <v>6049</v>
      </c>
      <c r="AQ109" s="419">
        <v>6176</v>
      </c>
      <c r="AR109" s="419">
        <v>6305</v>
      </c>
      <c r="AS109" s="419">
        <v>6434</v>
      </c>
      <c r="AT109" s="419">
        <v>6562</v>
      </c>
      <c r="AU109" s="419">
        <v>6691</v>
      </c>
      <c r="AV109" s="419">
        <v>6821</v>
      </c>
      <c r="AW109" s="419">
        <v>6950</v>
      </c>
      <c r="AX109" s="419">
        <v>7079</v>
      </c>
      <c r="AY109" s="419">
        <v>7206</v>
      </c>
      <c r="AZ109" s="419">
        <v>7332</v>
      </c>
      <c r="BA109" s="419">
        <v>7456</v>
      </c>
      <c r="BB109" s="419">
        <v>7579</v>
      </c>
      <c r="BC109" s="419">
        <v>7700</v>
      </c>
      <c r="BD109" s="419">
        <v>7820</v>
      </c>
      <c r="BE109" s="419">
        <v>7937</v>
      </c>
      <c r="BF109" s="419">
        <v>8052</v>
      </c>
      <c r="BG109" s="419">
        <v>8164</v>
      </c>
      <c r="BH109" s="419">
        <v>8274</v>
      </c>
      <c r="BI109" s="419">
        <v>8380</v>
      </c>
      <c r="BJ109" s="419">
        <v>8482</v>
      </c>
      <c r="BK109" s="419">
        <v>8581</v>
      </c>
      <c r="BL109" s="419">
        <v>8676</v>
      </c>
      <c r="BM109" s="419">
        <v>8768</v>
      </c>
      <c r="BN109" s="419">
        <v>8855</v>
      </c>
      <c r="BO109" s="419">
        <v>8938</v>
      </c>
      <c r="BP109" s="419">
        <v>9017</v>
      </c>
      <c r="BQ109" s="419">
        <v>9091</v>
      </c>
      <c r="BR109" s="419">
        <v>9162</v>
      </c>
      <c r="BS109" s="419">
        <v>9229</v>
      </c>
      <c r="BT109" s="419">
        <v>9292</v>
      </c>
      <c r="BU109" s="419">
        <v>9351</v>
      </c>
      <c r="BV109" s="419">
        <v>9407</v>
      </c>
      <c r="BW109" s="419">
        <v>9459</v>
      </c>
      <c r="BX109" s="419">
        <v>9510</v>
      </c>
      <c r="BY109" s="419">
        <v>9560</v>
      </c>
      <c r="BZ109" s="419">
        <v>9612</v>
      </c>
      <c r="CA109" s="419">
        <v>9665</v>
      </c>
      <c r="CB109" s="419">
        <v>9726</v>
      </c>
      <c r="CC109" s="419">
        <v>9815</v>
      </c>
      <c r="CD109" s="419">
        <v>0</v>
      </c>
      <c r="CE109" s="419">
        <v>0</v>
      </c>
      <c r="CF109" s="419">
        <v>0</v>
      </c>
      <c r="CG109" s="419">
        <v>0</v>
      </c>
      <c r="CH109" s="419">
        <v>0</v>
      </c>
      <c r="CI109" s="419">
        <v>0</v>
      </c>
      <c r="CJ109" s="419">
        <v>0</v>
      </c>
      <c r="CK109" s="419">
        <v>0</v>
      </c>
      <c r="CL109" s="419">
        <v>0</v>
      </c>
      <c r="CM109" s="419">
        <v>0</v>
      </c>
      <c r="CN109" s="419">
        <v>0</v>
      </c>
      <c r="CO109" s="419">
        <v>0</v>
      </c>
      <c r="CP109" s="419">
        <v>0</v>
      </c>
      <c r="CQ109" s="419">
        <v>0</v>
      </c>
      <c r="CR109" s="419">
        <v>0</v>
      </c>
      <c r="CS109" s="419">
        <v>0</v>
      </c>
      <c r="CT109" s="419">
        <v>0</v>
      </c>
      <c r="CU109" s="419">
        <v>0</v>
      </c>
      <c r="CV109" s="419">
        <v>0</v>
      </c>
      <c r="CW109" s="419">
        <v>0</v>
      </c>
      <c r="CX109" s="419">
        <v>0</v>
      </c>
      <c r="CY109" s="419">
        <v>0</v>
      </c>
      <c r="CZ109" s="419">
        <v>0</v>
      </c>
      <c r="DA109" s="419">
        <v>0</v>
      </c>
      <c r="DB109" s="419">
        <v>0</v>
      </c>
      <c r="DC109" s="419">
        <v>0</v>
      </c>
      <c r="DD109" s="419">
        <v>0</v>
      </c>
      <c r="DE109" s="419">
        <v>0</v>
      </c>
      <c r="DF109" s="419">
        <v>0</v>
      </c>
      <c r="DG109" s="419">
        <v>0</v>
      </c>
      <c r="DH109" s="419">
        <v>0</v>
      </c>
      <c r="DI109" s="419">
        <v>0</v>
      </c>
      <c r="DJ109" s="419">
        <v>0</v>
      </c>
      <c r="DK109" s="416"/>
    </row>
    <row r="110" spans="1:115" s="420" customFormat="1" ht="16.149999999999999" hidden="1">
      <c r="A110" s="423" t="s">
        <v>4</v>
      </c>
      <c r="B110" s="423">
        <v>2</v>
      </c>
      <c r="C110" s="418" t="s">
        <v>38</v>
      </c>
      <c r="D110" s="419">
        <v>0</v>
      </c>
      <c r="E110" s="419">
        <v>287</v>
      </c>
      <c r="F110" s="419">
        <v>774</v>
      </c>
      <c r="G110" s="419">
        <v>1275</v>
      </c>
      <c r="H110" s="419">
        <v>1789</v>
      </c>
      <c r="I110" s="419">
        <v>2317</v>
      </c>
      <c r="J110" s="419">
        <v>2860</v>
      </c>
      <c r="K110" s="419">
        <v>2935</v>
      </c>
      <c r="L110" s="419">
        <v>3011</v>
      </c>
      <c r="M110" s="419">
        <v>3088</v>
      </c>
      <c r="N110" s="419">
        <v>3168</v>
      </c>
      <c r="O110" s="419">
        <v>3249</v>
      </c>
      <c r="P110" s="419">
        <v>3333</v>
      </c>
      <c r="Q110" s="419">
        <v>3418</v>
      </c>
      <c r="R110" s="419">
        <v>3504</v>
      </c>
      <c r="S110" s="419">
        <v>3593</v>
      </c>
      <c r="T110" s="419">
        <v>3684</v>
      </c>
      <c r="U110" s="419">
        <v>3776</v>
      </c>
      <c r="V110" s="419">
        <v>3871</v>
      </c>
      <c r="W110" s="419">
        <v>3968</v>
      </c>
      <c r="X110" s="419">
        <v>4068</v>
      </c>
      <c r="Y110" s="419">
        <v>4169</v>
      </c>
      <c r="Z110" s="419">
        <v>4273</v>
      </c>
      <c r="AA110" s="419">
        <v>4378</v>
      </c>
      <c r="AB110" s="419">
        <v>4485</v>
      </c>
      <c r="AC110" s="419">
        <v>4595</v>
      </c>
      <c r="AD110" s="419">
        <v>4707</v>
      </c>
      <c r="AE110" s="419">
        <v>4821</v>
      </c>
      <c r="AF110" s="419">
        <v>4936</v>
      </c>
      <c r="AG110" s="419">
        <v>5053</v>
      </c>
      <c r="AH110" s="419">
        <v>5173</v>
      </c>
      <c r="AI110" s="419">
        <v>5294</v>
      </c>
      <c r="AJ110" s="419">
        <v>5418</v>
      </c>
      <c r="AK110" s="419">
        <v>5541</v>
      </c>
      <c r="AL110" s="419">
        <v>5666</v>
      </c>
      <c r="AM110" s="419">
        <v>5792</v>
      </c>
      <c r="AN110" s="419">
        <v>5920</v>
      </c>
      <c r="AO110" s="419">
        <v>6049</v>
      </c>
      <c r="AP110" s="419">
        <v>6176</v>
      </c>
      <c r="AQ110" s="419">
        <v>6305</v>
      </c>
      <c r="AR110" s="419">
        <v>6434</v>
      </c>
      <c r="AS110" s="419">
        <v>6562</v>
      </c>
      <c r="AT110" s="419">
        <v>6691</v>
      </c>
      <c r="AU110" s="419">
        <v>6821</v>
      </c>
      <c r="AV110" s="419">
        <v>6950</v>
      </c>
      <c r="AW110" s="419">
        <v>7079</v>
      </c>
      <c r="AX110" s="419">
        <v>7206</v>
      </c>
      <c r="AY110" s="419">
        <v>7332</v>
      </c>
      <c r="AZ110" s="419">
        <v>7456</v>
      </c>
      <c r="BA110" s="419">
        <v>7579</v>
      </c>
      <c r="BB110" s="419">
        <v>7700</v>
      </c>
      <c r="BC110" s="419">
        <v>7820</v>
      </c>
      <c r="BD110" s="419">
        <v>7937</v>
      </c>
      <c r="BE110" s="419">
        <v>8052</v>
      </c>
      <c r="BF110" s="419">
        <v>8164</v>
      </c>
      <c r="BG110" s="419">
        <v>8274</v>
      </c>
      <c r="BH110" s="419">
        <v>8380</v>
      </c>
      <c r="BI110" s="419">
        <v>8482</v>
      </c>
      <c r="BJ110" s="419">
        <v>8581</v>
      </c>
      <c r="BK110" s="419">
        <v>8676</v>
      </c>
      <c r="BL110" s="419">
        <v>8768</v>
      </c>
      <c r="BM110" s="419">
        <v>8855</v>
      </c>
      <c r="BN110" s="419">
        <v>8938</v>
      </c>
      <c r="BO110" s="419">
        <v>9017</v>
      </c>
      <c r="BP110" s="419">
        <v>9091</v>
      </c>
      <c r="BQ110" s="419">
        <v>9162</v>
      </c>
      <c r="BR110" s="419">
        <v>9229</v>
      </c>
      <c r="BS110" s="419">
        <v>9292</v>
      </c>
      <c r="BT110" s="419">
        <v>9351</v>
      </c>
      <c r="BU110" s="419">
        <v>9407</v>
      </c>
      <c r="BV110" s="419">
        <v>9459</v>
      </c>
      <c r="BW110" s="419">
        <v>9510</v>
      </c>
      <c r="BX110" s="419">
        <v>9560</v>
      </c>
      <c r="BY110" s="419">
        <v>9612</v>
      </c>
      <c r="BZ110" s="419">
        <v>9665</v>
      </c>
      <c r="CA110" s="419">
        <v>9726</v>
      </c>
      <c r="CB110" s="419">
        <v>9815</v>
      </c>
      <c r="CC110" s="419">
        <v>0</v>
      </c>
      <c r="CD110" s="419">
        <v>0</v>
      </c>
      <c r="CE110" s="419">
        <v>0</v>
      </c>
      <c r="CF110" s="419">
        <v>0</v>
      </c>
      <c r="CG110" s="419">
        <v>0</v>
      </c>
      <c r="CH110" s="419">
        <v>0</v>
      </c>
      <c r="CI110" s="419">
        <v>0</v>
      </c>
      <c r="CJ110" s="419">
        <v>0</v>
      </c>
      <c r="CK110" s="419">
        <v>0</v>
      </c>
      <c r="CL110" s="419">
        <v>0</v>
      </c>
      <c r="CM110" s="419">
        <v>0</v>
      </c>
      <c r="CN110" s="419">
        <v>0</v>
      </c>
      <c r="CO110" s="419">
        <v>0</v>
      </c>
      <c r="CP110" s="419">
        <v>0</v>
      </c>
      <c r="CQ110" s="419">
        <v>0</v>
      </c>
      <c r="CR110" s="419">
        <v>0</v>
      </c>
      <c r="CS110" s="419">
        <v>0</v>
      </c>
      <c r="CT110" s="419">
        <v>0</v>
      </c>
      <c r="CU110" s="419">
        <v>0</v>
      </c>
      <c r="CV110" s="419">
        <v>0</v>
      </c>
      <c r="CW110" s="419">
        <v>0</v>
      </c>
      <c r="CX110" s="419">
        <v>0</v>
      </c>
      <c r="CY110" s="419">
        <v>0</v>
      </c>
      <c r="CZ110" s="419">
        <v>0</v>
      </c>
      <c r="DA110" s="419">
        <v>0</v>
      </c>
      <c r="DB110" s="419">
        <v>0</v>
      </c>
      <c r="DC110" s="419">
        <v>0</v>
      </c>
      <c r="DD110" s="419">
        <v>0</v>
      </c>
      <c r="DE110" s="419">
        <v>0</v>
      </c>
      <c r="DF110" s="419">
        <v>0</v>
      </c>
      <c r="DG110" s="419">
        <v>0</v>
      </c>
      <c r="DH110" s="419">
        <v>0</v>
      </c>
      <c r="DI110" s="419">
        <v>0</v>
      </c>
      <c r="DJ110" s="419">
        <v>0</v>
      </c>
      <c r="DK110" s="416"/>
    </row>
    <row r="111" spans="1:115" s="420" customFormat="1" ht="16.149999999999999" hidden="1">
      <c r="A111" s="423" t="s">
        <v>4</v>
      </c>
      <c r="B111" s="423">
        <v>2</v>
      </c>
      <c r="C111" s="418" t="s">
        <v>39</v>
      </c>
      <c r="D111" s="419">
        <v>0</v>
      </c>
      <c r="E111" s="419">
        <v>295</v>
      </c>
      <c r="F111" s="419">
        <v>795</v>
      </c>
      <c r="G111" s="419">
        <v>1308</v>
      </c>
      <c r="H111" s="419">
        <v>1836</v>
      </c>
      <c r="I111" s="419">
        <v>2378</v>
      </c>
      <c r="J111" s="419">
        <v>2935</v>
      </c>
      <c r="K111" s="419">
        <v>3011</v>
      </c>
      <c r="L111" s="419">
        <v>3088</v>
      </c>
      <c r="M111" s="419">
        <v>3168</v>
      </c>
      <c r="N111" s="419">
        <v>3249</v>
      </c>
      <c r="O111" s="419">
        <v>3333</v>
      </c>
      <c r="P111" s="419">
        <v>3418</v>
      </c>
      <c r="Q111" s="419">
        <v>3504</v>
      </c>
      <c r="R111" s="419">
        <v>3593</v>
      </c>
      <c r="S111" s="419">
        <v>3684</v>
      </c>
      <c r="T111" s="419">
        <v>3776</v>
      </c>
      <c r="U111" s="419">
        <v>3871</v>
      </c>
      <c r="V111" s="419">
        <v>3968</v>
      </c>
      <c r="W111" s="419">
        <v>4068</v>
      </c>
      <c r="X111" s="419">
        <v>4169</v>
      </c>
      <c r="Y111" s="419">
        <v>4273</v>
      </c>
      <c r="Z111" s="419">
        <v>4378</v>
      </c>
      <c r="AA111" s="419">
        <v>4485</v>
      </c>
      <c r="AB111" s="419">
        <v>4595</v>
      </c>
      <c r="AC111" s="419">
        <v>4707</v>
      </c>
      <c r="AD111" s="419">
        <v>4821</v>
      </c>
      <c r="AE111" s="419">
        <v>4936</v>
      </c>
      <c r="AF111" s="419">
        <v>5053</v>
      </c>
      <c r="AG111" s="419">
        <v>5173</v>
      </c>
      <c r="AH111" s="419">
        <v>5294</v>
      </c>
      <c r="AI111" s="419">
        <v>5418</v>
      </c>
      <c r="AJ111" s="419">
        <v>5541</v>
      </c>
      <c r="AK111" s="419">
        <v>5666</v>
      </c>
      <c r="AL111" s="419">
        <v>5792</v>
      </c>
      <c r="AM111" s="419">
        <v>5920</v>
      </c>
      <c r="AN111" s="419">
        <v>6049</v>
      </c>
      <c r="AO111" s="419">
        <v>6176</v>
      </c>
      <c r="AP111" s="419">
        <v>6305</v>
      </c>
      <c r="AQ111" s="419">
        <v>6434</v>
      </c>
      <c r="AR111" s="419">
        <v>6562</v>
      </c>
      <c r="AS111" s="419">
        <v>6691</v>
      </c>
      <c r="AT111" s="419">
        <v>6821</v>
      </c>
      <c r="AU111" s="419">
        <v>6950</v>
      </c>
      <c r="AV111" s="419">
        <v>7079</v>
      </c>
      <c r="AW111" s="419">
        <v>7206</v>
      </c>
      <c r="AX111" s="419">
        <v>7332</v>
      </c>
      <c r="AY111" s="419">
        <v>7456</v>
      </c>
      <c r="AZ111" s="419">
        <v>7579</v>
      </c>
      <c r="BA111" s="419">
        <v>7700</v>
      </c>
      <c r="BB111" s="419">
        <v>7820</v>
      </c>
      <c r="BC111" s="419">
        <v>7937</v>
      </c>
      <c r="BD111" s="419">
        <v>8052</v>
      </c>
      <c r="BE111" s="419">
        <v>8164</v>
      </c>
      <c r="BF111" s="419">
        <v>8274</v>
      </c>
      <c r="BG111" s="419">
        <v>8380</v>
      </c>
      <c r="BH111" s="419">
        <v>8482</v>
      </c>
      <c r="BI111" s="419">
        <v>8581</v>
      </c>
      <c r="BJ111" s="419">
        <v>8676</v>
      </c>
      <c r="BK111" s="419">
        <v>8768</v>
      </c>
      <c r="BL111" s="419">
        <v>8855</v>
      </c>
      <c r="BM111" s="419">
        <v>8938</v>
      </c>
      <c r="BN111" s="419">
        <v>9017</v>
      </c>
      <c r="BO111" s="419">
        <v>9091</v>
      </c>
      <c r="BP111" s="419">
        <v>9162</v>
      </c>
      <c r="BQ111" s="419">
        <v>9229</v>
      </c>
      <c r="BR111" s="419">
        <v>9292</v>
      </c>
      <c r="BS111" s="419">
        <v>9351</v>
      </c>
      <c r="BT111" s="419">
        <v>9407</v>
      </c>
      <c r="BU111" s="419">
        <v>9459</v>
      </c>
      <c r="BV111" s="419">
        <v>9510</v>
      </c>
      <c r="BW111" s="419">
        <v>9560</v>
      </c>
      <c r="BX111" s="419">
        <v>9612</v>
      </c>
      <c r="BY111" s="419">
        <v>9665</v>
      </c>
      <c r="BZ111" s="419">
        <v>9726</v>
      </c>
      <c r="CA111" s="419">
        <v>9815</v>
      </c>
      <c r="CB111" s="419">
        <v>0</v>
      </c>
      <c r="CC111" s="419">
        <v>0</v>
      </c>
      <c r="CD111" s="419">
        <v>0</v>
      </c>
      <c r="CE111" s="419">
        <v>0</v>
      </c>
      <c r="CF111" s="419">
        <v>0</v>
      </c>
      <c r="CG111" s="419">
        <v>0</v>
      </c>
      <c r="CH111" s="419">
        <v>0</v>
      </c>
      <c r="CI111" s="419">
        <v>0</v>
      </c>
      <c r="CJ111" s="419">
        <v>0</v>
      </c>
      <c r="CK111" s="419">
        <v>0</v>
      </c>
      <c r="CL111" s="419">
        <v>0</v>
      </c>
      <c r="CM111" s="419">
        <v>0</v>
      </c>
      <c r="CN111" s="419">
        <v>0</v>
      </c>
      <c r="CO111" s="419">
        <v>0</v>
      </c>
      <c r="CP111" s="419">
        <v>0</v>
      </c>
      <c r="CQ111" s="419">
        <v>0</v>
      </c>
      <c r="CR111" s="419">
        <v>0</v>
      </c>
      <c r="CS111" s="419">
        <v>0</v>
      </c>
      <c r="CT111" s="419">
        <v>0</v>
      </c>
      <c r="CU111" s="419">
        <v>0</v>
      </c>
      <c r="CV111" s="419">
        <v>0</v>
      </c>
      <c r="CW111" s="419">
        <v>0</v>
      </c>
      <c r="CX111" s="419">
        <v>0</v>
      </c>
      <c r="CY111" s="419">
        <v>0</v>
      </c>
      <c r="CZ111" s="419">
        <v>0</v>
      </c>
      <c r="DA111" s="419">
        <v>0</v>
      </c>
      <c r="DB111" s="419">
        <v>0</v>
      </c>
      <c r="DC111" s="419">
        <v>0</v>
      </c>
      <c r="DD111" s="419">
        <v>0</v>
      </c>
      <c r="DE111" s="419">
        <v>0</v>
      </c>
      <c r="DF111" s="419">
        <v>0</v>
      </c>
      <c r="DG111" s="419">
        <v>0</v>
      </c>
      <c r="DH111" s="419">
        <v>0</v>
      </c>
      <c r="DI111" s="419">
        <v>0</v>
      </c>
      <c r="DJ111" s="419">
        <v>0</v>
      </c>
      <c r="DK111" s="416"/>
    </row>
    <row r="112" spans="1:115" s="420" customFormat="1" ht="16.149999999999999" hidden="1">
      <c r="A112" s="423" t="s">
        <v>4</v>
      </c>
      <c r="B112" s="423">
        <v>2</v>
      </c>
      <c r="C112" s="418" t="s">
        <v>40</v>
      </c>
      <c r="D112" s="419">
        <v>0</v>
      </c>
      <c r="E112" s="419">
        <v>302</v>
      </c>
      <c r="F112" s="419">
        <v>815</v>
      </c>
      <c r="G112" s="419">
        <v>1342</v>
      </c>
      <c r="H112" s="419">
        <v>1883</v>
      </c>
      <c r="I112" s="419">
        <v>2439</v>
      </c>
      <c r="J112" s="419">
        <v>3011</v>
      </c>
      <c r="K112" s="419">
        <v>3088</v>
      </c>
      <c r="L112" s="419">
        <v>3168</v>
      </c>
      <c r="M112" s="419">
        <v>3249</v>
      </c>
      <c r="N112" s="419">
        <v>3333</v>
      </c>
      <c r="O112" s="419">
        <v>3418</v>
      </c>
      <c r="P112" s="419">
        <v>3504</v>
      </c>
      <c r="Q112" s="419">
        <v>3593</v>
      </c>
      <c r="R112" s="419">
        <v>3684</v>
      </c>
      <c r="S112" s="419">
        <v>3776</v>
      </c>
      <c r="T112" s="419">
        <v>3871</v>
      </c>
      <c r="U112" s="419">
        <v>3968</v>
      </c>
      <c r="V112" s="419">
        <v>4068</v>
      </c>
      <c r="W112" s="419">
        <v>4169</v>
      </c>
      <c r="X112" s="419">
        <v>4273</v>
      </c>
      <c r="Y112" s="419">
        <v>4378</v>
      </c>
      <c r="Z112" s="419">
        <v>4485</v>
      </c>
      <c r="AA112" s="419">
        <v>4595</v>
      </c>
      <c r="AB112" s="419">
        <v>4707</v>
      </c>
      <c r="AC112" s="419">
        <v>4821</v>
      </c>
      <c r="AD112" s="419">
        <v>4936</v>
      </c>
      <c r="AE112" s="419">
        <v>5053</v>
      </c>
      <c r="AF112" s="419">
        <v>5173</v>
      </c>
      <c r="AG112" s="419">
        <v>5294</v>
      </c>
      <c r="AH112" s="419">
        <v>5418</v>
      </c>
      <c r="AI112" s="419">
        <v>5541</v>
      </c>
      <c r="AJ112" s="419">
        <v>5666</v>
      </c>
      <c r="AK112" s="419">
        <v>5792</v>
      </c>
      <c r="AL112" s="419">
        <v>5920</v>
      </c>
      <c r="AM112" s="419">
        <v>6049</v>
      </c>
      <c r="AN112" s="419">
        <v>6176</v>
      </c>
      <c r="AO112" s="419">
        <v>6305</v>
      </c>
      <c r="AP112" s="419">
        <v>6434</v>
      </c>
      <c r="AQ112" s="419">
        <v>6562</v>
      </c>
      <c r="AR112" s="419">
        <v>6691</v>
      </c>
      <c r="AS112" s="419">
        <v>6821</v>
      </c>
      <c r="AT112" s="419">
        <v>6950</v>
      </c>
      <c r="AU112" s="419">
        <v>7079</v>
      </c>
      <c r="AV112" s="419">
        <v>7206</v>
      </c>
      <c r="AW112" s="419">
        <v>7332</v>
      </c>
      <c r="AX112" s="419">
        <v>7456</v>
      </c>
      <c r="AY112" s="419">
        <v>7579</v>
      </c>
      <c r="AZ112" s="419">
        <v>7700</v>
      </c>
      <c r="BA112" s="419">
        <v>7820</v>
      </c>
      <c r="BB112" s="419">
        <v>7937</v>
      </c>
      <c r="BC112" s="419">
        <v>8052</v>
      </c>
      <c r="BD112" s="419">
        <v>8164</v>
      </c>
      <c r="BE112" s="419">
        <v>8274</v>
      </c>
      <c r="BF112" s="419">
        <v>8380</v>
      </c>
      <c r="BG112" s="419">
        <v>8482</v>
      </c>
      <c r="BH112" s="419">
        <v>8581</v>
      </c>
      <c r="BI112" s="419">
        <v>8676</v>
      </c>
      <c r="BJ112" s="419">
        <v>8768</v>
      </c>
      <c r="BK112" s="419">
        <v>8855</v>
      </c>
      <c r="BL112" s="419">
        <v>8938</v>
      </c>
      <c r="BM112" s="419">
        <v>9017</v>
      </c>
      <c r="BN112" s="419">
        <v>9091</v>
      </c>
      <c r="BO112" s="419">
        <v>9162</v>
      </c>
      <c r="BP112" s="419">
        <v>9229</v>
      </c>
      <c r="BQ112" s="419">
        <v>9292</v>
      </c>
      <c r="BR112" s="419">
        <v>9351</v>
      </c>
      <c r="BS112" s="419">
        <v>9407</v>
      </c>
      <c r="BT112" s="419">
        <v>9459</v>
      </c>
      <c r="BU112" s="419">
        <v>9510</v>
      </c>
      <c r="BV112" s="419">
        <v>9560</v>
      </c>
      <c r="BW112" s="419">
        <v>9612</v>
      </c>
      <c r="BX112" s="419">
        <v>9665</v>
      </c>
      <c r="BY112" s="419">
        <v>9726</v>
      </c>
      <c r="BZ112" s="419">
        <v>9815</v>
      </c>
      <c r="CA112" s="419">
        <v>0</v>
      </c>
      <c r="CB112" s="419">
        <v>0</v>
      </c>
      <c r="CC112" s="419">
        <v>0</v>
      </c>
      <c r="CD112" s="419">
        <v>0</v>
      </c>
      <c r="CE112" s="419">
        <v>0</v>
      </c>
      <c r="CF112" s="419">
        <v>0</v>
      </c>
      <c r="CG112" s="419">
        <v>0</v>
      </c>
      <c r="CH112" s="419">
        <v>0</v>
      </c>
      <c r="CI112" s="419">
        <v>0</v>
      </c>
      <c r="CJ112" s="419">
        <v>0</v>
      </c>
      <c r="CK112" s="419">
        <v>0</v>
      </c>
      <c r="CL112" s="419">
        <v>0</v>
      </c>
      <c r="CM112" s="419">
        <v>0</v>
      </c>
      <c r="CN112" s="419">
        <v>0</v>
      </c>
      <c r="CO112" s="419">
        <v>0</v>
      </c>
      <c r="CP112" s="419">
        <v>0</v>
      </c>
      <c r="CQ112" s="419">
        <v>0</v>
      </c>
      <c r="CR112" s="419">
        <v>0</v>
      </c>
      <c r="CS112" s="419">
        <v>0</v>
      </c>
      <c r="CT112" s="419">
        <v>0</v>
      </c>
      <c r="CU112" s="419">
        <v>0</v>
      </c>
      <c r="CV112" s="419">
        <v>0</v>
      </c>
      <c r="CW112" s="419">
        <v>0</v>
      </c>
      <c r="CX112" s="419">
        <v>0</v>
      </c>
      <c r="CY112" s="419">
        <v>0</v>
      </c>
      <c r="CZ112" s="419">
        <v>0</v>
      </c>
      <c r="DA112" s="419">
        <v>0</v>
      </c>
      <c r="DB112" s="419">
        <v>0</v>
      </c>
      <c r="DC112" s="419">
        <v>0</v>
      </c>
      <c r="DD112" s="419">
        <v>0</v>
      </c>
      <c r="DE112" s="419">
        <v>0</v>
      </c>
      <c r="DF112" s="419">
        <v>0</v>
      </c>
      <c r="DG112" s="419">
        <v>0</v>
      </c>
      <c r="DH112" s="419">
        <v>0</v>
      </c>
      <c r="DI112" s="419">
        <v>0</v>
      </c>
      <c r="DJ112" s="419">
        <v>0</v>
      </c>
      <c r="DK112" s="416"/>
    </row>
    <row r="113" spans="1:115" s="420" customFormat="1" ht="16.149999999999999" hidden="1">
      <c r="A113" s="423" t="s">
        <v>4</v>
      </c>
      <c r="B113" s="423">
        <v>2</v>
      </c>
      <c r="C113" s="418" t="s">
        <v>41</v>
      </c>
      <c r="D113" s="419">
        <v>0</v>
      </c>
      <c r="E113" s="419">
        <v>310</v>
      </c>
      <c r="F113" s="419">
        <v>836</v>
      </c>
      <c r="G113" s="419">
        <v>1377</v>
      </c>
      <c r="H113" s="419">
        <v>1932</v>
      </c>
      <c r="I113" s="419">
        <v>2502</v>
      </c>
      <c r="J113" s="419">
        <v>3088</v>
      </c>
      <c r="K113" s="419">
        <v>3168</v>
      </c>
      <c r="L113" s="419">
        <v>3249</v>
      </c>
      <c r="M113" s="419">
        <v>3333</v>
      </c>
      <c r="N113" s="419">
        <v>3418</v>
      </c>
      <c r="O113" s="419">
        <v>3504</v>
      </c>
      <c r="P113" s="419">
        <v>3593</v>
      </c>
      <c r="Q113" s="419">
        <v>3684</v>
      </c>
      <c r="R113" s="419">
        <v>3776</v>
      </c>
      <c r="S113" s="419">
        <v>3871</v>
      </c>
      <c r="T113" s="419">
        <v>3968</v>
      </c>
      <c r="U113" s="419">
        <v>4068</v>
      </c>
      <c r="V113" s="419">
        <v>4169</v>
      </c>
      <c r="W113" s="419">
        <v>4273</v>
      </c>
      <c r="X113" s="419">
        <v>4378</v>
      </c>
      <c r="Y113" s="419">
        <v>4485</v>
      </c>
      <c r="Z113" s="419">
        <v>4595</v>
      </c>
      <c r="AA113" s="419">
        <v>4707</v>
      </c>
      <c r="AB113" s="419">
        <v>4821</v>
      </c>
      <c r="AC113" s="419">
        <v>4936</v>
      </c>
      <c r="AD113" s="419">
        <v>5053</v>
      </c>
      <c r="AE113" s="419">
        <v>5173</v>
      </c>
      <c r="AF113" s="419">
        <v>5294</v>
      </c>
      <c r="AG113" s="419">
        <v>5418</v>
      </c>
      <c r="AH113" s="419">
        <v>5541</v>
      </c>
      <c r="AI113" s="419">
        <v>5666</v>
      </c>
      <c r="AJ113" s="419">
        <v>5792</v>
      </c>
      <c r="AK113" s="419">
        <v>5920</v>
      </c>
      <c r="AL113" s="419">
        <v>6049</v>
      </c>
      <c r="AM113" s="419">
        <v>6176</v>
      </c>
      <c r="AN113" s="419">
        <v>6305</v>
      </c>
      <c r="AO113" s="419">
        <v>6434</v>
      </c>
      <c r="AP113" s="419">
        <v>6562</v>
      </c>
      <c r="AQ113" s="419">
        <v>6691</v>
      </c>
      <c r="AR113" s="419">
        <v>6821</v>
      </c>
      <c r="AS113" s="419">
        <v>6950</v>
      </c>
      <c r="AT113" s="419">
        <v>7079</v>
      </c>
      <c r="AU113" s="419">
        <v>7206</v>
      </c>
      <c r="AV113" s="419">
        <v>7332</v>
      </c>
      <c r="AW113" s="419">
        <v>7456</v>
      </c>
      <c r="AX113" s="419">
        <v>7579</v>
      </c>
      <c r="AY113" s="419">
        <v>7700</v>
      </c>
      <c r="AZ113" s="419">
        <v>7820</v>
      </c>
      <c r="BA113" s="419">
        <v>7937</v>
      </c>
      <c r="BB113" s="419">
        <v>8052</v>
      </c>
      <c r="BC113" s="419">
        <v>8164</v>
      </c>
      <c r="BD113" s="419">
        <v>8274</v>
      </c>
      <c r="BE113" s="419">
        <v>8380</v>
      </c>
      <c r="BF113" s="419">
        <v>8482</v>
      </c>
      <c r="BG113" s="419">
        <v>8581</v>
      </c>
      <c r="BH113" s="419">
        <v>8676</v>
      </c>
      <c r="BI113" s="419">
        <v>8768</v>
      </c>
      <c r="BJ113" s="419">
        <v>8855</v>
      </c>
      <c r="BK113" s="419">
        <v>8938</v>
      </c>
      <c r="BL113" s="419">
        <v>9017</v>
      </c>
      <c r="BM113" s="419">
        <v>9091</v>
      </c>
      <c r="BN113" s="419">
        <v>9162</v>
      </c>
      <c r="BO113" s="419">
        <v>9229</v>
      </c>
      <c r="BP113" s="419">
        <v>9292</v>
      </c>
      <c r="BQ113" s="419">
        <v>9351</v>
      </c>
      <c r="BR113" s="419">
        <v>9407</v>
      </c>
      <c r="BS113" s="419">
        <v>9459</v>
      </c>
      <c r="BT113" s="419">
        <v>9510</v>
      </c>
      <c r="BU113" s="419">
        <v>9560</v>
      </c>
      <c r="BV113" s="419">
        <v>9612</v>
      </c>
      <c r="BW113" s="419">
        <v>9665</v>
      </c>
      <c r="BX113" s="419">
        <v>9726</v>
      </c>
      <c r="BY113" s="419">
        <v>9815</v>
      </c>
      <c r="BZ113" s="419">
        <v>0</v>
      </c>
      <c r="CA113" s="419">
        <v>0</v>
      </c>
      <c r="CB113" s="419">
        <v>0</v>
      </c>
      <c r="CC113" s="419">
        <v>0</v>
      </c>
      <c r="CD113" s="419">
        <v>0</v>
      </c>
      <c r="CE113" s="419">
        <v>0</v>
      </c>
      <c r="CF113" s="419">
        <v>0</v>
      </c>
      <c r="CG113" s="419">
        <v>0</v>
      </c>
      <c r="CH113" s="419">
        <v>0</v>
      </c>
      <c r="CI113" s="419">
        <v>0</v>
      </c>
      <c r="CJ113" s="419">
        <v>0</v>
      </c>
      <c r="CK113" s="419">
        <v>0</v>
      </c>
      <c r="CL113" s="419">
        <v>0</v>
      </c>
      <c r="CM113" s="419">
        <v>0</v>
      </c>
      <c r="CN113" s="419">
        <v>0</v>
      </c>
      <c r="CO113" s="419">
        <v>0</v>
      </c>
      <c r="CP113" s="419">
        <v>0</v>
      </c>
      <c r="CQ113" s="419">
        <v>0</v>
      </c>
      <c r="CR113" s="419">
        <v>0</v>
      </c>
      <c r="CS113" s="419">
        <v>0</v>
      </c>
      <c r="CT113" s="419">
        <v>0</v>
      </c>
      <c r="CU113" s="419">
        <v>0</v>
      </c>
      <c r="CV113" s="419">
        <v>0</v>
      </c>
      <c r="CW113" s="419">
        <v>0</v>
      </c>
      <c r="CX113" s="419">
        <v>0</v>
      </c>
      <c r="CY113" s="419">
        <v>0</v>
      </c>
      <c r="CZ113" s="419">
        <v>0</v>
      </c>
      <c r="DA113" s="419">
        <v>0</v>
      </c>
      <c r="DB113" s="419">
        <v>0</v>
      </c>
      <c r="DC113" s="419">
        <v>0</v>
      </c>
      <c r="DD113" s="419">
        <v>0</v>
      </c>
      <c r="DE113" s="419">
        <v>0</v>
      </c>
      <c r="DF113" s="419">
        <v>0</v>
      </c>
      <c r="DG113" s="419">
        <v>0</v>
      </c>
      <c r="DH113" s="419">
        <v>0</v>
      </c>
      <c r="DI113" s="419">
        <v>0</v>
      </c>
      <c r="DJ113" s="419">
        <v>0</v>
      </c>
      <c r="DK113" s="416"/>
    </row>
    <row r="114" spans="1:115" s="420" customFormat="1" ht="16.149999999999999" hidden="1">
      <c r="A114" s="423" t="s">
        <v>4</v>
      </c>
      <c r="B114" s="423">
        <v>2</v>
      </c>
      <c r="C114" s="418" t="s">
        <v>42</v>
      </c>
      <c r="D114" s="419">
        <v>0</v>
      </c>
      <c r="E114" s="419">
        <v>318</v>
      </c>
      <c r="F114" s="419">
        <v>858</v>
      </c>
      <c r="G114" s="419">
        <v>1412</v>
      </c>
      <c r="H114" s="419">
        <v>1982</v>
      </c>
      <c r="I114" s="419">
        <v>2567</v>
      </c>
      <c r="J114" s="419">
        <v>3168</v>
      </c>
      <c r="K114" s="419">
        <v>3249</v>
      </c>
      <c r="L114" s="419">
        <v>3333</v>
      </c>
      <c r="M114" s="419">
        <v>3418</v>
      </c>
      <c r="N114" s="419">
        <v>3504</v>
      </c>
      <c r="O114" s="419">
        <v>3593</v>
      </c>
      <c r="P114" s="419">
        <v>3684</v>
      </c>
      <c r="Q114" s="419">
        <v>3776</v>
      </c>
      <c r="R114" s="419">
        <v>3871</v>
      </c>
      <c r="S114" s="419">
        <v>3968</v>
      </c>
      <c r="T114" s="419">
        <v>4068</v>
      </c>
      <c r="U114" s="419">
        <v>4169</v>
      </c>
      <c r="V114" s="419">
        <v>4273</v>
      </c>
      <c r="W114" s="419">
        <v>4378</v>
      </c>
      <c r="X114" s="419">
        <v>4485</v>
      </c>
      <c r="Y114" s="419">
        <v>4595</v>
      </c>
      <c r="Z114" s="419">
        <v>4707</v>
      </c>
      <c r="AA114" s="419">
        <v>4821</v>
      </c>
      <c r="AB114" s="419">
        <v>4936</v>
      </c>
      <c r="AC114" s="419">
        <v>5053</v>
      </c>
      <c r="AD114" s="419">
        <v>5173</v>
      </c>
      <c r="AE114" s="419">
        <v>5294</v>
      </c>
      <c r="AF114" s="419">
        <v>5418</v>
      </c>
      <c r="AG114" s="419">
        <v>5541</v>
      </c>
      <c r="AH114" s="419">
        <v>5666</v>
      </c>
      <c r="AI114" s="419">
        <v>5792</v>
      </c>
      <c r="AJ114" s="419">
        <v>5920</v>
      </c>
      <c r="AK114" s="419">
        <v>6049</v>
      </c>
      <c r="AL114" s="419">
        <v>6176</v>
      </c>
      <c r="AM114" s="419">
        <v>6305</v>
      </c>
      <c r="AN114" s="419">
        <v>6434</v>
      </c>
      <c r="AO114" s="419">
        <v>6562</v>
      </c>
      <c r="AP114" s="419">
        <v>6691</v>
      </c>
      <c r="AQ114" s="419">
        <v>6821</v>
      </c>
      <c r="AR114" s="419">
        <v>6950</v>
      </c>
      <c r="AS114" s="419">
        <v>7079</v>
      </c>
      <c r="AT114" s="419">
        <v>7206</v>
      </c>
      <c r="AU114" s="419">
        <v>7332</v>
      </c>
      <c r="AV114" s="419">
        <v>7456</v>
      </c>
      <c r="AW114" s="419">
        <v>7579</v>
      </c>
      <c r="AX114" s="419">
        <v>7700</v>
      </c>
      <c r="AY114" s="419">
        <v>7820</v>
      </c>
      <c r="AZ114" s="419">
        <v>7937</v>
      </c>
      <c r="BA114" s="419">
        <v>8052</v>
      </c>
      <c r="BB114" s="419">
        <v>8164</v>
      </c>
      <c r="BC114" s="419">
        <v>8274</v>
      </c>
      <c r="BD114" s="419">
        <v>8380</v>
      </c>
      <c r="BE114" s="419">
        <v>8482</v>
      </c>
      <c r="BF114" s="419">
        <v>8581</v>
      </c>
      <c r="BG114" s="419">
        <v>8676</v>
      </c>
      <c r="BH114" s="419">
        <v>8768</v>
      </c>
      <c r="BI114" s="419">
        <v>8855</v>
      </c>
      <c r="BJ114" s="419">
        <v>8938</v>
      </c>
      <c r="BK114" s="419">
        <v>9017</v>
      </c>
      <c r="BL114" s="419">
        <v>9091</v>
      </c>
      <c r="BM114" s="419">
        <v>9162</v>
      </c>
      <c r="BN114" s="419">
        <v>9229</v>
      </c>
      <c r="BO114" s="419">
        <v>9292</v>
      </c>
      <c r="BP114" s="419">
        <v>9351</v>
      </c>
      <c r="BQ114" s="419">
        <v>9407</v>
      </c>
      <c r="BR114" s="419">
        <v>9459</v>
      </c>
      <c r="BS114" s="419">
        <v>9510</v>
      </c>
      <c r="BT114" s="419">
        <v>9560</v>
      </c>
      <c r="BU114" s="419">
        <v>9612</v>
      </c>
      <c r="BV114" s="419">
        <v>9665</v>
      </c>
      <c r="BW114" s="419">
        <v>9726</v>
      </c>
      <c r="BX114" s="419">
        <v>9815</v>
      </c>
      <c r="BY114" s="419">
        <v>0</v>
      </c>
      <c r="BZ114" s="419">
        <v>0</v>
      </c>
      <c r="CA114" s="419">
        <v>0</v>
      </c>
      <c r="CB114" s="419">
        <v>0</v>
      </c>
      <c r="CC114" s="419">
        <v>0</v>
      </c>
      <c r="CD114" s="419">
        <v>0</v>
      </c>
      <c r="CE114" s="419">
        <v>0</v>
      </c>
      <c r="CF114" s="419">
        <v>0</v>
      </c>
      <c r="CG114" s="419">
        <v>0</v>
      </c>
      <c r="CH114" s="419">
        <v>0</v>
      </c>
      <c r="CI114" s="419">
        <v>0</v>
      </c>
      <c r="CJ114" s="419">
        <v>0</v>
      </c>
      <c r="CK114" s="419">
        <v>0</v>
      </c>
      <c r="CL114" s="419">
        <v>0</v>
      </c>
      <c r="CM114" s="419">
        <v>0</v>
      </c>
      <c r="CN114" s="419">
        <v>0</v>
      </c>
      <c r="CO114" s="419">
        <v>0</v>
      </c>
      <c r="CP114" s="419">
        <v>0</v>
      </c>
      <c r="CQ114" s="419">
        <v>0</v>
      </c>
      <c r="CR114" s="419">
        <v>0</v>
      </c>
      <c r="CS114" s="419">
        <v>0</v>
      </c>
      <c r="CT114" s="419">
        <v>0</v>
      </c>
      <c r="CU114" s="419">
        <v>0</v>
      </c>
      <c r="CV114" s="419">
        <v>0</v>
      </c>
      <c r="CW114" s="419">
        <v>0</v>
      </c>
      <c r="CX114" s="419">
        <v>0</v>
      </c>
      <c r="CY114" s="419">
        <v>0</v>
      </c>
      <c r="CZ114" s="419">
        <v>0</v>
      </c>
      <c r="DA114" s="419">
        <v>0</v>
      </c>
      <c r="DB114" s="419">
        <v>0</v>
      </c>
      <c r="DC114" s="419">
        <v>0</v>
      </c>
      <c r="DD114" s="419">
        <v>0</v>
      </c>
      <c r="DE114" s="419">
        <v>0</v>
      </c>
      <c r="DF114" s="419">
        <v>0</v>
      </c>
      <c r="DG114" s="419">
        <v>0</v>
      </c>
      <c r="DH114" s="419">
        <v>0</v>
      </c>
      <c r="DI114" s="419">
        <v>0</v>
      </c>
      <c r="DJ114" s="419">
        <v>0</v>
      </c>
      <c r="DK114" s="416"/>
    </row>
    <row r="115" spans="1:115" s="420" customFormat="1" ht="16.149999999999999" hidden="1">
      <c r="A115" s="423" t="s">
        <v>4</v>
      </c>
      <c r="B115" s="423">
        <v>2</v>
      </c>
      <c r="C115" s="418" t="s">
        <v>43</v>
      </c>
      <c r="D115" s="419">
        <v>0</v>
      </c>
      <c r="E115" s="419">
        <v>327</v>
      </c>
      <c r="F115" s="419">
        <v>880</v>
      </c>
      <c r="G115" s="419">
        <v>1449</v>
      </c>
      <c r="H115" s="419">
        <v>2033</v>
      </c>
      <c r="I115" s="419">
        <v>2633</v>
      </c>
      <c r="J115" s="419">
        <v>3249</v>
      </c>
      <c r="K115" s="419">
        <v>3333</v>
      </c>
      <c r="L115" s="419">
        <v>3418</v>
      </c>
      <c r="M115" s="419">
        <v>3504</v>
      </c>
      <c r="N115" s="419">
        <v>3593</v>
      </c>
      <c r="O115" s="419">
        <v>3684</v>
      </c>
      <c r="P115" s="419">
        <v>3776</v>
      </c>
      <c r="Q115" s="419">
        <v>3871</v>
      </c>
      <c r="R115" s="419">
        <v>3968</v>
      </c>
      <c r="S115" s="419">
        <v>4068</v>
      </c>
      <c r="T115" s="419">
        <v>4169</v>
      </c>
      <c r="U115" s="419">
        <v>4273</v>
      </c>
      <c r="V115" s="419">
        <v>4378</v>
      </c>
      <c r="W115" s="419">
        <v>4485</v>
      </c>
      <c r="X115" s="419">
        <v>4595</v>
      </c>
      <c r="Y115" s="419">
        <v>4707</v>
      </c>
      <c r="Z115" s="419">
        <v>4821</v>
      </c>
      <c r="AA115" s="419">
        <v>4936</v>
      </c>
      <c r="AB115" s="419">
        <v>5053</v>
      </c>
      <c r="AC115" s="419">
        <v>5173</v>
      </c>
      <c r="AD115" s="419">
        <v>5294</v>
      </c>
      <c r="AE115" s="419">
        <v>5418</v>
      </c>
      <c r="AF115" s="419">
        <v>5541</v>
      </c>
      <c r="AG115" s="419">
        <v>5666</v>
      </c>
      <c r="AH115" s="419">
        <v>5792</v>
      </c>
      <c r="AI115" s="419">
        <v>5920</v>
      </c>
      <c r="AJ115" s="419">
        <v>6049</v>
      </c>
      <c r="AK115" s="419">
        <v>6176</v>
      </c>
      <c r="AL115" s="419">
        <v>6305</v>
      </c>
      <c r="AM115" s="419">
        <v>6434</v>
      </c>
      <c r="AN115" s="419">
        <v>6562</v>
      </c>
      <c r="AO115" s="419">
        <v>6691</v>
      </c>
      <c r="AP115" s="419">
        <v>6821</v>
      </c>
      <c r="AQ115" s="419">
        <v>6950</v>
      </c>
      <c r="AR115" s="419">
        <v>7079</v>
      </c>
      <c r="AS115" s="419">
        <v>7206</v>
      </c>
      <c r="AT115" s="419">
        <v>7332</v>
      </c>
      <c r="AU115" s="419">
        <v>7456</v>
      </c>
      <c r="AV115" s="419">
        <v>7579</v>
      </c>
      <c r="AW115" s="419">
        <v>7700</v>
      </c>
      <c r="AX115" s="419">
        <v>7820</v>
      </c>
      <c r="AY115" s="419">
        <v>7937</v>
      </c>
      <c r="AZ115" s="419">
        <v>8052</v>
      </c>
      <c r="BA115" s="419">
        <v>8164</v>
      </c>
      <c r="BB115" s="419">
        <v>8274</v>
      </c>
      <c r="BC115" s="419">
        <v>8380</v>
      </c>
      <c r="BD115" s="419">
        <v>8482</v>
      </c>
      <c r="BE115" s="419">
        <v>8581</v>
      </c>
      <c r="BF115" s="419">
        <v>8676</v>
      </c>
      <c r="BG115" s="419">
        <v>8768</v>
      </c>
      <c r="BH115" s="419">
        <v>8855</v>
      </c>
      <c r="BI115" s="419">
        <v>8938</v>
      </c>
      <c r="BJ115" s="419">
        <v>9017</v>
      </c>
      <c r="BK115" s="419">
        <v>9091</v>
      </c>
      <c r="BL115" s="419">
        <v>9162</v>
      </c>
      <c r="BM115" s="419">
        <v>9229</v>
      </c>
      <c r="BN115" s="419">
        <v>9292</v>
      </c>
      <c r="BO115" s="419">
        <v>9351</v>
      </c>
      <c r="BP115" s="419">
        <v>9407</v>
      </c>
      <c r="BQ115" s="419">
        <v>9459</v>
      </c>
      <c r="BR115" s="419">
        <v>9510</v>
      </c>
      <c r="BS115" s="419">
        <v>9560</v>
      </c>
      <c r="BT115" s="419">
        <v>9612</v>
      </c>
      <c r="BU115" s="419">
        <v>9665</v>
      </c>
      <c r="BV115" s="419">
        <v>9726</v>
      </c>
      <c r="BW115" s="419">
        <v>9815</v>
      </c>
      <c r="BX115" s="419">
        <v>0</v>
      </c>
      <c r="BY115" s="419">
        <v>0</v>
      </c>
      <c r="BZ115" s="419">
        <v>0</v>
      </c>
      <c r="CA115" s="419">
        <v>0</v>
      </c>
      <c r="CB115" s="419">
        <v>0</v>
      </c>
      <c r="CC115" s="419">
        <v>0</v>
      </c>
      <c r="CD115" s="419">
        <v>0</v>
      </c>
      <c r="CE115" s="419">
        <v>0</v>
      </c>
      <c r="CF115" s="419">
        <v>0</v>
      </c>
      <c r="CG115" s="419">
        <v>0</v>
      </c>
      <c r="CH115" s="419">
        <v>0</v>
      </c>
      <c r="CI115" s="419">
        <v>0</v>
      </c>
      <c r="CJ115" s="419">
        <v>0</v>
      </c>
      <c r="CK115" s="419">
        <v>0</v>
      </c>
      <c r="CL115" s="419">
        <v>0</v>
      </c>
      <c r="CM115" s="419">
        <v>0</v>
      </c>
      <c r="CN115" s="419">
        <v>0</v>
      </c>
      <c r="CO115" s="419">
        <v>0</v>
      </c>
      <c r="CP115" s="419">
        <v>0</v>
      </c>
      <c r="CQ115" s="419">
        <v>0</v>
      </c>
      <c r="CR115" s="419">
        <v>0</v>
      </c>
      <c r="CS115" s="419">
        <v>0</v>
      </c>
      <c r="CT115" s="419">
        <v>0</v>
      </c>
      <c r="CU115" s="419">
        <v>0</v>
      </c>
      <c r="CV115" s="419">
        <v>0</v>
      </c>
      <c r="CW115" s="419">
        <v>0</v>
      </c>
      <c r="CX115" s="419">
        <v>0</v>
      </c>
      <c r="CY115" s="419">
        <v>0</v>
      </c>
      <c r="CZ115" s="419">
        <v>0</v>
      </c>
      <c r="DA115" s="419">
        <v>0</v>
      </c>
      <c r="DB115" s="419">
        <v>0</v>
      </c>
      <c r="DC115" s="419">
        <v>0</v>
      </c>
      <c r="DD115" s="419">
        <v>0</v>
      </c>
      <c r="DE115" s="419">
        <v>0</v>
      </c>
      <c r="DF115" s="419">
        <v>0</v>
      </c>
      <c r="DG115" s="419">
        <v>0</v>
      </c>
      <c r="DH115" s="419">
        <v>0</v>
      </c>
      <c r="DI115" s="419">
        <v>0</v>
      </c>
      <c r="DJ115" s="419">
        <v>0</v>
      </c>
      <c r="DK115" s="416"/>
    </row>
    <row r="116" spans="1:115" s="420" customFormat="1" ht="16.149999999999999" hidden="1">
      <c r="A116" s="423" t="s">
        <v>4</v>
      </c>
      <c r="B116" s="423">
        <v>2</v>
      </c>
      <c r="C116" s="418" t="s">
        <v>44</v>
      </c>
      <c r="D116" s="419">
        <v>0</v>
      </c>
      <c r="E116" s="419">
        <v>335</v>
      </c>
      <c r="F116" s="419">
        <v>903</v>
      </c>
      <c r="G116" s="419">
        <v>1486</v>
      </c>
      <c r="H116" s="419">
        <v>2085</v>
      </c>
      <c r="I116" s="419">
        <v>2700</v>
      </c>
      <c r="J116" s="419">
        <v>3333</v>
      </c>
      <c r="K116" s="419">
        <v>3418</v>
      </c>
      <c r="L116" s="419">
        <v>3504</v>
      </c>
      <c r="M116" s="419">
        <v>3593</v>
      </c>
      <c r="N116" s="419">
        <v>3684</v>
      </c>
      <c r="O116" s="419">
        <v>3776</v>
      </c>
      <c r="P116" s="419">
        <v>3871</v>
      </c>
      <c r="Q116" s="419">
        <v>3968</v>
      </c>
      <c r="R116" s="419">
        <v>4068</v>
      </c>
      <c r="S116" s="419">
        <v>4169</v>
      </c>
      <c r="T116" s="419">
        <v>4273</v>
      </c>
      <c r="U116" s="419">
        <v>4378</v>
      </c>
      <c r="V116" s="419">
        <v>4485</v>
      </c>
      <c r="W116" s="419">
        <v>4595</v>
      </c>
      <c r="X116" s="419">
        <v>4707</v>
      </c>
      <c r="Y116" s="419">
        <v>4821</v>
      </c>
      <c r="Z116" s="419">
        <v>4936</v>
      </c>
      <c r="AA116" s="419">
        <v>5053</v>
      </c>
      <c r="AB116" s="419">
        <v>5173</v>
      </c>
      <c r="AC116" s="419">
        <v>5294</v>
      </c>
      <c r="AD116" s="419">
        <v>5418</v>
      </c>
      <c r="AE116" s="419">
        <v>5541</v>
      </c>
      <c r="AF116" s="419">
        <v>5666</v>
      </c>
      <c r="AG116" s="419">
        <v>5792</v>
      </c>
      <c r="AH116" s="419">
        <v>5920</v>
      </c>
      <c r="AI116" s="419">
        <v>6049</v>
      </c>
      <c r="AJ116" s="419">
        <v>6176</v>
      </c>
      <c r="AK116" s="419">
        <v>6305</v>
      </c>
      <c r="AL116" s="419">
        <v>6434</v>
      </c>
      <c r="AM116" s="419">
        <v>6562</v>
      </c>
      <c r="AN116" s="419">
        <v>6691</v>
      </c>
      <c r="AO116" s="419">
        <v>6821</v>
      </c>
      <c r="AP116" s="419">
        <v>6950</v>
      </c>
      <c r="AQ116" s="419">
        <v>7079</v>
      </c>
      <c r="AR116" s="419">
        <v>7206</v>
      </c>
      <c r="AS116" s="419">
        <v>7332</v>
      </c>
      <c r="AT116" s="419">
        <v>7456</v>
      </c>
      <c r="AU116" s="419">
        <v>7579</v>
      </c>
      <c r="AV116" s="419">
        <v>7700</v>
      </c>
      <c r="AW116" s="419">
        <v>7820</v>
      </c>
      <c r="AX116" s="419">
        <v>7937</v>
      </c>
      <c r="AY116" s="419">
        <v>8052</v>
      </c>
      <c r="AZ116" s="419">
        <v>8164</v>
      </c>
      <c r="BA116" s="419">
        <v>8274</v>
      </c>
      <c r="BB116" s="419">
        <v>8380</v>
      </c>
      <c r="BC116" s="419">
        <v>8482</v>
      </c>
      <c r="BD116" s="419">
        <v>8581</v>
      </c>
      <c r="BE116" s="419">
        <v>8676</v>
      </c>
      <c r="BF116" s="419">
        <v>8768</v>
      </c>
      <c r="BG116" s="419">
        <v>8855</v>
      </c>
      <c r="BH116" s="419">
        <v>8938</v>
      </c>
      <c r="BI116" s="419">
        <v>9017</v>
      </c>
      <c r="BJ116" s="419">
        <v>9091</v>
      </c>
      <c r="BK116" s="419">
        <v>9162</v>
      </c>
      <c r="BL116" s="419">
        <v>9229</v>
      </c>
      <c r="BM116" s="419">
        <v>9292</v>
      </c>
      <c r="BN116" s="419">
        <v>9351</v>
      </c>
      <c r="BO116" s="419">
        <v>9407</v>
      </c>
      <c r="BP116" s="419">
        <v>9459</v>
      </c>
      <c r="BQ116" s="419">
        <v>9510</v>
      </c>
      <c r="BR116" s="419">
        <v>9560</v>
      </c>
      <c r="BS116" s="419">
        <v>9612</v>
      </c>
      <c r="BT116" s="419">
        <v>9665</v>
      </c>
      <c r="BU116" s="419">
        <v>9726</v>
      </c>
      <c r="BV116" s="419">
        <v>9815</v>
      </c>
      <c r="BW116" s="419">
        <v>0</v>
      </c>
      <c r="BX116" s="419">
        <v>0</v>
      </c>
      <c r="BY116" s="419">
        <v>0</v>
      </c>
      <c r="BZ116" s="419">
        <v>0</v>
      </c>
      <c r="CA116" s="419">
        <v>0</v>
      </c>
      <c r="CB116" s="419">
        <v>0</v>
      </c>
      <c r="CC116" s="419">
        <v>0</v>
      </c>
      <c r="CD116" s="419">
        <v>0</v>
      </c>
      <c r="CE116" s="419">
        <v>0</v>
      </c>
      <c r="CF116" s="419">
        <v>0</v>
      </c>
      <c r="CG116" s="419">
        <v>0</v>
      </c>
      <c r="CH116" s="419">
        <v>0</v>
      </c>
      <c r="CI116" s="419">
        <v>0</v>
      </c>
      <c r="CJ116" s="419">
        <v>0</v>
      </c>
      <c r="CK116" s="419">
        <v>0</v>
      </c>
      <c r="CL116" s="419">
        <v>0</v>
      </c>
      <c r="CM116" s="419">
        <v>0</v>
      </c>
      <c r="CN116" s="419">
        <v>0</v>
      </c>
      <c r="CO116" s="419">
        <v>0</v>
      </c>
      <c r="CP116" s="419">
        <v>0</v>
      </c>
      <c r="CQ116" s="419">
        <v>0</v>
      </c>
      <c r="CR116" s="419">
        <v>0</v>
      </c>
      <c r="CS116" s="419">
        <v>0</v>
      </c>
      <c r="CT116" s="419">
        <v>0</v>
      </c>
      <c r="CU116" s="419">
        <v>0</v>
      </c>
      <c r="CV116" s="419">
        <v>0</v>
      </c>
      <c r="CW116" s="419">
        <v>0</v>
      </c>
      <c r="CX116" s="419">
        <v>0</v>
      </c>
      <c r="CY116" s="419">
        <v>0</v>
      </c>
      <c r="CZ116" s="419">
        <v>0</v>
      </c>
      <c r="DA116" s="419">
        <v>0</v>
      </c>
      <c r="DB116" s="419">
        <v>0</v>
      </c>
      <c r="DC116" s="419">
        <v>0</v>
      </c>
      <c r="DD116" s="419">
        <v>0</v>
      </c>
      <c r="DE116" s="419">
        <v>0</v>
      </c>
      <c r="DF116" s="419">
        <v>0</v>
      </c>
      <c r="DG116" s="419">
        <v>0</v>
      </c>
      <c r="DH116" s="419">
        <v>0</v>
      </c>
      <c r="DI116" s="419">
        <v>0</v>
      </c>
      <c r="DJ116" s="419">
        <v>0</v>
      </c>
      <c r="DK116" s="416"/>
    </row>
    <row r="117" spans="1:115" s="420" customFormat="1" ht="16.149999999999999" hidden="1">
      <c r="A117" s="423" t="s">
        <v>4</v>
      </c>
      <c r="B117" s="423">
        <v>2</v>
      </c>
      <c r="C117" s="418" t="s">
        <v>45</v>
      </c>
      <c r="D117" s="419">
        <v>0</v>
      </c>
      <c r="E117" s="419">
        <v>344</v>
      </c>
      <c r="F117" s="419">
        <v>926</v>
      </c>
      <c r="G117" s="419">
        <v>1524</v>
      </c>
      <c r="H117" s="419">
        <v>2138</v>
      </c>
      <c r="I117" s="419">
        <v>2769</v>
      </c>
      <c r="J117" s="419">
        <v>3418</v>
      </c>
      <c r="K117" s="419">
        <v>3504</v>
      </c>
      <c r="L117" s="419">
        <v>3593</v>
      </c>
      <c r="M117" s="419">
        <v>3684</v>
      </c>
      <c r="N117" s="419">
        <v>3776</v>
      </c>
      <c r="O117" s="419">
        <v>3871</v>
      </c>
      <c r="P117" s="419">
        <v>3968</v>
      </c>
      <c r="Q117" s="419">
        <v>4068</v>
      </c>
      <c r="R117" s="419">
        <v>4169</v>
      </c>
      <c r="S117" s="419">
        <v>4273</v>
      </c>
      <c r="T117" s="419">
        <v>4378</v>
      </c>
      <c r="U117" s="419">
        <v>4485</v>
      </c>
      <c r="V117" s="419">
        <v>4595</v>
      </c>
      <c r="W117" s="419">
        <v>4707</v>
      </c>
      <c r="X117" s="419">
        <v>4821</v>
      </c>
      <c r="Y117" s="419">
        <v>4936</v>
      </c>
      <c r="Z117" s="419">
        <v>5053</v>
      </c>
      <c r="AA117" s="419">
        <v>5173</v>
      </c>
      <c r="AB117" s="419">
        <v>5294</v>
      </c>
      <c r="AC117" s="419">
        <v>5418</v>
      </c>
      <c r="AD117" s="419">
        <v>5541</v>
      </c>
      <c r="AE117" s="419">
        <v>5666</v>
      </c>
      <c r="AF117" s="419">
        <v>5792</v>
      </c>
      <c r="AG117" s="419">
        <v>5920</v>
      </c>
      <c r="AH117" s="419">
        <v>6049</v>
      </c>
      <c r="AI117" s="419">
        <v>6176</v>
      </c>
      <c r="AJ117" s="419">
        <v>6305</v>
      </c>
      <c r="AK117" s="419">
        <v>6434</v>
      </c>
      <c r="AL117" s="419">
        <v>6562</v>
      </c>
      <c r="AM117" s="419">
        <v>6691</v>
      </c>
      <c r="AN117" s="419">
        <v>6821</v>
      </c>
      <c r="AO117" s="419">
        <v>6950</v>
      </c>
      <c r="AP117" s="419">
        <v>7079</v>
      </c>
      <c r="AQ117" s="419">
        <v>7206</v>
      </c>
      <c r="AR117" s="419">
        <v>7332</v>
      </c>
      <c r="AS117" s="419">
        <v>7456</v>
      </c>
      <c r="AT117" s="419">
        <v>7579</v>
      </c>
      <c r="AU117" s="419">
        <v>7700</v>
      </c>
      <c r="AV117" s="419">
        <v>7820</v>
      </c>
      <c r="AW117" s="419">
        <v>7937</v>
      </c>
      <c r="AX117" s="419">
        <v>8052</v>
      </c>
      <c r="AY117" s="419">
        <v>8164</v>
      </c>
      <c r="AZ117" s="419">
        <v>8274</v>
      </c>
      <c r="BA117" s="419">
        <v>8380</v>
      </c>
      <c r="BB117" s="419">
        <v>8482</v>
      </c>
      <c r="BC117" s="419">
        <v>8581</v>
      </c>
      <c r="BD117" s="419">
        <v>8676</v>
      </c>
      <c r="BE117" s="419">
        <v>8768</v>
      </c>
      <c r="BF117" s="419">
        <v>8855</v>
      </c>
      <c r="BG117" s="419">
        <v>8938</v>
      </c>
      <c r="BH117" s="419">
        <v>9017</v>
      </c>
      <c r="BI117" s="419">
        <v>9091</v>
      </c>
      <c r="BJ117" s="419">
        <v>9162</v>
      </c>
      <c r="BK117" s="419">
        <v>9229</v>
      </c>
      <c r="BL117" s="419">
        <v>9292</v>
      </c>
      <c r="BM117" s="419">
        <v>9351</v>
      </c>
      <c r="BN117" s="419">
        <v>9407</v>
      </c>
      <c r="BO117" s="419">
        <v>9459</v>
      </c>
      <c r="BP117" s="419">
        <v>9510</v>
      </c>
      <c r="BQ117" s="419">
        <v>9560</v>
      </c>
      <c r="BR117" s="419">
        <v>9612</v>
      </c>
      <c r="BS117" s="419">
        <v>9665</v>
      </c>
      <c r="BT117" s="419">
        <v>9726</v>
      </c>
      <c r="BU117" s="419">
        <v>9815</v>
      </c>
      <c r="BV117" s="419">
        <v>0</v>
      </c>
      <c r="BW117" s="419">
        <v>0</v>
      </c>
      <c r="BX117" s="419">
        <v>0</v>
      </c>
      <c r="BY117" s="419">
        <v>0</v>
      </c>
      <c r="BZ117" s="419">
        <v>0</v>
      </c>
      <c r="CA117" s="419">
        <v>0</v>
      </c>
      <c r="CB117" s="419">
        <v>0</v>
      </c>
      <c r="CC117" s="419">
        <v>0</v>
      </c>
      <c r="CD117" s="419">
        <v>0</v>
      </c>
      <c r="CE117" s="419">
        <v>0</v>
      </c>
      <c r="CF117" s="419">
        <v>0</v>
      </c>
      <c r="CG117" s="419">
        <v>0</v>
      </c>
      <c r="CH117" s="419">
        <v>0</v>
      </c>
      <c r="CI117" s="419">
        <v>0</v>
      </c>
      <c r="CJ117" s="419">
        <v>0</v>
      </c>
      <c r="CK117" s="419">
        <v>0</v>
      </c>
      <c r="CL117" s="419">
        <v>0</v>
      </c>
      <c r="CM117" s="419">
        <v>0</v>
      </c>
      <c r="CN117" s="419">
        <v>0</v>
      </c>
      <c r="CO117" s="419">
        <v>0</v>
      </c>
      <c r="CP117" s="419">
        <v>0</v>
      </c>
      <c r="CQ117" s="419">
        <v>0</v>
      </c>
      <c r="CR117" s="419">
        <v>0</v>
      </c>
      <c r="CS117" s="419">
        <v>0</v>
      </c>
      <c r="CT117" s="419">
        <v>0</v>
      </c>
      <c r="CU117" s="419">
        <v>0</v>
      </c>
      <c r="CV117" s="419">
        <v>0</v>
      </c>
      <c r="CW117" s="419">
        <v>0</v>
      </c>
      <c r="CX117" s="419">
        <v>0</v>
      </c>
      <c r="CY117" s="419">
        <v>0</v>
      </c>
      <c r="CZ117" s="419">
        <v>0</v>
      </c>
      <c r="DA117" s="419">
        <v>0</v>
      </c>
      <c r="DB117" s="419">
        <v>0</v>
      </c>
      <c r="DC117" s="419">
        <v>0</v>
      </c>
      <c r="DD117" s="419">
        <v>0</v>
      </c>
      <c r="DE117" s="419">
        <v>0</v>
      </c>
      <c r="DF117" s="419">
        <v>0</v>
      </c>
      <c r="DG117" s="419">
        <v>0</v>
      </c>
      <c r="DH117" s="419">
        <v>0</v>
      </c>
      <c r="DI117" s="419">
        <v>0</v>
      </c>
      <c r="DJ117" s="419">
        <v>0</v>
      </c>
      <c r="DK117" s="416"/>
    </row>
    <row r="118" spans="1:115" s="420" customFormat="1" ht="16.149999999999999" hidden="1">
      <c r="A118" s="423" t="s">
        <v>4</v>
      </c>
      <c r="B118" s="423">
        <v>2</v>
      </c>
      <c r="C118" s="418" t="s">
        <v>46</v>
      </c>
      <c r="D118" s="419">
        <v>0</v>
      </c>
      <c r="E118" s="419">
        <v>353</v>
      </c>
      <c r="F118" s="419">
        <v>949</v>
      </c>
      <c r="G118" s="419">
        <v>1563</v>
      </c>
      <c r="H118" s="419">
        <v>2193</v>
      </c>
      <c r="I118" s="419">
        <v>2839</v>
      </c>
      <c r="J118" s="419">
        <v>3504</v>
      </c>
      <c r="K118" s="419">
        <v>3593</v>
      </c>
      <c r="L118" s="419">
        <v>3684</v>
      </c>
      <c r="M118" s="419">
        <v>3776</v>
      </c>
      <c r="N118" s="419">
        <v>3871</v>
      </c>
      <c r="O118" s="419">
        <v>3968</v>
      </c>
      <c r="P118" s="419">
        <v>4068</v>
      </c>
      <c r="Q118" s="419">
        <v>4169</v>
      </c>
      <c r="R118" s="419">
        <v>4273</v>
      </c>
      <c r="S118" s="419">
        <v>4378</v>
      </c>
      <c r="T118" s="419">
        <v>4485</v>
      </c>
      <c r="U118" s="419">
        <v>4595</v>
      </c>
      <c r="V118" s="419">
        <v>4707</v>
      </c>
      <c r="W118" s="419">
        <v>4821</v>
      </c>
      <c r="X118" s="419">
        <v>4936</v>
      </c>
      <c r="Y118" s="419">
        <v>5053</v>
      </c>
      <c r="Z118" s="419">
        <v>5173</v>
      </c>
      <c r="AA118" s="419">
        <v>5294</v>
      </c>
      <c r="AB118" s="419">
        <v>5418</v>
      </c>
      <c r="AC118" s="419">
        <v>5541</v>
      </c>
      <c r="AD118" s="419">
        <v>5666</v>
      </c>
      <c r="AE118" s="419">
        <v>5792</v>
      </c>
      <c r="AF118" s="419">
        <v>5920</v>
      </c>
      <c r="AG118" s="419">
        <v>6049</v>
      </c>
      <c r="AH118" s="419">
        <v>6176</v>
      </c>
      <c r="AI118" s="419">
        <v>6305</v>
      </c>
      <c r="AJ118" s="419">
        <v>6434</v>
      </c>
      <c r="AK118" s="419">
        <v>6562</v>
      </c>
      <c r="AL118" s="419">
        <v>6691</v>
      </c>
      <c r="AM118" s="419">
        <v>6821</v>
      </c>
      <c r="AN118" s="419">
        <v>6950</v>
      </c>
      <c r="AO118" s="419">
        <v>7079</v>
      </c>
      <c r="AP118" s="419">
        <v>7206</v>
      </c>
      <c r="AQ118" s="419">
        <v>7332</v>
      </c>
      <c r="AR118" s="419">
        <v>7456</v>
      </c>
      <c r="AS118" s="419">
        <v>7579</v>
      </c>
      <c r="AT118" s="419">
        <v>7700</v>
      </c>
      <c r="AU118" s="419">
        <v>7820</v>
      </c>
      <c r="AV118" s="419">
        <v>7937</v>
      </c>
      <c r="AW118" s="419">
        <v>8052</v>
      </c>
      <c r="AX118" s="419">
        <v>8164</v>
      </c>
      <c r="AY118" s="419">
        <v>8274</v>
      </c>
      <c r="AZ118" s="419">
        <v>8380</v>
      </c>
      <c r="BA118" s="419">
        <v>8482</v>
      </c>
      <c r="BB118" s="419">
        <v>8581</v>
      </c>
      <c r="BC118" s="419">
        <v>8676</v>
      </c>
      <c r="BD118" s="419">
        <v>8768</v>
      </c>
      <c r="BE118" s="419">
        <v>8855</v>
      </c>
      <c r="BF118" s="419">
        <v>8938</v>
      </c>
      <c r="BG118" s="419">
        <v>9017</v>
      </c>
      <c r="BH118" s="419">
        <v>9091</v>
      </c>
      <c r="BI118" s="419">
        <v>9162</v>
      </c>
      <c r="BJ118" s="419">
        <v>9229</v>
      </c>
      <c r="BK118" s="419">
        <v>9292</v>
      </c>
      <c r="BL118" s="419">
        <v>9351</v>
      </c>
      <c r="BM118" s="419">
        <v>9407</v>
      </c>
      <c r="BN118" s="419">
        <v>9459</v>
      </c>
      <c r="BO118" s="419">
        <v>9510</v>
      </c>
      <c r="BP118" s="419">
        <v>9560</v>
      </c>
      <c r="BQ118" s="419">
        <v>9612</v>
      </c>
      <c r="BR118" s="419">
        <v>9665</v>
      </c>
      <c r="BS118" s="419">
        <v>9726</v>
      </c>
      <c r="BT118" s="419">
        <v>9815</v>
      </c>
      <c r="BU118" s="419">
        <v>0</v>
      </c>
      <c r="BV118" s="419">
        <v>0</v>
      </c>
      <c r="BW118" s="419">
        <v>0</v>
      </c>
      <c r="BX118" s="419">
        <v>0</v>
      </c>
      <c r="BY118" s="419">
        <v>0</v>
      </c>
      <c r="BZ118" s="419">
        <v>0</v>
      </c>
      <c r="CA118" s="419">
        <v>0</v>
      </c>
      <c r="CB118" s="419">
        <v>0</v>
      </c>
      <c r="CC118" s="419">
        <v>0</v>
      </c>
      <c r="CD118" s="419">
        <v>0</v>
      </c>
      <c r="CE118" s="419">
        <v>0</v>
      </c>
      <c r="CF118" s="419">
        <v>0</v>
      </c>
      <c r="CG118" s="419">
        <v>0</v>
      </c>
      <c r="CH118" s="419">
        <v>0</v>
      </c>
      <c r="CI118" s="419">
        <v>0</v>
      </c>
      <c r="CJ118" s="419">
        <v>0</v>
      </c>
      <c r="CK118" s="419">
        <v>0</v>
      </c>
      <c r="CL118" s="419">
        <v>0</v>
      </c>
      <c r="CM118" s="419">
        <v>0</v>
      </c>
      <c r="CN118" s="419">
        <v>0</v>
      </c>
      <c r="CO118" s="419">
        <v>0</v>
      </c>
      <c r="CP118" s="419">
        <v>0</v>
      </c>
      <c r="CQ118" s="419">
        <v>0</v>
      </c>
      <c r="CR118" s="419">
        <v>0</v>
      </c>
      <c r="CS118" s="419">
        <v>0</v>
      </c>
      <c r="CT118" s="419">
        <v>0</v>
      </c>
      <c r="CU118" s="419">
        <v>0</v>
      </c>
      <c r="CV118" s="419">
        <v>0</v>
      </c>
      <c r="CW118" s="419">
        <v>0</v>
      </c>
      <c r="CX118" s="419">
        <v>0</v>
      </c>
      <c r="CY118" s="419">
        <v>0</v>
      </c>
      <c r="CZ118" s="419">
        <v>0</v>
      </c>
      <c r="DA118" s="419">
        <v>0</v>
      </c>
      <c r="DB118" s="419">
        <v>0</v>
      </c>
      <c r="DC118" s="419">
        <v>0</v>
      </c>
      <c r="DD118" s="419">
        <v>0</v>
      </c>
      <c r="DE118" s="419">
        <v>0</v>
      </c>
      <c r="DF118" s="419">
        <v>0</v>
      </c>
      <c r="DG118" s="419">
        <v>0</v>
      </c>
      <c r="DH118" s="419">
        <v>0</v>
      </c>
      <c r="DI118" s="419">
        <v>0</v>
      </c>
      <c r="DJ118" s="419">
        <v>0</v>
      </c>
      <c r="DK118" s="416"/>
    </row>
    <row r="119" spans="1:115" s="420" customFormat="1" ht="16.149999999999999" hidden="1">
      <c r="A119" s="423" t="s">
        <v>4</v>
      </c>
      <c r="B119" s="423">
        <v>2</v>
      </c>
      <c r="C119" s="418" t="s">
        <v>47</v>
      </c>
      <c r="D119" s="419">
        <v>0</v>
      </c>
      <c r="E119" s="419">
        <v>362</v>
      </c>
      <c r="F119" s="419">
        <v>974</v>
      </c>
      <c r="G119" s="419">
        <v>1602</v>
      </c>
      <c r="H119" s="419">
        <v>2248</v>
      </c>
      <c r="I119" s="419">
        <v>2911</v>
      </c>
      <c r="J119" s="419">
        <v>3593</v>
      </c>
      <c r="K119" s="419">
        <v>3684</v>
      </c>
      <c r="L119" s="419">
        <v>3776</v>
      </c>
      <c r="M119" s="419">
        <v>3871</v>
      </c>
      <c r="N119" s="419">
        <v>3968</v>
      </c>
      <c r="O119" s="419">
        <v>4068</v>
      </c>
      <c r="P119" s="419">
        <v>4169</v>
      </c>
      <c r="Q119" s="419">
        <v>4273</v>
      </c>
      <c r="R119" s="419">
        <v>4378</v>
      </c>
      <c r="S119" s="419">
        <v>4485</v>
      </c>
      <c r="T119" s="419">
        <v>4595</v>
      </c>
      <c r="U119" s="419">
        <v>4707</v>
      </c>
      <c r="V119" s="419">
        <v>4821</v>
      </c>
      <c r="W119" s="419">
        <v>4936</v>
      </c>
      <c r="X119" s="419">
        <v>5053</v>
      </c>
      <c r="Y119" s="419">
        <v>5173</v>
      </c>
      <c r="Z119" s="419">
        <v>5294</v>
      </c>
      <c r="AA119" s="419">
        <v>5418</v>
      </c>
      <c r="AB119" s="419">
        <v>5541</v>
      </c>
      <c r="AC119" s="419">
        <v>5666</v>
      </c>
      <c r="AD119" s="419">
        <v>5792</v>
      </c>
      <c r="AE119" s="419">
        <v>5920</v>
      </c>
      <c r="AF119" s="419">
        <v>6049</v>
      </c>
      <c r="AG119" s="419">
        <v>6176</v>
      </c>
      <c r="AH119" s="419">
        <v>6305</v>
      </c>
      <c r="AI119" s="419">
        <v>6434</v>
      </c>
      <c r="AJ119" s="419">
        <v>6562</v>
      </c>
      <c r="AK119" s="419">
        <v>6691</v>
      </c>
      <c r="AL119" s="419">
        <v>6821</v>
      </c>
      <c r="AM119" s="419">
        <v>6950</v>
      </c>
      <c r="AN119" s="419">
        <v>7079</v>
      </c>
      <c r="AO119" s="419">
        <v>7206</v>
      </c>
      <c r="AP119" s="419">
        <v>7332</v>
      </c>
      <c r="AQ119" s="419">
        <v>7456</v>
      </c>
      <c r="AR119" s="419">
        <v>7579</v>
      </c>
      <c r="AS119" s="419">
        <v>7700</v>
      </c>
      <c r="AT119" s="419">
        <v>7820</v>
      </c>
      <c r="AU119" s="419">
        <v>7937</v>
      </c>
      <c r="AV119" s="419">
        <v>8052</v>
      </c>
      <c r="AW119" s="419">
        <v>8164</v>
      </c>
      <c r="AX119" s="419">
        <v>8274</v>
      </c>
      <c r="AY119" s="419">
        <v>8380</v>
      </c>
      <c r="AZ119" s="419">
        <v>8482</v>
      </c>
      <c r="BA119" s="419">
        <v>8581</v>
      </c>
      <c r="BB119" s="419">
        <v>8676</v>
      </c>
      <c r="BC119" s="419">
        <v>8768</v>
      </c>
      <c r="BD119" s="419">
        <v>8855</v>
      </c>
      <c r="BE119" s="419">
        <v>8938</v>
      </c>
      <c r="BF119" s="419">
        <v>9017</v>
      </c>
      <c r="BG119" s="419">
        <v>9091</v>
      </c>
      <c r="BH119" s="419">
        <v>9162</v>
      </c>
      <c r="BI119" s="419">
        <v>9229</v>
      </c>
      <c r="BJ119" s="419">
        <v>9292</v>
      </c>
      <c r="BK119" s="419">
        <v>9351</v>
      </c>
      <c r="BL119" s="419">
        <v>9407</v>
      </c>
      <c r="BM119" s="419">
        <v>9459</v>
      </c>
      <c r="BN119" s="419">
        <v>9510</v>
      </c>
      <c r="BO119" s="419">
        <v>9560</v>
      </c>
      <c r="BP119" s="419">
        <v>9612</v>
      </c>
      <c r="BQ119" s="419">
        <v>9665</v>
      </c>
      <c r="BR119" s="419">
        <v>9726</v>
      </c>
      <c r="BS119" s="419">
        <v>9815</v>
      </c>
      <c r="BT119" s="419">
        <v>0</v>
      </c>
      <c r="BU119" s="419">
        <v>0</v>
      </c>
      <c r="BV119" s="419">
        <v>0</v>
      </c>
      <c r="BW119" s="419">
        <v>0</v>
      </c>
      <c r="BX119" s="419">
        <v>0</v>
      </c>
      <c r="BY119" s="419">
        <v>0</v>
      </c>
      <c r="BZ119" s="419">
        <v>0</v>
      </c>
      <c r="CA119" s="419">
        <v>0</v>
      </c>
      <c r="CB119" s="419">
        <v>0</v>
      </c>
      <c r="CC119" s="419">
        <v>0</v>
      </c>
      <c r="CD119" s="419">
        <v>0</v>
      </c>
      <c r="CE119" s="419">
        <v>0</v>
      </c>
      <c r="CF119" s="419">
        <v>0</v>
      </c>
      <c r="CG119" s="419">
        <v>0</v>
      </c>
      <c r="CH119" s="419">
        <v>0</v>
      </c>
      <c r="CI119" s="419">
        <v>0</v>
      </c>
      <c r="CJ119" s="419">
        <v>0</v>
      </c>
      <c r="CK119" s="419">
        <v>0</v>
      </c>
      <c r="CL119" s="419">
        <v>0</v>
      </c>
      <c r="CM119" s="419">
        <v>0</v>
      </c>
      <c r="CN119" s="419">
        <v>0</v>
      </c>
      <c r="CO119" s="419">
        <v>0</v>
      </c>
      <c r="CP119" s="419">
        <v>0</v>
      </c>
      <c r="CQ119" s="419">
        <v>0</v>
      </c>
      <c r="CR119" s="419">
        <v>0</v>
      </c>
      <c r="CS119" s="419">
        <v>0</v>
      </c>
      <c r="CT119" s="419">
        <v>0</v>
      </c>
      <c r="CU119" s="419">
        <v>0</v>
      </c>
      <c r="CV119" s="419">
        <v>0</v>
      </c>
      <c r="CW119" s="419">
        <v>0</v>
      </c>
      <c r="CX119" s="419">
        <v>0</v>
      </c>
      <c r="CY119" s="419">
        <v>0</v>
      </c>
      <c r="CZ119" s="419">
        <v>0</v>
      </c>
      <c r="DA119" s="419">
        <v>0</v>
      </c>
      <c r="DB119" s="419">
        <v>0</v>
      </c>
      <c r="DC119" s="419">
        <v>0</v>
      </c>
      <c r="DD119" s="419">
        <v>0</v>
      </c>
      <c r="DE119" s="419">
        <v>0</v>
      </c>
      <c r="DF119" s="419">
        <v>0</v>
      </c>
      <c r="DG119" s="419">
        <v>0</v>
      </c>
      <c r="DH119" s="419">
        <v>0</v>
      </c>
      <c r="DI119" s="419">
        <v>0</v>
      </c>
      <c r="DJ119" s="419">
        <v>0</v>
      </c>
      <c r="DK119" s="416"/>
    </row>
    <row r="120" spans="1:115" s="420" customFormat="1" ht="16.149999999999999" hidden="1">
      <c r="A120" s="423" t="s">
        <v>4</v>
      </c>
      <c r="B120" s="423">
        <v>2</v>
      </c>
      <c r="C120" s="418" t="s">
        <v>48</v>
      </c>
      <c r="D120" s="419">
        <v>0</v>
      </c>
      <c r="E120" s="419">
        <v>371</v>
      </c>
      <c r="F120" s="419">
        <v>998</v>
      </c>
      <c r="G120" s="419">
        <v>1642</v>
      </c>
      <c r="H120" s="419">
        <v>2304</v>
      </c>
      <c r="I120" s="419">
        <v>2985</v>
      </c>
      <c r="J120" s="419">
        <v>3684</v>
      </c>
      <c r="K120" s="419">
        <v>3776</v>
      </c>
      <c r="L120" s="419">
        <v>3871</v>
      </c>
      <c r="M120" s="419">
        <v>3968</v>
      </c>
      <c r="N120" s="419">
        <v>4068</v>
      </c>
      <c r="O120" s="419">
        <v>4169</v>
      </c>
      <c r="P120" s="419">
        <v>4273</v>
      </c>
      <c r="Q120" s="419">
        <v>4378</v>
      </c>
      <c r="R120" s="419">
        <v>4485</v>
      </c>
      <c r="S120" s="419">
        <v>4595</v>
      </c>
      <c r="T120" s="419">
        <v>4707</v>
      </c>
      <c r="U120" s="419">
        <v>4821</v>
      </c>
      <c r="V120" s="419">
        <v>4936</v>
      </c>
      <c r="W120" s="419">
        <v>5053</v>
      </c>
      <c r="X120" s="419">
        <v>5173</v>
      </c>
      <c r="Y120" s="419">
        <v>5294</v>
      </c>
      <c r="Z120" s="419">
        <v>5418</v>
      </c>
      <c r="AA120" s="419">
        <v>5541</v>
      </c>
      <c r="AB120" s="419">
        <v>5666</v>
      </c>
      <c r="AC120" s="419">
        <v>5792</v>
      </c>
      <c r="AD120" s="419">
        <v>5920</v>
      </c>
      <c r="AE120" s="419">
        <v>6049</v>
      </c>
      <c r="AF120" s="419">
        <v>6176</v>
      </c>
      <c r="AG120" s="419">
        <v>6305</v>
      </c>
      <c r="AH120" s="419">
        <v>6434</v>
      </c>
      <c r="AI120" s="419">
        <v>6562</v>
      </c>
      <c r="AJ120" s="419">
        <v>6691</v>
      </c>
      <c r="AK120" s="419">
        <v>6821</v>
      </c>
      <c r="AL120" s="419">
        <v>6950</v>
      </c>
      <c r="AM120" s="419">
        <v>7079</v>
      </c>
      <c r="AN120" s="419">
        <v>7206</v>
      </c>
      <c r="AO120" s="419">
        <v>7332</v>
      </c>
      <c r="AP120" s="419">
        <v>7456</v>
      </c>
      <c r="AQ120" s="419">
        <v>7579</v>
      </c>
      <c r="AR120" s="419">
        <v>7700</v>
      </c>
      <c r="AS120" s="419">
        <v>7820</v>
      </c>
      <c r="AT120" s="419">
        <v>7937</v>
      </c>
      <c r="AU120" s="419">
        <v>8052</v>
      </c>
      <c r="AV120" s="419">
        <v>8164</v>
      </c>
      <c r="AW120" s="419">
        <v>8274</v>
      </c>
      <c r="AX120" s="419">
        <v>8380</v>
      </c>
      <c r="AY120" s="419">
        <v>8482</v>
      </c>
      <c r="AZ120" s="419">
        <v>8581</v>
      </c>
      <c r="BA120" s="419">
        <v>8676</v>
      </c>
      <c r="BB120" s="419">
        <v>8768</v>
      </c>
      <c r="BC120" s="419">
        <v>8855</v>
      </c>
      <c r="BD120" s="419">
        <v>8938</v>
      </c>
      <c r="BE120" s="419">
        <v>9017</v>
      </c>
      <c r="BF120" s="419">
        <v>9091</v>
      </c>
      <c r="BG120" s="419">
        <v>9162</v>
      </c>
      <c r="BH120" s="419">
        <v>9229</v>
      </c>
      <c r="BI120" s="419">
        <v>9292</v>
      </c>
      <c r="BJ120" s="419">
        <v>9351</v>
      </c>
      <c r="BK120" s="419">
        <v>9407</v>
      </c>
      <c r="BL120" s="419">
        <v>9459</v>
      </c>
      <c r="BM120" s="419">
        <v>9510</v>
      </c>
      <c r="BN120" s="419">
        <v>9560</v>
      </c>
      <c r="BO120" s="419">
        <v>9612</v>
      </c>
      <c r="BP120" s="419">
        <v>9665</v>
      </c>
      <c r="BQ120" s="419">
        <v>9726</v>
      </c>
      <c r="BR120" s="419">
        <v>9815</v>
      </c>
      <c r="BS120" s="419">
        <v>0</v>
      </c>
      <c r="BT120" s="419">
        <v>0</v>
      </c>
      <c r="BU120" s="419">
        <v>0</v>
      </c>
      <c r="BV120" s="419">
        <v>0</v>
      </c>
      <c r="BW120" s="419">
        <v>0</v>
      </c>
      <c r="BX120" s="419">
        <v>0</v>
      </c>
      <c r="BY120" s="419">
        <v>0</v>
      </c>
      <c r="BZ120" s="419">
        <v>0</v>
      </c>
      <c r="CA120" s="419">
        <v>0</v>
      </c>
      <c r="CB120" s="419">
        <v>0</v>
      </c>
      <c r="CC120" s="419">
        <v>0</v>
      </c>
      <c r="CD120" s="419">
        <v>0</v>
      </c>
      <c r="CE120" s="419">
        <v>0</v>
      </c>
      <c r="CF120" s="419">
        <v>0</v>
      </c>
      <c r="CG120" s="419">
        <v>0</v>
      </c>
      <c r="CH120" s="419">
        <v>0</v>
      </c>
      <c r="CI120" s="419">
        <v>0</v>
      </c>
      <c r="CJ120" s="419">
        <v>0</v>
      </c>
      <c r="CK120" s="419">
        <v>0</v>
      </c>
      <c r="CL120" s="419">
        <v>0</v>
      </c>
      <c r="CM120" s="419">
        <v>0</v>
      </c>
      <c r="CN120" s="419">
        <v>0</v>
      </c>
      <c r="CO120" s="419">
        <v>0</v>
      </c>
      <c r="CP120" s="419">
        <v>0</v>
      </c>
      <c r="CQ120" s="419">
        <v>0</v>
      </c>
      <c r="CR120" s="419">
        <v>0</v>
      </c>
      <c r="CS120" s="419">
        <v>0</v>
      </c>
      <c r="CT120" s="419">
        <v>0</v>
      </c>
      <c r="CU120" s="419">
        <v>0</v>
      </c>
      <c r="CV120" s="419">
        <v>0</v>
      </c>
      <c r="CW120" s="419">
        <v>0</v>
      </c>
      <c r="CX120" s="419">
        <v>0</v>
      </c>
      <c r="CY120" s="419">
        <v>0</v>
      </c>
      <c r="CZ120" s="419">
        <v>0</v>
      </c>
      <c r="DA120" s="419">
        <v>0</v>
      </c>
      <c r="DB120" s="419">
        <v>0</v>
      </c>
      <c r="DC120" s="419">
        <v>0</v>
      </c>
      <c r="DD120" s="419">
        <v>0</v>
      </c>
      <c r="DE120" s="419">
        <v>0</v>
      </c>
      <c r="DF120" s="419">
        <v>0</v>
      </c>
      <c r="DG120" s="419">
        <v>0</v>
      </c>
      <c r="DH120" s="419">
        <v>0</v>
      </c>
      <c r="DI120" s="419">
        <v>0</v>
      </c>
      <c r="DJ120" s="419">
        <v>0</v>
      </c>
      <c r="DK120" s="416"/>
    </row>
    <row r="121" spans="1:115" s="420" customFormat="1" ht="16.149999999999999" hidden="1">
      <c r="A121" s="423" t="s">
        <v>4</v>
      </c>
      <c r="B121" s="423">
        <v>2</v>
      </c>
      <c r="C121" s="418" t="s">
        <v>49</v>
      </c>
      <c r="D121" s="419">
        <v>0</v>
      </c>
      <c r="E121" s="419">
        <v>381</v>
      </c>
      <c r="F121" s="419">
        <v>1023</v>
      </c>
      <c r="G121" s="419">
        <v>1683</v>
      </c>
      <c r="H121" s="419">
        <v>2362</v>
      </c>
      <c r="I121" s="419">
        <v>3059</v>
      </c>
      <c r="J121" s="419">
        <v>3776</v>
      </c>
      <c r="K121" s="419">
        <v>3871</v>
      </c>
      <c r="L121" s="419">
        <v>3968</v>
      </c>
      <c r="M121" s="419">
        <v>4068</v>
      </c>
      <c r="N121" s="419">
        <v>4169</v>
      </c>
      <c r="O121" s="419">
        <v>4273</v>
      </c>
      <c r="P121" s="419">
        <v>4378</v>
      </c>
      <c r="Q121" s="419">
        <v>4485</v>
      </c>
      <c r="R121" s="419">
        <v>4595</v>
      </c>
      <c r="S121" s="419">
        <v>4707</v>
      </c>
      <c r="T121" s="419">
        <v>4821</v>
      </c>
      <c r="U121" s="419">
        <v>4936</v>
      </c>
      <c r="V121" s="419">
        <v>5053</v>
      </c>
      <c r="W121" s="419">
        <v>5173</v>
      </c>
      <c r="X121" s="419">
        <v>5294</v>
      </c>
      <c r="Y121" s="419">
        <v>5418</v>
      </c>
      <c r="Z121" s="419">
        <v>5541</v>
      </c>
      <c r="AA121" s="419">
        <v>5666</v>
      </c>
      <c r="AB121" s="419">
        <v>5792</v>
      </c>
      <c r="AC121" s="419">
        <v>5920</v>
      </c>
      <c r="AD121" s="419">
        <v>6049</v>
      </c>
      <c r="AE121" s="419">
        <v>6176</v>
      </c>
      <c r="AF121" s="419">
        <v>6305</v>
      </c>
      <c r="AG121" s="419">
        <v>6434</v>
      </c>
      <c r="AH121" s="419">
        <v>6562</v>
      </c>
      <c r="AI121" s="419">
        <v>6691</v>
      </c>
      <c r="AJ121" s="419">
        <v>6821</v>
      </c>
      <c r="AK121" s="419">
        <v>6950</v>
      </c>
      <c r="AL121" s="419">
        <v>7079</v>
      </c>
      <c r="AM121" s="419">
        <v>7206</v>
      </c>
      <c r="AN121" s="419">
        <v>7332</v>
      </c>
      <c r="AO121" s="419">
        <v>7456</v>
      </c>
      <c r="AP121" s="419">
        <v>7579</v>
      </c>
      <c r="AQ121" s="419">
        <v>7700</v>
      </c>
      <c r="AR121" s="419">
        <v>7820</v>
      </c>
      <c r="AS121" s="419">
        <v>7937</v>
      </c>
      <c r="AT121" s="419">
        <v>8052</v>
      </c>
      <c r="AU121" s="419">
        <v>8164</v>
      </c>
      <c r="AV121" s="419">
        <v>8274</v>
      </c>
      <c r="AW121" s="419">
        <v>8380</v>
      </c>
      <c r="AX121" s="419">
        <v>8482</v>
      </c>
      <c r="AY121" s="419">
        <v>8581</v>
      </c>
      <c r="AZ121" s="419">
        <v>8676</v>
      </c>
      <c r="BA121" s="419">
        <v>8768</v>
      </c>
      <c r="BB121" s="419">
        <v>8855</v>
      </c>
      <c r="BC121" s="419">
        <v>8938</v>
      </c>
      <c r="BD121" s="419">
        <v>9017</v>
      </c>
      <c r="BE121" s="419">
        <v>9091</v>
      </c>
      <c r="BF121" s="419">
        <v>9162</v>
      </c>
      <c r="BG121" s="419">
        <v>9229</v>
      </c>
      <c r="BH121" s="419">
        <v>9292</v>
      </c>
      <c r="BI121" s="419">
        <v>9351</v>
      </c>
      <c r="BJ121" s="419">
        <v>9407</v>
      </c>
      <c r="BK121" s="419">
        <v>9459</v>
      </c>
      <c r="BL121" s="419">
        <v>9510</v>
      </c>
      <c r="BM121" s="419">
        <v>9560</v>
      </c>
      <c r="BN121" s="419">
        <v>9612</v>
      </c>
      <c r="BO121" s="419">
        <v>9665</v>
      </c>
      <c r="BP121" s="419">
        <v>9726</v>
      </c>
      <c r="BQ121" s="419">
        <v>9815</v>
      </c>
      <c r="BR121" s="419">
        <v>0</v>
      </c>
      <c r="BS121" s="419">
        <v>0</v>
      </c>
      <c r="BT121" s="419">
        <v>0</v>
      </c>
      <c r="BU121" s="419">
        <v>0</v>
      </c>
      <c r="BV121" s="419">
        <v>0</v>
      </c>
      <c r="BW121" s="419">
        <v>0</v>
      </c>
      <c r="BX121" s="419">
        <v>0</v>
      </c>
      <c r="BY121" s="419">
        <v>0</v>
      </c>
      <c r="BZ121" s="419">
        <v>0</v>
      </c>
      <c r="CA121" s="419">
        <v>0</v>
      </c>
      <c r="CB121" s="419">
        <v>0</v>
      </c>
      <c r="CC121" s="419">
        <v>0</v>
      </c>
      <c r="CD121" s="419">
        <v>0</v>
      </c>
      <c r="CE121" s="419">
        <v>0</v>
      </c>
      <c r="CF121" s="419">
        <v>0</v>
      </c>
      <c r="CG121" s="419">
        <v>0</v>
      </c>
      <c r="CH121" s="419">
        <v>0</v>
      </c>
      <c r="CI121" s="419">
        <v>0</v>
      </c>
      <c r="CJ121" s="419">
        <v>0</v>
      </c>
      <c r="CK121" s="419">
        <v>0</v>
      </c>
      <c r="CL121" s="419">
        <v>0</v>
      </c>
      <c r="CM121" s="419">
        <v>0</v>
      </c>
      <c r="CN121" s="419">
        <v>0</v>
      </c>
      <c r="CO121" s="419">
        <v>0</v>
      </c>
      <c r="CP121" s="419">
        <v>0</v>
      </c>
      <c r="CQ121" s="419">
        <v>0</v>
      </c>
      <c r="CR121" s="419">
        <v>0</v>
      </c>
      <c r="CS121" s="419">
        <v>0</v>
      </c>
      <c r="CT121" s="419">
        <v>0</v>
      </c>
      <c r="CU121" s="419">
        <v>0</v>
      </c>
      <c r="CV121" s="419">
        <v>0</v>
      </c>
      <c r="CW121" s="419">
        <v>0</v>
      </c>
      <c r="CX121" s="419">
        <v>0</v>
      </c>
      <c r="CY121" s="419">
        <v>0</v>
      </c>
      <c r="CZ121" s="419">
        <v>0</v>
      </c>
      <c r="DA121" s="419">
        <v>0</v>
      </c>
      <c r="DB121" s="419">
        <v>0</v>
      </c>
      <c r="DC121" s="419">
        <v>0</v>
      </c>
      <c r="DD121" s="419">
        <v>0</v>
      </c>
      <c r="DE121" s="419">
        <v>0</v>
      </c>
      <c r="DF121" s="419">
        <v>0</v>
      </c>
      <c r="DG121" s="419">
        <v>0</v>
      </c>
      <c r="DH121" s="419">
        <v>0</v>
      </c>
      <c r="DI121" s="419">
        <v>0</v>
      </c>
      <c r="DJ121" s="419">
        <v>0</v>
      </c>
      <c r="DK121" s="416"/>
    </row>
    <row r="122" spans="1:115" s="420" customFormat="1" ht="16.149999999999999" hidden="1">
      <c r="A122" s="423" t="s">
        <v>4</v>
      </c>
      <c r="B122" s="423">
        <v>2</v>
      </c>
      <c r="C122" s="418" t="s">
        <v>50</v>
      </c>
      <c r="D122" s="419">
        <v>0</v>
      </c>
      <c r="E122" s="419">
        <v>390</v>
      </c>
      <c r="F122" s="419">
        <v>1049</v>
      </c>
      <c r="G122" s="419">
        <v>1726</v>
      </c>
      <c r="H122" s="419">
        <v>2421</v>
      </c>
      <c r="I122" s="419">
        <v>3136</v>
      </c>
      <c r="J122" s="419">
        <v>3871</v>
      </c>
      <c r="K122" s="419">
        <v>3968</v>
      </c>
      <c r="L122" s="419">
        <v>4068</v>
      </c>
      <c r="M122" s="419">
        <v>4169</v>
      </c>
      <c r="N122" s="419">
        <v>4273</v>
      </c>
      <c r="O122" s="419">
        <v>4378</v>
      </c>
      <c r="P122" s="419">
        <v>4485</v>
      </c>
      <c r="Q122" s="419">
        <v>4595</v>
      </c>
      <c r="R122" s="419">
        <v>4707</v>
      </c>
      <c r="S122" s="419">
        <v>4821</v>
      </c>
      <c r="T122" s="419">
        <v>4936</v>
      </c>
      <c r="U122" s="419">
        <v>5053</v>
      </c>
      <c r="V122" s="419">
        <v>5173</v>
      </c>
      <c r="W122" s="419">
        <v>5294</v>
      </c>
      <c r="X122" s="419">
        <v>5418</v>
      </c>
      <c r="Y122" s="419">
        <v>5541</v>
      </c>
      <c r="Z122" s="419">
        <v>5666</v>
      </c>
      <c r="AA122" s="419">
        <v>5792</v>
      </c>
      <c r="AB122" s="419">
        <v>5920</v>
      </c>
      <c r="AC122" s="419">
        <v>6049</v>
      </c>
      <c r="AD122" s="419">
        <v>6176</v>
      </c>
      <c r="AE122" s="419">
        <v>6305</v>
      </c>
      <c r="AF122" s="419">
        <v>6434</v>
      </c>
      <c r="AG122" s="419">
        <v>6562</v>
      </c>
      <c r="AH122" s="419">
        <v>6691</v>
      </c>
      <c r="AI122" s="419">
        <v>6821</v>
      </c>
      <c r="AJ122" s="419">
        <v>6950</v>
      </c>
      <c r="AK122" s="419">
        <v>7079</v>
      </c>
      <c r="AL122" s="419">
        <v>7206</v>
      </c>
      <c r="AM122" s="419">
        <v>7332</v>
      </c>
      <c r="AN122" s="419">
        <v>7456</v>
      </c>
      <c r="AO122" s="419">
        <v>7579</v>
      </c>
      <c r="AP122" s="419">
        <v>7700</v>
      </c>
      <c r="AQ122" s="419">
        <v>7820</v>
      </c>
      <c r="AR122" s="419">
        <v>7937</v>
      </c>
      <c r="AS122" s="419">
        <v>8052</v>
      </c>
      <c r="AT122" s="419">
        <v>8164</v>
      </c>
      <c r="AU122" s="419">
        <v>8274</v>
      </c>
      <c r="AV122" s="419">
        <v>8380</v>
      </c>
      <c r="AW122" s="419">
        <v>8482</v>
      </c>
      <c r="AX122" s="419">
        <v>8581</v>
      </c>
      <c r="AY122" s="419">
        <v>8676</v>
      </c>
      <c r="AZ122" s="419">
        <v>8768</v>
      </c>
      <c r="BA122" s="419">
        <v>8855</v>
      </c>
      <c r="BB122" s="419">
        <v>8938</v>
      </c>
      <c r="BC122" s="419">
        <v>9017</v>
      </c>
      <c r="BD122" s="419">
        <v>9091</v>
      </c>
      <c r="BE122" s="419">
        <v>9162</v>
      </c>
      <c r="BF122" s="419">
        <v>9229</v>
      </c>
      <c r="BG122" s="419">
        <v>9292</v>
      </c>
      <c r="BH122" s="419">
        <v>9351</v>
      </c>
      <c r="BI122" s="419">
        <v>9407</v>
      </c>
      <c r="BJ122" s="419">
        <v>9459</v>
      </c>
      <c r="BK122" s="419">
        <v>9510</v>
      </c>
      <c r="BL122" s="419">
        <v>9560</v>
      </c>
      <c r="BM122" s="419">
        <v>9612</v>
      </c>
      <c r="BN122" s="419">
        <v>9665</v>
      </c>
      <c r="BO122" s="419">
        <v>9726</v>
      </c>
      <c r="BP122" s="419">
        <v>9815</v>
      </c>
      <c r="BQ122" s="419">
        <v>0</v>
      </c>
      <c r="BR122" s="419">
        <v>0</v>
      </c>
      <c r="BS122" s="419">
        <v>0</v>
      </c>
      <c r="BT122" s="419">
        <v>0</v>
      </c>
      <c r="BU122" s="419">
        <v>0</v>
      </c>
      <c r="BV122" s="419">
        <v>0</v>
      </c>
      <c r="BW122" s="419">
        <v>0</v>
      </c>
      <c r="BX122" s="419">
        <v>0</v>
      </c>
      <c r="BY122" s="419">
        <v>0</v>
      </c>
      <c r="BZ122" s="419">
        <v>0</v>
      </c>
      <c r="CA122" s="419">
        <v>0</v>
      </c>
      <c r="CB122" s="419">
        <v>0</v>
      </c>
      <c r="CC122" s="419">
        <v>0</v>
      </c>
      <c r="CD122" s="419">
        <v>0</v>
      </c>
      <c r="CE122" s="419">
        <v>0</v>
      </c>
      <c r="CF122" s="419">
        <v>0</v>
      </c>
      <c r="CG122" s="419">
        <v>0</v>
      </c>
      <c r="CH122" s="419">
        <v>0</v>
      </c>
      <c r="CI122" s="419">
        <v>0</v>
      </c>
      <c r="CJ122" s="419">
        <v>0</v>
      </c>
      <c r="CK122" s="419">
        <v>0</v>
      </c>
      <c r="CL122" s="419">
        <v>0</v>
      </c>
      <c r="CM122" s="419">
        <v>0</v>
      </c>
      <c r="CN122" s="419">
        <v>0</v>
      </c>
      <c r="CO122" s="419">
        <v>0</v>
      </c>
      <c r="CP122" s="419">
        <v>0</v>
      </c>
      <c r="CQ122" s="419">
        <v>0</v>
      </c>
      <c r="CR122" s="419">
        <v>0</v>
      </c>
      <c r="CS122" s="419">
        <v>0</v>
      </c>
      <c r="CT122" s="419">
        <v>0</v>
      </c>
      <c r="CU122" s="419">
        <v>0</v>
      </c>
      <c r="CV122" s="419">
        <v>0</v>
      </c>
      <c r="CW122" s="419">
        <v>0</v>
      </c>
      <c r="CX122" s="419">
        <v>0</v>
      </c>
      <c r="CY122" s="419">
        <v>0</v>
      </c>
      <c r="CZ122" s="419">
        <v>0</v>
      </c>
      <c r="DA122" s="419">
        <v>0</v>
      </c>
      <c r="DB122" s="419">
        <v>0</v>
      </c>
      <c r="DC122" s="419">
        <v>0</v>
      </c>
      <c r="DD122" s="419">
        <v>0</v>
      </c>
      <c r="DE122" s="419">
        <v>0</v>
      </c>
      <c r="DF122" s="419">
        <v>0</v>
      </c>
      <c r="DG122" s="419">
        <v>0</v>
      </c>
      <c r="DH122" s="419">
        <v>0</v>
      </c>
      <c r="DI122" s="419">
        <v>0</v>
      </c>
      <c r="DJ122" s="419">
        <v>0</v>
      </c>
      <c r="DK122" s="416"/>
    </row>
    <row r="123" spans="1:115" s="420" customFormat="1" ht="16.149999999999999" hidden="1">
      <c r="A123" s="423" t="s">
        <v>4</v>
      </c>
      <c r="B123" s="423">
        <v>2</v>
      </c>
      <c r="C123" s="418" t="s">
        <v>51</v>
      </c>
      <c r="D123" s="419">
        <v>0</v>
      </c>
      <c r="E123" s="419">
        <v>400</v>
      </c>
      <c r="F123" s="419">
        <v>1075</v>
      </c>
      <c r="G123" s="419">
        <v>1769</v>
      </c>
      <c r="H123" s="419">
        <v>2482</v>
      </c>
      <c r="I123" s="419">
        <v>3215</v>
      </c>
      <c r="J123" s="419">
        <v>3968</v>
      </c>
      <c r="K123" s="419">
        <v>4068</v>
      </c>
      <c r="L123" s="419">
        <v>4169</v>
      </c>
      <c r="M123" s="419">
        <v>4273</v>
      </c>
      <c r="N123" s="419">
        <v>4378</v>
      </c>
      <c r="O123" s="419">
        <v>4485</v>
      </c>
      <c r="P123" s="419">
        <v>4595</v>
      </c>
      <c r="Q123" s="419">
        <v>4707</v>
      </c>
      <c r="R123" s="419">
        <v>4821</v>
      </c>
      <c r="S123" s="419">
        <v>4936</v>
      </c>
      <c r="T123" s="419">
        <v>5053</v>
      </c>
      <c r="U123" s="419">
        <v>5173</v>
      </c>
      <c r="V123" s="419">
        <v>5294</v>
      </c>
      <c r="W123" s="419">
        <v>5418</v>
      </c>
      <c r="X123" s="419">
        <v>5541</v>
      </c>
      <c r="Y123" s="419">
        <v>5666</v>
      </c>
      <c r="Z123" s="419">
        <v>5792</v>
      </c>
      <c r="AA123" s="419">
        <v>5920</v>
      </c>
      <c r="AB123" s="419">
        <v>6049</v>
      </c>
      <c r="AC123" s="419">
        <v>6176</v>
      </c>
      <c r="AD123" s="419">
        <v>6305</v>
      </c>
      <c r="AE123" s="419">
        <v>6434</v>
      </c>
      <c r="AF123" s="419">
        <v>6562</v>
      </c>
      <c r="AG123" s="419">
        <v>6691</v>
      </c>
      <c r="AH123" s="419">
        <v>6821</v>
      </c>
      <c r="AI123" s="419">
        <v>6950</v>
      </c>
      <c r="AJ123" s="419">
        <v>7079</v>
      </c>
      <c r="AK123" s="419">
        <v>7206</v>
      </c>
      <c r="AL123" s="419">
        <v>7332</v>
      </c>
      <c r="AM123" s="419">
        <v>7456</v>
      </c>
      <c r="AN123" s="419">
        <v>7579</v>
      </c>
      <c r="AO123" s="419">
        <v>7700</v>
      </c>
      <c r="AP123" s="419">
        <v>7820</v>
      </c>
      <c r="AQ123" s="419">
        <v>7937</v>
      </c>
      <c r="AR123" s="419">
        <v>8052</v>
      </c>
      <c r="AS123" s="419">
        <v>8164</v>
      </c>
      <c r="AT123" s="419">
        <v>8274</v>
      </c>
      <c r="AU123" s="419">
        <v>8380</v>
      </c>
      <c r="AV123" s="419">
        <v>8482</v>
      </c>
      <c r="AW123" s="419">
        <v>8581</v>
      </c>
      <c r="AX123" s="419">
        <v>8676</v>
      </c>
      <c r="AY123" s="419">
        <v>8768</v>
      </c>
      <c r="AZ123" s="419">
        <v>8855</v>
      </c>
      <c r="BA123" s="419">
        <v>8938</v>
      </c>
      <c r="BB123" s="419">
        <v>9017</v>
      </c>
      <c r="BC123" s="419">
        <v>9091</v>
      </c>
      <c r="BD123" s="419">
        <v>9162</v>
      </c>
      <c r="BE123" s="419">
        <v>9229</v>
      </c>
      <c r="BF123" s="419">
        <v>9292</v>
      </c>
      <c r="BG123" s="419">
        <v>9351</v>
      </c>
      <c r="BH123" s="419">
        <v>9407</v>
      </c>
      <c r="BI123" s="419">
        <v>9459</v>
      </c>
      <c r="BJ123" s="419">
        <v>9510</v>
      </c>
      <c r="BK123" s="419">
        <v>9560</v>
      </c>
      <c r="BL123" s="419">
        <v>9612</v>
      </c>
      <c r="BM123" s="419">
        <v>9665</v>
      </c>
      <c r="BN123" s="419">
        <v>9726</v>
      </c>
      <c r="BO123" s="419">
        <v>9815</v>
      </c>
      <c r="BP123" s="419">
        <v>0</v>
      </c>
      <c r="BQ123" s="419">
        <v>0</v>
      </c>
      <c r="BR123" s="419">
        <v>0</v>
      </c>
      <c r="BS123" s="419">
        <v>0</v>
      </c>
      <c r="BT123" s="419">
        <v>0</v>
      </c>
      <c r="BU123" s="419">
        <v>0</v>
      </c>
      <c r="BV123" s="419">
        <v>0</v>
      </c>
      <c r="BW123" s="419">
        <v>0</v>
      </c>
      <c r="BX123" s="419">
        <v>0</v>
      </c>
      <c r="BY123" s="419">
        <v>0</v>
      </c>
      <c r="BZ123" s="419">
        <v>0</v>
      </c>
      <c r="CA123" s="419">
        <v>0</v>
      </c>
      <c r="CB123" s="419">
        <v>0</v>
      </c>
      <c r="CC123" s="419">
        <v>0</v>
      </c>
      <c r="CD123" s="419">
        <v>0</v>
      </c>
      <c r="CE123" s="419">
        <v>0</v>
      </c>
      <c r="CF123" s="419">
        <v>0</v>
      </c>
      <c r="CG123" s="419">
        <v>0</v>
      </c>
      <c r="CH123" s="419">
        <v>0</v>
      </c>
      <c r="CI123" s="419">
        <v>0</v>
      </c>
      <c r="CJ123" s="419">
        <v>0</v>
      </c>
      <c r="CK123" s="419">
        <v>0</v>
      </c>
      <c r="CL123" s="419">
        <v>0</v>
      </c>
      <c r="CM123" s="419">
        <v>0</v>
      </c>
      <c r="CN123" s="419">
        <v>0</v>
      </c>
      <c r="CO123" s="419">
        <v>0</v>
      </c>
      <c r="CP123" s="419">
        <v>0</v>
      </c>
      <c r="CQ123" s="419">
        <v>0</v>
      </c>
      <c r="CR123" s="419">
        <v>0</v>
      </c>
      <c r="CS123" s="419">
        <v>0</v>
      </c>
      <c r="CT123" s="419">
        <v>0</v>
      </c>
      <c r="CU123" s="419">
        <v>0</v>
      </c>
      <c r="CV123" s="419">
        <v>0</v>
      </c>
      <c r="CW123" s="419">
        <v>0</v>
      </c>
      <c r="CX123" s="419">
        <v>0</v>
      </c>
      <c r="CY123" s="419">
        <v>0</v>
      </c>
      <c r="CZ123" s="419">
        <v>0</v>
      </c>
      <c r="DA123" s="419">
        <v>0</v>
      </c>
      <c r="DB123" s="419">
        <v>0</v>
      </c>
      <c r="DC123" s="419">
        <v>0</v>
      </c>
      <c r="DD123" s="419">
        <v>0</v>
      </c>
      <c r="DE123" s="419">
        <v>0</v>
      </c>
      <c r="DF123" s="419">
        <v>0</v>
      </c>
      <c r="DG123" s="419">
        <v>0</v>
      </c>
      <c r="DH123" s="419">
        <v>0</v>
      </c>
      <c r="DI123" s="419">
        <v>0</v>
      </c>
      <c r="DJ123" s="419">
        <v>0</v>
      </c>
      <c r="DK123" s="416"/>
    </row>
    <row r="124" spans="1:115" s="420" customFormat="1" ht="16.149999999999999" hidden="1">
      <c r="A124" s="423" t="s">
        <v>4</v>
      </c>
      <c r="B124" s="423">
        <v>2</v>
      </c>
      <c r="C124" s="418" t="s">
        <v>52</v>
      </c>
      <c r="D124" s="419">
        <v>0</v>
      </c>
      <c r="E124" s="419">
        <v>410</v>
      </c>
      <c r="F124" s="419">
        <v>1102</v>
      </c>
      <c r="G124" s="419">
        <v>1813</v>
      </c>
      <c r="H124" s="419">
        <v>2544</v>
      </c>
      <c r="I124" s="419">
        <v>3295</v>
      </c>
      <c r="J124" s="419">
        <v>4068</v>
      </c>
      <c r="K124" s="419">
        <v>4169</v>
      </c>
      <c r="L124" s="419">
        <v>4273</v>
      </c>
      <c r="M124" s="419">
        <v>4378</v>
      </c>
      <c r="N124" s="419">
        <v>4485</v>
      </c>
      <c r="O124" s="419">
        <v>4595</v>
      </c>
      <c r="P124" s="419">
        <v>4707</v>
      </c>
      <c r="Q124" s="419">
        <v>4821</v>
      </c>
      <c r="R124" s="419">
        <v>4936</v>
      </c>
      <c r="S124" s="419">
        <v>5053</v>
      </c>
      <c r="T124" s="419">
        <v>5173</v>
      </c>
      <c r="U124" s="419">
        <v>5294</v>
      </c>
      <c r="V124" s="419">
        <v>5418</v>
      </c>
      <c r="W124" s="419">
        <v>5541</v>
      </c>
      <c r="X124" s="419">
        <v>5666</v>
      </c>
      <c r="Y124" s="419">
        <v>5792</v>
      </c>
      <c r="Z124" s="419">
        <v>5920</v>
      </c>
      <c r="AA124" s="419">
        <v>6049</v>
      </c>
      <c r="AB124" s="419">
        <v>6176</v>
      </c>
      <c r="AC124" s="419">
        <v>6305</v>
      </c>
      <c r="AD124" s="419">
        <v>6434</v>
      </c>
      <c r="AE124" s="419">
        <v>6562</v>
      </c>
      <c r="AF124" s="419">
        <v>6691</v>
      </c>
      <c r="AG124" s="419">
        <v>6821</v>
      </c>
      <c r="AH124" s="419">
        <v>6950</v>
      </c>
      <c r="AI124" s="419">
        <v>7079</v>
      </c>
      <c r="AJ124" s="419">
        <v>7206</v>
      </c>
      <c r="AK124" s="419">
        <v>7332</v>
      </c>
      <c r="AL124" s="419">
        <v>7456</v>
      </c>
      <c r="AM124" s="419">
        <v>7579</v>
      </c>
      <c r="AN124" s="419">
        <v>7700</v>
      </c>
      <c r="AO124" s="419">
        <v>7820</v>
      </c>
      <c r="AP124" s="419">
        <v>7937</v>
      </c>
      <c r="AQ124" s="419">
        <v>8052</v>
      </c>
      <c r="AR124" s="419">
        <v>8164</v>
      </c>
      <c r="AS124" s="419">
        <v>8274</v>
      </c>
      <c r="AT124" s="419">
        <v>8380</v>
      </c>
      <c r="AU124" s="419">
        <v>8482</v>
      </c>
      <c r="AV124" s="419">
        <v>8581</v>
      </c>
      <c r="AW124" s="419">
        <v>8676</v>
      </c>
      <c r="AX124" s="419">
        <v>8768</v>
      </c>
      <c r="AY124" s="419">
        <v>8855</v>
      </c>
      <c r="AZ124" s="419">
        <v>8938</v>
      </c>
      <c r="BA124" s="419">
        <v>9017</v>
      </c>
      <c r="BB124" s="419">
        <v>9091</v>
      </c>
      <c r="BC124" s="419">
        <v>9162</v>
      </c>
      <c r="BD124" s="419">
        <v>9229</v>
      </c>
      <c r="BE124" s="419">
        <v>9292</v>
      </c>
      <c r="BF124" s="419">
        <v>9351</v>
      </c>
      <c r="BG124" s="419">
        <v>9407</v>
      </c>
      <c r="BH124" s="419">
        <v>9459</v>
      </c>
      <c r="BI124" s="419">
        <v>9510</v>
      </c>
      <c r="BJ124" s="419">
        <v>9560</v>
      </c>
      <c r="BK124" s="419">
        <v>9612</v>
      </c>
      <c r="BL124" s="419">
        <v>9665</v>
      </c>
      <c r="BM124" s="419">
        <v>9726</v>
      </c>
      <c r="BN124" s="419">
        <v>9815</v>
      </c>
      <c r="BO124" s="419">
        <v>0</v>
      </c>
      <c r="BP124" s="419">
        <v>0</v>
      </c>
      <c r="BQ124" s="419">
        <v>0</v>
      </c>
      <c r="BR124" s="419">
        <v>0</v>
      </c>
      <c r="BS124" s="419">
        <v>0</v>
      </c>
      <c r="BT124" s="419">
        <v>0</v>
      </c>
      <c r="BU124" s="419">
        <v>0</v>
      </c>
      <c r="BV124" s="419">
        <v>0</v>
      </c>
      <c r="BW124" s="419">
        <v>0</v>
      </c>
      <c r="BX124" s="419">
        <v>0</v>
      </c>
      <c r="BY124" s="419">
        <v>0</v>
      </c>
      <c r="BZ124" s="419">
        <v>0</v>
      </c>
      <c r="CA124" s="419">
        <v>0</v>
      </c>
      <c r="CB124" s="419">
        <v>0</v>
      </c>
      <c r="CC124" s="419">
        <v>0</v>
      </c>
      <c r="CD124" s="419">
        <v>0</v>
      </c>
      <c r="CE124" s="419">
        <v>0</v>
      </c>
      <c r="CF124" s="419">
        <v>0</v>
      </c>
      <c r="CG124" s="419">
        <v>0</v>
      </c>
      <c r="CH124" s="419">
        <v>0</v>
      </c>
      <c r="CI124" s="419">
        <v>0</v>
      </c>
      <c r="CJ124" s="419">
        <v>0</v>
      </c>
      <c r="CK124" s="419">
        <v>0</v>
      </c>
      <c r="CL124" s="419">
        <v>0</v>
      </c>
      <c r="CM124" s="419">
        <v>0</v>
      </c>
      <c r="CN124" s="419">
        <v>0</v>
      </c>
      <c r="CO124" s="419">
        <v>0</v>
      </c>
      <c r="CP124" s="419">
        <v>0</v>
      </c>
      <c r="CQ124" s="419">
        <v>0</v>
      </c>
      <c r="CR124" s="419">
        <v>0</v>
      </c>
      <c r="CS124" s="419">
        <v>0</v>
      </c>
      <c r="CT124" s="419">
        <v>0</v>
      </c>
      <c r="CU124" s="419">
        <v>0</v>
      </c>
      <c r="CV124" s="419">
        <v>0</v>
      </c>
      <c r="CW124" s="419">
        <v>0</v>
      </c>
      <c r="CX124" s="419">
        <v>0</v>
      </c>
      <c r="CY124" s="419">
        <v>0</v>
      </c>
      <c r="CZ124" s="419">
        <v>0</v>
      </c>
      <c r="DA124" s="419">
        <v>0</v>
      </c>
      <c r="DB124" s="419">
        <v>0</v>
      </c>
      <c r="DC124" s="419">
        <v>0</v>
      </c>
      <c r="DD124" s="419">
        <v>0</v>
      </c>
      <c r="DE124" s="419">
        <v>0</v>
      </c>
      <c r="DF124" s="419">
        <v>0</v>
      </c>
      <c r="DG124" s="419">
        <v>0</v>
      </c>
      <c r="DH124" s="419">
        <v>0</v>
      </c>
      <c r="DI124" s="419">
        <v>0</v>
      </c>
      <c r="DJ124" s="419">
        <v>0</v>
      </c>
      <c r="DK124" s="416"/>
    </row>
    <row r="125" spans="1:115" s="420" customFormat="1" ht="16.149999999999999" hidden="1">
      <c r="A125" s="423" t="s">
        <v>4</v>
      </c>
      <c r="B125" s="423">
        <v>2</v>
      </c>
      <c r="C125" s="418" t="s">
        <v>53</v>
      </c>
      <c r="D125" s="419">
        <v>0</v>
      </c>
      <c r="E125" s="419">
        <v>420</v>
      </c>
      <c r="F125" s="419">
        <v>1129</v>
      </c>
      <c r="G125" s="419">
        <v>1858</v>
      </c>
      <c r="H125" s="419">
        <v>2607</v>
      </c>
      <c r="I125" s="419">
        <v>3377</v>
      </c>
      <c r="J125" s="419">
        <v>4169</v>
      </c>
      <c r="K125" s="419">
        <v>4273</v>
      </c>
      <c r="L125" s="419">
        <v>4378</v>
      </c>
      <c r="M125" s="419">
        <v>4485</v>
      </c>
      <c r="N125" s="419">
        <v>4595</v>
      </c>
      <c r="O125" s="419">
        <v>4707</v>
      </c>
      <c r="P125" s="419">
        <v>4821</v>
      </c>
      <c r="Q125" s="419">
        <v>4936</v>
      </c>
      <c r="R125" s="419">
        <v>5053</v>
      </c>
      <c r="S125" s="419">
        <v>5173</v>
      </c>
      <c r="T125" s="419">
        <v>5294</v>
      </c>
      <c r="U125" s="419">
        <v>5418</v>
      </c>
      <c r="V125" s="419">
        <v>5541</v>
      </c>
      <c r="W125" s="419">
        <v>5666</v>
      </c>
      <c r="X125" s="419">
        <v>5792</v>
      </c>
      <c r="Y125" s="419">
        <v>5920</v>
      </c>
      <c r="Z125" s="419">
        <v>6049</v>
      </c>
      <c r="AA125" s="419">
        <v>6176</v>
      </c>
      <c r="AB125" s="419">
        <v>6305</v>
      </c>
      <c r="AC125" s="419">
        <v>6434</v>
      </c>
      <c r="AD125" s="419">
        <v>6562</v>
      </c>
      <c r="AE125" s="419">
        <v>6691</v>
      </c>
      <c r="AF125" s="419">
        <v>6821</v>
      </c>
      <c r="AG125" s="419">
        <v>6950</v>
      </c>
      <c r="AH125" s="419">
        <v>7079</v>
      </c>
      <c r="AI125" s="419">
        <v>7206</v>
      </c>
      <c r="AJ125" s="419">
        <v>7332</v>
      </c>
      <c r="AK125" s="419">
        <v>7456</v>
      </c>
      <c r="AL125" s="419">
        <v>7579</v>
      </c>
      <c r="AM125" s="419">
        <v>7700</v>
      </c>
      <c r="AN125" s="419">
        <v>7820</v>
      </c>
      <c r="AO125" s="419">
        <v>7937</v>
      </c>
      <c r="AP125" s="419">
        <v>8052</v>
      </c>
      <c r="AQ125" s="419">
        <v>8164</v>
      </c>
      <c r="AR125" s="419">
        <v>8274</v>
      </c>
      <c r="AS125" s="419">
        <v>8380</v>
      </c>
      <c r="AT125" s="419">
        <v>8482</v>
      </c>
      <c r="AU125" s="419">
        <v>8581</v>
      </c>
      <c r="AV125" s="419">
        <v>8676</v>
      </c>
      <c r="AW125" s="419">
        <v>8768</v>
      </c>
      <c r="AX125" s="419">
        <v>8855</v>
      </c>
      <c r="AY125" s="419">
        <v>8938</v>
      </c>
      <c r="AZ125" s="419">
        <v>9017</v>
      </c>
      <c r="BA125" s="419">
        <v>9091</v>
      </c>
      <c r="BB125" s="419">
        <v>9162</v>
      </c>
      <c r="BC125" s="419">
        <v>9229</v>
      </c>
      <c r="BD125" s="419">
        <v>9292</v>
      </c>
      <c r="BE125" s="419">
        <v>9351</v>
      </c>
      <c r="BF125" s="419">
        <v>9407</v>
      </c>
      <c r="BG125" s="419">
        <v>9459</v>
      </c>
      <c r="BH125" s="419">
        <v>9510</v>
      </c>
      <c r="BI125" s="419">
        <v>9560</v>
      </c>
      <c r="BJ125" s="419">
        <v>9612</v>
      </c>
      <c r="BK125" s="419">
        <v>9665</v>
      </c>
      <c r="BL125" s="419">
        <v>9726</v>
      </c>
      <c r="BM125" s="419">
        <v>9815</v>
      </c>
      <c r="BN125" s="419">
        <v>0</v>
      </c>
      <c r="BO125" s="419">
        <v>0</v>
      </c>
      <c r="BP125" s="419">
        <v>0</v>
      </c>
      <c r="BQ125" s="419">
        <v>0</v>
      </c>
      <c r="BR125" s="419">
        <v>0</v>
      </c>
      <c r="BS125" s="419">
        <v>0</v>
      </c>
      <c r="BT125" s="419">
        <v>0</v>
      </c>
      <c r="BU125" s="419">
        <v>0</v>
      </c>
      <c r="BV125" s="419">
        <v>0</v>
      </c>
      <c r="BW125" s="419">
        <v>0</v>
      </c>
      <c r="BX125" s="419">
        <v>0</v>
      </c>
      <c r="BY125" s="419">
        <v>0</v>
      </c>
      <c r="BZ125" s="419">
        <v>0</v>
      </c>
      <c r="CA125" s="419">
        <v>0</v>
      </c>
      <c r="CB125" s="419">
        <v>0</v>
      </c>
      <c r="CC125" s="419">
        <v>0</v>
      </c>
      <c r="CD125" s="419">
        <v>0</v>
      </c>
      <c r="CE125" s="419">
        <v>0</v>
      </c>
      <c r="CF125" s="419">
        <v>0</v>
      </c>
      <c r="CG125" s="419">
        <v>0</v>
      </c>
      <c r="CH125" s="419">
        <v>0</v>
      </c>
      <c r="CI125" s="419">
        <v>0</v>
      </c>
      <c r="CJ125" s="419">
        <v>0</v>
      </c>
      <c r="CK125" s="419">
        <v>0</v>
      </c>
      <c r="CL125" s="419">
        <v>0</v>
      </c>
      <c r="CM125" s="419">
        <v>0</v>
      </c>
      <c r="CN125" s="419">
        <v>0</v>
      </c>
      <c r="CO125" s="419">
        <v>0</v>
      </c>
      <c r="CP125" s="419">
        <v>0</v>
      </c>
      <c r="CQ125" s="419">
        <v>0</v>
      </c>
      <c r="CR125" s="419">
        <v>0</v>
      </c>
      <c r="CS125" s="419">
        <v>0</v>
      </c>
      <c r="CT125" s="419">
        <v>0</v>
      </c>
      <c r="CU125" s="419">
        <v>0</v>
      </c>
      <c r="CV125" s="419">
        <v>0</v>
      </c>
      <c r="CW125" s="419">
        <v>0</v>
      </c>
      <c r="CX125" s="419">
        <v>0</v>
      </c>
      <c r="CY125" s="419">
        <v>0</v>
      </c>
      <c r="CZ125" s="419">
        <v>0</v>
      </c>
      <c r="DA125" s="419">
        <v>0</v>
      </c>
      <c r="DB125" s="419">
        <v>0</v>
      </c>
      <c r="DC125" s="419">
        <v>0</v>
      </c>
      <c r="DD125" s="419">
        <v>0</v>
      </c>
      <c r="DE125" s="419">
        <v>0</v>
      </c>
      <c r="DF125" s="419">
        <v>0</v>
      </c>
      <c r="DG125" s="419">
        <v>0</v>
      </c>
      <c r="DH125" s="419">
        <v>0</v>
      </c>
      <c r="DI125" s="419">
        <v>0</v>
      </c>
      <c r="DJ125" s="419">
        <v>0</v>
      </c>
      <c r="DK125" s="416"/>
    </row>
    <row r="126" spans="1:115" s="420" customFormat="1" ht="16.149999999999999" hidden="1">
      <c r="A126" s="423" t="s">
        <v>4</v>
      </c>
      <c r="B126" s="423">
        <v>2</v>
      </c>
      <c r="C126" s="418" t="s">
        <v>54</v>
      </c>
      <c r="D126" s="419">
        <v>0</v>
      </c>
      <c r="E126" s="419">
        <v>431</v>
      </c>
      <c r="F126" s="419">
        <v>1157</v>
      </c>
      <c r="G126" s="419">
        <v>1904</v>
      </c>
      <c r="H126" s="419">
        <v>2672</v>
      </c>
      <c r="I126" s="419">
        <v>3461</v>
      </c>
      <c r="J126" s="419">
        <v>4273</v>
      </c>
      <c r="K126" s="419">
        <v>4378</v>
      </c>
      <c r="L126" s="419">
        <v>4485</v>
      </c>
      <c r="M126" s="419">
        <v>4595</v>
      </c>
      <c r="N126" s="419">
        <v>4707</v>
      </c>
      <c r="O126" s="419">
        <v>4821</v>
      </c>
      <c r="P126" s="419">
        <v>4936</v>
      </c>
      <c r="Q126" s="419">
        <v>5053</v>
      </c>
      <c r="R126" s="419">
        <v>5173</v>
      </c>
      <c r="S126" s="419">
        <v>5294</v>
      </c>
      <c r="T126" s="419">
        <v>5418</v>
      </c>
      <c r="U126" s="419">
        <v>5541</v>
      </c>
      <c r="V126" s="419">
        <v>5666</v>
      </c>
      <c r="W126" s="419">
        <v>5792</v>
      </c>
      <c r="X126" s="419">
        <v>5920</v>
      </c>
      <c r="Y126" s="419">
        <v>6049</v>
      </c>
      <c r="Z126" s="419">
        <v>6176</v>
      </c>
      <c r="AA126" s="419">
        <v>6305</v>
      </c>
      <c r="AB126" s="419">
        <v>6434</v>
      </c>
      <c r="AC126" s="419">
        <v>6562</v>
      </c>
      <c r="AD126" s="419">
        <v>6691</v>
      </c>
      <c r="AE126" s="419">
        <v>6821</v>
      </c>
      <c r="AF126" s="419">
        <v>6950</v>
      </c>
      <c r="AG126" s="419">
        <v>7079</v>
      </c>
      <c r="AH126" s="419">
        <v>7206</v>
      </c>
      <c r="AI126" s="419">
        <v>7332</v>
      </c>
      <c r="AJ126" s="419">
        <v>7456</v>
      </c>
      <c r="AK126" s="419">
        <v>7579</v>
      </c>
      <c r="AL126" s="419">
        <v>7700</v>
      </c>
      <c r="AM126" s="419">
        <v>7820</v>
      </c>
      <c r="AN126" s="419">
        <v>7937</v>
      </c>
      <c r="AO126" s="419">
        <v>8052</v>
      </c>
      <c r="AP126" s="419">
        <v>8164</v>
      </c>
      <c r="AQ126" s="419">
        <v>8274</v>
      </c>
      <c r="AR126" s="419">
        <v>8380</v>
      </c>
      <c r="AS126" s="419">
        <v>8482</v>
      </c>
      <c r="AT126" s="419">
        <v>8581</v>
      </c>
      <c r="AU126" s="419">
        <v>8676</v>
      </c>
      <c r="AV126" s="419">
        <v>8768</v>
      </c>
      <c r="AW126" s="419">
        <v>8855</v>
      </c>
      <c r="AX126" s="419">
        <v>8938</v>
      </c>
      <c r="AY126" s="419">
        <v>9017</v>
      </c>
      <c r="AZ126" s="419">
        <v>9091</v>
      </c>
      <c r="BA126" s="419">
        <v>9162</v>
      </c>
      <c r="BB126" s="419">
        <v>9229</v>
      </c>
      <c r="BC126" s="419">
        <v>9292</v>
      </c>
      <c r="BD126" s="419">
        <v>9351</v>
      </c>
      <c r="BE126" s="419">
        <v>9407</v>
      </c>
      <c r="BF126" s="419">
        <v>9459</v>
      </c>
      <c r="BG126" s="419">
        <v>9510</v>
      </c>
      <c r="BH126" s="419">
        <v>9560</v>
      </c>
      <c r="BI126" s="419">
        <v>9612</v>
      </c>
      <c r="BJ126" s="419">
        <v>9665</v>
      </c>
      <c r="BK126" s="419">
        <v>9726</v>
      </c>
      <c r="BL126" s="419">
        <v>9815</v>
      </c>
      <c r="BM126" s="419">
        <v>0</v>
      </c>
      <c r="BN126" s="419">
        <v>0</v>
      </c>
      <c r="BO126" s="419">
        <v>0</v>
      </c>
      <c r="BP126" s="419">
        <v>0</v>
      </c>
      <c r="BQ126" s="419">
        <v>0</v>
      </c>
      <c r="BR126" s="419">
        <v>0</v>
      </c>
      <c r="BS126" s="419">
        <v>0</v>
      </c>
      <c r="BT126" s="419">
        <v>0</v>
      </c>
      <c r="BU126" s="419">
        <v>0</v>
      </c>
      <c r="BV126" s="419">
        <v>0</v>
      </c>
      <c r="BW126" s="419">
        <v>0</v>
      </c>
      <c r="BX126" s="419">
        <v>0</v>
      </c>
      <c r="BY126" s="419">
        <v>0</v>
      </c>
      <c r="BZ126" s="419">
        <v>0</v>
      </c>
      <c r="CA126" s="419">
        <v>0</v>
      </c>
      <c r="CB126" s="419">
        <v>0</v>
      </c>
      <c r="CC126" s="419">
        <v>0</v>
      </c>
      <c r="CD126" s="419">
        <v>0</v>
      </c>
      <c r="CE126" s="419">
        <v>0</v>
      </c>
      <c r="CF126" s="419">
        <v>0</v>
      </c>
      <c r="CG126" s="419">
        <v>0</v>
      </c>
      <c r="CH126" s="419">
        <v>0</v>
      </c>
      <c r="CI126" s="419">
        <v>0</v>
      </c>
      <c r="CJ126" s="419">
        <v>0</v>
      </c>
      <c r="CK126" s="419">
        <v>0</v>
      </c>
      <c r="CL126" s="419">
        <v>0</v>
      </c>
      <c r="CM126" s="419">
        <v>0</v>
      </c>
      <c r="CN126" s="419">
        <v>0</v>
      </c>
      <c r="CO126" s="419">
        <v>0</v>
      </c>
      <c r="CP126" s="419">
        <v>0</v>
      </c>
      <c r="CQ126" s="419">
        <v>0</v>
      </c>
      <c r="CR126" s="419">
        <v>0</v>
      </c>
      <c r="CS126" s="419">
        <v>0</v>
      </c>
      <c r="CT126" s="419">
        <v>0</v>
      </c>
      <c r="CU126" s="419">
        <v>0</v>
      </c>
      <c r="CV126" s="419">
        <v>0</v>
      </c>
      <c r="CW126" s="419">
        <v>0</v>
      </c>
      <c r="CX126" s="419">
        <v>0</v>
      </c>
      <c r="CY126" s="419">
        <v>0</v>
      </c>
      <c r="CZ126" s="419">
        <v>0</v>
      </c>
      <c r="DA126" s="419">
        <v>0</v>
      </c>
      <c r="DB126" s="419">
        <v>0</v>
      </c>
      <c r="DC126" s="419">
        <v>0</v>
      </c>
      <c r="DD126" s="419">
        <v>0</v>
      </c>
      <c r="DE126" s="419">
        <v>0</v>
      </c>
      <c r="DF126" s="419">
        <v>0</v>
      </c>
      <c r="DG126" s="419">
        <v>0</v>
      </c>
      <c r="DH126" s="419">
        <v>0</v>
      </c>
      <c r="DI126" s="419">
        <v>0</v>
      </c>
      <c r="DJ126" s="419">
        <v>0</v>
      </c>
      <c r="DK126" s="416"/>
    </row>
    <row r="127" spans="1:115" s="420" customFormat="1" ht="16.149999999999999" hidden="1">
      <c r="A127" s="423" t="s">
        <v>4</v>
      </c>
      <c r="B127" s="423">
        <v>2</v>
      </c>
      <c r="C127" s="418" t="s">
        <v>55</v>
      </c>
      <c r="D127" s="419">
        <v>0</v>
      </c>
      <c r="E127" s="419">
        <v>441</v>
      </c>
      <c r="F127" s="419">
        <v>1186</v>
      </c>
      <c r="G127" s="419">
        <v>1951</v>
      </c>
      <c r="H127" s="419">
        <v>2738</v>
      </c>
      <c r="I127" s="419">
        <v>3547</v>
      </c>
      <c r="J127" s="419">
        <v>4378</v>
      </c>
      <c r="K127" s="419">
        <v>4485</v>
      </c>
      <c r="L127" s="419">
        <v>4595</v>
      </c>
      <c r="M127" s="419">
        <v>4707</v>
      </c>
      <c r="N127" s="419">
        <v>4821</v>
      </c>
      <c r="O127" s="419">
        <v>4936</v>
      </c>
      <c r="P127" s="419">
        <v>5053</v>
      </c>
      <c r="Q127" s="419">
        <v>5173</v>
      </c>
      <c r="R127" s="419">
        <v>5294</v>
      </c>
      <c r="S127" s="419">
        <v>5418</v>
      </c>
      <c r="T127" s="419">
        <v>5541</v>
      </c>
      <c r="U127" s="419">
        <v>5666</v>
      </c>
      <c r="V127" s="419">
        <v>5792</v>
      </c>
      <c r="W127" s="419">
        <v>5920</v>
      </c>
      <c r="X127" s="419">
        <v>6049</v>
      </c>
      <c r="Y127" s="419">
        <v>6176</v>
      </c>
      <c r="Z127" s="419">
        <v>6305</v>
      </c>
      <c r="AA127" s="419">
        <v>6434</v>
      </c>
      <c r="AB127" s="419">
        <v>6562</v>
      </c>
      <c r="AC127" s="419">
        <v>6691</v>
      </c>
      <c r="AD127" s="419">
        <v>6821</v>
      </c>
      <c r="AE127" s="419">
        <v>6950</v>
      </c>
      <c r="AF127" s="419">
        <v>7079</v>
      </c>
      <c r="AG127" s="419">
        <v>7206</v>
      </c>
      <c r="AH127" s="419">
        <v>7332</v>
      </c>
      <c r="AI127" s="419">
        <v>7456</v>
      </c>
      <c r="AJ127" s="419">
        <v>7579</v>
      </c>
      <c r="AK127" s="419">
        <v>7700</v>
      </c>
      <c r="AL127" s="419">
        <v>7820</v>
      </c>
      <c r="AM127" s="419">
        <v>7937</v>
      </c>
      <c r="AN127" s="419">
        <v>8052</v>
      </c>
      <c r="AO127" s="419">
        <v>8164</v>
      </c>
      <c r="AP127" s="419">
        <v>8274</v>
      </c>
      <c r="AQ127" s="419">
        <v>8380</v>
      </c>
      <c r="AR127" s="419">
        <v>8482</v>
      </c>
      <c r="AS127" s="419">
        <v>8581</v>
      </c>
      <c r="AT127" s="419">
        <v>8676</v>
      </c>
      <c r="AU127" s="419">
        <v>8768</v>
      </c>
      <c r="AV127" s="419">
        <v>8855</v>
      </c>
      <c r="AW127" s="419">
        <v>8938</v>
      </c>
      <c r="AX127" s="419">
        <v>9017</v>
      </c>
      <c r="AY127" s="419">
        <v>9091</v>
      </c>
      <c r="AZ127" s="419">
        <v>9162</v>
      </c>
      <c r="BA127" s="419">
        <v>9229</v>
      </c>
      <c r="BB127" s="419">
        <v>9292</v>
      </c>
      <c r="BC127" s="419">
        <v>9351</v>
      </c>
      <c r="BD127" s="419">
        <v>9407</v>
      </c>
      <c r="BE127" s="419">
        <v>9459</v>
      </c>
      <c r="BF127" s="419">
        <v>9510</v>
      </c>
      <c r="BG127" s="419">
        <v>9560</v>
      </c>
      <c r="BH127" s="419">
        <v>9612</v>
      </c>
      <c r="BI127" s="419">
        <v>9665</v>
      </c>
      <c r="BJ127" s="419">
        <v>9726</v>
      </c>
      <c r="BK127" s="419">
        <v>9815</v>
      </c>
      <c r="BL127" s="419">
        <v>0</v>
      </c>
      <c r="BM127" s="419">
        <v>0</v>
      </c>
      <c r="BN127" s="419">
        <v>0</v>
      </c>
      <c r="BO127" s="419">
        <v>0</v>
      </c>
      <c r="BP127" s="419">
        <v>0</v>
      </c>
      <c r="BQ127" s="419">
        <v>0</v>
      </c>
      <c r="BR127" s="419">
        <v>0</v>
      </c>
      <c r="BS127" s="419">
        <v>0</v>
      </c>
      <c r="BT127" s="419">
        <v>0</v>
      </c>
      <c r="BU127" s="419">
        <v>0</v>
      </c>
      <c r="BV127" s="419">
        <v>0</v>
      </c>
      <c r="BW127" s="419">
        <v>0</v>
      </c>
      <c r="BX127" s="419">
        <v>0</v>
      </c>
      <c r="BY127" s="419">
        <v>0</v>
      </c>
      <c r="BZ127" s="419">
        <v>0</v>
      </c>
      <c r="CA127" s="419">
        <v>0</v>
      </c>
      <c r="CB127" s="419">
        <v>0</v>
      </c>
      <c r="CC127" s="419">
        <v>0</v>
      </c>
      <c r="CD127" s="419">
        <v>0</v>
      </c>
      <c r="CE127" s="419">
        <v>0</v>
      </c>
      <c r="CF127" s="419">
        <v>0</v>
      </c>
      <c r="CG127" s="419">
        <v>0</v>
      </c>
      <c r="CH127" s="419">
        <v>0</v>
      </c>
      <c r="CI127" s="419">
        <v>0</v>
      </c>
      <c r="CJ127" s="419">
        <v>0</v>
      </c>
      <c r="CK127" s="419">
        <v>0</v>
      </c>
      <c r="CL127" s="419">
        <v>0</v>
      </c>
      <c r="CM127" s="419">
        <v>0</v>
      </c>
      <c r="CN127" s="419">
        <v>0</v>
      </c>
      <c r="CO127" s="419">
        <v>0</v>
      </c>
      <c r="CP127" s="419">
        <v>0</v>
      </c>
      <c r="CQ127" s="419">
        <v>0</v>
      </c>
      <c r="CR127" s="419">
        <v>0</v>
      </c>
      <c r="CS127" s="419">
        <v>0</v>
      </c>
      <c r="CT127" s="419">
        <v>0</v>
      </c>
      <c r="CU127" s="419">
        <v>0</v>
      </c>
      <c r="CV127" s="419">
        <v>0</v>
      </c>
      <c r="CW127" s="419">
        <v>0</v>
      </c>
      <c r="CX127" s="419">
        <v>0</v>
      </c>
      <c r="CY127" s="419">
        <v>0</v>
      </c>
      <c r="CZ127" s="419">
        <v>0</v>
      </c>
      <c r="DA127" s="419">
        <v>0</v>
      </c>
      <c r="DB127" s="419">
        <v>0</v>
      </c>
      <c r="DC127" s="419">
        <v>0</v>
      </c>
      <c r="DD127" s="419">
        <v>0</v>
      </c>
      <c r="DE127" s="419">
        <v>0</v>
      </c>
      <c r="DF127" s="419">
        <v>0</v>
      </c>
      <c r="DG127" s="419">
        <v>0</v>
      </c>
      <c r="DH127" s="419">
        <v>0</v>
      </c>
      <c r="DI127" s="419">
        <v>0</v>
      </c>
      <c r="DJ127" s="419">
        <v>0</v>
      </c>
      <c r="DK127" s="416"/>
    </row>
    <row r="128" spans="1:115" s="420" customFormat="1" ht="16.149999999999999" hidden="1">
      <c r="A128" s="423" t="s">
        <v>4</v>
      </c>
      <c r="B128" s="423">
        <v>2</v>
      </c>
      <c r="C128" s="418" t="s">
        <v>56</v>
      </c>
      <c r="D128" s="419">
        <v>0</v>
      </c>
      <c r="E128" s="419">
        <v>452</v>
      </c>
      <c r="F128" s="419">
        <v>1215</v>
      </c>
      <c r="G128" s="419">
        <v>1999</v>
      </c>
      <c r="H128" s="419">
        <v>2805</v>
      </c>
      <c r="I128" s="419">
        <v>3633</v>
      </c>
      <c r="J128" s="419">
        <v>4485</v>
      </c>
      <c r="K128" s="419">
        <v>4595</v>
      </c>
      <c r="L128" s="419">
        <v>4707</v>
      </c>
      <c r="M128" s="419">
        <v>4821</v>
      </c>
      <c r="N128" s="419">
        <v>4936</v>
      </c>
      <c r="O128" s="419">
        <v>5053</v>
      </c>
      <c r="P128" s="419">
        <v>5173</v>
      </c>
      <c r="Q128" s="419">
        <v>5294</v>
      </c>
      <c r="R128" s="419">
        <v>5418</v>
      </c>
      <c r="S128" s="419">
        <v>5541</v>
      </c>
      <c r="T128" s="419">
        <v>5666</v>
      </c>
      <c r="U128" s="419">
        <v>5792</v>
      </c>
      <c r="V128" s="419">
        <v>5920</v>
      </c>
      <c r="W128" s="419">
        <v>6049</v>
      </c>
      <c r="X128" s="419">
        <v>6176</v>
      </c>
      <c r="Y128" s="419">
        <v>6305</v>
      </c>
      <c r="Z128" s="419">
        <v>6434</v>
      </c>
      <c r="AA128" s="419">
        <v>6562</v>
      </c>
      <c r="AB128" s="419">
        <v>6691</v>
      </c>
      <c r="AC128" s="419">
        <v>6821</v>
      </c>
      <c r="AD128" s="419">
        <v>6950</v>
      </c>
      <c r="AE128" s="419">
        <v>7079</v>
      </c>
      <c r="AF128" s="419">
        <v>7206</v>
      </c>
      <c r="AG128" s="419">
        <v>7332</v>
      </c>
      <c r="AH128" s="419">
        <v>7456</v>
      </c>
      <c r="AI128" s="419">
        <v>7579</v>
      </c>
      <c r="AJ128" s="419">
        <v>7700</v>
      </c>
      <c r="AK128" s="419">
        <v>7820</v>
      </c>
      <c r="AL128" s="419">
        <v>7937</v>
      </c>
      <c r="AM128" s="419">
        <v>8052</v>
      </c>
      <c r="AN128" s="419">
        <v>8164</v>
      </c>
      <c r="AO128" s="419">
        <v>8274</v>
      </c>
      <c r="AP128" s="419">
        <v>8380</v>
      </c>
      <c r="AQ128" s="419">
        <v>8482</v>
      </c>
      <c r="AR128" s="419">
        <v>8581</v>
      </c>
      <c r="AS128" s="419">
        <v>8676</v>
      </c>
      <c r="AT128" s="419">
        <v>8768</v>
      </c>
      <c r="AU128" s="419">
        <v>8855</v>
      </c>
      <c r="AV128" s="419">
        <v>8938</v>
      </c>
      <c r="AW128" s="419">
        <v>9017</v>
      </c>
      <c r="AX128" s="419">
        <v>9091</v>
      </c>
      <c r="AY128" s="419">
        <v>9162</v>
      </c>
      <c r="AZ128" s="419">
        <v>9229</v>
      </c>
      <c r="BA128" s="419">
        <v>9292</v>
      </c>
      <c r="BB128" s="419">
        <v>9351</v>
      </c>
      <c r="BC128" s="419">
        <v>9407</v>
      </c>
      <c r="BD128" s="419">
        <v>9459</v>
      </c>
      <c r="BE128" s="419">
        <v>9510</v>
      </c>
      <c r="BF128" s="419">
        <v>9560</v>
      </c>
      <c r="BG128" s="419">
        <v>9612</v>
      </c>
      <c r="BH128" s="419">
        <v>9665</v>
      </c>
      <c r="BI128" s="419">
        <v>9726</v>
      </c>
      <c r="BJ128" s="419">
        <v>9815</v>
      </c>
      <c r="BK128" s="419">
        <v>0</v>
      </c>
      <c r="BL128" s="419">
        <v>0</v>
      </c>
      <c r="BM128" s="419">
        <v>0</v>
      </c>
      <c r="BN128" s="419">
        <v>0</v>
      </c>
      <c r="BO128" s="419">
        <v>0</v>
      </c>
      <c r="BP128" s="419">
        <v>0</v>
      </c>
      <c r="BQ128" s="419">
        <v>0</v>
      </c>
      <c r="BR128" s="419">
        <v>0</v>
      </c>
      <c r="BS128" s="419">
        <v>0</v>
      </c>
      <c r="BT128" s="419">
        <v>0</v>
      </c>
      <c r="BU128" s="419">
        <v>0</v>
      </c>
      <c r="BV128" s="419">
        <v>0</v>
      </c>
      <c r="BW128" s="419">
        <v>0</v>
      </c>
      <c r="BX128" s="419">
        <v>0</v>
      </c>
      <c r="BY128" s="419">
        <v>0</v>
      </c>
      <c r="BZ128" s="419">
        <v>0</v>
      </c>
      <c r="CA128" s="419">
        <v>0</v>
      </c>
      <c r="CB128" s="419">
        <v>0</v>
      </c>
      <c r="CC128" s="419">
        <v>0</v>
      </c>
      <c r="CD128" s="419">
        <v>0</v>
      </c>
      <c r="CE128" s="419">
        <v>0</v>
      </c>
      <c r="CF128" s="419">
        <v>0</v>
      </c>
      <c r="CG128" s="419">
        <v>0</v>
      </c>
      <c r="CH128" s="419">
        <v>0</v>
      </c>
      <c r="CI128" s="419">
        <v>0</v>
      </c>
      <c r="CJ128" s="419">
        <v>0</v>
      </c>
      <c r="CK128" s="419">
        <v>0</v>
      </c>
      <c r="CL128" s="419">
        <v>0</v>
      </c>
      <c r="CM128" s="419">
        <v>0</v>
      </c>
      <c r="CN128" s="419">
        <v>0</v>
      </c>
      <c r="CO128" s="419">
        <v>0</v>
      </c>
      <c r="CP128" s="419">
        <v>0</v>
      </c>
      <c r="CQ128" s="419">
        <v>0</v>
      </c>
      <c r="CR128" s="419">
        <v>0</v>
      </c>
      <c r="CS128" s="419">
        <v>0</v>
      </c>
      <c r="CT128" s="419">
        <v>0</v>
      </c>
      <c r="CU128" s="419">
        <v>0</v>
      </c>
      <c r="CV128" s="419">
        <v>0</v>
      </c>
      <c r="CW128" s="419">
        <v>0</v>
      </c>
      <c r="CX128" s="419">
        <v>0</v>
      </c>
      <c r="CY128" s="419">
        <v>0</v>
      </c>
      <c r="CZ128" s="419">
        <v>0</v>
      </c>
      <c r="DA128" s="419">
        <v>0</v>
      </c>
      <c r="DB128" s="419">
        <v>0</v>
      </c>
      <c r="DC128" s="419">
        <v>0</v>
      </c>
      <c r="DD128" s="419">
        <v>0</v>
      </c>
      <c r="DE128" s="419">
        <v>0</v>
      </c>
      <c r="DF128" s="419">
        <v>0</v>
      </c>
      <c r="DG128" s="419">
        <v>0</v>
      </c>
      <c r="DH128" s="419">
        <v>0</v>
      </c>
      <c r="DI128" s="419">
        <v>0</v>
      </c>
      <c r="DJ128" s="419">
        <v>0</v>
      </c>
      <c r="DK128" s="416"/>
    </row>
    <row r="129" spans="1:115" s="420" customFormat="1" ht="16.149999999999999" hidden="1">
      <c r="A129" s="423" t="s">
        <v>4</v>
      </c>
      <c r="B129" s="423">
        <v>2</v>
      </c>
      <c r="C129" s="418" t="s">
        <v>57</v>
      </c>
      <c r="D129" s="419">
        <v>0</v>
      </c>
      <c r="E129" s="419">
        <v>463</v>
      </c>
      <c r="F129" s="419">
        <v>1245</v>
      </c>
      <c r="G129" s="419">
        <v>2048</v>
      </c>
      <c r="H129" s="419">
        <v>2873</v>
      </c>
      <c r="I129" s="419">
        <v>3722</v>
      </c>
      <c r="J129" s="419">
        <v>4595</v>
      </c>
      <c r="K129" s="419">
        <v>4707</v>
      </c>
      <c r="L129" s="419">
        <v>4821</v>
      </c>
      <c r="M129" s="419">
        <v>4936</v>
      </c>
      <c r="N129" s="419">
        <v>5053</v>
      </c>
      <c r="O129" s="419">
        <v>5173</v>
      </c>
      <c r="P129" s="419">
        <v>5294</v>
      </c>
      <c r="Q129" s="419">
        <v>5418</v>
      </c>
      <c r="R129" s="419">
        <v>5541</v>
      </c>
      <c r="S129" s="419">
        <v>5666</v>
      </c>
      <c r="T129" s="419">
        <v>5792</v>
      </c>
      <c r="U129" s="419">
        <v>5920</v>
      </c>
      <c r="V129" s="419">
        <v>6049</v>
      </c>
      <c r="W129" s="419">
        <v>6176</v>
      </c>
      <c r="X129" s="419">
        <v>6305</v>
      </c>
      <c r="Y129" s="419">
        <v>6434</v>
      </c>
      <c r="Z129" s="419">
        <v>6562</v>
      </c>
      <c r="AA129" s="419">
        <v>6691</v>
      </c>
      <c r="AB129" s="419">
        <v>6821</v>
      </c>
      <c r="AC129" s="419">
        <v>6950</v>
      </c>
      <c r="AD129" s="419">
        <v>7079</v>
      </c>
      <c r="AE129" s="419">
        <v>7206</v>
      </c>
      <c r="AF129" s="419">
        <v>7332</v>
      </c>
      <c r="AG129" s="419">
        <v>7456</v>
      </c>
      <c r="AH129" s="419">
        <v>7579</v>
      </c>
      <c r="AI129" s="419">
        <v>7700</v>
      </c>
      <c r="AJ129" s="419">
        <v>7820</v>
      </c>
      <c r="AK129" s="419">
        <v>7937</v>
      </c>
      <c r="AL129" s="419">
        <v>8052</v>
      </c>
      <c r="AM129" s="419">
        <v>8164</v>
      </c>
      <c r="AN129" s="419">
        <v>8274</v>
      </c>
      <c r="AO129" s="419">
        <v>8380</v>
      </c>
      <c r="AP129" s="419">
        <v>8482</v>
      </c>
      <c r="AQ129" s="419">
        <v>8581</v>
      </c>
      <c r="AR129" s="419">
        <v>8676</v>
      </c>
      <c r="AS129" s="419">
        <v>8768</v>
      </c>
      <c r="AT129" s="419">
        <v>8855</v>
      </c>
      <c r="AU129" s="419">
        <v>8938</v>
      </c>
      <c r="AV129" s="419">
        <v>9017</v>
      </c>
      <c r="AW129" s="419">
        <v>9091</v>
      </c>
      <c r="AX129" s="419">
        <v>9162</v>
      </c>
      <c r="AY129" s="419">
        <v>9229</v>
      </c>
      <c r="AZ129" s="419">
        <v>9292</v>
      </c>
      <c r="BA129" s="419">
        <v>9351</v>
      </c>
      <c r="BB129" s="419">
        <v>9407</v>
      </c>
      <c r="BC129" s="419">
        <v>9459</v>
      </c>
      <c r="BD129" s="419">
        <v>9510</v>
      </c>
      <c r="BE129" s="419">
        <v>9560</v>
      </c>
      <c r="BF129" s="419">
        <v>9612</v>
      </c>
      <c r="BG129" s="419">
        <v>9665</v>
      </c>
      <c r="BH129" s="419">
        <v>9726</v>
      </c>
      <c r="BI129" s="419">
        <v>9815</v>
      </c>
      <c r="BJ129" s="419">
        <v>0</v>
      </c>
      <c r="BK129" s="419">
        <v>0</v>
      </c>
      <c r="BL129" s="419">
        <v>0</v>
      </c>
      <c r="BM129" s="419">
        <v>0</v>
      </c>
      <c r="BN129" s="419">
        <v>0</v>
      </c>
      <c r="BO129" s="419">
        <v>0</v>
      </c>
      <c r="BP129" s="419">
        <v>0</v>
      </c>
      <c r="BQ129" s="419">
        <v>0</v>
      </c>
      <c r="BR129" s="419">
        <v>0</v>
      </c>
      <c r="BS129" s="419">
        <v>0</v>
      </c>
      <c r="BT129" s="419">
        <v>0</v>
      </c>
      <c r="BU129" s="419">
        <v>0</v>
      </c>
      <c r="BV129" s="419">
        <v>0</v>
      </c>
      <c r="BW129" s="419">
        <v>0</v>
      </c>
      <c r="BX129" s="419">
        <v>0</v>
      </c>
      <c r="BY129" s="419">
        <v>0</v>
      </c>
      <c r="BZ129" s="419">
        <v>0</v>
      </c>
      <c r="CA129" s="419">
        <v>0</v>
      </c>
      <c r="CB129" s="419">
        <v>0</v>
      </c>
      <c r="CC129" s="419">
        <v>0</v>
      </c>
      <c r="CD129" s="419">
        <v>0</v>
      </c>
      <c r="CE129" s="419">
        <v>0</v>
      </c>
      <c r="CF129" s="419">
        <v>0</v>
      </c>
      <c r="CG129" s="419">
        <v>0</v>
      </c>
      <c r="CH129" s="419">
        <v>0</v>
      </c>
      <c r="CI129" s="419">
        <v>0</v>
      </c>
      <c r="CJ129" s="419">
        <v>0</v>
      </c>
      <c r="CK129" s="419">
        <v>0</v>
      </c>
      <c r="CL129" s="419">
        <v>0</v>
      </c>
      <c r="CM129" s="419">
        <v>0</v>
      </c>
      <c r="CN129" s="419">
        <v>0</v>
      </c>
      <c r="CO129" s="419">
        <v>0</v>
      </c>
      <c r="CP129" s="419">
        <v>0</v>
      </c>
      <c r="CQ129" s="419">
        <v>0</v>
      </c>
      <c r="CR129" s="419">
        <v>0</v>
      </c>
      <c r="CS129" s="419">
        <v>0</v>
      </c>
      <c r="CT129" s="419">
        <v>0</v>
      </c>
      <c r="CU129" s="419">
        <v>0</v>
      </c>
      <c r="CV129" s="419">
        <v>0</v>
      </c>
      <c r="CW129" s="419">
        <v>0</v>
      </c>
      <c r="CX129" s="419">
        <v>0</v>
      </c>
      <c r="CY129" s="419">
        <v>0</v>
      </c>
      <c r="CZ129" s="419">
        <v>0</v>
      </c>
      <c r="DA129" s="419">
        <v>0</v>
      </c>
      <c r="DB129" s="419">
        <v>0</v>
      </c>
      <c r="DC129" s="419">
        <v>0</v>
      </c>
      <c r="DD129" s="419">
        <v>0</v>
      </c>
      <c r="DE129" s="419">
        <v>0</v>
      </c>
      <c r="DF129" s="419">
        <v>0</v>
      </c>
      <c r="DG129" s="419">
        <v>0</v>
      </c>
      <c r="DH129" s="419">
        <v>0</v>
      </c>
      <c r="DI129" s="419">
        <v>0</v>
      </c>
      <c r="DJ129" s="419">
        <v>0</v>
      </c>
      <c r="DK129" s="416"/>
    </row>
    <row r="130" spans="1:115" s="420" customFormat="1" ht="16.149999999999999" hidden="1">
      <c r="A130" s="423" t="s">
        <v>4</v>
      </c>
      <c r="B130" s="423">
        <v>2</v>
      </c>
      <c r="C130" s="418" t="s">
        <v>58</v>
      </c>
      <c r="D130" s="419">
        <v>0</v>
      </c>
      <c r="E130" s="419">
        <v>474</v>
      </c>
      <c r="F130" s="419">
        <v>1275</v>
      </c>
      <c r="G130" s="419">
        <v>2097</v>
      </c>
      <c r="H130" s="419">
        <v>2942</v>
      </c>
      <c r="I130" s="419">
        <v>3812</v>
      </c>
      <c r="J130" s="419">
        <v>4707</v>
      </c>
      <c r="K130" s="419">
        <v>4821</v>
      </c>
      <c r="L130" s="419">
        <v>4936</v>
      </c>
      <c r="M130" s="419">
        <v>5053</v>
      </c>
      <c r="N130" s="419">
        <v>5173</v>
      </c>
      <c r="O130" s="419">
        <v>5294</v>
      </c>
      <c r="P130" s="419">
        <v>5418</v>
      </c>
      <c r="Q130" s="419">
        <v>5541</v>
      </c>
      <c r="R130" s="419">
        <v>5666</v>
      </c>
      <c r="S130" s="419">
        <v>5792</v>
      </c>
      <c r="T130" s="419">
        <v>5920</v>
      </c>
      <c r="U130" s="419">
        <v>6049</v>
      </c>
      <c r="V130" s="419">
        <v>6176</v>
      </c>
      <c r="W130" s="419">
        <v>6305</v>
      </c>
      <c r="X130" s="419">
        <v>6434</v>
      </c>
      <c r="Y130" s="419">
        <v>6562</v>
      </c>
      <c r="Z130" s="419">
        <v>6691</v>
      </c>
      <c r="AA130" s="419">
        <v>6821</v>
      </c>
      <c r="AB130" s="419">
        <v>6950</v>
      </c>
      <c r="AC130" s="419">
        <v>7079</v>
      </c>
      <c r="AD130" s="419">
        <v>7206</v>
      </c>
      <c r="AE130" s="419">
        <v>7332</v>
      </c>
      <c r="AF130" s="419">
        <v>7456</v>
      </c>
      <c r="AG130" s="419">
        <v>7579</v>
      </c>
      <c r="AH130" s="419">
        <v>7700</v>
      </c>
      <c r="AI130" s="419">
        <v>7820</v>
      </c>
      <c r="AJ130" s="419">
        <v>7937</v>
      </c>
      <c r="AK130" s="419">
        <v>8052</v>
      </c>
      <c r="AL130" s="419">
        <v>8164</v>
      </c>
      <c r="AM130" s="419">
        <v>8274</v>
      </c>
      <c r="AN130" s="419">
        <v>8380</v>
      </c>
      <c r="AO130" s="419">
        <v>8482</v>
      </c>
      <c r="AP130" s="419">
        <v>8581</v>
      </c>
      <c r="AQ130" s="419">
        <v>8676</v>
      </c>
      <c r="AR130" s="419">
        <v>8768</v>
      </c>
      <c r="AS130" s="419">
        <v>8855</v>
      </c>
      <c r="AT130" s="419">
        <v>8938</v>
      </c>
      <c r="AU130" s="419">
        <v>9017</v>
      </c>
      <c r="AV130" s="419">
        <v>9091</v>
      </c>
      <c r="AW130" s="419">
        <v>9162</v>
      </c>
      <c r="AX130" s="419">
        <v>9229</v>
      </c>
      <c r="AY130" s="419">
        <v>9292</v>
      </c>
      <c r="AZ130" s="419">
        <v>9351</v>
      </c>
      <c r="BA130" s="419">
        <v>9407</v>
      </c>
      <c r="BB130" s="419">
        <v>9459</v>
      </c>
      <c r="BC130" s="419">
        <v>9510</v>
      </c>
      <c r="BD130" s="419">
        <v>9560</v>
      </c>
      <c r="BE130" s="419">
        <v>9612</v>
      </c>
      <c r="BF130" s="419">
        <v>9665</v>
      </c>
      <c r="BG130" s="419">
        <v>9726</v>
      </c>
      <c r="BH130" s="419">
        <v>9815</v>
      </c>
      <c r="BI130" s="419">
        <v>0</v>
      </c>
      <c r="BJ130" s="419">
        <v>0</v>
      </c>
      <c r="BK130" s="419">
        <v>0</v>
      </c>
      <c r="BL130" s="419">
        <v>0</v>
      </c>
      <c r="BM130" s="419">
        <v>0</v>
      </c>
      <c r="BN130" s="419">
        <v>0</v>
      </c>
      <c r="BO130" s="419">
        <v>0</v>
      </c>
      <c r="BP130" s="419">
        <v>0</v>
      </c>
      <c r="BQ130" s="419">
        <v>0</v>
      </c>
      <c r="BR130" s="419">
        <v>0</v>
      </c>
      <c r="BS130" s="419">
        <v>0</v>
      </c>
      <c r="BT130" s="419">
        <v>0</v>
      </c>
      <c r="BU130" s="419">
        <v>0</v>
      </c>
      <c r="BV130" s="419">
        <v>0</v>
      </c>
      <c r="BW130" s="419">
        <v>0</v>
      </c>
      <c r="BX130" s="419">
        <v>0</v>
      </c>
      <c r="BY130" s="419">
        <v>0</v>
      </c>
      <c r="BZ130" s="419">
        <v>0</v>
      </c>
      <c r="CA130" s="419">
        <v>0</v>
      </c>
      <c r="CB130" s="419">
        <v>0</v>
      </c>
      <c r="CC130" s="419">
        <v>0</v>
      </c>
      <c r="CD130" s="419">
        <v>0</v>
      </c>
      <c r="CE130" s="419">
        <v>0</v>
      </c>
      <c r="CF130" s="419">
        <v>0</v>
      </c>
      <c r="CG130" s="419">
        <v>0</v>
      </c>
      <c r="CH130" s="419">
        <v>0</v>
      </c>
      <c r="CI130" s="419">
        <v>0</v>
      </c>
      <c r="CJ130" s="419">
        <v>0</v>
      </c>
      <c r="CK130" s="419">
        <v>0</v>
      </c>
      <c r="CL130" s="419">
        <v>0</v>
      </c>
      <c r="CM130" s="419">
        <v>0</v>
      </c>
      <c r="CN130" s="419">
        <v>0</v>
      </c>
      <c r="CO130" s="419">
        <v>0</v>
      </c>
      <c r="CP130" s="419">
        <v>0</v>
      </c>
      <c r="CQ130" s="419">
        <v>0</v>
      </c>
      <c r="CR130" s="419">
        <v>0</v>
      </c>
      <c r="CS130" s="419">
        <v>0</v>
      </c>
      <c r="CT130" s="419">
        <v>0</v>
      </c>
      <c r="CU130" s="419">
        <v>0</v>
      </c>
      <c r="CV130" s="419">
        <v>0</v>
      </c>
      <c r="CW130" s="419">
        <v>0</v>
      </c>
      <c r="CX130" s="419">
        <v>0</v>
      </c>
      <c r="CY130" s="419">
        <v>0</v>
      </c>
      <c r="CZ130" s="419">
        <v>0</v>
      </c>
      <c r="DA130" s="419">
        <v>0</v>
      </c>
      <c r="DB130" s="419">
        <v>0</v>
      </c>
      <c r="DC130" s="419">
        <v>0</v>
      </c>
      <c r="DD130" s="419">
        <v>0</v>
      </c>
      <c r="DE130" s="419">
        <v>0</v>
      </c>
      <c r="DF130" s="419">
        <v>0</v>
      </c>
      <c r="DG130" s="419">
        <v>0</v>
      </c>
      <c r="DH130" s="419">
        <v>0</v>
      </c>
      <c r="DI130" s="419">
        <v>0</v>
      </c>
      <c r="DJ130" s="419">
        <v>0</v>
      </c>
      <c r="DK130" s="416"/>
    </row>
    <row r="131" spans="1:115" s="420" customFormat="1" ht="16.149999999999999" hidden="1">
      <c r="A131" s="423" t="s">
        <v>4</v>
      </c>
      <c r="B131" s="423">
        <v>2</v>
      </c>
      <c r="C131" s="418" t="s">
        <v>59</v>
      </c>
      <c r="D131" s="419">
        <v>0</v>
      </c>
      <c r="E131" s="419">
        <v>486</v>
      </c>
      <c r="F131" s="419">
        <v>1305</v>
      </c>
      <c r="G131" s="419">
        <v>2147</v>
      </c>
      <c r="H131" s="419">
        <v>3013</v>
      </c>
      <c r="I131" s="419">
        <v>3904</v>
      </c>
      <c r="J131" s="419">
        <v>4821</v>
      </c>
      <c r="K131" s="419">
        <v>4936</v>
      </c>
      <c r="L131" s="419">
        <v>5053</v>
      </c>
      <c r="M131" s="419">
        <v>5173</v>
      </c>
      <c r="N131" s="419">
        <v>5294</v>
      </c>
      <c r="O131" s="419">
        <v>5418</v>
      </c>
      <c r="P131" s="419">
        <v>5541</v>
      </c>
      <c r="Q131" s="419">
        <v>5666</v>
      </c>
      <c r="R131" s="419">
        <v>5792</v>
      </c>
      <c r="S131" s="419">
        <v>5920</v>
      </c>
      <c r="T131" s="419">
        <v>6049</v>
      </c>
      <c r="U131" s="419">
        <v>6176</v>
      </c>
      <c r="V131" s="419">
        <v>6305</v>
      </c>
      <c r="W131" s="419">
        <v>6434</v>
      </c>
      <c r="X131" s="419">
        <v>6562</v>
      </c>
      <c r="Y131" s="419">
        <v>6691</v>
      </c>
      <c r="Z131" s="419">
        <v>6821</v>
      </c>
      <c r="AA131" s="419">
        <v>6950</v>
      </c>
      <c r="AB131" s="419">
        <v>7079</v>
      </c>
      <c r="AC131" s="419">
        <v>7206</v>
      </c>
      <c r="AD131" s="419">
        <v>7332</v>
      </c>
      <c r="AE131" s="419">
        <v>7456</v>
      </c>
      <c r="AF131" s="419">
        <v>7579</v>
      </c>
      <c r="AG131" s="419">
        <v>7700</v>
      </c>
      <c r="AH131" s="419">
        <v>7820</v>
      </c>
      <c r="AI131" s="419">
        <v>7937</v>
      </c>
      <c r="AJ131" s="419">
        <v>8052</v>
      </c>
      <c r="AK131" s="419">
        <v>8164</v>
      </c>
      <c r="AL131" s="419">
        <v>8274</v>
      </c>
      <c r="AM131" s="419">
        <v>8380</v>
      </c>
      <c r="AN131" s="419">
        <v>8482</v>
      </c>
      <c r="AO131" s="419">
        <v>8581</v>
      </c>
      <c r="AP131" s="419">
        <v>8676</v>
      </c>
      <c r="AQ131" s="419">
        <v>8768</v>
      </c>
      <c r="AR131" s="419">
        <v>8855</v>
      </c>
      <c r="AS131" s="419">
        <v>8938</v>
      </c>
      <c r="AT131" s="419">
        <v>9017</v>
      </c>
      <c r="AU131" s="419">
        <v>9091</v>
      </c>
      <c r="AV131" s="419">
        <v>9162</v>
      </c>
      <c r="AW131" s="419">
        <v>9229</v>
      </c>
      <c r="AX131" s="419">
        <v>9292</v>
      </c>
      <c r="AY131" s="419">
        <v>9351</v>
      </c>
      <c r="AZ131" s="419">
        <v>9407</v>
      </c>
      <c r="BA131" s="419">
        <v>9459</v>
      </c>
      <c r="BB131" s="419">
        <v>9510</v>
      </c>
      <c r="BC131" s="419">
        <v>9560</v>
      </c>
      <c r="BD131" s="419">
        <v>9612</v>
      </c>
      <c r="BE131" s="419">
        <v>9665</v>
      </c>
      <c r="BF131" s="419">
        <v>9726</v>
      </c>
      <c r="BG131" s="419">
        <v>9815</v>
      </c>
      <c r="BH131" s="419">
        <v>0</v>
      </c>
      <c r="BI131" s="419">
        <v>0</v>
      </c>
      <c r="BJ131" s="419">
        <v>0</v>
      </c>
      <c r="BK131" s="419">
        <v>0</v>
      </c>
      <c r="BL131" s="419">
        <v>0</v>
      </c>
      <c r="BM131" s="419">
        <v>0</v>
      </c>
      <c r="BN131" s="419">
        <v>0</v>
      </c>
      <c r="BO131" s="419">
        <v>0</v>
      </c>
      <c r="BP131" s="419">
        <v>0</v>
      </c>
      <c r="BQ131" s="419">
        <v>0</v>
      </c>
      <c r="BR131" s="419">
        <v>0</v>
      </c>
      <c r="BS131" s="419">
        <v>0</v>
      </c>
      <c r="BT131" s="419">
        <v>0</v>
      </c>
      <c r="BU131" s="419">
        <v>0</v>
      </c>
      <c r="BV131" s="419">
        <v>0</v>
      </c>
      <c r="BW131" s="419">
        <v>0</v>
      </c>
      <c r="BX131" s="419">
        <v>0</v>
      </c>
      <c r="BY131" s="419">
        <v>0</v>
      </c>
      <c r="BZ131" s="419">
        <v>0</v>
      </c>
      <c r="CA131" s="419">
        <v>0</v>
      </c>
      <c r="CB131" s="419">
        <v>0</v>
      </c>
      <c r="CC131" s="419">
        <v>0</v>
      </c>
      <c r="CD131" s="419">
        <v>0</v>
      </c>
      <c r="CE131" s="419">
        <v>0</v>
      </c>
      <c r="CF131" s="419">
        <v>0</v>
      </c>
      <c r="CG131" s="419">
        <v>0</v>
      </c>
      <c r="CH131" s="419">
        <v>0</v>
      </c>
      <c r="CI131" s="419">
        <v>0</v>
      </c>
      <c r="CJ131" s="419">
        <v>0</v>
      </c>
      <c r="CK131" s="419">
        <v>0</v>
      </c>
      <c r="CL131" s="419">
        <v>0</v>
      </c>
      <c r="CM131" s="419">
        <v>0</v>
      </c>
      <c r="CN131" s="419">
        <v>0</v>
      </c>
      <c r="CO131" s="419">
        <v>0</v>
      </c>
      <c r="CP131" s="419">
        <v>0</v>
      </c>
      <c r="CQ131" s="419">
        <v>0</v>
      </c>
      <c r="CR131" s="419">
        <v>0</v>
      </c>
      <c r="CS131" s="419">
        <v>0</v>
      </c>
      <c r="CT131" s="419">
        <v>0</v>
      </c>
      <c r="CU131" s="419">
        <v>0</v>
      </c>
      <c r="CV131" s="419">
        <v>0</v>
      </c>
      <c r="CW131" s="419">
        <v>0</v>
      </c>
      <c r="CX131" s="419">
        <v>0</v>
      </c>
      <c r="CY131" s="419">
        <v>0</v>
      </c>
      <c r="CZ131" s="419">
        <v>0</v>
      </c>
      <c r="DA131" s="419">
        <v>0</v>
      </c>
      <c r="DB131" s="419">
        <v>0</v>
      </c>
      <c r="DC131" s="419">
        <v>0</v>
      </c>
      <c r="DD131" s="419">
        <v>0</v>
      </c>
      <c r="DE131" s="419">
        <v>0</v>
      </c>
      <c r="DF131" s="419">
        <v>0</v>
      </c>
      <c r="DG131" s="419">
        <v>0</v>
      </c>
      <c r="DH131" s="419">
        <v>0</v>
      </c>
      <c r="DI131" s="419">
        <v>0</v>
      </c>
      <c r="DJ131" s="419">
        <v>0</v>
      </c>
      <c r="DK131" s="416"/>
    </row>
    <row r="132" spans="1:115" s="420" customFormat="1" ht="16.149999999999999" hidden="1">
      <c r="A132" s="423" t="s">
        <v>4</v>
      </c>
      <c r="B132" s="423">
        <v>2</v>
      </c>
      <c r="C132" s="418" t="s">
        <v>60</v>
      </c>
      <c r="D132" s="419">
        <v>0</v>
      </c>
      <c r="E132" s="419">
        <v>497</v>
      </c>
      <c r="F132" s="419">
        <v>1336</v>
      </c>
      <c r="G132" s="419">
        <v>2199</v>
      </c>
      <c r="H132" s="419">
        <v>3086</v>
      </c>
      <c r="I132" s="419">
        <v>3998</v>
      </c>
      <c r="J132" s="419">
        <v>4936</v>
      </c>
      <c r="K132" s="419">
        <v>5053</v>
      </c>
      <c r="L132" s="419">
        <v>5173</v>
      </c>
      <c r="M132" s="419">
        <v>5294</v>
      </c>
      <c r="N132" s="419">
        <v>5418</v>
      </c>
      <c r="O132" s="419">
        <v>5541</v>
      </c>
      <c r="P132" s="419">
        <v>5666</v>
      </c>
      <c r="Q132" s="419">
        <v>5792</v>
      </c>
      <c r="R132" s="419">
        <v>5920</v>
      </c>
      <c r="S132" s="419">
        <v>6049</v>
      </c>
      <c r="T132" s="419">
        <v>6176</v>
      </c>
      <c r="U132" s="419">
        <v>6305</v>
      </c>
      <c r="V132" s="419">
        <v>6434</v>
      </c>
      <c r="W132" s="419">
        <v>6562</v>
      </c>
      <c r="X132" s="419">
        <v>6691</v>
      </c>
      <c r="Y132" s="419">
        <v>6821</v>
      </c>
      <c r="Z132" s="419">
        <v>6950</v>
      </c>
      <c r="AA132" s="419">
        <v>7079</v>
      </c>
      <c r="AB132" s="419">
        <v>7206</v>
      </c>
      <c r="AC132" s="419">
        <v>7332</v>
      </c>
      <c r="AD132" s="419">
        <v>7456</v>
      </c>
      <c r="AE132" s="419">
        <v>7579</v>
      </c>
      <c r="AF132" s="419">
        <v>7700</v>
      </c>
      <c r="AG132" s="419">
        <v>7820</v>
      </c>
      <c r="AH132" s="419">
        <v>7937</v>
      </c>
      <c r="AI132" s="419">
        <v>8052</v>
      </c>
      <c r="AJ132" s="419">
        <v>8164</v>
      </c>
      <c r="AK132" s="419">
        <v>8274</v>
      </c>
      <c r="AL132" s="419">
        <v>8380</v>
      </c>
      <c r="AM132" s="419">
        <v>8482</v>
      </c>
      <c r="AN132" s="419">
        <v>8581</v>
      </c>
      <c r="AO132" s="419">
        <v>8676</v>
      </c>
      <c r="AP132" s="419">
        <v>8768</v>
      </c>
      <c r="AQ132" s="419">
        <v>8855</v>
      </c>
      <c r="AR132" s="419">
        <v>8938</v>
      </c>
      <c r="AS132" s="419">
        <v>9017</v>
      </c>
      <c r="AT132" s="419">
        <v>9091</v>
      </c>
      <c r="AU132" s="419">
        <v>9162</v>
      </c>
      <c r="AV132" s="419">
        <v>9229</v>
      </c>
      <c r="AW132" s="419">
        <v>9292</v>
      </c>
      <c r="AX132" s="419">
        <v>9351</v>
      </c>
      <c r="AY132" s="419">
        <v>9407</v>
      </c>
      <c r="AZ132" s="419">
        <v>9459</v>
      </c>
      <c r="BA132" s="419">
        <v>9510</v>
      </c>
      <c r="BB132" s="419">
        <v>9560</v>
      </c>
      <c r="BC132" s="419">
        <v>9612</v>
      </c>
      <c r="BD132" s="419">
        <v>9665</v>
      </c>
      <c r="BE132" s="419">
        <v>9726</v>
      </c>
      <c r="BF132" s="419">
        <v>9815</v>
      </c>
      <c r="BG132" s="419">
        <v>0</v>
      </c>
      <c r="BH132" s="419">
        <v>0</v>
      </c>
      <c r="BI132" s="419">
        <v>0</v>
      </c>
      <c r="BJ132" s="419">
        <v>0</v>
      </c>
      <c r="BK132" s="419">
        <v>0</v>
      </c>
      <c r="BL132" s="419">
        <v>0</v>
      </c>
      <c r="BM132" s="419">
        <v>0</v>
      </c>
      <c r="BN132" s="419">
        <v>0</v>
      </c>
      <c r="BO132" s="419">
        <v>0</v>
      </c>
      <c r="BP132" s="419">
        <v>0</v>
      </c>
      <c r="BQ132" s="419">
        <v>0</v>
      </c>
      <c r="BR132" s="419">
        <v>0</v>
      </c>
      <c r="BS132" s="419">
        <v>0</v>
      </c>
      <c r="BT132" s="419">
        <v>0</v>
      </c>
      <c r="BU132" s="419">
        <v>0</v>
      </c>
      <c r="BV132" s="419">
        <v>0</v>
      </c>
      <c r="BW132" s="419">
        <v>0</v>
      </c>
      <c r="BX132" s="419">
        <v>0</v>
      </c>
      <c r="BY132" s="419">
        <v>0</v>
      </c>
      <c r="BZ132" s="419">
        <v>0</v>
      </c>
      <c r="CA132" s="419">
        <v>0</v>
      </c>
      <c r="CB132" s="419">
        <v>0</v>
      </c>
      <c r="CC132" s="419">
        <v>0</v>
      </c>
      <c r="CD132" s="419">
        <v>0</v>
      </c>
      <c r="CE132" s="419">
        <v>0</v>
      </c>
      <c r="CF132" s="419">
        <v>0</v>
      </c>
      <c r="CG132" s="419">
        <v>0</v>
      </c>
      <c r="CH132" s="419">
        <v>0</v>
      </c>
      <c r="CI132" s="419">
        <v>0</v>
      </c>
      <c r="CJ132" s="419">
        <v>0</v>
      </c>
      <c r="CK132" s="419">
        <v>0</v>
      </c>
      <c r="CL132" s="419">
        <v>0</v>
      </c>
      <c r="CM132" s="419">
        <v>0</v>
      </c>
      <c r="CN132" s="419">
        <v>0</v>
      </c>
      <c r="CO132" s="419">
        <v>0</v>
      </c>
      <c r="CP132" s="419">
        <v>0</v>
      </c>
      <c r="CQ132" s="419">
        <v>0</v>
      </c>
      <c r="CR132" s="419">
        <v>0</v>
      </c>
      <c r="CS132" s="419">
        <v>0</v>
      </c>
      <c r="CT132" s="419">
        <v>0</v>
      </c>
      <c r="CU132" s="419">
        <v>0</v>
      </c>
      <c r="CV132" s="419">
        <v>0</v>
      </c>
      <c r="CW132" s="419">
        <v>0</v>
      </c>
      <c r="CX132" s="419">
        <v>0</v>
      </c>
      <c r="CY132" s="419">
        <v>0</v>
      </c>
      <c r="CZ132" s="419">
        <v>0</v>
      </c>
      <c r="DA132" s="419">
        <v>0</v>
      </c>
      <c r="DB132" s="419">
        <v>0</v>
      </c>
      <c r="DC132" s="419">
        <v>0</v>
      </c>
      <c r="DD132" s="419">
        <v>0</v>
      </c>
      <c r="DE132" s="419">
        <v>0</v>
      </c>
      <c r="DF132" s="419">
        <v>0</v>
      </c>
      <c r="DG132" s="419">
        <v>0</v>
      </c>
      <c r="DH132" s="419">
        <v>0</v>
      </c>
      <c r="DI132" s="419">
        <v>0</v>
      </c>
      <c r="DJ132" s="419">
        <v>0</v>
      </c>
      <c r="DK132" s="416"/>
    </row>
    <row r="133" spans="1:115" s="420" customFormat="1" ht="16.149999999999999" hidden="1">
      <c r="A133" s="423" t="s">
        <v>4</v>
      </c>
      <c r="B133" s="423">
        <v>2</v>
      </c>
      <c r="C133" s="418" t="s">
        <v>61</v>
      </c>
      <c r="D133" s="419">
        <v>0</v>
      </c>
      <c r="E133" s="419">
        <v>509</v>
      </c>
      <c r="F133" s="419">
        <v>1368</v>
      </c>
      <c r="G133" s="419">
        <v>2251</v>
      </c>
      <c r="H133" s="419">
        <v>3159</v>
      </c>
      <c r="I133" s="419">
        <v>4093</v>
      </c>
      <c r="J133" s="419">
        <v>5053</v>
      </c>
      <c r="K133" s="419">
        <v>5173</v>
      </c>
      <c r="L133" s="419">
        <v>5294</v>
      </c>
      <c r="M133" s="419">
        <v>5418</v>
      </c>
      <c r="N133" s="419">
        <v>5541</v>
      </c>
      <c r="O133" s="419">
        <v>5666</v>
      </c>
      <c r="P133" s="419">
        <v>5792</v>
      </c>
      <c r="Q133" s="419">
        <v>5920</v>
      </c>
      <c r="R133" s="419">
        <v>6049</v>
      </c>
      <c r="S133" s="419">
        <v>6176</v>
      </c>
      <c r="T133" s="419">
        <v>6305</v>
      </c>
      <c r="U133" s="419">
        <v>6434</v>
      </c>
      <c r="V133" s="419">
        <v>6562</v>
      </c>
      <c r="W133" s="419">
        <v>6691</v>
      </c>
      <c r="X133" s="419">
        <v>6821</v>
      </c>
      <c r="Y133" s="419">
        <v>6950</v>
      </c>
      <c r="Z133" s="419">
        <v>7079</v>
      </c>
      <c r="AA133" s="419">
        <v>7206</v>
      </c>
      <c r="AB133" s="419">
        <v>7332</v>
      </c>
      <c r="AC133" s="419">
        <v>7456</v>
      </c>
      <c r="AD133" s="419">
        <v>7579</v>
      </c>
      <c r="AE133" s="419">
        <v>7700</v>
      </c>
      <c r="AF133" s="419">
        <v>7820</v>
      </c>
      <c r="AG133" s="419">
        <v>7937</v>
      </c>
      <c r="AH133" s="419">
        <v>8052</v>
      </c>
      <c r="AI133" s="419">
        <v>8164</v>
      </c>
      <c r="AJ133" s="419">
        <v>8274</v>
      </c>
      <c r="AK133" s="419">
        <v>8380</v>
      </c>
      <c r="AL133" s="419">
        <v>8482</v>
      </c>
      <c r="AM133" s="419">
        <v>8581</v>
      </c>
      <c r="AN133" s="419">
        <v>8676</v>
      </c>
      <c r="AO133" s="419">
        <v>8768</v>
      </c>
      <c r="AP133" s="419">
        <v>8855</v>
      </c>
      <c r="AQ133" s="419">
        <v>8938</v>
      </c>
      <c r="AR133" s="419">
        <v>9017</v>
      </c>
      <c r="AS133" s="419">
        <v>9091</v>
      </c>
      <c r="AT133" s="419">
        <v>9162</v>
      </c>
      <c r="AU133" s="419">
        <v>9229</v>
      </c>
      <c r="AV133" s="419">
        <v>9292</v>
      </c>
      <c r="AW133" s="419">
        <v>9351</v>
      </c>
      <c r="AX133" s="419">
        <v>9407</v>
      </c>
      <c r="AY133" s="419">
        <v>9459</v>
      </c>
      <c r="AZ133" s="419">
        <v>9510</v>
      </c>
      <c r="BA133" s="419">
        <v>9560</v>
      </c>
      <c r="BB133" s="419">
        <v>9612</v>
      </c>
      <c r="BC133" s="419">
        <v>9665</v>
      </c>
      <c r="BD133" s="419">
        <v>9726</v>
      </c>
      <c r="BE133" s="419">
        <v>9815</v>
      </c>
      <c r="BF133" s="419">
        <v>0</v>
      </c>
      <c r="BG133" s="419">
        <v>0</v>
      </c>
      <c r="BH133" s="419">
        <v>0</v>
      </c>
      <c r="BI133" s="419">
        <v>0</v>
      </c>
      <c r="BJ133" s="419">
        <v>0</v>
      </c>
      <c r="BK133" s="419">
        <v>0</v>
      </c>
      <c r="BL133" s="419">
        <v>0</v>
      </c>
      <c r="BM133" s="419">
        <v>0</v>
      </c>
      <c r="BN133" s="419">
        <v>0</v>
      </c>
      <c r="BO133" s="419">
        <v>0</v>
      </c>
      <c r="BP133" s="419">
        <v>0</v>
      </c>
      <c r="BQ133" s="419">
        <v>0</v>
      </c>
      <c r="BR133" s="419">
        <v>0</v>
      </c>
      <c r="BS133" s="419">
        <v>0</v>
      </c>
      <c r="BT133" s="419">
        <v>0</v>
      </c>
      <c r="BU133" s="419">
        <v>0</v>
      </c>
      <c r="BV133" s="419">
        <v>0</v>
      </c>
      <c r="BW133" s="419">
        <v>0</v>
      </c>
      <c r="BX133" s="419">
        <v>0</v>
      </c>
      <c r="BY133" s="419">
        <v>0</v>
      </c>
      <c r="BZ133" s="419">
        <v>0</v>
      </c>
      <c r="CA133" s="419">
        <v>0</v>
      </c>
      <c r="CB133" s="419">
        <v>0</v>
      </c>
      <c r="CC133" s="419">
        <v>0</v>
      </c>
      <c r="CD133" s="419">
        <v>0</v>
      </c>
      <c r="CE133" s="419">
        <v>0</v>
      </c>
      <c r="CF133" s="419">
        <v>0</v>
      </c>
      <c r="CG133" s="419">
        <v>0</v>
      </c>
      <c r="CH133" s="419">
        <v>0</v>
      </c>
      <c r="CI133" s="419">
        <v>0</v>
      </c>
      <c r="CJ133" s="419">
        <v>0</v>
      </c>
      <c r="CK133" s="419">
        <v>0</v>
      </c>
      <c r="CL133" s="419">
        <v>0</v>
      </c>
      <c r="CM133" s="419">
        <v>0</v>
      </c>
      <c r="CN133" s="419">
        <v>0</v>
      </c>
      <c r="CO133" s="419">
        <v>0</v>
      </c>
      <c r="CP133" s="419">
        <v>0</v>
      </c>
      <c r="CQ133" s="419">
        <v>0</v>
      </c>
      <c r="CR133" s="419">
        <v>0</v>
      </c>
      <c r="CS133" s="419">
        <v>0</v>
      </c>
      <c r="CT133" s="419">
        <v>0</v>
      </c>
      <c r="CU133" s="419">
        <v>0</v>
      </c>
      <c r="CV133" s="419">
        <v>0</v>
      </c>
      <c r="CW133" s="419">
        <v>0</v>
      </c>
      <c r="CX133" s="419">
        <v>0</v>
      </c>
      <c r="CY133" s="419">
        <v>0</v>
      </c>
      <c r="CZ133" s="419">
        <v>0</v>
      </c>
      <c r="DA133" s="419">
        <v>0</v>
      </c>
      <c r="DB133" s="419">
        <v>0</v>
      </c>
      <c r="DC133" s="419">
        <v>0</v>
      </c>
      <c r="DD133" s="419">
        <v>0</v>
      </c>
      <c r="DE133" s="419">
        <v>0</v>
      </c>
      <c r="DF133" s="419">
        <v>0</v>
      </c>
      <c r="DG133" s="419">
        <v>0</v>
      </c>
      <c r="DH133" s="419">
        <v>0</v>
      </c>
      <c r="DI133" s="419">
        <v>0</v>
      </c>
      <c r="DJ133" s="419">
        <v>0</v>
      </c>
      <c r="DK133" s="416"/>
    </row>
    <row r="134" spans="1:115" s="420" customFormat="1" ht="16.149999999999999" hidden="1">
      <c r="A134" s="423" t="s">
        <v>4</v>
      </c>
      <c r="B134" s="423">
        <v>2</v>
      </c>
      <c r="C134" s="418" t="s">
        <v>62</v>
      </c>
      <c r="D134" s="419">
        <v>0</v>
      </c>
      <c r="E134" s="419">
        <v>521</v>
      </c>
      <c r="F134" s="419">
        <v>1400</v>
      </c>
      <c r="G134" s="419">
        <v>2304</v>
      </c>
      <c r="H134" s="419">
        <v>3233</v>
      </c>
      <c r="I134" s="419">
        <v>4189</v>
      </c>
      <c r="J134" s="419">
        <v>5173</v>
      </c>
      <c r="K134" s="419">
        <v>5294</v>
      </c>
      <c r="L134" s="419">
        <v>5418</v>
      </c>
      <c r="M134" s="419">
        <v>5541</v>
      </c>
      <c r="N134" s="419">
        <v>5666</v>
      </c>
      <c r="O134" s="419">
        <v>5792</v>
      </c>
      <c r="P134" s="419">
        <v>5920</v>
      </c>
      <c r="Q134" s="419">
        <v>6049</v>
      </c>
      <c r="R134" s="419">
        <v>6176</v>
      </c>
      <c r="S134" s="419">
        <v>6305</v>
      </c>
      <c r="T134" s="419">
        <v>6434</v>
      </c>
      <c r="U134" s="419">
        <v>6562</v>
      </c>
      <c r="V134" s="419">
        <v>6691</v>
      </c>
      <c r="W134" s="419">
        <v>6821</v>
      </c>
      <c r="X134" s="419">
        <v>6950</v>
      </c>
      <c r="Y134" s="419">
        <v>7079</v>
      </c>
      <c r="Z134" s="419">
        <v>7206</v>
      </c>
      <c r="AA134" s="419">
        <v>7332</v>
      </c>
      <c r="AB134" s="419">
        <v>7456</v>
      </c>
      <c r="AC134" s="419">
        <v>7579</v>
      </c>
      <c r="AD134" s="419">
        <v>7700</v>
      </c>
      <c r="AE134" s="419">
        <v>7820</v>
      </c>
      <c r="AF134" s="419">
        <v>7937</v>
      </c>
      <c r="AG134" s="419">
        <v>8052</v>
      </c>
      <c r="AH134" s="419">
        <v>8164</v>
      </c>
      <c r="AI134" s="419">
        <v>8274</v>
      </c>
      <c r="AJ134" s="419">
        <v>8380</v>
      </c>
      <c r="AK134" s="419">
        <v>8482</v>
      </c>
      <c r="AL134" s="419">
        <v>8581</v>
      </c>
      <c r="AM134" s="419">
        <v>8676</v>
      </c>
      <c r="AN134" s="419">
        <v>8768</v>
      </c>
      <c r="AO134" s="419">
        <v>8855</v>
      </c>
      <c r="AP134" s="419">
        <v>8938</v>
      </c>
      <c r="AQ134" s="419">
        <v>9017</v>
      </c>
      <c r="AR134" s="419">
        <v>9091</v>
      </c>
      <c r="AS134" s="419">
        <v>9162</v>
      </c>
      <c r="AT134" s="419">
        <v>9229</v>
      </c>
      <c r="AU134" s="419">
        <v>9292</v>
      </c>
      <c r="AV134" s="419">
        <v>9351</v>
      </c>
      <c r="AW134" s="419">
        <v>9407</v>
      </c>
      <c r="AX134" s="419">
        <v>9459</v>
      </c>
      <c r="AY134" s="419">
        <v>9510</v>
      </c>
      <c r="AZ134" s="419">
        <v>9560</v>
      </c>
      <c r="BA134" s="419">
        <v>9612</v>
      </c>
      <c r="BB134" s="419">
        <v>9665</v>
      </c>
      <c r="BC134" s="419">
        <v>9726</v>
      </c>
      <c r="BD134" s="419">
        <v>9815</v>
      </c>
      <c r="BE134" s="419">
        <v>0</v>
      </c>
      <c r="BF134" s="419">
        <v>0</v>
      </c>
      <c r="BG134" s="419">
        <v>0</v>
      </c>
      <c r="BH134" s="419">
        <v>0</v>
      </c>
      <c r="BI134" s="419">
        <v>0</v>
      </c>
      <c r="BJ134" s="419">
        <v>0</v>
      </c>
      <c r="BK134" s="419">
        <v>0</v>
      </c>
      <c r="BL134" s="419">
        <v>0</v>
      </c>
      <c r="BM134" s="419">
        <v>0</v>
      </c>
      <c r="BN134" s="419">
        <v>0</v>
      </c>
      <c r="BO134" s="419">
        <v>0</v>
      </c>
      <c r="BP134" s="419">
        <v>0</v>
      </c>
      <c r="BQ134" s="419">
        <v>0</v>
      </c>
      <c r="BR134" s="419">
        <v>0</v>
      </c>
      <c r="BS134" s="419">
        <v>0</v>
      </c>
      <c r="BT134" s="419">
        <v>0</v>
      </c>
      <c r="BU134" s="419">
        <v>0</v>
      </c>
      <c r="BV134" s="419">
        <v>0</v>
      </c>
      <c r="BW134" s="419">
        <v>0</v>
      </c>
      <c r="BX134" s="419">
        <v>0</v>
      </c>
      <c r="BY134" s="419">
        <v>0</v>
      </c>
      <c r="BZ134" s="419">
        <v>0</v>
      </c>
      <c r="CA134" s="419">
        <v>0</v>
      </c>
      <c r="CB134" s="419">
        <v>0</v>
      </c>
      <c r="CC134" s="419">
        <v>0</v>
      </c>
      <c r="CD134" s="419">
        <v>0</v>
      </c>
      <c r="CE134" s="419">
        <v>0</v>
      </c>
      <c r="CF134" s="419">
        <v>0</v>
      </c>
      <c r="CG134" s="419">
        <v>0</v>
      </c>
      <c r="CH134" s="419">
        <v>0</v>
      </c>
      <c r="CI134" s="419">
        <v>0</v>
      </c>
      <c r="CJ134" s="419">
        <v>0</v>
      </c>
      <c r="CK134" s="419">
        <v>0</v>
      </c>
      <c r="CL134" s="419">
        <v>0</v>
      </c>
      <c r="CM134" s="419">
        <v>0</v>
      </c>
      <c r="CN134" s="419">
        <v>0</v>
      </c>
      <c r="CO134" s="419">
        <v>0</v>
      </c>
      <c r="CP134" s="419">
        <v>0</v>
      </c>
      <c r="CQ134" s="419">
        <v>0</v>
      </c>
      <c r="CR134" s="419">
        <v>0</v>
      </c>
      <c r="CS134" s="419">
        <v>0</v>
      </c>
      <c r="CT134" s="419">
        <v>0</v>
      </c>
      <c r="CU134" s="419">
        <v>0</v>
      </c>
      <c r="CV134" s="419">
        <v>0</v>
      </c>
      <c r="CW134" s="419">
        <v>0</v>
      </c>
      <c r="CX134" s="419">
        <v>0</v>
      </c>
      <c r="CY134" s="419">
        <v>0</v>
      </c>
      <c r="CZ134" s="419">
        <v>0</v>
      </c>
      <c r="DA134" s="419">
        <v>0</v>
      </c>
      <c r="DB134" s="419">
        <v>0</v>
      </c>
      <c r="DC134" s="419">
        <v>0</v>
      </c>
      <c r="DD134" s="419">
        <v>0</v>
      </c>
      <c r="DE134" s="419">
        <v>0</v>
      </c>
      <c r="DF134" s="419">
        <v>0</v>
      </c>
      <c r="DG134" s="419">
        <v>0</v>
      </c>
      <c r="DH134" s="419">
        <v>0</v>
      </c>
      <c r="DI134" s="419">
        <v>0</v>
      </c>
      <c r="DJ134" s="419">
        <v>0</v>
      </c>
      <c r="DK134" s="416"/>
    </row>
    <row r="135" spans="1:115" s="420" customFormat="1" ht="16.149999999999999" hidden="1">
      <c r="A135" s="423" t="s">
        <v>4</v>
      </c>
      <c r="B135" s="423">
        <v>2</v>
      </c>
      <c r="C135" s="418" t="s">
        <v>63</v>
      </c>
      <c r="D135" s="419">
        <v>0</v>
      </c>
      <c r="E135" s="419">
        <v>533</v>
      </c>
      <c r="F135" s="419">
        <v>1433</v>
      </c>
      <c r="G135" s="419">
        <v>2357</v>
      </c>
      <c r="H135" s="419">
        <v>3308</v>
      </c>
      <c r="I135" s="419">
        <v>4287</v>
      </c>
      <c r="J135" s="419">
        <v>5294</v>
      </c>
      <c r="K135" s="419">
        <v>5418</v>
      </c>
      <c r="L135" s="419">
        <v>5541</v>
      </c>
      <c r="M135" s="419">
        <v>5666</v>
      </c>
      <c r="N135" s="419">
        <v>5792</v>
      </c>
      <c r="O135" s="419">
        <v>5920</v>
      </c>
      <c r="P135" s="419">
        <v>6049</v>
      </c>
      <c r="Q135" s="419">
        <v>6176</v>
      </c>
      <c r="R135" s="419">
        <v>6305</v>
      </c>
      <c r="S135" s="419">
        <v>6434</v>
      </c>
      <c r="T135" s="419">
        <v>6562</v>
      </c>
      <c r="U135" s="419">
        <v>6691</v>
      </c>
      <c r="V135" s="419">
        <v>6821</v>
      </c>
      <c r="W135" s="419">
        <v>6950</v>
      </c>
      <c r="X135" s="419">
        <v>7079</v>
      </c>
      <c r="Y135" s="419">
        <v>7206</v>
      </c>
      <c r="Z135" s="419">
        <v>7332</v>
      </c>
      <c r="AA135" s="419">
        <v>7456</v>
      </c>
      <c r="AB135" s="419">
        <v>7579</v>
      </c>
      <c r="AC135" s="419">
        <v>7700</v>
      </c>
      <c r="AD135" s="419">
        <v>7820</v>
      </c>
      <c r="AE135" s="419">
        <v>7937</v>
      </c>
      <c r="AF135" s="419">
        <v>8052</v>
      </c>
      <c r="AG135" s="419">
        <v>8164</v>
      </c>
      <c r="AH135" s="419">
        <v>8274</v>
      </c>
      <c r="AI135" s="419">
        <v>8380</v>
      </c>
      <c r="AJ135" s="419">
        <v>8482</v>
      </c>
      <c r="AK135" s="419">
        <v>8581</v>
      </c>
      <c r="AL135" s="419">
        <v>8676</v>
      </c>
      <c r="AM135" s="419">
        <v>8768</v>
      </c>
      <c r="AN135" s="419">
        <v>8855</v>
      </c>
      <c r="AO135" s="419">
        <v>8938</v>
      </c>
      <c r="AP135" s="419">
        <v>9017</v>
      </c>
      <c r="AQ135" s="419">
        <v>9091</v>
      </c>
      <c r="AR135" s="419">
        <v>9162</v>
      </c>
      <c r="AS135" s="419">
        <v>9229</v>
      </c>
      <c r="AT135" s="419">
        <v>9292</v>
      </c>
      <c r="AU135" s="419">
        <v>9351</v>
      </c>
      <c r="AV135" s="419">
        <v>9407</v>
      </c>
      <c r="AW135" s="419">
        <v>9459</v>
      </c>
      <c r="AX135" s="419">
        <v>9510</v>
      </c>
      <c r="AY135" s="419">
        <v>9560</v>
      </c>
      <c r="AZ135" s="419">
        <v>9612</v>
      </c>
      <c r="BA135" s="419">
        <v>9665</v>
      </c>
      <c r="BB135" s="419">
        <v>9726</v>
      </c>
      <c r="BC135" s="419">
        <v>9815</v>
      </c>
      <c r="BD135" s="419">
        <v>0</v>
      </c>
      <c r="BE135" s="419">
        <v>0</v>
      </c>
      <c r="BF135" s="419">
        <v>0</v>
      </c>
      <c r="BG135" s="419">
        <v>0</v>
      </c>
      <c r="BH135" s="419">
        <v>0</v>
      </c>
      <c r="BI135" s="419">
        <v>0</v>
      </c>
      <c r="BJ135" s="419">
        <v>0</v>
      </c>
      <c r="BK135" s="419">
        <v>0</v>
      </c>
      <c r="BL135" s="419">
        <v>0</v>
      </c>
      <c r="BM135" s="419">
        <v>0</v>
      </c>
      <c r="BN135" s="419">
        <v>0</v>
      </c>
      <c r="BO135" s="419">
        <v>0</v>
      </c>
      <c r="BP135" s="419">
        <v>0</v>
      </c>
      <c r="BQ135" s="419">
        <v>0</v>
      </c>
      <c r="BR135" s="419">
        <v>0</v>
      </c>
      <c r="BS135" s="419">
        <v>0</v>
      </c>
      <c r="BT135" s="419">
        <v>0</v>
      </c>
      <c r="BU135" s="419">
        <v>0</v>
      </c>
      <c r="BV135" s="419">
        <v>0</v>
      </c>
      <c r="BW135" s="419">
        <v>0</v>
      </c>
      <c r="BX135" s="419">
        <v>0</v>
      </c>
      <c r="BY135" s="419">
        <v>0</v>
      </c>
      <c r="BZ135" s="419">
        <v>0</v>
      </c>
      <c r="CA135" s="419">
        <v>0</v>
      </c>
      <c r="CB135" s="419">
        <v>0</v>
      </c>
      <c r="CC135" s="419">
        <v>0</v>
      </c>
      <c r="CD135" s="419">
        <v>0</v>
      </c>
      <c r="CE135" s="419">
        <v>0</v>
      </c>
      <c r="CF135" s="419">
        <v>0</v>
      </c>
      <c r="CG135" s="419">
        <v>0</v>
      </c>
      <c r="CH135" s="419">
        <v>0</v>
      </c>
      <c r="CI135" s="419">
        <v>0</v>
      </c>
      <c r="CJ135" s="419">
        <v>0</v>
      </c>
      <c r="CK135" s="419">
        <v>0</v>
      </c>
      <c r="CL135" s="419">
        <v>0</v>
      </c>
      <c r="CM135" s="419">
        <v>0</v>
      </c>
      <c r="CN135" s="419">
        <v>0</v>
      </c>
      <c r="CO135" s="419">
        <v>0</v>
      </c>
      <c r="CP135" s="419">
        <v>0</v>
      </c>
      <c r="CQ135" s="419">
        <v>0</v>
      </c>
      <c r="CR135" s="419">
        <v>0</v>
      </c>
      <c r="CS135" s="419">
        <v>0</v>
      </c>
      <c r="CT135" s="419">
        <v>0</v>
      </c>
      <c r="CU135" s="419">
        <v>0</v>
      </c>
      <c r="CV135" s="419">
        <v>0</v>
      </c>
      <c r="CW135" s="419">
        <v>0</v>
      </c>
      <c r="CX135" s="419">
        <v>0</v>
      </c>
      <c r="CY135" s="419">
        <v>0</v>
      </c>
      <c r="CZ135" s="419">
        <v>0</v>
      </c>
      <c r="DA135" s="419">
        <v>0</v>
      </c>
      <c r="DB135" s="419">
        <v>0</v>
      </c>
      <c r="DC135" s="419">
        <v>0</v>
      </c>
      <c r="DD135" s="419">
        <v>0</v>
      </c>
      <c r="DE135" s="419">
        <v>0</v>
      </c>
      <c r="DF135" s="419">
        <v>0</v>
      </c>
      <c r="DG135" s="419">
        <v>0</v>
      </c>
      <c r="DH135" s="419">
        <v>0</v>
      </c>
      <c r="DI135" s="419">
        <v>0</v>
      </c>
      <c r="DJ135" s="419">
        <v>0</v>
      </c>
      <c r="DK135" s="416"/>
    </row>
    <row r="136" spans="1:115" s="420" customFormat="1" ht="16.149999999999999" hidden="1">
      <c r="A136" s="423" t="s">
        <v>4</v>
      </c>
      <c r="B136" s="423">
        <v>2</v>
      </c>
      <c r="C136" s="418" t="s">
        <v>64</v>
      </c>
      <c r="D136" s="419">
        <v>0</v>
      </c>
      <c r="E136" s="419">
        <v>545</v>
      </c>
      <c r="F136" s="419">
        <v>1465</v>
      </c>
      <c r="G136" s="419">
        <v>2411</v>
      </c>
      <c r="H136" s="419">
        <v>3384</v>
      </c>
      <c r="I136" s="419">
        <v>4386</v>
      </c>
      <c r="J136" s="419">
        <v>5418</v>
      </c>
      <c r="K136" s="419">
        <v>5541</v>
      </c>
      <c r="L136" s="419">
        <v>5666</v>
      </c>
      <c r="M136" s="419">
        <v>5792</v>
      </c>
      <c r="N136" s="419">
        <v>5920</v>
      </c>
      <c r="O136" s="419">
        <v>6049</v>
      </c>
      <c r="P136" s="419">
        <v>6176</v>
      </c>
      <c r="Q136" s="419">
        <v>6305</v>
      </c>
      <c r="R136" s="419">
        <v>6434</v>
      </c>
      <c r="S136" s="419">
        <v>6562</v>
      </c>
      <c r="T136" s="419">
        <v>6691</v>
      </c>
      <c r="U136" s="419">
        <v>6821</v>
      </c>
      <c r="V136" s="419">
        <v>6950</v>
      </c>
      <c r="W136" s="419">
        <v>7079</v>
      </c>
      <c r="X136" s="419">
        <v>7206</v>
      </c>
      <c r="Y136" s="419">
        <v>7332</v>
      </c>
      <c r="Z136" s="419">
        <v>7456</v>
      </c>
      <c r="AA136" s="419">
        <v>7579</v>
      </c>
      <c r="AB136" s="419">
        <v>7700</v>
      </c>
      <c r="AC136" s="419">
        <v>7820</v>
      </c>
      <c r="AD136" s="419">
        <v>7937</v>
      </c>
      <c r="AE136" s="419">
        <v>8052</v>
      </c>
      <c r="AF136" s="419">
        <v>8164</v>
      </c>
      <c r="AG136" s="419">
        <v>8274</v>
      </c>
      <c r="AH136" s="419">
        <v>8380</v>
      </c>
      <c r="AI136" s="419">
        <v>8482</v>
      </c>
      <c r="AJ136" s="419">
        <v>8581</v>
      </c>
      <c r="AK136" s="419">
        <v>8676</v>
      </c>
      <c r="AL136" s="419">
        <v>8768</v>
      </c>
      <c r="AM136" s="419">
        <v>8855</v>
      </c>
      <c r="AN136" s="419">
        <v>8938</v>
      </c>
      <c r="AO136" s="419">
        <v>9017</v>
      </c>
      <c r="AP136" s="419">
        <v>9091</v>
      </c>
      <c r="AQ136" s="419">
        <v>9162</v>
      </c>
      <c r="AR136" s="419">
        <v>9229</v>
      </c>
      <c r="AS136" s="419">
        <v>9292</v>
      </c>
      <c r="AT136" s="419">
        <v>9351</v>
      </c>
      <c r="AU136" s="419">
        <v>9407</v>
      </c>
      <c r="AV136" s="419">
        <v>9459</v>
      </c>
      <c r="AW136" s="419">
        <v>9510</v>
      </c>
      <c r="AX136" s="419">
        <v>9560</v>
      </c>
      <c r="AY136" s="419">
        <v>9612</v>
      </c>
      <c r="AZ136" s="419">
        <v>9665</v>
      </c>
      <c r="BA136" s="419">
        <v>9726</v>
      </c>
      <c r="BB136" s="419">
        <v>9815</v>
      </c>
      <c r="BC136" s="419">
        <v>0</v>
      </c>
      <c r="BD136" s="419">
        <v>0</v>
      </c>
      <c r="BE136" s="419">
        <v>0</v>
      </c>
      <c r="BF136" s="419">
        <v>0</v>
      </c>
      <c r="BG136" s="419">
        <v>0</v>
      </c>
      <c r="BH136" s="419">
        <v>0</v>
      </c>
      <c r="BI136" s="419">
        <v>0</v>
      </c>
      <c r="BJ136" s="419">
        <v>0</v>
      </c>
      <c r="BK136" s="419">
        <v>0</v>
      </c>
      <c r="BL136" s="419">
        <v>0</v>
      </c>
      <c r="BM136" s="419">
        <v>0</v>
      </c>
      <c r="BN136" s="419">
        <v>0</v>
      </c>
      <c r="BO136" s="419">
        <v>0</v>
      </c>
      <c r="BP136" s="419">
        <v>0</v>
      </c>
      <c r="BQ136" s="419">
        <v>0</v>
      </c>
      <c r="BR136" s="419">
        <v>0</v>
      </c>
      <c r="BS136" s="419">
        <v>0</v>
      </c>
      <c r="BT136" s="419">
        <v>0</v>
      </c>
      <c r="BU136" s="419">
        <v>0</v>
      </c>
      <c r="BV136" s="419">
        <v>0</v>
      </c>
      <c r="BW136" s="419">
        <v>0</v>
      </c>
      <c r="BX136" s="419">
        <v>0</v>
      </c>
      <c r="BY136" s="419">
        <v>0</v>
      </c>
      <c r="BZ136" s="419">
        <v>0</v>
      </c>
      <c r="CA136" s="419">
        <v>0</v>
      </c>
      <c r="CB136" s="419">
        <v>0</v>
      </c>
      <c r="CC136" s="419">
        <v>0</v>
      </c>
      <c r="CD136" s="419">
        <v>0</v>
      </c>
      <c r="CE136" s="419">
        <v>0</v>
      </c>
      <c r="CF136" s="419">
        <v>0</v>
      </c>
      <c r="CG136" s="419">
        <v>0</v>
      </c>
      <c r="CH136" s="419">
        <v>0</v>
      </c>
      <c r="CI136" s="419">
        <v>0</v>
      </c>
      <c r="CJ136" s="419">
        <v>0</v>
      </c>
      <c r="CK136" s="419">
        <v>0</v>
      </c>
      <c r="CL136" s="419">
        <v>0</v>
      </c>
      <c r="CM136" s="419">
        <v>0</v>
      </c>
      <c r="CN136" s="419">
        <v>0</v>
      </c>
      <c r="CO136" s="419">
        <v>0</v>
      </c>
      <c r="CP136" s="419">
        <v>0</v>
      </c>
      <c r="CQ136" s="419">
        <v>0</v>
      </c>
      <c r="CR136" s="419">
        <v>0</v>
      </c>
      <c r="CS136" s="419">
        <v>0</v>
      </c>
      <c r="CT136" s="419">
        <v>0</v>
      </c>
      <c r="CU136" s="419">
        <v>0</v>
      </c>
      <c r="CV136" s="419">
        <v>0</v>
      </c>
      <c r="CW136" s="419">
        <v>0</v>
      </c>
      <c r="CX136" s="419">
        <v>0</v>
      </c>
      <c r="CY136" s="419">
        <v>0</v>
      </c>
      <c r="CZ136" s="419">
        <v>0</v>
      </c>
      <c r="DA136" s="419">
        <v>0</v>
      </c>
      <c r="DB136" s="419">
        <v>0</v>
      </c>
      <c r="DC136" s="419">
        <v>0</v>
      </c>
      <c r="DD136" s="419">
        <v>0</v>
      </c>
      <c r="DE136" s="419">
        <v>0</v>
      </c>
      <c r="DF136" s="419">
        <v>0</v>
      </c>
      <c r="DG136" s="419">
        <v>0</v>
      </c>
      <c r="DH136" s="419">
        <v>0</v>
      </c>
      <c r="DI136" s="419">
        <v>0</v>
      </c>
      <c r="DJ136" s="419">
        <v>0</v>
      </c>
      <c r="DK136" s="416"/>
    </row>
    <row r="137" spans="1:115" s="420" customFormat="1" ht="16.149999999999999" hidden="1">
      <c r="A137" s="423" t="s">
        <v>4</v>
      </c>
      <c r="B137" s="423">
        <v>2</v>
      </c>
      <c r="C137" s="418" t="s">
        <v>65</v>
      </c>
      <c r="D137" s="419">
        <v>0</v>
      </c>
      <c r="E137" s="419">
        <v>557</v>
      </c>
      <c r="F137" s="419">
        <v>1498</v>
      </c>
      <c r="G137" s="419">
        <v>2466</v>
      </c>
      <c r="H137" s="419">
        <v>3462</v>
      </c>
      <c r="I137" s="419">
        <v>4487</v>
      </c>
      <c r="J137" s="419">
        <v>5541</v>
      </c>
      <c r="K137" s="419">
        <v>5666</v>
      </c>
      <c r="L137" s="419">
        <v>5792</v>
      </c>
      <c r="M137" s="419">
        <v>5920</v>
      </c>
      <c r="N137" s="419">
        <v>6049</v>
      </c>
      <c r="O137" s="419">
        <v>6176</v>
      </c>
      <c r="P137" s="419">
        <v>6305</v>
      </c>
      <c r="Q137" s="419">
        <v>6434</v>
      </c>
      <c r="R137" s="419">
        <v>6562</v>
      </c>
      <c r="S137" s="419">
        <v>6691</v>
      </c>
      <c r="T137" s="419">
        <v>6821</v>
      </c>
      <c r="U137" s="419">
        <v>6950</v>
      </c>
      <c r="V137" s="419">
        <v>7079</v>
      </c>
      <c r="W137" s="419">
        <v>7206</v>
      </c>
      <c r="X137" s="419">
        <v>7332</v>
      </c>
      <c r="Y137" s="419">
        <v>7456</v>
      </c>
      <c r="Z137" s="419">
        <v>7579</v>
      </c>
      <c r="AA137" s="419">
        <v>7700</v>
      </c>
      <c r="AB137" s="419">
        <v>7820</v>
      </c>
      <c r="AC137" s="419">
        <v>7937</v>
      </c>
      <c r="AD137" s="419">
        <v>8052</v>
      </c>
      <c r="AE137" s="419">
        <v>8164</v>
      </c>
      <c r="AF137" s="419">
        <v>8274</v>
      </c>
      <c r="AG137" s="419">
        <v>8380</v>
      </c>
      <c r="AH137" s="419">
        <v>8482</v>
      </c>
      <c r="AI137" s="419">
        <v>8581</v>
      </c>
      <c r="AJ137" s="419">
        <v>8676</v>
      </c>
      <c r="AK137" s="419">
        <v>8768</v>
      </c>
      <c r="AL137" s="419">
        <v>8855</v>
      </c>
      <c r="AM137" s="419">
        <v>8938</v>
      </c>
      <c r="AN137" s="419">
        <v>9017</v>
      </c>
      <c r="AO137" s="419">
        <v>9091</v>
      </c>
      <c r="AP137" s="419">
        <v>9162</v>
      </c>
      <c r="AQ137" s="419">
        <v>9229</v>
      </c>
      <c r="AR137" s="419">
        <v>9292</v>
      </c>
      <c r="AS137" s="419">
        <v>9351</v>
      </c>
      <c r="AT137" s="419">
        <v>9407</v>
      </c>
      <c r="AU137" s="419">
        <v>9459</v>
      </c>
      <c r="AV137" s="419">
        <v>9510</v>
      </c>
      <c r="AW137" s="419">
        <v>9560</v>
      </c>
      <c r="AX137" s="419">
        <v>9612</v>
      </c>
      <c r="AY137" s="419">
        <v>9665</v>
      </c>
      <c r="AZ137" s="419">
        <v>9726</v>
      </c>
      <c r="BA137" s="419">
        <v>9815</v>
      </c>
      <c r="BB137" s="419">
        <v>0</v>
      </c>
      <c r="BC137" s="419">
        <v>0</v>
      </c>
      <c r="BD137" s="419">
        <v>0</v>
      </c>
      <c r="BE137" s="419">
        <v>0</v>
      </c>
      <c r="BF137" s="419">
        <v>0</v>
      </c>
      <c r="BG137" s="419">
        <v>0</v>
      </c>
      <c r="BH137" s="419">
        <v>0</v>
      </c>
      <c r="BI137" s="419">
        <v>0</v>
      </c>
      <c r="BJ137" s="419">
        <v>0</v>
      </c>
      <c r="BK137" s="419">
        <v>0</v>
      </c>
      <c r="BL137" s="419">
        <v>0</v>
      </c>
      <c r="BM137" s="419">
        <v>0</v>
      </c>
      <c r="BN137" s="419">
        <v>0</v>
      </c>
      <c r="BO137" s="419">
        <v>0</v>
      </c>
      <c r="BP137" s="419">
        <v>0</v>
      </c>
      <c r="BQ137" s="419">
        <v>0</v>
      </c>
      <c r="BR137" s="419">
        <v>0</v>
      </c>
      <c r="BS137" s="419">
        <v>0</v>
      </c>
      <c r="BT137" s="419">
        <v>0</v>
      </c>
      <c r="BU137" s="419">
        <v>0</v>
      </c>
      <c r="BV137" s="419">
        <v>0</v>
      </c>
      <c r="BW137" s="419">
        <v>0</v>
      </c>
      <c r="BX137" s="419">
        <v>0</v>
      </c>
      <c r="BY137" s="419">
        <v>0</v>
      </c>
      <c r="BZ137" s="419">
        <v>0</v>
      </c>
      <c r="CA137" s="419">
        <v>0</v>
      </c>
      <c r="CB137" s="419">
        <v>0</v>
      </c>
      <c r="CC137" s="419">
        <v>0</v>
      </c>
      <c r="CD137" s="419">
        <v>0</v>
      </c>
      <c r="CE137" s="419">
        <v>0</v>
      </c>
      <c r="CF137" s="419">
        <v>0</v>
      </c>
      <c r="CG137" s="419">
        <v>0</v>
      </c>
      <c r="CH137" s="419">
        <v>0</v>
      </c>
      <c r="CI137" s="419">
        <v>0</v>
      </c>
      <c r="CJ137" s="419">
        <v>0</v>
      </c>
      <c r="CK137" s="419">
        <v>0</v>
      </c>
      <c r="CL137" s="419">
        <v>0</v>
      </c>
      <c r="CM137" s="419">
        <v>0</v>
      </c>
      <c r="CN137" s="419">
        <v>0</v>
      </c>
      <c r="CO137" s="419">
        <v>0</v>
      </c>
      <c r="CP137" s="419">
        <v>0</v>
      </c>
      <c r="CQ137" s="419">
        <v>0</v>
      </c>
      <c r="CR137" s="419">
        <v>0</v>
      </c>
      <c r="CS137" s="419">
        <v>0</v>
      </c>
      <c r="CT137" s="419">
        <v>0</v>
      </c>
      <c r="CU137" s="419">
        <v>0</v>
      </c>
      <c r="CV137" s="419">
        <v>0</v>
      </c>
      <c r="CW137" s="419">
        <v>0</v>
      </c>
      <c r="CX137" s="419">
        <v>0</v>
      </c>
      <c r="CY137" s="419">
        <v>0</v>
      </c>
      <c r="CZ137" s="419">
        <v>0</v>
      </c>
      <c r="DA137" s="419">
        <v>0</v>
      </c>
      <c r="DB137" s="419">
        <v>0</v>
      </c>
      <c r="DC137" s="419">
        <v>0</v>
      </c>
      <c r="DD137" s="419">
        <v>0</v>
      </c>
      <c r="DE137" s="419">
        <v>0</v>
      </c>
      <c r="DF137" s="419">
        <v>0</v>
      </c>
      <c r="DG137" s="419">
        <v>0</v>
      </c>
      <c r="DH137" s="419">
        <v>0</v>
      </c>
      <c r="DI137" s="419">
        <v>0</v>
      </c>
      <c r="DJ137" s="419">
        <v>0</v>
      </c>
      <c r="DK137" s="416"/>
    </row>
    <row r="138" spans="1:115" s="420" customFormat="1" ht="16.149999999999999" hidden="1">
      <c r="A138" s="423" t="s">
        <v>4</v>
      </c>
      <c r="B138" s="423">
        <v>2</v>
      </c>
      <c r="C138" s="418" t="s">
        <v>66</v>
      </c>
      <c r="D138" s="419">
        <v>0</v>
      </c>
      <c r="E138" s="419">
        <v>569</v>
      </c>
      <c r="F138" s="419">
        <v>1532</v>
      </c>
      <c r="G138" s="419">
        <v>2521</v>
      </c>
      <c r="H138" s="419">
        <v>3540</v>
      </c>
      <c r="I138" s="419">
        <v>4587</v>
      </c>
      <c r="J138" s="419">
        <v>5666</v>
      </c>
      <c r="K138" s="419">
        <v>5792</v>
      </c>
      <c r="L138" s="419">
        <v>5920</v>
      </c>
      <c r="M138" s="419">
        <v>6049</v>
      </c>
      <c r="N138" s="419">
        <v>6176</v>
      </c>
      <c r="O138" s="419">
        <v>6305</v>
      </c>
      <c r="P138" s="419">
        <v>6434</v>
      </c>
      <c r="Q138" s="419">
        <v>6562</v>
      </c>
      <c r="R138" s="419">
        <v>6691</v>
      </c>
      <c r="S138" s="419">
        <v>6821</v>
      </c>
      <c r="T138" s="419">
        <v>6950</v>
      </c>
      <c r="U138" s="419">
        <v>7079</v>
      </c>
      <c r="V138" s="419">
        <v>7206</v>
      </c>
      <c r="W138" s="419">
        <v>7332</v>
      </c>
      <c r="X138" s="419">
        <v>7456</v>
      </c>
      <c r="Y138" s="419">
        <v>7579</v>
      </c>
      <c r="Z138" s="419">
        <v>7700</v>
      </c>
      <c r="AA138" s="419">
        <v>7820</v>
      </c>
      <c r="AB138" s="419">
        <v>7937</v>
      </c>
      <c r="AC138" s="419">
        <v>8052</v>
      </c>
      <c r="AD138" s="419">
        <v>8164</v>
      </c>
      <c r="AE138" s="419">
        <v>8274</v>
      </c>
      <c r="AF138" s="419">
        <v>8380</v>
      </c>
      <c r="AG138" s="419">
        <v>8482</v>
      </c>
      <c r="AH138" s="419">
        <v>8581</v>
      </c>
      <c r="AI138" s="419">
        <v>8676</v>
      </c>
      <c r="AJ138" s="419">
        <v>8768</v>
      </c>
      <c r="AK138" s="419">
        <v>8855</v>
      </c>
      <c r="AL138" s="419">
        <v>8938</v>
      </c>
      <c r="AM138" s="419">
        <v>9017</v>
      </c>
      <c r="AN138" s="419">
        <v>9091</v>
      </c>
      <c r="AO138" s="419">
        <v>9162</v>
      </c>
      <c r="AP138" s="419">
        <v>9229</v>
      </c>
      <c r="AQ138" s="419">
        <v>9292</v>
      </c>
      <c r="AR138" s="419">
        <v>9351</v>
      </c>
      <c r="AS138" s="419">
        <v>9407</v>
      </c>
      <c r="AT138" s="419">
        <v>9459</v>
      </c>
      <c r="AU138" s="419">
        <v>9510</v>
      </c>
      <c r="AV138" s="419">
        <v>9560</v>
      </c>
      <c r="AW138" s="419">
        <v>9612</v>
      </c>
      <c r="AX138" s="419">
        <v>9665</v>
      </c>
      <c r="AY138" s="419">
        <v>9726</v>
      </c>
      <c r="AZ138" s="419">
        <v>9815</v>
      </c>
      <c r="BA138" s="419">
        <v>0</v>
      </c>
      <c r="BB138" s="419">
        <v>0</v>
      </c>
      <c r="BC138" s="419">
        <v>0</v>
      </c>
      <c r="BD138" s="419">
        <v>0</v>
      </c>
      <c r="BE138" s="419">
        <v>0</v>
      </c>
      <c r="BF138" s="419">
        <v>0</v>
      </c>
      <c r="BG138" s="419">
        <v>0</v>
      </c>
      <c r="BH138" s="419">
        <v>0</v>
      </c>
      <c r="BI138" s="419">
        <v>0</v>
      </c>
      <c r="BJ138" s="419">
        <v>0</v>
      </c>
      <c r="BK138" s="419">
        <v>0</v>
      </c>
      <c r="BL138" s="419">
        <v>0</v>
      </c>
      <c r="BM138" s="419">
        <v>0</v>
      </c>
      <c r="BN138" s="419">
        <v>0</v>
      </c>
      <c r="BO138" s="419">
        <v>0</v>
      </c>
      <c r="BP138" s="419">
        <v>0</v>
      </c>
      <c r="BQ138" s="419">
        <v>0</v>
      </c>
      <c r="BR138" s="419">
        <v>0</v>
      </c>
      <c r="BS138" s="419">
        <v>0</v>
      </c>
      <c r="BT138" s="419">
        <v>0</v>
      </c>
      <c r="BU138" s="419">
        <v>0</v>
      </c>
      <c r="BV138" s="419">
        <v>0</v>
      </c>
      <c r="BW138" s="419">
        <v>0</v>
      </c>
      <c r="BX138" s="419">
        <v>0</v>
      </c>
      <c r="BY138" s="419">
        <v>0</v>
      </c>
      <c r="BZ138" s="419">
        <v>0</v>
      </c>
      <c r="CA138" s="419">
        <v>0</v>
      </c>
      <c r="CB138" s="419">
        <v>0</v>
      </c>
      <c r="CC138" s="419">
        <v>0</v>
      </c>
      <c r="CD138" s="419">
        <v>0</v>
      </c>
      <c r="CE138" s="419">
        <v>0</v>
      </c>
      <c r="CF138" s="419">
        <v>0</v>
      </c>
      <c r="CG138" s="419">
        <v>0</v>
      </c>
      <c r="CH138" s="419">
        <v>0</v>
      </c>
      <c r="CI138" s="419">
        <v>0</v>
      </c>
      <c r="CJ138" s="419">
        <v>0</v>
      </c>
      <c r="CK138" s="419">
        <v>0</v>
      </c>
      <c r="CL138" s="419">
        <v>0</v>
      </c>
      <c r="CM138" s="419">
        <v>0</v>
      </c>
      <c r="CN138" s="419">
        <v>0</v>
      </c>
      <c r="CO138" s="419">
        <v>0</v>
      </c>
      <c r="CP138" s="419">
        <v>0</v>
      </c>
      <c r="CQ138" s="419">
        <v>0</v>
      </c>
      <c r="CR138" s="419">
        <v>0</v>
      </c>
      <c r="CS138" s="419">
        <v>0</v>
      </c>
      <c r="CT138" s="419">
        <v>0</v>
      </c>
      <c r="CU138" s="419">
        <v>0</v>
      </c>
      <c r="CV138" s="419">
        <v>0</v>
      </c>
      <c r="CW138" s="419">
        <v>0</v>
      </c>
      <c r="CX138" s="419">
        <v>0</v>
      </c>
      <c r="CY138" s="419">
        <v>0</v>
      </c>
      <c r="CZ138" s="419">
        <v>0</v>
      </c>
      <c r="DA138" s="419">
        <v>0</v>
      </c>
      <c r="DB138" s="419">
        <v>0</v>
      </c>
      <c r="DC138" s="419">
        <v>0</v>
      </c>
      <c r="DD138" s="419">
        <v>0</v>
      </c>
      <c r="DE138" s="419">
        <v>0</v>
      </c>
      <c r="DF138" s="419">
        <v>0</v>
      </c>
      <c r="DG138" s="419">
        <v>0</v>
      </c>
      <c r="DH138" s="419">
        <v>0</v>
      </c>
      <c r="DI138" s="419">
        <v>0</v>
      </c>
      <c r="DJ138" s="419">
        <v>0</v>
      </c>
      <c r="DK138" s="416"/>
    </row>
    <row r="139" spans="1:115" s="420" customFormat="1" ht="16.149999999999999" hidden="1">
      <c r="A139" s="423" t="s">
        <v>4</v>
      </c>
      <c r="B139" s="423">
        <v>2</v>
      </c>
      <c r="C139" s="418" t="s">
        <v>67</v>
      </c>
      <c r="D139" s="419">
        <v>0</v>
      </c>
      <c r="E139" s="419">
        <v>581</v>
      </c>
      <c r="F139" s="419">
        <v>1566</v>
      </c>
      <c r="G139" s="419">
        <v>2578</v>
      </c>
      <c r="H139" s="419">
        <v>3617</v>
      </c>
      <c r="I139" s="419">
        <v>4688</v>
      </c>
      <c r="J139" s="419">
        <v>5792</v>
      </c>
      <c r="K139" s="419">
        <v>5920</v>
      </c>
      <c r="L139" s="419">
        <v>6049</v>
      </c>
      <c r="M139" s="419">
        <v>6176</v>
      </c>
      <c r="N139" s="419">
        <v>6305</v>
      </c>
      <c r="O139" s="419">
        <v>6434</v>
      </c>
      <c r="P139" s="419">
        <v>6562</v>
      </c>
      <c r="Q139" s="419">
        <v>6691</v>
      </c>
      <c r="R139" s="419">
        <v>6821</v>
      </c>
      <c r="S139" s="419">
        <v>6950</v>
      </c>
      <c r="T139" s="419">
        <v>7079</v>
      </c>
      <c r="U139" s="419">
        <v>7206</v>
      </c>
      <c r="V139" s="419">
        <v>7332</v>
      </c>
      <c r="W139" s="419">
        <v>7456</v>
      </c>
      <c r="X139" s="419">
        <v>7579</v>
      </c>
      <c r="Y139" s="419">
        <v>7700</v>
      </c>
      <c r="Z139" s="419">
        <v>7820</v>
      </c>
      <c r="AA139" s="419">
        <v>7937</v>
      </c>
      <c r="AB139" s="419">
        <v>8052</v>
      </c>
      <c r="AC139" s="419">
        <v>8164</v>
      </c>
      <c r="AD139" s="419">
        <v>8274</v>
      </c>
      <c r="AE139" s="419">
        <v>8380</v>
      </c>
      <c r="AF139" s="419">
        <v>8482</v>
      </c>
      <c r="AG139" s="419">
        <v>8581</v>
      </c>
      <c r="AH139" s="419">
        <v>8676</v>
      </c>
      <c r="AI139" s="419">
        <v>8768</v>
      </c>
      <c r="AJ139" s="419">
        <v>8855</v>
      </c>
      <c r="AK139" s="419">
        <v>8938</v>
      </c>
      <c r="AL139" s="419">
        <v>9017</v>
      </c>
      <c r="AM139" s="419">
        <v>9091</v>
      </c>
      <c r="AN139" s="419">
        <v>9162</v>
      </c>
      <c r="AO139" s="419">
        <v>9229</v>
      </c>
      <c r="AP139" s="419">
        <v>9292</v>
      </c>
      <c r="AQ139" s="419">
        <v>9351</v>
      </c>
      <c r="AR139" s="419">
        <v>9407</v>
      </c>
      <c r="AS139" s="419">
        <v>9459</v>
      </c>
      <c r="AT139" s="419">
        <v>9510</v>
      </c>
      <c r="AU139" s="419">
        <v>9560</v>
      </c>
      <c r="AV139" s="419">
        <v>9612</v>
      </c>
      <c r="AW139" s="419">
        <v>9665</v>
      </c>
      <c r="AX139" s="419">
        <v>9726</v>
      </c>
      <c r="AY139" s="419">
        <v>9815</v>
      </c>
      <c r="AZ139" s="419">
        <v>0</v>
      </c>
      <c r="BA139" s="419">
        <v>0</v>
      </c>
      <c r="BB139" s="419">
        <v>0</v>
      </c>
      <c r="BC139" s="419">
        <v>0</v>
      </c>
      <c r="BD139" s="419">
        <v>0</v>
      </c>
      <c r="BE139" s="419">
        <v>0</v>
      </c>
      <c r="BF139" s="419">
        <v>0</v>
      </c>
      <c r="BG139" s="419">
        <v>0</v>
      </c>
      <c r="BH139" s="419">
        <v>0</v>
      </c>
      <c r="BI139" s="419">
        <v>0</v>
      </c>
      <c r="BJ139" s="419">
        <v>0</v>
      </c>
      <c r="BK139" s="419">
        <v>0</v>
      </c>
      <c r="BL139" s="419">
        <v>0</v>
      </c>
      <c r="BM139" s="419">
        <v>0</v>
      </c>
      <c r="BN139" s="419">
        <v>0</v>
      </c>
      <c r="BO139" s="419">
        <v>0</v>
      </c>
      <c r="BP139" s="419">
        <v>0</v>
      </c>
      <c r="BQ139" s="419">
        <v>0</v>
      </c>
      <c r="BR139" s="419">
        <v>0</v>
      </c>
      <c r="BS139" s="419">
        <v>0</v>
      </c>
      <c r="BT139" s="419">
        <v>0</v>
      </c>
      <c r="BU139" s="419">
        <v>0</v>
      </c>
      <c r="BV139" s="419">
        <v>0</v>
      </c>
      <c r="BW139" s="419">
        <v>0</v>
      </c>
      <c r="BX139" s="419">
        <v>0</v>
      </c>
      <c r="BY139" s="419">
        <v>0</v>
      </c>
      <c r="BZ139" s="419">
        <v>0</v>
      </c>
      <c r="CA139" s="419">
        <v>0</v>
      </c>
      <c r="CB139" s="419">
        <v>0</v>
      </c>
      <c r="CC139" s="419">
        <v>0</v>
      </c>
      <c r="CD139" s="419">
        <v>0</v>
      </c>
      <c r="CE139" s="419">
        <v>0</v>
      </c>
      <c r="CF139" s="419">
        <v>0</v>
      </c>
      <c r="CG139" s="419">
        <v>0</v>
      </c>
      <c r="CH139" s="419">
        <v>0</v>
      </c>
      <c r="CI139" s="419">
        <v>0</v>
      </c>
      <c r="CJ139" s="419">
        <v>0</v>
      </c>
      <c r="CK139" s="419">
        <v>0</v>
      </c>
      <c r="CL139" s="419">
        <v>0</v>
      </c>
      <c r="CM139" s="419">
        <v>0</v>
      </c>
      <c r="CN139" s="419">
        <v>0</v>
      </c>
      <c r="CO139" s="419">
        <v>0</v>
      </c>
      <c r="CP139" s="419">
        <v>0</v>
      </c>
      <c r="CQ139" s="419">
        <v>0</v>
      </c>
      <c r="CR139" s="419">
        <v>0</v>
      </c>
      <c r="CS139" s="419">
        <v>0</v>
      </c>
      <c r="CT139" s="419">
        <v>0</v>
      </c>
      <c r="CU139" s="419">
        <v>0</v>
      </c>
      <c r="CV139" s="419">
        <v>0</v>
      </c>
      <c r="CW139" s="419">
        <v>0</v>
      </c>
      <c r="CX139" s="419">
        <v>0</v>
      </c>
      <c r="CY139" s="419">
        <v>0</v>
      </c>
      <c r="CZ139" s="419">
        <v>0</v>
      </c>
      <c r="DA139" s="419">
        <v>0</v>
      </c>
      <c r="DB139" s="419">
        <v>0</v>
      </c>
      <c r="DC139" s="419">
        <v>0</v>
      </c>
      <c r="DD139" s="419">
        <v>0</v>
      </c>
      <c r="DE139" s="419">
        <v>0</v>
      </c>
      <c r="DF139" s="419">
        <v>0</v>
      </c>
      <c r="DG139" s="419">
        <v>0</v>
      </c>
      <c r="DH139" s="419">
        <v>0</v>
      </c>
      <c r="DI139" s="419">
        <v>0</v>
      </c>
      <c r="DJ139" s="419">
        <v>0</v>
      </c>
      <c r="DK139" s="416"/>
    </row>
    <row r="140" spans="1:115" s="420" customFormat="1" ht="16.149999999999999" hidden="1">
      <c r="A140" s="423" t="s">
        <v>4</v>
      </c>
      <c r="B140" s="423">
        <v>2</v>
      </c>
      <c r="C140" s="418" t="s">
        <v>68</v>
      </c>
      <c r="D140" s="419">
        <v>0</v>
      </c>
      <c r="E140" s="419">
        <v>594</v>
      </c>
      <c r="F140" s="419">
        <v>1600</v>
      </c>
      <c r="G140" s="419">
        <v>2632</v>
      </c>
      <c r="H140" s="419">
        <v>3695</v>
      </c>
      <c r="I140" s="419">
        <v>4790</v>
      </c>
      <c r="J140" s="419">
        <v>5920</v>
      </c>
      <c r="K140" s="419">
        <v>6049</v>
      </c>
      <c r="L140" s="419">
        <v>6176</v>
      </c>
      <c r="M140" s="419">
        <v>6305</v>
      </c>
      <c r="N140" s="419">
        <v>6434</v>
      </c>
      <c r="O140" s="419">
        <v>6562</v>
      </c>
      <c r="P140" s="419">
        <v>6691</v>
      </c>
      <c r="Q140" s="419">
        <v>6821</v>
      </c>
      <c r="R140" s="419">
        <v>6950</v>
      </c>
      <c r="S140" s="419">
        <v>7079</v>
      </c>
      <c r="T140" s="419">
        <v>7206</v>
      </c>
      <c r="U140" s="419">
        <v>7332</v>
      </c>
      <c r="V140" s="419">
        <v>7456</v>
      </c>
      <c r="W140" s="419">
        <v>7579</v>
      </c>
      <c r="X140" s="419">
        <v>7700</v>
      </c>
      <c r="Y140" s="419">
        <v>7820</v>
      </c>
      <c r="Z140" s="419">
        <v>7937</v>
      </c>
      <c r="AA140" s="419">
        <v>8052</v>
      </c>
      <c r="AB140" s="419">
        <v>8164</v>
      </c>
      <c r="AC140" s="419">
        <v>8274</v>
      </c>
      <c r="AD140" s="419">
        <v>8380</v>
      </c>
      <c r="AE140" s="419">
        <v>8482</v>
      </c>
      <c r="AF140" s="419">
        <v>8581</v>
      </c>
      <c r="AG140" s="419">
        <v>8676</v>
      </c>
      <c r="AH140" s="419">
        <v>8768</v>
      </c>
      <c r="AI140" s="419">
        <v>8855</v>
      </c>
      <c r="AJ140" s="419">
        <v>8938</v>
      </c>
      <c r="AK140" s="419">
        <v>9017</v>
      </c>
      <c r="AL140" s="419">
        <v>9091</v>
      </c>
      <c r="AM140" s="419">
        <v>9162</v>
      </c>
      <c r="AN140" s="419">
        <v>9229</v>
      </c>
      <c r="AO140" s="419">
        <v>9292</v>
      </c>
      <c r="AP140" s="419">
        <v>9351</v>
      </c>
      <c r="AQ140" s="419">
        <v>9407</v>
      </c>
      <c r="AR140" s="419">
        <v>9459</v>
      </c>
      <c r="AS140" s="419">
        <v>9510</v>
      </c>
      <c r="AT140" s="419">
        <v>9560</v>
      </c>
      <c r="AU140" s="419">
        <v>9612</v>
      </c>
      <c r="AV140" s="419">
        <v>9665</v>
      </c>
      <c r="AW140" s="419">
        <v>9726</v>
      </c>
      <c r="AX140" s="419">
        <v>9815</v>
      </c>
      <c r="AY140" s="419">
        <v>0</v>
      </c>
      <c r="AZ140" s="419">
        <v>0</v>
      </c>
      <c r="BA140" s="419">
        <v>0</v>
      </c>
      <c r="BB140" s="419">
        <v>0</v>
      </c>
      <c r="BC140" s="419">
        <v>0</v>
      </c>
      <c r="BD140" s="419">
        <v>0</v>
      </c>
      <c r="BE140" s="419">
        <v>0</v>
      </c>
      <c r="BF140" s="419">
        <v>0</v>
      </c>
      <c r="BG140" s="419">
        <v>0</v>
      </c>
      <c r="BH140" s="419">
        <v>0</v>
      </c>
      <c r="BI140" s="419">
        <v>0</v>
      </c>
      <c r="BJ140" s="419">
        <v>0</v>
      </c>
      <c r="BK140" s="419">
        <v>0</v>
      </c>
      <c r="BL140" s="419">
        <v>0</v>
      </c>
      <c r="BM140" s="419">
        <v>0</v>
      </c>
      <c r="BN140" s="419">
        <v>0</v>
      </c>
      <c r="BO140" s="419">
        <v>0</v>
      </c>
      <c r="BP140" s="419">
        <v>0</v>
      </c>
      <c r="BQ140" s="419">
        <v>0</v>
      </c>
      <c r="BR140" s="419">
        <v>0</v>
      </c>
      <c r="BS140" s="419">
        <v>0</v>
      </c>
      <c r="BT140" s="419">
        <v>0</v>
      </c>
      <c r="BU140" s="419">
        <v>0</v>
      </c>
      <c r="BV140" s="419">
        <v>0</v>
      </c>
      <c r="BW140" s="419">
        <v>0</v>
      </c>
      <c r="BX140" s="419">
        <v>0</v>
      </c>
      <c r="BY140" s="419">
        <v>0</v>
      </c>
      <c r="BZ140" s="419">
        <v>0</v>
      </c>
      <c r="CA140" s="419">
        <v>0</v>
      </c>
      <c r="CB140" s="419">
        <v>0</v>
      </c>
      <c r="CC140" s="419">
        <v>0</v>
      </c>
      <c r="CD140" s="419">
        <v>0</v>
      </c>
      <c r="CE140" s="419">
        <v>0</v>
      </c>
      <c r="CF140" s="419">
        <v>0</v>
      </c>
      <c r="CG140" s="419">
        <v>0</v>
      </c>
      <c r="CH140" s="419">
        <v>0</v>
      </c>
      <c r="CI140" s="419">
        <v>0</v>
      </c>
      <c r="CJ140" s="419">
        <v>0</v>
      </c>
      <c r="CK140" s="419">
        <v>0</v>
      </c>
      <c r="CL140" s="419">
        <v>0</v>
      </c>
      <c r="CM140" s="419">
        <v>0</v>
      </c>
      <c r="CN140" s="419">
        <v>0</v>
      </c>
      <c r="CO140" s="419">
        <v>0</v>
      </c>
      <c r="CP140" s="419">
        <v>0</v>
      </c>
      <c r="CQ140" s="419">
        <v>0</v>
      </c>
      <c r="CR140" s="419">
        <v>0</v>
      </c>
      <c r="CS140" s="419">
        <v>0</v>
      </c>
      <c r="CT140" s="419">
        <v>0</v>
      </c>
      <c r="CU140" s="419">
        <v>0</v>
      </c>
      <c r="CV140" s="419">
        <v>0</v>
      </c>
      <c r="CW140" s="419">
        <v>0</v>
      </c>
      <c r="CX140" s="419">
        <v>0</v>
      </c>
      <c r="CY140" s="419">
        <v>0</v>
      </c>
      <c r="CZ140" s="419">
        <v>0</v>
      </c>
      <c r="DA140" s="419">
        <v>0</v>
      </c>
      <c r="DB140" s="419">
        <v>0</v>
      </c>
      <c r="DC140" s="419">
        <v>0</v>
      </c>
      <c r="DD140" s="419">
        <v>0</v>
      </c>
      <c r="DE140" s="419">
        <v>0</v>
      </c>
      <c r="DF140" s="419">
        <v>0</v>
      </c>
      <c r="DG140" s="419">
        <v>0</v>
      </c>
      <c r="DH140" s="419">
        <v>0</v>
      </c>
      <c r="DI140" s="419">
        <v>0</v>
      </c>
      <c r="DJ140" s="419">
        <v>0</v>
      </c>
      <c r="DK140" s="416"/>
    </row>
    <row r="141" spans="1:115" s="420" customFormat="1" ht="16.149999999999999" hidden="1">
      <c r="A141" s="423" t="s">
        <v>4</v>
      </c>
      <c r="B141" s="423">
        <v>2</v>
      </c>
      <c r="C141" s="418" t="s">
        <v>69</v>
      </c>
      <c r="D141" s="419">
        <v>0</v>
      </c>
      <c r="E141" s="419">
        <v>606</v>
      </c>
      <c r="F141" s="419">
        <v>1631</v>
      </c>
      <c r="G141" s="419">
        <v>2686</v>
      </c>
      <c r="H141" s="419">
        <v>3772</v>
      </c>
      <c r="I141" s="419">
        <v>4892</v>
      </c>
      <c r="J141" s="419">
        <v>6049</v>
      </c>
      <c r="K141" s="419">
        <v>6176</v>
      </c>
      <c r="L141" s="419">
        <v>6305</v>
      </c>
      <c r="M141" s="419">
        <v>6434</v>
      </c>
      <c r="N141" s="419">
        <v>6562</v>
      </c>
      <c r="O141" s="419">
        <v>6691</v>
      </c>
      <c r="P141" s="419">
        <v>6821</v>
      </c>
      <c r="Q141" s="419">
        <v>6950</v>
      </c>
      <c r="R141" s="419">
        <v>7079</v>
      </c>
      <c r="S141" s="419">
        <v>7206</v>
      </c>
      <c r="T141" s="419">
        <v>7332</v>
      </c>
      <c r="U141" s="419">
        <v>7456</v>
      </c>
      <c r="V141" s="419">
        <v>7579</v>
      </c>
      <c r="W141" s="419">
        <v>7700</v>
      </c>
      <c r="X141" s="419">
        <v>7820</v>
      </c>
      <c r="Y141" s="419">
        <v>7937</v>
      </c>
      <c r="Z141" s="419">
        <v>8052</v>
      </c>
      <c r="AA141" s="419">
        <v>8164</v>
      </c>
      <c r="AB141" s="419">
        <v>8274</v>
      </c>
      <c r="AC141" s="419">
        <v>8380</v>
      </c>
      <c r="AD141" s="419">
        <v>8482</v>
      </c>
      <c r="AE141" s="419">
        <v>8581</v>
      </c>
      <c r="AF141" s="419">
        <v>8676</v>
      </c>
      <c r="AG141" s="419">
        <v>8768</v>
      </c>
      <c r="AH141" s="419">
        <v>8855</v>
      </c>
      <c r="AI141" s="419">
        <v>8938</v>
      </c>
      <c r="AJ141" s="419">
        <v>9017</v>
      </c>
      <c r="AK141" s="419">
        <v>9091</v>
      </c>
      <c r="AL141" s="419">
        <v>9162</v>
      </c>
      <c r="AM141" s="419">
        <v>9229</v>
      </c>
      <c r="AN141" s="419">
        <v>9292</v>
      </c>
      <c r="AO141" s="419">
        <v>9351</v>
      </c>
      <c r="AP141" s="419">
        <v>9407</v>
      </c>
      <c r="AQ141" s="419">
        <v>9459</v>
      </c>
      <c r="AR141" s="419">
        <v>9510</v>
      </c>
      <c r="AS141" s="419">
        <v>9560</v>
      </c>
      <c r="AT141" s="419">
        <v>9612</v>
      </c>
      <c r="AU141" s="419">
        <v>9665</v>
      </c>
      <c r="AV141" s="419">
        <v>9726</v>
      </c>
      <c r="AW141" s="419">
        <v>9815</v>
      </c>
      <c r="AX141" s="419">
        <v>0</v>
      </c>
      <c r="AY141" s="419">
        <v>0</v>
      </c>
      <c r="AZ141" s="419">
        <v>0</v>
      </c>
      <c r="BA141" s="419">
        <v>0</v>
      </c>
      <c r="BB141" s="419">
        <v>0</v>
      </c>
      <c r="BC141" s="419">
        <v>0</v>
      </c>
      <c r="BD141" s="419">
        <v>0</v>
      </c>
      <c r="BE141" s="419">
        <v>0</v>
      </c>
      <c r="BF141" s="419">
        <v>0</v>
      </c>
      <c r="BG141" s="419">
        <v>0</v>
      </c>
      <c r="BH141" s="419">
        <v>0</v>
      </c>
      <c r="BI141" s="419">
        <v>0</v>
      </c>
      <c r="BJ141" s="419">
        <v>0</v>
      </c>
      <c r="BK141" s="419">
        <v>0</v>
      </c>
      <c r="BL141" s="419">
        <v>0</v>
      </c>
      <c r="BM141" s="419">
        <v>0</v>
      </c>
      <c r="BN141" s="419">
        <v>0</v>
      </c>
      <c r="BO141" s="419">
        <v>0</v>
      </c>
      <c r="BP141" s="419">
        <v>0</v>
      </c>
      <c r="BQ141" s="419">
        <v>0</v>
      </c>
      <c r="BR141" s="419">
        <v>0</v>
      </c>
      <c r="BS141" s="419">
        <v>0</v>
      </c>
      <c r="BT141" s="419">
        <v>0</v>
      </c>
      <c r="BU141" s="419">
        <v>0</v>
      </c>
      <c r="BV141" s="419">
        <v>0</v>
      </c>
      <c r="BW141" s="419">
        <v>0</v>
      </c>
      <c r="BX141" s="419">
        <v>0</v>
      </c>
      <c r="BY141" s="419">
        <v>0</v>
      </c>
      <c r="BZ141" s="419">
        <v>0</v>
      </c>
      <c r="CA141" s="419">
        <v>0</v>
      </c>
      <c r="CB141" s="419">
        <v>0</v>
      </c>
      <c r="CC141" s="419">
        <v>0</v>
      </c>
      <c r="CD141" s="419">
        <v>0</v>
      </c>
      <c r="CE141" s="419">
        <v>0</v>
      </c>
      <c r="CF141" s="419">
        <v>0</v>
      </c>
      <c r="CG141" s="419">
        <v>0</v>
      </c>
      <c r="CH141" s="419">
        <v>0</v>
      </c>
      <c r="CI141" s="419">
        <v>0</v>
      </c>
      <c r="CJ141" s="419">
        <v>0</v>
      </c>
      <c r="CK141" s="419">
        <v>0</v>
      </c>
      <c r="CL141" s="419">
        <v>0</v>
      </c>
      <c r="CM141" s="419">
        <v>0</v>
      </c>
      <c r="CN141" s="419">
        <v>0</v>
      </c>
      <c r="CO141" s="419">
        <v>0</v>
      </c>
      <c r="CP141" s="419">
        <v>0</v>
      </c>
      <c r="CQ141" s="419">
        <v>0</v>
      </c>
      <c r="CR141" s="419">
        <v>0</v>
      </c>
      <c r="CS141" s="419">
        <v>0</v>
      </c>
      <c r="CT141" s="419">
        <v>0</v>
      </c>
      <c r="CU141" s="419">
        <v>0</v>
      </c>
      <c r="CV141" s="419">
        <v>0</v>
      </c>
      <c r="CW141" s="419">
        <v>0</v>
      </c>
      <c r="CX141" s="419">
        <v>0</v>
      </c>
      <c r="CY141" s="419">
        <v>0</v>
      </c>
      <c r="CZ141" s="419">
        <v>0</v>
      </c>
      <c r="DA141" s="419">
        <v>0</v>
      </c>
      <c r="DB141" s="419">
        <v>0</v>
      </c>
      <c r="DC141" s="419">
        <v>0</v>
      </c>
      <c r="DD141" s="419">
        <v>0</v>
      </c>
      <c r="DE141" s="419">
        <v>0</v>
      </c>
      <c r="DF141" s="419">
        <v>0</v>
      </c>
      <c r="DG141" s="419">
        <v>0</v>
      </c>
      <c r="DH141" s="419">
        <v>0</v>
      </c>
      <c r="DI141" s="419">
        <v>0</v>
      </c>
      <c r="DJ141" s="419">
        <v>0</v>
      </c>
      <c r="DK141" s="416"/>
    </row>
    <row r="142" spans="1:115" s="420" customFormat="1" ht="16.149999999999999" hidden="1">
      <c r="A142" s="423" t="s">
        <v>4</v>
      </c>
      <c r="B142" s="423">
        <v>2</v>
      </c>
      <c r="C142" s="418" t="s">
        <v>70</v>
      </c>
      <c r="D142" s="419">
        <v>0</v>
      </c>
      <c r="E142" s="419">
        <v>618</v>
      </c>
      <c r="F142" s="419">
        <v>1665</v>
      </c>
      <c r="G142" s="419">
        <v>2742</v>
      </c>
      <c r="H142" s="419">
        <v>3852</v>
      </c>
      <c r="I142" s="419">
        <v>4996</v>
      </c>
      <c r="J142" s="419">
        <v>6176</v>
      </c>
      <c r="K142" s="419">
        <v>6305</v>
      </c>
      <c r="L142" s="419">
        <v>6434</v>
      </c>
      <c r="M142" s="419">
        <v>6562</v>
      </c>
      <c r="N142" s="419">
        <v>6691</v>
      </c>
      <c r="O142" s="419">
        <v>6821</v>
      </c>
      <c r="P142" s="419">
        <v>6950</v>
      </c>
      <c r="Q142" s="419">
        <v>7079</v>
      </c>
      <c r="R142" s="419">
        <v>7206</v>
      </c>
      <c r="S142" s="419">
        <v>7332</v>
      </c>
      <c r="T142" s="419">
        <v>7456</v>
      </c>
      <c r="U142" s="419">
        <v>7579</v>
      </c>
      <c r="V142" s="419">
        <v>7700</v>
      </c>
      <c r="W142" s="419">
        <v>7820</v>
      </c>
      <c r="X142" s="419">
        <v>7937</v>
      </c>
      <c r="Y142" s="419">
        <v>8052</v>
      </c>
      <c r="Z142" s="419">
        <v>8164</v>
      </c>
      <c r="AA142" s="419">
        <v>8274</v>
      </c>
      <c r="AB142" s="419">
        <v>8380</v>
      </c>
      <c r="AC142" s="419">
        <v>8482</v>
      </c>
      <c r="AD142" s="419">
        <v>8581</v>
      </c>
      <c r="AE142" s="419">
        <v>8676</v>
      </c>
      <c r="AF142" s="419">
        <v>8768</v>
      </c>
      <c r="AG142" s="419">
        <v>8855</v>
      </c>
      <c r="AH142" s="419">
        <v>8938</v>
      </c>
      <c r="AI142" s="419">
        <v>9017</v>
      </c>
      <c r="AJ142" s="419">
        <v>9091</v>
      </c>
      <c r="AK142" s="419">
        <v>9162</v>
      </c>
      <c r="AL142" s="419">
        <v>9229</v>
      </c>
      <c r="AM142" s="419">
        <v>9292</v>
      </c>
      <c r="AN142" s="419">
        <v>9351</v>
      </c>
      <c r="AO142" s="419">
        <v>9407</v>
      </c>
      <c r="AP142" s="419">
        <v>9459</v>
      </c>
      <c r="AQ142" s="419">
        <v>9510</v>
      </c>
      <c r="AR142" s="419">
        <v>9560</v>
      </c>
      <c r="AS142" s="419">
        <v>9612</v>
      </c>
      <c r="AT142" s="419">
        <v>9665</v>
      </c>
      <c r="AU142" s="419">
        <v>9726</v>
      </c>
      <c r="AV142" s="419">
        <v>9815</v>
      </c>
      <c r="AW142" s="419">
        <v>0</v>
      </c>
      <c r="AX142" s="419">
        <v>0</v>
      </c>
      <c r="AY142" s="419">
        <v>0</v>
      </c>
      <c r="AZ142" s="419">
        <v>0</v>
      </c>
      <c r="BA142" s="419">
        <v>0</v>
      </c>
      <c r="BB142" s="419">
        <v>0</v>
      </c>
      <c r="BC142" s="419">
        <v>0</v>
      </c>
      <c r="BD142" s="419">
        <v>0</v>
      </c>
      <c r="BE142" s="419">
        <v>0</v>
      </c>
      <c r="BF142" s="419">
        <v>0</v>
      </c>
      <c r="BG142" s="419">
        <v>0</v>
      </c>
      <c r="BH142" s="419">
        <v>0</v>
      </c>
      <c r="BI142" s="419">
        <v>0</v>
      </c>
      <c r="BJ142" s="419">
        <v>0</v>
      </c>
      <c r="BK142" s="419">
        <v>0</v>
      </c>
      <c r="BL142" s="419">
        <v>0</v>
      </c>
      <c r="BM142" s="419">
        <v>0</v>
      </c>
      <c r="BN142" s="419">
        <v>0</v>
      </c>
      <c r="BO142" s="419">
        <v>0</v>
      </c>
      <c r="BP142" s="419">
        <v>0</v>
      </c>
      <c r="BQ142" s="419">
        <v>0</v>
      </c>
      <c r="BR142" s="419">
        <v>0</v>
      </c>
      <c r="BS142" s="419">
        <v>0</v>
      </c>
      <c r="BT142" s="419">
        <v>0</v>
      </c>
      <c r="BU142" s="419">
        <v>0</v>
      </c>
      <c r="BV142" s="419">
        <v>0</v>
      </c>
      <c r="BW142" s="419">
        <v>0</v>
      </c>
      <c r="BX142" s="419">
        <v>0</v>
      </c>
      <c r="BY142" s="419">
        <v>0</v>
      </c>
      <c r="BZ142" s="419">
        <v>0</v>
      </c>
      <c r="CA142" s="419">
        <v>0</v>
      </c>
      <c r="CB142" s="419">
        <v>0</v>
      </c>
      <c r="CC142" s="419">
        <v>0</v>
      </c>
      <c r="CD142" s="419">
        <v>0</v>
      </c>
      <c r="CE142" s="419">
        <v>0</v>
      </c>
      <c r="CF142" s="419">
        <v>0</v>
      </c>
      <c r="CG142" s="419">
        <v>0</v>
      </c>
      <c r="CH142" s="419">
        <v>0</v>
      </c>
      <c r="CI142" s="419">
        <v>0</v>
      </c>
      <c r="CJ142" s="419">
        <v>0</v>
      </c>
      <c r="CK142" s="419">
        <v>0</v>
      </c>
      <c r="CL142" s="419">
        <v>0</v>
      </c>
      <c r="CM142" s="419">
        <v>0</v>
      </c>
      <c r="CN142" s="419">
        <v>0</v>
      </c>
      <c r="CO142" s="419">
        <v>0</v>
      </c>
      <c r="CP142" s="419">
        <v>0</v>
      </c>
      <c r="CQ142" s="419">
        <v>0</v>
      </c>
      <c r="CR142" s="419">
        <v>0</v>
      </c>
      <c r="CS142" s="419">
        <v>0</v>
      </c>
      <c r="CT142" s="419">
        <v>0</v>
      </c>
      <c r="CU142" s="419">
        <v>0</v>
      </c>
      <c r="CV142" s="419">
        <v>0</v>
      </c>
      <c r="CW142" s="419">
        <v>0</v>
      </c>
      <c r="CX142" s="419">
        <v>0</v>
      </c>
      <c r="CY142" s="419">
        <v>0</v>
      </c>
      <c r="CZ142" s="419">
        <v>0</v>
      </c>
      <c r="DA142" s="419">
        <v>0</v>
      </c>
      <c r="DB142" s="419">
        <v>0</v>
      </c>
      <c r="DC142" s="419">
        <v>0</v>
      </c>
      <c r="DD142" s="419">
        <v>0</v>
      </c>
      <c r="DE142" s="419">
        <v>0</v>
      </c>
      <c r="DF142" s="419">
        <v>0</v>
      </c>
      <c r="DG142" s="419">
        <v>0</v>
      </c>
      <c r="DH142" s="419">
        <v>0</v>
      </c>
      <c r="DI142" s="419">
        <v>0</v>
      </c>
      <c r="DJ142" s="419">
        <v>0</v>
      </c>
      <c r="DK142" s="416"/>
    </row>
    <row r="143" spans="1:115" s="420" customFormat="1" ht="16.149999999999999" hidden="1">
      <c r="A143" s="423" t="s">
        <v>4</v>
      </c>
      <c r="B143" s="423">
        <v>2</v>
      </c>
      <c r="C143" s="418" t="s">
        <v>71</v>
      </c>
      <c r="D143" s="419">
        <v>0</v>
      </c>
      <c r="E143" s="419">
        <v>630</v>
      </c>
      <c r="F143" s="419">
        <v>1698</v>
      </c>
      <c r="G143" s="419">
        <v>2798</v>
      </c>
      <c r="H143" s="419">
        <v>3931</v>
      </c>
      <c r="I143" s="419">
        <v>5098</v>
      </c>
      <c r="J143" s="419">
        <v>6305</v>
      </c>
      <c r="K143" s="419">
        <v>6434</v>
      </c>
      <c r="L143" s="419">
        <v>6562</v>
      </c>
      <c r="M143" s="419">
        <v>6691</v>
      </c>
      <c r="N143" s="419">
        <v>6821</v>
      </c>
      <c r="O143" s="419">
        <v>6950</v>
      </c>
      <c r="P143" s="419">
        <v>7079</v>
      </c>
      <c r="Q143" s="419">
        <v>7206</v>
      </c>
      <c r="R143" s="419">
        <v>7332</v>
      </c>
      <c r="S143" s="419">
        <v>7456</v>
      </c>
      <c r="T143" s="419">
        <v>7579</v>
      </c>
      <c r="U143" s="419">
        <v>7700</v>
      </c>
      <c r="V143" s="419">
        <v>7820</v>
      </c>
      <c r="W143" s="419">
        <v>7937</v>
      </c>
      <c r="X143" s="419">
        <v>8052</v>
      </c>
      <c r="Y143" s="419">
        <v>8164</v>
      </c>
      <c r="Z143" s="419">
        <v>8274</v>
      </c>
      <c r="AA143" s="419">
        <v>8380</v>
      </c>
      <c r="AB143" s="419">
        <v>8482</v>
      </c>
      <c r="AC143" s="419">
        <v>8581</v>
      </c>
      <c r="AD143" s="419">
        <v>8676</v>
      </c>
      <c r="AE143" s="419">
        <v>8768</v>
      </c>
      <c r="AF143" s="419">
        <v>8855</v>
      </c>
      <c r="AG143" s="419">
        <v>8938</v>
      </c>
      <c r="AH143" s="419">
        <v>9017</v>
      </c>
      <c r="AI143" s="419">
        <v>9091</v>
      </c>
      <c r="AJ143" s="419">
        <v>9162</v>
      </c>
      <c r="AK143" s="419">
        <v>9229</v>
      </c>
      <c r="AL143" s="419">
        <v>9292</v>
      </c>
      <c r="AM143" s="419">
        <v>9351</v>
      </c>
      <c r="AN143" s="419">
        <v>9407</v>
      </c>
      <c r="AO143" s="419">
        <v>9459</v>
      </c>
      <c r="AP143" s="419">
        <v>9510</v>
      </c>
      <c r="AQ143" s="419">
        <v>9560</v>
      </c>
      <c r="AR143" s="419">
        <v>9612</v>
      </c>
      <c r="AS143" s="419">
        <v>9665</v>
      </c>
      <c r="AT143" s="419">
        <v>9726</v>
      </c>
      <c r="AU143" s="419">
        <v>9815</v>
      </c>
      <c r="AV143" s="419">
        <v>0</v>
      </c>
      <c r="AW143" s="419">
        <v>0</v>
      </c>
      <c r="AX143" s="419">
        <v>0</v>
      </c>
      <c r="AY143" s="419">
        <v>0</v>
      </c>
      <c r="AZ143" s="419">
        <v>0</v>
      </c>
      <c r="BA143" s="419">
        <v>0</v>
      </c>
      <c r="BB143" s="419">
        <v>0</v>
      </c>
      <c r="BC143" s="419">
        <v>0</v>
      </c>
      <c r="BD143" s="419">
        <v>0</v>
      </c>
      <c r="BE143" s="419">
        <v>0</v>
      </c>
      <c r="BF143" s="419">
        <v>0</v>
      </c>
      <c r="BG143" s="419">
        <v>0</v>
      </c>
      <c r="BH143" s="419">
        <v>0</v>
      </c>
      <c r="BI143" s="419">
        <v>0</v>
      </c>
      <c r="BJ143" s="419">
        <v>0</v>
      </c>
      <c r="BK143" s="419">
        <v>0</v>
      </c>
      <c r="BL143" s="419">
        <v>0</v>
      </c>
      <c r="BM143" s="419">
        <v>0</v>
      </c>
      <c r="BN143" s="419">
        <v>0</v>
      </c>
      <c r="BO143" s="419">
        <v>0</v>
      </c>
      <c r="BP143" s="419">
        <v>0</v>
      </c>
      <c r="BQ143" s="419">
        <v>0</v>
      </c>
      <c r="BR143" s="419">
        <v>0</v>
      </c>
      <c r="BS143" s="419">
        <v>0</v>
      </c>
      <c r="BT143" s="419">
        <v>0</v>
      </c>
      <c r="BU143" s="419">
        <v>0</v>
      </c>
      <c r="BV143" s="419">
        <v>0</v>
      </c>
      <c r="BW143" s="419">
        <v>0</v>
      </c>
      <c r="BX143" s="419">
        <v>0</v>
      </c>
      <c r="BY143" s="419">
        <v>0</v>
      </c>
      <c r="BZ143" s="419">
        <v>0</v>
      </c>
      <c r="CA143" s="419">
        <v>0</v>
      </c>
      <c r="CB143" s="419">
        <v>0</v>
      </c>
      <c r="CC143" s="419">
        <v>0</v>
      </c>
      <c r="CD143" s="419">
        <v>0</v>
      </c>
      <c r="CE143" s="419">
        <v>0</v>
      </c>
      <c r="CF143" s="419">
        <v>0</v>
      </c>
      <c r="CG143" s="419">
        <v>0</v>
      </c>
      <c r="CH143" s="419">
        <v>0</v>
      </c>
      <c r="CI143" s="419">
        <v>0</v>
      </c>
      <c r="CJ143" s="419">
        <v>0</v>
      </c>
      <c r="CK143" s="419">
        <v>0</v>
      </c>
      <c r="CL143" s="419">
        <v>0</v>
      </c>
      <c r="CM143" s="419">
        <v>0</v>
      </c>
      <c r="CN143" s="419">
        <v>0</v>
      </c>
      <c r="CO143" s="419">
        <v>0</v>
      </c>
      <c r="CP143" s="419">
        <v>0</v>
      </c>
      <c r="CQ143" s="419">
        <v>0</v>
      </c>
      <c r="CR143" s="419">
        <v>0</v>
      </c>
      <c r="CS143" s="419">
        <v>0</v>
      </c>
      <c r="CT143" s="419">
        <v>0</v>
      </c>
      <c r="CU143" s="419">
        <v>0</v>
      </c>
      <c r="CV143" s="419">
        <v>0</v>
      </c>
      <c r="CW143" s="419">
        <v>0</v>
      </c>
      <c r="CX143" s="419">
        <v>0</v>
      </c>
      <c r="CY143" s="419">
        <v>0</v>
      </c>
      <c r="CZ143" s="419">
        <v>0</v>
      </c>
      <c r="DA143" s="419">
        <v>0</v>
      </c>
      <c r="DB143" s="419">
        <v>0</v>
      </c>
      <c r="DC143" s="419">
        <v>0</v>
      </c>
      <c r="DD143" s="419">
        <v>0</v>
      </c>
      <c r="DE143" s="419">
        <v>0</v>
      </c>
      <c r="DF143" s="419">
        <v>0</v>
      </c>
      <c r="DG143" s="419">
        <v>0</v>
      </c>
      <c r="DH143" s="419">
        <v>0</v>
      </c>
      <c r="DI143" s="419">
        <v>0</v>
      </c>
      <c r="DJ143" s="419">
        <v>0</v>
      </c>
      <c r="DK143" s="416"/>
    </row>
    <row r="144" spans="1:115" s="420" customFormat="1" ht="16.149999999999999" hidden="1">
      <c r="A144" s="423" t="s">
        <v>4</v>
      </c>
      <c r="B144" s="423">
        <v>2</v>
      </c>
      <c r="C144" s="418" t="s">
        <v>72</v>
      </c>
      <c r="D144" s="419">
        <v>0</v>
      </c>
      <c r="E144" s="419">
        <v>642</v>
      </c>
      <c r="F144" s="419">
        <v>1732</v>
      </c>
      <c r="G144" s="419">
        <v>2854</v>
      </c>
      <c r="H144" s="419">
        <v>4008</v>
      </c>
      <c r="I144" s="419">
        <v>5200</v>
      </c>
      <c r="J144" s="419">
        <v>6434</v>
      </c>
      <c r="K144" s="419">
        <v>6562</v>
      </c>
      <c r="L144" s="419">
        <v>6691</v>
      </c>
      <c r="M144" s="419">
        <v>6821</v>
      </c>
      <c r="N144" s="419">
        <v>6950</v>
      </c>
      <c r="O144" s="419">
        <v>7079</v>
      </c>
      <c r="P144" s="419">
        <v>7206</v>
      </c>
      <c r="Q144" s="419">
        <v>7332</v>
      </c>
      <c r="R144" s="419">
        <v>7456</v>
      </c>
      <c r="S144" s="419">
        <v>7579</v>
      </c>
      <c r="T144" s="419">
        <v>7700</v>
      </c>
      <c r="U144" s="419">
        <v>7820</v>
      </c>
      <c r="V144" s="419">
        <v>7937</v>
      </c>
      <c r="W144" s="419">
        <v>8052</v>
      </c>
      <c r="X144" s="419">
        <v>8164</v>
      </c>
      <c r="Y144" s="419">
        <v>8274</v>
      </c>
      <c r="Z144" s="419">
        <v>8380</v>
      </c>
      <c r="AA144" s="419">
        <v>8482</v>
      </c>
      <c r="AB144" s="419">
        <v>8581</v>
      </c>
      <c r="AC144" s="419">
        <v>8676</v>
      </c>
      <c r="AD144" s="419">
        <v>8768</v>
      </c>
      <c r="AE144" s="419">
        <v>8855</v>
      </c>
      <c r="AF144" s="419">
        <v>8938</v>
      </c>
      <c r="AG144" s="419">
        <v>9017</v>
      </c>
      <c r="AH144" s="419">
        <v>9091</v>
      </c>
      <c r="AI144" s="419">
        <v>9162</v>
      </c>
      <c r="AJ144" s="419">
        <v>9229</v>
      </c>
      <c r="AK144" s="419">
        <v>9292</v>
      </c>
      <c r="AL144" s="419">
        <v>9351</v>
      </c>
      <c r="AM144" s="419">
        <v>9407</v>
      </c>
      <c r="AN144" s="419">
        <v>9459</v>
      </c>
      <c r="AO144" s="419">
        <v>9510</v>
      </c>
      <c r="AP144" s="419">
        <v>9560</v>
      </c>
      <c r="AQ144" s="419">
        <v>9612</v>
      </c>
      <c r="AR144" s="419">
        <v>9665</v>
      </c>
      <c r="AS144" s="419">
        <v>9726</v>
      </c>
      <c r="AT144" s="419">
        <v>9815</v>
      </c>
      <c r="AU144" s="419">
        <v>0</v>
      </c>
      <c r="AV144" s="419">
        <v>0</v>
      </c>
      <c r="AW144" s="419">
        <v>0</v>
      </c>
      <c r="AX144" s="419">
        <v>0</v>
      </c>
      <c r="AY144" s="419">
        <v>0</v>
      </c>
      <c r="AZ144" s="419">
        <v>0</v>
      </c>
      <c r="BA144" s="419">
        <v>0</v>
      </c>
      <c r="BB144" s="419">
        <v>0</v>
      </c>
      <c r="BC144" s="419">
        <v>0</v>
      </c>
      <c r="BD144" s="419">
        <v>0</v>
      </c>
      <c r="BE144" s="419">
        <v>0</v>
      </c>
      <c r="BF144" s="419">
        <v>0</v>
      </c>
      <c r="BG144" s="419">
        <v>0</v>
      </c>
      <c r="BH144" s="419">
        <v>0</v>
      </c>
      <c r="BI144" s="419">
        <v>0</v>
      </c>
      <c r="BJ144" s="419">
        <v>0</v>
      </c>
      <c r="BK144" s="419">
        <v>0</v>
      </c>
      <c r="BL144" s="419">
        <v>0</v>
      </c>
      <c r="BM144" s="419">
        <v>0</v>
      </c>
      <c r="BN144" s="419">
        <v>0</v>
      </c>
      <c r="BO144" s="419">
        <v>0</v>
      </c>
      <c r="BP144" s="419">
        <v>0</v>
      </c>
      <c r="BQ144" s="419">
        <v>0</v>
      </c>
      <c r="BR144" s="419">
        <v>0</v>
      </c>
      <c r="BS144" s="419">
        <v>0</v>
      </c>
      <c r="BT144" s="419">
        <v>0</v>
      </c>
      <c r="BU144" s="419">
        <v>0</v>
      </c>
      <c r="BV144" s="419">
        <v>0</v>
      </c>
      <c r="BW144" s="419">
        <v>0</v>
      </c>
      <c r="BX144" s="419">
        <v>0</v>
      </c>
      <c r="BY144" s="419">
        <v>0</v>
      </c>
      <c r="BZ144" s="419">
        <v>0</v>
      </c>
      <c r="CA144" s="419">
        <v>0</v>
      </c>
      <c r="CB144" s="419">
        <v>0</v>
      </c>
      <c r="CC144" s="419">
        <v>0</v>
      </c>
      <c r="CD144" s="419">
        <v>0</v>
      </c>
      <c r="CE144" s="419">
        <v>0</v>
      </c>
      <c r="CF144" s="419">
        <v>0</v>
      </c>
      <c r="CG144" s="419">
        <v>0</v>
      </c>
      <c r="CH144" s="419">
        <v>0</v>
      </c>
      <c r="CI144" s="419">
        <v>0</v>
      </c>
      <c r="CJ144" s="419">
        <v>0</v>
      </c>
      <c r="CK144" s="419">
        <v>0</v>
      </c>
      <c r="CL144" s="419">
        <v>0</v>
      </c>
      <c r="CM144" s="419">
        <v>0</v>
      </c>
      <c r="CN144" s="419">
        <v>0</v>
      </c>
      <c r="CO144" s="419">
        <v>0</v>
      </c>
      <c r="CP144" s="419">
        <v>0</v>
      </c>
      <c r="CQ144" s="419">
        <v>0</v>
      </c>
      <c r="CR144" s="419">
        <v>0</v>
      </c>
      <c r="CS144" s="419">
        <v>0</v>
      </c>
      <c r="CT144" s="419">
        <v>0</v>
      </c>
      <c r="CU144" s="419">
        <v>0</v>
      </c>
      <c r="CV144" s="419">
        <v>0</v>
      </c>
      <c r="CW144" s="419">
        <v>0</v>
      </c>
      <c r="CX144" s="419">
        <v>0</v>
      </c>
      <c r="CY144" s="419">
        <v>0</v>
      </c>
      <c r="CZ144" s="419">
        <v>0</v>
      </c>
      <c r="DA144" s="419">
        <v>0</v>
      </c>
      <c r="DB144" s="419">
        <v>0</v>
      </c>
      <c r="DC144" s="419">
        <v>0</v>
      </c>
      <c r="DD144" s="419">
        <v>0</v>
      </c>
      <c r="DE144" s="419">
        <v>0</v>
      </c>
      <c r="DF144" s="419">
        <v>0</v>
      </c>
      <c r="DG144" s="419">
        <v>0</v>
      </c>
      <c r="DH144" s="419">
        <v>0</v>
      </c>
      <c r="DI144" s="419">
        <v>0</v>
      </c>
      <c r="DJ144" s="419">
        <v>0</v>
      </c>
      <c r="DK144" s="416"/>
    </row>
    <row r="145" spans="1:115" s="420" customFormat="1" ht="16.149999999999999" hidden="1">
      <c r="A145" s="423" t="s">
        <v>4</v>
      </c>
      <c r="B145" s="423">
        <v>2</v>
      </c>
      <c r="C145" s="418" t="s">
        <v>73</v>
      </c>
      <c r="D145" s="419">
        <v>0</v>
      </c>
      <c r="E145" s="419">
        <v>653</v>
      </c>
      <c r="F145" s="419">
        <v>1765</v>
      </c>
      <c r="G145" s="419">
        <v>2906</v>
      </c>
      <c r="H145" s="419">
        <v>4084</v>
      </c>
      <c r="I145" s="419">
        <v>5301</v>
      </c>
      <c r="J145" s="419">
        <v>6562</v>
      </c>
      <c r="K145" s="419">
        <v>6691</v>
      </c>
      <c r="L145" s="419">
        <v>6821</v>
      </c>
      <c r="M145" s="419">
        <v>6950</v>
      </c>
      <c r="N145" s="419">
        <v>7079</v>
      </c>
      <c r="O145" s="419">
        <v>7206</v>
      </c>
      <c r="P145" s="419">
        <v>7332</v>
      </c>
      <c r="Q145" s="419">
        <v>7456</v>
      </c>
      <c r="R145" s="419">
        <v>7579</v>
      </c>
      <c r="S145" s="419">
        <v>7700</v>
      </c>
      <c r="T145" s="419">
        <v>7820</v>
      </c>
      <c r="U145" s="419">
        <v>7937</v>
      </c>
      <c r="V145" s="419">
        <v>8052</v>
      </c>
      <c r="W145" s="419">
        <v>8164</v>
      </c>
      <c r="X145" s="419">
        <v>8274</v>
      </c>
      <c r="Y145" s="419">
        <v>8380</v>
      </c>
      <c r="Z145" s="419">
        <v>8482</v>
      </c>
      <c r="AA145" s="419">
        <v>8581</v>
      </c>
      <c r="AB145" s="419">
        <v>8676</v>
      </c>
      <c r="AC145" s="419">
        <v>8768</v>
      </c>
      <c r="AD145" s="419">
        <v>8855</v>
      </c>
      <c r="AE145" s="419">
        <v>8938</v>
      </c>
      <c r="AF145" s="419">
        <v>9017</v>
      </c>
      <c r="AG145" s="419">
        <v>9091</v>
      </c>
      <c r="AH145" s="419">
        <v>9162</v>
      </c>
      <c r="AI145" s="419">
        <v>9229</v>
      </c>
      <c r="AJ145" s="419">
        <v>9292</v>
      </c>
      <c r="AK145" s="419">
        <v>9351</v>
      </c>
      <c r="AL145" s="419">
        <v>9407</v>
      </c>
      <c r="AM145" s="419">
        <v>9459</v>
      </c>
      <c r="AN145" s="419">
        <v>9510</v>
      </c>
      <c r="AO145" s="419">
        <v>9560</v>
      </c>
      <c r="AP145" s="419">
        <v>9612</v>
      </c>
      <c r="AQ145" s="419">
        <v>9665</v>
      </c>
      <c r="AR145" s="419">
        <v>9726</v>
      </c>
      <c r="AS145" s="419">
        <v>9815</v>
      </c>
      <c r="AT145" s="419">
        <v>0</v>
      </c>
      <c r="AU145" s="419">
        <v>0</v>
      </c>
      <c r="AV145" s="419">
        <v>0</v>
      </c>
      <c r="AW145" s="419">
        <v>0</v>
      </c>
      <c r="AX145" s="419">
        <v>0</v>
      </c>
      <c r="AY145" s="419">
        <v>0</v>
      </c>
      <c r="AZ145" s="419">
        <v>0</v>
      </c>
      <c r="BA145" s="419">
        <v>0</v>
      </c>
      <c r="BB145" s="419">
        <v>0</v>
      </c>
      <c r="BC145" s="419">
        <v>0</v>
      </c>
      <c r="BD145" s="419">
        <v>0</v>
      </c>
      <c r="BE145" s="419">
        <v>0</v>
      </c>
      <c r="BF145" s="419">
        <v>0</v>
      </c>
      <c r="BG145" s="419">
        <v>0</v>
      </c>
      <c r="BH145" s="419">
        <v>0</v>
      </c>
      <c r="BI145" s="419">
        <v>0</v>
      </c>
      <c r="BJ145" s="419">
        <v>0</v>
      </c>
      <c r="BK145" s="419">
        <v>0</v>
      </c>
      <c r="BL145" s="419">
        <v>0</v>
      </c>
      <c r="BM145" s="419">
        <v>0</v>
      </c>
      <c r="BN145" s="419">
        <v>0</v>
      </c>
      <c r="BO145" s="419">
        <v>0</v>
      </c>
      <c r="BP145" s="419">
        <v>0</v>
      </c>
      <c r="BQ145" s="419">
        <v>0</v>
      </c>
      <c r="BR145" s="419">
        <v>0</v>
      </c>
      <c r="BS145" s="419">
        <v>0</v>
      </c>
      <c r="BT145" s="419">
        <v>0</v>
      </c>
      <c r="BU145" s="419">
        <v>0</v>
      </c>
      <c r="BV145" s="419">
        <v>0</v>
      </c>
      <c r="BW145" s="419">
        <v>0</v>
      </c>
      <c r="BX145" s="419">
        <v>0</v>
      </c>
      <c r="BY145" s="419">
        <v>0</v>
      </c>
      <c r="BZ145" s="419">
        <v>0</v>
      </c>
      <c r="CA145" s="419">
        <v>0</v>
      </c>
      <c r="CB145" s="419">
        <v>0</v>
      </c>
      <c r="CC145" s="419">
        <v>0</v>
      </c>
      <c r="CD145" s="419">
        <v>0</v>
      </c>
      <c r="CE145" s="419">
        <v>0</v>
      </c>
      <c r="CF145" s="419">
        <v>0</v>
      </c>
      <c r="CG145" s="419">
        <v>0</v>
      </c>
      <c r="CH145" s="419">
        <v>0</v>
      </c>
      <c r="CI145" s="419">
        <v>0</v>
      </c>
      <c r="CJ145" s="419">
        <v>0</v>
      </c>
      <c r="CK145" s="419">
        <v>0</v>
      </c>
      <c r="CL145" s="419">
        <v>0</v>
      </c>
      <c r="CM145" s="419">
        <v>0</v>
      </c>
      <c r="CN145" s="419">
        <v>0</v>
      </c>
      <c r="CO145" s="419">
        <v>0</v>
      </c>
      <c r="CP145" s="419">
        <v>0</v>
      </c>
      <c r="CQ145" s="419">
        <v>0</v>
      </c>
      <c r="CR145" s="419">
        <v>0</v>
      </c>
      <c r="CS145" s="419">
        <v>0</v>
      </c>
      <c r="CT145" s="419">
        <v>0</v>
      </c>
      <c r="CU145" s="419">
        <v>0</v>
      </c>
      <c r="CV145" s="419">
        <v>0</v>
      </c>
      <c r="CW145" s="419">
        <v>0</v>
      </c>
      <c r="CX145" s="419">
        <v>0</v>
      </c>
      <c r="CY145" s="419">
        <v>0</v>
      </c>
      <c r="CZ145" s="419">
        <v>0</v>
      </c>
      <c r="DA145" s="419">
        <v>0</v>
      </c>
      <c r="DB145" s="419">
        <v>0</v>
      </c>
      <c r="DC145" s="419">
        <v>0</v>
      </c>
      <c r="DD145" s="419">
        <v>0</v>
      </c>
      <c r="DE145" s="419">
        <v>0</v>
      </c>
      <c r="DF145" s="419">
        <v>0</v>
      </c>
      <c r="DG145" s="419">
        <v>0</v>
      </c>
      <c r="DH145" s="419">
        <v>0</v>
      </c>
      <c r="DI145" s="419">
        <v>0</v>
      </c>
      <c r="DJ145" s="419">
        <v>0</v>
      </c>
      <c r="DK145" s="416"/>
    </row>
    <row r="146" spans="1:115" s="420" customFormat="1" ht="16.149999999999999" hidden="1">
      <c r="A146" s="423" t="s">
        <v>4</v>
      </c>
      <c r="B146" s="423">
        <v>2</v>
      </c>
      <c r="C146" s="418" t="s">
        <v>74</v>
      </c>
      <c r="D146" s="419">
        <v>0</v>
      </c>
      <c r="E146" s="419">
        <v>665</v>
      </c>
      <c r="F146" s="419">
        <v>1794</v>
      </c>
      <c r="G146" s="419">
        <v>2958</v>
      </c>
      <c r="H146" s="419">
        <v>4159</v>
      </c>
      <c r="I146" s="419">
        <v>5402</v>
      </c>
      <c r="J146" s="419">
        <v>6691</v>
      </c>
      <c r="K146" s="419">
        <v>6821</v>
      </c>
      <c r="L146" s="419">
        <v>6950</v>
      </c>
      <c r="M146" s="419">
        <v>7079</v>
      </c>
      <c r="N146" s="419">
        <v>7206</v>
      </c>
      <c r="O146" s="419">
        <v>7332</v>
      </c>
      <c r="P146" s="419">
        <v>7456</v>
      </c>
      <c r="Q146" s="419">
        <v>7579</v>
      </c>
      <c r="R146" s="419">
        <v>7700</v>
      </c>
      <c r="S146" s="419">
        <v>7820</v>
      </c>
      <c r="T146" s="419">
        <v>7937</v>
      </c>
      <c r="U146" s="419">
        <v>8052</v>
      </c>
      <c r="V146" s="419">
        <v>8164</v>
      </c>
      <c r="W146" s="419">
        <v>8274</v>
      </c>
      <c r="X146" s="419">
        <v>8380</v>
      </c>
      <c r="Y146" s="419">
        <v>8482</v>
      </c>
      <c r="Z146" s="419">
        <v>8581</v>
      </c>
      <c r="AA146" s="419">
        <v>8676</v>
      </c>
      <c r="AB146" s="419">
        <v>8768</v>
      </c>
      <c r="AC146" s="419">
        <v>8855</v>
      </c>
      <c r="AD146" s="419">
        <v>8938</v>
      </c>
      <c r="AE146" s="419">
        <v>9017</v>
      </c>
      <c r="AF146" s="419">
        <v>9091</v>
      </c>
      <c r="AG146" s="419">
        <v>9162</v>
      </c>
      <c r="AH146" s="419">
        <v>9229</v>
      </c>
      <c r="AI146" s="419">
        <v>9292</v>
      </c>
      <c r="AJ146" s="419">
        <v>9351</v>
      </c>
      <c r="AK146" s="419">
        <v>9407</v>
      </c>
      <c r="AL146" s="419">
        <v>9459</v>
      </c>
      <c r="AM146" s="419">
        <v>9510</v>
      </c>
      <c r="AN146" s="419">
        <v>9560</v>
      </c>
      <c r="AO146" s="419">
        <v>9612</v>
      </c>
      <c r="AP146" s="419">
        <v>9665</v>
      </c>
      <c r="AQ146" s="419">
        <v>9726</v>
      </c>
      <c r="AR146" s="419">
        <v>9815</v>
      </c>
      <c r="AS146" s="419">
        <v>0</v>
      </c>
      <c r="AT146" s="419">
        <v>0</v>
      </c>
      <c r="AU146" s="419">
        <v>0</v>
      </c>
      <c r="AV146" s="419">
        <v>0</v>
      </c>
      <c r="AW146" s="419">
        <v>0</v>
      </c>
      <c r="AX146" s="419">
        <v>0</v>
      </c>
      <c r="AY146" s="419">
        <v>0</v>
      </c>
      <c r="AZ146" s="419">
        <v>0</v>
      </c>
      <c r="BA146" s="419">
        <v>0</v>
      </c>
      <c r="BB146" s="419">
        <v>0</v>
      </c>
      <c r="BC146" s="419">
        <v>0</v>
      </c>
      <c r="BD146" s="419">
        <v>0</v>
      </c>
      <c r="BE146" s="419">
        <v>0</v>
      </c>
      <c r="BF146" s="419">
        <v>0</v>
      </c>
      <c r="BG146" s="419">
        <v>0</v>
      </c>
      <c r="BH146" s="419">
        <v>0</v>
      </c>
      <c r="BI146" s="419">
        <v>0</v>
      </c>
      <c r="BJ146" s="419">
        <v>0</v>
      </c>
      <c r="BK146" s="419">
        <v>0</v>
      </c>
      <c r="BL146" s="419">
        <v>0</v>
      </c>
      <c r="BM146" s="419">
        <v>0</v>
      </c>
      <c r="BN146" s="419">
        <v>0</v>
      </c>
      <c r="BO146" s="419">
        <v>0</v>
      </c>
      <c r="BP146" s="419">
        <v>0</v>
      </c>
      <c r="BQ146" s="419">
        <v>0</v>
      </c>
      <c r="BR146" s="419">
        <v>0</v>
      </c>
      <c r="BS146" s="419">
        <v>0</v>
      </c>
      <c r="BT146" s="419">
        <v>0</v>
      </c>
      <c r="BU146" s="419">
        <v>0</v>
      </c>
      <c r="BV146" s="419">
        <v>0</v>
      </c>
      <c r="BW146" s="419">
        <v>0</v>
      </c>
      <c r="BX146" s="419">
        <v>0</v>
      </c>
      <c r="BY146" s="419">
        <v>0</v>
      </c>
      <c r="BZ146" s="419">
        <v>0</v>
      </c>
      <c r="CA146" s="419">
        <v>0</v>
      </c>
      <c r="CB146" s="419">
        <v>0</v>
      </c>
      <c r="CC146" s="419">
        <v>0</v>
      </c>
      <c r="CD146" s="419">
        <v>0</v>
      </c>
      <c r="CE146" s="419">
        <v>0</v>
      </c>
      <c r="CF146" s="419">
        <v>0</v>
      </c>
      <c r="CG146" s="419">
        <v>0</v>
      </c>
      <c r="CH146" s="419">
        <v>0</v>
      </c>
      <c r="CI146" s="419">
        <v>0</v>
      </c>
      <c r="CJ146" s="419">
        <v>0</v>
      </c>
      <c r="CK146" s="419">
        <v>0</v>
      </c>
      <c r="CL146" s="419">
        <v>0</v>
      </c>
      <c r="CM146" s="419">
        <v>0</v>
      </c>
      <c r="CN146" s="419">
        <v>0</v>
      </c>
      <c r="CO146" s="419">
        <v>0</v>
      </c>
      <c r="CP146" s="419">
        <v>0</v>
      </c>
      <c r="CQ146" s="419">
        <v>0</v>
      </c>
      <c r="CR146" s="419">
        <v>0</v>
      </c>
      <c r="CS146" s="419">
        <v>0</v>
      </c>
      <c r="CT146" s="419">
        <v>0</v>
      </c>
      <c r="CU146" s="419">
        <v>0</v>
      </c>
      <c r="CV146" s="419">
        <v>0</v>
      </c>
      <c r="CW146" s="419">
        <v>0</v>
      </c>
      <c r="CX146" s="419">
        <v>0</v>
      </c>
      <c r="CY146" s="419">
        <v>0</v>
      </c>
      <c r="CZ146" s="419">
        <v>0</v>
      </c>
      <c r="DA146" s="419">
        <v>0</v>
      </c>
      <c r="DB146" s="419">
        <v>0</v>
      </c>
      <c r="DC146" s="419">
        <v>0</v>
      </c>
      <c r="DD146" s="419">
        <v>0</v>
      </c>
      <c r="DE146" s="419">
        <v>0</v>
      </c>
      <c r="DF146" s="419">
        <v>0</v>
      </c>
      <c r="DG146" s="419">
        <v>0</v>
      </c>
      <c r="DH146" s="419">
        <v>0</v>
      </c>
      <c r="DI146" s="419">
        <v>0</v>
      </c>
      <c r="DJ146" s="419">
        <v>0</v>
      </c>
      <c r="DK146" s="416"/>
    </row>
    <row r="147" spans="1:115" s="420" customFormat="1" ht="16.149999999999999" hidden="1">
      <c r="A147" s="423" t="s">
        <v>4</v>
      </c>
      <c r="B147" s="423">
        <v>2</v>
      </c>
      <c r="C147" s="418" t="s">
        <v>75</v>
      </c>
      <c r="D147" s="419">
        <v>0</v>
      </c>
      <c r="E147" s="419">
        <v>676</v>
      </c>
      <c r="F147" s="419">
        <v>1826</v>
      </c>
      <c r="G147" s="419">
        <v>3011</v>
      </c>
      <c r="H147" s="419">
        <v>4235</v>
      </c>
      <c r="I147" s="419">
        <v>5503</v>
      </c>
      <c r="J147" s="419">
        <v>6821</v>
      </c>
      <c r="K147" s="419">
        <v>6950</v>
      </c>
      <c r="L147" s="419">
        <v>7079</v>
      </c>
      <c r="M147" s="419">
        <v>7206</v>
      </c>
      <c r="N147" s="419">
        <v>7332</v>
      </c>
      <c r="O147" s="419">
        <v>7456</v>
      </c>
      <c r="P147" s="419">
        <v>7579</v>
      </c>
      <c r="Q147" s="419">
        <v>7700</v>
      </c>
      <c r="R147" s="419">
        <v>7820</v>
      </c>
      <c r="S147" s="419">
        <v>7937</v>
      </c>
      <c r="T147" s="419">
        <v>8052</v>
      </c>
      <c r="U147" s="419">
        <v>8164</v>
      </c>
      <c r="V147" s="419">
        <v>8274</v>
      </c>
      <c r="W147" s="419">
        <v>8380</v>
      </c>
      <c r="X147" s="419">
        <v>8482</v>
      </c>
      <c r="Y147" s="419">
        <v>8581</v>
      </c>
      <c r="Z147" s="419">
        <v>8676</v>
      </c>
      <c r="AA147" s="419">
        <v>8768</v>
      </c>
      <c r="AB147" s="419">
        <v>8855</v>
      </c>
      <c r="AC147" s="419">
        <v>8938</v>
      </c>
      <c r="AD147" s="419">
        <v>9017</v>
      </c>
      <c r="AE147" s="419">
        <v>9091</v>
      </c>
      <c r="AF147" s="419">
        <v>9162</v>
      </c>
      <c r="AG147" s="419">
        <v>9229</v>
      </c>
      <c r="AH147" s="419">
        <v>9292</v>
      </c>
      <c r="AI147" s="419">
        <v>9351</v>
      </c>
      <c r="AJ147" s="419">
        <v>9407</v>
      </c>
      <c r="AK147" s="419">
        <v>9459</v>
      </c>
      <c r="AL147" s="419">
        <v>9510</v>
      </c>
      <c r="AM147" s="419">
        <v>9560</v>
      </c>
      <c r="AN147" s="419">
        <v>9612</v>
      </c>
      <c r="AO147" s="419">
        <v>9665</v>
      </c>
      <c r="AP147" s="419">
        <v>9726</v>
      </c>
      <c r="AQ147" s="419">
        <v>9815</v>
      </c>
      <c r="AR147" s="419">
        <v>0</v>
      </c>
      <c r="AS147" s="419">
        <v>0</v>
      </c>
      <c r="AT147" s="419">
        <v>0</v>
      </c>
      <c r="AU147" s="419">
        <v>0</v>
      </c>
      <c r="AV147" s="419">
        <v>0</v>
      </c>
      <c r="AW147" s="419">
        <v>0</v>
      </c>
      <c r="AX147" s="419">
        <v>0</v>
      </c>
      <c r="AY147" s="419">
        <v>0</v>
      </c>
      <c r="AZ147" s="419">
        <v>0</v>
      </c>
      <c r="BA147" s="419">
        <v>0</v>
      </c>
      <c r="BB147" s="419">
        <v>0</v>
      </c>
      <c r="BC147" s="419">
        <v>0</v>
      </c>
      <c r="BD147" s="419">
        <v>0</v>
      </c>
      <c r="BE147" s="419">
        <v>0</v>
      </c>
      <c r="BF147" s="419">
        <v>0</v>
      </c>
      <c r="BG147" s="419">
        <v>0</v>
      </c>
      <c r="BH147" s="419">
        <v>0</v>
      </c>
      <c r="BI147" s="419">
        <v>0</v>
      </c>
      <c r="BJ147" s="419">
        <v>0</v>
      </c>
      <c r="BK147" s="419">
        <v>0</v>
      </c>
      <c r="BL147" s="419">
        <v>0</v>
      </c>
      <c r="BM147" s="419">
        <v>0</v>
      </c>
      <c r="BN147" s="419">
        <v>0</v>
      </c>
      <c r="BO147" s="419">
        <v>0</v>
      </c>
      <c r="BP147" s="419">
        <v>0</v>
      </c>
      <c r="BQ147" s="419">
        <v>0</v>
      </c>
      <c r="BR147" s="419">
        <v>0</v>
      </c>
      <c r="BS147" s="419">
        <v>0</v>
      </c>
      <c r="BT147" s="419">
        <v>0</v>
      </c>
      <c r="BU147" s="419">
        <v>0</v>
      </c>
      <c r="BV147" s="419">
        <v>0</v>
      </c>
      <c r="BW147" s="419">
        <v>0</v>
      </c>
      <c r="BX147" s="419">
        <v>0</v>
      </c>
      <c r="BY147" s="419">
        <v>0</v>
      </c>
      <c r="BZ147" s="419">
        <v>0</v>
      </c>
      <c r="CA147" s="419">
        <v>0</v>
      </c>
      <c r="CB147" s="419">
        <v>0</v>
      </c>
      <c r="CC147" s="419">
        <v>0</v>
      </c>
      <c r="CD147" s="419">
        <v>0</v>
      </c>
      <c r="CE147" s="419">
        <v>0</v>
      </c>
      <c r="CF147" s="419">
        <v>0</v>
      </c>
      <c r="CG147" s="419">
        <v>0</v>
      </c>
      <c r="CH147" s="419">
        <v>0</v>
      </c>
      <c r="CI147" s="419">
        <v>0</v>
      </c>
      <c r="CJ147" s="419">
        <v>0</v>
      </c>
      <c r="CK147" s="419">
        <v>0</v>
      </c>
      <c r="CL147" s="419">
        <v>0</v>
      </c>
      <c r="CM147" s="419">
        <v>0</v>
      </c>
      <c r="CN147" s="419">
        <v>0</v>
      </c>
      <c r="CO147" s="419">
        <v>0</v>
      </c>
      <c r="CP147" s="419">
        <v>0</v>
      </c>
      <c r="CQ147" s="419">
        <v>0</v>
      </c>
      <c r="CR147" s="419">
        <v>0</v>
      </c>
      <c r="CS147" s="419">
        <v>0</v>
      </c>
      <c r="CT147" s="419">
        <v>0</v>
      </c>
      <c r="CU147" s="419">
        <v>0</v>
      </c>
      <c r="CV147" s="419">
        <v>0</v>
      </c>
      <c r="CW147" s="419">
        <v>0</v>
      </c>
      <c r="CX147" s="419">
        <v>0</v>
      </c>
      <c r="CY147" s="419">
        <v>0</v>
      </c>
      <c r="CZ147" s="419">
        <v>0</v>
      </c>
      <c r="DA147" s="419">
        <v>0</v>
      </c>
      <c r="DB147" s="419">
        <v>0</v>
      </c>
      <c r="DC147" s="419">
        <v>0</v>
      </c>
      <c r="DD147" s="419">
        <v>0</v>
      </c>
      <c r="DE147" s="419">
        <v>0</v>
      </c>
      <c r="DF147" s="419">
        <v>0</v>
      </c>
      <c r="DG147" s="419">
        <v>0</v>
      </c>
      <c r="DH147" s="419">
        <v>0</v>
      </c>
      <c r="DI147" s="419">
        <v>0</v>
      </c>
      <c r="DJ147" s="419">
        <v>0</v>
      </c>
      <c r="DK147" s="416"/>
    </row>
    <row r="148" spans="1:115" s="420" customFormat="1" ht="16.149999999999999" hidden="1">
      <c r="A148" s="423" t="s">
        <v>4</v>
      </c>
      <c r="B148" s="423">
        <v>2</v>
      </c>
      <c r="C148" s="418" t="s">
        <v>471</v>
      </c>
      <c r="D148" s="419">
        <v>0</v>
      </c>
      <c r="E148" s="419">
        <v>686</v>
      </c>
      <c r="F148" s="419">
        <v>1856</v>
      </c>
      <c r="G148" s="419">
        <v>3062</v>
      </c>
      <c r="H148" s="419">
        <v>4309</v>
      </c>
      <c r="I148" s="419">
        <v>5604</v>
      </c>
      <c r="J148" s="419">
        <v>6950</v>
      </c>
      <c r="K148" s="419">
        <v>7079</v>
      </c>
      <c r="L148" s="419">
        <v>7206</v>
      </c>
      <c r="M148" s="419">
        <v>7332</v>
      </c>
      <c r="N148" s="419">
        <v>7456</v>
      </c>
      <c r="O148" s="419">
        <v>7579</v>
      </c>
      <c r="P148" s="419">
        <v>7700</v>
      </c>
      <c r="Q148" s="419">
        <v>7820</v>
      </c>
      <c r="R148" s="419">
        <v>7937</v>
      </c>
      <c r="S148" s="419">
        <v>8052</v>
      </c>
      <c r="T148" s="419">
        <v>8164</v>
      </c>
      <c r="U148" s="419">
        <v>8274</v>
      </c>
      <c r="V148" s="419">
        <v>8380</v>
      </c>
      <c r="W148" s="419">
        <v>8482</v>
      </c>
      <c r="X148" s="419">
        <v>8581</v>
      </c>
      <c r="Y148" s="419">
        <v>8676</v>
      </c>
      <c r="Z148" s="419">
        <v>8768</v>
      </c>
      <c r="AA148" s="419">
        <v>8855</v>
      </c>
      <c r="AB148" s="419">
        <v>8938</v>
      </c>
      <c r="AC148" s="419">
        <v>9017</v>
      </c>
      <c r="AD148" s="419">
        <v>9091</v>
      </c>
      <c r="AE148" s="419">
        <v>9162</v>
      </c>
      <c r="AF148" s="419">
        <v>9229</v>
      </c>
      <c r="AG148" s="419">
        <v>9292</v>
      </c>
      <c r="AH148" s="419">
        <v>9351</v>
      </c>
      <c r="AI148" s="419">
        <v>9407</v>
      </c>
      <c r="AJ148" s="419">
        <v>9459</v>
      </c>
      <c r="AK148" s="419">
        <v>9510</v>
      </c>
      <c r="AL148" s="419">
        <v>9560</v>
      </c>
      <c r="AM148" s="419">
        <v>9612</v>
      </c>
      <c r="AN148" s="419">
        <v>9665</v>
      </c>
      <c r="AO148" s="419">
        <v>9726</v>
      </c>
      <c r="AP148" s="419">
        <v>9815</v>
      </c>
      <c r="AQ148" s="419">
        <v>0</v>
      </c>
      <c r="AR148" s="419">
        <v>0</v>
      </c>
      <c r="AS148" s="419">
        <v>0</v>
      </c>
      <c r="AT148" s="419">
        <v>0</v>
      </c>
      <c r="AU148" s="419">
        <v>0</v>
      </c>
      <c r="AV148" s="419">
        <v>0</v>
      </c>
      <c r="AW148" s="419">
        <v>0</v>
      </c>
      <c r="AX148" s="419">
        <v>0</v>
      </c>
      <c r="AY148" s="419">
        <v>0</v>
      </c>
      <c r="AZ148" s="419">
        <v>0</v>
      </c>
      <c r="BA148" s="419">
        <v>0</v>
      </c>
      <c r="BB148" s="419">
        <v>0</v>
      </c>
      <c r="BC148" s="419">
        <v>0</v>
      </c>
      <c r="BD148" s="419">
        <v>0</v>
      </c>
      <c r="BE148" s="419">
        <v>0</v>
      </c>
      <c r="BF148" s="419">
        <v>0</v>
      </c>
      <c r="BG148" s="419">
        <v>0</v>
      </c>
      <c r="BH148" s="419">
        <v>0</v>
      </c>
      <c r="BI148" s="419">
        <v>0</v>
      </c>
      <c r="BJ148" s="419">
        <v>0</v>
      </c>
      <c r="BK148" s="419">
        <v>0</v>
      </c>
      <c r="BL148" s="419">
        <v>0</v>
      </c>
      <c r="BM148" s="419">
        <v>0</v>
      </c>
      <c r="BN148" s="419">
        <v>0</v>
      </c>
      <c r="BO148" s="419">
        <v>0</v>
      </c>
      <c r="BP148" s="419">
        <v>0</v>
      </c>
      <c r="BQ148" s="419">
        <v>0</v>
      </c>
      <c r="BR148" s="419">
        <v>0</v>
      </c>
      <c r="BS148" s="419">
        <v>0</v>
      </c>
      <c r="BT148" s="419">
        <v>0</v>
      </c>
      <c r="BU148" s="419">
        <v>0</v>
      </c>
      <c r="BV148" s="419">
        <v>0</v>
      </c>
      <c r="BW148" s="419">
        <v>0</v>
      </c>
      <c r="BX148" s="419">
        <v>0</v>
      </c>
      <c r="BY148" s="419">
        <v>0</v>
      </c>
      <c r="BZ148" s="419">
        <v>0</v>
      </c>
      <c r="CA148" s="419">
        <v>0</v>
      </c>
      <c r="CB148" s="419">
        <v>0</v>
      </c>
      <c r="CC148" s="419">
        <v>0</v>
      </c>
      <c r="CD148" s="419">
        <v>0</v>
      </c>
      <c r="CE148" s="419">
        <v>0</v>
      </c>
      <c r="CF148" s="419">
        <v>0</v>
      </c>
      <c r="CG148" s="419">
        <v>0</v>
      </c>
      <c r="CH148" s="419">
        <v>0</v>
      </c>
      <c r="CI148" s="419">
        <v>0</v>
      </c>
      <c r="CJ148" s="419">
        <v>0</v>
      </c>
      <c r="CK148" s="419">
        <v>0</v>
      </c>
      <c r="CL148" s="419">
        <v>0</v>
      </c>
      <c r="CM148" s="419">
        <v>0</v>
      </c>
      <c r="CN148" s="419">
        <v>0</v>
      </c>
      <c r="CO148" s="419">
        <v>0</v>
      </c>
      <c r="CP148" s="419">
        <v>0</v>
      </c>
      <c r="CQ148" s="419">
        <v>0</v>
      </c>
      <c r="CR148" s="419">
        <v>0</v>
      </c>
      <c r="CS148" s="419">
        <v>0</v>
      </c>
      <c r="CT148" s="419">
        <v>0</v>
      </c>
      <c r="CU148" s="419">
        <v>0</v>
      </c>
      <c r="CV148" s="419">
        <v>0</v>
      </c>
      <c r="CW148" s="419">
        <v>0</v>
      </c>
      <c r="CX148" s="419">
        <v>0</v>
      </c>
      <c r="CY148" s="419">
        <v>0</v>
      </c>
      <c r="CZ148" s="419">
        <v>0</v>
      </c>
      <c r="DA148" s="419">
        <v>0</v>
      </c>
      <c r="DB148" s="419">
        <v>0</v>
      </c>
      <c r="DC148" s="419">
        <v>0</v>
      </c>
      <c r="DD148" s="419">
        <v>0</v>
      </c>
      <c r="DE148" s="419">
        <v>0</v>
      </c>
      <c r="DF148" s="419">
        <v>0</v>
      </c>
      <c r="DG148" s="419">
        <v>0</v>
      </c>
      <c r="DH148" s="419">
        <v>0</v>
      </c>
      <c r="DI148" s="419">
        <v>0</v>
      </c>
      <c r="DJ148" s="419">
        <v>0</v>
      </c>
      <c r="DK148" s="416"/>
    </row>
    <row r="149" spans="1:115" s="420" customFormat="1" ht="16.149999999999999" hidden="1">
      <c r="A149" s="423" t="s">
        <v>4</v>
      </c>
      <c r="B149" s="423">
        <v>2</v>
      </c>
      <c r="C149" s="418" t="s">
        <v>472</v>
      </c>
      <c r="D149" s="419">
        <v>0</v>
      </c>
      <c r="E149" s="419">
        <v>695</v>
      </c>
      <c r="F149" s="419">
        <v>1884</v>
      </c>
      <c r="G149" s="419">
        <v>3111</v>
      </c>
      <c r="H149" s="419">
        <v>4384</v>
      </c>
      <c r="I149" s="419">
        <v>5704</v>
      </c>
      <c r="J149" s="419">
        <v>7079</v>
      </c>
      <c r="K149" s="419">
        <v>7206</v>
      </c>
      <c r="L149" s="419">
        <v>7332</v>
      </c>
      <c r="M149" s="419">
        <v>7456</v>
      </c>
      <c r="N149" s="419">
        <v>7579</v>
      </c>
      <c r="O149" s="419">
        <v>7700</v>
      </c>
      <c r="P149" s="419">
        <v>7820</v>
      </c>
      <c r="Q149" s="419">
        <v>7937</v>
      </c>
      <c r="R149" s="419">
        <v>8052</v>
      </c>
      <c r="S149" s="419">
        <v>8164</v>
      </c>
      <c r="T149" s="419">
        <v>8274</v>
      </c>
      <c r="U149" s="419">
        <v>8380</v>
      </c>
      <c r="V149" s="419">
        <v>8482</v>
      </c>
      <c r="W149" s="419">
        <v>8581</v>
      </c>
      <c r="X149" s="419">
        <v>8676</v>
      </c>
      <c r="Y149" s="419">
        <v>8768</v>
      </c>
      <c r="Z149" s="419">
        <v>8855</v>
      </c>
      <c r="AA149" s="419">
        <v>8938</v>
      </c>
      <c r="AB149" s="419">
        <v>9017</v>
      </c>
      <c r="AC149" s="419">
        <v>9091</v>
      </c>
      <c r="AD149" s="419">
        <v>9162</v>
      </c>
      <c r="AE149" s="419">
        <v>9229</v>
      </c>
      <c r="AF149" s="419">
        <v>9292</v>
      </c>
      <c r="AG149" s="419">
        <v>9351</v>
      </c>
      <c r="AH149" s="419">
        <v>9407</v>
      </c>
      <c r="AI149" s="419">
        <v>9459</v>
      </c>
      <c r="AJ149" s="419">
        <v>9510</v>
      </c>
      <c r="AK149" s="419">
        <v>9560</v>
      </c>
      <c r="AL149" s="419">
        <v>9612</v>
      </c>
      <c r="AM149" s="419">
        <v>9665</v>
      </c>
      <c r="AN149" s="419">
        <v>9726</v>
      </c>
      <c r="AO149" s="419">
        <v>9815</v>
      </c>
      <c r="AP149" s="419">
        <v>0</v>
      </c>
      <c r="AQ149" s="419">
        <v>0</v>
      </c>
      <c r="AR149" s="419">
        <v>0</v>
      </c>
      <c r="AS149" s="419">
        <v>0</v>
      </c>
      <c r="AT149" s="419">
        <v>0</v>
      </c>
      <c r="AU149" s="419">
        <v>0</v>
      </c>
      <c r="AV149" s="419">
        <v>0</v>
      </c>
      <c r="AW149" s="419">
        <v>0</v>
      </c>
      <c r="AX149" s="419">
        <v>0</v>
      </c>
      <c r="AY149" s="419">
        <v>0</v>
      </c>
      <c r="AZ149" s="419">
        <v>0</v>
      </c>
      <c r="BA149" s="419">
        <v>0</v>
      </c>
      <c r="BB149" s="419">
        <v>0</v>
      </c>
      <c r="BC149" s="419">
        <v>0</v>
      </c>
      <c r="BD149" s="419">
        <v>0</v>
      </c>
      <c r="BE149" s="419">
        <v>0</v>
      </c>
      <c r="BF149" s="419">
        <v>0</v>
      </c>
      <c r="BG149" s="419">
        <v>0</v>
      </c>
      <c r="BH149" s="419">
        <v>0</v>
      </c>
      <c r="BI149" s="419">
        <v>0</v>
      </c>
      <c r="BJ149" s="419">
        <v>0</v>
      </c>
      <c r="BK149" s="419">
        <v>0</v>
      </c>
      <c r="BL149" s="419">
        <v>0</v>
      </c>
      <c r="BM149" s="419">
        <v>0</v>
      </c>
      <c r="BN149" s="419">
        <v>0</v>
      </c>
      <c r="BO149" s="419">
        <v>0</v>
      </c>
      <c r="BP149" s="419">
        <v>0</v>
      </c>
      <c r="BQ149" s="419">
        <v>0</v>
      </c>
      <c r="BR149" s="419">
        <v>0</v>
      </c>
      <c r="BS149" s="419">
        <v>0</v>
      </c>
      <c r="BT149" s="419">
        <v>0</v>
      </c>
      <c r="BU149" s="419">
        <v>0</v>
      </c>
      <c r="BV149" s="419">
        <v>0</v>
      </c>
      <c r="BW149" s="419">
        <v>0</v>
      </c>
      <c r="BX149" s="419">
        <v>0</v>
      </c>
      <c r="BY149" s="419">
        <v>0</v>
      </c>
      <c r="BZ149" s="419">
        <v>0</v>
      </c>
      <c r="CA149" s="419">
        <v>0</v>
      </c>
      <c r="CB149" s="419">
        <v>0</v>
      </c>
      <c r="CC149" s="419">
        <v>0</v>
      </c>
      <c r="CD149" s="419">
        <v>0</v>
      </c>
      <c r="CE149" s="419">
        <v>0</v>
      </c>
      <c r="CF149" s="419">
        <v>0</v>
      </c>
      <c r="CG149" s="419">
        <v>0</v>
      </c>
      <c r="CH149" s="419">
        <v>0</v>
      </c>
      <c r="CI149" s="419">
        <v>0</v>
      </c>
      <c r="CJ149" s="419">
        <v>0</v>
      </c>
      <c r="CK149" s="419">
        <v>0</v>
      </c>
      <c r="CL149" s="419">
        <v>0</v>
      </c>
      <c r="CM149" s="419">
        <v>0</v>
      </c>
      <c r="CN149" s="419">
        <v>0</v>
      </c>
      <c r="CO149" s="419">
        <v>0</v>
      </c>
      <c r="CP149" s="419">
        <v>0</v>
      </c>
      <c r="CQ149" s="419">
        <v>0</v>
      </c>
      <c r="CR149" s="419">
        <v>0</v>
      </c>
      <c r="CS149" s="419">
        <v>0</v>
      </c>
      <c r="CT149" s="419">
        <v>0</v>
      </c>
      <c r="CU149" s="419">
        <v>0</v>
      </c>
      <c r="CV149" s="419">
        <v>0</v>
      </c>
      <c r="CW149" s="419">
        <v>0</v>
      </c>
      <c r="CX149" s="419">
        <v>0</v>
      </c>
      <c r="CY149" s="419">
        <v>0</v>
      </c>
      <c r="CZ149" s="419">
        <v>0</v>
      </c>
      <c r="DA149" s="419">
        <v>0</v>
      </c>
      <c r="DB149" s="419">
        <v>0</v>
      </c>
      <c r="DC149" s="419">
        <v>0</v>
      </c>
      <c r="DD149" s="419">
        <v>0</v>
      </c>
      <c r="DE149" s="419">
        <v>0</v>
      </c>
      <c r="DF149" s="419">
        <v>0</v>
      </c>
      <c r="DG149" s="419">
        <v>0</v>
      </c>
      <c r="DH149" s="419">
        <v>0</v>
      </c>
      <c r="DI149" s="419">
        <v>0</v>
      </c>
      <c r="DJ149" s="419">
        <v>0</v>
      </c>
      <c r="DK149" s="416"/>
    </row>
    <row r="150" spans="1:115" s="420" customFormat="1" ht="16.149999999999999" hidden="1">
      <c r="A150" s="423" t="s">
        <v>4</v>
      </c>
      <c r="B150" s="423">
        <v>2</v>
      </c>
      <c r="C150" s="418" t="s">
        <v>473</v>
      </c>
      <c r="D150" s="419">
        <v>0</v>
      </c>
      <c r="E150" s="419">
        <v>704</v>
      </c>
      <c r="F150" s="419">
        <v>1911</v>
      </c>
      <c r="G150" s="419">
        <v>3162</v>
      </c>
      <c r="H150" s="419">
        <v>4457</v>
      </c>
      <c r="I150" s="419">
        <v>5802</v>
      </c>
      <c r="J150" s="419">
        <v>7206</v>
      </c>
      <c r="K150" s="419">
        <v>7332</v>
      </c>
      <c r="L150" s="419">
        <v>7456</v>
      </c>
      <c r="M150" s="419">
        <v>7579</v>
      </c>
      <c r="N150" s="419">
        <v>7700</v>
      </c>
      <c r="O150" s="419">
        <v>7820</v>
      </c>
      <c r="P150" s="419">
        <v>7937</v>
      </c>
      <c r="Q150" s="419">
        <v>8052</v>
      </c>
      <c r="R150" s="419">
        <v>8164</v>
      </c>
      <c r="S150" s="419">
        <v>8274</v>
      </c>
      <c r="T150" s="419">
        <v>8380</v>
      </c>
      <c r="U150" s="419">
        <v>8482</v>
      </c>
      <c r="V150" s="419">
        <v>8581</v>
      </c>
      <c r="W150" s="419">
        <v>8676</v>
      </c>
      <c r="X150" s="419">
        <v>8768</v>
      </c>
      <c r="Y150" s="419">
        <v>8855</v>
      </c>
      <c r="Z150" s="419">
        <v>8938</v>
      </c>
      <c r="AA150" s="419">
        <v>9017</v>
      </c>
      <c r="AB150" s="419">
        <v>9091</v>
      </c>
      <c r="AC150" s="419">
        <v>9162</v>
      </c>
      <c r="AD150" s="419">
        <v>9229</v>
      </c>
      <c r="AE150" s="419">
        <v>9292</v>
      </c>
      <c r="AF150" s="419">
        <v>9351</v>
      </c>
      <c r="AG150" s="419">
        <v>9407</v>
      </c>
      <c r="AH150" s="419">
        <v>9459</v>
      </c>
      <c r="AI150" s="419">
        <v>9510</v>
      </c>
      <c r="AJ150" s="419">
        <v>9560</v>
      </c>
      <c r="AK150" s="419">
        <v>9612</v>
      </c>
      <c r="AL150" s="419">
        <v>9665</v>
      </c>
      <c r="AM150" s="419">
        <v>9726</v>
      </c>
      <c r="AN150" s="419">
        <v>9815</v>
      </c>
      <c r="AO150" s="419">
        <v>0</v>
      </c>
      <c r="AP150" s="419">
        <v>0</v>
      </c>
      <c r="AQ150" s="419">
        <v>0</v>
      </c>
      <c r="AR150" s="419">
        <v>0</v>
      </c>
      <c r="AS150" s="419">
        <v>0</v>
      </c>
      <c r="AT150" s="419">
        <v>0</v>
      </c>
      <c r="AU150" s="419">
        <v>0</v>
      </c>
      <c r="AV150" s="419">
        <v>0</v>
      </c>
      <c r="AW150" s="419">
        <v>0</v>
      </c>
      <c r="AX150" s="419">
        <v>0</v>
      </c>
      <c r="AY150" s="419">
        <v>0</v>
      </c>
      <c r="AZ150" s="419">
        <v>0</v>
      </c>
      <c r="BA150" s="419">
        <v>0</v>
      </c>
      <c r="BB150" s="419">
        <v>0</v>
      </c>
      <c r="BC150" s="419">
        <v>0</v>
      </c>
      <c r="BD150" s="419">
        <v>0</v>
      </c>
      <c r="BE150" s="419">
        <v>0</v>
      </c>
      <c r="BF150" s="419">
        <v>0</v>
      </c>
      <c r="BG150" s="419">
        <v>0</v>
      </c>
      <c r="BH150" s="419">
        <v>0</v>
      </c>
      <c r="BI150" s="419">
        <v>0</v>
      </c>
      <c r="BJ150" s="419">
        <v>0</v>
      </c>
      <c r="BK150" s="419">
        <v>0</v>
      </c>
      <c r="BL150" s="419">
        <v>0</v>
      </c>
      <c r="BM150" s="419">
        <v>0</v>
      </c>
      <c r="BN150" s="419">
        <v>0</v>
      </c>
      <c r="BO150" s="419">
        <v>0</v>
      </c>
      <c r="BP150" s="419">
        <v>0</v>
      </c>
      <c r="BQ150" s="419">
        <v>0</v>
      </c>
      <c r="BR150" s="419">
        <v>0</v>
      </c>
      <c r="BS150" s="419">
        <v>0</v>
      </c>
      <c r="BT150" s="419">
        <v>0</v>
      </c>
      <c r="BU150" s="419">
        <v>0</v>
      </c>
      <c r="BV150" s="419">
        <v>0</v>
      </c>
      <c r="BW150" s="419">
        <v>0</v>
      </c>
      <c r="BX150" s="419">
        <v>0</v>
      </c>
      <c r="BY150" s="419">
        <v>0</v>
      </c>
      <c r="BZ150" s="419">
        <v>0</v>
      </c>
      <c r="CA150" s="419">
        <v>0</v>
      </c>
      <c r="CB150" s="419">
        <v>0</v>
      </c>
      <c r="CC150" s="419">
        <v>0</v>
      </c>
      <c r="CD150" s="419">
        <v>0</v>
      </c>
      <c r="CE150" s="419">
        <v>0</v>
      </c>
      <c r="CF150" s="419">
        <v>0</v>
      </c>
      <c r="CG150" s="419">
        <v>0</v>
      </c>
      <c r="CH150" s="419">
        <v>0</v>
      </c>
      <c r="CI150" s="419">
        <v>0</v>
      </c>
      <c r="CJ150" s="419">
        <v>0</v>
      </c>
      <c r="CK150" s="419">
        <v>0</v>
      </c>
      <c r="CL150" s="419">
        <v>0</v>
      </c>
      <c r="CM150" s="419">
        <v>0</v>
      </c>
      <c r="CN150" s="419">
        <v>0</v>
      </c>
      <c r="CO150" s="419">
        <v>0</v>
      </c>
      <c r="CP150" s="419">
        <v>0</v>
      </c>
      <c r="CQ150" s="419">
        <v>0</v>
      </c>
      <c r="CR150" s="419">
        <v>0</v>
      </c>
      <c r="CS150" s="419">
        <v>0</v>
      </c>
      <c r="CT150" s="419">
        <v>0</v>
      </c>
      <c r="CU150" s="419">
        <v>0</v>
      </c>
      <c r="CV150" s="419">
        <v>0</v>
      </c>
      <c r="CW150" s="419">
        <v>0</v>
      </c>
      <c r="CX150" s="419">
        <v>0</v>
      </c>
      <c r="CY150" s="419">
        <v>0</v>
      </c>
      <c r="CZ150" s="419">
        <v>0</v>
      </c>
      <c r="DA150" s="419">
        <v>0</v>
      </c>
      <c r="DB150" s="419">
        <v>0</v>
      </c>
      <c r="DC150" s="419">
        <v>0</v>
      </c>
      <c r="DD150" s="419">
        <v>0</v>
      </c>
      <c r="DE150" s="419">
        <v>0</v>
      </c>
      <c r="DF150" s="419">
        <v>0</v>
      </c>
      <c r="DG150" s="419">
        <v>0</v>
      </c>
      <c r="DH150" s="419">
        <v>0</v>
      </c>
      <c r="DI150" s="419">
        <v>0</v>
      </c>
      <c r="DJ150" s="419">
        <v>0</v>
      </c>
      <c r="DK150" s="416"/>
    </row>
    <row r="151" spans="1:115" s="420" customFormat="1" ht="16.149999999999999" hidden="1">
      <c r="A151" s="424" t="s">
        <v>4</v>
      </c>
      <c r="B151" s="423">
        <v>2</v>
      </c>
      <c r="C151" s="418" t="s">
        <v>474</v>
      </c>
      <c r="D151" s="419">
        <v>0</v>
      </c>
      <c r="E151" s="419">
        <v>712</v>
      </c>
      <c r="F151" s="419">
        <v>1941</v>
      </c>
      <c r="G151" s="419">
        <v>3211</v>
      </c>
      <c r="H151" s="419">
        <v>4528</v>
      </c>
      <c r="I151" s="419">
        <v>5898</v>
      </c>
      <c r="J151" s="419">
        <v>7332</v>
      </c>
      <c r="K151" s="419">
        <v>7456</v>
      </c>
      <c r="L151" s="419">
        <v>7579</v>
      </c>
      <c r="M151" s="419">
        <v>7700</v>
      </c>
      <c r="N151" s="419">
        <v>7820</v>
      </c>
      <c r="O151" s="419">
        <v>7937</v>
      </c>
      <c r="P151" s="419">
        <v>8052</v>
      </c>
      <c r="Q151" s="419">
        <v>8164</v>
      </c>
      <c r="R151" s="419">
        <v>8274</v>
      </c>
      <c r="S151" s="419">
        <v>8380</v>
      </c>
      <c r="T151" s="419">
        <v>8482</v>
      </c>
      <c r="U151" s="419">
        <v>8581</v>
      </c>
      <c r="V151" s="419">
        <v>8676</v>
      </c>
      <c r="W151" s="419">
        <v>8768</v>
      </c>
      <c r="X151" s="419">
        <v>8855</v>
      </c>
      <c r="Y151" s="419">
        <v>8938</v>
      </c>
      <c r="Z151" s="419">
        <v>9017</v>
      </c>
      <c r="AA151" s="419">
        <v>9091</v>
      </c>
      <c r="AB151" s="419">
        <v>9162</v>
      </c>
      <c r="AC151" s="419">
        <v>9229</v>
      </c>
      <c r="AD151" s="419">
        <v>9292</v>
      </c>
      <c r="AE151" s="419">
        <v>9351</v>
      </c>
      <c r="AF151" s="419">
        <v>9407</v>
      </c>
      <c r="AG151" s="419">
        <v>9459</v>
      </c>
      <c r="AH151" s="419">
        <v>9510</v>
      </c>
      <c r="AI151" s="419">
        <v>9560</v>
      </c>
      <c r="AJ151" s="419">
        <v>9612</v>
      </c>
      <c r="AK151" s="419">
        <v>9665</v>
      </c>
      <c r="AL151" s="419">
        <v>9726</v>
      </c>
      <c r="AM151" s="419">
        <v>9815</v>
      </c>
      <c r="AN151" s="419">
        <v>0</v>
      </c>
      <c r="AO151" s="419">
        <v>0</v>
      </c>
      <c r="AP151" s="419">
        <v>0</v>
      </c>
      <c r="AQ151" s="419">
        <v>0</v>
      </c>
      <c r="AR151" s="419">
        <v>0</v>
      </c>
      <c r="AS151" s="419">
        <v>0</v>
      </c>
      <c r="AT151" s="419">
        <v>0</v>
      </c>
      <c r="AU151" s="419">
        <v>0</v>
      </c>
      <c r="AV151" s="419">
        <v>0</v>
      </c>
      <c r="AW151" s="419">
        <v>0</v>
      </c>
      <c r="AX151" s="419">
        <v>0</v>
      </c>
      <c r="AY151" s="419">
        <v>0</v>
      </c>
      <c r="AZ151" s="419">
        <v>0</v>
      </c>
      <c r="BA151" s="419">
        <v>0</v>
      </c>
      <c r="BB151" s="419">
        <v>0</v>
      </c>
      <c r="BC151" s="419">
        <v>0</v>
      </c>
      <c r="BD151" s="419">
        <v>0</v>
      </c>
      <c r="BE151" s="419">
        <v>0</v>
      </c>
      <c r="BF151" s="419">
        <v>0</v>
      </c>
      <c r="BG151" s="419">
        <v>0</v>
      </c>
      <c r="BH151" s="419">
        <v>0</v>
      </c>
      <c r="BI151" s="419">
        <v>0</v>
      </c>
      <c r="BJ151" s="419">
        <v>0</v>
      </c>
      <c r="BK151" s="419">
        <v>0</v>
      </c>
      <c r="BL151" s="419">
        <v>0</v>
      </c>
      <c r="BM151" s="419">
        <v>0</v>
      </c>
      <c r="BN151" s="419">
        <v>0</v>
      </c>
      <c r="BO151" s="419">
        <v>0</v>
      </c>
      <c r="BP151" s="419">
        <v>0</v>
      </c>
      <c r="BQ151" s="419">
        <v>0</v>
      </c>
      <c r="BR151" s="419">
        <v>0</v>
      </c>
      <c r="BS151" s="419">
        <v>0</v>
      </c>
      <c r="BT151" s="419">
        <v>0</v>
      </c>
      <c r="BU151" s="419">
        <v>0</v>
      </c>
      <c r="BV151" s="419">
        <v>0</v>
      </c>
      <c r="BW151" s="419">
        <v>0</v>
      </c>
      <c r="BX151" s="419">
        <v>0</v>
      </c>
      <c r="BY151" s="419">
        <v>0</v>
      </c>
      <c r="BZ151" s="419">
        <v>0</v>
      </c>
      <c r="CA151" s="419">
        <v>0</v>
      </c>
      <c r="CB151" s="419">
        <v>0</v>
      </c>
      <c r="CC151" s="419">
        <v>0</v>
      </c>
      <c r="CD151" s="419">
        <v>0</v>
      </c>
      <c r="CE151" s="419">
        <v>0</v>
      </c>
      <c r="CF151" s="419">
        <v>0</v>
      </c>
      <c r="CG151" s="419">
        <v>0</v>
      </c>
      <c r="CH151" s="419">
        <v>0</v>
      </c>
      <c r="CI151" s="419">
        <v>0</v>
      </c>
      <c r="CJ151" s="419">
        <v>0</v>
      </c>
      <c r="CK151" s="419">
        <v>0</v>
      </c>
      <c r="CL151" s="419">
        <v>0</v>
      </c>
      <c r="CM151" s="419">
        <v>0</v>
      </c>
      <c r="CN151" s="419">
        <v>0</v>
      </c>
      <c r="CO151" s="419">
        <v>0</v>
      </c>
      <c r="CP151" s="419">
        <v>0</v>
      </c>
      <c r="CQ151" s="419">
        <v>0</v>
      </c>
      <c r="CR151" s="419">
        <v>0</v>
      </c>
      <c r="CS151" s="419">
        <v>0</v>
      </c>
      <c r="CT151" s="419">
        <v>0</v>
      </c>
      <c r="CU151" s="419">
        <v>0</v>
      </c>
      <c r="CV151" s="419">
        <v>0</v>
      </c>
      <c r="CW151" s="419">
        <v>0</v>
      </c>
      <c r="CX151" s="419">
        <v>0</v>
      </c>
      <c r="CY151" s="419">
        <v>0</v>
      </c>
      <c r="CZ151" s="419">
        <v>0</v>
      </c>
      <c r="DA151" s="419">
        <v>0</v>
      </c>
      <c r="DB151" s="419">
        <v>0</v>
      </c>
      <c r="DC151" s="419">
        <v>0</v>
      </c>
      <c r="DD151" s="419">
        <v>0</v>
      </c>
      <c r="DE151" s="419">
        <v>0</v>
      </c>
      <c r="DF151" s="419">
        <v>0</v>
      </c>
      <c r="DG151" s="419">
        <v>0</v>
      </c>
      <c r="DH151" s="419">
        <v>0</v>
      </c>
      <c r="DI151" s="419">
        <v>0</v>
      </c>
      <c r="DJ151" s="419">
        <v>0</v>
      </c>
      <c r="DK151" s="416"/>
    </row>
    <row r="152" spans="1:115" s="420" customFormat="1" ht="16.149999999999999" hidden="1">
      <c r="A152" s="423" t="s">
        <v>15</v>
      </c>
      <c r="B152" s="423">
        <v>1</v>
      </c>
      <c r="C152" s="418" t="s">
        <v>6</v>
      </c>
      <c r="D152" s="419">
        <v>0</v>
      </c>
      <c r="E152" s="419">
        <v>61</v>
      </c>
      <c r="F152" s="419">
        <v>213</v>
      </c>
      <c r="G152" s="419">
        <v>368</v>
      </c>
      <c r="H152" s="419">
        <v>529</v>
      </c>
      <c r="I152" s="419">
        <v>694</v>
      </c>
      <c r="J152" s="419">
        <v>863</v>
      </c>
      <c r="K152" s="419">
        <v>1037</v>
      </c>
      <c r="L152" s="419">
        <v>1216</v>
      </c>
      <c r="M152" s="419">
        <v>1400</v>
      </c>
      <c r="N152" s="419">
        <v>1589</v>
      </c>
      <c r="O152" s="419">
        <v>1632</v>
      </c>
      <c r="P152" s="419">
        <v>1676</v>
      </c>
      <c r="Q152" s="419">
        <v>1720</v>
      </c>
      <c r="R152" s="419">
        <v>1766</v>
      </c>
      <c r="S152" s="419">
        <v>1813</v>
      </c>
      <c r="T152" s="419">
        <v>1860</v>
      </c>
      <c r="U152" s="419">
        <v>1909</v>
      </c>
      <c r="V152" s="419">
        <v>1958</v>
      </c>
      <c r="W152" s="419">
        <v>2009</v>
      </c>
      <c r="X152" s="419">
        <v>2060</v>
      </c>
      <c r="Y152" s="419">
        <v>2114</v>
      </c>
      <c r="Z152" s="419">
        <v>2168</v>
      </c>
      <c r="AA152" s="419">
        <v>2224</v>
      </c>
      <c r="AB152" s="419">
        <v>2282</v>
      </c>
      <c r="AC152" s="419">
        <v>2341</v>
      </c>
      <c r="AD152" s="419">
        <v>2401</v>
      </c>
      <c r="AE152" s="419">
        <v>2463</v>
      </c>
      <c r="AF152" s="419">
        <v>2527</v>
      </c>
      <c r="AG152" s="419">
        <v>2593</v>
      </c>
      <c r="AH152" s="419">
        <v>2660</v>
      </c>
      <c r="AI152" s="419">
        <v>2728</v>
      </c>
      <c r="AJ152" s="419">
        <v>2798</v>
      </c>
      <c r="AK152" s="419">
        <v>2869</v>
      </c>
      <c r="AL152" s="419">
        <v>2942</v>
      </c>
      <c r="AM152" s="419">
        <v>3017</v>
      </c>
      <c r="AN152" s="419">
        <v>3093</v>
      </c>
      <c r="AO152" s="419">
        <v>3171</v>
      </c>
      <c r="AP152" s="419">
        <v>3250</v>
      </c>
      <c r="AQ152" s="419">
        <v>3331</v>
      </c>
      <c r="AR152" s="419">
        <v>3413</v>
      </c>
      <c r="AS152" s="419">
        <v>3497</v>
      </c>
      <c r="AT152" s="419">
        <v>3582</v>
      </c>
      <c r="AU152" s="419">
        <v>3669</v>
      </c>
      <c r="AV152" s="419">
        <v>3757</v>
      </c>
      <c r="AW152" s="419">
        <v>3847</v>
      </c>
      <c r="AX152" s="419">
        <v>3938</v>
      </c>
      <c r="AY152" s="419">
        <v>4030</v>
      </c>
      <c r="AZ152" s="419">
        <v>4124</v>
      </c>
      <c r="BA152" s="419">
        <v>4220</v>
      </c>
      <c r="BB152" s="419">
        <v>4317</v>
      </c>
      <c r="BC152" s="419">
        <v>4416</v>
      </c>
      <c r="BD152" s="419">
        <v>4516</v>
      </c>
      <c r="BE152" s="419">
        <v>4618</v>
      </c>
      <c r="BF152" s="419">
        <v>4722</v>
      </c>
      <c r="BG152" s="419">
        <v>4828</v>
      </c>
      <c r="BH152" s="419">
        <v>4934</v>
      </c>
      <c r="BI152" s="419">
        <v>5042</v>
      </c>
      <c r="BJ152" s="419">
        <v>5152</v>
      </c>
      <c r="BK152" s="419">
        <v>5263</v>
      </c>
      <c r="BL152" s="419">
        <v>5376</v>
      </c>
      <c r="BM152" s="419">
        <v>5489</v>
      </c>
      <c r="BN152" s="419">
        <v>5604</v>
      </c>
      <c r="BO152" s="419">
        <v>5720</v>
      </c>
      <c r="BP152" s="419">
        <v>5838</v>
      </c>
      <c r="BQ152" s="419">
        <v>5956</v>
      </c>
      <c r="BR152" s="419">
        <v>6074</v>
      </c>
      <c r="BS152" s="419">
        <v>6193</v>
      </c>
      <c r="BT152" s="419">
        <v>6312</v>
      </c>
      <c r="BU152" s="419">
        <v>6432</v>
      </c>
      <c r="BV152" s="419">
        <v>6551</v>
      </c>
      <c r="BW152" s="419">
        <v>6667</v>
      </c>
      <c r="BX152" s="419">
        <v>6783</v>
      </c>
      <c r="BY152" s="419">
        <v>6898</v>
      </c>
      <c r="BZ152" s="419">
        <v>7012</v>
      </c>
      <c r="CA152" s="419">
        <v>7125</v>
      </c>
      <c r="CB152" s="419">
        <v>7238</v>
      </c>
      <c r="CC152" s="419">
        <v>7349</v>
      </c>
      <c r="CD152" s="419">
        <v>7459</v>
      </c>
      <c r="CE152" s="419">
        <v>7568</v>
      </c>
      <c r="CF152" s="419">
        <v>7674</v>
      </c>
      <c r="CG152" s="419">
        <v>7779</v>
      </c>
      <c r="CH152" s="419">
        <v>7881</v>
      </c>
      <c r="CI152" s="419">
        <v>7982</v>
      </c>
      <c r="CJ152" s="419">
        <v>8080</v>
      </c>
      <c r="CK152" s="419">
        <v>8176</v>
      </c>
      <c r="CL152" s="419">
        <v>8270</v>
      </c>
      <c r="CM152" s="419">
        <v>8362</v>
      </c>
      <c r="CN152" s="419">
        <v>8450</v>
      </c>
      <c r="CO152" s="419">
        <v>8536</v>
      </c>
      <c r="CP152" s="419">
        <v>8620</v>
      </c>
      <c r="CQ152" s="419">
        <v>8701</v>
      </c>
      <c r="CR152" s="419">
        <v>8778</v>
      </c>
      <c r="CS152" s="419">
        <v>8852</v>
      </c>
      <c r="CT152" s="419">
        <v>8923</v>
      </c>
      <c r="CU152" s="419">
        <v>8992</v>
      </c>
      <c r="CV152" s="419">
        <v>9058</v>
      </c>
      <c r="CW152" s="419">
        <v>9121</v>
      </c>
      <c r="CX152" s="419">
        <v>9181</v>
      </c>
      <c r="CY152" s="419">
        <v>9239</v>
      </c>
      <c r="CZ152" s="419">
        <v>9293</v>
      </c>
      <c r="DA152" s="419">
        <v>9345</v>
      </c>
      <c r="DB152" s="419">
        <v>9393</v>
      </c>
      <c r="DC152" s="419">
        <v>9441</v>
      </c>
      <c r="DD152" s="419">
        <v>9487</v>
      </c>
      <c r="DE152" s="419">
        <v>9535</v>
      </c>
      <c r="DF152" s="419">
        <v>9589</v>
      </c>
      <c r="DG152" s="419">
        <v>9644</v>
      </c>
      <c r="DH152" s="419">
        <v>9709</v>
      </c>
      <c r="DI152" s="419">
        <v>9807</v>
      </c>
      <c r="DJ152" s="419">
        <v>0</v>
      </c>
      <c r="DK152" s="416"/>
    </row>
    <row r="153" spans="1:115" s="420" customFormat="1" ht="16.149999999999999" hidden="1">
      <c r="A153" s="423" t="s">
        <v>15</v>
      </c>
      <c r="B153" s="423">
        <v>1</v>
      </c>
      <c r="C153" s="418" t="s">
        <v>7</v>
      </c>
      <c r="D153" s="419">
        <v>0</v>
      </c>
      <c r="E153" s="419">
        <v>63</v>
      </c>
      <c r="F153" s="419">
        <v>218</v>
      </c>
      <c r="G153" s="419">
        <v>378</v>
      </c>
      <c r="H153" s="419">
        <v>543</v>
      </c>
      <c r="I153" s="419">
        <v>713</v>
      </c>
      <c r="J153" s="419">
        <v>887</v>
      </c>
      <c r="K153" s="419">
        <v>1065</v>
      </c>
      <c r="L153" s="419">
        <v>1249</v>
      </c>
      <c r="M153" s="419">
        <v>1438</v>
      </c>
      <c r="N153" s="419">
        <v>1632</v>
      </c>
      <c r="O153" s="419">
        <v>1676</v>
      </c>
      <c r="P153" s="419">
        <v>1720</v>
      </c>
      <c r="Q153" s="419">
        <v>1766</v>
      </c>
      <c r="R153" s="419">
        <v>1813</v>
      </c>
      <c r="S153" s="419">
        <v>1860</v>
      </c>
      <c r="T153" s="419">
        <v>1909</v>
      </c>
      <c r="U153" s="419">
        <v>1958</v>
      </c>
      <c r="V153" s="419">
        <v>2009</v>
      </c>
      <c r="W153" s="419">
        <v>2060</v>
      </c>
      <c r="X153" s="419">
        <v>2114</v>
      </c>
      <c r="Y153" s="419">
        <v>2168</v>
      </c>
      <c r="Z153" s="419">
        <v>2224</v>
      </c>
      <c r="AA153" s="419">
        <v>2282</v>
      </c>
      <c r="AB153" s="419">
        <v>2341</v>
      </c>
      <c r="AC153" s="419">
        <v>2401</v>
      </c>
      <c r="AD153" s="419">
        <v>2463</v>
      </c>
      <c r="AE153" s="419">
        <v>2527</v>
      </c>
      <c r="AF153" s="419">
        <v>2593</v>
      </c>
      <c r="AG153" s="419">
        <v>2660</v>
      </c>
      <c r="AH153" s="419">
        <v>2728</v>
      </c>
      <c r="AI153" s="419">
        <v>2798</v>
      </c>
      <c r="AJ153" s="419">
        <v>2869</v>
      </c>
      <c r="AK153" s="419">
        <v>2942</v>
      </c>
      <c r="AL153" s="419">
        <v>3017</v>
      </c>
      <c r="AM153" s="419">
        <v>3093</v>
      </c>
      <c r="AN153" s="419">
        <v>3171</v>
      </c>
      <c r="AO153" s="419">
        <v>3250</v>
      </c>
      <c r="AP153" s="419">
        <v>3331</v>
      </c>
      <c r="AQ153" s="419">
        <v>3413</v>
      </c>
      <c r="AR153" s="419">
        <v>3497</v>
      </c>
      <c r="AS153" s="419">
        <v>3582</v>
      </c>
      <c r="AT153" s="419">
        <v>3669</v>
      </c>
      <c r="AU153" s="419">
        <v>3757</v>
      </c>
      <c r="AV153" s="419">
        <v>3847</v>
      </c>
      <c r="AW153" s="419">
        <v>3938</v>
      </c>
      <c r="AX153" s="419">
        <v>4030</v>
      </c>
      <c r="AY153" s="419">
        <v>4124</v>
      </c>
      <c r="AZ153" s="419">
        <v>4220</v>
      </c>
      <c r="BA153" s="419">
        <v>4317</v>
      </c>
      <c r="BB153" s="419">
        <v>4416</v>
      </c>
      <c r="BC153" s="419">
        <v>4516</v>
      </c>
      <c r="BD153" s="419">
        <v>4618</v>
      </c>
      <c r="BE153" s="419">
        <v>4722</v>
      </c>
      <c r="BF153" s="419">
        <v>4828</v>
      </c>
      <c r="BG153" s="419">
        <v>4934</v>
      </c>
      <c r="BH153" s="419">
        <v>5042</v>
      </c>
      <c r="BI153" s="419">
        <v>5152</v>
      </c>
      <c r="BJ153" s="419">
        <v>5263</v>
      </c>
      <c r="BK153" s="419">
        <v>5376</v>
      </c>
      <c r="BL153" s="419">
        <v>5489</v>
      </c>
      <c r="BM153" s="419">
        <v>5604</v>
      </c>
      <c r="BN153" s="419">
        <v>5720</v>
      </c>
      <c r="BO153" s="419">
        <v>5838</v>
      </c>
      <c r="BP153" s="419">
        <v>5956</v>
      </c>
      <c r="BQ153" s="419">
        <v>6074</v>
      </c>
      <c r="BR153" s="419">
        <v>6193</v>
      </c>
      <c r="BS153" s="419">
        <v>6312</v>
      </c>
      <c r="BT153" s="419">
        <v>6432</v>
      </c>
      <c r="BU153" s="419">
        <v>6551</v>
      </c>
      <c r="BV153" s="419">
        <v>6667</v>
      </c>
      <c r="BW153" s="419">
        <v>6783</v>
      </c>
      <c r="BX153" s="419">
        <v>6898</v>
      </c>
      <c r="BY153" s="419">
        <v>7012</v>
      </c>
      <c r="BZ153" s="419">
        <v>7125</v>
      </c>
      <c r="CA153" s="419">
        <v>7238</v>
      </c>
      <c r="CB153" s="419">
        <v>7349</v>
      </c>
      <c r="CC153" s="419">
        <v>7459</v>
      </c>
      <c r="CD153" s="419">
        <v>7568</v>
      </c>
      <c r="CE153" s="419">
        <v>7674</v>
      </c>
      <c r="CF153" s="419">
        <v>7779</v>
      </c>
      <c r="CG153" s="419">
        <v>7881</v>
      </c>
      <c r="CH153" s="419">
        <v>7982</v>
      </c>
      <c r="CI153" s="419">
        <v>8080</v>
      </c>
      <c r="CJ153" s="419">
        <v>8176</v>
      </c>
      <c r="CK153" s="419">
        <v>8270</v>
      </c>
      <c r="CL153" s="419">
        <v>8362</v>
      </c>
      <c r="CM153" s="419">
        <v>8450</v>
      </c>
      <c r="CN153" s="419">
        <v>8536</v>
      </c>
      <c r="CO153" s="419">
        <v>8620</v>
      </c>
      <c r="CP153" s="419">
        <v>8701</v>
      </c>
      <c r="CQ153" s="419">
        <v>8778</v>
      </c>
      <c r="CR153" s="419">
        <v>8852</v>
      </c>
      <c r="CS153" s="419">
        <v>8923</v>
      </c>
      <c r="CT153" s="419">
        <v>8992</v>
      </c>
      <c r="CU153" s="419">
        <v>9058</v>
      </c>
      <c r="CV153" s="419">
        <v>9121</v>
      </c>
      <c r="CW153" s="419">
        <v>9181</v>
      </c>
      <c r="CX153" s="419">
        <v>9239</v>
      </c>
      <c r="CY153" s="419">
        <v>9293</v>
      </c>
      <c r="CZ153" s="419">
        <v>9345</v>
      </c>
      <c r="DA153" s="419">
        <v>9393</v>
      </c>
      <c r="DB153" s="419">
        <v>9441</v>
      </c>
      <c r="DC153" s="419">
        <v>9487</v>
      </c>
      <c r="DD153" s="419">
        <v>9535</v>
      </c>
      <c r="DE153" s="419">
        <v>9589</v>
      </c>
      <c r="DF153" s="419">
        <v>9644</v>
      </c>
      <c r="DG153" s="419">
        <v>9709</v>
      </c>
      <c r="DH153" s="419">
        <v>9807</v>
      </c>
      <c r="DI153" s="419">
        <v>0</v>
      </c>
      <c r="DJ153" s="419">
        <v>0</v>
      </c>
      <c r="DK153" s="416"/>
    </row>
    <row r="154" spans="1:115" s="420" customFormat="1" ht="16.149999999999999" hidden="1">
      <c r="A154" s="423" t="s">
        <v>15</v>
      </c>
      <c r="B154" s="423">
        <v>1</v>
      </c>
      <c r="C154" s="418" t="s">
        <v>8</v>
      </c>
      <c r="D154" s="419">
        <v>0</v>
      </c>
      <c r="E154" s="419">
        <v>64</v>
      </c>
      <c r="F154" s="419">
        <v>224</v>
      </c>
      <c r="G154" s="419">
        <v>389</v>
      </c>
      <c r="H154" s="419">
        <v>558</v>
      </c>
      <c r="I154" s="419">
        <v>732</v>
      </c>
      <c r="J154" s="419">
        <v>911</v>
      </c>
      <c r="K154" s="419">
        <v>1094</v>
      </c>
      <c r="L154" s="419">
        <v>1283</v>
      </c>
      <c r="M154" s="419">
        <v>1477</v>
      </c>
      <c r="N154" s="419">
        <v>1676</v>
      </c>
      <c r="O154" s="419">
        <v>1720</v>
      </c>
      <c r="P154" s="419">
        <v>1766</v>
      </c>
      <c r="Q154" s="419">
        <v>1813</v>
      </c>
      <c r="R154" s="419">
        <v>1860</v>
      </c>
      <c r="S154" s="419">
        <v>1909</v>
      </c>
      <c r="T154" s="419">
        <v>1958</v>
      </c>
      <c r="U154" s="419">
        <v>2009</v>
      </c>
      <c r="V154" s="419">
        <v>2060</v>
      </c>
      <c r="W154" s="419">
        <v>2114</v>
      </c>
      <c r="X154" s="419">
        <v>2168</v>
      </c>
      <c r="Y154" s="419">
        <v>2224</v>
      </c>
      <c r="Z154" s="419">
        <v>2282</v>
      </c>
      <c r="AA154" s="419">
        <v>2341</v>
      </c>
      <c r="AB154" s="419">
        <v>2401</v>
      </c>
      <c r="AC154" s="419">
        <v>2463</v>
      </c>
      <c r="AD154" s="419">
        <v>2527</v>
      </c>
      <c r="AE154" s="419">
        <v>2593</v>
      </c>
      <c r="AF154" s="419">
        <v>2660</v>
      </c>
      <c r="AG154" s="419">
        <v>2728</v>
      </c>
      <c r="AH154" s="419">
        <v>2798</v>
      </c>
      <c r="AI154" s="419">
        <v>2869</v>
      </c>
      <c r="AJ154" s="419">
        <v>2942</v>
      </c>
      <c r="AK154" s="419">
        <v>3017</v>
      </c>
      <c r="AL154" s="419">
        <v>3093</v>
      </c>
      <c r="AM154" s="419">
        <v>3171</v>
      </c>
      <c r="AN154" s="419">
        <v>3250</v>
      </c>
      <c r="AO154" s="419">
        <v>3331</v>
      </c>
      <c r="AP154" s="419">
        <v>3413</v>
      </c>
      <c r="AQ154" s="419">
        <v>3497</v>
      </c>
      <c r="AR154" s="419">
        <v>3582</v>
      </c>
      <c r="AS154" s="419">
        <v>3669</v>
      </c>
      <c r="AT154" s="419">
        <v>3757</v>
      </c>
      <c r="AU154" s="419">
        <v>3847</v>
      </c>
      <c r="AV154" s="419">
        <v>3938</v>
      </c>
      <c r="AW154" s="419">
        <v>4030</v>
      </c>
      <c r="AX154" s="419">
        <v>4124</v>
      </c>
      <c r="AY154" s="419">
        <v>4220</v>
      </c>
      <c r="AZ154" s="419">
        <v>4317</v>
      </c>
      <c r="BA154" s="419">
        <v>4416</v>
      </c>
      <c r="BB154" s="419">
        <v>4516</v>
      </c>
      <c r="BC154" s="419">
        <v>4618</v>
      </c>
      <c r="BD154" s="419">
        <v>4722</v>
      </c>
      <c r="BE154" s="419">
        <v>4828</v>
      </c>
      <c r="BF154" s="419">
        <v>4934</v>
      </c>
      <c r="BG154" s="419">
        <v>5042</v>
      </c>
      <c r="BH154" s="419">
        <v>5152</v>
      </c>
      <c r="BI154" s="419">
        <v>5263</v>
      </c>
      <c r="BJ154" s="419">
        <v>5376</v>
      </c>
      <c r="BK154" s="419">
        <v>5489</v>
      </c>
      <c r="BL154" s="419">
        <v>5604</v>
      </c>
      <c r="BM154" s="419">
        <v>5720</v>
      </c>
      <c r="BN154" s="419">
        <v>5838</v>
      </c>
      <c r="BO154" s="419">
        <v>5956</v>
      </c>
      <c r="BP154" s="419">
        <v>6074</v>
      </c>
      <c r="BQ154" s="419">
        <v>6193</v>
      </c>
      <c r="BR154" s="419">
        <v>6312</v>
      </c>
      <c r="BS154" s="419">
        <v>6432</v>
      </c>
      <c r="BT154" s="419">
        <v>6551</v>
      </c>
      <c r="BU154" s="419">
        <v>6667</v>
      </c>
      <c r="BV154" s="419">
        <v>6783</v>
      </c>
      <c r="BW154" s="419">
        <v>6898</v>
      </c>
      <c r="BX154" s="419">
        <v>7012</v>
      </c>
      <c r="BY154" s="419">
        <v>7125</v>
      </c>
      <c r="BZ154" s="419">
        <v>7238</v>
      </c>
      <c r="CA154" s="419">
        <v>7349</v>
      </c>
      <c r="CB154" s="419">
        <v>7459</v>
      </c>
      <c r="CC154" s="419">
        <v>7568</v>
      </c>
      <c r="CD154" s="419">
        <v>7674</v>
      </c>
      <c r="CE154" s="419">
        <v>7779</v>
      </c>
      <c r="CF154" s="419">
        <v>7881</v>
      </c>
      <c r="CG154" s="419">
        <v>7982</v>
      </c>
      <c r="CH154" s="419">
        <v>8080</v>
      </c>
      <c r="CI154" s="419">
        <v>8176</v>
      </c>
      <c r="CJ154" s="419">
        <v>8270</v>
      </c>
      <c r="CK154" s="419">
        <v>8362</v>
      </c>
      <c r="CL154" s="419">
        <v>8450</v>
      </c>
      <c r="CM154" s="419">
        <v>8536</v>
      </c>
      <c r="CN154" s="419">
        <v>8620</v>
      </c>
      <c r="CO154" s="419">
        <v>8701</v>
      </c>
      <c r="CP154" s="419">
        <v>8778</v>
      </c>
      <c r="CQ154" s="419">
        <v>8852</v>
      </c>
      <c r="CR154" s="419">
        <v>8923</v>
      </c>
      <c r="CS154" s="419">
        <v>8992</v>
      </c>
      <c r="CT154" s="419">
        <v>9058</v>
      </c>
      <c r="CU154" s="419">
        <v>9121</v>
      </c>
      <c r="CV154" s="419">
        <v>9181</v>
      </c>
      <c r="CW154" s="419">
        <v>9239</v>
      </c>
      <c r="CX154" s="419">
        <v>9293</v>
      </c>
      <c r="CY154" s="419">
        <v>9345</v>
      </c>
      <c r="CZ154" s="419">
        <v>9393</v>
      </c>
      <c r="DA154" s="419">
        <v>9441</v>
      </c>
      <c r="DB154" s="419">
        <v>9487</v>
      </c>
      <c r="DC154" s="419">
        <v>9535</v>
      </c>
      <c r="DD154" s="419">
        <v>9589</v>
      </c>
      <c r="DE154" s="419">
        <v>9644</v>
      </c>
      <c r="DF154" s="419">
        <v>9709</v>
      </c>
      <c r="DG154" s="419">
        <v>9807</v>
      </c>
      <c r="DH154" s="419">
        <v>0</v>
      </c>
      <c r="DI154" s="419">
        <v>0</v>
      </c>
      <c r="DJ154" s="419">
        <v>0</v>
      </c>
      <c r="DK154" s="416"/>
    </row>
    <row r="155" spans="1:115" s="420" customFormat="1" ht="16.149999999999999" hidden="1">
      <c r="A155" s="423" t="s">
        <v>15</v>
      </c>
      <c r="B155" s="423">
        <v>1</v>
      </c>
      <c r="C155" s="418" t="s">
        <v>9</v>
      </c>
      <c r="D155" s="419">
        <v>0</v>
      </c>
      <c r="E155" s="419">
        <v>66</v>
      </c>
      <c r="F155" s="419">
        <v>231</v>
      </c>
      <c r="G155" s="419">
        <v>400</v>
      </c>
      <c r="H155" s="419">
        <v>573</v>
      </c>
      <c r="I155" s="419">
        <v>752</v>
      </c>
      <c r="J155" s="419">
        <v>935</v>
      </c>
      <c r="K155" s="419">
        <v>1124</v>
      </c>
      <c r="L155" s="419">
        <v>1317</v>
      </c>
      <c r="M155" s="419">
        <v>1516</v>
      </c>
      <c r="N155" s="419">
        <v>1720</v>
      </c>
      <c r="O155" s="419">
        <v>1766</v>
      </c>
      <c r="P155" s="419">
        <v>1813</v>
      </c>
      <c r="Q155" s="419">
        <v>1860</v>
      </c>
      <c r="R155" s="419">
        <v>1909</v>
      </c>
      <c r="S155" s="419">
        <v>1958</v>
      </c>
      <c r="T155" s="419">
        <v>2009</v>
      </c>
      <c r="U155" s="419">
        <v>2060</v>
      </c>
      <c r="V155" s="419">
        <v>2114</v>
      </c>
      <c r="W155" s="419">
        <v>2168</v>
      </c>
      <c r="X155" s="419">
        <v>2224</v>
      </c>
      <c r="Y155" s="419">
        <v>2282</v>
      </c>
      <c r="Z155" s="419">
        <v>2341</v>
      </c>
      <c r="AA155" s="419">
        <v>2401</v>
      </c>
      <c r="AB155" s="419">
        <v>2463</v>
      </c>
      <c r="AC155" s="419">
        <v>2527</v>
      </c>
      <c r="AD155" s="419">
        <v>2593</v>
      </c>
      <c r="AE155" s="419">
        <v>2660</v>
      </c>
      <c r="AF155" s="419">
        <v>2728</v>
      </c>
      <c r="AG155" s="419">
        <v>2798</v>
      </c>
      <c r="AH155" s="419">
        <v>2869</v>
      </c>
      <c r="AI155" s="419">
        <v>2942</v>
      </c>
      <c r="AJ155" s="419">
        <v>3017</v>
      </c>
      <c r="AK155" s="419">
        <v>3093</v>
      </c>
      <c r="AL155" s="419">
        <v>3171</v>
      </c>
      <c r="AM155" s="419">
        <v>3250</v>
      </c>
      <c r="AN155" s="419">
        <v>3331</v>
      </c>
      <c r="AO155" s="419">
        <v>3413</v>
      </c>
      <c r="AP155" s="419">
        <v>3497</v>
      </c>
      <c r="AQ155" s="419">
        <v>3582</v>
      </c>
      <c r="AR155" s="419">
        <v>3669</v>
      </c>
      <c r="AS155" s="419">
        <v>3757</v>
      </c>
      <c r="AT155" s="419">
        <v>3847</v>
      </c>
      <c r="AU155" s="419">
        <v>3938</v>
      </c>
      <c r="AV155" s="419">
        <v>4030</v>
      </c>
      <c r="AW155" s="419">
        <v>4124</v>
      </c>
      <c r="AX155" s="419">
        <v>4220</v>
      </c>
      <c r="AY155" s="419">
        <v>4317</v>
      </c>
      <c r="AZ155" s="419">
        <v>4416</v>
      </c>
      <c r="BA155" s="419">
        <v>4516</v>
      </c>
      <c r="BB155" s="419">
        <v>4618</v>
      </c>
      <c r="BC155" s="419">
        <v>4722</v>
      </c>
      <c r="BD155" s="419">
        <v>4828</v>
      </c>
      <c r="BE155" s="419">
        <v>4934</v>
      </c>
      <c r="BF155" s="419">
        <v>5042</v>
      </c>
      <c r="BG155" s="419">
        <v>5152</v>
      </c>
      <c r="BH155" s="419">
        <v>5263</v>
      </c>
      <c r="BI155" s="419">
        <v>5376</v>
      </c>
      <c r="BJ155" s="419">
        <v>5489</v>
      </c>
      <c r="BK155" s="419">
        <v>5604</v>
      </c>
      <c r="BL155" s="419">
        <v>5720</v>
      </c>
      <c r="BM155" s="419">
        <v>5838</v>
      </c>
      <c r="BN155" s="419">
        <v>5956</v>
      </c>
      <c r="BO155" s="419">
        <v>6074</v>
      </c>
      <c r="BP155" s="419">
        <v>6193</v>
      </c>
      <c r="BQ155" s="419">
        <v>6312</v>
      </c>
      <c r="BR155" s="419">
        <v>6432</v>
      </c>
      <c r="BS155" s="419">
        <v>6551</v>
      </c>
      <c r="BT155" s="419">
        <v>6667</v>
      </c>
      <c r="BU155" s="419">
        <v>6783</v>
      </c>
      <c r="BV155" s="419">
        <v>6898</v>
      </c>
      <c r="BW155" s="419">
        <v>7012</v>
      </c>
      <c r="BX155" s="419">
        <v>7125</v>
      </c>
      <c r="BY155" s="419">
        <v>7238</v>
      </c>
      <c r="BZ155" s="419">
        <v>7349</v>
      </c>
      <c r="CA155" s="419">
        <v>7459</v>
      </c>
      <c r="CB155" s="419">
        <v>7568</v>
      </c>
      <c r="CC155" s="419">
        <v>7674</v>
      </c>
      <c r="CD155" s="419">
        <v>7779</v>
      </c>
      <c r="CE155" s="419">
        <v>7881</v>
      </c>
      <c r="CF155" s="419">
        <v>7982</v>
      </c>
      <c r="CG155" s="419">
        <v>8080</v>
      </c>
      <c r="CH155" s="419">
        <v>8176</v>
      </c>
      <c r="CI155" s="419">
        <v>8270</v>
      </c>
      <c r="CJ155" s="419">
        <v>8362</v>
      </c>
      <c r="CK155" s="419">
        <v>8450</v>
      </c>
      <c r="CL155" s="419">
        <v>8536</v>
      </c>
      <c r="CM155" s="419">
        <v>8620</v>
      </c>
      <c r="CN155" s="419">
        <v>8701</v>
      </c>
      <c r="CO155" s="419">
        <v>8778</v>
      </c>
      <c r="CP155" s="419">
        <v>8852</v>
      </c>
      <c r="CQ155" s="419">
        <v>8923</v>
      </c>
      <c r="CR155" s="419">
        <v>8992</v>
      </c>
      <c r="CS155" s="419">
        <v>9058</v>
      </c>
      <c r="CT155" s="419">
        <v>9121</v>
      </c>
      <c r="CU155" s="419">
        <v>9181</v>
      </c>
      <c r="CV155" s="419">
        <v>9239</v>
      </c>
      <c r="CW155" s="419">
        <v>9293</v>
      </c>
      <c r="CX155" s="419">
        <v>9345</v>
      </c>
      <c r="CY155" s="419">
        <v>9393</v>
      </c>
      <c r="CZ155" s="419">
        <v>9441</v>
      </c>
      <c r="DA155" s="419">
        <v>9487</v>
      </c>
      <c r="DB155" s="419">
        <v>9535</v>
      </c>
      <c r="DC155" s="419">
        <v>9589</v>
      </c>
      <c r="DD155" s="419">
        <v>9644</v>
      </c>
      <c r="DE155" s="419">
        <v>9709</v>
      </c>
      <c r="DF155" s="419">
        <v>9807</v>
      </c>
      <c r="DG155" s="419">
        <v>0</v>
      </c>
      <c r="DH155" s="419">
        <v>0</v>
      </c>
      <c r="DI155" s="419">
        <v>0</v>
      </c>
      <c r="DJ155" s="419">
        <v>0</v>
      </c>
      <c r="DK155" s="416"/>
    </row>
    <row r="156" spans="1:115" s="420" customFormat="1" ht="16.149999999999999" hidden="1">
      <c r="A156" s="423" t="s">
        <v>15</v>
      </c>
      <c r="B156" s="423">
        <v>1</v>
      </c>
      <c r="C156" s="418" t="s">
        <v>10</v>
      </c>
      <c r="D156" s="419">
        <v>0</v>
      </c>
      <c r="E156" s="419">
        <v>68</v>
      </c>
      <c r="F156" s="419">
        <v>237</v>
      </c>
      <c r="G156" s="419">
        <v>410</v>
      </c>
      <c r="H156" s="419">
        <v>589</v>
      </c>
      <c r="I156" s="419">
        <v>772</v>
      </c>
      <c r="J156" s="419">
        <v>960</v>
      </c>
      <c r="K156" s="419">
        <v>1154</v>
      </c>
      <c r="L156" s="419">
        <v>1353</v>
      </c>
      <c r="M156" s="419">
        <v>1557</v>
      </c>
      <c r="N156" s="419">
        <v>1766</v>
      </c>
      <c r="O156" s="419">
        <v>1813</v>
      </c>
      <c r="P156" s="419">
        <v>1860</v>
      </c>
      <c r="Q156" s="419">
        <v>1909</v>
      </c>
      <c r="R156" s="419">
        <v>1958</v>
      </c>
      <c r="S156" s="419">
        <v>2009</v>
      </c>
      <c r="T156" s="419">
        <v>2060</v>
      </c>
      <c r="U156" s="419">
        <v>2114</v>
      </c>
      <c r="V156" s="419">
        <v>2168</v>
      </c>
      <c r="W156" s="419">
        <v>2224</v>
      </c>
      <c r="X156" s="419">
        <v>2282</v>
      </c>
      <c r="Y156" s="419">
        <v>2341</v>
      </c>
      <c r="Z156" s="419">
        <v>2401</v>
      </c>
      <c r="AA156" s="419">
        <v>2463</v>
      </c>
      <c r="AB156" s="419">
        <v>2527</v>
      </c>
      <c r="AC156" s="419">
        <v>2593</v>
      </c>
      <c r="AD156" s="419">
        <v>2660</v>
      </c>
      <c r="AE156" s="419">
        <v>2728</v>
      </c>
      <c r="AF156" s="419">
        <v>2798</v>
      </c>
      <c r="AG156" s="419">
        <v>2869</v>
      </c>
      <c r="AH156" s="419">
        <v>2942</v>
      </c>
      <c r="AI156" s="419">
        <v>3017</v>
      </c>
      <c r="AJ156" s="419">
        <v>3093</v>
      </c>
      <c r="AK156" s="419">
        <v>3171</v>
      </c>
      <c r="AL156" s="419">
        <v>3250</v>
      </c>
      <c r="AM156" s="419">
        <v>3331</v>
      </c>
      <c r="AN156" s="419">
        <v>3413</v>
      </c>
      <c r="AO156" s="419">
        <v>3497</v>
      </c>
      <c r="AP156" s="419">
        <v>3582</v>
      </c>
      <c r="AQ156" s="419">
        <v>3669</v>
      </c>
      <c r="AR156" s="419">
        <v>3757</v>
      </c>
      <c r="AS156" s="419">
        <v>3847</v>
      </c>
      <c r="AT156" s="419">
        <v>3938</v>
      </c>
      <c r="AU156" s="419">
        <v>4030</v>
      </c>
      <c r="AV156" s="419">
        <v>4124</v>
      </c>
      <c r="AW156" s="419">
        <v>4220</v>
      </c>
      <c r="AX156" s="419">
        <v>4317</v>
      </c>
      <c r="AY156" s="419">
        <v>4416</v>
      </c>
      <c r="AZ156" s="419">
        <v>4516</v>
      </c>
      <c r="BA156" s="419">
        <v>4618</v>
      </c>
      <c r="BB156" s="419">
        <v>4722</v>
      </c>
      <c r="BC156" s="419">
        <v>4828</v>
      </c>
      <c r="BD156" s="419">
        <v>4934</v>
      </c>
      <c r="BE156" s="419">
        <v>5042</v>
      </c>
      <c r="BF156" s="419">
        <v>5152</v>
      </c>
      <c r="BG156" s="419">
        <v>5263</v>
      </c>
      <c r="BH156" s="419">
        <v>5376</v>
      </c>
      <c r="BI156" s="419">
        <v>5489</v>
      </c>
      <c r="BJ156" s="419">
        <v>5604</v>
      </c>
      <c r="BK156" s="419">
        <v>5720</v>
      </c>
      <c r="BL156" s="419">
        <v>5838</v>
      </c>
      <c r="BM156" s="419">
        <v>5956</v>
      </c>
      <c r="BN156" s="419">
        <v>6074</v>
      </c>
      <c r="BO156" s="419">
        <v>6193</v>
      </c>
      <c r="BP156" s="419">
        <v>6312</v>
      </c>
      <c r="BQ156" s="419">
        <v>6432</v>
      </c>
      <c r="BR156" s="419">
        <v>6551</v>
      </c>
      <c r="BS156" s="419">
        <v>6667</v>
      </c>
      <c r="BT156" s="419">
        <v>6783</v>
      </c>
      <c r="BU156" s="419">
        <v>6898</v>
      </c>
      <c r="BV156" s="419">
        <v>7012</v>
      </c>
      <c r="BW156" s="419">
        <v>7125</v>
      </c>
      <c r="BX156" s="419">
        <v>7238</v>
      </c>
      <c r="BY156" s="419">
        <v>7349</v>
      </c>
      <c r="BZ156" s="419">
        <v>7459</v>
      </c>
      <c r="CA156" s="419">
        <v>7568</v>
      </c>
      <c r="CB156" s="419">
        <v>7674</v>
      </c>
      <c r="CC156" s="419">
        <v>7779</v>
      </c>
      <c r="CD156" s="419">
        <v>7881</v>
      </c>
      <c r="CE156" s="419">
        <v>7982</v>
      </c>
      <c r="CF156" s="419">
        <v>8080</v>
      </c>
      <c r="CG156" s="419">
        <v>8176</v>
      </c>
      <c r="CH156" s="419">
        <v>8270</v>
      </c>
      <c r="CI156" s="419">
        <v>8362</v>
      </c>
      <c r="CJ156" s="419">
        <v>8450</v>
      </c>
      <c r="CK156" s="419">
        <v>8536</v>
      </c>
      <c r="CL156" s="419">
        <v>8620</v>
      </c>
      <c r="CM156" s="419">
        <v>8701</v>
      </c>
      <c r="CN156" s="419">
        <v>8778</v>
      </c>
      <c r="CO156" s="419">
        <v>8852</v>
      </c>
      <c r="CP156" s="419">
        <v>8923</v>
      </c>
      <c r="CQ156" s="419">
        <v>8992</v>
      </c>
      <c r="CR156" s="419">
        <v>9058</v>
      </c>
      <c r="CS156" s="419">
        <v>9121</v>
      </c>
      <c r="CT156" s="419">
        <v>9181</v>
      </c>
      <c r="CU156" s="419">
        <v>9239</v>
      </c>
      <c r="CV156" s="419">
        <v>9293</v>
      </c>
      <c r="CW156" s="419">
        <v>9345</v>
      </c>
      <c r="CX156" s="419">
        <v>9393</v>
      </c>
      <c r="CY156" s="419">
        <v>9441</v>
      </c>
      <c r="CZ156" s="419">
        <v>9487</v>
      </c>
      <c r="DA156" s="419">
        <v>9535</v>
      </c>
      <c r="DB156" s="419">
        <v>9589</v>
      </c>
      <c r="DC156" s="419">
        <v>9644</v>
      </c>
      <c r="DD156" s="419">
        <v>9709</v>
      </c>
      <c r="DE156" s="419">
        <v>9807</v>
      </c>
      <c r="DF156" s="419">
        <v>0</v>
      </c>
      <c r="DG156" s="419">
        <v>0</v>
      </c>
      <c r="DH156" s="419">
        <v>0</v>
      </c>
      <c r="DI156" s="419">
        <v>0</v>
      </c>
      <c r="DJ156" s="419">
        <v>0</v>
      </c>
      <c r="DK156" s="416"/>
    </row>
    <row r="157" spans="1:115" s="420" customFormat="1" ht="16.149999999999999" hidden="1">
      <c r="A157" s="423" t="s">
        <v>15</v>
      </c>
      <c r="B157" s="423">
        <v>1</v>
      </c>
      <c r="C157" s="418" t="s">
        <v>11</v>
      </c>
      <c r="D157" s="419">
        <v>0</v>
      </c>
      <c r="E157" s="419">
        <v>70</v>
      </c>
      <c r="F157" s="419">
        <v>243</v>
      </c>
      <c r="G157" s="419">
        <v>421</v>
      </c>
      <c r="H157" s="419">
        <v>605</v>
      </c>
      <c r="I157" s="419">
        <v>793</v>
      </c>
      <c r="J157" s="419">
        <v>986</v>
      </c>
      <c r="K157" s="419">
        <v>1185</v>
      </c>
      <c r="L157" s="419">
        <v>1389</v>
      </c>
      <c r="M157" s="419">
        <v>1598</v>
      </c>
      <c r="N157" s="419">
        <v>1813</v>
      </c>
      <c r="O157" s="419">
        <v>1860</v>
      </c>
      <c r="P157" s="419">
        <v>1909</v>
      </c>
      <c r="Q157" s="419">
        <v>1958</v>
      </c>
      <c r="R157" s="419">
        <v>2009</v>
      </c>
      <c r="S157" s="419">
        <v>2060</v>
      </c>
      <c r="T157" s="419">
        <v>2114</v>
      </c>
      <c r="U157" s="419">
        <v>2168</v>
      </c>
      <c r="V157" s="419">
        <v>2224</v>
      </c>
      <c r="W157" s="419">
        <v>2282</v>
      </c>
      <c r="X157" s="419">
        <v>2341</v>
      </c>
      <c r="Y157" s="419">
        <v>2401</v>
      </c>
      <c r="Z157" s="419">
        <v>2463</v>
      </c>
      <c r="AA157" s="419">
        <v>2527</v>
      </c>
      <c r="AB157" s="419">
        <v>2593</v>
      </c>
      <c r="AC157" s="419">
        <v>2660</v>
      </c>
      <c r="AD157" s="419">
        <v>2728</v>
      </c>
      <c r="AE157" s="419">
        <v>2798</v>
      </c>
      <c r="AF157" s="419">
        <v>2869</v>
      </c>
      <c r="AG157" s="419">
        <v>2942</v>
      </c>
      <c r="AH157" s="419">
        <v>3017</v>
      </c>
      <c r="AI157" s="419">
        <v>3093</v>
      </c>
      <c r="AJ157" s="419">
        <v>3171</v>
      </c>
      <c r="AK157" s="419">
        <v>3250</v>
      </c>
      <c r="AL157" s="419">
        <v>3331</v>
      </c>
      <c r="AM157" s="419">
        <v>3413</v>
      </c>
      <c r="AN157" s="419">
        <v>3497</v>
      </c>
      <c r="AO157" s="419">
        <v>3582</v>
      </c>
      <c r="AP157" s="419">
        <v>3669</v>
      </c>
      <c r="AQ157" s="419">
        <v>3757</v>
      </c>
      <c r="AR157" s="419">
        <v>3847</v>
      </c>
      <c r="AS157" s="419">
        <v>3938</v>
      </c>
      <c r="AT157" s="419">
        <v>4030</v>
      </c>
      <c r="AU157" s="419">
        <v>4124</v>
      </c>
      <c r="AV157" s="419">
        <v>4220</v>
      </c>
      <c r="AW157" s="419">
        <v>4317</v>
      </c>
      <c r="AX157" s="419">
        <v>4416</v>
      </c>
      <c r="AY157" s="419">
        <v>4516</v>
      </c>
      <c r="AZ157" s="419">
        <v>4618</v>
      </c>
      <c r="BA157" s="419">
        <v>4722</v>
      </c>
      <c r="BB157" s="419">
        <v>4828</v>
      </c>
      <c r="BC157" s="419">
        <v>4934</v>
      </c>
      <c r="BD157" s="419">
        <v>5042</v>
      </c>
      <c r="BE157" s="419">
        <v>5152</v>
      </c>
      <c r="BF157" s="419">
        <v>5263</v>
      </c>
      <c r="BG157" s="419">
        <v>5376</v>
      </c>
      <c r="BH157" s="419">
        <v>5489</v>
      </c>
      <c r="BI157" s="419">
        <v>5604</v>
      </c>
      <c r="BJ157" s="419">
        <v>5720</v>
      </c>
      <c r="BK157" s="419">
        <v>5838</v>
      </c>
      <c r="BL157" s="419">
        <v>5956</v>
      </c>
      <c r="BM157" s="419">
        <v>6074</v>
      </c>
      <c r="BN157" s="419">
        <v>6193</v>
      </c>
      <c r="BO157" s="419">
        <v>6312</v>
      </c>
      <c r="BP157" s="419">
        <v>6432</v>
      </c>
      <c r="BQ157" s="419">
        <v>6551</v>
      </c>
      <c r="BR157" s="419">
        <v>6667</v>
      </c>
      <c r="BS157" s="419">
        <v>6783</v>
      </c>
      <c r="BT157" s="419">
        <v>6898</v>
      </c>
      <c r="BU157" s="419">
        <v>7012</v>
      </c>
      <c r="BV157" s="419">
        <v>7125</v>
      </c>
      <c r="BW157" s="419">
        <v>7238</v>
      </c>
      <c r="BX157" s="419">
        <v>7349</v>
      </c>
      <c r="BY157" s="419">
        <v>7459</v>
      </c>
      <c r="BZ157" s="419">
        <v>7568</v>
      </c>
      <c r="CA157" s="419">
        <v>7674</v>
      </c>
      <c r="CB157" s="419">
        <v>7779</v>
      </c>
      <c r="CC157" s="419">
        <v>7881</v>
      </c>
      <c r="CD157" s="419">
        <v>7982</v>
      </c>
      <c r="CE157" s="419">
        <v>8080</v>
      </c>
      <c r="CF157" s="419">
        <v>8176</v>
      </c>
      <c r="CG157" s="419">
        <v>8270</v>
      </c>
      <c r="CH157" s="419">
        <v>8362</v>
      </c>
      <c r="CI157" s="419">
        <v>8450</v>
      </c>
      <c r="CJ157" s="419">
        <v>8536</v>
      </c>
      <c r="CK157" s="419">
        <v>8620</v>
      </c>
      <c r="CL157" s="419">
        <v>8701</v>
      </c>
      <c r="CM157" s="419">
        <v>8778</v>
      </c>
      <c r="CN157" s="419">
        <v>8852</v>
      </c>
      <c r="CO157" s="419">
        <v>8923</v>
      </c>
      <c r="CP157" s="419">
        <v>8992</v>
      </c>
      <c r="CQ157" s="419">
        <v>9058</v>
      </c>
      <c r="CR157" s="419">
        <v>9121</v>
      </c>
      <c r="CS157" s="419">
        <v>9181</v>
      </c>
      <c r="CT157" s="419">
        <v>9239</v>
      </c>
      <c r="CU157" s="419">
        <v>9293</v>
      </c>
      <c r="CV157" s="419">
        <v>9345</v>
      </c>
      <c r="CW157" s="419">
        <v>9393</v>
      </c>
      <c r="CX157" s="419">
        <v>9441</v>
      </c>
      <c r="CY157" s="419">
        <v>9487</v>
      </c>
      <c r="CZ157" s="419">
        <v>9535</v>
      </c>
      <c r="DA157" s="419">
        <v>9589</v>
      </c>
      <c r="DB157" s="419">
        <v>9644</v>
      </c>
      <c r="DC157" s="419">
        <v>9709</v>
      </c>
      <c r="DD157" s="419">
        <v>9807</v>
      </c>
      <c r="DE157" s="419">
        <v>0</v>
      </c>
      <c r="DF157" s="419">
        <v>0</v>
      </c>
      <c r="DG157" s="419">
        <v>0</v>
      </c>
      <c r="DH157" s="419">
        <v>0</v>
      </c>
      <c r="DI157" s="419">
        <v>0</v>
      </c>
      <c r="DJ157" s="419">
        <v>0</v>
      </c>
      <c r="DK157" s="416"/>
    </row>
    <row r="158" spans="1:115" s="420" customFormat="1" ht="16.149999999999999" hidden="1">
      <c r="A158" s="423" t="s">
        <v>15</v>
      </c>
      <c r="B158" s="423">
        <v>1</v>
      </c>
      <c r="C158" s="418" t="s">
        <v>4</v>
      </c>
      <c r="D158" s="419">
        <v>0</v>
      </c>
      <c r="E158" s="419">
        <v>72</v>
      </c>
      <c r="F158" s="419">
        <v>250</v>
      </c>
      <c r="G158" s="419">
        <v>433</v>
      </c>
      <c r="H158" s="419">
        <v>621</v>
      </c>
      <c r="I158" s="419">
        <v>814</v>
      </c>
      <c r="J158" s="419">
        <v>1013</v>
      </c>
      <c r="K158" s="419">
        <v>1216</v>
      </c>
      <c r="L158" s="419">
        <v>1426</v>
      </c>
      <c r="M158" s="419">
        <v>1640</v>
      </c>
      <c r="N158" s="419">
        <v>1860</v>
      </c>
      <c r="O158" s="419">
        <v>1909</v>
      </c>
      <c r="P158" s="419">
        <v>1958</v>
      </c>
      <c r="Q158" s="419">
        <v>2009</v>
      </c>
      <c r="R158" s="419">
        <v>2060</v>
      </c>
      <c r="S158" s="419">
        <v>2114</v>
      </c>
      <c r="T158" s="419">
        <v>2168</v>
      </c>
      <c r="U158" s="419">
        <v>2224</v>
      </c>
      <c r="V158" s="419">
        <v>2282</v>
      </c>
      <c r="W158" s="419">
        <v>2341</v>
      </c>
      <c r="X158" s="419">
        <v>2401</v>
      </c>
      <c r="Y158" s="419">
        <v>2463</v>
      </c>
      <c r="Z158" s="419">
        <v>2527</v>
      </c>
      <c r="AA158" s="419">
        <v>2593</v>
      </c>
      <c r="AB158" s="419">
        <v>2660</v>
      </c>
      <c r="AC158" s="419">
        <v>2728</v>
      </c>
      <c r="AD158" s="419">
        <v>2798</v>
      </c>
      <c r="AE158" s="419">
        <v>2869</v>
      </c>
      <c r="AF158" s="419">
        <v>2942</v>
      </c>
      <c r="AG158" s="419">
        <v>3017</v>
      </c>
      <c r="AH158" s="419">
        <v>3093</v>
      </c>
      <c r="AI158" s="419">
        <v>3171</v>
      </c>
      <c r="AJ158" s="419">
        <v>3250</v>
      </c>
      <c r="AK158" s="419">
        <v>3331</v>
      </c>
      <c r="AL158" s="419">
        <v>3413</v>
      </c>
      <c r="AM158" s="419">
        <v>3497</v>
      </c>
      <c r="AN158" s="419">
        <v>3582</v>
      </c>
      <c r="AO158" s="419">
        <v>3669</v>
      </c>
      <c r="AP158" s="419">
        <v>3757</v>
      </c>
      <c r="AQ158" s="419">
        <v>3847</v>
      </c>
      <c r="AR158" s="419">
        <v>3938</v>
      </c>
      <c r="AS158" s="419">
        <v>4030</v>
      </c>
      <c r="AT158" s="419">
        <v>4124</v>
      </c>
      <c r="AU158" s="419">
        <v>4220</v>
      </c>
      <c r="AV158" s="419">
        <v>4317</v>
      </c>
      <c r="AW158" s="419">
        <v>4416</v>
      </c>
      <c r="AX158" s="419">
        <v>4516</v>
      </c>
      <c r="AY158" s="419">
        <v>4618</v>
      </c>
      <c r="AZ158" s="419">
        <v>4722</v>
      </c>
      <c r="BA158" s="419">
        <v>4828</v>
      </c>
      <c r="BB158" s="419">
        <v>4934</v>
      </c>
      <c r="BC158" s="419">
        <v>5042</v>
      </c>
      <c r="BD158" s="419">
        <v>5152</v>
      </c>
      <c r="BE158" s="419">
        <v>5263</v>
      </c>
      <c r="BF158" s="419">
        <v>5376</v>
      </c>
      <c r="BG158" s="419">
        <v>5489</v>
      </c>
      <c r="BH158" s="419">
        <v>5604</v>
      </c>
      <c r="BI158" s="419">
        <v>5720</v>
      </c>
      <c r="BJ158" s="419">
        <v>5838</v>
      </c>
      <c r="BK158" s="419">
        <v>5956</v>
      </c>
      <c r="BL158" s="419">
        <v>6074</v>
      </c>
      <c r="BM158" s="419">
        <v>6193</v>
      </c>
      <c r="BN158" s="419">
        <v>6312</v>
      </c>
      <c r="BO158" s="419">
        <v>6432</v>
      </c>
      <c r="BP158" s="419">
        <v>6551</v>
      </c>
      <c r="BQ158" s="419">
        <v>6667</v>
      </c>
      <c r="BR158" s="419">
        <v>6783</v>
      </c>
      <c r="BS158" s="419">
        <v>6898</v>
      </c>
      <c r="BT158" s="419">
        <v>7012</v>
      </c>
      <c r="BU158" s="419">
        <v>7125</v>
      </c>
      <c r="BV158" s="419">
        <v>7238</v>
      </c>
      <c r="BW158" s="419">
        <v>7349</v>
      </c>
      <c r="BX158" s="419">
        <v>7459</v>
      </c>
      <c r="BY158" s="419">
        <v>7568</v>
      </c>
      <c r="BZ158" s="419">
        <v>7674</v>
      </c>
      <c r="CA158" s="419">
        <v>7779</v>
      </c>
      <c r="CB158" s="419">
        <v>7881</v>
      </c>
      <c r="CC158" s="419">
        <v>7982</v>
      </c>
      <c r="CD158" s="419">
        <v>8080</v>
      </c>
      <c r="CE158" s="419">
        <v>8176</v>
      </c>
      <c r="CF158" s="419">
        <v>8270</v>
      </c>
      <c r="CG158" s="419">
        <v>8362</v>
      </c>
      <c r="CH158" s="419">
        <v>8450</v>
      </c>
      <c r="CI158" s="419">
        <v>8536</v>
      </c>
      <c r="CJ158" s="419">
        <v>8620</v>
      </c>
      <c r="CK158" s="419">
        <v>8701</v>
      </c>
      <c r="CL158" s="419">
        <v>8778</v>
      </c>
      <c r="CM158" s="419">
        <v>8852</v>
      </c>
      <c r="CN158" s="419">
        <v>8923</v>
      </c>
      <c r="CO158" s="419">
        <v>8992</v>
      </c>
      <c r="CP158" s="419">
        <v>9058</v>
      </c>
      <c r="CQ158" s="419">
        <v>9121</v>
      </c>
      <c r="CR158" s="419">
        <v>9181</v>
      </c>
      <c r="CS158" s="419">
        <v>9239</v>
      </c>
      <c r="CT158" s="419">
        <v>9293</v>
      </c>
      <c r="CU158" s="419">
        <v>9345</v>
      </c>
      <c r="CV158" s="419">
        <v>9393</v>
      </c>
      <c r="CW158" s="419">
        <v>9441</v>
      </c>
      <c r="CX158" s="419">
        <v>9487</v>
      </c>
      <c r="CY158" s="419">
        <v>9535</v>
      </c>
      <c r="CZ158" s="419">
        <v>9589</v>
      </c>
      <c r="DA158" s="419">
        <v>9644</v>
      </c>
      <c r="DB158" s="419">
        <v>9709</v>
      </c>
      <c r="DC158" s="419">
        <v>9807</v>
      </c>
      <c r="DD158" s="419">
        <v>0</v>
      </c>
      <c r="DE158" s="419">
        <v>0</v>
      </c>
      <c r="DF158" s="419">
        <v>0</v>
      </c>
      <c r="DG158" s="419">
        <v>0</v>
      </c>
      <c r="DH158" s="419">
        <v>0</v>
      </c>
      <c r="DI158" s="419">
        <v>0</v>
      </c>
      <c r="DJ158" s="419">
        <v>0</v>
      </c>
      <c r="DK158" s="416"/>
    </row>
    <row r="159" spans="1:115" s="420" customFormat="1" ht="16.149999999999999" hidden="1">
      <c r="A159" s="423" t="s">
        <v>15</v>
      </c>
      <c r="B159" s="423">
        <v>1</v>
      </c>
      <c r="C159" s="418" t="s">
        <v>12</v>
      </c>
      <c r="D159" s="419">
        <v>0</v>
      </c>
      <c r="E159" s="419">
        <v>73</v>
      </c>
      <c r="F159" s="419">
        <v>256</v>
      </c>
      <c r="G159" s="419">
        <v>444</v>
      </c>
      <c r="H159" s="419">
        <v>638</v>
      </c>
      <c r="I159" s="419">
        <v>836</v>
      </c>
      <c r="J159" s="419">
        <v>1040</v>
      </c>
      <c r="K159" s="419">
        <v>1249</v>
      </c>
      <c r="L159" s="419">
        <v>1463</v>
      </c>
      <c r="M159" s="419">
        <v>1683</v>
      </c>
      <c r="N159" s="419">
        <v>1909</v>
      </c>
      <c r="O159" s="419">
        <v>1958</v>
      </c>
      <c r="P159" s="419">
        <v>2009</v>
      </c>
      <c r="Q159" s="419">
        <v>2060</v>
      </c>
      <c r="R159" s="419">
        <v>2114</v>
      </c>
      <c r="S159" s="419">
        <v>2168</v>
      </c>
      <c r="T159" s="419">
        <v>2224</v>
      </c>
      <c r="U159" s="419">
        <v>2282</v>
      </c>
      <c r="V159" s="419">
        <v>2341</v>
      </c>
      <c r="W159" s="419">
        <v>2401</v>
      </c>
      <c r="X159" s="419">
        <v>2463</v>
      </c>
      <c r="Y159" s="419">
        <v>2527</v>
      </c>
      <c r="Z159" s="419">
        <v>2593</v>
      </c>
      <c r="AA159" s="419">
        <v>2660</v>
      </c>
      <c r="AB159" s="419">
        <v>2728</v>
      </c>
      <c r="AC159" s="419">
        <v>2798</v>
      </c>
      <c r="AD159" s="419">
        <v>2869</v>
      </c>
      <c r="AE159" s="419">
        <v>2942</v>
      </c>
      <c r="AF159" s="419">
        <v>3017</v>
      </c>
      <c r="AG159" s="419">
        <v>3093</v>
      </c>
      <c r="AH159" s="419">
        <v>3171</v>
      </c>
      <c r="AI159" s="419">
        <v>3250</v>
      </c>
      <c r="AJ159" s="419">
        <v>3331</v>
      </c>
      <c r="AK159" s="419">
        <v>3413</v>
      </c>
      <c r="AL159" s="419">
        <v>3497</v>
      </c>
      <c r="AM159" s="419">
        <v>3582</v>
      </c>
      <c r="AN159" s="419">
        <v>3669</v>
      </c>
      <c r="AO159" s="419">
        <v>3757</v>
      </c>
      <c r="AP159" s="419">
        <v>3847</v>
      </c>
      <c r="AQ159" s="419">
        <v>3938</v>
      </c>
      <c r="AR159" s="419">
        <v>4030</v>
      </c>
      <c r="AS159" s="419">
        <v>4124</v>
      </c>
      <c r="AT159" s="419">
        <v>4220</v>
      </c>
      <c r="AU159" s="419">
        <v>4317</v>
      </c>
      <c r="AV159" s="419">
        <v>4416</v>
      </c>
      <c r="AW159" s="419">
        <v>4516</v>
      </c>
      <c r="AX159" s="419">
        <v>4618</v>
      </c>
      <c r="AY159" s="419">
        <v>4722</v>
      </c>
      <c r="AZ159" s="419">
        <v>4828</v>
      </c>
      <c r="BA159" s="419">
        <v>4934</v>
      </c>
      <c r="BB159" s="419">
        <v>5042</v>
      </c>
      <c r="BC159" s="419">
        <v>5152</v>
      </c>
      <c r="BD159" s="419">
        <v>5263</v>
      </c>
      <c r="BE159" s="419">
        <v>5376</v>
      </c>
      <c r="BF159" s="419">
        <v>5489</v>
      </c>
      <c r="BG159" s="419">
        <v>5604</v>
      </c>
      <c r="BH159" s="419">
        <v>5720</v>
      </c>
      <c r="BI159" s="419">
        <v>5838</v>
      </c>
      <c r="BJ159" s="419">
        <v>5956</v>
      </c>
      <c r="BK159" s="419">
        <v>6074</v>
      </c>
      <c r="BL159" s="419">
        <v>6193</v>
      </c>
      <c r="BM159" s="419">
        <v>6312</v>
      </c>
      <c r="BN159" s="419">
        <v>6432</v>
      </c>
      <c r="BO159" s="419">
        <v>6551</v>
      </c>
      <c r="BP159" s="419">
        <v>6667</v>
      </c>
      <c r="BQ159" s="419">
        <v>6783</v>
      </c>
      <c r="BR159" s="419">
        <v>6898</v>
      </c>
      <c r="BS159" s="419">
        <v>7012</v>
      </c>
      <c r="BT159" s="419">
        <v>7125</v>
      </c>
      <c r="BU159" s="419">
        <v>7238</v>
      </c>
      <c r="BV159" s="419">
        <v>7349</v>
      </c>
      <c r="BW159" s="419">
        <v>7459</v>
      </c>
      <c r="BX159" s="419">
        <v>7568</v>
      </c>
      <c r="BY159" s="419">
        <v>7674</v>
      </c>
      <c r="BZ159" s="419">
        <v>7779</v>
      </c>
      <c r="CA159" s="419">
        <v>7881</v>
      </c>
      <c r="CB159" s="419">
        <v>7982</v>
      </c>
      <c r="CC159" s="419">
        <v>8080</v>
      </c>
      <c r="CD159" s="419">
        <v>8176</v>
      </c>
      <c r="CE159" s="419">
        <v>8270</v>
      </c>
      <c r="CF159" s="419">
        <v>8362</v>
      </c>
      <c r="CG159" s="419">
        <v>8450</v>
      </c>
      <c r="CH159" s="419">
        <v>8536</v>
      </c>
      <c r="CI159" s="419">
        <v>8620</v>
      </c>
      <c r="CJ159" s="419">
        <v>8701</v>
      </c>
      <c r="CK159" s="419">
        <v>8778</v>
      </c>
      <c r="CL159" s="419">
        <v>8852</v>
      </c>
      <c r="CM159" s="419">
        <v>8923</v>
      </c>
      <c r="CN159" s="419">
        <v>8992</v>
      </c>
      <c r="CO159" s="419">
        <v>9058</v>
      </c>
      <c r="CP159" s="419">
        <v>9121</v>
      </c>
      <c r="CQ159" s="419">
        <v>9181</v>
      </c>
      <c r="CR159" s="419">
        <v>9239</v>
      </c>
      <c r="CS159" s="419">
        <v>9293</v>
      </c>
      <c r="CT159" s="419">
        <v>9345</v>
      </c>
      <c r="CU159" s="419">
        <v>9393</v>
      </c>
      <c r="CV159" s="419">
        <v>9441</v>
      </c>
      <c r="CW159" s="419">
        <v>9487</v>
      </c>
      <c r="CX159" s="419">
        <v>9535</v>
      </c>
      <c r="CY159" s="419">
        <v>9589</v>
      </c>
      <c r="CZ159" s="419">
        <v>9644</v>
      </c>
      <c r="DA159" s="419">
        <v>9709</v>
      </c>
      <c r="DB159" s="419">
        <v>9807</v>
      </c>
      <c r="DC159" s="419">
        <v>0</v>
      </c>
      <c r="DD159" s="419">
        <v>0</v>
      </c>
      <c r="DE159" s="419">
        <v>0</v>
      </c>
      <c r="DF159" s="419">
        <v>0</v>
      </c>
      <c r="DG159" s="419">
        <v>0</v>
      </c>
      <c r="DH159" s="419">
        <v>0</v>
      </c>
      <c r="DI159" s="419">
        <v>0</v>
      </c>
      <c r="DJ159" s="419">
        <v>0</v>
      </c>
      <c r="DK159" s="416"/>
    </row>
    <row r="160" spans="1:115" s="420" customFormat="1" ht="16.149999999999999" hidden="1">
      <c r="A160" s="423" t="s">
        <v>15</v>
      </c>
      <c r="B160" s="423">
        <v>1</v>
      </c>
      <c r="C160" s="418" t="s">
        <v>13</v>
      </c>
      <c r="D160" s="419">
        <v>0</v>
      </c>
      <c r="E160" s="419">
        <v>75</v>
      </c>
      <c r="F160" s="419">
        <v>263</v>
      </c>
      <c r="G160" s="419">
        <v>456</v>
      </c>
      <c r="H160" s="419">
        <v>655</v>
      </c>
      <c r="I160" s="419">
        <v>858</v>
      </c>
      <c r="J160" s="419">
        <v>1067</v>
      </c>
      <c r="K160" s="419">
        <v>1282</v>
      </c>
      <c r="L160" s="419">
        <v>1501</v>
      </c>
      <c r="M160" s="419">
        <v>1727</v>
      </c>
      <c r="N160" s="419">
        <v>1958</v>
      </c>
      <c r="O160" s="419">
        <v>2009</v>
      </c>
      <c r="P160" s="419">
        <v>2060</v>
      </c>
      <c r="Q160" s="419">
        <v>2114</v>
      </c>
      <c r="R160" s="419">
        <v>2168</v>
      </c>
      <c r="S160" s="419">
        <v>2224</v>
      </c>
      <c r="T160" s="419">
        <v>2282</v>
      </c>
      <c r="U160" s="419">
        <v>2341</v>
      </c>
      <c r="V160" s="419">
        <v>2401</v>
      </c>
      <c r="W160" s="419">
        <v>2463</v>
      </c>
      <c r="X160" s="419">
        <v>2527</v>
      </c>
      <c r="Y160" s="419">
        <v>2593</v>
      </c>
      <c r="Z160" s="419">
        <v>2660</v>
      </c>
      <c r="AA160" s="419">
        <v>2728</v>
      </c>
      <c r="AB160" s="419">
        <v>2798</v>
      </c>
      <c r="AC160" s="419">
        <v>2869</v>
      </c>
      <c r="AD160" s="419">
        <v>2942</v>
      </c>
      <c r="AE160" s="419">
        <v>3017</v>
      </c>
      <c r="AF160" s="419">
        <v>3093</v>
      </c>
      <c r="AG160" s="419">
        <v>3171</v>
      </c>
      <c r="AH160" s="419">
        <v>3250</v>
      </c>
      <c r="AI160" s="419">
        <v>3331</v>
      </c>
      <c r="AJ160" s="419">
        <v>3413</v>
      </c>
      <c r="AK160" s="419">
        <v>3497</v>
      </c>
      <c r="AL160" s="419">
        <v>3582</v>
      </c>
      <c r="AM160" s="419">
        <v>3669</v>
      </c>
      <c r="AN160" s="419">
        <v>3757</v>
      </c>
      <c r="AO160" s="419">
        <v>3847</v>
      </c>
      <c r="AP160" s="419">
        <v>3938</v>
      </c>
      <c r="AQ160" s="419">
        <v>4030</v>
      </c>
      <c r="AR160" s="419">
        <v>4124</v>
      </c>
      <c r="AS160" s="419">
        <v>4220</v>
      </c>
      <c r="AT160" s="419">
        <v>4317</v>
      </c>
      <c r="AU160" s="419">
        <v>4416</v>
      </c>
      <c r="AV160" s="419">
        <v>4516</v>
      </c>
      <c r="AW160" s="419">
        <v>4618</v>
      </c>
      <c r="AX160" s="419">
        <v>4722</v>
      </c>
      <c r="AY160" s="419">
        <v>4828</v>
      </c>
      <c r="AZ160" s="419">
        <v>4934</v>
      </c>
      <c r="BA160" s="419">
        <v>5042</v>
      </c>
      <c r="BB160" s="419">
        <v>5152</v>
      </c>
      <c r="BC160" s="419">
        <v>5263</v>
      </c>
      <c r="BD160" s="419">
        <v>5376</v>
      </c>
      <c r="BE160" s="419">
        <v>5489</v>
      </c>
      <c r="BF160" s="419">
        <v>5604</v>
      </c>
      <c r="BG160" s="419">
        <v>5720</v>
      </c>
      <c r="BH160" s="419">
        <v>5838</v>
      </c>
      <c r="BI160" s="419">
        <v>5956</v>
      </c>
      <c r="BJ160" s="419">
        <v>6074</v>
      </c>
      <c r="BK160" s="419">
        <v>6193</v>
      </c>
      <c r="BL160" s="419">
        <v>6312</v>
      </c>
      <c r="BM160" s="419">
        <v>6432</v>
      </c>
      <c r="BN160" s="419">
        <v>6551</v>
      </c>
      <c r="BO160" s="419">
        <v>6667</v>
      </c>
      <c r="BP160" s="419">
        <v>6783</v>
      </c>
      <c r="BQ160" s="419">
        <v>6898</v>
      </c>
      <c r="BR160" s="419">
        <v>7012</v>
      </c>
      <c r="BS160" s="419">
        <v>7125</v>
      </c>
      <c r="BT160" s="419">
        <v>7238</v>
      </c>
      <c r="BU160" s="419">
        <v>7349</v>
      </c>
      <c r="BV160" s="419">
        <v>7459</v>
      </c>
      <c r="BW160" s="419">
        <v>7568</v>
      </c>
      <c r="BX160" s="419">
        <v>7674</v>
      </c>
      <c r="BY160" s="419">
        <v>7779</v>
      </c>
      <c r="BZ160" s="419">
        <v>7881</v>
      </c>
      <c r="CA160" s="419">
        <v>7982</v>
      </c>
      <c r="CB160" s="419">
        <v>8080</v>
      </c>
      <c r="CC160" s="419">
        <v>8176</v>
      </c>
      <c r="CD160" s="419">
        <v>8270</v>
      </c>
      <c r="CE160" s="419">
        <v>8362</v>
      </c>
      <c r="CF160" s="419">
        <v>8450</v>
      </c>
      <c r="CG160" s="419">
        <v>8536</v>
      </c>
      <c r="CH160" s="419">
        <v>8620</v>
      </c>
      <c r="CI160" s="419">
        <v>8701</v>
      </c>
      <c r="CJ160" s="419">
        <v>8778</v>
      </c>
      <c r="CK160" s="419">
        <v>8852</v>
      </c>
      <c r="CL160" s="419">
        <v>8923</v>
      </c>
      <c r="CM160" s="419">
        <v>8992</v>
      </c>
      <c r="CN160" s="419">
        <v>9058</v>
      </c>
      <c r="CO160" s="419">
        <v>9121</v>
      </c>
      <c r="CP160" s="419">
        <v>9181</v>
      </c>
      <c r="CQ160" s="419">
        <v>9239</v>
      </c>
      <c r="CR160" s="419">
        <v>9293</v>
      </c>
      <c r="CS160" s="419">
        <v>9345</v>
      </c>
      <c r="CT160" s="419">
        <v>9393</v>
      </c>
      <c r="CU160" s="419">
        <v>9441</v>
      </c>
      <c r="CV160" s="419">
        <v>9487</v>
      </c>
      <c r="CW160" s="419">
        <v>9535</v>
      </c>
      <c r="CX160" s="419">
        <v>9589</v>
      </c>
      <c r="CY160" s="419">
        <v>9644</v>
      </c>
      <c r="CZ160" s="419">
        <v>9709</v>
      </c>
      <c r="DA160" s="419">
        <v>9807</v>
      </c>
      <c r="DB160" s="419">
        <v>0</v>
      </c>
      <c r="DC160" s="419">
        <v>0</v>
      </c>
      <c r="DD160" s="419">
        <v>0</v>
      </c>
      <c r="DE160" s="419">
        <v>0</v>
      </c>
      <c r="DF160" s="419">
        <v>0</v>
      </c>
      <c r="DG160" s="419">
        <v>0</v>
      </c>
      <c r="DH160" s="419">
        <v>0</v>
      </c>
      <c r="DI160" s="419">
        <v>0</v>
      </c>
      <c r="DJ160" s="419">
        <v>0</v>
      </c>
      <c r="DK160" s="416"/>
    </row>
    <row r="161" spans="1:115" s="420" customFormat="1" ht="16.149999999999999" hidden="1">
      <c r="A161" s="423" t="s">
        <v>15</v>
      </c>
      <c r="B161" s="423">
        <v>1</v>
      </c>
      <c r="C161" s="418" t="s">
        <v>14</v>
      </c>
      <c r="D161" s="419">
        <v>0</v>
      </c>
      <c r="E161" s="419">
        <v>77</v>
      </c>
      <c r="F161" s="419">
        <v>270</v>
      </c>
      <c r="G161" s="419">
        <v>469</v>
      </c>
      <c r="H161" s="419">
        <v>672</v>
      </c>
      <c r="I161" s="419">
        <v>881</v>
      </c>
      <c r="J161" s="419">
        <v>1095</v>
      </c>
      <c r="K161" s="419">
        <v>1315</v>
      </c>
      <c r="L161" s="419">
        <v>1540</v>
      </c>
      <c r="M161" s="419">
        <v>1771</v>
      </c>
      <c r="N161" s="419">
        <v>2009</v>
      </c>
      <c r="O161" s="419">
        <v>2060</v>
      </c>
      <c r="P161" s="419">
        <v>2114</v>
      </c>
      <c r="Q161" s="419">
        <v>2168</v>
      </c>
      <c r="R161" s="419">
        <v>2224</v>
      </c>
      <c r="S161" s="419">
        <v>2282</v>
      </c>
      <c r="T161" s="419">
        <v>2341</v>
      </c>
      <c r="U161" s="419">
        <v>2401</v>
      </c>
      <c r="V161" s="419">
        <v>2463</v>
      </c>
      <c r="W161" s="419">
        <v>2527</v>
      </c>
      <c r="X161" s="419">
        <v>2593</v>
      </c>
      <c r="Y161" s="419">
        <v>2660</v>
      </c>
      <c r="Z161" s="419">
        <v>2728</v>
      </c>
      <c r="AA161" s="419">
        <v>2798</v>
      </c>
      <c r="AB161" s="419">
        <v>2869</v>
      </c>
      <c r="AC161" s="419">
        <v>2942</v>
      </c>
      <c r="AD161" s="419">
        <v>3017</v>
      </c>
      <c r="AE161" s="419">
        <v>3093</v>
      </c>
      <c r="AF161" s="419">
        <v>3171</v>
      </c>
      <c r="AG161" s="419">
        <v>3250</v>
      </c>
      <c r="AH161" s="419">
        <v>3331</v>
      </c>
      <c r="AI161" s="419">
        <v>3413</v>
      </c>
      <c r="AJ161" s="419">
        <v>3497</v>
      </c>
      <c r="AK161" s="419">
        <v>3582</v>
      </c>
      <c r="AL161" s="419">
        <v>3669</v>
      </c>
      <c r="AM161" s="419">
        <v>3757</v>
      </c>
      <c r="AN161" s="419">
        <v>3847</v>
      </c>
      <c r="AO161" s="419">
        <v>3938</v>
      </c>
      <c r="AP161" s="419">
        <v>4030</v>
      </c>
      <c r="AQ161" s="419">
        <v>4124</v>
      </c>
      <c r="AR161" s="419">
        <v>4220</v>
      </c>
      <c r="AS161" s="419">
        <v>4317</v>
      </c>
      <c r="AT161" s="419">
        <v>4416</v>
      </c>
      <c r="AU161" s="419">
        <v>4516</v>
      </c>
      <c r="AV161" s="419">
        <v>4618</v>
      </c>
      <c r="AW161" s="419">
        <v>4722</v>
      </c>
      <c r="AX161" s="419">
        <v>4828</v>
      </c>
      <c r="AY161" s="419">
        <v>4934</v>
      </c>
      <c r="AZ161" s="419">
        <v>5042</v>
      </c>
      <c r="BA161" s="419">
        <v>5152</v>
      </c>
      <c r="BB161" s="419">
        <v>5263</v>
      </c>
      <c r="BC161" s="419">
        <v>5376</v>
      </c>
      <c r="BD161" s="419">
        <v>5489</v>
      </c>
      <c r="BE161" s="419">
        <v>5604</v>
      </c>
      <c r="BF161" s="419">
        <v>5720</v>
      </c>
      <c r="BG161" s="419">
        <v>5838</v>
      </c>
      <c r="BH161" s="419">
        <v>5956</v>
      </c>
      <c r="BI161" s="419">
        <v>6074</v>
      </c>
      <c r="BJ161" s="419">
        <v>6193</v>
      </c>
      <c r="BK161" s="419">
        <v>6312</v>
      </c>
      <c r="BL161" s="419">
        <v>6432</v>
      </c>
      <c r="BM161" s="419">
        <v>6551</v>
      </c>
      <c r="BN161" s="419">
        <v>6667</v>
      </c>
      <c r="BO161" s="419">
        <v>6783</v>
      </c>
      <c r="BP161" s="419">
        <v>6898</v>
      </c>
      <c r="BQ161" s="419">
        <v>7012</v>
      </c>
      <c r="BR161" s="419">
        <v>7125</v>
      </c>
      <c r="BS161" s="419">
        <v>7238</v>
      </c>
      <c r="BT161" s="419">
        <v>7349</v>
      </c>
      <c r="BU161" s="419">
        <v>7459</v>
      </c>
      <c r="BV161" s="419">
        <v>7568</v>
      </c>
      <c r="BW161" s="419">
        <v>7674</v>
      </c>
      <c r="BX161" s="419">
        <v>7779</v>
      </c>
      <c r="BY161" s="419">
        <v>7881</v>
      </c>
      <c r="BZ161" s="419">
        <v>7982</v>
      </c>
      <c r="CA161" s="419">
        <v>8080</v>
      </c>
      <c r="CB161" s="419">
        <v>8176</v>
      </c>
      <c r="CC161" s="419">
        <v>8270</v>
      </c>
      <c r="CD161" s="419">
        <v>8362</v>
      </c>
      <c r="CE161" s="419">
        <v>8450</v>
      </c>
      <c r="CF161" s="419">
        <v>8536</v>
      </c>
      <c r="CG161" s="419">
        <v>8620</v>
      </c>
      <c r="CH161" s="419">
        <v>8701</v>
      </c>
      <c r="CI161" s="419">
        <v>8778</v>
      </c>
      <c r="CJ161" s="419">
        <v>8852</v>
      </c>
      <c r="CK161" s="419">
        <v>8923</v>
      </c>
      <c r="CL161" s="419">
        <v>8992</v>
      </c>
      <c r="CM161" s="419">
        <v>9058</v>
      </c>
      <c r="CN161" s="419">
        <v>9121</v>
      </c>
      <c r="CO161" s="419">
        <v>9181</v>
      </c>
      <c r="CP161" s="419">
        <v>9239</v>
      </c>
      <c r="CQ161" s="419">
        <v>9293</v>
      </c>
      <c r="CR161" s="419">
        <v>9345</v>
      </c>
      <c r="CS161" s="419">
        <v>9393</v>
      </c>
      <c r="CT161" s="419">
        <v>9441</v>
      </c>
      <c r="CU161" s="419">
        <v>9487</v>
      </c>
      <c r="CV161" s="419">
        <v>9535</v>
      </c>
      <c r="CW161" s="419">
        <v>9589</v>
      </c>
      <c r="CX161" s="419">
        <v>9644</v>
      </c>
      <c r="CY161" s="419">
        <v>9709</v>
      </c>
      <c r="CZ161" s="419">
        <v>9807</v>
      </c>
      <c r="DA161" s="419">
        <v>0</v>
      </c>
      <c r="DB161" s="419">
        <v>0</v>
      </c>
      <c r="DC161" s="419">
        <v>0</v>
      </c>
      <c r="DD161" s="419">
        <v>0</v>
      </c>
      <c r="DE161" s="419">
        <v>0</v>
      </c>
      <c r="DF161" s="419">
        <v>0</v>
      </c>
      <c r="DG161" s="419">
        <v>0</v>
      </c>
      <c r="DH161" s="419">
        <v>0</v>
      </c>
      <c r="DI161" s="419">
        <v>0</v>
      </c>
      <c r="DJ161" s="419">
        <v>0</v>
      </c>
      <c r="DK161" s="416"/>
    </row>
    <row r="162" spans="1:115" s="420" customFormat="1" ht="16.149999999999999" hidden="1">
      <c r="A162" s="423" t="s">
        <v>15</v>
      </c>
      <c r="B162" s="423">
        <v>1</v>
      </c>
      <c r="C162" s="418" t="s">
        <v>15</v>
      </c>
      <c r="D162" s="419">
        <v>0</v>
      </c>
      <c r="E162" s="419">
        <v>79</v>
      </c>
      <c r="F162" s="419">
        <v>278</v>
      </c>
      <c r="G162" s="419">
        <v>481</v>
      </c>
      <c r="H162" s="419">
        <v>690</v>
      </c>
      <c r="I162" s="419">
        <v>904</v>
      </c>
      <c r="J162" s="419">
        <v>1123</v>
      </c>
      <c r="K162" s="419">
        <v>1348</v>
      </c>
      <c r="L162" s="419">
        <v>1579</v>
      </c>
      <c r="M162" s="419">
        <v>1817</v>
      </c>
      <c r="N162" s="419">
        <v>2060</v>
      </c>
      <c r="O162" s="419">
        <v>2114</v>
      </c>
      <c r="P162" s="419">
        <v>2168</v>
      </c>
      <c r="Q162" s="419">
        <v>2224</v>
      </c>
      <c r="R162" s="419">
        <v>2282</v>
      </c>
      <c r="S162" s="419">
        <v>2341</v>
      </c>
      <c r="T162" s="419">
        <v>2401</v>
      </c>
      <c r="U162" s="419">
        <v>2463</v>
      </c>
      <c r="V162" s="419">
        <v>2527</v>
      </c>
      <c r="W162" s="419">
        <v>2593</v>
      </c>
      <c r="X162" s="419">
        <v>2660</v>
      </c>
      <c r="Y162" s="419">
        <v>2728</v>
      </c>
      <c r="Z162" s="419">
        <v>2798</v>
      </c>
      <c r="AA162" s="419">
        <v>2869</v>
      </c>
      <c r="AB162" s="419">
        <v>2942</v>
      </c>
      <c r="AC162" s="419">
        <v>3017</v>
      </c>
      <c r="AD162" s="419">
        <v>3093</v>
      </c>
      <c r="AE162" s="419">
        <v>3171</v>
      </c>
      <c r="AF162" s="419">
        <v>3250</v>
      </c>
      <c r="AG162" s="419">
        <v>3331</v>
      </c>
      <c r="AH162" s="419">
        <v>3413</v>
      </c>
      <c r="AI162" s="419">
        <v>3497</v>
      </c>
      <c r="AJ162" s="419">
        <v>3582</v>
      </c>
      <c r="AK162" s="419">
        <v>3669</v>
      </c>
      <c r="AL162" s="419">
        <v>3757</v>
      </c>
      <c r="AM162" s="419">
        <v>3847</v>
      </c>
      <c r="AN162" s="419">
        <v>3938</v>
      </c>
      <c r="AO162" s="419">
        <v>4030</v>
      </c>
      <c r="AP162" s="419">
        <v>4124</v>
      </c>
      <c r="AQ162" s="419">
        <v>4220</v>
      </c>
      <c r="AR162" s="419">
        <v>4317</v>
      </c>
      <c r="AS162" s="419">
        <v>4416</v>
      </c>
      <c r="AT162" s="419">
        <v>4516</v>
      </c>
      <c r="AU162" s="419">
        <v>4618</v>
      </c>
      <c r="AV162" s="419">
        <v>4722</v>
      </c>
      <c r="AW162" s="419">
        <v>4828</v>
      </c>
      <c r="AX162" s="419">
        <v>4934</v>
      </c>
      <c r="AY162" s="419">
        <v>5042</v>
      </c>
      <c r="AZ162" s="419">
        <v>5152</v>
      </c>
      <c r="BA162" s="419">
        <v>5263</v>
      </c>
      <c r="BB162" s="419">
        <v>5376</v>
      </c>
      <c r="BC162" s="419">
        <v>5489</v>
      </c>
      <c r="BD162" s="419">
        <v>5604</v>
      </c>
      <c r="BE162" s="419">
        <v>5720</v>
      </c>
      <c r="BF162" s="419">
        <v>5838</v>
      </c>
      <c r="BG162" s="419">
        <v>5956</v>
      </c>
      <c r="BH162" s="419">
        <v>6074</v>
      </c>
      <c r="BI162" s="419">
        <v>6193</v>
      </c>
      <c r="BJ162" s="419">
        <v>6312</v>
      </c>
      <c r="BK162" s="419">
        <v>6432</v>
      </c>
      <c r="BL162" s="419">
        <v>6551</v>
      </c>
      <c r="BM162" s="419">
        <v>6667</v>
      </c>
      <c r="BN162" s="419">
        <v>6783</v>
      </c>
      <c r="BO162" s="419">
        <v>6898</v>
      </c>
      <c r="BP162" s="419">
        <v>7012</v>
      </c>
      <c r="BQ162" s="419">
        <v>7125</v>
      </c>
      <c r="BR162" s="419">
        <v>7238</v>
      </c>
      <c r="BS162" s="419">
        <v>7349</v>
      </c>
      <c r="BT162" s="419">
        <v>7459</v>
      </c>
      <c r="BU162" s="419">
        <v>7568</v>
      </c>
      <c r="BV162" s="419">
        <v>7674</v>
      </c>
      <c r="BW162" s="419">
        <v>7779</v>
      </c>
      <c r="BX162" s="419">
        <v>7881</v>
      </c>
      <c r="BY162" s="419">
        <v>7982</v>
      </c>
      <c r="BZ162" s="419">
        <v>8080</v>
      </c>
      <c r="CA162" s="419">
        <v>8176</v>
      </c>
      <c r="CB162" s="419">
        <v>8270</v>
      </c>
      <c r="CC162" s="419">
        <v>8362</v>
      </c>
      <c r="CD162" s="419">
        <v>8450</v>
      </c>
      <c r="CE162" s="419">
        <v>8536</v>
      </c>
      <c r="CF162" s="419">
        <v>8620</v>
      </c>
      <c r="CG162" s="419">
        <v>8701</v>
      </c>
      <c r="CH162" s="419">
        <v>8778</v>
      </c>
      <c r="CI162" s="419">
        <v>8852</v>
      </c>
      <c r="CJ162" s="419">
        <v>8923</v>
      </c>
      <c r="CK162" s="419">
        <v>8992</v>
      </c>
      <c r="CL162" s="419">
        <v>9058</v>
      </c>
      <c r="CM162" s="419">
        <v>9121</v>
      </c>
      <c r="CN162" s="419">
        <v>9181</v>
      </c>
      <c r="CO162" s="419">
        <v>9239</v>
      </c>
      <c r="CP162" s="419">
        <v>9293</v>
      </c>
      <c r="CQ162" s="419">
        <v>9345</v>
      </c>
      <c r="CR162" s="419">
        <v>9393</v>
      </c>
      <c r="CS162" s="419">
        <v>9441</v>
      </c>
      <c r="CT162" s="419">
        <v>9487</v>
      </c>
      <c r="CU162" s="419">
        <v>9535</v>
      </c>
      <c r="CV162" s="419">
        <v>9589</v>
      </c>
      <c r="CW162" s="419">
        <v>9644</v>
      </c>
      <c r="CX162" s="419">
        <v>9709</v>
      </c>
      <c r="CY162" s="419">
        <v>9807</v>
      </c>
      <c r="CZ162" s="419">
        <v>0</v>
      </c>
      <c r="DA162" s="419">
        <v>0</v>
      </c>
      <c r="DB162" s="419">
        <v>0</v>
      </c>
      <c r="DC162" s="419">
        <v>0</v>
      </c>
      <c r="DD162" s="419">
        <v>0</v>
      </c>
      <c r="DE162" s="419">
        <v>0</v>
      </c>
      <c r="DF162" s="419">
        <v>0</v>
      </c>
      <c r="DG162" s="419">
        <v>0</v>
      </c>
      <c r="DH162" s="419">
        <v>0</v>
      </c>
      <c r="DI162" s="419">
        <v>0</v>
      </c>
      <c r="DJ162" s="419">
        <v>0</v>
      </c>
      <c r="DK162" s="416"/>
    </row>
    <row r="163" spans="1:115" s="420" customFormat="1" ht="16.149999999999999" hidden="1">
      <c r="A163" s="423" t="s">
        <v>15</v>
      </c>
      <c r="B163" s="423">
        <v>1</v>
      </c>
      <c r="C163" s="418" t="s">
        <v>16</v>
      </c>
      <c r="D163" s="419">
        <v>0</v>
      </c>
      <c r="E163" s="419">
        <v>82</v>
      </c>
      <c r="F163" s="419">
        <v>285</v>
      </c>
      <c r="G163" s="419">
        <v>494</v>
      </c>
      <c r="H163" s="419">
        <v>707</v>
      </c>
      <c r="I163" s="419">
        <v>927</v>
      </c>
      <c r="J163" s="419">
        <v>1152</v>
      </c>
      <c r="K163" s="419">
        <v>1383</v>
      </c>
      <c r="L163" s="419">
        <v>1620</v>
      </c>
      <c r="M163" s="419">
        <v>1863</v>
      </c>
      <c r="N163" s="419">
        <v>2114</v>
      </c>
      <c r="O163" s="419">
        <v>2168</v>
      </c>
      <c r="P163" s="419">
        <v>2224</v>
      </c>
      <c r="Q163" s="419">
        <v>2282</v>
      </c>
      <c r="R163" s="419">
        <v>2341</v>
      </c>
      <c r="S163" s="419">
        <v>2401</v>
      </c>
      <c r="T163" s="419">
        <v>2463</v>
      </c>
      <c r="U163" s="419">
        <v>2527</v>
      </c>
      <c r="V163" s="419">
        <v>2593</v>
      </c>
      <c r="W163" s="419">
        <v>2660</v>
      </c>
      <c r="X163" s="419">
        <v>2728</v>
      </c>
      <c r="Y163" s="419">
        <v>2798</v>
      </c>
      <c r="Z163" s="419">
        <v>2869</v>
      </c>
      <c r="AA163" s="419">
        <v>2942</v>
      </c>
      <c r="AB163" s="419">
        <v>3017</v>
      </c>
      <c r="AC163" s="419">
        <v>3093</v>
      </c>
      <c r="AD163" s="419">
        <v>3171</v>
      </c>
      <c r="AE163" s="419">
        <v>3250</v>
      </c>
      <c r="AF163" s="419">
        <v>3331</v>
      </c>
      <c r="AG163" s="419">
        <v>3413</v>
      </c>
      <c r="AH163" s="419">
        <v>3497</v>
      </c>
      <c r="AI163" s="419">
        <v>3582</v>
      </c>
      <c r="AJ163" s="419">
        <v>3669</v>
      </c>
      <c r="AK163" s="419">
        <v>3757</v>
      </c>
      <c r="AL163" s="419">
        <v>3847</v>
      </c>
      <c r="AM163" s="419">
        <v>3938</v>
      </c>
      <c r="AN163" s="419">
        <v>4030</v>
      </c>
      <c r="AO163" s="419">
        <v>4124</v>
      </c>
      <c r="AP163" s="419">
        <v>4220</v>
      </c>
      <c r="AQ163" s="419">
        <v>4317</v>
      </c>
      <c r="AR163" s="419">
        <v>4416</v>
      </c>
      <c r="AS163" s="419">
        <v>4516</v>
      </c>
      <c r="AT163" s="419">
        <v>4618</v>
      </c>
      <c r="AU163" s="419">
        <v>4722</v>
      </c>
      <c r="AV163" s="419">
        <v>4828</v>
      </c>
      <c r="AW163" s="419">
        <v>4934</v>
      </c>
      <c r="AX163" s="419">
        <v>5042</v>
      </c>
      <c r="AY163" s="419">
        <v>5152</v>
      </c>
      <c r="AZ163" s="419">
        <v>5263</v>
      </c>
      <c r="BA163" s="419">
        <v>5376</v>
      </c>
      <c r="BB163" s="419">
        <v>5489</v>
      </c>
      <c r="BC163" s="419">
        <v>5604</v>
      </c>
      <c r="BD163" s="419">
        <v>5720</v>
      </c>
      <c r="BE163" s="419">
        <v>5838</v>
      </c>
      <c r="BF163" s="419">
        <v>5956</v>
      </c>
      <c r="BG163" s="419">
        <v>6074</v>
      </c>
      <c r="BH163" s="419">
        <v>6193</v>
      </c>
      <c r="BI163" s="419">
        <v>6312</v>
      </c>
      <c r="BJ163" s="419">
        <v>6432</v>
      </c>
      <c r="BK163" s="419">
        <v>6551</v>
      </c>
      <c r="BL163" s="419">
        <v>6667</v>
      </c>
      <c r="BM163" s="419">
        <v>6783</v>
      </c>
      <c r="BN163" s="419">
        <v>6898</v>
      </c>
      <c r="BO163" s="419">
        <v>7012</v>
      </c>
      <c r="BP163" s="419">
        <v>7125</v>
      </c>
      <c r="BQ163" s="419">
        <v>7238</v>
      </c>
      <c r="BR163" s="419">
        <v>7349</v>
      </c>
      <c r="BS163" s="419">
        <v>7459</v>
      </c>
      <c r="BT163" s="419">
        <v>7568</v>
      </c>
      <c r="BU163" s="419">
        <v>7674</v>
      </c>
      <c r="BV163" s="419">
        <v>7779</v>
      </c>
      <c r="BW163" s="419">
        <v>7881</v>
      </c>
      <c r="BX163" s="419">
        <v>7982</v>
      </c>
      <c r="BY163" s="419">
        <v>8080</v>
      </c>
      <c r="BZ163" s="419">
        <v>8176</v>
      </c>
      <c r="CA163" s="419">
        <v>8270</v>
      </c>
      <c r="CB163" s="419">
        <v>8362</v>
      </c>
      <c r="CC163" s="419">
        <v>8450</v>
      </c>
      <c r="CD163" s="419">
        <v>8536</v>
      </c>
      <c r="CE163" s="419">
        <v>8620</v>
      </c>
      <c r="CF163" s="419">
        <v>8701</v>
      </c>
      <c r="CG163" s="419">
        <v>8778</v>
      </c>
      <c r="CH163" s="419">
        <v>8852</v>
      </c>
      <c r="CI163" s="419">
        <v>8923</v>
      </c>
      <c r="CJ163" s="419">
        <v>8992</v>
      </c>
      <c r="CK163" s="419">
        <v>9058</v>
      </c>
      <c r="CL163" s="419">
        <v>9121</v>
      </c>
      <c r="CM163" s="419">
        <v>9181</v>
      </c>
      <c r="CN163" s="419">
        <v>9239</v>
      </c>
      <c r="CO163" s="419">
        <v>9293</v>
      </c>
      <c r="CP163" s="419">
        <v>9345</v>
      </c>
      <c r="CQ163" s="419">
        <v>9393</v>
      </c>
      <c r="CR163" s="419">
        <v>9441</v>
      </c>
      <c r="CS163" s="419">
        <v>9487</v>
      </c>
      <c r="CT163" s="419">
        <v>9535</v>
      </c>
      <c r="CU163" s="419">
        <v>9589</v>
      </c>
      <c r="CV163" s="419">
        <v>9644</v>
      </c>
      <c r="CW163" s="419">
        <v>9709</v>
      </c>
      <c r="CX163" s="419">
        <v>9807</v>
      </c>
      <c r="CY163" s="419">
        <v>0</v>
      </c>
      <c r="CZ163" s="419">
        <v>0</v>
      </c>
      <c r="DA163" s="419">
        <v>0</v>
      </c>
      <c r="DB163" s="419">
        <v>0</v>
      </c>
      <c r="DC163" s="419">
        <v>0</v>
      </c>
      <c r="DD163" s="419">
        <v>0</v>
      </c>
      <c r="DE163" s="419">
        <v>0</v>
      </c>
      <c r="DF163" s="419">
        <v>0</v>
      </c>
      <c r="DG163" s="419">
        <v>0</v>
      </c>
      <c r="DH163" s="419">
        <v>0</v>
      </c>
      <c r="DI163" s="419">
        <v>0</v>
      </c>
      <c r="DJ163" s="419">
        <v>0</v>
      </c>
      <c r="DK163" s="416"/>
    </row>
    <row r="164" spans="1:115" s="420" customFormat="1" ht="16.149999999999999" hidden="1">
      <c r="A164" s="423" t="s">
        <v>15</v>
      </c>
      <c r="B164" s="423">
        <v>1</v>
      </c>
      <c r="C164" s="418" t="s">
        <v>17</v>
      </c>
      <c r="D164" s="419">
        <v>0</v>
      </c>
      <c r="E164" s="419">
        <v>84</v>
      </c>
      <c r="F164" s="419">
        <v>292</v>
      </c>
      <c r="G164" s="419">
        <v>506</v>
      </c>
      <c r="H164" s="419">
        <v>725</v>
      </c>
      <c r="I164" s="419">
        <v>950</v>
      </c>
      <c r="J164" s="419">
        <v>1181</v>
      </c>
      <c r="K164" s="419">
        <v>1418</v>
      </c>
      <c r="L164" s="419">
        <v>1661</v>
      </c>
      <c r="M164" s="419">
        <v>1911</v>
      </c>
      <c r="N164" s="419">
        <v>2168</v>
      </c>
      <c r="O164" s="419">
        <v>2224</v>
      </c>
      <c r="P164" s="419">
        <v>2282</v>
      </c>
      <c r="Q164" s="419">
        <v>2341</v>
      </c>
      <c r="R164" s="419">
        <v>2401</v>
      </c>
      <c r="S164" s="419">
        <v>2463</v>
      </c>
      <c r="T164" s="419">
        <v>2527</v>
      </c>
      <c r="U164" s="419">
        <v>2593</v>
      </c>
      <c r="V164" s="419">
        <v>2660</v>
      </c>
      <c r="W164" s="419">
        <v>2728</v>
      </c>
      <c r="X164" s="419">
        <v>2798</v>
      </c>
      <c r="Y164" s="419">
        <v>2869</v>
      </c>
      <c r="Z164" s="419">
        <v>2942</v>
      </c>
      <c r="AA164" s="419">
        <v>3017</v>
      </c>
      <c r="AB164" s="419">
        <v>3093</v>
      </c>
      <c r="AC164" s="419">
        <v>3171</v>
      </c>
      <c r="AD164" s="419">
        <v>3250</v>
      </c>
      <c r="AE164" s="419">
        <v>3331</v>
      </c>
      <c r="AF164" s="419">
        <v>3413</v>
      </c>
      <c r="AG164" s="419">
        <v>3497</v>
      </c>
      <c r="AH164" s="419">
        <v>3582</v>
      </c>
      <c r="AI164" s="419">
        <v>3669</v>
      </c>
      <c r="AJ164" s="419">
        <v>3757</v>
      </c>
      <c r="AK164" s="419">
        <v>3847</v>
      </c>
      <c r="AL164" s="419">
        <v>3938</v>
      </c>
      <c r="AM164" s="419">
        <v>4030</v>
      </c>
      <c r="AN164" s="419">
        <v>4124</v>
      </c>
      <c r="AO164" s="419">
        <v>4220</v>
      </c>
      <c r="AP164" s="419">
        <v>4317</v>
      </c>
      <c r="AQ164" s="419">
        <v>4416</v>
      </c>
      <c r="AR164" s="419">
        <v>4516</v>
      </c>
      <c r="AS164" s="419">
        <v>4618</v>
      </c>
      <c r="AT164" s="419">
        <v>4722</v>
      </c>
      <c r="AU164" s="419">
        <v>4828</v>
      </c>
      <c r="AV164" s="419">
        <v>4934</v>
      </c>
      <c r="AW164" s="419">
        <v>5042</v>
      </c>
      <c r="AX164" s="419">
        <v>5152</v>
      </c>
      <c r="AY164" s="419">
        <v>5263</v>
      </c>
      <c r="AZ164" s="419">
        <v>5376</v>
      </c>
      <c r="BA164" s="419">
        <v>5489</v>
      </c>
      <c r="BB164" s="419">
        <v>5604</v>
      </c>
      <c r="BC164" s="419">
        <v>5720</v>
      </c>
      <c r="BD164" s="419">
        <v>5838</v>
      </c>
      <c r="BE164" s="419">
        <v>5956</v>
      </c>
      <c r="BF164" s="419">
        <v>6074</v>
      </c>
      <c r="BG164" s="419">
        <v>6193</v>
      </c>
      <c r="BH164" s="419">
        <v>6312</v>
      </c>
      <c r="BI164" s="419">
        <v>6432</v>
      </c>
      <c r="BJ164" s="419">
        <v>6551</v>
      </c>
      <c r="BK164" s="419">
        <v>6667</v>
      </c>
      <c r="BL164" s="419">
        <v>6783</v>
      </c>
      <c r="BM164" s="419">
        <v>6898</v>
      </c>
      <c r="BN164" s="419">
        <v>7012</v>
      </c>
      <c r="BO164" s="419">
        <v>7125</v>
      </c>
      <c r="BP164" s="419">
        <v>7238</v>
      </c>
      <c r="BQ164" s="419">
        <v>7349</v>
      </c>
      <c r="BR164" s="419">
        <v>7459</v>
      </c>
      <c r="BS164" s="419">
        <v>7568</v>
      </c>
      <c r="BT164" s="419">
        <v>7674</v>
      </c>
      <c r="BU164" s="419">
        <v>7779</v>
      </c>
      <c r="BV164" s="419">
        <v>7881</v>
      </c>
      <c r="BW164" s="419">
        <v>7982</v>
      </c>
      <c r="BX164" s="419">
        <v>8080</v>
      </c>
      <c r="BY164" s="419">
        <v>8176</v>
      </c>
      <c r="BZ164" s="419">
        <v>8270</v>
      </c>
      <c r="CA164" s="419">
        <v>8362</v>
      </c>
      <c r="CB164" s="419">
        <v>8450</v>
      </c>
      <c r="CC164" s="419">
        <v>8536</v>
      </c>
      <c r="CD164" s="419">
        <v>8620</v>
      </c>
      <c r="CE164" s="419">
        <v>8701</v>
      </c>
      <c r="CF164" s="419">
        <v>8778</v>
      </c>
      <c r="CG164" s="419">
        <v>8852</v>
      </c>
      <c r="CH164" s="419">
        <v>8923</v>
      </c>
      <c r="CI164" s="419">
        <v>8992</v>
      </c>
      <c r="CJ164" s="419">
        <v>9058</v>
      </c>
      <c r="CK164" s="419">
        <v>9121</v>
      </c>
      <c r="CL164" s="419">
        <v>9181</v>
      </c>
      <c r="CM164" s="419">
        <v>9239</v>
      </c>
      <c r="CN164" s="419">
        <v>9293</v>
      </c>
      <c r="CO164" s="419">
        <v>9345</v>
      </c>
      <c r="CP164" s="419">
        <v>9393</v>
      </c>
      <c r="CQ164" s="419">
        <v>9441</v>
      </c>
      <c r="CR164" s="419">
        <v>9487</v>
      </c>
      <c r="CS164" s="419">
        <v>9535</v>
      </c>
      <c r="CT164" s="419">
        <v>9589</v>
      </c>
      <c r="CU164" s="419">
        <v>9644</v>
      </c>
      <c r="CV164" s="419">
        <v>9709</v>
      </c>
      <c r="CW164" s="419">
        <v>9807</v>
      </c>
      <c r="CX164" s="419">
        <v>0</v>
      </c>
      <c r="CY164" s="419">
        <v>0</v>
      </c>
      <c r="CZ164" s="419">
        <v>0</v>
      </c>
      <c r="DA164" s="419">
        <v>0</v>
      </c>
      <c r="DB164" s="419">
        <v>0</v>
      </c>
      <c r="DC164" s="419">
        <v>0</v>
      </c>
      <c r="DD164" s="419">
        <v>0</v>
      </c>
      <c r="DE164" s="419">
        <v>0</v>
      </c>
      <c r="DF164" s="419">
        <v>0</v>
      </c>
      <c r="DG164" s="419">
        <v>0</v>
      </c>
      <c r="DH164" s="419">
        <v>0</v>
      </c>
      <c r="DI164" s="419">
        <v>0</v>
      </c>
      <c r="DJ164" s="419">
        <v>0</v>
      </c>
      <c r="DK164" s="416"/>
    </row>
    <row r="165" spans="1:115" s="420" customFormat="1" ht="16.149999999999999" hidden="1">
      <c r="A165" s="423" t="s">
        <v>15</v>
      </c>
      <c r="B165" s="423">
        <v>1</v>
      </c>
      <c r="C165" s="418" t="s">
        <v>18</v>
      </c>
      <c r="D165" s="419">
        <v>0</v>
      </c>
      <c r="E165" s="419">
        <v>86</v>
      </c>
      <c r="F165" s="419">
        <v>300</v>
      </c>
      <c r="G165" s="419">
        <v>519</v>
      </c>
      <c r="H165" s="419">
        <v>743</v>
      </c>
      <c r="I165" s="419">
        <v>974</v>
      </c>
      <c r="J165" s="419">
        <v>1211</v>
      </c>
      <c r="K165" s="419">
        <v>1454</v>
      </c>
      <c r="L165" s="419">
        <v>1703</v>
      </c>
      <c r="M165" s="419">
        <v>1960</v>
      </c>
      <c r="N165" s="419">
        <v>2224</v>
      </c>
      <c r="O165" s="419">
        <v>2282</v>
      </c>
      <c r="P165" s="419">
        <v>2341</v>
      </c>
      <c r="Q165" s="419">
        <v>2401</v>
      </c>
      <c r="R165" s="419">
        <v>2463</v>
      </c>
      <c r="S165" s="419">
        <v>2527</v>
      </c>
      <c r="T165" s="419">
        <v>2593</v>
      </c>
      <c r="U165" s="419">
        <v>2660</v>
      </c>
      <c r="V165" s="419">
        <v>2728</v>
      </c>
      <c r="W165" s="419">
        <v>2798</v>
      </c>
      <c r="X165" s="419">
        <v>2869</v>
      </c>
      <c r="Y165" s="419">
        <v>2942</v>
      </c>
      <c r="Z165" s="419">
        <v>3017</v>
      </c>
      <c r="AA165" s="419">
        <v>3093</v>
      </c>
      <c r="AB165" s="419">
        <v>3171</v>
      </c>
      <c r="AC165" s="419">
        <v>3250</v>
      </c>
      <c r="AD165" s="419">
        <v>3331</v>
      </c>
      <c r="AE165" s="419">
        <v>3413</v>
      </c>
      <c r="AF165" s="419">
        <v>3497</v>
      </c>
      <c r="AG165" s="419">
        <v>3582</v>
      </c>
      <c r="AH165" s="419">
        <v>3669</v>
      </c>
      <c r="AI165" s="419">
        <v>3757</v>
      </c>
      <c r="AJ165" s="419">
        <v>3847</v>
      </c>
      <c r="AK165" s="419">
        <v>3938</v>
      </c>
      <c r="AL165" s="419">
        <v>4030</v>
      </c>
      <c r="AM165" s="419">
        <v>4124</v>
      </c>
      <c r="AN165" s="419">
        <v>4220</v>
      </c>
      <c r="AO165" s="419">
        <v>4317</v>
      </c>
      <c r="AP165" s="419">
        <v>4416</v>
      </c>
      <c r="AQ165" s="419">
        <v>4516</v>
      </c>
      <c r="AR165" s="419">
        <v>4618</v>
      </c>
      <c r="AS165" s="419">
        <v>4722</v>
      </c>
      <c r="AT165" s="419">
        <v>4828</v>
      </c>
      <c r="AU165" s="419">
        <v>4934</v>
      </c>
      <c r="AV165" s="419">
        <v>5042</v>
      </c>
      <c r="AW165" s="419">
        <v>5152</v>
      </c>
      <c r="AX165" s="419">
        <v>5263</v>
      </c>
      <c r="AY165" s="419">
        <v>5376</v>
      </c>
      <c r="AZ165" s="419">
        <v>5489</v>
      </c>
      <c r="BA165" s="419">
        <v>5604</v>
      </c>
      <c r="BB165" s="419">
        <v>5720</v>
      </c>
      <c r="BC165" s="419">
        <v>5838</v>
      </c>
      <c r="BD165" s="419">
        <v>5956</v>
      </c>
      <c r="BE165" s="419">
        <v>6074</v>
      </c>
      <c r="BF165" s="419">
        <v>6193</v>
      </c>
      <c r="BG165" s="419">
        <v>6312</v>
      </c>
      <c r="BH165" s="419">
        <v>6432</v>
      </c>
      <c r="BI165" s="419">
        <v>6551</v>
      </c>
      <c r="BJ165" s="419">
        <v>6667</v>
      </c>
      <c r="BK165" s="419">
        <v>6783</v>
      </c>
      <c r="BL165" s="419">
        <v>6898</v>
      </c>
      <c r="BM165" s="419">
        <v>7012</v>
      </c>
      <c r="BN165" s="419">
        <v>7125</v>
      </c>
      <c r="BO165" s="419">
        <v>7238</v>
      </c>
      <c r="BP165" s="419">
        <v>7349</v>
      </c>
      <c r="BQ165" s="419">
        <v>7459</v>
      </c>
      <c r="BR165" s="419">
        <v>7568</v>
      </c>
      <c r="BS165" s="419">
        <v>7674</v>
      </c>
      <c r="BT165" s="419">
        <v>7779</v>
      </c>
      <c r="BU165" s="419">
        <v>7881</v>
      </c>
      <c r="BV165" s="419">
        <v>7982</v>
      </c>
      <c r="BW165" s="419">
        <v>8080</v>
      </c>
      <c r="BX165" s="419">
        <v>8176</v>
      </c>
      <c r="BY165" s="419">
        <v>8270</v>
      </c>
      <c r="BZ165" s="419">
        <v>8362</v>
      </c>
      <c r="CA165" s="419">
        <v>8450</v>
      </c>
      <c r="CB165" s="419">
        <v>8536</v>
      </c>
      <c r="CC165" s="419">
        <v>8620</v>
      </c>
      <c r="CD165" s="419">
        <v>8701</v>
      </c>
      <c r="CE165" s="419">
        <v>8778</v>
      </c>
      <c r="CF165" s="419">
        <v>8852</v>
      </c>
      <c r="CG165" s="419">
        <v>8923</v>
      </c>
      <c r="CH165" s="419">
        <v>8992</v>
      </c>
      <c r="CI165" s="419">
        <v>9058</v>
      </c>
      <c r="CJ165" s="419">
        <v>9121</v>
      </c>
      <c r="CK165" s="419">
        <v>9181</v>
      </c>
      <c r="CL165" s="419">
        <v>9239</v>
      </c>
      <c r="CM165" s="419">
        <v>9293</v>
      </c>
      <c r="CN165" s="419">
        <v>9345</v>
      </c>
      <c r="CO165" s="419">
        <v>9393</v>
      </c>
      <c r="CP165" s="419">
        <v>9441</v>
      </c>
      <c r="CQ165" s="419">
        <v>9487</v>
      </c>
      <c r="CR165" s="419">
        <v>9535</v>
      </c>
      <c r="CS165" s="419">
        <v>9589</v>
      </c>
      <c r="CT165" s="419">
        <v>9644</v>
      </c>
      <c r="CU165" s="419">
        <v>9709</v>
      </c>
      <c r="CV165" s="419">
        <v>9807</v>
      </c>
      <c r="CW165" s="419">
        <v>0</v>
      </c>
      <c r="CX165" s="419">
        <v>0</v>
      </c>
      <c r="CY165" s="419">
        <v>0</v>
      </c>
      <c r="CZ165" s="419">
        <v>0</v>
      </c>
      <c r="DA165" s="419">
        <v>0</v>
      </c>
      <c r="DB165" s="419">
        <v>0</v>
      </c>
      <c r="DC165" s="419">
        <v>0</v>
      </c>
      <c r="DD165" s="419">
        <v>0</v>
      </c>
      <c r="DE165" s="419">
        <v>0</v>
      </c>
      <c r="DF165" s="419">
        <v>0</v>
      </c>
      <c r="DG165" s="419">
        <v>0</v>
      </c>
      <c r="DH165" s="419">
        <v>0</v>
      </c>
      <c r="DI165" s="419">
        <v>0</v>
      </c>
      <c r="DJ165" s="419">
        <v>0</v>
      </c>
      <c r="DK165" s="416"/>
    </row>
    <row r="166" spans="1:115" s="420" customFormat="1" ht="16.149999999999999" hidden="1">
      <c r="A166" s="423" t="s">
        <v>15</v>
      </c>
      <c r="B166" s="423">
        <v>1</v>
      </c>
      <c r="C166" s="418" t="s">
        <v>19</v>
      </c>
      <c r="D166" s="419">
        <v>0</v>
      </c>
      <c r="E166" s="419">
        <v>88</v>
      </c>
      <c r="F166" s="419">
        <v>307</v>
      </c>
      <c r="G166" s="419">
        <v>532</v>
      </c>
      <c r="H166" s="419">
        <v>762</v>
      </c>
      <c r="I166" s="419">
        <v>998</v>
      </c>
      <c r="J166" s="419">
        <v>1241</v>
      </c>
      <c r="K166" s="419">
        <v>1491</v>
      </c>
      <c r="L166" s="419">
        <v>1747</v>
      </c>
      <c r="M166" s="419">
        <v>2011</v>
      </c>
      <c r="N166" s="419">
        <v>2282</v>
      </c>
      <c r="O166" s="419">
        <v>2341</v>
      </c>
      <c r="P166" s="419">
        <v>2401</v>
      </c>
      <c r="Q166" s="419">
        <v>2463</v>
      </c>
      <c r="R166" s="419">
        <v>2527</v>
      </c>
      <c r="S166" s="419">
        <v>2593</v>
      </c>
      <c r="T166" s="419">
        <v>2660</v>
      </c>
      <c r="U166" s="419">
        <v>2728</v>
      </c>
      <c r="V166" s="419">
        <v>2798</v>
      </c>
      <c r="W166" s="419">
        <v>2869</v>
      </c>
      <c r="X166" s="419">
        <v>2942</v>
      </c>
      <c r="Y166" s="419">
        <v>3017</v>
      </c>
      <c r="Z166" s="419">
        <v>3093</v>
      </c>
      <c r="AA166" s="419">
        <v>3171</v>
      </c>
      <c r="AB166" s="419">
        <v>3250</v>
      </c>
      <c r="AC166" s="419">
        <v>3331</v>
      </c>
      <c r="AD166" s="419">
        <v>3413</v>
      </c>
      <c r="AE166" s="419">
        <v>3497</v>
      </c>
      <c r="AF166" s="419">
        <v>3582</v>
      </c>
      <c r="AG166" s="419">
        <v>3669</v>
      </c>
      <c r="AH166" s="419">
        <v>3757</v>
      </c>
      <c r="AI166" s="419">
        <v>3847</v>
      </c>
      <c r="AJ166" s="419">
        <v>3938</v>
      </c>
      <c r="AK166" s="419">
        <v>4030</v>
      </c>
      <c r="AL166" s="419">
        <v>4124</v>
      </c>
      <c r="AM166" s="419">
        <v>4220</v>
      </c>
      <c r="AN166" s="419">
        <v>4317</v>
      </c>
      <c r="AO166" s="419">
        <v>4416</v>
      </c>
      <c r="AP166" s="419">
        <v>4516</v>
      </c>
      <c r="AQ166" s="419">
        <v>4618</v>
      </c>
      <c r="AR166" s="419">
        <v>4722</v>
      </c>
      <c r="AS166" s="419">
        <v>4828</v>
      </c>
      <c r="AT166" s="419">
        <v>4934</v>
      </c>
      <c r="AU166" s="419">
        <v>5042</v>
      </c>
      <c r="AV166" s="419">
        <v>5152</v>
      </c>
      <c r="AW166" s="419">
        <v>5263</v>
      </c>
      <c r="AX166" s="419">
        <v>5376</v>
      </c>
      <c r="AY166" s="419">
        <v>5489</v>
      </c>
      <c r="AZ166" s="419">
        <v>5604</v>
      </c>
      <c r="BA166" s="419">
        <v>5720</v>
      </c>
      <c r="BB166" s="419">
        <v>5838</v>
      </c>
      <c r="BC166" s="419">
        <v>5956</v>
      </c>
      <c r="BD166" s="419">
        <v>6074</v>
      </c>
      <c r="BE166" s="419">
        <v>6193</v>
      </c>
      <c r="BF166" s="419">
        <v>6312</v>
      </c>
      <c r="BG166" s="419">
        <v>6432</v>
      </c>
      <c r="BH166" s="419">
        <v>6551</v>
      </c>
      <c r="BI166" s="419">
        <v>6667</v>
      </c>
      <c r="BJ166" s="419">
        <v>6783</v>
      </c>
      <c r="BK166" s="419">
        <v>6898</v>
      </c>
      <c r="BL166" s="419">
        <v>7012</v>
      </c>
      <c r="BM166" s="419">
        <v>7125</v>
      </c>
      <c r="BN166" s="419">
        <v>7238</v>
      </c>
      <c r="BO166" s="419">
        <v>7349</v>
      </c>
      <c r="BP166" s="419">
        <v>7459</v>
      </c>
      <c r="BQ166" s="419">
        <v>7568</v>
      </c>
      <c r="BR166" s="419">
        <v>7674</v>
      </c>
      <c r="BS166" s="419">
        <v>7779</v>
      </c>
      <c r="BT166" s="419">
        <v>7881</v>
      </c>
      <c r="BU166" s="419">
        <v>7982</v>
      </c>
      <c r="BV166" s="419">
        <v>8080</v>
      </c>
      <c r="BW166" s="419">
        <v>8176</v>
      </c>
      <c r="BX166" s="419">
        <v>8270</v>
      </c>
      <c r="BY166" s="419">
        <v>8362</v>
      </c>
      <c r="BZ166" s="419">
        <v>8450</v>
      </c>
      <c r="CA166" s="419">
        <v>8536</v>
      </c>
      <c r="CB166" s="419">
        <v>8620</v>
      </c>
      <c r="CC166" s="419">
        <v>8701</v>
      </c>
      <c r="CD166" s="419">
        <v>8778</v>
      </c>
      <c r="CE166" s="419">
        <v>8852</v>
      </c>
      <c r="CF166" s="419">
        <v>8923</v>
      </c>
      <c r="CG166" s="419">
        <v>8992</v>
      </c>
      <c r="CH166" s="419">
        <v>9058</v>
      </c>
      <c r="CI166" s="419">
        <v>9121</v>
      </c>
      <c r="CJ166" s="419">
        <v>9181</v>
      </c>
      <c r="CK166" s="419">
        <v>9239</v>
      </c>
      <c r="CL166" s="419">
        <v>9293</v>
      </c>
      <c r="CM166" s="419">
        <v>9345</v>
      </c>
      <c r="CN166" s="419">
        <v>9393</v>
      </c>
      <c r="CO166" s="419">
        <v>9441</v>
      </c>
      <c r="CP166" s="419">
        <v>9487</v>
      </c>
      <c r="CQ166" s="419">
        <v>9535</v>
      </c>
      <c r="CR166" s="419">
        <v>9589</v>
      </c>
      <c r="CS166" s="419">
        <v>9644</v>
      </c>
      <c r="CT166" s="419">
        <v>9709</v>
      </c>
      <c r="CU166" s="419">
        <v>9807</v>
      </c>
      <c r="CV166" s="419">
        <v>0</v>
      </c>
      <c r="CW166" s="419">
        <v>0</v>
      </c>
      <c r="CX166" s="419">
        <v>0</v>
      </c>
      <c r="CY166" s="419">
        <v>0</v>
      </c>
      <c r="CZ166" s="419">
        <v>0</v>
      </c>
      <c r="DA166" s="419">
        <v>0</v>
      </c>
      <c r="DB166" s="419">
        <v>0</v>
      </c>
      <c r="DC166" s="419">
        <v>0</v>
      </c>
      <c r="DD166" s="419">
        <v>0</v>
      </c>
      <c r="DE166" s="419">
        <v>0</v>
      </c>
      <c r="DF166" s="419">
        <v>0</v>
      </c>
      <c r="DG166" s="419">
        <v>0</v>
      </c>
      <c r="DH166" s="419">
        <v>0</v>
      </c>
      <c r="DI166" s="419">
        <v>0</v>
      </c>
      <c r="DJ166" s="419">
        <v>0</v>
      </c>
      <c r="DK166" s="416"/>
    </row>
    <row r="167" spans="1:115" s="420" customFormat="1" ht="16.149999999999999" hidden="1">
      <c r="A167" s="423" t="s">
        <v>15</v>
      </c>
      <c r="B167" s="423">
        <v>1</v>
      </c>
      <c r="C167" s="418" t="s">
        <v>20</v>
      </c>
      <c r="D167" s="419">
        <v>0</v>
      </c>
      <c r="E167" s="419">
        <v>91</v>
      </c>
      <c r="F167" s="419">
        <v>315</v>
      </c>
      <c r="G167" s="419">
        <v>545</v>
      </c>
      <c r="H167" s="419">
        <v>781</v>
      </c>
      <c r="I167" s="419">
        <v>1023</v>
      </c>
      <c r="J167" s="419">
        <v>1273</v>
      </c>
      <c r="K167" s="419">
        <v>1529</v>
      </c>
      <c r="L167" s="419">
        <v>1792</v>
      </c>
      <c r="M167" s="419">
        <v>2063</v>
      </c>
      <c r="N167" s="419">
        <v>2341</v>
      </c>
      <c r="O167" s="419">
        <v>2401</v>
      </c>
      <c r="P167" s="419">
        <v>2463</v>
      </c>
      <c r="Q167" s="419">
        <v>2527</v>
      </c>
      <c r="R167" s="419">
        <v>2593</v>
      </c>
      <c r="S167" s="419">
        <v>2660</v>
      </c>
      <c r="T167" s="419">
        <v>2728</v>
      </c>
      <c r="U167" s="419">
        <v>2798</v>
      </c>
      <c r="V167" s="419">
        <v>2869</v>
      </c>
      <c r="W167" s="419">
        <v>2942</v>
      </c>
      <c r="X167" s="419">
        <v>3017</v>
      </c>
      <c r="Y167" s="419">
        <v>3093</v>
      </c>
      <c r="Z167" s="419">
        <v>3171</v>
      </c>
      <c r="AA167" s="419">
        <v>3250</v>
      </c>
      <c r="AB167" s="419">
        <v>3331</v>
      </c>
      <c r="AC167" s="419">
        <v>3413</v>
      </c>
      <c r="AD167" s="419">
        <v>3497</v>
      </c>
      <c r="AE167" s="419">
        <v>3582</v>
      </c>
      <c r="AF167" s="419">
        <v>3669</v>
      </c>
      <c r="AG167" s="419">
        <v>3757</v>
      </c>
      <c r="AH167" s="419">
        <v>3847</v>
      </c>
      <c r="AI167" s="419">
        <v>3938</v>
      </c>
      <c r="AJ167" s="419">
        <v>4030</v>
      </c>
      <c r="AK167" s="419">
        <v>4124</v>
      </c>
      <c r="AL167" s="419">
        <v>4220</v>
      </c>
      <c r="AM167" s="419">
        <v>4317</v>
      </c>
      <c r="AN167" s="419">
        <v>4416</v>
      </c>
      <c r="AO167" s="419">
        <v>4516</v>
      </c>
      <c r="AP167" s="419">
        <v>4618</v>
      </c>
      <c r="AQ167" s="419">
        <v>4722</v>
      </c>
      <c r="AR167" s="419">
        <v>4828</v>
      </c>
      <c r="AS167" s="419">
        <v>4934</v>
      </c>
      <c r="AT167" s="419">
        <v>5042</v>
      </c>
      <c r="AU167" s="419">
        <v>5152</v>
      </c>
      <c r="AV167" s="419">
        <v>5263</v>
      </c>
      <c r="AW167" s="419">
        <v>5376</v>
      </c>
      <c r="AX167" s="419">
        <v>5489</v>
      </c>
      <c r="AY167" s="419">
        <v>5604</v>
      </c>
      <c r="AZ167" s="419">
        <v>5720</v>
      </c>
      <c r="BA167" s="419">
        <v>5838</v>
      </c>
      <c r="BB167" s="419">
        <v>5956</v>
      </c>
      <c r="BC167" s="419">
        <v>6074</v>
      </c>
      <c r="BD167" s="419">
        <v>6193</v>
      </c>
      <c r="BE167" s="419">
        <v>6312</v>
      </c>
      <c r="BF167" s="419">
        <v>6432</v>
      </c>
      <c r="BG167" s="419">
        <v>6551</v>
      </c>
      <c r="BH167" s="419">
        <v>6667</v>
      </c>
      <c r="BI167" s="419">
        <v>6783</v>
      </c>
      <c r="BJ167" s="419">
        <v>6898</v>
      </c>
      <c r="BK167" s="419">
        <v>7012</v>
      </c>
      <c r="BL167" s="419">
        <v>7125</v>
      </c>
      <c r="BM167" s="419">
        <v>7238</v>
      </c>
      <c r="BN167" s="419">
        <v>7349</v>
      </c>
      <c r="BO167" s="419">
        <v>7459</v>
      </c>
      <c r="BP167" s="419">
        <v>7568</v>
      </c>
      <c r="BQ167" s="419">
        <v>7674</v>
      </c>
      <c r="BR167" s="419">
        <v>7779</v>
      </c>
      <c r="BS167" s="419">
        <v>7881</v>
      </c>
      <c r="BT167" s="419">
        <v>7982</v>
      </c>
      <c r="BU167" s="419">
        <v>8080</v>
      </c>
      <c r="BV167" s="419">
        <v>8176</v>
      </c>
      <c r="BW167" s="419">
        <v>8270</v>
      </c>
      <c r="BX167" s="419">
        <v>8362</v>
      </c>
      <c r="BY167" s="419">
        <v>8450</v>
      </c>
      <c r="BZ167" s="419">
        <v>8536</v>
      </c>
      <c r="CA167" s="419">
        <v>8620</v>
      </c>
      <c r="CB167" s="419">
        <v>8701</v>
      </c>
      <c r="CC167" s="419">
        <v>8778</v>
      </c>
      <c r="CD167" s="419">
        <v>8852</v>
      </c>
      <c r="CE167" s="419">
        <v>8923</v>
      </c>
      <c r="CF167" s="419">
        <v>8992</v>
      </c>
      <c r="CG167" s="419">
        <v>9058</v>
      </c>
      <c r="CH167" s="419">
        <v>9121</v>
      </c>
      <c r="CI167" s="419">
        <v>9181</v>
      </c>
      <c r="CJ167" s="419">
        <v>9239</v>
      </c>
      <c r="CK167" s="419">
        <v>9293</v>
      </c>
      <c r="CL167" s="419">
        <v>9345</v>
      </c>
      <c r="CM167" s="419">
        <v>9393</v>
      </c>
      <c r="CN167" s="419">
        <v>9441</v>
      </c>
      <c r="CO167" s="419">
        <v>9487</v>
      </c>
      <c r="CP167" s="419">
        <v>9535</v>
      </c>
      <c r="CQ167" s="419">
        <v>9589</v>
      </c>
      <c r="CR167" s="419">
        <v>9644</v>
      </c>
      <c r="CS167" s="419">
        <v>9709</v>
      </c>
      <c r="CT167" s="419">
        <v>9807</v>
      </c>
      <c r="CU167" s="419">
        <v>0</v>
      </c>
      <c r="CV167" s="419">
        <v>0</v>
      </c>
      <c r="CW167" s="419">
        <v>0</v>
      </c>
      <c r="CX167" s="419">
        <v>0</v>
      </c>
      <c r="CY167" s="419">
        <v>0</v>
      </c>
      <c r="CZ167" s="419">
        <v>0</v>
      </c>
      <c r="DA167" s="419">
        <v>0</v>
      </c>
      <c r="DB167" s="419">
        <v>0</v>
      </c>
      <c r="DC167" s="419">
        <v>0</v>
      </c>
      <c r="DD167" s="419">
        <v>0</v>
      </c>
      <c r="DE167" s="419">
        <v>0</v>
      </c>
      <c r="DF167" s="419">
        <v>0</v>
      </c>
      <c r="DG167" s="419">
        <v>0</v>
      </c>
      <c r="DH167" s="419">
        <v>0</v>
      </c>
      <c r="DI167" s="419">
        <v>0</v>
      </c>
      <c r="DJ167" s="419">
        <v>0</v>
      </c>
      <c r="DK167" s="416"/>
    </row>
    <row r="168" spans="1:115" s="420" customFormat="1" ht="16.149999999999999" hidden="1">
      <c r="A168" s="423" t="s">
        <v>15</v>
      </c>
      <c r="B168" s="423">
        <v>1</v>
      </c>
      <c r="C168" s="418" t="s">
        <v>21</v>
      </c>
      <c r="D168" s="419">
        <v>0</v>
      </c>
      <c r="E168" s="419">
        <v>93</v>
      </c>
      <c r="F168" s="419">
        <v>323</v>
      </c>
      <c r="G168" s="419">
        <v>559</v>
      </c>
      <c r="H168" s="419">
        <v>801</v>
      </c>
      <c r="I168" s="419">
        <v>1050</v>
      </c>
      <c r="J168" s="419">
        <v>1305</v>
      </c>
      <c r="K168" s="419">
        <v>1568</v>
      </c>
      <c r="L168" s="419">
        <v>1838</v>
      </c>
      <c r="M168" s="419">
        <v>2116</v>
      </c>
      <c r="N168" s="419">
        <v>2401</v>
      </c>
      <c r="O168" s="419">
        <v>2463</v>
      </c>
      <c r="P168" s="419">
        <v>2527</v>
      </c>
      <c r="Q168" s="419">
        <v>2593</v>
      </c>
      <c r="R168" s="419">
        <v>2660</v>
      </c>
      <c r="S168" s="419">
        <v>2728</v>
      </c>
      <c r="T168" s="419">
        <v>2798</v>
      </c>
      <c r="U168" s="419">
        <v>2869</v>
      </c>
      <c r="V168" s="419">
        <v>2942</v>
      </c>
      <c r="W168" s="419">
        <v>3017</v>
      </c>
      <c r="X168" s="419">
        <v>3093</v>
      </c>
      <c r="Y168" s="419">
        <v>3171</v>
      </c>
      <c r="Z168" s="419">
        <v>3250</v>
      </c>
      <c r="AA168" s="419">
        <v>3331</v>
      </c>
      <c r="AB168" s="419">
        <v>3413</v>
      </c>
      <c r="AC168" s="419">
        <v>3497</v>
      </c>
      <c r="AD168" s="419">
        <v>3582</v>
      </c>
      <c r="AE168" s="419">
        <v>3669</v>
      </c>
      <c r="AF168" s="419">
        <v>3757</v>
      </c>
      <c r="AG168" s="419">
        <v>3847</v>
      </c>
      <c r="AH168" s="419">
        <v>3938</v>
      </c>
      <c r="AI168" s="419">
        <v>4030</v>
      </c>
      <c r="AJ168" s="419">
        <v>4124</v>
      </c>
      <c r="AK168" s="419">
        <v>4220</v>
      </c>
      <c r="AL168" s="419">
        <v>4317</v>
      </c>
      <c r="AM168" s="419">
        <v>4416</v>
      </c>
      <c r="AN168" s="419">
        <v>4516</v>
      </c>
      <c r="AO168" s="419">
        <v>4618</v>
      </c>
      <c r="AP168" s="419">
        <v>4722</v>
      </c>
      <c r="AQ168" s="419">
        <v>4828</v>
      </c>
      <c r="AR168" s="419">
        <v>4934</v>
      </c>
      <c r="AS168" s="419">
        <v>5042</v>
      </c>
      <c r="AT168" s="419">
        <v>5152</v>
      </c>
      <c r="AU168" s="419">
        <v>5263</v>
      </c>
      <c r="AV168" s="419">
        <v>5376</v>
      </c>
      <c r="AW168" s="419">
        <v>5489</v>
      </c>
      <c r="AX168" s="419">
        <v>5604</v>
      </c>
      <c r="AY168" s="419">
        <v>5720</v>
      </c>
      <c r="AZ168" s="419">
        <v>5838</v>
      </c>
      <c r="BA168" s="419">
        <v>5956</v>
      </c>
      <c r="BB168" s="419">
        <v>6074</v>
      </c>
      <c r="BC168" s="419">
        <v>6193</v>
      </c>
      <c r="BD168" s="419">
        <v>6312</v>
      </c>
      <c r="BE168" s="419">
        <v>6432</v>
      </c>
      <c r="BF168" s="419">
        <v>6551</v>
      </c>
      <c r="BG168" s="419">
        <v>6667</v>
      </c>
      <c r="BH168" s="419">
        <v>6783</v>
      </c>
      <c r="BI168" s="419">
        <v>6898</v>
      </c>
      <c r="BJ168" s="419">
        <v>7012</v>
      </c>
      <c r="BK168" s="419">
        <v>7125</v>
      </c>
      <c r="BL168" s="419">
        <v>7238</v>
      </c>
      <c r="BM168" s="419">
        <v>7349</v>
      </c>
      <c r="BN168" s="419">
        <v>7459</v>
      </c>
      <c r="BO168" s="419">
        <v>7568</v>
      </c>
      <c r="BP168" s="419">
        <v>7674</v>
      </c>
      <c r="BQ168" s="419">
        <v>7779</v>
      </c>
      <c r="BR168" s="419">
        <v>7881</v>
      </c>
      <c r="BS168" s="419">
        <v>7982</v>
      </c>
      <c r="BT168" s="419">
        <v>8080</v>
      </c>
      <c r="BU168" s="419">
        <v>8176</v>
      </c>
      <c r="BV168" s="419">
        <v>8270</v>
      </c>
      <c r="BW168" s="419">
        <v>8362</v>
      </c>
      <c r="BX168" s="419">
        <v>8450</v>
      </c>
      <c r="BY168" s="419">
        <v>8536</v>
      </c>
      <c r="BZ168" s="419">
        <v>8620</v>
      </c>
      <c r="CA168" s="419">
        <v>8701</v>
      </c>
      <c r="CB168" s="419">
        <v>8778</v>
      </c>
      <c r="CC168" s="419">
        <v>8852</v>
      </c>
      <c r="CD168" s="419">
        <v>8923</v>
      </c>
      <c r="CE168" s="419">
        <v>8992</v>
      </c>
      <c r="CF168" s="419">
        <v>9058</v>
      </c>
      <c r="CG168" s="419">
        <v>9121</v>
      </c>
      <c r="CH168" s="419">
        <v>9181</v>
      </c>
      <c r="CI168" s="419">
        <v>9239</v>
      </c>
      <c r="CJ168" s="419">
        <v>9293</v>
      </c>
      <c r="CK168" s="419">
        <v>9345</v>
      </c>
      <c r="CL168" s="419">
        <v>9393</v>
      </c>
      <c r="CM168" s="419">
        <v>9441</v>
      </c>
      <c r="CN168" s="419">
        <v>9487</v>
      </c>
      <c r="CO168" s="419">
        <v>9535</v>
      </c>
      <c r="CP168" s="419">
        <v>9589</v>
      </c>
      <c r="CQ168" s="419">
        <v>9644</v>
      </c>
      <c r="CR168" s="419">
        <v>9709</v>
      </c>
      <c r="CS168" s="419">
        <v>9807</v>
      </c>
      <c r="CT168" s="419">
        <v>0</v>
      </c>
      <c r="CU168" s="419">
        <v>0</v>
      </c>
      <c r="CV168" s="419">
        <v>0</v>
      </c>
      <c r="CW168" s="419">
        <v>0</v>
      </c>
      <c r="CX168" s="419">
        <v>0</v>
      </c>
      <c r="CY168" s="419">
        <v>0</v>
      </c>
      <c r="CZ168" s="419">
        <v>0</v>
      </c>
      <c r="DA168" s="419">
        <v>0</v>
      </c>
      <c r="DB168" s="419">
        <v>0</v>
      </c>
      <c r="DC168" s="419">
        <v>0</v>
      </c>
      <c r="DD168" s="419">
        <v>0</v>
      </c>
      <c r="DE168" s="419">
        <v>0</v>
      </c>
      <c r="DF168" s="419">
        <v>0</v>
      </c>
      <c r="DG168" s="419">
        <v>0</v>
      </c>
      <c r="DH168" s="419">
        <v>0</v>
      </c>
      <c r="DI168" s="419">
        <v>0</v>
      </c>
      <c r="DJ168" s="419">
        <v>0</v>
      </c>
      <c r="DK168" s="416"/>
    </row>
    <row r="169" spans="1:115" s="420" customFormat="1" ht="16.149999999999999" hidden="1">
      <c r="A169" s="423" t="s">
        <v>15</v>
      </c>
      <c r="B169" s="423">
        <v>1</v>
      </c>
      <c r="C169" s="418" t="s">
        <v>22</v>
      </c>
      <c r="D169" s="419">
        <v>0</v>
      </c>
      <c r="E169" s="419">
        <v>95</v>
      </c>
      <c r="F169" s="419">
        <v>331</v>
      </c>
      <c r="G169" s="419">
        <v>573</v>
      </c>
      <c r="H169" s="419">
        <v>821</v>
      </c>
      <c r="I169" s="419">
        <v>1077</v>
      </c>
      <c r="J169" s="419">
        <v>1339</v>
      </c>
      <c r="K169" s="419">
        <v>1609</v>
      </c>
      <c r="L169" s="419">
        <v>1886</v>
      </c>
      <c r="M169" s="419">
        <v>2171</v>
      </c>
      <c r="N169" s="419">
        <v>2463</v>
      </c>
      <c r="O169" s="419">
        <v>2527</v>
      </c>
      <c r="P169" s="419">
        <v>2593</v>
      </c>
      <c r="Q169" s="419">
        <v>2660</v>
      </c>
      <c r="R169" s="419">
        <v>2728</v>
      </c>
      <c r="S169" s="419">
        <v>2798</v>
      </c>
      <c r="T169" s="419">
        <v>2869</v>
      </c>
      <c r="U169" s="419">
        <v>2942</v>
      </c>
      <c r="V169" s="419">
        <v>3017</v>
      </c>
      <c r="W169" s="419">
        <v>3093</v>
      </c>
      <c r="X169" s="419">
        <v>3171</v>
      </c>
      <c r="Y169" s="419">
        <v>3250</v>
      </c>
      <c r="Z169" s="419">
        <v>3331</v>
      </c>
      <c r="AA169" s="419">
        <v>3413</v>
      </c>
      <c r="AB169" s="419">
        <v>3497</v>
      </c>
      <c r="AC169" s="419">
        <v>3582</v>
      </c>
      <c r="AD169" s="419">
        <v>3669</v>
      </c>
      <c r="AE169" s="419">
        <v>3757</v>
      </c>
      <c r="AF169" s="419">
        <v>3847</v>
      </c>
      <c r="AG169" s="419">
        <v>3938</v>
      </c>
      <c r="AH169" s="419">
        <v>4030</v>
      </c>
      <c r="AI169" s="419">
        <v>4124</v>
      </c>
      <c r="AJ169" s="419">
        <v>4220</v>
      </c>
      <c r="AK169" s="419">
        <v>4317</v>
      </c>
      <c r="AL169" s="419">
        <v>4416</v>
      </c>
      <c r="AM169" s="419">
        <v>4516</v>
      </c>
      <c r="AN169" s="419">
        <v>4618</v>
      </c>
      <c r="AO169" s="419">
        <v>4722</v>
      </c>
      <c r="AP169" s="419">
        <v>4828</v>
      </c>
      <c r="AQ169" s="419">
        <v>4934</v>
      </c>
      <c r="AR169" s="419">
        <v>5042</v>
      </c>
      <c r="AS169" s="419">
        <v>5152</v>
      </c>
      <c r="AT169" s="419">
        <v>5263</v>
      </c>
      <c r="AU169" s="419">
        <v>5376</v>
      </c>
      <c r="AV169" s="419">
        <v>5489</v>
      </c>
      <c r="AW169" s="419">
        <v>5604</v>
      </c>
      <c r="AX169" s="419">
        <v>5720</v>
      </c>
      <c r="AY169" s="419">
        <v>5838</v>
      </c>
      <c r="AZ169" s="419">
        <v>5956</v>
      </c>
      <c r="BA169" s="419">
        <v>6074</v>
      </c>
      <c r="BB169" s="419">
        <v>6193</v>
      </c>
      <c r="BC169" s="419">
        <v>6312</v>
      </c>
      <c r="BD169" s="419">
        <v>6432</v>
      </c>
      <c r="BE169" s="419">
        <v>6551</v>
      </c>
      <c r="BF169" s="419">
        <v>6667</v>
      </c>
      <c r="BG169" s="419">
        <v>6783</v>
      </c>
      <c r="BH169" s="419">
        <v>6898</v>
      </c>
      <c r="BI169" s="419">
        <v>7012</v>
      </c>
      <c r="BJ169" s="419">
        <v>7125</v>
      </c>
      <c r="BK169" s="419">
        <v>7238</v>
      </c>
      <c r="BL169" s="419">
        <v>7349</v>
      </c>
      <c r="BM169" s="419">
        <v>7459</v>
      </c>
      <c r="BN169" s="419">
        <v>7568</v>
      </c>
      <c r="BO169" s="419">
        <v>7674</v>
      </c>
      <c r="BP169" s="419">
        <v>7779</v>
      </c>
      <c r="BQ169" s="419">
        <v>7881</v>
      </c>
      <c r="BR169" s="419">
        <v>7982</v>
      </c>
      <c r="BS169" s="419">
        <v>8080</v>
      </c>
      <c r="BT169" s="419">
        <v>8176</v>
      </c>
      <c r="BU169" s="419">
        <v>8270</v>
      </c>
      <c r="BV169" s="419">
        <v>8362</v>
      </c>
      <c r="BW169" s="419">
        <v>8450</v>
      </c>
      <c r="BX169" s="419">
        <v>8536</v>
      </c>
      <c r="BY169" s="419">
        <v>8620</v>
      </c>
      <c r="BZ169" s="419">
        <v>8701</v>
      </c>
      <c r="CA169" s="419">
        <v>8778</v>
      </c>
      <c r="CB169" s="419">
        <v>8852</v>
      </c>
      <c r="CC169" s="419">
        <v>8923</v>
      </c>
      <c r="CD169" s="419">
        <v>8992</v>
      </c>
      <c r="CE169" s="419">
        <v>9058</v>
      </c>
      <c r="CF169" s="419">
        <v>9121</v>
      </c>
      <c r="CG169" s="419">
        <v>9181</v>
      </c>
      <c r="CH169" s="419">
        <v>9239</v>
      </c>
      <c r="CI169" s="419">
        <v>9293</v>
      </c>
      <c r="CJ169" s="419">
        <v>9345</v>
      </c>
      <c r="CK169" s="419">
        <v>9393</v>
      </c>
      <c r="CL169" s="419">
        <v>9441</v>
      </c>
      <c r="CM169" s="419">
        <v>9487</v>
      </c>
      <c r="CN169" s="419">
        <v>9535</v>
      </c>
      <c r="CO169" s="419">
        <v>9589</v>
      </c>
      <c r="CP169" s="419">
        <v>9644</v>
      </c>
      <c r="CQ169" s="419">
        <v>9709</v>
      </c>
      <c r="CR169" s="419">
        <v>9807</v>
      </c>
      <c r="CS169" s="419">
        <v>0</v>
      </c>
      <c r="CT169" s="419">
        <v>0</v>
      </c>
      <c r="CU169" s="419">
        <v>0</v>
      </c>
      <c r="CV169" s="419">
        <v>0</v>
      </c>
      <c r="CW169" s="419">
        <v>0</v>
      </c>
      <c r="CX169" s="419">
        <v>0</v>
      </c>
      <c r="CY169" s="419">
        <v>0</v>
      </c>
      <c r="CZ169" s="419">
        <v>0</v>
      </c>
      <c r="DA169" s="419">
        <v>0</v>
      </c>
      <c r="DB169" s="419">
        <v>0</v>
      </c>
      <c r="DC169" s="419">
        <v>0</v>
      </c>
      <c r="DD169" s="419">
        <v>0</v>
      </c>
      <c r="DE169" s="419">
        <v>0</v>
      </c>
      <c r="DF169" s="419">
        <v>0</v>
      </c>
      <c r="DG169" s="419">
        <v>0</v>
      </c>
      <c r="DH169" s="419">
        <v>0</v>
      </c>
      <c r="DI169" s="419">
        <v>0</v>
      </c>
      <c r="DJ169" s="419">
        <v>0</v>
      </c>
      <c r="DK169" s="416"/>
    </row>
    <row r="170" spans="1:115" s="420" customFormat="1" ht="16.149999999999999" hidden="1">
      <c r="A170" s="423" t="s">
        <v>15</v>
      </c>
      <c r="B170" s="423">
        <v>1</v>
      </c>
      <c r="C170" s="418" t="s">
        <v>23</v>
      </c>
      <c r="D170" s="419">
        <v>0</v>
      </c>
      <c r="E170" s="419">
        <v>98</v>
      </c>
      <c r="F170" s="419">
        <v>339</v>
      </c>
      <c r="G170" s="419">
        <v>588</v>
      </c>
      <c r="H170" s="419">
        <v>842</v>
      </c>
      <c r="I170" s="419">
        <v>1104</v>
      </c>
      <c r="J170" s="419">
        <v>1374</v>
      </c>
      <c r="K170" s="419">
        <v>1650</v>
      </c>
      <c r="L170" s="419">
        <v>1935</v>
      </c>
      <c r="M170" s="419">
        <v>2227</v>
      </c>
      <c r="N170" s="419">
        <v>2527</v>
      </c>
      <c r="O170" s="419">
        <v>2593</v>
      </c>
      <c r="P170" s="419">
        <v>2660</v>
      </c>
      <c r="Q170" s="419">
        <v>2728</v>
      </c>
      <c r="R170" s="419">
        <v>2798</v>
      </c>
      <c r="S170" s="419">
        <v>2869</v>
      </c>
      <c r="T170" s="419">
        <v>2942</v>
      </c>
      <c r="U170" s="419">
        <v>3017</v>
      </c>
      <c r="V170" s="419">
        <v>3093</v>
      </c>
      <c r="W170" s="419">
        <v>3171</v>
      </c>
      <c r="X170" s="419">
        <v>3250</v>
      </c>
      <c r="Y170" s="419">
        <v>3331</v>
      </c>
      <c r="Z170" s="419">
        <v>3413</v>
      </c>
      <c r="AA170" s="419">
        <v>3497</v>
      </c>
      <c r="AB170" s="419">
        <v>3582</v>
      </c>
      <c r="AC170" s="419">
        <v>3669</v>
      </c>
      <c r="AD170" s="419">
        <v>3757</v>
      </c>
      <c r="AE170" s="419">
        <v>3847</v>
      </c>
      <c r="AF170" s="419">
        <v>3938</v>
      </c>
      <c r="AG170" s="419">
        <v>4030</v>
      </c>
      <c r="AH170" s="419">
        <v>4124</v>
      </c>
      <c r="AI170" s="419">
        <v>4220</v>
      </c>
      <c r="AJ170" s="419">
        <v>4317</v>
      </c>
      <c r="AK170" s="419">
        <v>4416</v>
      </c>
      <c r="AL170" s="419">
        <v>4516</v>
      </c>
      <c r="AM170" s="419">
        <v>4618</v>
      </c>
      <c r="AN170" s="419">
        <v>4722</v>
      </c>
      <c r="AO170" s="419">
        <v>4828</v>
      </c>
      <c r="AP170" s="419">
        <v>4934</v>
      </c>
      <c r="AQ170" s="419">
        <v>5042</v>
      </c>
      <c r="AR170" s="419">
        <v>5152</v>
      </c>
      <c r="AS170" s="419">
        <v>5263</v>
      </c>
      <c r="AT170" s="419">
        <v>5376</v>
      </c>
      <c r="AU170" s="419">
        <v>5489</v>
      </c>
      <c r="AV170" s="419">
        <v>5604</v>
      </c>
      <c r="AW170" s="419">
        <v>5720</v>
      </c>
      <c r="AX170" s="419">
        <v>5838</v>
      </c>
      <c r="AY170" s="419">
        <v>5956</v>
      </c>
      <c r="AZ170" s="419">
        <v>6074</v>
      </c>
      <c r="BA170" s="419">
        <v>6193</v>
      </c>
      <c r="BB170" s="419">
        <v>6312</v>
      </c>
      <c r="BC170" s="419">
        <v>6432</v>
      </c>
      <c r="BD170" s="419">
        <v>6551</v>
      </c>
      <c r="BE170" s="419">
        <v>6667</v>
      </c>
      <c r="BF170" s="419">
        <v>6783</v>
      </c>
      <c r="BG170" s="419">
        <v>6898</v>
      </c>
      <c r="BH170" s="419">
        <v>7012</v>
      </c>
      <c r="BI170" s="419">
        <v>7125</v>
      </c>
      <c r="BJ170" s="419">
        <v>7238</v>
      </c>
      <c r="BK170" s="419">
        <v>7349</v>
      </c>
      <c r="BL170" s="419">
        <v>7459</v>
      </c>
      <c r="BM170" s="419">
        <v>7568</v>
      </c>
      <c r="BN170" s="419">
        <v>7674</v>
      </c>
      <c r="BO170" s="419">
        <v>7779</v>
      </c>
      <c r="BP170" s="419">
        <v>7881</v>
      </c>
      <c r="BQ170" s="419">
        <v>7982</v>
      </c>
      <c r="BR170" s="419">
        <v>8080</v>
      </c>
      <c r="BS170" s="419">
        <v>8176</v>
      </c>
      <c r="BT170" s="419">
        <v>8270</v>
      </c>
      <c r="BU170" s="419">
        <v>8362</v>
      </c>
      <c r="BV170" s="419">
        <v>8450</v>
      </c>
      <c r="BW170" s="419">
        <v>8536</v>
      </c>
      <c r="BX170" s="419">
        <v>8620</v>
      </c>
      <c r="BY170" s="419">
        <v>8701</v>
      </c>
      <c r="BZ170" s="419">
        <v>8778</v>
      </c>
      <c r="CA170" s="419">
        <v>8852</v>
      </c>
      <c r="CB170" s="419">
        <v>8923</v>
      </c>
      <c r="CC170" s="419">
        <v>8992</v>
      </c>
      <c r="CD170" s="419">
        <v>9058</v>
      </c>
      <c r="CE170" s="419">
        <v>9121</v>
      </c>
      <c r="CF170" s="419">
        <v>9181</v>
      </c>
      <c r="CG170" s="419">
        <v>9239</v>
      </c>
      <c r="CH170" s="419">
        <v>9293</v>
      </c>
      <c r="CI170" s="419">
        <v>9345</v>
      </c>
      <c r="CJ170" s="419">
        <v>9393</v>
      </c>
      <c r="CK170" s="419">
        <v>9441</v>
      </c>
      <c r="CL170" s="419">
        <v>9487</v>
      </c>
      <c r="CM170" s="419">
        <v>9535</v>
      </c>
      <c r="CN170" s="419">
        <v>9589</v>
      </c>
      <c r="CO170" s="419">
        <v>9644</v>
      </c>
      <c r="CP170" s="419">
        <v>9709</v>
      </c>
      <c r="CQ170" s="419">
        <v>9807</v>
      </c>
      <c r="CR170" s="419">
        <v>0</v>
      </c>
      <c r="CS170" s="419">
        <v>0</v>
      </c>
      <c r="CT170" s="419">
        <v>0</v>
      </c>
      <c r="CU170" s="419">
        <v>0</v>
      </c>
      <c r="CV170" s="419">
        <v>0</v>
      </c>
      <c r="CW170" s="419">
        <v>0</v>
      </c>
      <c r="CX170" s="419">
        <v>0</v>
      </c>
      <c r="CY170" s="419">
        <v>0</v>
      </c>
      <c r="CZ170" s="419">
        <v>0</v>
      </c>
      <c r="DA170" s="419">
        <v>0</v>
      </c>
      <c r="DB170" s="419">
        <v>0</v>
      </c>
      <c r="DC170" s="419">
        <v>0</v>
      </c>
      <c r="DD170" s="419">
        <v>0</v>
      </c>
      <c r="DE170" s="419">
        <v>0</v>
      </c>
      <c r="DF170" s="419">
        <v>0</v>
      </c>
      <c r="DG170" s="419">
        <v>0</v>
      </c>
      <c r="DH170" s="419">
        <v>0</v>
      </c>
      <c r="DI170" s="419">
        <v>0</v>
      </c>
      <c r="DJ170" s="419">
        <v>0</v>
      </c>
      <c r="DK170" s="416"/>
    </row>
    <row r="171" spans="1:115" s="420" customFormat="1" ht="16.149999999999999" hidden="1">
      <c r="A171" s="423" t="s">
        <v>15</v>
      </c>
      <c r="B171" s="423">
        <v>1</v>
      </c>
      <c r="C171" s="418" t="s">
        <v>24</v>
      </c>
      <c r="D171" s="419">
        <v>0</v>
      </c>
      <c r="E171" s="419">
        <v>100</v>
      </c>
      <c r="F171" s="419">
        <v>348</v>
      </c>
      <c r="G171" s="419">
        <v>603</v>
      </c>
      <c r="H171" s="419">
        <v>864</v>
      </c>
      <c r="I171" s="419">
        <v>1133</v>
      </c>
      <c r="J171" s="419">
        <v>1409</v>
      </c>
      <c r="K171" s="419">
        <v>1693</v>
      </c>
      <c r="L171" s="419">
        <v>1985</v>
      </c>
      <c r="M171" s="419">
        <v>2285</v>
      </c>
      <c r="N171" s="419">
        <v>2593</v>
      </c>
      <c r="O171" s="419">
        <v>2660</v>
      </c>
      <c r="P171" s="419">
        <v>2728</v>
      </c>
      <c r="Q171" s="419">
        <v>2798</v>
      </c>
      <c r="R171" s="419">
        <v>2869</v>
      </c>
      <c r="S171" s="419">
        <v>2942</v>
      </c>
      <c r="T171" s="419">
        <v>3017</v>
      </c>
      <c r="U171" s="419">
        <v>3093</v>
      </c>
      <c r="V171" s="419">
        <v>3171</v>
      </c>
      <c r="W171" s="419">
        <v>3250</v>
      </c>
      <c r="X171" s="419">
        <v>3331</v>
      </c>
      <c r="Y171" s="419">
        <v>3413</v>
      </c>
      <c r="Z171" s="419">
        <v>3497</v>
      </c>
      <c r="AA171" s="419">
        <v>3582</v>
      </c>
      <c r="AB171" s="419">
        <v>3669</v>
      </c>
      <c r="AC171" s="419">
        <v>3757</v>
      </c>
      <c r="AD171" s="419">
        <v>3847</v>
      </c>
      <c r="AE171" s="419">
        <v>3938</v>
      </c>
      <c r="AF171" s="419">
        <v>4030</v>
      </c>
      <c r="AG171" s="419">
        <v>4124</v>
      </c>
      <c r="AH171" s="419">
        <v>4220</v>
      </c>
      <c r="AI171" s="419">
        <v>4317</v>
      </c>
      <c r="AJ171" s="419">
        <v>4416</v>
      </c>
      <c r="AK171" s="419">
        <v>4516</v>
      </c>
      <c r="AL171" s="419">
        <v>4618</v>
      </c>
      <c r="AM171" s="419">
        <v>4722</v>
      </c>
      <c r="AN171" s="419">
        <v>4828</v>
      </c>
      <c r="AO171" s="419">
        <v>4934</v>
      </c>
      <c r="AP171" s="419">
        <v>5042</v>
      </c>
      <c r="AQ171" s="419">
        <v>5152</v>
      </c>
      <c r="AR171" s="419">
        <v>5263</v>
      </c>
      <c r="AS171" s="419">
        <v>5376</v>
      </c>
      <c r="AT171" s="419">
        <v>5489</v>
      </c>
      <c r="AU171" s="419">
        <v>5604</v>
      </c>
      <c r="AV171" s="419">
        <v>5720</v>
      </c>
      <c r="AW171" s="419">
        <v>5838</v>
      </c>
      <c r="AX171" s="419">
        <v>5956</v>
      </c>
      <c r="AY171" s="419">
        <v>6074</v>
      </c>
      <c r="AZ171" s="419">
        <v>6193</v>
      </c>
      <c r="BA171" s="419">
        <v>6312</v>
      </c>
      <c r="BB171" s="419">
        <v>6432</v>
      </c>
      <c r="BC171" s="419">
        <v>6551</v>
      </c>
      <c r="BD171" s="419">
        <v>6667</v>
      </c>
      <c r="BE171" s="419">
        <v>6783</v>
      </c>
      <c r="BF171" s="419">
        <v>6898</v>
      </c>
      <c r="BG171" s="419">
        <v>7012</v>
      </c>
      <c r="BH171" s="419">
        <v>7125</v>
      </c>
      <c r="BI171" s="419">
        <v>7238</v>
      </c>
      <c r="BJ171" s="419">
        <v>7349</v>
      </c>
      <c r="BK171" s="419">
        <v>7459</v>
      </c>
      <c r="BL171" s="419">
        <v>7568</v>
      </c>
      <c r="BM171" s="419">
        <v>7674</v>
      </c>
      <c r="BN171" s="419">
        <v>7779</v>
      </c>
      <c r="BO171" s="419">
        <v>7881</v>
      </c>
      <c r="BP171" s="419">
        <v>7982</v>
      </c>
      <c r="BQ171" s="419">
        <v>8080</v>
      </c>
      <c r="BR171" s="419">
        <v>8176</v>
      </c>
      <c r="BS171" s="419">
        <v>8270</v>
      </c>
      <c r="BT171" s="419">
        <v>8362</v>
      </c>
      <c r="BU171" s="419">
        <v>8450</v>
      </c>
      <c r="BV171" s="419">
        <v>8536</v>
      </c>
      <c r="BW171" s="419">
        <v>8620</v>
      </c>
      <c r="BX171" s="419">
        <v>8701</v>
      </c>
      <c r="BY171" s="419">
        <v>8778</v>
      </c>
      <c r="BZ171" s="419">
        <v>8852</v>
      </c>
      <c r="CA171" s="419">
        <v>8923</v>
      </c>
      <c r="CB171" s="419">
        <v>8992</v>
      </c>
      <c r="CC171" s="419">
        <v>9058</v>
      </c>
      <c r="CD171" s="419">
        <v>9121</v>
      </c>
      <c r="CE171" s="419">
        <v>9181</v>
      </c>
      <c r="CF171" s="419">
        <v>9239</v>
      </c>
      <c r="CG171" s="419">
        <v>9293</v>
      </c>
      <c r="CH171" s="419">
        <v>9345</v>
      </c>
      <c r="CI171" s="419">
        <v>9393</v>
      </c>
      <c r="CJ171" s="419">
        <v>9441</v>
      </c>
      <c r="CK171" s="419">
        <v>9487</v>
      </c>
      <c r="CL171" s="419">
        <v>9535</v>
      </c>
      <c r="CM171" s="419">
        <v>9589</v>
      </c>
      <c r="CN171" s="419">
        <v>9644</v>
      </c>
      <c r="CO171" s="419">
        <v>9709</v>
      </c>
      <c r="CP171" s="419">
        <v>9807</v>
      </c>
      <c r="CQ171" s="419">
        <v>0</v>
      </c>
      <c r="CR171" s="419">
        <v>0</v>
      </c>
      <c r="CS171" s="419">
        <v>0</v>
      </c>
      <c r="CT171" s="419">
        <v>0</v>
      </c>
      <c r="CU171" s="419">
        <v>0</v>
      </c>
      <c r="CV171" s="419">
        <v>0</v>
      </c>
      <c r="CW171" s="419">
        <v>0</v>
      </c>
      <c r="CX171" s="419">
        <v>0</v>
      </c>
      <c r="CY171" s="419">
        <v>0</v>
      </c>
      <c r="CZ171" s="419">
        <v>0</v>
      </c>
      <c r="DA171" s="419">
        <v>0</v>
      </c>
      <c r="DB171" s="419">
        <v>0</v>
      </c>
      <c r="DC171" s="419">
        <v>0</v>
      </c>
      <c r="DD171" s="419">
        <v>0</v>
      </c>
      <c r="DE171" s="419">
        <v>0</v>
      </c>
      <c r="DF171" s="419">
        <v>0</v>
      </c>
      <c r="DG171" s="419">
        <v>0</v>
      </c>
      <c r="DH171" s="419">
        <v>0</v>
      </c>
      <c r="DI171" s="419">
        <v>0</v>
      </c>
      <c r="DJ171" s="419">
        <v>0</v>
      </c>
      <c r="DK171" s="416"/>
    </row>
    <row r="172" spans="1:115" s="420" customFormat="1" ht="16.149999999999999" hidden="1">
      <c r="A172" s="423" t="s">
        <v>15</v>
      </c>
      <c r="B172" s="423">
        <v>1</v>
      </c>
      <c r="C172" s="418" t="s">
        <v>25</v>
      </c>
      <c r="D172" s="419">
        <v>0</v>
      </c>
      <c r="E172" s="419">
        <v>103</v>
      </c>
      <c r="F172" s="419">
        <v>357</v>
      </c>
      <c r="G172" s="419">
        <v>618</v>
      </c>
      <c r="H172" s="419">
        <v>887</v>
      </c>
      <c r="I172" s="419">
        <v>1162</v>
      </c>
      <c r="J172" s="419">
        <v>1446</v>
      </c>
      <c r="K172" s="419">
        <v>1737</v>
      </c>
      <c r="L172" s="419">
        <v>2036</v>
      </c>
      <c r="M172" s="419">
        <v>2344</v>
      </c>
      <c r="N172" s="419">
        <v>2660</v>
      </c>
      <c r="O172" s="419">
        <v>2728</v>
      </c>
      <c r="P172" s="419">
        <v>2798</v>
      </c>
      <c r="Q172" s="419">
        <v>2869</v>
      </c>
      <c r="R172" s="419">
        <v>2942</v>
      </c>
      <c r="S172" s="419">
        <v>3017</v>
      </c>
      <c r="T172" s="419">
        <v>3093</v>
      </c>
      <c r="U172" s="419">
        <v>3171</v>
      </c>
      <c r="V172" s="419">
        <v>3250</v>
      </c>
      <c r="W172" s="419">
        <v>3331</v>
      </c>
      <c r="X172" s="419">
        <v>3413</v>
      </c>
      <c r="Y172" s="419">
        <v>3497</v>
      </c>
      <c r="Z172" s="419">
        <v>3582</v>
      </c>
      <c r="AA172" s="419">
        <v>3669</v>
      </c>
      <c r="AB172" s="419">
        <v>3757</v>
      </c>
      <c r="AC172" s="419">
        <v>3847</v>
      </c>
      <c r="AD172" s="419">
        <v>3938</v>
      </c>
      <c r="AE172" s="419">
        <v>4030</v>
      </c>
      <c r="AF172" s="419">
        <v>4124</v>
      </c>
      <c r="AG172" s="419">
        <v>4220</v>
      </c>
      <c r="AH172" s="419">
        <v>4317</v>
      </c>
      <c r="AI172" s="419">
        <v>4416</v>
      </c>
      <c r="AJ172" s="419">
        <v>4516</v>
      </c>
      <c r="AK172" s="419">
        <v>4618</v>
      </c>
      <c r="AL172" s="419">
        <v>4722</v>
      </c>
      <c r="AM172" s="419">
        <v>4828</v>
      </c>
      <c r="AN172" s="419">
        <v>4934</v>
      </c>
      <c r="AO172" s="419">
        <v>5042</v>
      </c>
      <c r="AP172" s="419">
        <v>5152</v>
      </c>
      <c r="AQ172" s="419">
        <v>5263</v>
      </c>
      <c r="AR172" s="419">
        <v>5376</v>
      </c>
      <c r="AS172" s="419">
        <v>5489</v>
      </c>
      <c r="AT172" s="419">
        <v>5604</v>
      </c>
      <c r="AU172" s="419">
        <v>5720</v>
      </c>
      <c r="AV172" s="419">
        <v>5838</v>
      </c>
      <c r="AW172" s="419">
        <v>5956</v>
      </c>
      <c r="AX172" s="419">
        <v>6074</v>
      </c>
      <c r="AY172" s="419">
        <v>6193</v>
      </c>
      <c r="AZ172" s="419">
        <v>6312</v>
      </c>
      <c r="BA172" s="419">
        <v>6432</v>
      </c>
      <c r="BB172" s="419">
        <v>6551</v>
      </c>
      <c r="BC172" s="419">
        <v>6667</v>
      </c>
      <c r="BD172" s="419">
        <v>6783</v>
      </c>
      <c r="BE172" s="419">
        <v>6898</v>
      </c>
      <c r="BF172" s="419">
        <v>7012</v>
      </c>
      <c r="BG172" s="419">
        <v>7125</v>
      </c>
      <c r="BH172" s="419">
        <v>7238</v>
      </c>
      <c r="BI172" s="419">
        <v>7349</v>
      </c>
      <c r="BJ172" s="419">
        <v>7459</v>
      </c>
      <c r="BK172" s="419">
        <v>7568</v>
      </c>
      <c r="BL172" s="419">
        <v>7674</v>
      </c>
      <c r="BM172" s="419">
        <v>7779</v>
      </c>
      <c r="BN172" s="419">
        <v>7881</v>
      </c>
      <c r="BO172" s="419">
        <v>7982</v>
      </c>
      <c r="BP172" s="419">
        <v>8080</v>
      </c>
      <c r="BQ172" s="419">
        <v>8176</v>
      </c>
      <c r="BR172" s="419">
        <v>8270</v>
      </c>
      <c r="BS172" s="419">
        <v>8362</v>
      </c>
      <c r="BT172" s="419">
        <v>8450</v>
      </c>
      <c r="BU172" s="419">
        <v>8536</v>
      </c>
      <c r="BV172" s="419">
        <v>8620</v>
      </c>
      <c r="BW172" s="419">
        <v>8701</v>
      </c>
      <c r="BX172" s="419">
        <v>8778</v>
      </c>
      <c r="BY172" s="419">
        <v>8852</v>
      </c>
      <c r="BZ172" s="419">
        <v>8923</v>
      </c>
      <c r="CA172" s="419">
        <v>8992</v>
      </c>
      <c r="CB172" s="419">
        <v>9058</v>
      </c>
      <c r="CC172" s="419">
        <v>9121</v>
      </c>
      <c r="CD172" s="419">
        <v>9181</v>
      </c>
      <c r="CE172" s="419">
        <v>9239</v>
      </c>
      <c r="CF172" s="419">
        <v>9293</v>
      </c>
      <c r="CG172" s="419">
        <v>9345</v>
      </c>
      <c r="CH172" s="419">
        <v>9393</v>
      </c>
      <c r="CI172" s="419">
        <v>9441</v>
      </c>
      <c r="CJ172" s="419">
        <v>9487</v>
      </c>
      <c r="CK172" s="419">
        <v>9535</v>
      </c>
      <c r="CL172" s="419">
        <v>9589</v>
      </c>
      <c r="CM172" s="419">
        <v>9644</v>
      </c>
      <c r="CN172" s="419">
        <v>9709</v>
      </c>
      <c r="CO172" s="419">
        <v>9807</v>
      </c>
      <c r="CP172" s="419">
        <v>0</v>
      </c>
      <c r="CQ172" s="419">
        <v>0</v>
      </c>
      <c r="CR172" s="419">
        <v>0</v>
      </c>
      <c r="CS172" s="419">
        <v>0</v>
      </c>
      <c r="CT172" s="419">
        <v>0</v>
      </c>
      <c r="CU172" s="419">
        <v>0</v>
      </c>
      <c r="CV172" s="419">
        <v>0</v>
      </c>
      <c r="CW172" s="419">
        <v>0</v>
      </c>
      <c r="CX172" s="419">
        <v>0</v>
      </c>
      <c r="CY172" s="419">
        <v>0</v>
      </c>
      <c r="CZ172" s="419">
        <v>0</v>
      </c>
      <c r="DA172" s="419">
        <v>0</v>
      </c>
      <c r="DB172" s="419">
        <v>0</v>
      </c>
      <c r="DC172" s="419">
        <v>0</v>
      </c>
      <c r="DD172" s="419">
        <v>0</v>
      </c>
      <c r="DE172" s="419">
        <v>0</v>
      </c>
      <c r="DF172" s="419">
        <v>0</v>
      </c>
      <c r="DG172" s="419">
        <v>0</v>
      </c>
      <c r="DH172" s="419">
        <v>0</v>
      </c>
      <c r="DI172" s="419">
        <v>0</v>
      </c>
      <c r="DJ172" s="419">
        <v>0</v>
      </c>
      <c r="DK172" s="416"/>
    </row>
    <row r="173" spans="1:115" s="420" customFormat="1" ht="16.149999999999999" hidden="1">
      <c r="A173" s="423" t="s">
        <v>15</v>
      </c>
      <c r="B173" s="423">
        <v>1</v>
      </c>
      <c r="C173" s="418" t="s">
        <v>26</v>
      </c>
      <c r="D173" s="419">
        <v>0</v>
      </c>
      <c r="E173" s="419">
        <v>106</v>
      </c>
      <c r="F173" s="419">
        <v>366</v>
      </c>
      <c r="G173" s="419">
        <v>634</v>
      </c>
      <c r="H173" s="419">
        <v>910</v>
      </c>
      <c r="I173" s="419">
        <v>1193</v>
      </c>
      <c r="J173" s="419">
        <v>1483</v>
      </c>
      <c r="K173" s="419">
        <v>1782</v>
      </c>
      <c r="L173" s="419">
        <v>2089</v>
      </c>
      <c r="M173" s="419">
        <v>2404</v>
      </c>
      <c r="N173" s="419">
        <v>2728</v>
      </c>
      <c r="O173" s="419">
        <v>2798</v>
      </c>
      <c r="P173" s="419">
        <v>2869</v>
      </c>
      <c r="Q173" s="419">
        <v>2942</v>
      </c>
      <c r="R173" s="419">
        <v>3017</v>
      </c>
      <c r="S173" s="419">
        <v>3093</v>
      </c>
      <c r="T173" s="419">
        <v>3171</v>
      </c>
      <c r="U173" s="419">
        <v>3250</v>
      </c>
      <c r="V173" s="419">
        <v>3331</v>
      </c>
      <c r="W173" s="419">
        <v>3413</v>
      </c>
      <c r="X173" s="419">
        <v>3497</v>
      </c>
      <c r="Y173" s="419">
        <v>3582</v>
      </c>
      <c r="Z173" s="419">
        <v>3669</v>
      </c>
      <c r="AA173" s="419">
        <v>3757</v>
      </c>
      <c r="AB173" s="419">
        <v>3847</v>
      </c>
      <c r="AC173" s="419">
        <v>3938</v>
      </c>
      <c r="AD173" s="419">
        <v>4030</v>
      </c>
      <c r="AE173" s="419">
        <v>4124</v>
      </c>
      <c r="AF173" s="419">
        <v>4220</v>
      </c>
      <c r="AG173" s="419">
        <v>4317</v>
      </c>
      <c r="AH173" s="419">
        <v>4416</v>
      </c>
      <c r="AI173" s="419">
        <v>4516</v>
      </c>
      <c r="AJ173" s="419">
        <v>4618</v>
      </c>
      <c r="AK173" s="419">
        <v>4722</v>
      </c>
      <c r="AL173" s="419">
        <v>4828</v>
      </c>
      <c r="AM173" s="419">
        <v>4934</v>
      </c>
      <c r="AN173" s="419">
        <v>5042</v>
      </c>
      <c r="AO173" s="419">
        <v>5152</v>
      </c>
      <c r="AP173" s="419">
        <v>5263</v>
      </c>
      <c r="AQ173" s="419">
        <v>5376</v>
      </c>
      <c r="AR173" s="419">
        <v>5489</v>
      </c>
      <c r="AS173" s="419">
        <v>5604</v>
      </c>
      <c r="AT173" s="419">
        <v>5720</v>
      </c>
      <c r="AU173" s="419">
        <v>5838</v>
      </c>
      <c r="AV173" s="419">
        <v>5956</v>
      </c>
      <c r="AW173" s="419">
        <v>6074</v>
      </c>
      <c r="AX173" s="419">
        <v>6193</v>
      </c>
      <c r="AY173" s="419">
        <v>6312</v>
      </c>
      <c r="AZ173" s="419">
        <v>6432</v>
      </c>
      <c r="BA173" s="419">
        <v>6551</v>
      </c>
      <c r="BB173" s="419">
        <v>6667</v>
      </c>
      <c r="BC173" s="419">
        <v>6783</v>
      </c>
      <c r="BD173" s="419">
        <v>6898</v>
      </c>
      <c r="BE173" s="419">
        <v>7012</v>
      </c>
      <c r="BF173" s="419">
        <v>7125</v>
      </c>
      <c r="BG173" s="419">
        <v>7238</v>
      </c>
      <c r="BH173" s="419">
        <v>7349</v>
      </c>
      <c r="BI173" s="419">
        <v>7459</v>
      </c>
      <c r="BJ173" s="419">
        <v>7568</v>
      </c>
      <c r="BK173" s="419">
        <v>7674</v>
      </c>
      <c r="BL173" s="419">
        <v>7779</v>
      </c>
      <c r="BM173" s="419">
        <v>7881</v>
      </c>
      <c r="BN173" s="419">
        <v>7982</v>
      </c>
      <c r="BO173" s="419">
        <v>8080</v>
      </c>
      <c r="BP173" s="419">
        <v>8176</v>
      </c>
      <c r="BQ173" s="419">
        <v>8270</v>
      </c>
      <c r="BR173" s="419">
        <v>8362</v>
      </c>
      <c r="BS173" s="419">
        <v>8450</v>
      </c>
      <c r="BT173" s="419">
        <v>8536</v>
      </c>
      <c r="BU173" s="419">
        <v>8620</v>
      </c>
      <c r="BV173" s="419">
        <v>8701</v>
      </c>
      <c r="BW173" s="419">
        <v>8778</v>
      </c>
      <c r="BX173" s="419">
        <v>8852</v>
      </c>
      <c r="BY173" s="419">
        <v>8923</v>
      </c>
      <c r="BZ173" s="419">
        <v>8992</v>
      </c>
      <c r="CA173" s="419">
        <v>9058</v>
      </c>
      <c r="CB173" s="419">
        <v>9121</v>
      </c>
      <c r="CC173" s="419">
        <v>9181</v>
      </c>
      <c r="CD173" s="419">
        <v>9239</v>
      </c>
      <c r="CE173" s="419">
        <v>9293</v>
      </c>
      <c r="CF173" s="419">
        <v>9345</v>
      </c>
      <c r="CG173" s="419">
        <v>9393</v>
      </c>
      <c r="CH173" s="419">
        <v>9441</v>
      </c>
      <c r="CI173" s="419">
        <v>9487</v>
      </c>
      <c r="CJ173" s="419">
        <v>9535</v>
      </c>
      <c r="CK173" s="419">
        <v>9589</v>
      </c>
      <c r="CL173" s="419">
        <v>9644</v>
      </c>
      <c r="CM173" s="419">
        <v>9709</v>
      </c>
      <c r="CN173" s="419">
        <v>9807</v>
      </c>
      <c r="CO173" s="419">
        <v>0</v>
      </c>
      <c r="CP173" s="419">
        <v>0</v>
      </c>
      <c r="CQ173" s="419">
        <v>0</v>
      </c>
      <c r="CR173" s="419">
        <v>0</v>
      </c>
      <c r="CS173" s="419">
        <v>0</v>
      </c>
      <c r="CT173" s="419">
        <v>0</v>
      </c>
      <c r="CU173" s="419">
        <v>0</v>
      </c>
      <c r="CV173" s="419">
        <v>0</v>
      </c>
      <c r="CW173" s="419">
        <v>0</v>
      </c>
      <c r="CX173" s="419">
        <v>0</v>
      </c>
      <c r="CY173" s="419">
        <v>0</v>
      </c>
      <c r="CZ173" s="419">
        <v>0</v>
      </c>
      <c r="DA173" s="419">
        <v>0</v>
      </c>
      <c r="DB173" s="419">
        <v>0</v>
      </c>
      <c r="DC173" s="419">
        <v>0</v>
      </c>
      <c r="DD173" s="419">
        <v>0</v>
      </c>
      <c r="DE173" s="419">
        <v>0</v>
      </c>
      <c r="DF173" s="419">
        <v>0</v>
      </c>
      <c r="DG173" s="419">
        <v>0</v>
      </c>
      <c r="DH173" s="419">
        <v>0</v>
      </c>
      <c r="DI173" s="419">
        <v>0</v>
      </c>
      <c r="DJ173" s="419">
        <v>0</v>
      </c>
      <c r="DK173" s="416"/>
    </row>
    <row r="174" spans="1:115" s="420" customFormat="1" ht="16.149999999999999" hidden="1">
      <c r="A174" s="423" t="s">
        <v>15</v>
      </c>
      <c r="B174" s="423">
        <v>1</v>
      </c>
      <c r="C174" s="418" t="s">
        <v>27</v>
      </c>
      <c r="D174" s="419">
        <v>0</v>
      </c>
      <c r="E174" s="419">
        <v>108</v>
      </c>
      <c r="F174" s="419">
        <v>376</v>
      </c>
      <c r="G174" s="419">
        <v>651</v>
      </c>
      <c r="H174" s="419">
        <v>933</v>
      </c>
      <c r="I174" s="419">
        <v>1223</v>
      </c>
      <c r="J174" s="419">
        <v>1522</v>
      </c>
      <c r="K174" s="419">
        <v>1828</v>
      </c>
      <c r="L174" s="419">
        <v>2143</v>
      </c>
      <c r="M174" s="419">
        <v>2466</v>
      </c>
      <c r="N174" s="419">
        <v>2798</v>
      </c>
      <c r="O174" s="419">
        <v>2869</v>
      </c>
      <c r="P174" s="419">
        <v>2942</v>
      </c>
      <c r="Q174" s="419">
        <v>3017</v>
      </c>
      <c r="R174" s="419">
        <v>3093</v>
      </c>
      <c r="S174" s="419">
        <v>3171</v>
      </c>
      <c r="T174" s="419">
        <v>3250</v>
      </c>
      <c r="U174" s="419">
        <v>3331</v>
      </c>
      <c r="V174" s="419">
        <v>3413</v>
      </c>
      <c r="W174" s="419">
        <v>3497</v>
      </c>
      <c r="X174" s="419">
        <v>3582</v>
      </c>
      <c r="Y174" s="419">
        <v>3669</v>
      </c>
      <c r="Z174" s="419">
        <v>3757</v>
      </c>
      <c r="AA174" s="419">
        <v>3847</v>
      </c>
      <c r="AB174" s="419">
        <v>3938</v>
      </c>
      <c r="AC174" s="419">
        <v>4030</v>
      </c>
      <c r="AD174" s="419">
        <v>4124</v>
      </c>
      <c r="AE174" s="419">
        <v>4220</v>
      </c>
      <c r="AF174" s="419">
        <v>4317</v>
      </c>
      <c r="AG174" s="419">
        <v>4416</v>
      </c>
      <c r="AH174" s="419">
        <v>4516</v>
      </c>
      <c r="AI174" s="419">
        <v>4618</v>
      </c>
      <c r="AJ174" s="419">
        <v>4722</v>
      </c>
      <c r="AK174" s="419">
        <v>4828</v>
      </c>
      <c r="AL174" s="419">
        <v>4934</v>
      </c>
      <c r="AM174" s="419">
        <v>5042</v>
      </c>
      <c r="AN174" s="419">
        <v>5152</v>
      </c>
      <c r="AO174" s="419">
        <v>5263</v>
      </c>
      <c r="AP174" s="419">
        <v>5376</v>
      </c>
      <c r="AQ174" s="419">
        <v>5489</v>
      </c>
      <c r="AR174" s="419">
        <v>5604</v>
      </c>
      <c r="AS174" s="419">
        <v>5720</v>
      </c>
      <c r="AT174" s="419">
        <v>5838</v>
      </c>
      <c r="AU174" s="419">
        <v>5956</v>
      </c>
      <c r="AV174" s="419">
        <v>6074</v>
      </c>
      <c r="AW174" s="419">
        <v>6193</v>
      </c>
      <c r="AX174" s="419">
        <v>6312</v>
      </c>
      <c r="AY174" s="419">
        <v>6432</v>
      </c>
      <c r="AZ174" s="419">
        <v>6551</v>
      </c>
      <c r="BA174" s="419">
        <v>6667</v>
      </c>
      <c r="BB174" s="419">
        <v>6783</v>
      </c>
      <c r="BC174" s="419">
        <v>6898</v>
      </c>
      <c r="BD174" s="419">
        <v>7012</v>
      </c>
      <c r="BE174" s="419">
        <v>7125</v>
      </c>
      <c r="BF174" s="419">
        <v>7238</v>
      </c>
      <c r="BG174" s="419">
        <v>7349</v>
      </c>
      <c r="BH174" s="419">
        <v>7459</v>
      </c>
      <c r="BI174" s="419">
        <v>7568</v>
      </c>
      <c r="BJ174" s="419">
        <v>7674</v>
      </c>
      <c r="BK174" s="419">
        <v>7779</v>
      </c>
      <c r="BL174" s="419">
        <v>7881</v>
      </c>
      <c r="BM174" s="419">
        <v>7982</v>
      </c>
      <c r="BN174" s="419">
        <v>8080</v>
      </c>
      <c r="BO174" s="419">
        <v>8176</v>
      </c>
      <c r="BP174" s="419">
        <v>8270</v>
      </c>
      <c r="BQ174" s="419">
        <v>8362</v>
      </c>
      <c r="BR174" s="419">
        <v>8450</v>
      </c>
      <c r="BS174" s="419">
        <v>8536</v>
      </c>
      <c r="BT174" s="419">
        <v>8620</v>
      </c>
      <c r="BU174" s="419">
        <v>8701</v>
      </c>
      <c r="BV174" s="419">
        <v>8778</v>
      </c>
      <c r="BW174" s="419">
        <v>8852</v>
      </c>
      <c r="BX174" s="419">
        <v>8923</v>
      </c>
      <c r="BY174" s="419">
        <v>8992</v>
      </c>
      <c r="BZ174" s="419">
        <v>9058</v>
      </c>
      <c r="CA174" s="419">
        <v>9121</v>
      </c>
      <c r="CB174" s="419">
        <v>9181</v>
      </c>
      <c r="CC174" s="419">
        <v>9239</v>
      </c>
      <c r="CD174" s="419">
        <v>9293</v>
      </c>
      <c r="CE174" s="419">
        <v>9345</v>
      </c>
      <c r="CF174" s="419">
        <v>9393</v>
      </c>
      <c r="CG174" s="419">
        <v>9441</v>
      </c>
      <c r="CH174" s="419">
        <v>9487</v>
      </c>
      <c r="CI174" s="419">
        <v>9535</v>
      </c>
      <c r="CJ174" s="419">
        <v>9589</v>
      </c>
      <c r="CK174" s="419">
        <v>9644</v>
      </c>
      <c r="CL174" s="419">
        <v>9709</v>
      </c>
      <c r="CM174" s="419">
        <v>9807</v>
      </c>
      <c r="CN174" s="419">
        <v>0</v>
      </c>
      <c r="CO174" s="419">
        <v>0</v>
      </c>
      <c r="CP174" s="419">
        <v>0</v>
      </c>
      <c r="CQ174" s="419">
        <v>0</v>
      </c>
      <c r="CR174" s="419">
        <v>0</v>
      </c>
      <c r="CS174" s="419">
        <v>0</v>
      </c>
      <c r="CT174" s="419">
        <v>0</v>
      </c>
      <c r="CU174" s="419">
        <v>0</v>
      </c>
      <c r="CV174" s="419">
        <v>0</v>
      </c>
      <c r="CW174" s="419">
        <v>0</v>
      </c>
      <c r="CX174" s="419">
        <v>0</v>
      </c>
      <c r="CY174" s="419">
        <v>0</v>
      </c>
      <c r="CZ174" s="419">
        <v>0</v>
      </c>
      <c r="DA174" s="419">
        <v>0</v>
      </c>
      <c r="DB174" s="419">
        <v>0</v>
      </c>
      <c r="DC174" s="419">
        <v>0</v>
      </c>
      <c r="DD174" s="419">
        <v>0</v>
      </c>
      <c r="DE174" s="419">
        <v>0</v>
      </c>
      <c r="DF174" s="419">
        <v>0</v>
      </c>
      <c r="DG174" s="419">
        <v>0</v>
      </c>
      <c r="DH174" s="419">
        <v>0</v>
      </c>
      <c r="DI174" s="419">
        <v>0</v>
      </c>
      <c r="DJ174" s="419">
        <v>0</v>
      </c>
      <c r="DK174" s="416"/>
    </row>
    <row r="175" spans="1:115" s="420" customFormat="1" ht="16.149999999999999" hidden="1">
      <c r="A175" s="423" t="s">
        <v>15</v>
      </c>
      <c r="B175" s="423">
        <v>1</v>
      </c>
      <c r="C175" s="418" t="s">
        <v>28</v>
      </c>
      <c r="D175" s="419">
        <v>0</v>
      </c>
      <c r="E175" s="419">
        <v>111</v>
      </c>
      <c r="F175" s="419">
        <v>386</v>
      </c>
      <c r="G175" s="419">
        <v>668</v>
      </c>
      <c r="H175" s="419">
        <v>957</v>
      </c>
      <c r="I175" s="419">
        <v>1255</v>
      </c>
      <c r="J175" s="419">
        <v>1561</v>
      </c>
      <c r="K175" s="419">
        <v>1876</v>
      </c>
      <c r="L175" s="419">
        <v>2198</v>
      </c>
      <c r="M175" s="419">
        <v>2529</v>
      </c>
      <c r="N175" s="419">
        <v>2869</v>
      </c>
      <c r="O175" s="419">
        <v>2942</v>
      </c>
      <c r="P175" s="419">
        <v>3017</v>
      </c>
      <c r="Q175" s="419">
        <v>3093</v>
      </c>
      <c r="R175" s="419">
        <v>3171</v>
      </c>
      <c r="S175" s="419">
        <v>3250</v>
      </c>
      <c r="T175" s="419">
        <v>3331</v>
      </c>
      <c r="U175" s="419">
        <v>3413</v>
      </c>
      <c r="V175" s="419">
        <v>3497</v>
      </c>
      <c r="W175" s="419">
        <v>3582</v>
      </c>
      <c r="X175" s="419">
        <v>3669</v>
      </c>
      <c r="Y175" s="419">
        <v>3757</v>
      </c>
      <c r="Z175" s="419">
        <v>3847</v>
      </c>
      <c r="AA175" s="419">
        <v>3938</v>
      </c>
      <c r="AB175" s="419">
        <v>4030</v>
      </c>
      <c r="AC175" s="419">
        <v>4124</v>
      </c>
      <c r="AD175" s="419">
        <v>4220</v>
      </c>
      <c r="AE175" s="419">
        <v>4317</v>
      </c>
      <c r="AF175" s="419">
        <v>4416</v>
      </c>
      <c r="AG175" s="419">
        <v>4516</v>
      </c>
      <c r="AH175" s="419">
        <v>4618</v>
      </c>
      <c r="AI175" s="419">
        <v>4722</v>
      </c>
      <c r="AJ175" s="419">
        <v>4828</v>
      </c>
      <c r="AK175" s="419">
        <v>4934</v>
      </c>
      <c r="AL175" s="419">
        <v>5042</v>
      </c>
      <c r="AM175" s="419">
        <v>5152</v>
      </c>
      <c r="AN175" s="419">
        <v>5263</v>
      </c>
      <c r="AO175" s="419">
        <v>5376</v>
      </c>
      <c r="AP175" s="419">
        <v>5489</v>
      </c>
      <c r="AQ175" s="419">
        <v>5604</v>
      </c>
      <c r="AR175" s="419">
        <v>5720</v>
      </c>
      <c r="AS175" s="419">
        <v>5838</v>
      </c>
      <c r="AT175" s="419">
        <v>5956</v>
      </c>
      <c r="AU175" s="419">
        <v>6074</v>
      </c>
      <c r="AV175" s="419">
        <v>6193</v>
      </c>
      <c r="AW175" s="419">
        <v>6312</v>
      </c>
      <c r="AX175" s="419">
        <v>6432</v>
      </c>
      <c r="AY175" s="419">
        <v>6551</v>
      </c>
      <c r="AZ175" s="419">
        <v>6667</v>
      </c>
      <c r="BA175" s="419">
        <v>6783</v>
      </c>
      <c r="BB175" s="419">
        <v>6898</v>
      </c>
      <c r="BC175" s="419">
        <v>7012</v>
      </c>
      <c r="BD175" s="419">
        <v>7125</v>
      </c>
      <c r="BE175" s="419">
        <v>7238</v>
      </c>
      <c r="BF175" s="419">
        <v>7349</v>
      </c>
      <c r="BG175" s="419">
        <v>7459</v>
      </c>
      <c r="BH175" s="419">
        <v>7568</v>
      </c>
      <c r="BI175" s="419">
        <v>7674</v>
      </c>
      <c r="BJ175" s="419">
        <v>7779</v>
      </c>
      <c r="BK175" s="419">
        <v>7881</v>
      </c>
      <c r="BL175" s="419">
        <v>7982</v>
      </c>
      <c r="BM175" s="419">
        <v>8080</v>
      </c>
      <c r="BN175" s="419">
        <v>8176</v>
      </c>
      <c r="BO175" s="419">
        <v>8270</v>
      </c>
      <c r="BP175" s="419">
        <v>8362</v>
      </c>
      <c r="BQ175" s="419">
        <v>8450</v>
      </c>
      <c r="BR175" s="419">
        <v>8536</v>
      </c>
      <c r="BS175" s="419">
        <v>8620</v>
      </c>
      <c r="BT175" s="419">
        <v>8701</v>
      </c>
      <c r="BU175" s="419">
        <v>8778</v>
      </c>
      <c r="BV175" s="419">
        <v>8852</v>
      </c>
      <c r="BW175" s="419">
        <v>8923</v>
      </c>
      <c r="BX175" s="419">
        <v>8992</v>
      </c>
      <c r="BY175" s="419">
        <v>9058</v>
      </c>
      <c r="BZ175" s="419">
        <v>9121</v>
      </c>
      <c r="CA175" s="419">
        <v>9181</v>
      </c>
      <c r="CB175" s="419">
        <v>9239</v>
      </c>
      <c r="CC175" s="419">
        <v>9293</v>
      </c>
      <c r="CD175" s="419">
        <v>9345</v>
      </c>
      <c r="CE175" s="419">
        <v>9393</v>
      </c>
      <c r="CF175" s="419">
        <v>9441</v>
      </c>
      <c r="CG175" s="419">
        <v>9487</v>
      </c>
      <c r="CH175" s="419">
        <v>9535</v>
      </c>
      <c r="CI175" s="419">
        <v>9589</v>
      </c>
      <c r="CJ175" s="419">
        <v>9644</v>
      </c>
      <c r="CK175" s="419">
        <v>9709</v>
      </c>
      <c r="CL175" s="419">
        <v>9807</v>
      </c>
      <c r="CM175" s="419">
        <v>0</v>
      </c>
      <c r="CN175" s="419">
        <v>0</v>
      </c>
      <c r="CO175" s="419">
        <v>0</v>
      </c>
      <c r="CP175" s="419">
        <v>0</v>
      </c>
      <c r="CQ175" s="419">
        <v>0</v>
      </c>
      <c r="CR175" s="419">
        <v>0</v>
      </c>
      <c r="CS175" s="419">
        <v>0</v>
      </c>
      <c r="CT175" s="419">
        <v>0</v>
      </c>
      <c r="CU175" s="419">
        <v>0</v>
      </c>
      <c r="CV175" s="419">
        <v>0</v>
      </c>
      <c r="CW175" s="419">
        <v>0</v>
      </c>
      <c r="CX175" s="419">
        <v>0</v>
      </c>
      <c r="CY175" s="419">
        <v>0</v>
      </c>
      <c r="CZ175" s="419">
        <v>0</v>
      </c>
      <c r="DA175" s="419">
        <v>0</v>
      </c>
      <c r="DB175" s="419">
        <v>0</v>
      </c>
      <c r="DC175" s="419">
        <v>0</v>
      </c>
      <c r="DD175" s="419">
        <v>0</v>
      </c>
      <c r="DE175" s="419">
        <v>0</v>
      </c>
      <c r="DF175" s="419">
        <v>0</v>
      </c>
      <c r="DG175" s="419">
        <v>0</v>
      </c>
      <c r="DH175" s="419">
        <v>0</v>
      </c>
      <c r="DI175" s="419">
        <v>0</v>
      </c>
      <c r="DJ175" s="419">
        <v>0</v>
      </c>
      <c r="DK175" s="416"/>
    </row>
    <row r="176" spans="1:115" s="420" customFormat="1" ht="16.149999999999999" hidden="1">
      <c r="A176" s="423" t="s">
        <v>15</v>
      </c>
      <c r="B176" s="423">
        <v>1</v>
      </c>
      <c r="C176" s="418" t="s">
        <v>29</v>
      </c>
      <c r="D176" s="419">
        <v>0</v>
      </c>
      <c r="E176" s="419">
        <v>114</v>
      </c>
      <c r="F176" s="419">
        <v>396</v>
      </c>
      <c r="G176" s="419">
        <v>685</v>
      </c>
      <c r="H176" s="419">
        <v>982</v>
      </c>
      <c r="I176" s="419">
        <v>1288</v>
      </c>
      <c r="J176" s="419">
        <v>1602</v>
      </c>
      <c r="K176" s="419">
        <v>1923</v>
      </c>
      <c r="L176" s="419">
        <v>2254</v>
      </c>
      <c r="M176" s="419">
        <v>2594</v>
      </c>
      <c r="N176" s="419">
        <v>2942</v>
      </c>
      <c r="O176" s="419">
        <v>3017</v>
      </c>
      <c r="P176" s="419">
        <v>3093</v>
      </c>
      <c r="Q176" s="419">
        <v>3171</v>
      </c>
      <c r="R176" s="419">
        <v>3250</v>
      </c>
      <c r="S176" s="419">
        <v>3331</v>
      </c>
      <c r="T176" s="419">
        <v>3413</v>
      </c>
      <c r="U176" s="419">
        <v>3497</v>
      </c>
      <c r="V176" s="419">
        <v>3582</v>
      </c>
      <c r="W176" s="419">
        <v>3669</v>
      </c>
      <c r="X176" s="419">
        <v>3757</v>
      </c>
      <c r="Y176" s="419">
        <v>3847</v>
      </c>
      <c r="Z176" s="419">
        <v>3938</v>
      </c>
      <c r="AA176" s="419">
        <v>4030</v>
      </c>
      <c r="AB176" s="419">
        <v>4124</v>
      </c>
      <c r="AC176" s="419">
        <v>4220</v>
      </c>
      <c r="AD176" s="419">
        <v>4317</v>
      </c>
      <c r="AE176" s="419">
        <v>4416</v>
      </c>
      <c r="AF176" s="419">
        <v>4516</v>
      </c>
      <c r="AG176" s="419">
        <v>4618</v>
      </c>
      <c r="AH176" s="419">
        <v>4722</v>
      </c>
      <c r="AI176" s="419">
        <v>4828</v>
      </c>
      <c r="AJ176" s="419">
        <v>4934</v>
      </c>
      <c r="AK176" s="419">
        <v>5042</v>
      </c>
      <c r="AL176" s="419">
        <v>5152</v>
      </c>
      <c r="AM176" s="419">
        <v>5263</v>
      </c>
      <c r="AN176" s="419">
        <v>5376</v>
      </c>
      <c r="AO176" s="419">
        <v>5489</v>
      </c>
      <c r="AP176" s="419">
        <v>5604</v>
      </c>
      <c r="AQ176" s="419">
        <v>5720</v>
      </c>
      <c r="AR176" s="419">
        <v>5838</v>
      </c>
      <c r="AS176" s="419">
        <v>5956</v>
      </c>
      <c r="AT176" s="419">
        <v>6074</v>
      </c>
      <c r="AU176" s="419">
        <v>6193</v>
      </c>
      <c r="AV176" s="419">
        <v>6312</v>
      </c>
      <c r="AW176" s="419">
        <v>6432</v>
      </c>
      <c r="AX176" s="419">
        <v>6551</v>
      </c>
      <c r="AY176" s="419">
        <v>6667</v>
      </c>
      <c r="AZ176" s="419">
        <v>6783</v>
      </c>
      <c r="BA176" s="419">
        <v>6898</v>
      </c>
      <c r="BB176" s="419">
        <v>7012</v>
      </c>
      <c r="BC176" s="419">
        <v>7125</v>
      </c>
      <c r="BD176" s="419">
        <v>7238</v>
      </c>
      <c r="BE176" s="419">
        <v>7349</v>
      </c>
      <c r="BF176" s="419">
        <v>7459</v>
      </c>
      <c r="BG176" s="419">
        <v>7568</v>
      </c>
      <c r="BH176" s="419">
        <v>7674</v>
      </c>
      <c r="BI176" s="419">
        <v>7779</v>
      </c>
      <c r="BJ176" s="419">
        <v>7881</v>
      </c>
      <c r="BK176" s="419">
        <v>7982</v>
      </c>
      <c r="BL176" s="419">
        <v>8080</v>
      </c>
      <c r="BM176" s="419">
        <v>8176</v>
      </c>
      <c r="BN176" s="419">
        <v>8270</v>
      </c>
      <c r="BO176" s="419">
        <v>8362</v>
      </c>
      <c r="BP176" s="419">
        <v>8450</v>
      </c>
      <c r="BQ176" s="419">
        <v>8536</v>
      </c>
      <c r="BR176" s="419">
        <v>8620</v>
      </c>
      <c r="BS176" s="419">
        <v>8701</v>
      </c>
      <c r="BT176" s="419">
        <v>8778</v>
      </c>
      <c r="BU176" s="419">
        <v>8852</v>
      </c>
      <c r="BV176" s="419">
        <v>8923</v>
      </c>
      <c r="BW176" s="419">
        <v>8992</v>
      </c>
      <c r="BX176" s="419">
        <v>9058</v>
      </c>
      <c r="BY176" s="419">
        <v>9121</v>
      </c>
      <c r="BZ176" s="419">
        <v>9181</v>
      </c>
      <c r="CA176" s="419">
        <v>9239</v>
      </c>
      <c r="CB176" s="419">
        <v>9293</v>
      </c>
      <c r="CC176" s="419">
        <v>9345</v>
      </c>
      <c r="CD176" s="419">
        <v>9393</v>
      </c>
      <c r="CE176" s="419">
        <v>9441</v>
      </c>
      <c r="CF176" s="419">
        <v>9487</v>
      </c>
      <c r="CG176" s="419">
        <v>9535</v>
      </c>
      <c r="CH176" s="419">
        <v>9589</v>
      </c>
      <c r="CI176" s="419">
        <v>9644</v>
      </c>
      <c r="CJ176" s="419">
        <v>9709</v>
      </c>
      <c r="CK176" s="419">
        <v>9807</v>
      </c>
      <c r="CL176" s="419">
        <v>0</v>
      </c>
      <c r="CM176" s="419">
        <v>0</v>
      </c>
      <c r="CN176" s="419">
        <v>0</v>
      </c>
      <c r="CO176" s="419">
        <v>0</v>
      </c>
      <c r="CP176" s="419">
        <v>0</v>
      </c>
      <c r="CQ176" s="419">
        <v>0</v>
      </c>
      <c r="CR176" s="419">
        <v>0</v>
      </c>
      <c r="CS176" s="419">
        <v>0</v>
      </c>
      <c r="CT176" s="419">
        <v>0</v>
      </c>
      <c r="CU176" s="419">
        <v>0</v>
      </c>
      <c r="CV176" s="419">
        <v>0</v>
      </c>
      <c r="CW176" s="419">
        <v>0</v>
      </c>
      <c r="CX176" s="419">
        <v>0</v>
      </c>
      <c r="CY176" s="419">
        <v>0</v>
      </c>
      <c r="CZ176" s="419">
        <v>0</v>
      </c>
      <c r="DA176" s="419">
        <v>0</v>
      </c>
      <c r="DB176" s="419">
        <v>0</v>
      </c>
      <c r="DC176" s="419">
        <v>0</v>
      </c>
      <c r="DD176" s="419">
        <v>0</v>
      </c>
      <c r="DE176" s="419">
        <v>0</v>
      </c>
      <c r="DF176" s="419">
        <v>0</v>
      </c>
      <c r="DG176" s="419">
        <v>0</v>
      </c>
      <c r="DH176" s="419">
        <v>0</v>
      </c>
      <c r="DI176" s="419">
        <v>0</v>
      </c>
      <c r="DJ176" s="419">
        <v>0</v>
      </c>
      <c r="DK176" s="416"/>
    </row>
    <row r="177" spans="1:115" s="420" customFormat="1" ht="16.149999999999999" hidden="1">
      <c r="A177" s="423" t="s">
        <v>15</v>
      </c>
      <c r="B177" s="423">
        <v>1</v>
      </c>
      <c r="C177" s="418" t="s">
        <v>30</v>
      </c>
      <c r="D177" s="419">
        <v>0</v>
      </c>
      <c r="E177" s="419">
        <v>117</v>
      </c>
      <c r="F177" s="419">
        <v>406</v>
      </c>
      <c r="G177" s="419">
        <v>703</v>
      </c>
      <c r="H177" s="419">
        <v>1008</v>
      </c>
      <c r="I177" s="419">
        <v>1321</v>
      </c>
      <c r="J177" s="419">
        <v>1642</v>
      </c>
      <c r="K177" s="419">
        <v>1972</v>
      </c>
      <c r="L177" s="419">
        <v>2311</v>
      </c>
      <c r="M177" s="419">
        <v>2660</v>
      </c>
      <c r="N177" s="419">
        <v>3017</v>
      </c>
      <c r="O177" s="419">
        <v>3093</v>
      </c>
      <c r="P177" s="419">
        <v>3171</v>
      </c>
      <c r="Q177" s="419">
        <v>3250</v>
      </c>
      <c r="R177" s="419">
        <v>3331</v>
      </c>
      <c r="S177" s="419">
        <v>3413</v>
      </c>
      <c r="T177" s="419">
        <v>3497</v>
      </c>
      <c r="U177" s="419">
        <v>3582</v>
      </c>
      <c r="V177" s="419">
        <v>3669</v>
      </c>
      <c r="W177" s="419">
        <v>3757</v>
      </c>
      <c r="X177" s="419">
        <v>3847</v>
      </c>
      <c r="Y177" s="419">
        <v>3938</v>
      </c>
      <c r="Z177" s="419">
        <v>4030</v>
      </c>
      <c r="AA177" s="419">
        <v>4124</v>
      </c>
      <c r="AB177" s="419">
        <v>4220</v>
      </c>
      <c r="AC177" s="419">
        <v>4317</v>
      </c>
      <c r="AD177" s="419">
        <v>4416</v>
      </c>
      <c r="AE177" s="419">
        <v>4516</v>
      </c>
      <c r="AF177" s="419">
        <v>4618</v>
      </c>
      <c r="AG177" s="419">
        <v>4722</v>
      </c>
      <c r="AH177" s="419">
        <v>4828</v>
      </c>
      <c r="AI177" s="419">
        <v>4934</v>
      </c>
      <c r="AJ177" s="419">
        <v>5042</v>
      </c>
      <c r="AK177" s="419">
        <v>5152</v>
      </c>
      <c r="AL177" s="419">
        <v>5263</v>
      </c>
      <c r="AM177" s="419">
        <v>5376</v>
      </c>
      <c r="AN177" s="419">
        <v>5489</v>
      </c>
      <c r="AO177" s="419">
        <v>5604</v>
      </c>
      <c r="AP177" s="419">
        <v>5720</v>
      </c>
      <c r="AQ177" s="419">
        <v>5838</v>
      </c>
      <c r="AR177" s="419">
        <v>5956</v>
      </c>
      <c r="AS177" s="419">
        <v>6074</v>
      </c>
      <c r="AT177" s="419">
        <v>6193</v>
      </c>
      <c r="AU177" s="419">
        <v>6312</v>
      </c>
      <c r="AV177" s="419">
        <v>6432</v>
      </c>
      <c r="AW177" s="419">
        <v>6551</v>
      </c>
      <c r="AX177" s="419">
        <v>6667</v>
      </c>
      <c r="AY177" s="419">
        <v>6783</v>
      </c>
      <c r="AZ177" s="419">
        <v>6898</v>
      </c>
      <c r="BA177" s="419">
        <v>7012</v>
      </c>
      <c r="BB177" s="419">
        <v>7125</v>
      </c>
      <c r="BC177" s="419">
        <v>7238</v>
      </c>
      <c r="BD177" s="419">
        <v>7349</v>
      </c>
      <c r="BE177" s="419">
        <v>7459</v>
      </c>
      <c r="BF177" s="419">
        <v>7568</v>
      </c>
      <c r="BG177" s="419">
        <v>7674</v>
      </c>
      <c r="BH177" s="419">
        <v>7779</v>
      </c>
      <c r="BI177" s="419">
        <v>7881</v>
      </c>
      <c r="BJ177" s="419">
        <v>7982</v>
      </c>
      <c r="BK177" s="419">
        <v>8080</v>
      </c>
      <c r="BL177" s="419">
        <v>8176</v>
      </c>
      <c r="BM177" s="419">
        <v>8270</v>
      </c>
      <c r="BN177" s="419">
        <v>8362</v>
      </c>
      <c r="BO177" s="419">
        <v>8450</v>
      </c>
      <c r="BP177" s="419">
        <v>8536</v>
      </c>
      <c r="BQ177" s="419">
        <v>8620</v>
      </c>
      <c r="BR177" s="419">
        <v>8701</v>
      </c>
      <c r="BS177" s="419">
        <v>8778</v>
      </c>
      <c r="BT177" s="419">
        <v>8852</v>
      </c>
      <c r="BU177" s="419">
        <v>8923</v>
      </c>
      <c r="BV177" s="419">
        <v>8992</v>
      </c>
      <c r="BW177" s="419">
        <v>9058</v>
      </c>
      <c r="BX177" s="419">
        <v>9121</v>
      </c>
      <c r="BY177" s="419">
        <v>9181</v>
      </c>
      <c r="BZ177" s="419">
        <v>9239</v>
      </c>
      <c r="CA177" s="419">
        <v>9293</v>
      </c>
      <c r="CB177" s="419">
        <v>9345</v>
      </c>
      <c r="CC177" s="419">
        <v>9393</v>
      </c>
      <c r="CD177" s="419">
        <v>9441</v>
      </c>
      <c r="CE177" s="419">
        <v>9487</v>
      </c>
      <c r="CF177" s="419">
        <v>9535</v>
      </c>
      <c r="CG177" s="419">
        <v>9589</v>
      </c>
      <c r="CH177" s="419">
        <v>9644</v>
      </c>
      <c r="CI177" s="419">
        <v>9709</v>
      </c>
      <c r="CJ177" s="419">
        <v>9807</v>
      </c>
      <c r="CK177" s="419">
        <v>0</v>
      </c>
      <c r="CL177" s="419">
        <v>0</v>
      </c>
      <c r="CM177" s="419">
        <v>0</v>
      </c>
      <c r="CN177" s="419">
        <v>0</v>
      </c>
      <c r="CO177" s="419">
        <v>0</v>
      </c>
      <c r="CP177" s="419">
        <v>0</v>
      </c>
      <c r="CQ177" s="419">
        <v>0</v>
      </c>
      <c r="CR177" s="419">
        <v>0</v>
      </c>
      <c r="CS177" s="419">
        <v>0</v>
      </c>
      <c r="CT177" s="419">
        <v>0</v>
      </c>
      <c r="CU177" s="419">
        <v>0</v>
      </c>
      <c r="CV177" s="419">
        <v>0</v>
      </c>
      <c r="CW177" s="419">
        <v>0</v>
      </c>
      <c r="CX177" s="419">
        <v>0</v>
      </c>
      <c r="CY177" s="419">
        <v>0</v>
      </c>
      <c r="CZ177" s="419">
        <v>0</v>
      </c>
      <c r="DA177" s="419">
        <v>0</v>
      </c>
      <c r="DB177" s="419">
        <v>0</v>
      </c>
      <c r="DC177" s="419">
        <v>0</v>
      </c>
      <c r="DD177" s="419">
        <v>0</v>
      </c>
      <c r="DE177" s="419">
        <v>0</v>
      </c>
      <c r="DF177" s="419">
        <v>0</v>
      </c>
      <c r="DG177" s="419">
        <v>0</v>
      </c>
      <c r="DH177" s="419">
        <v>0</v>
      </c>
      <c r="DI177" s="419">
        <v>0</v>
      </c>
      <c r="DJ177" s="419">
        <v>0</v>
      </c>
      <c r="DK177" s="416"/>
    </row>
    <row r="178" spans="1:115" s="420" customFormat="1" ht="16.149999999999999" hidden="1">
      <c r="A178" s="423" t="s">
        <v>15</v>
      </c>
      <c r="B178" s="423">
        <v>1</v>
      </c>
      <c r="C178" s="418" t="s">
        <v>31</v>
      </c>
      <c r="D178" s="419">
        <v>0</v>
      </c>
      <c r="E178" s="419">
        <v>120</v>
      </c>
      <c r="F178" s="419">
        <v>416</v>
      </c>
      <c r="G178" s="419">
        <v>721</v>
      </c>
      <c r="H178" s="419">
        <v>1034</v>
      </c>
      <c r="I178" s="419">
        <v>1355</v>
      </c>
      <c r="J178" s="419">
        <v>1684</v>
      </c>
      <c r="K178" s="419">
        <v>2023</v>
      </c>
      <c r="L178" s="419">
        <v>2370</v>
      </c>
      <c r="M178" s="419">
        <v>2727</v>
      </c>
      <c r="N178" s="419">
        <v>3093</v>
      </c>
      <c r="O178" s="419">
        <v>3171</v>
      </c>
      <c r="P178" s="419">
        <v>3250</v>
      </c>
      <c r="Q178" s="419">
        <v>3331</v>
      </c>
      <c r="R178" s="419">
        <v>3413</v>
      </c>
      <c r="S178" s="419">
        <v>3497</v>
      </c>
      <c r="T178" s="419">
        <v>3582</v>
      </c>
      <c r="U178" s="419">
        <v>3669</v>
      </c>
      <c r="V178" s="419">
        <v>3757</v>
      </c>
      <c r="W178" s="419">
        <v>3847</v>
      </c>
      <c r="X178" s="419">
        <v>3938</v>
      </c>
      <c r="Y178" s="419">
        <v>4030</v>
      </c>
      <c r="Z178" s="419">
        <v>4124</v>
      </c>
      <c r="AA178" s="419">
        <v>4220</v>
      </c>
      <c r="AB178" s="419">
        <v>4317</v>
      </c>
      <c r="AC178" s="419">
        <v>4416</v>
      </c>
      <c r="AD178" s="419">
        <v>4516</v>
      </c>
      <c r="AE178" s="419">
        <v>4618</v>
      </c>
      <c r="AF178" s="419">
        <v>4722</v>
      </c>
      <c r="AG178" s="419">
        <v>4828</v>
      </c>
      <c r="AH178" s="419">
        <v>4934</v>
      </c>
      <c r="AI178" s="419">
        <v>5042</v>
      </c>
      <c r="AJ178" s="419">
        <v>5152</v>
      </c>
      <c r="AK178" s="419">
        <v>5263</v>
      </c>
      <c r="AL178" s="419">
        <v>5376</v>
      </c>
      <c r="AM178" s="419">
        <v>5489</v>
      </c>
      <c r="AN178" s="419">
        <v>5604</v>
      </c>
      <c r="AO178" s="419">
        <v>5720</v>
      </c>
      <c r="AP178" s="419">
        <v>5838</v>
      </c>
      <c r="AQ178" s="419">
        <v>5956</v>
      </c>
      <c r="AR178" s="419">
        <v>6074</v>
      </c>
      <c r="AS178" s="419">
        <v>6193</v>
      </c>
      <c r="AT178" s="419">
        <v>6312</v>
      </c>
      <c r="AU178" s="419">
        <v>6432</v>
      </c>
      <c r="AV178" s="419">
        <v>6551</v>
      </c>
      <c r="AW178" s="419">
        <v>6667</v>
      </c>
      <c r="AX178" s="419">
        <v>6783</v>
      </c>
      <c r="AY178" s="419">
        <v>6898</v>
      </c>
      <c r="AZ178" s="419">
        <v>7012</v>
      </c>
      <c r="BA178" s="419">
        <v>7125</v>
      </c>
      <c r="BB178" s="419">
        <v>7238</v>
      </c>
      <c r="BC178" s="419">
        <v>7349</v>
      </c>
      <c r="BD178" s="419">
        <v>7459</v>
      </c>
      <c r="BE178" s="419">
        <v>7568</v>
      </c>
      <c r="BF178" s="419">
        <v>7674</v>
      </c>
      <c r="BG178" s="419">
        <v>7779</v>
      </c>
      <c r="BH178" s="419">
        <v>7881</v>
      </c>
      <c r="BI178" s="419">
        <v>7982</v>
      </c>
      <c r="BJ178" s="419">
        <v>8080</v>
      </c>
      <c r="BK178" s="419">
        <v>8176</v>
      </c>
      <c r="BL178" s="419">
        <v>8270</v>
      </c>
      <c r="BM178" s="419">
        <v>8362</v>
      </c>
      <c r="BN178" s="419">
        <v>8450</v>
      </c>
      <c r="BO178" s="419">
        <v>8536</v>
      </c>
      <c r="BP178" s="419">
        <v>8620</v>
      </c>
      <c r="BQ178" s="419">
        <v>8701</v>
      </c>
      <c r="BR178" s="419">
        <v>8778</v>
      </c>
      <c r="BS178" s="419">
        <v>8852</v>
      </c>
      <c r="BT178" s="419">
        <v>8923</v>
      </c>
      <c r="BU178" s="419">
        <v>8992</v>
      </c>
      <c r="BV178" s="419">
        <v>9058</v>
      </c>
      <c r="BW178" s="419">
        <v>9121</v>
      </c>
      <c r="BX178" s="419">
        <v>9181</v>
      </c>
      <c r="BY178" s="419">
        <v>9239</v>
      </c>
      <c r="BZ178" s="419">
        <v>9293</v>
      </c>
      <c r="CA178" s="419">
        <v>9345</v>
      </c>
      <c r="CB178" s="419">
        <v>9393</v>
      </c>
      <c r="CC178" s="419">
        <v>9441</v>
      </c>
      <c r="CD178" s="419">
        <v>9487</v>
      </c>
      <c r="CE178" s="419">
        <v>9535</v>
      </c>
      <c r="CF178" s="419">
        <v>9589</v>
      </c>
      <c r="CG178" s="419">
        <v>9644</v>
      </c>
      <c r="CH178" s="419">
        <v>9709</v>
      </c>
      <c r="CI178" s="419">
        <v>9807</v>
      </c>
      <c r="CJ178" s="419">
        <v>0</v>
      </c>
      <c r="CK178" s="419">
        <v>0</v>
      </c>
      <c r="CL178" s="419">
        <v>0</v>
      </c>
      <c r="CM178" s="419">
        <v>0</v>
      </c>
      <c r="CN178" s="419">
        <v>0</v>
      </c>
      <c r="CO178" s="419">
        <v>0</v>
      </c>
      <c r="CP178" s="419">
        <v>0</v>
      </c>
      <c r="CQ178" s="419">
        <v>0</v>
      </c>
      <c r="CR178" s="419">
        <v>0</v>
      </c>
      <c r="CS178" s="419">
        <v>0</v>
      </c>
      <c r="CT178" s="419">
        <v>0</v>
      </c>
      <c r="CU178" s="419">
        <v>0</v>
      </c>
      <c r="CV178" s="419">
        <v>0</v>
      </c>
      <c r="CW178" s="419">
        <v>0</v>
      </c>
      <c r="CX178" s="419">
        <v>0</v>
      </c>
      <c r="CY178" s="419">
        <v>0</v>
      </c>
      <c r="CZ178" s="419">
        <v>0</v>
      </c>
      <c r="DA178" s="419">
        <v>0</v>
      </c>
      <c r="DB178" s="419">
        <v>0</v>
      </c>
      <c r="DC178" s="419">
        <v>0</v>
      </c>
      <c r="DD178" s="419">
        <v>0</v>
      </c>
      <c r="DE178" s="419">
        <v>0</v>
      </c>
      <c r="DF178" s="419">
        <v>0</v>
      </c>
      <c r="DG178" s="419">
        <v>0</v>
      </c>
      <c r="DH178" s="419">
        <v>0</v>
      </c>
      <c r="DI178" s="419">
        <v>0</v>
      </c>
      <c r="DJ178" s="419">
        <v>0</v>
      </c>
      <c r="DK178" s="416"/>
    </row>
    <row r="179" spans="1:115" s="420" customFormat="1" ht="16.149999999999999" hidden="1">
      <c r="A179" s="423" t="s">
        <v>15</v>
      </c>
      <c r="B179" s="423">
        <v>1</v>
      </c>
      <c r="C179" s="418" t="s">
        <v>32</v>
      </c>
      <c r="D179" s="419">
        <v>0</v>
      </c>
      <c r="E179" s="419">
        <v>123</v>
      </c>
      <c r="F179" s="419">
        <v>427</v>
      </c>
      <c r="G179" s="419">
        <v>739</v>
      </c>
      <c r="H179" s="419">
        <v>1060</v>
      </c>
      <c r="I179" s="419">
        <v>1389</v>
      </c>
      <c r="J179" s="419">
        <v>1727</v>
      </c>
      <c r="K179" s="419">
        <v>2074</v>
      </c>
      <c r="L179" s="419">
        <v>2430</v>
      </c>
      <c r="M179" s="419">
        <v>2795</v>
      </c>
      <c r="N179" s="419">
        <v>3171</v>
      </c>
      <c r="O179" s="419">
        <v>3250</v>
      </c>
      <c r="P179" s="419">
        <v>3331</v>
      </c>
      <c r="Q179" s="419">
        <v>3413</v>
      </c>
      <c r="R179" s="419">
        <v>3497</v>
      </c>
      <c r="S179" s="419">
        <v>3582</v>
      </c>
      <c r="T179" s="419">
        <v>3669</v>
      </c>
      <c r="U179" s="419">
        <v>3757</v>
      </c>
      <c r="V179" s="419">
        <v>3847</v>
      </c>
      <c r="W179" s="419">
        <v>3938</v>
      </c>
      <c r="X179" s="419">
        <v>4030</v>
      </c>
      <c r="Y179" s="419">
        <v>4124</v>
      </c>
      <c r="Z179" s="419">
        <v>4220</v>
      </c>
      <c r="AA179" s="419">
        <v>4317</v>
      </c>
      <c r="AB179" s="419">
        <v>4416</v>
      </c>
      <c r="AC179" s="419">
        <v>4516</v>
      </c>
      <c r="AD179" s="419">
        <v>4618</v>
      </c>
      <c r="AE179" s="419">
        <v>4722</v>
      </c>
      <c r="AF179" s="419">
        <v>4828</v>
      </c>
      <c r="AG179" s="419">
        <v>4934</v>
      </c>
      <c r="AH179" s="419">
        <v>5042</v>
      </c>
      <c r="AI179" s="419">
        <v>5152</v>
      </c>
      <c r="AJ179" s="419">
        <v>5263</v>
      </c>
      <c r="AK179" s="419">
        <v>5376</v>
      </c>
      <c r="AL179" s="419">
        <v>5489</v>
      </c>
      <c r="AM179" s="419">
        <v>5604</v>
      </c>
      <c r="AN179" s="419">
        <v>5720</v>
      </c>
      <c r="AO179" s="419">
        <v>5838</v>
      </c>
      <c r="AP179" s="419">
        <v>5956</v>
      </c>
      <c r="AQ179" s="419">
        <v>6074</v>
      </c>
      <c r="AR179" s="419">
        <v>6193</v>
      </c>
      <c r="AS179" s="419">
        <v>6312</v>
      </c>
      <c r="AT179" s="419">
        <v>6432</v>
      </c>
      <c r="AU179" s="419">
        <v>6551</v>
      </c>
      <c r="AV179" s="419">
        <v>6667</v>
      </c>
      <c r="AW179" s="419">
        <v>6783</v>
      </c>
      <c r="AX179" s="419">
        <v>6898</v>
      </c>
      <c r="AY179" s="419">
        <v>7012</v>
      </c>
      <c r="AZ179" s="419">
        <v>7125</v>
      </c>
      <c r="BA179" s="419">
        <v>7238</v>
      </c>
      <c r="BB179" s="419">
        <v>7349</v>
      </c>
      <c r="BC179" s="419">
        <v>7459</v>
      </c>
      <c r="BD179" s="419">
        <v>7568</v>
      </c>
      <c r="BE179" s="419">
        <v>7674</v>
      </c>
      <c r="BF179" s="419">
        <v>7779</v>
      </c>
      <c r="BG179" s="419">
        <v>7881</v>
      </c>
      <c r="BH179" s="419">
        <v>7982</v>
      </c>
      <c r="BI179" s="419">
        <v>8080</v>
      </c>
      <c r="BJ179" s="419">
        <v>8176</v>
      </c>
      <c r="BK179" s="419">
        <v>8270</v>
      </c>
      <c r="BL179" s="419">
        <v>8362</v>
      </c>
      <c r="BM179" s="419">
        <v>8450</v>
      </c>
      <c r="BN179" s="419">
        <v>8536</v>
      </c>
      <c r="BO179" s="419">
        <v>8620</v>
      </c>
      <c r="BP179" s="419">
        <v>8701</v>
      </c>
      <c r="BQ179" s="419">
        <v>8778</v>
      </c>
      <c r="BR179" s="419">
        <v>8852</v>
      </c>
      <c r="BS179" s="419">
        <v>8923</v>
      </c>
      <c r="BT179" s="419">
        <v>8992</v>
      </c>
      <c r="BU179" s="419">
        <v>9058</v>
      </c>
      <c r="BV179" s="419">
        <v>9121</v>
      </c>
      <c r="BW179" s="419">
        <v>9181</v>
      </c>
      <c r="BX179" s="419">
        <v>9239</v>
      </c>
      <c r="BY179" s="419">
        <v>9293</v>
      </c>
      <c r="BZ179" s="419">
        <v>9345</v>
      </c>
      <c r="CA179" s="419">
        <v>9393</v>
      </c>
      <c r="CB179" s="419">
        <v>9441</v>
      </c>
      <c r="CC179" s="419">
        <v>9487</v>
      </c>
      <c r="CD179" s="419">
        <v>9535</v>
      </c>
      <c r="CE179" s="419">
        <v>9589</v>
      </c>
      <c r="CF179" s="419">
        <v>9644</v>
      </c>
      <c r="CG179" s="419">
        <v>9709</v>
      </c>
      <c r="CH179" s="419">
        <v>9807</v>
      </c>
      <c r="CI179" s="419">
        <v>0</v>
      </c>
      <c r="CJ179" s="419">
        <v>0</v>
      </c>
      <c r="CK179" s="419">
        <v>0</v>
      </c>
      <c r="CL179" s="419">
        <v>0</v>
      </c>
      <c r="CM179" s="419">
        <v>0</v>
      </c>
      <c r="CN179" s="419">
        <v>0</v>
      </c>
      <c r="CO179" s="419">
        <v>0</v>
      </c>
      <c r="CP179" s="419">
        <v>0</v>
      </c>
      <c r="CQ179" s="419">
        <v>0</v>
      </c>
      <c r="CR179" s="419">
        <v>0</v>
      </c>
      <c r="CS179" s="419">
        <v>0</v>
      </c>
      <c r="CT179" s="419">
        <v>0</v>
      </c>
      <c r="CU179" s="419">
        <v>0</v>
      </c>
      <c r="CV179" s="419">
        <v>0</v>
      </c>
      <c r="CW179" s="419">
        <v>0</v>
      </c>
      <c r="CX179" s="419">
        <v>0</v>
      </c>
      <c r="CY179" s="419">
        <v>0</v>
      </c>
      <c r="CZ179" s="419">
        <v>0</v>
      </c>
      <c r="DA179" s="419">
        <v>0</v>
      </c>
      <c r="DB179" s="419">
        <v>0</v>
      </c>
      <c r="DC179" s="419">
        <v>0</v>
      </c>
      <c r="DD179" s="419">
        <v>0</v>
      </c>
      <c r="DE179" s="419">
        <v>0</v>
      </c>
      <c r="DF179" s="419">
        <v>0</v>
      </c>
      <c r="DG179" s="419">
        <v>0</v>
      </c>
      <c r="DH179" s="419">
        <v>0</v>
      </c>
      <c r="DI179" s="419">
        <v>0</v>
      </c>
      <c r="DJ179" s="419">
        <v>0</v>
      </c>
      <c r="DK179" s="416"/>
    </row>
    <row r="180" spans="1:115" s="420" customFormat="1" ht="16.149999999999999" hidden="1">
      <c r="A180" s="423" t="s">
        <v>15</v>
      </c>
      <c r="B180" s="423">
        <v>1</v>
      </c>
      <c r="C180" s="418" t="s">
        <v>33</v>
      </c>
      <c r="D180" s="419">
        <v>0</v>
      </c>
      <c r="E180" s="419">
        <v>126</v>
      </c>
      <c r="F180" s="419">
        <v>438</v>
      </c>
      <c r="G180" s="419">
        <v>758</v>
      </c>
      <c r="H180" s="419">
        <v>1086</v>
      </c>
      <c r="I180" s="419">
        <v>1424</v>
      </c>
      <c r="J180" s="419">
        <v>1770</v>
      </c>
      <c r="K180" s="419">
        <v>2126</v>
      </c>
      <c r="L180" s="419">
        <v>2491</v>
      </c>
      <c r="M180" s="419">
        <v>2865</v>
      </c>
      <c r="N180" s="419">
        <v>3250</v>
      </c>
      <c r="O180" s="419">
        <v>3331</v>
      </c>
      <c r="P180" s="419">
        <v>3413</v>
      </c>
      <c r="Q180" s="419">
        <v>3497</v>
      </c>
      <c r="R180" s="419">
        <v>3582</v>
      </c>
      <c r="S180" s="419">
        <v>3669</v>
      </c>
      <c r="T180" s="419">
        <v>3757</v>
      </c>
      <c r="U180" s="419">
        <v>3847</v>
      </c>
      <c r="V180" s="419">
        <v>3938</v>
      </c>
      <c r="W180" s="419">
        <v>4030</v>
      </c>
      <c r="X180" s="419">
        <v>4124</v>
      </c>
      <c r="Y180" s="419">
        <v>4220</v>
      </c>
      <c r="Z180" s="419">
        <v>4317</v>
      </c>
      <c r="AA180" s="419">
        <v>4416</v>
      </c>
      <c r="AB180" s="419">
        <v>4516</v>
      </c>
      <c r="AC180" s="419">
        <v>4618</v>
      </c>
      <c r="AD180" s="419">
        <v>4722</v>
      </c>
      <c r="AE180" s="419">
        <v>4828</v>
      </c>
      <c r="AF180" s="419">
        <v>4934</v>
      </c>
      <c r="AG180" s="419">
        <v>5042</v>
      </c>
      <c r="AH180" s="419">
        <v>5152</v>
      </c>
      <c r="AI180" s="419">
        <v>5263</v>
      </c>
      <c r="AJ180" s="419">
        <v>5376</v>
      </c>
      <c r="AK180" s="419">
        <v>5489</v>
      </c>
      <c r="AL180" s="419">
        <v>5604</v>
      </c>
      <c r="AM180" s="419">
        <v>5720</v>
      </c>
      <c r="AN180" s="419">
        <v>5838</v>
      </c>
      <c r="AO180" s="419">
        <v>5956</v>
      </c>
      <c r="AP180" s="419">
        <v>6074</v>
      </c>
      <c r="AQ180" s="419">
        <v>6193</v>
      </c>
      <c r="AR180" s="419">
        <v>6312</v>
      </c>
      <c r="AS180" s="419">
        <v>6432</v>
      </c>
      <c r="AT180" s="419">
        <v>6551</v>
      </c>
      <c r="AU180" s="419">
        <v>6667</v>
      </c>
      <c r="AV180" s="419">
        <v>6783</v>
      </c>
      <c r="AW180" s="419">
        <v>6898</v>
      </c>
      <c r="AX180" s="419">
        <v>7012</v>
      </c>
      <c r="AY180" s="419">
        <v>7125</v>
      </c>
      <c r="AZ180" s="419">
        <v>7238</v>
      </c>
      <c r="BA180" s="419">
        <v>7349</v>
      </c>
      <c r="BB180" s="419">
        <v>7459</v>
      </c>
      <c r="BC180" s="419">
        <v>7568</v>
      </c>
      <c r="BD180" s="419">
        <v>7674</v>
      </c>
      <c r="BE180" s="419">
        <v>7779</v>
      </c>
      <c r="BF180" s="419">
        <v>7881</v>
      </c>
      <c r="BG180" s="419">
        <v>7982</v>
      </c>
      <c r="BH180" s="419">
        <v>8080</v>
      </c>
      <c r="BI180" s="419">
        <v>8176</v>
      </c>
      <c r="BJ180" s="419">
        <v>8270</v>
      </c>
      <c r="BK180" s="419">
        <v>8362</v>
      </c>
      <c r="BL180" s="419">
        <v>8450</v>
      </c>
      <c r="BM180" s="419">
        <v>8536</v>
      </c>
      <c r="BN180" s="419">
        <v>8620</v>
      </c>
      <c r="BO180" s="419">
        <v>8701</v>
      </c>
      <c r="BP180" s="419">
        <v>8778</v>
      </c>
      <c r="BQ180" s="419">
        <v>8852</v>
      </c>
      <c r="BR180" s="419">
        <v>8923</v>
      </c>
      <c r="BS180" s="419">
        <v>8992</v>
      </c>
      <c r="BT180" s="419">
        <v>9058</v>
      </c>
      <c r="BU180" s="419">
        <v>9121</v>
      </c>
      <c r="BV180" s="419">
        <v>9181</v>
      </c>
      <c r="BW180" s="419">
        <v>9239</v>
      </c>
      <c r="BX180" s="419">
        <v>9293</v>
      </c>
      <c r="BY180" s="419">
        <v>9345</v>
      </c>
      <c r="BZ180" s="419">
        <v>9393</v>
      </c>
      <c r="CA180" s="419">
        <v>9441</v>
      </c>
      <c r="CB180" s="419">
        <v>9487</v>
      </c>
      <c r="CC180" s="419">
        <v>9535</v>
      </c>
      <c r="CD180" s="419">
        <v>9589</v>
      </c>
      <c r="CE180" s="419">
        <v>9644</v>
      </c>
      <c r="CF180" s="419">
        <v>9709</v>
      </c>
      <c r="CG180" s="419">
        <v>9807</v>
      </c>
      <c r="CH180" s="419">
        <v>0</v>
      </c>
      <c r="CI180" s="419">
        <v>0</v>
      </c>
      <c r="CJ180" s="419">
        <v>0</v>
      </c>
      <c r="CK180" s="419">
        <v>0</v>
      </c>
      <c r="CL180" s="419">
        <v>0</v>
      </c>
      <c r="CM180" s="419">
        <v>0</v>
      </c>
      <c r="CN180" s="419">
        <v>0</v>
      </c>
      <c r="CO180" s="419">
        <v>0</v>
      </c>
      <c r="CP180" s="419">
        <v>0</v>
      </c>
      <c r="CQ180" s="419">
        <v>0</v>
      </c>
      <c r="CR180" s="419">
        <v>0</v>
      </c>
      <c r="CS180" s="419">
        <v>0</v>
      </c>
      <c r="CT180" s="419">
        <v>0</v>
      </c>
      <c r="CU180" s="419">
        <v>0</v>
      </c>
      <c r="CV180" s="419">
        <v>0</v>
      </c>
      <c r="CW180" s="419">
        <v>0</v>
      </c>
      <c r="CX180" s="419">
        <v>0</v>
      </c>
      <c r="CY180" s="419">
        <v>0</v>
      </c>
      <c r="CZ180" s="419">
        <v>0</v>
      </c>
      <c r="DA180" s="419">
        <v>0</v>
      </c>
      <c r="DB180" s="419">
        <v>0</v>
      </c>
      <c r="DC180" s="419">
        <v>0</v>
      </c>
      <c r="DD180" s="419">
        <v>0</v>
      </c>
      <c r="DE180" s="419">
        <v>0</v>
      </c>
      <c r="DF180" s="419">
        <v>0</v>
      </c>
      <c r="DG180" s="419">
        <v>0</v>
      </c>
      <c r="DH180" s="419">
        <v>0</v>
      </c>
      <c r="DI180" s="419">
        <v>0</v>
      </c>
      <c r="DJ180" s="419">
        <v>0</v>
      </c>
      <c r="DK180" s="416"/>
    </row>
    <row r="181" spans="1:115" s="420" customFormat="1" ht="16.149999999999999" hidden="1">
      <c r="A181" s="423" t="s">
        <v>15</v>
      </c>
      <c r="B181" s="423">
        <v>1</v>
      </c>
      <c r="C181" s="418" t="s">
        <v>34</v>
      </c>
      <c r="D181" s="419">
        <v>0</v>
      </c>
      <c r="E181" s="419">
        <v>129</v>
      </c>
      <c r="F181" s="419">
        <v>449</v>
      </c>
      <c r="G181" s="419">
        <v>777</v>
      </c>
      <c r="H181" s="419">
        <v>1113</v>
      </c>
      <c r="I181" s="419">
        <v>1459</v>
      </c>
      <c r="J181" s="419">
        <v>1814</v>
      </c>
      <c r="K181" s="419">
        <v>2178</v>
      </c>
      <c r="L181" s="419">
        <v>2552</v>
      </c>
      <c r="M181" s="419">
        <v>2936</v>
      </c>
      <c r="N181" s="419">
        <v>3331</v>
      </c>
      <c r="O181" s="419">
        <v>3413</v>
      </c>
      <c r="P181" s="419">
        <v>3497</v>
      </c>
      <c r="Q181" s="419">
        <v>3582</v>
      </c>
      <c r="R181" s="419">
        <v>3669</v>
      </c>
      <c r="S181" s="419">
        <v>3757</v>
      </c>
      <c r="T181" s="419">
        <v>3847</v>
      </c>
      <c r="U181" s="419">
        <v>3938</v>
      </c>
      <c r="V181" s="419">
        <v>4030</v>
      </c>
      <c r="W181" s="419">
        <v>4124</v>
      </c>
      <c r="X181" s="419">
        <v>4220</v>
      </c>
      <c r="Y181" s="419">
        <v>4317</v>
      </c>
      <c r="Z181" s="419">
        <v>4416</v>
      </c>
      <c r="AA181" s="419">
        <v>4516</v>
      </c>
      <c r="AB181" s="419">
        <v>4618</v>
      </c>
      <c r="AC181" s="419">
        <v>4722</v>
      </c>
      <c r="AD181" s="419">
        <v>4828</v>
      </c>
      <c r="AE181" s="419">
        <v>4934</v>
      </c>
      <c r="AF181" s="419">
        <v>5042</v>
      </c>
      <c r="AG181" s="419">
        <v>5152</v>
      </c>
      <c r="AH181" s="419">
        <v>5263</v>
      </c>
      <c r="AI181" s="419">
        <v>5376</v>
      </c>
      <c r="AJ181" s="419">
        <v>5489</v>
      </c>
      <c r="AK181" s="419">
        <v>5604</v>
      </c>
      <c r="AL181" s="419">
        <v>5720</v>
      </c>
      <c r="AM181" s="419">
        <v>5838</v>
      </c>
      <c r="AN181" s="419">
        <v>5956</v>
      </c>
      <c r="AO181" s="419">
        <v>6074</v>
      </c>
      <c r="AP181" s="419">
        <v>6193</v>
      </c>
      <c r="AQ181" s="419">
        <v>6312</v>
      </c>
      <c r="AR181" s="419">
        <v>6432</v>
      </c>
      <c r="AS181" s="419">
        <v>6551</v>
      </c>
      <c r="AT181" s="419">
        <v>6667</v>
      </c>
      <c r="AU181" s="419">
        <v>6783</v>
      </c>
      <c r="AV181" s="419">
        <v>6898</v>
      </c>
      <c r="AW181" s="419">
        <v>7012</v>
      </c>
      <c r="AX181" s="419">
        <v>7125</v>
      </c>
      <c r="AY181" s="419">
        <v>7238</v>
      </c>
      <c r="AZ181" s="419">
        <v>7349</v>
      </c>
      <c r="BA181" s="419">
        <v>7459</v>
      </c>
      <c r="BB181" s="419">
        <v>7568</v>
      </c>
      <c r="BC181" s="419">
        <v>7674</v>
      </c>
      <c r="BD181" s="419">
        <v>7779</v>
      </c>
      <c r="BE181" s="419">
        <v>7881</v>
      </c>
      <c r="BF181" s="419">
        <v>7982</v>
      </c>
      <c r="BG181" s="419">
        <v>8080</v>
      </c>
      <c r="BH181" s="419">
        <v>8176</v>
      </c>
      <c r="BI181" s="419">
        <v>8270</v>
      </c>
      <c r="BJ181" s="419">
        <v>8362</v>
      </c>
      <c r="BK181" s="419">
        <v>8450</v>
      </c>
      <c r="BL181" s="419">
        <v>8536</v>
      </c>
      <c r="BM181" s="419">
        <v>8620</v>
      </c>
      <c r="BN181" s="419">
        <v>8701</v>
      </c>
      <c r="BO181" s="419">
        <v>8778</v>
      </c>
      <c r="BP181" s="419">
        <v>8852</v>
      </c>
      <c r="BQ181" s="419">
        <v>8923</v>
      </c>
      <c r="BR181" s="419">
        <v>8992</v>
      </c>
      <c r="BS181" s="419">
        <v>9058</v>
      </c>
      <c r="BT181" s="419">
        <v>9121</v>
      </c>
      <c r="BU181" s="419">
        <v>9181</v>
      </c>
      <c r="BV181" s="419">
        <v>9239</v>
      </c>
      <c r="BW181" s="419">
        <v>9293</v>
      </c>
      <c r="BX181" s="419">
        <v>9345</v>
      </c>
      <c r="BY181" s="419">
        <v>9393</v>
      </c>
      <c r="BZ181" s="419">
        <v>9441</v>
      </c>
      <c r="CA181" s="419">
        <v>9487</v>
      </c>
      <c r="CB181" s="419">
        <v>9535</v>
      </c>
      <c r="CC181" s="419">
        <v>9589</v>
      </c>
      <c r="CD181" s="419">
        <v>9644</v>
      </c>
      <c r="CE181" s="419">
        <v>9709</v>
      </c>
      <c r="CF181" s="419">
        <v>9807</v>
      </c>
      <c r="CG181" s="419">
        <v>0</v>
      </c>
      <c r="CH181" s="419">
        <v>0</v>
      </c>
      <c r="CI181" s="419">
        <v>0</v>
      </c>
      <c r="CJ181" s="419">
        <v>0</v>
      </c>
      <c r="CK181" s="419">
        <v>0</v>
      </c>
      <c r="CL181" s="419">
        <v>0</v>
      </c>
      <c r="CM181" s="419">
        <v>0</v>
      </c>
      <c r="CN181" s="419">
        <v>0</v>
      </c>
      <c r="CO181" s="419">
        <v>0</v>
      </c>
      <c r="CP181" s="419">
        <v>0</v>
      </c>
      <c r="CQ181" s="419">
        <v>0</v>
      </c>
      <c r="CR181" s="419">
        <v>0</v>
      </c>
      <c r="CS181" s="419">
        <v>0</v>
      </c>
      <c r="CT181" s="419">
        <v>0</v>
      </c>
      <c r="CU181" s="419">
        <v>0</v>
      </c>
      <c r="CV181" s="419">
        <v>0</v>
      </c>
      <c r="CW181" s="419">
        <v>0</v>
      </c>
      <c r="CX181" s="419">
        <v>0</v>
      </c>
      <c r="CY181" s="419">
        <v>0</v>
      </c>
      <c r="CZ181" s="419">
        <v>0</v>
      </c>
      <c r="DA181" s="419">
        <v>0</v>
      </c>
      <c r="DB181" s="419">
        <v>0</v>
      </c>
      <c r="DC181" s="419">
        <v>0</v>
      </c>
      <c r="DD181" s="419">
        <v>0</v>
      </c>
      <c r="DE181" s="419">
        <v>0</v>
      </c>
      <c r="DF181" s="419">
        <v>0</v>
      </c>
      <c r="DG181" s="419">
        <v>0</v>
      </c>
      <c r="DH181" s="419">
        <v>0</v>
      </c>
      <c r="DI181" s="419">
        <v>0</v>
      </c>
      <c r="DJ181" s="419">
        <v>0</v>
      </c>
      <c r="DK181" s="416"/>
    </row>
    <row r="182" spans="1:115" s="420" customFormat="1" ht="16.149999999999999" hidden="1">
      <c r="A182" s="423" t="s">
        <v>15</v>
      </c>
      <c r="B182" s="423">
        <v>1</v>
      </c>
      <c r="C182" s="418" t="s">
        <v>35</v>
      </c>
      <c r="D182" s="419">
        <v>0</v>
      </c>
      <c r="E182" s="419">
        <v>133</v>
      </c>
      <c r="F182" s="419">
        <v>460</v>
      </c>
      <c r="G182" s="419">
        <v>796</v>
      </c>
      <c r="H182" s="419">
        <v>1141</v>
      </c>
      <c r="I182" s="419">
        <v>1496</v>
      </c>
      <c r="J182" s="419">
        <v>1859</v>
      </c>
      <c r="K182" s="419">
        <v>2232</v>
      </c>
      <c r="L182" s="419">
        <v>2616</v>
      </c>
      <c r="M182" s="419">
        <v>3009</v>
      </c>
      <c r="N182" s="419">
        <v>3413</v>
      </c>
      <c r="O182" s="419">
        <v>3497</v>
      </c>
      <c r="P182" s="419">
        <v>3582</v>
      </c>
      <c r="Q182" s="419">
        <v>3669</v>
      </c>
      <c r="R182" s="419">
        <v>3757</v>
      </c>
      <c r="S182" s="419">
        <v>3847</v>
      </c>
      <c r="T182" s="419">
        <v>3938</v>
      </c>
      <c r="U182" s="419">
        <v>4030</v>
      </c>
      <c r="V182" s="419">
        <v>4124</v>
      </c>
      <c r="W182" s="419">
        <v>4220</v>
      </c>
      <c r="X182" s="419">
        <v>4317</v>
      </c>
      <c r="Y182" s="419">
        <v>4416</v>
      </c>
      <c r="Z182" s="419">
        <v>4516</v>
      </c>
      <c r="AA182" s="419">
        <v>4618</v>
      </c>
      <c r="AB182" s="419">
        <v>4722</v>
      </c>
      <c r="AC182" s="419">
        <v>4828</v>
      </c>
      <c r="AD182" s="419">
        <v>4934</v>
      </c>
      <c r="AE182" s="419">
        <v>5042</v>
      </c>
      <c r="AF182" s="419">
        <v>5152</v>
      </c>
      <c r="AG182" s="419">
        <v>5263</v>
      </c>
      <c r="AH182" s="419">
        <v>5376</v>
      </c>
      <c r="AI182" s="419">
        <v>5489</v>
      </c>
      <c r="AJ182" s="419">
        <v>5604</v>
      </c>
      <c r="AK182" s="419">
        <v>5720</v>
      </c>
      <c r="AL182" s="419">
        <v>5838</v>
      </c>
      <c r="AM182" s="419">
        <v>5956</v>
      </c>
      <c r="AN182" s="419">
        <v>6074</v>
      </c>
      <c r="AO182" s="419">
        <v>6193</v>
      </c>
      <c r="AP182" s="419">
        <v>6312</v>
      </c>
      <c r="AQ182" s="419">
        <v>6432</v>
      </c>
      <c r="AR182" s="419">
        <v>6551</v>
      </c>
      <c r="AS182" s="419">
        <v>6667</v>
      </c>
      <c r="AT182" s="419">
        <v>6783</v>
      </c>
      <c r="AU182" s="419">
        <v>6898</v>
      </c>
      <c r="AV182" s="419">
        <v>7012</v>
      </c>
      <c r="AW182" s="419">
        <v>7125</v>
      </c>
      <c r="AX182" s="419">
        <v>7238</v>
      </c>
      <c r="AY182" s="419">
        <v>7349</v>
      </c>
      <c r="AZ182" s="419">
        <v>7459</v>
      </c>
      <c r="BA182" s="419">
        <v>7568</v>
      </c>
      <c r="BB182" s="419">
        <v>7674</v>
      </c>
      <c r="BC182" s="419">
        <v>7779</v>
      </c>
      <c r="BD182" s="419">
        <v>7881</v>
      </c>
      <c r="BE182" s="419">
        <v>7982</v>
      </c>
      <c r="BF182" s="419">
        <v>8080</v>
      </c>
      <c r="BG182" s="419">
        <v>8176</v>
      </c>
      <c r="BH182" s="419">
        <v>8270</v>
      </c>
      <c r="BI182" s="419">
        <v>8362</v>
      </c>
      <c r="BJ182" s="419">
        <v>8450</v>
      </c>
      <c r="BK182" s="419">
        <v>8536</v>
      </c>
      <c r="BL182" s="419">
        <v>8620</v>
      </c>
      <c r="BM182" s="419">
        <v>8701</v>
      </c>
      <c r="BN182" s="419">
        <v>8778</v>
      </c>
      <c r="BO182" s="419">
        <v>8852</v>
      </c>
      <c r="BP182" s="419">
        <v>8923</v>
      </c>
      <c r="BQ182" s="419">
        <v>8992</v>
      </c>
      <c r="BR182" s="419">
        <v>9058</v>
      </c>
      <c r="BS182" s="419">
        <v>9121</v>
      </c>
      <c r="BT182" s="419">
        <v>9181</v>
      </c>
      <c r="BU182" s="419">
        <v>9239</v>
      </c>
      <c r="BV182" s="419">
        <v>9293</v>
      </c>
      <c r="BW182" s="419">
        <v>9345</v>
      </c>
      <c r="BX182" s="419">
        <v>9393</v>
      </c>
      <c r="BY182" s="419">
        <v>9441</v>
      </c>
      <c r="BZ182" s="419">
        <v>9487</v>
      </c>
      <c r="CA182" s="419">
        <v>9535</v>
      </c>
      <c r="CB182" s="419">
        <v>9589</v>
      </c>
      <c r="CC182" s="419">
        <v>9644</v>
      </c>
      <c r="CD182" s="419">
        <v>9709</v>
      </c>
      <c r="CE182" s="419">
        <v>9807</v>
      </c>
      <c r="CF182" s="419">
        <v>0</v>
      </c>
      <c r="CG182" s="419">
        <v>0</v>
      </c>
      <c r="CH182" s="419">
        <v>0</v>
      </c>
      <c r="CI182" s="419">
        <v>0</v>
      </c>
      <c r="CJ182" s="419">
        <v>0</v>
      </c>
      <c r="CK182" s="419">
        <v>0</v>
      </c>
      <c r="CL182" s="419">
        <v>0</v>
      </c>
      <c r="CM182" s="419">
        <v>0</v>
      </c>
      <c r="CN182" s="419">
        <v>0</v>
      </c>
      <c r="CO182" s="419">
        <v>0</v>
      </c>
      <c r="CP182" s="419">
        <v>0</v>
      </c>
      <c r="CQ182" s="419">
        <v>0</v>
      </c>
      <c r="CR182" s="419">
        <v>0</v>
      </c>
      <c r="CS182" s="419">
        <v>0</v>
      </c>
      <c r="CT182" s="419">
        <v>0</v>
      </c>
      <c r="CU182" s="419">
        <v>0</v>
      </c>
      <c r="CV182" s="419">
        <v>0</v>
      </c>
      <c r="CW182" s="419">
        <v>0</v>
      </c>
      <c r="CX182" s="419">
        <v>0</v>
      </c>
      <c r="CY182" s="419">
        <v>0</v>
      </c>
      <c r="CZ182" s="419">
        <v>0</v>
      </c>
      <c r="DA182" s="419">
        <v>0</v>
      </c>
      <c r="DB182" s="419">
        <v>0</v>
      </c>
      <c r="DC182" s="419">
        <v>0</v>
      </c>
      <c r="DD182" s="419">
        <v>0</v>
      </c>
      <c r="DE182" s="419">
        <v>0</v>
      </c>
      <c r="DF182" s="419">
        <v>0</v>
      </c>
      <c r="DG182" s="419">
        <v>0</v>
      </c>
      <c r="DH182" s="419">
        <v>0</v>
      </c>
      <c r="DI182" s="419">
        <v>0</v>
      </c>
      <c r="DJ182" s="419">
        <v>0</v>
      </c>
      <c r="DK182" s="416"/>
    </row>
    <row r="183" spans="1:115" s="420" customFormat="1" ht="16.149999999999999" hidden="1">
      <c r="A183" s="423" t="s">
        <v>15</v>
      </c>
      <c r="B183" s="423">
        <v>1</v>
      </c>
      <c r="C183" s="418" t="s">
        <v>36</v>
      </c>
      <c r="D183" s="419">
        <v>0</v>
      </c>
      <c r="E183" s="419">
        <v>136</v>
      </c>
      <c r="F183" s="419">
        <v>472</v>
      </c>
      <c r="G183" s="419">
        <v>816</v>
      </c>
      <c r="H183" s="419">
        <v>1170</v>
      </c>
      <c r="I183" s="419">
        <v>1533</v>
      </c>
      <c r="J183" s="419">
        <v>1905</v>
      </c>
      <c r="K183" s="419">
        <v>2287</v>
      </c>
      <c r="L183" s="419">
        <v>2680</v>
      </c>
      <c r="M183" s="419">
        <v>3083</v>
      </c>
      <c r="N183" s="419">
        <v>3497</v>
      </c>
      <c r="O183" s="419">
        <v>3582</v>
      </c>
      <c r="P183" s="419">
        <v>3669</v>
      </c>
      <c r="Q183" s="419">
        <v>3757</v>
      </c>
      <c r="R183" s="419">
        <v>3847</v>
      </c>
      <c r="S183" s="419">
        <v>3938</v>
      </c>
      <c r="T183" s="419">
        <v>4030</v>
      </c>
      <c r="U183" s="419">
        <v>4124</v>
      </c>
      <c r="V183" s="419">
        <v>4220</v>
      </c>
      <c r="W183" s="419">
        <v>4317</v>
      </c>
      <c r="X183" s="419">
        <v>4416</v>
      </c>
      <c r="Y183" s="419">
        <v>4516</v>
      </c>
      <c r="Z183" s="419">
        <v>4618</v>
      </c>
      <c r="AA183" s="419">
        <v>4722</v>
      </c>
      <c r="AB183" s="419">
        <v>4828</v>
      </c>
      <c r="AC183" s="419">
        <v>4934</v>
      </c>
      <c r="AD183" s="419">
        <v>5042</v>
      </c>
      <c r="AE183" s="419">
        <v>5152</v>
      </c>
      <c r="AF183" s="419">
        <v>5263</v>
      </c>
      <c r="AG183" s="419">
        <v>5376</v>
      </c>
      <c r="AH183" s="419">
        <v>5489</v>
      </c>
      <c r="AI183" s="419">
        <v>5604</v>
      </c>
      <c r="AJ183" s="419">
        <v>5720</v>
      </c>
      <c r="AK183" s="419">
        <v>5838</v>
      </c>
      <c r="AL183" s="419">
        <v>5956</v>
      </c>
      <c r="AM183" s="419">
        <v>6074</v>
      </c>
      <c r="AN183" s="419">
        <v>6193</v>
      </c>
      <c r="AO183" s="419">
        <v>6312</v>
      </c>
      <c r="AP183" s="419">
        <v>6432</v>
      </c>
      <c r="AQ183" s="419">
        <v>6551</v>
      </c>
      <c r="AR183" s="419">
        <v>6667</v>
      </c>
      <c r="AS183" s="419">
        <v>6783</v>
      </c>
      <c r="AT183" s="419">
        <v>6898</v>
      </c>
      <c r="AU183" s="419">
        <v>7012</v>
      </c>
      <c r="AV183" s="419">
        <v>7125</v>
      </c>
      <c r="AW183" s="419">
        <v>7238</v>
      </c>
      <c r="AX183" s="419">
        <v>7349</v>
      </c>
      <c r="AY183" s="419">
        <v>7459</v>
      </c>
      <c r="AZ183" s="419">
        <v>7568</v>
      </c>
      <c r="BA183" s="419">
        <v>7674</v>
      </c>
      <c r="BB183" s="419">
        <v>7779</v>
      </c>
      <c r="BC183" s="419">
        <v>7881</v>
      </c>
      <c r="BD183" s="419">
        <v>7982</v>
      </c>
      <c r="BE183" s="419">
        <v>8080</v>
      </c>
      <c r="BF183" s="419">
        <v>8176</v>
      </c>
      <c r="BG183" s="419">
        <v>8270</v>
      </c>
      <c r="BH183" s="419">
        <v>8362</v>
      </c>
      <c r="BI183" s="419">
        <v>8450</v>
      </c>
      <c r="BJ183" s="419">
        <v>8536</v>
      </c>
      <c r="BK183" s="419">
        <v>8620</v>
      </c>
      <c r="BL183" s="419">
        <v>8701</v>
      </c>
      <c r="BM183" s="419">
        <v>8778</v>
      </c>
      <c r="BN183" s="419">
        <v>8852</v>
      </c>
      <c r="BO183" s="419">
        <v>8923</v>
      </c>
      <c r="BP183" s="419">
        <v>8992</v>
      </c>
      <c r="BQ183" s="419">
        <v>9058</v>
      </c>
      <c r="BR183" s="419">
        <v>9121</v>
      </c>
      <c r="BS183" s="419">
        <v>9181</v>
      </c>
      <c r="BT183" s="419">
        <v>9239</v>
      </c>
      <c r="BU183" s="419">
        <v>9293</v>
      </c>
      <c r="BV183" s="419">
        <v>9345</v>
      </c>
      <c r="BW183" s="419">
        <v>9393</v>
      </c>
      <c r="BX183" s="419">
        <v>9441</v>
      </c>
      <c r="BY183" s="419">
        <v>9487</v>
      </c>
      <c r="BZ183" s="419">
        <v>9535</v>
      </c>
      <c r="CA183" s="419">
        <v>9589</v>
      </c>
      <c r="CB183" s="419">
        <v>9644</v>
      </c>
      <c r="CC183" s="419">
        <v>9709</v>
      </c>
      <c r="CD183" s="419">
        <v>9807</v>
      </c>
      <c r="CE183" s="419">
        <v>0</v>
      </c>
      <c r="CF183" s="419">
        <v>0</v>
      </c>
      <c r="CG183" s="419">
        <v>0</v>
      </c>
      <c r="CH183" s="419">
        <v>0</v>
      </c>
      <c r="CI183" s="419">
        <v>0</v>
      </c>
      <c r="CJ183" s="419">
        <v>0</v>
      </c>
      <c r="CK183" s="419">
        <v>0</v>
      </c>
      <c r="CL183" s="419">
        <v>0</v>
      </c>
      <c r="CM183" s="419">
        <v>0</v>
      </c>
      <c r="CN183" s="419">
        <v>0</v>
      </c>
      <c r="CO183" s="419">
        <v>0</v>
      </c>
      <c r="CP183" s="419">
        <v>0</v>
      </c>
      <c r="CQ183" s="419">
        <v>0</v>
      </c>
      <c r="CR183" s="419">
        <v>0</v>
      </c>
      <c r="CS183" s="419">
        <v>0</v>
      </c>
      <c r="CT183" s="419">
        <v>0</v>
      </c>
      <c r="CU183" s="419">
        <v>0</v>
      </c>
      <c r="CV183" s="419">
        <v>0</v>
      </c>
      <c r="CW183" s="419">
        <v>0</v>
      </c>
      <c r="CX183" s="419">
        <v>0</v>
      </c>
      <c r="CY183" s="419">
        <v>0</v>
      </c>
      <c r="CZ183" s="419">
        <v>0</v>
      </c>
      <c r="DA183" s="419">
        <v>0</v>
      </c>
      <c r="DB183" s="419">
        <v>0</v>
      </c>
      <c r="DC183" s="419">
        <v>0</v>
      </c>
      <c r="DD183" s="419">
        <v>0</v>
      </c>
      <c r="DE183" s="419">
        <v>0</v>
      </c>
      <c r="DF183" s="419">
        <v>0</v>
      </c>
      <c r="DG183" s="419">
        <v>0</v>
      </c>
      <c r="DH183" s="419">
        <v>0</v>
      </c>
      <c r="DI183" s="419">
        <v>0</v>
      </c>
      <c r="DJ183" s="419">
        <v>0</v>
      </c>
      <c r="DK183" s="416"/>
    </row>
    <row r="184" spans="1:115" s="420" customFormat="1" ht="16.149999999999999" hidden="1">
      <c r="A184" s="423" t="s">
        <v>15</v>
      </c>
      <c r="B184" s="423">
        <v>1</v>
      </c>
      <c r="C184" s="418" t="s">
        <v>37</v>
      </c>
      <c r="D184" s="419">
        <v>0</v>
      </c>
      <c r="E184" s="419">
        <v>139</v>
      </c>
      <c r="F184" s="419">
        <v>483</v>
      </c>
      <c r="G184" s="419">
        <v>836</v>
      </c>
      <c r="H184" s="419">
        <v>1198</v>
      </c>
      <c r="I184" s="419">
        <v>1570</v>
      </c>
      <c r="J184" s="419">
        <v>1952</v>
      </c>
      <c r="K184" s="419">
        <v>2343</v>
      </c>
      <c r="L184" s="419">
        <v>2745</v>
      </c>
      <c r="M184" s="419">
        <v>3158</v>
      </c>
      <c r="N184" s="419">
        <v>3582</v>
      </c>
      <c r="O184" s="419">
        <v>3669</v>
      </c>
      <c r="P184" s="419">
        <v>3757</v>
      </c>
      <c r="Q184" s="419">
        <v>3847</v>
      </c>
      <c r="R184" s="419">
        <v>3938</v>
      </c>
      <c r="S184" s="419">
        <v>4030</v>
      </c>
      <c r="T184" s="419">
        <v>4124</v>
      </c>
      <c r="U184" s="419">
        <v>4220</v>
      </c>
      <c r="V184" s="419">
        <v>4317</v>
      </c>
      <c r="W184" s="419">
        <v>4416</v>
      </c>
      <c r="X184" s="419">
        <v>4516</v>
      </c>
      <c r="Y184" s="419">
        <v>4618</v>
      </c>
      <c r="Z184" s="419">
        <v>4722</v>
      </c>
      <c r="AA184" s="419">
        <v>4828</v>
      </c>
      <c r="AB184" s="419">
        <v>4934</v>
      </c>
      <c r="AC184" s="419">
        <v>5042</v>
      </c>
      <c r="AD184" s="419">
        <v>5152</v>
      </c>
      <c r="AE184" s="419">
        <v>5263</v>
      </c>
      <c r="AF184" s="419">
        <v>5376</v>
      </c>
      <c r="AG184" s="419">
        <v>5489</v>
      </c>
      <c r="AH184" s="419">
        <v>5604</v>
      </c>
      <c r="AI184" s="419">
        <v>5720</v>
      </c>
      <c r="AJ184" s="419">
        <v>5838</v>
      </c>
      <c r="AK184" s="419">
        <v>5956</v>
      </c>
      <c r="AL184" s="419">
        <v>6074</v>
      </c>
      <c r="AM184" s="419">
        <v>6193</v>
      </c>
      <c r="AN184" s="419">
        <v>6312</v>
      </c>
      <c r="AO184" s="419">
        <v>6432</v>
      </c>
      <c r="AP184" s="419">
        <v>6551</v>
      </c>
      <c r="AQ184" s="419">
        <v>6667</v>
      </c>
      <c r="AR184" s="419">
        <v>6783</v>
      </c>
      <c r="AS184" s="419">
        <v>6898</v>
      </c>
      <c r="AT184" s="419">
        <v>7012</v>
      </c>
      <c r="AU184" s="419">
        <v>7125</v>
      </c>
      <c r="AV184" s="419">
        <v>7238</v>
      </c>
      <c r="AW184" s="419">
        <v>7349</v>
      </c>
      <c r="AX184" s="419">
        <v>7459</v>
      </c>
      <c r="AY184" s="419">
        <v>7568</v>
      </c>
      <c r="AZ184" s="419">
        <v>7674</v>
      </c>
      <c r="BA184" s="419">
        <v>7779</v>
      </c>
      <c r="BB184" s="419">
        <v>7881</v>
      </c>
      <c r="BC184" s="419">
        <v>7982</v>
      </c>
      <c r="BD184" s="419">
        <v>8080</v>
      </c>
      <c r="BE184" s="419">
        <v>8176</v>
      </c>
      <c r="BF184" s="419">
        <v>8270</v>
      </c>
      <c r="BG184" s="419">
        <v>8362</v>
      </c>
      <c r="BH184" s="419">
        <v>8450</v>
      </c>
      <c r="BI184" s="419">
        <v>8536</v>
      </c>
      <c r="BJ184" s="419">
        <v>8620</v>
      </c>
      <c r="BK184" s="419">
        <v>8701</v>
      </c>
      <c r="BL184" s="419">
        <v>8778</v>
      </c>
      <c r="BM184" s="419">
        <v>8852</v>
      </c>
      <c r="BN184" s="419">
        <v>8923</v>
      </c>
      <c r="BO184" s="419">
        <v>8992</v>
      </c>
      <c r="BP184" s="419">
        <v>9058</v>
      </c>
      <c r="BQ184" s="419">
        <v>9121</v>
      </c>
      <c r="BR184" s="419">
        <v>9181</v>
      </c>
      <c r="BS184" s="419">
        <v>9239</v>
      </c>
      <c r="BT184" s="419">
        <v>9293</v>
      </c>
      <c r="BU184" s="419">
        <v>9345</v>
      </c>
      <c r="BV184" s="419">
        <v>9393</v>
      </c>
      <c r="BW184" s="419">
        <v>9441</v>
      </c>
      <c r="BX184" s="419">
        <v>9487</v>
      </c>
      <c r="BY184" s="419">
        <v>9535</v>
      </c>
      <c r="BZ184" s="419">
        <v>9589</v>
      </c>
      <c r="CA184" s="419">
        <v>9644</v>
      </c>
      <c r="CB184" s="419">
        <v>9709</v>
      </c>
      <c r="CC184" s="419">
        <v>9807</v>
      </c>
      <c r="CD184" s="419">
        <v>0</v>
      </c>
      <c r="CE184" s="419">
        <v>0</v>
      </c>
      <c r="CF184" s="419">
        <v>0</v>
      </c>
      <c r="CG184" s="419">
        <v>0</v>
      </c>
      <c r="CH184" s="419">
        <v>0</v>
      </c>
      <c r="CI184" s="419">
        <v>0</v>
      </c>
      <c r="CJ184" s="419">
        <v>0</v>
      </c>
      <c r="CK184" s="419">
        <v>0</v>
      </c>
      <c r="CL184" s="419">
        <v>0</v>
      </c>
      <c r="CM184" s="419">
        <v>0</v>
      </c>
      <c r="CN184" s="419">
        <v>0</v>
      </c>
      <c r="CO184" s="419">
        <v>0</v>
      </c>
      <c r="CP184" s="419">
        <v>0</v>
      </c>
      <c r="CQ184" s="419">
        <v>0</v>
      </c>
      <c r="CR184" s="419">
        <v>0</v>
      </c>
      <c r="CS184" s="419">
        <v>0</v>
      </c>
      <c r="CT184" s="419">
        <v>0</v>
      </c>
      <c r="CU184" s="419">
        <v>0</v>
      </c>
      <c r="CV184" s="419">
        <v>0</v>
      </c>
      <c r="CW184" s="419">
        <v>0</v>
      </c>
      <c r="CX184" s="419">
        <v>0</v>
      </c>
      <c r="CY184" s="419">
        <v>0</v>
      </c>
      <c r="CZ184" s="419">
        <v>0</v>
      </c>
      <c r="DA184" s="419">
        <v>0</v>
      </c>
      <c r="DB184" s="419">
        <v>0</v>
      </c>
      <c r="DC184" s="419">
        <v>0</v>
      </c>
      <c r="DD184" s="419">
        <v>0</v>
      </c>
      <c r="DE184" s="419">
        <v>0</v>
      </c>
      <c r="DF184" s="419">
        <v>0</v>
      </c>
      <c r="DG184" s="419">
        <v>0</v>
      </c>
      <c r="DH184" s="419">
        <v>0</v>
      </c>
      <c r="DI184" s="419">
        <v>0</v>
      </c>
      <c r="DJ184" s="419">
        <v>0</v>
      </c>
      <c r="DK184" s="416"/>
    </row>
    <row r="185" spans="1:115" s="420" customFormat="1" ht="16.149999999999999" hidden="1">
      <c r="A185" s="423" t="s">
        <v>15</v>
      </c>
      <c r="B185" s="423">
        <v>1</v>
      </c>
      <c r="C185" s="418" t="s">
        <v>38</v>
      </c>
      <c r="D185" s="419">
        <v>0</v>
      </c>
      <c r="E185" s="419">
        <v>143</v>
      </c>
      <c r="F185" s="419">
        <v>495</v>
      </c>
      <c r="G185" s="419">
        <v>857</v>
      </c>
      <c r="H185" s="419">
        <v>1228</v>
      </c>
      <c r="I185" s="419">
        <v>1608</v>
      </c>
      <c r="J185" s="419">
        <v>1999</v>
      </c>
      <c r="K185" s="419">
        <v>2400</v>
      </c>
      <c r="L185" s="419">
        <v>2812</v>
      </c>
      <c r="M185" s="419">
        <v>3235</v>
      </c>
      <c r="N185" s="419">
        <v>3669</v>
      </c>
      <c r="O185" s="419">
        <v>3757</v>
      </c>
      <c r="P185" s="419">
        <v>3847</v>
      </c>
      <c r="Q185" s="419">
        <v>3938</v>
      </c>
      <c r="R185" s="419">
        <v>4030</v>
      </c>
      <c r="S185" s="419">
        <v>4124</v>
      </c>
      <c r="T185" s="419">
        <v>4220</v>
      </c>
      <c r="U185" s="419">
        <v>4317</v>
      </c>
      <c r="V185" s="419">
        <v>4416</v>
      </c>
      <c r="W185" s="419">
        <v>4516</v>
      </c>
      <c r="X185" s="419">
        <v>4618</v>
      </c>
      <c r="Y185" s="419">
        <v>4722</v>
      </c>
      <c r="Z185" s="419">
        <v>4828</v>
      </c>
      <c r="AA185" s="419">
        <v>4934</v>
      </c>
      <c r="AB185" s="419">
        <v>5042</v>
      </c>
      <c r="AC185" s="419">
        <v>5152</v>
      </c>
      <c r="AD185" s="419">
        <v>5263</v>
      </c>
      <c r="AE185" s="419">
        <v>5376</v>
      </c>
      <c r="AF185" s="419">
        <v>5489</v>
      </c>
      <c r="AG185" s="419">
        <v>5604</v>
      </c>
      <c r="AH185" s="419">
        <v>5720</v>
      </c>
      <c r="AI185" s="419">
        <v>5838</v>
      </c>
      <c r="AJ185" s="419">
        <v>5956</v>
      </c>
      <c r="AK185" s="419">
        <v>6074</v>
      </c>
      <c r="AL185" s="419">
        <v>6193</v>
      </c>
      <c r="AM185" s="419">
        <v>6312</v>
      </c>
      <c r="AN185" s="419">
        <v>6432</v>
      </c>
      <c r="AO185" s="419">
        <v>6551</v>
      </c>
      <c r="AP185" s="419">
        <v>6667</v>
      </c>
      <c r="AQ185" s="419">
        <v>6783</v>
      </c>
      <c r="AR185" s="419">
        <v>6898</v>
      </c>
      <c r="AS185" s="419">
        <v>7012</v>
      </c>
      <c r="AT185" s="419">
        <v>7125</v>
      </c>
      <c r="AU185" s="419">
        <v>7238</v>
      </c>
      <c r="AV185" s="419">
        <v>7349</v>
      </c>
      <c r="AW185" s="419">
        <v>7459</v>
      </c>
      <c r="AX185" s="419">
        <v>7568</v>
      </c>
      <c r="AY185" s="419">
        <v>7674</v>
      </c>
      <c r="AZ185" s="419">
        <v>7779</v>
      </c>
      <c r="BA185" s="419">
        <v>7881</v>
      </c>
      <c r="BB185" s="419">
        <v>7982</v>
      </c>
      <c r="BC185" s="419">
        <v>8080</v>
      </c>
      <c r="BD185" s="419">
        <v>8176</v>
      </c>
      <c r="BE185" s="419">
        <v>8270</v>
      </c>
      <c r="BF185" s="419">
        <v>8362</v>
      </c>
      <c r="BG185" s="419">
        <v>8450</v>
      </c>
      <c r="BH185" s="419">
        <v>8536</v>
      </c>
      <c r="BI185" s="419">
        <v>8620</v>
      </c>
      <c r="BJ185" s="419">
        <v>8701</v>
      </c>
      <c r="BK185" s="419">
        <v>8778</v>
      </c>
      <c r="BL185" s="419">
        <v>8852</v>
      </c>
      <c r="BM185" s="419">
        <v>8923</v>
      </c>
      <c r="BN185" s="419">
        <v>8992</v>
      </c>
      <c r="BO185" s="419">
        <v>9058</v>
      </c>
      <c r="BP185" s="419">
        <v>9121</v>
      </c>
      <c r="BQ185" s="419">
        <v>9181</v>
      </c>
      <c r="BR185" s="419">
        <v>9239</v>
      </c>
      <c r="BS185" s="419">
        <v>9293</v>
      </c>
      <c r="BT185" s="419">
        <v>9345</v>
      </c>
      <c r="BU185" s="419">
        <v>9393</v>
      </c>
      <c r="BV185" s="419">
        <v>9441</v>
      </c>
      <c r="BW185" s="419">
        <v>9487</v>
      </c>
      <c r="BX185" s="419">
        <v>9535</v>
      </c>
      <c r="BY185" s="419">
        <v>9589</v>
      </c>
      <c r="BZ185" s="419">
        <v>9644</v>
      </c>
      <c r="CA185" s="419">
        <v>9709</v>
      </c>
      <c r="CB185" s="419">
        <v>9807</v>
      </c>
      <c r="CC185" s="419">
        <v>0</v>
      </c>
      <c r="CD185" s="419">
        <v>0</v>
      </c>
      <c r="CE185" s="419">
        <v>0</v>
      </c>
      <c r="CF185" s="419">
        <v>0</v>
      </c>
      <c r="CG185" s="419">
        <v>0</v>
      </c>
      <c r="CH185" s="419">
        <v>0</v>
      </c>
      <c r="CI185" s="419">
        <v>0</v>
      </c>
      <c r="CJ185" s="419">
        <v>0</v>
      </c>
      <c r="CK185" s="419">
        <v>0</v>
      </c>
      <c r="CL185" s="419">
        <v>0</v>
      </c>
      <c r="CM185" s="419">
        <v>0</v>
      </c>
      <c r="CN185" s="419">
        <v>0</v>
      </c>
      <c r="CO185" s="419">
        <v>0</v>
      </c>
      <c r="CP185" s="419">
        <v>0</v>
      </c>
      <c r="CQ185" s="419">
        <v>0</v>
      </c>
      <c r="CR185" s="419">
        <v>0</v>
      </c>
      <c r="CS185" s="419">
        <v>0</v>
      </c>
      <c r="CT185" s="419">
        <v>0</v>
      </c>
      <c r="CU185" s="419">
        <v>0</v>
      </c>
      <c r="CV185" s="419">
        <v>0</v>
      </c>
      <c r="CW185" s="419">
        <v>0</v>
      </c>
      <c r="CX185" s="419">
        <v>0</v>
      </c>
      <c r="CY185" s="419">
        <v>0</v>
      </c>
      <c r="CZ185" s="419">
        <v>0</v>
      </c>
      <c r="DA185" s="419">
        <v>0</v>
      </c>
      <c r="DB185" s="419">
        <v>0</v>
      </c>
      <c r="DC185" s="419">
        <v>0</v>
      </c>
      <c r="DD185" s="419">
        <v>0</v>
      </c>
      <c r="DE185" s="419">
        <v>0</v>
      </c>
      <c r="DF185" s="419">
        <v>0</v>
      </c>
      <c r="DG185" s="419">
        <v>0</v>
      </c>
      <c r="DH185" s="419">
        <v>0</v>
      </c>
      <c r="DI185" s="419">
        <v>0</v>
      </c>
      <c r="DJ185" s="419">
        <v>0</v>
      </c>
      <c r="DK185" s="416"/>
    </row>
    <row r="186" spans="1:115" s="420" customFormat="1" ht="16.149999999999999" hidden="1">
      <c r="A186" s="423" t="s">
        <v>15</v>
      </c>
      <c r="B186" s="423">
        <v>1</v>
      </c>
      <c r="C186" s="418" t="s">
        <v>39</v>
      </c>
      <c r="D186" s="419">
        <v>0</v>
      </c>
      <c r="E186" s="419">
        <v>146</v>
      </c>
      <c r="F186" s="419">
        <v>507</v>
      </c>
      <c r="G186" s="419">
        <v>877</v>
      </c>
      <c r="H186" s="419">
        <v>1257</v>
      </c>
      <c r="I186" s="419">
        <v>1647</v>
      </c>
      <c r="J186" s="419">
        <v>2047</v>
      </c>
      <c r="K186" s="419">
        <v>2458</v>
      </c>
      <c r="L186" s="419">
        <v>2880</v>
      </c>
      <c r="M186" s="419">
        <v>3312</v>
      </c>
      <c r="N186" s="419">
        <v>3757</v>
      </c>
      <c r="O186" s="419">
        <v>3847</v>
      </c>
      <c r="P186" s="419">
        <v>3938</v>
      </c>
      <c r="Q186" s="419">
        <v>4030</v>
      </c>
      <c r="R186" s="419">
        <v>4124</v>
      </c>
      <c r="S186" s="419">
        <v>4220</v>
      </c>
      <c r="T186" s="419">
        <v>4317</v>
      </c>
      <c r="U186" s="419">
        <v>4416</v>
      </c>
      <c r="V186" s="419">
        <v>4516</v>
      </c>
      <c r="W186" s="419">
        <v>4618</v>
      </c>
      <c r="X186" s="419">
        <v>4722</v>
      </c>
      <c r="Y186" s="419">
        <v>4828</v>
      </c>
      <c r="Z186" s="419">
        <v>4934</v>
      </c>
      <c r="AA186" s="419">
        <v>5042</v>
      </c>
      <c r="AB186" s="419">
        <v>5152</v>
      </c>
      <c r="AC186" s="419">
        <v>5263</v>
      </c>
      <c r="AD186" s="419">
        <v>5376</v>
      </c>
      <c r="AE186" s="419">
        <v>5489</v>
      </c>
      <c r="AF186" s="419">
        <v>5604</v>
      </c>
      <c r="AG186" s="419">
        <v>5720</v>
      </c>
      <c r="AH186" s="419">
        <v>5838</v>
      </c>
      <c r="AI186" s="419">
        <v>5956</v>
      </c>
      <c r="AJ186" s="419">
        <v>6074</v>
      </c>
      <c r="AK186" s="419">
        <v>6193</v>
      </c>
      <c r="AL186" s="419">
        <v>6312</v>
      </c>
      <c r="AM186" s="419">
        <v>6432</v>
      </c>
      <c r="AN186" s="419">
        <v>6551</v>
      </c>
      <c r="AO186" s="419">
        <v>6667</v>
      </c>
      <c r="AP186" s="419">
        <v>6783</v>
      </c>
      <c r="AQ186" s="419">
        <v>6898</v>
      </c>
      <c r="AR186" s="419">
        <v>7012</v>
      </c>
      <c r="AS186" s="419">
        <v>7125</v>
      </c>
      <c r="AT186" s="419">
        <v>7238</v>
      </c>
      <c r="AU186" s="419">
        <v>7349</v>
      </c>
      <c r="AV186" s="419">
        <v>7459</v>
      </c>
      <c r="AW186" s="419">
        <v>7568</v>
      </c>
      <c r="AX186" s="419">
        <v>7674</v>
      </c>
      <c r="AY186" s="419">
        <v>7779</v>
      </c>
      <c r="AZ186" s="419">
        <v>7881</v>
      </c>
      <c r="BA186" s="419">
        <v>7982</v>
      </c>
      <c r="BB186" s="419">
        <v>8080</v>
      </c>
      <c r="BC186" s="419">
        <v>8176</v>
      </c>
      <c r="BD186" s="419">
        <v>8270</v>
      </c>
      <c r="BE186" s="419">
        <v>8362</v>
      </c>
      <c r="BF186" s="419">
        <v>8450</v>
      </c>
      <c r="BG186" s="419">
        <v>8536</v>
      </c>
      <c r="BH186" s="419">
        <v>8620</v>
      </c>
      <c r="BI186" s="419">
        <v>8701</v>
      </c>
      <c r="BJ186" s="419">
        <v>8778</v>
      </c>
      <c r="BK186" s="419">
        <v>8852</v>
      </c>
      <c r="BL186" s="419">
        <v>8923</v>
      </c>
      <c r="BM186" s="419">
        <v>8992</v>
      </c>
      <c r="BN186" s="419">
        <v>9058</v>
      </c>
      <c r="BO186" s="419">
        <v>9121</v>
      </c>
      <c r="BP186" s="419">
        <v>9181</v>
      </c>
      <c r="BQ186" s="419">
        <v>9239</v>
      </c>
      <c r="BR186" s="419">
        <v>9293</v>
      </c>
      <c r="BS186" s="419">
        <v>9345</v>
      </c>
      <c r="BT186" s="419">
        <v>9393</v>
      </c>
      <c r="BU186" s="419">
        <v>9441</v>
      </c>
      <c r="BV186" s="419">
        <v>9487</v>
      </c>
      <c r="BW186" s="419">
        <v>9535</v>
      </c>
      <c r="BX186" s="419">
        <v>9589</v>
      </c>
      <c r="BY186" s="419">
        <v>9644</v>
      </c>
      <c r="BZ186" s="419">
        <v>9709</v>
      </c>
      <c r="CA186" s="419">
        <v>9807</v>
      </c>
      <c r="CB186" s="419">
        <v>0</v>
      </c>
      <c r="CC186" s="419">
        <v>0</v>
      </c>
      <c r="CD186" s="419">
        <v>0</v>
      </c>
      <c r="CE186" s="419">
        <v>0</v>
      </c>
      <c r="CF186" s="419">
        <v>0</v>
      </c>
      <c r="CG186" s="419">
        <v>0</v>
      </c>
      <c r="CH186" s="419">
        <v>0</v>
      </c>
      <c r="CI186" s="419">
        <v>0</v>
      </c>
      <c r="CJ186" s="419">
        <v>0</v>
      </c>
      <c r="CK186" s="419">
        <v>0</v>
      </c>
      <c r="CL186" s="419">
        <v>0</v>
      </c>
      <c r="CM186" s="419">
        <v>0</v>
      </c>
      <c r="CN186" s="419">
        <v>0</v>
      </c>
      <c r="CO186" s="419">
        <v>0</v>
      </c>
      <c r="CP186" s="419">
        <v>0</v>
      </c>
      <c r="CQ186" s="419">
        <v>0</v>
      </c>
      <c r="CR186" s="419">
        <v>0</v>
      </c>
      <c r="CS186" s="419">
        <v>0</v>
      </c>
      <c r="CT186" s="419">
        <v>0</v>
      </c>
      <c r="CU186" s="419">
        <v>0</v>
      </c>
      <c r="CV186" s="419">
        <v>0</v>
      </c>
      <c r="CW186" s="419">
        <v>0</v>
      </c>
      <c r="CX186" s="419">
        <v>0</v>
      </c>
      <c r="CY186" s="419">
        <v>0</v>
      </c>
      <c r="CZ186" s="419">
        <v>0</v>
      </c>
      <c r="DA186" s="419">
        <v>0</v>
      </c>
      <c r="DB186" s="419">
        <v>0</v>
      </c>
      <c r="DC186" s="419">
        <v>0</v>
      </c>
      <c r="DD186" s="419">
        <v>0</v>
      </c>
      <c r="DE186" s="419">
        <v>0</v>
      </c>
      <c r="DF186" s="419">
        <v>0</v>
      </c>
      <c r="DG186" s="419">
        <v>0</v>
      </c>
      <c r="DH186" s="419">
        <v>0</v>
      </c>
      <c r="DI186" s="419">
        <v>0</v>
      </c>
      <c r="DJ186" s="419">
        <v>0</v>
      </c>
      <c r="DK186" s="416"/>
    </row>
    <row r="187" spans="1:115" s="420" customFormat="1" ht="16.149999999999999" hidden="1">
      <c r="A187" s="423" t="s">
        <v>15</v>
      </c>
      <c r="B187" s="423">
        <v>1</v>
      </c>
      <c r="C187" s="418" t="s">
        <v>40</v>
      </c>
      <c r="D187" s="419">
        <v>0</v>
      </c>
      <c r="E187" s="419">
        <v>150</v>
      </c>
      <c r="F187" s="419">
        <v>519</v>
      </c>
      <c r="G187" s="419">
        <v>899</v>
      </c>
      <c r="H187" s="419">
        <v>1288</v>
      </c>
      <c r="I187" s="419">
        <v>1687</v>
      </c>
      <c r="J187" s="419">
        <v>2096</v>
      </c>
      <c r="K187" s="419">
        <v>2517</v>
      </c>
      <c r="L187" s="419">
        <v>2948</v>
      </c>
      <c r="M187" s="419">
        <v>3392</v>
      </c>
      <c r="N187" s="419">
        <v>3847</v>
      </c>
      <c r="O187" s="419">
        <v>3938</v>
      </c>
      <c r="P187" s="419">
        <v>4030</v>
      </c>
      <c r="Q187" s="419">
        <v>4124</v>
      </c>
      <c r="R187" s="419">
        <v>4220</v>
      </c>
      <c r="S187" s="419">
        <v>4317</v>
      </c>
      <c r="T187" s="419">
        <v>4416</v>
      </c>
      <c r="U187" s="419">
        <v>4516</v>
      </c>
      <c r="V187" s="419">
        <v>4618</v>
      </c>
      <c r="W187" s="419">
        <v>4722</v>
      </c>
      <c r="X187" s="419">
        <v>4828</v>
      </c>
      <c r="Y187" s="419">
        <v>4934</v>
      </c>
      <c r="Z187" s="419">
        <v>5042</v>
      </c>
      <c r="AA187" s="419">
        <v>5152</v>
      </c>
      <c r="AB187" s="419">
        <v>5263</v>
      </c>
      <c r="AC187" s="419">
        <v>5376</v>
      </c>
      <c r="AD187" s="419">
        <v>5489</v>
      </c>
      <c r="AE187" s="419">
        <v>5604</v>
      </c>
      <c r="AF187" s="419">
        <v>5720</v>
      </c>
      <c r="AG187" s="419">
        <v>5838</v>
      </c>
      <c r="AH187" s="419">
        <v>5956</v>
      </c>
      <c r="AI187" s="419">
        <v>6074</v>
      </c>
      <c r="AJ187" s="419">
        <v>6193</v>
      </c>
      <c r="AK187" s="419">
        <v>6312</v>
      </c>
      <c r="AL187" s="419">
        <v>6432</v>
      </c>
      <c r="AM187" s="419">
        <v>6551</v>
      </c>
      <c r="AN187" s="419">
        <v>6667</v>
      </c>
      <c r="AO187" s="419">
        <v>6783</v>
      </c>
      <c r="AP187" s="419">
        <v>6898</v>
      </c>
      <c r="AQ187" s="419">
        <v>7012</v>
      </c>
      <c r="AR187" s="419">
        <v>7125</v>
      </c>
      <c r="AS187" s="419">
        <v>7238</v>
      </c>
      <c r="AT187" s="419">
        <v>7349</v>
      </c>
      <c r="AU187" s="419">
        <v>7459</v>
      </c>
      <c r="AV187" s="419">
        <v>7568</v>
      </c>
      <c r="AW187" s="419">
        <v>7674</v>
      </c>
      <c r="AX187" s="419">
        <v>7779</v>
      </c>
      <c r="AY187" s="419">
        <v>7881</v>
      </c>
      <c r="AZ187" s="419">
        <v>7982</v>
      </c>
      <c r="BA187" s="419">
        <v>8080</v>
      </c>
      <c r="BB187" s="419">
        <v>8176</v>
      </c>
      <c r="BC187" s="419">
        <v>8270</v>
      </c>
      <c r="BD187" s="419">
        <v>8362</v>
      </c>
      <c r="BE187" s="419">
        <v>8450</v>
      </c>
      <c r="BF187" s="419">
        <v>8536</v>
      </c>
      <c r="BG187" s="419">
        <v>8620</v>
      </c>
      <c r="BH187" s="419">
        <v>8701</v>
      </c>
      <c r="BI187" s="419">
        <v>8778</v>
      </c>
      <c r="BJ187" s="419">
        <v>8852</v>
      </c>
      <c r="BK187" s="419">
        <v>8923</v>
      </c>
      <c r="BL187" s="419">
        <v>8992</v>
      </c>
      <c r="BM187" s="419">
        <v>9058</v>
      </c>
      <c r="BN187" s="419">
        <v>9121</v>
      </c>
      <c r="BO187" s="419">
        <v>9181</v>
      </c>
      <c r="BP187" s="419">
        <v>9239</v>
      </c>
      <c r="BQ187" s="419">
        <v>9293</v>
      </c>
      <c r="BR187" s="419">
        <v>9345</v>
      </c>
      <c r="BS187" s="419">
        <v>9393</v>
      </c>
      <c r="BT187" s="419">
        <v>9441</v>
      </c>
      <c r="BU187" s="419">
        <v>9487</v>
      </c>
      <c r="BV187" s="419">
        <v>9535</v>
      </c>
      <c r="BW187" s="419">
        <v>9589</v>
      </c>
      <c r="BX187" s="419">
        <v>9644</v>
      </c>
      <c r="BY187" s="419">
        <v>9709</v>
      </c>
      <c r="BZ187" s="419">
        <v>9807</v>
      </c>
      <c r="CA187" s="419">
        <v>0</v>
      </c>
      <c r="CB187" s="419">
        <v>0</v>
      </c>
      <c r="CC187" s="419">
        <v>0</v>
      </c>
      <c r="CD187" s="419">
        <v>0</v>
      </c>
      <c r="CE187" s="419">
        <v>0</v>
      </c>
      <c r="CF187" s="419">
        <v>0</v>
      </c>
      <c r="CG187" s="419">
        <v>0</v>
      </c>
      <c r="CH187" s="419">
        <v>0</v>
      </c>
      <c r="CI187" s="419">
        <v>0</v>
      </c>
      <c r="CJ187" s="419">
        <v>0</v>
      </c>
      <c r="CK187" s="419">
        <v>0</v>
      </c>
      <c r="CL187" s="419">
        <v>0</v>
      </c>
      <c r="CM187" s="419">
        <v>0</v>
      </c>
      <c r="CN187" s="419">
        <v>0</v>
      </c>
      <c r="CO187" s="419">
        <v>0</v>
      </c>
      <c r="CP187" s="419">
        <v>0</v>
      </c>
      <c r="CQ187" s="419">
        <v>0</v>
      </c>
      <c r="CR187" s="419">
        <v>0</v>
      </c>
      <c r="CS187" s="419">
        <v>0</v>
      </c>
      <c r="CT187" s="419">
        <v>0</v>
      </c>
      <c r="CU187" s="419">
        <v>0</v>
      </c>
      <c r="CV187" s="419">
        <v>0</v>
      </c>
      <c r="CW187" s="419">
        <v>0</v>
      </c>
      <c r="CX187" s="419">
        <v>0</v>
      </c>
      <c r="CY187" s="419">
        <v>0</v>
      </c>
      <c r="CZ187" s="419">
        <v>0</v>
      </c>
      <c r="DA187" s="419">
        <v>0</v>
      </c>
      <c r="DB187" s="419">
        <v>0</v>
      </c>
      <c r="DC187" s="419">
        <v>0</v>
      </c>
      <c r="DD187" s="419">
        <v>0</v>
      </c>
      <c r="DE187" s="419">
        <v>0</v>
      </c>
      <c r="DF187" s="419">
        <v>0</v>
      </c>
      <c r="DG187" s="419">
        <v>0</v>
      </c>
      <c r="DH187" s="419">
        <v>0</v>
      </c>
      <c r="DI187" s="419">
        <v>0</v>
      </c>
      <c r="DJ187" s="419">
        <v>0</v>
      </c>
      <c r="DK187" s="416"/>
    </row>
    <row r="188" spans="1:115" s="420" customFormat="1" ht="16.149999999999999" hidden="1">
      <c r="A188" s="423" t="s">
        <v>15</v>
      </c>
      <c r="B188" s="423">
        <v>1</v>
      </c>
      <c r="C188" s="418" t="s">
        <v>41</v>
      </c>
      <c r="D188" s="419">
        <v>0</v>
      </c>
      <c r="E188" s="419">
        <v>154</v>
      </c>
      <c r="F188" s="419">
        <v>532</v>
      </c>
      <c r="G188" s="419">
        <v>920</v>
      </c>
      <c r="H188" s="419">
        <v>1318</v>
      </c>
      <c r="I188" s="419">
        <v>1727</v>
      </c>
      <c r="J188" s="419">
        <v>2146</v>
      </c>
      <c r="K188" s="419">
        <v>2576</v>
      </c>
      <c r="L188" s="419">
        <v>3018</v>
      </c>
      <c r="M188" s="419">
        <v>3472</v>
      </c>
      <c r="N188" s="419">
        <v>3938</v>
      </c>
      <c r="O188" s="419">
        <v>4030</v>
      </c>
      <c r="P188" s="419">
        <v>4124</v>
      </c>
      <c r="Q188" s="419">
        <v>4220</v>
      </c>
      <c r="R188" s="419">
        <v>4317</v>
      </c>
      <c r="S188" s="419">
        <v>4416</v>
      </c>
      <c r="T188" s="419">
        <v>4516</v>
      </c>
      <c r="U188" s="419">
        <v>4618</v>
      </c>
      <c r="V188" s="419">
        <v>4722</v>
      </c>
      <c r="W188" s="419">
        <v>4828</v>
      </c>
      <c r="X188" s="419">
        <v>4934</v>
      </c>
      <c r="Y188" s="419">
        <v>5042</v>
      </c>
      <c r="Z188" s="419">
        <v>5152</v>
      </c>
      <c r="AA188" s="419">
        <v>5263</v>
      </c>
      <c r="AB188" s="419">
        <v>5376</v>
      </c>
      <c r="AC188" s="419">
        <v>5489</v>
      </c>
      <c r="AD188" s="419">
        <v>5604</v>
      </c>
      <c r="AE188" s="419">
        <v>5720</v>
      </c>
      <c r="AF188" s="419">
        <v>5838</v>
      </c>
      <c r="AG188" s="419">
        <v>5956</v>
      </c>
      <c r="AH188" s="419">
        <v>6074</v>
      </c>
      <c r="AI188" s="419">
        <v>6193</v>
      </c>
      <c r="AJ188" s="419">
        <v>6312</v>
      </c>
      <c r="AK188" s="419">
        <v>6432</v>
      </c>
      <c r="AL188" s="419">
        <v>6551</v>
      </c>
      <c r="AM188" s="419">
        <v>6667</v>
      </c>
      <c r="AN188" s="419">
        <v>6783</v>
      </c>
      <c r="AO188" s="419">
        <v>6898</v>
      </c>
      <c r="AP188" s="419">
        <v>7012</v>
      </c>
      <c r="AQ188" s="419">
        <v>7125</v>
      </c>
      <c r="AR188" s="419">
        <v>7238</v>
      </c>
      <c r="AS188" s="419">
        <v>7349</v>
      </c>
      <c r="AT188" s="419">
        <v>7459</v>
      </c>
      <c r="AU188" s="419">
        <v>7568</v>
      </c>
      <c r="AV188" s="419">
        <v>7674</v>
      </c>
      <c r="AW188" s="419">
        <v>7779</v>
      </c>
      <c r="AX188" s="419">
        <v>7881</v>
      </c>
      <c r="AY188" s="419">
        <v>7982</v>
      </c>
      <c r="AZ188" s="419">
        <v>8080</v>
      </c>
      <c r="BA188" s="419">
        <v>8176</v>
      </c>
      <c r="BB188" s="419">
        <v>8270</v>
      </c>
      <c r="BC188" s="419">
        <v>8362</v>
      </c>
      <c r="BD188" s="419">
        <v>8450</v>
      </c>
      <c r="BE188" s="419">
        <v>8536</v>
      </c>
      <c r="BF188" s="419">
        <v>8620</v>
      </c>
      <c r="BG188" s="419">
        <v>8701</v>
      </c>
      <c r="BH188" s="419">
        <v>8778</v>
      </c>
      <c r="BI188" s="419">
        <v>8852</v>
      </c>
      <c r="BJ188" s="419">
        <v>8923</v>
      </c>
      <c r="BK188" s="419">
        <v>8992</v>
      </c>
      <c r="BL188" s="419">
        <v>9058</v>
      </c>
      <c r="BM188" s="419">
        <v>9121</v>
      </c>
      <c r="BN188" s="419">
        <v>9181</v>
      </c>
      <c r="BO188" s="419">
        <v>9239</v>
      </c>
      <c r="BP188" s="419">
        <v>9293</v>
      </c>
      <c r="BQ188" s="419">
        <v>9345</v>
      </c>
      <c r="BR188" s="419">
        <v>9393</v>
      </c>
      <c r="BS188" s="419">
        <v>9441</v>
      </c>
      <c r="BT188" s="419">
        <v>9487</v>
      </c>
      <c r="BU188" s="419">
        <v>9535</v>
      </c>
      <c r="BV188" s="419">
        <v>9589</v>
      </c>
      <c r="BW188" s="419">
        <v>9644</v>
      </c>
      <c r="BX188" s="419">
        <v>9709</v>
      </c>
      <c r="BY188" s="419">
        <v>9807</v>
      </c>
      <c r="BZ188" s="419">
        <v>0</v>
      </c>
      <c r="CA188" s="419">
        <v>0</v>
      </c>
      <c r="CB188" s="419">
        <v>0</v>
      </c>
      <c r="CC188" s="419">
        <v>0</v>
      </c>
      <c r="CD188" s="419">
        <v>0</v>
      </c>
      <c r="CE188" s="419">
        <v>0</v>
      </c>
      <c r="CF188" s="419">
        <v>0</v>
      </c>
      <c r="CG188" s="419">
        <v>0</v>
      </c>
      <c r="CH188" s="419">
        <v>0</v>
      </c>
      <c r="CI188" s="419">
        <v>0</v>
      </c>
      <c r="CJ188" s="419">
        <v>0</v>
      </c>
      <c r="CK188" s="419">
        <v>0</v>
      </c>
      <c r="CL188" s="419">
        <v>0</v>
      </c>
      <c r="CM188" s="419">
        <v>0</v>
      </c>
      <c r="CN188" s="419">
        <v>0</v>
      </c>
      <c r="CO188" s="419">
        <v>0</v>
      </c>
      <c r="CP188" s="419">
        <v>0</v>
      </c>
      <c r="CQ188" s="419">
        <v>0</v>
      </c>
      <c r="CR188" s="419">
        <v>0</v>
      </c>
      <c r="CS188" s="419">
        <v>0</v>
      </c>
      <c r="CT188" s="419">
        <v>0</v>
      </c>
      <c r="CU188" s="419">
        <v>0</v>
      </c>
      <c r="CV188" s="419">
        <v>0</v>
      </c>
      <c r="CW188" s="419">
        <v>0</v>
      </c>
      <c r="CX188" s="419">
        <v>0</v>
      </c>
      <c r="CY188" s="419">
        <v>0</v>
      </c>
      <c r="CZ188" s="419">
        <v>0</v>
      </c>
      <c r="DA188" s="419">
        <v>0</v>
      </c>
      <c r="DB188" s="419">
        <v>0</v>
      </c>
      <c r="DC188" s="419">
        <v>0</v>
      </c>
      <c r="DD188" s="419">
        <v>0</v>
      </c>
      <c r="DE188" s="419">
        <v>0</v>
      </c>
      <c r="DF188" s="419">
        <v>0</v>
      </c>
      <c r="DG188" s="419">
        <v>0</v>
      </c>
      <c r="DH188" s="419">
        <v>0</v>
      </c>
      <c r="DI188" s="419">
        <v>0</v>
      </c>
      <c r="DJ188" s="419">
        <v>0</v>
      </c>
      <c r="DK188" s="416"/>
    </row>
    <row r="189" spans="1:115" s="420" customFormat="1" ht="16.149999999999999" hidden="1">
      <c r="A189" s="423" t="s">
        <v>15</v>
      </c>
      <c r="B189" s="423">
        <v>1</v>
      </c>
      <c r="C189" s="418" t="s">
        <v>42</v>
      </c>
      <c r="D189" s="419">
        <v>0</v>
      </c>
      <c r="E189" s="419">
        <v>158</v>
      </c>
      <c r="F189" s="419">
        <v>545</v>
      </c>
      <c r="G189" s="419">
        <v>942</v>
      </c>
      <c r="H189" s="419">
        <v>1349</v>
      </c>
      <c r="I189" s="419">
        <v>1767</v>
      </c>
      <c r="J189" s="419">
        <v>2197</v>
      </c>
      <c r="K189" s="419">
        <v>2637</v>
      </c>
      <c r="L189" s="419">
        <v>3089</v>
      </c>
      <c r="M189" s="419">
        <v>3553</v>
      </c>
      <c r="N189" s="419">
        <v>4030</v>
      </c>
      <c r="O189" s="419">
        <v>4124</v>
      </c>
      <c r="P189" s="419">
        <v>4220</v>
      </c>
      <c r="Q189" s="419">
        <v>4317</v>
      </c>
      <c r="R189" s="419">
        <v>4416</v>
      </c>
      <c r="S189" s="419">
        <v>4516</v>
      </c>
      <c r="T189" s="419">
        <v>4618</v>
      </c>
      <c r="U189" s="419">
        <v>4722</v>
      </c>
      <c r="V189" s="419">
        <v>4828</v>
      </c>
      <c r="W189" s="419">
        <v>4934</v>
      </c>
      <c r="X189" s="419">
        <v>5042</v>
      </c>
      <c r="Y189" s="419">
        <v>5152</v>
      </c>
      <c r="Z189" s="419">
        <v>5263</v>
      </c>
      <c r="AA189" s="419">
        <v>5376</v>
      </c>
      <c r="AB189" s="419">
        <v>5489</v>
      </c>
      <c r="AC189" s="419">
        <v>5604</v>
      </c>
      <c r="AD189" s="419">
        <v>5720</v>
      </c>
      <c r="AE189" s="419">
        <v>5838</v>
      </c>
      <c r="AF189" s="419">
        <v>5956</v>
      </c>
      <c r="AG189" s="419">
        <v>6074</v>
      </c>
      <c r="AH189" s="419">
        <v>6193</v>
      </c>
      <c r="AI189" s="419">
        <v>6312</v>
      </c>
      <c r="AJ189" s="419">
        <v>6432</v>
      </c>
      <c r="AK189" s="419">
        <v>6551</v>
      </c>
      <c r="AL189" s="419">
        <v>6667</v>
      </c>
      <c r="AM189" s="419">
        <v>6783</v>
      </c>
      <c r="AN189" s="419">
        <v>6898</v>
      </c>
      <c r="AO189" s="419">
        <v>7012</v>
      </c>
      <c r="AP189" s="419">
        <v>7125</v>
      </c>
      <c r="AQ189" s="419">
        <v>7238</v>
      </c>
      <c r="AR189" s="419">
        <v>7349</v>
      </c>
      <c r="AS189" s="419">
        <v>7459</v>
      </c>
      <c r="AT189" s="419">
        <v>7568</v>
      </c>
      <c r="AU189" s="419">
        <v>7674</v>
      </c>
      <c r="AV189" s="419">
        <v>7779</v>
      </c>
      <c r="AW189" s="419">
        <v>7881</v>
      </c>
      <c r="AX189" s="419">
        <v>7982</v>
      </c>
      <c r="AY189" s="419">
        <v>8080</v>
      </c>
      <c r="AZ189" s="419">
        <v>8176</v>
      </c>
      <c r="BA189" s="419">
        <v>8270</v>
      </c>
      <c r="BB189" s="419">
        <v>8362</v>
      </c>
      <c r="BC189" s="419">
        <v>8450</v>
      </c>
      <c r="BD189" s="419">
        <v>8536</v>
      </c>
      <c r="BE189" s="419">
        <v>8620</v>
      </c>
      <c r="BF189" s="419">
        <v>8701</v>
      </c>
      <c r="BG189" s="419">
        <v>8778</v>
      </c>
      <c r="BH189" s="419">
        <v>8852</v>
      </c>
      <c r="BI189" s="419">
        <v>8923</v>
      </c>
      <c r="BJ189" s="419">
        <v>8992</v>
      </c>
      <c r="BK189" s="419">
        <v>9058</v>
      </c>
      <c r="BL189" s="419">
        <v>9121</v>
      </c>
      <c r="BM189" s="419">
        <v>9181</v>
      </c>
      <c r="BN189" s="419">
        <v>9239</v>
      </c>
      <c r="BO189" s="419">
        <v>9293</v>
      </c>
      <c r="BP189" s="419">
        <v>9345</v>
      </c>
      <c r="BQ189" s="419">
        <v>9393</v>
      </c>
      <c r="BR189" s="419">
        <v>9441</v>
      </c>
      <c r="BS189" s="419">
        <v>9487</v>
      </c>
      <c r="BT189" s="419">
        <v>9535</v>
      </c>
      <c r="BU189" s="419">
        <v>9589</v>
      </c>
      <c r="BV189" s="419">
        <v>9644</v>
      </c>
      <c r="BW189" s="419">
        <v>9709</v>
      </c>
      <c r="BX189" s="419">
        <v>9807</v>
      </c>
      <c r="BY189" s="419">
        <v>0</v>
      </c>
      <c r="BZ189" s="419">
        <v>0</v>
      </c>
      <c r="CA189" s="419">
        <v>0</v>
      </c>
      <c r="CB189" s="419">
        <v>0</v>
      </c>
      <c r="CC189" s="419">
        <v>0</v>
      </c>
      <c r="CD189" s="419">
        <v>0</v>
      </c>
      <c r="CE189" s="419">
        <v>0</v>
      </c>
      <c r="CF189" s="419">
        <v>0</v>
      </c>
      <c r="CG189" s="419">
        <v>0</v>
      </c>
      <c r="CH189" s="419">
        <v>0</v>
      </c>
      <c r="CI189" s="419">
        <v>0</v>
      </c>
      <c r="CJ189" s="419">
        <v>0</v>
      </c>
      <c r="CK189" s="419">
        <v>0</v>
      </c>
      <c r="CL189" s="419">
        <v>0</v>
      </c>
      <c r="CM189" s="419">
        <v>0</v>
      </c>
      <c r="CN189" s="419">
        <v>0</v>
      </c>
      <c r="CO189" s="419">
        <v>0</v>
      </c>
      <c r="CP189" s="419">
        <v>0</v>
      </c>
      <c r="CQ189" s="419">
        <v>0</v>
      </c>
      <c r="CR189" s="419">
        <v>0</v>
      </c>
      <c r="CS189" s="419">
        <v>0</v>
      </c>
      <c r="CT189" s="419">
        <v>0</v>
      </c>
      <c r="CU189" s="419">
        <v>0</v>
      </c>
      <c r="CV189" s="419">
        <v>0</v>
      </c>
      <c r="CW189" s="419">
        <v>0</v>
      </c>
      <c r="CX189" s="419">
        <v>0</v>
      </c>
      <c r="CY189" s="419">
        <v>0</v>
      </c>
      <c r="CZ189" s="419">
        <v>0</v>
      </c>
      <c r="DA189" s="419">
        <v>0</v>
      </c>
      <c r="DB189" s="419">
        <v>0</v>
      </c>
      <c r="DC189" s="419">
        <v>0</v>
      </c>
      <c r="DD189" s="419">
        <v>0</v>
      </c>
      <c r="DE189" s="419">
        <v>0</v>
      </c>
      <c r="DF189" s="419">
        <v>0</v>
      </c>
      <c r="DG189" s="419">
        <v>0</v>
      </c>
      <c r="DH189" s="419">
        <v>0</v>
      </c>
      <c r="DI189" s="419">
        <v>0</v>
      </c>
      <c r="DJ189" s="419">
        <v>0</v>
      </c>
      <c r="DK189" s="416"/>
    </row>
    <row r="190" spans="1:115" s="420" customFormat="1" ht="16.149999999999999" hidden="1">
      <c r="A190" s="423" t="s">
        <v>15</v>
      </c>
      <c r="B190" s="423">
        <v>1</v>
      </c>
      <c r="C190" s="418" t="s">
        <v>43</v>
      </c>
      <c r="D190" s="419">
        <v>0</v>
      </c>
      <c r="E190" s="419">
        <v>161</v>
      </c>
      <c r="F190" s="419">
        <v>558</v>
      </c>
      <c r="G190" s="419">
        <v>964</v>
      </c>
      <c r="H190" s="419">
        <v>1381</v>
      </c>
      <c r="I190" s="419">
        <v>1809</v>
      </c>
      <c r="J190" s="419">
        <v>2248</v>
      </c>
      <c r="K190" s="419">
        <v>2699</v>
      </c>
      <c r="L190" s="419">
        <v>3161</v>
      </c>
      <c r="M190" s="419">
        <v>3636</v>
      </c>
      <c r="N190" s="419">
        <v>4124</v>
      </c>
      <c r="O190" s="419">
        <v>4220</v>
      </c>
      <c r="P190" s="419">
        <v>4317</v>
      </c>
      <c r="Q190" s="419">
        <v>4416</v>
      </c>
      <c r="R190" s="419">
        <v>4516</v>
      </c>
      <c r="S190" s="419">
        <v>4618</v>
      </c>
      <c r="T190" s="419">
        <v>4722</v>
      </c>
      <c r="U190" s="419">
        <v>4828</v>
      </c>
      <c r="V190" s="419">
        <v>4934</v>
      </c>
      <c r="W190" s="419">
        <v>5042</v>
      </c>
      <c r="X190" s="419">
        <v>5152</v>
      </c>
      <c r="Y190" s="419">
        <v>5263</v>
      </c>
      <c r="Z190" s="419">
        <v>5376</v>
      </c>
      <c r="AA190" s="419">
        <v>5489</v>
      </c>
      <c r="AB190" s="419">
        <v>5604</v>
      </c>
      <c r="AC190" s="419">
        <v>5720</v>
      </c>
      <c r="AD190" s="419">
        <v>5838</v>
      </c>
      <c r="AE190" s="419">
        <v>5956</v>
      </c>
      <c r="AF190" s="419">
        <v>6074</v>
      </c>
      <c r="AG190" s="419">
        <v>6193</v>
      </c>
      <c r="AH190" s="419">
        <v>6312</v>
      </c>
      <c r="AI190" s="419">
        <v>6432</v>
      </c>
      <c r="AJ190" s="419">
        <v>6551</v>
      </c>
      <c r="AK190" s="419">
        <v>6667</v>
      </c>
      <c r="AL190" s="419">
        <v>6783</v>
      </c>
      <c r="AM190" s="419">
        <v>6898</v>
      </c>
      <c r="AN190" s="419">
        <v>7012</v>
      </c>
      <c r="AO190" s="419">
        <v>7125</v>
      </c>
      <c r="AP190" s="419">
        <v>7238</v>
      </c>
      <c r="AQ190" s="419">
        <v>7349</v>
      </c>
      <c r="AR190" s="419">
        <v>7459</v>
      </c>
      <c r="AS190" s="419">
        <v>7568</v>
      </c>
      <c r="AT190" s="419">
        <v>7674</v>
      </c>
      <c r="AU190" s="419">
        <v>7779</v>
      </c>
      <c r="AV190" s="419">
        <v>7881</v>
      </c>
      <c r="AW190" s="419">
        <v>7982</v>
      </c>
      <c r="AX190" s="419">
        <v>8080</v>
      </c>
      <c r="AY190" s="419">
        <v>8176</v>
      </c>
      <c r="AZ190" s="419">
        <v>8270</v>
      </c>
      <c r="BA190" s="419">
        <v>8362</v>
      </c>
      <c r="BB190" s="419">
        <v>8450</v>
      </c>
      <c r="BC190" s="419">
        <v>8536</v>
      </c>
      <c r="BD190" s="419">
        <v>8620</v>
      </c>
      <c r="BE190" s="419">
        <v>8701</v>
      </c>
      <c r="BF190" s="419">
        <v>8778</v>
      </c>
      <c r="BG190" s="419">
        <v>8852</v>
      </c>
      <c r="BH190" s="419">
        <v>8923</v>
      </c>
      <c r="BI190" s="419">
        <v>8992</v>
      </c>
      <c r="BJ190" s="419">
        <v>9058</v>
      </c>
      <c r="BK190" s="419">
        <v>9121</v>
      </c>
      <c r="BL190" s="419">
        <v>9181</v>
      </c>
      <c r="BM190" s="419">
        <v>9239</v>
      </c>
      <c r="BN190" s="419">
        <v>9293</v>
      </c>
      <c r="BO190" s="419">
        <v>9345</v>
      </c>
      <c r="BP190" s="419">
        <v>9393</v>
      </c>
      <c r="BQ190" s="419">
        <v>9441</v>
      </c>
      <c r="BR190" s="419">
        <v>9487</v>
      </c>
      <c r="BS190" s="419">
        <v>9535</v>
      </c>
      <c r="BT190" s="419">
        <v>9589</v>
      </c>
      <c r="BU190" s="419">
        <v>9644</v>
      </c>
      <c r="BV190" s="419">
        <v>9709</v>
      </c>
      <c r="BW190" s="419">
        <v>9807</v>
      </c>
      <c r="BX190" s="419">
        <v>0</v>
      </c>
      <c r="BY190" s="419">
        <v>0</v>
      </c>
      <c r="BZ190" s="419">
        <v>0</v>
      </c>
      <c r="CA190" s="419">
        <v>0</v>
      </c>
      <c r="CB190" s="419">
        <v>0</v>
      </c>
      <c r="CC190" s="419">
        <v>0</v>
      </c>
      <c r="CD190" s="419">
        <v>0</v>
      </c>
      <c r="CE190" s="419">
        <v>0</v>
      </c>
      <c r="CF190" s="419">
        <v>0</v>
      </c>
      <c r="CG190" s="419">
        <v>0</v>
      </c>
      <c r="CH190" s="419">
        <v>0</v>
      </c>
      <c r="CI190" s="419">
        <v>0</v>
      </c>
      <c r="CJ190" s="419">
        <v>0</v>
      </c>
      <c r="CK190" s="419">
        <v>0</v>
      </c>
      <c r="CL190" s="419">
        <v>0</v>
      </c>
      <c r="CM190" s="419">
        <v>0</v>
      </c>
      <c r="CN190" s="419">
        <v>0</v>
      </c>
      <c r="CO190" s="419">
        <v>0</v>
      </c>
      <c r="CP190" s="419">
        <v>0</v>
      </c>
      <c r="CQ190" s="419">
        <v>0</v>
      </c>
      <c r="CR190" s="419">
        <v>0</v>
      </c>
      <c r="CS190" s="419">
        <v>0</v>
      </c>
      <c r="CT190" s="419">
        <v>0</v>
      </c>
      <c r="CU190" s="419">
        <v>0</v>
      </c>
      <c r="CV190" s="419">
        <v>0</v>
      </c>
      <c r="CW190" s="419">
        <v>0</v>
      </c>
      <c r="CX190" s="419">
        <v>0</v>
      </c>
      <c r="CY190" s="419">
        <v>0</v>
      </c>
      <c r="CZ190" s="419">
        <v>0</v>
      </c>
      <c r="DA190" s="419">
        <v>0</v>
      </c>
      <c r="DB190" s="419">
        <v>0</v>
      </c>
      <c r="DC190" s="419">
        <v>0</v>
      </c>
      <c r="DD190" s="419">
        <v>0</v>
      </c>
      <c r="DE190" s="419">
        <v>0</v>
      </c>
      <c r="DF190" s="419">
        <v>0</v>
      </c>
      <c r="DG190" s="419">
        <v>0</v>
      </c>
      <c r="DH190" s="419">
        <v>0</v>
      </c>
      <c r="DI190" s="419">
        <v>0</v>
      </c>
      <c r="DJ190" s="419">
        <v>0</v>
      </c>
      <c r="DK190" s="416"/>
    </row>
    <row r="191" spans="1:115" s="420" customFormat="1" ht="16.149999999999999" hidden="1">
      <c r="A191" s="423" t="s">
        <v>15</v>
      </c>
      <c r="B191" s="423">
        <v>1</v>
      </c>
      <c r="C191" s="418" t="s">
        <v>44</v>
      </c>
      <c r="D191" s="419">
        <v>0</v>
      </c>
      <c r="E191" s="419">
        <v>165</v>
      </c>
      <c r="F191" s="419">
        <v>571</v>
      </c>
      <c r="G191" s="419">
        <v>986</v>
      </c>
      <c r="H191" s="419">
        <v>1413</v>
      </c>
      <c r="I191" s="419">
        <v>1851</v>
      </c>
      <c r="J191" s="419">
        <v>2300</v>
      </c>
      <c r="K191" s="419">
        <v>2761</v>
      </c>
      <c r="L191" s="419">
        <v>3234</v>
      </c>
      <c r="M191" s="419">
        <v>3720</v>
      </c>
      <c r="N191" s="419">
        <v>4220</v>
      </c>
      <c r="O191" s="419">
        <v>4317</v>
      </c>
      <c r="P191" s="419">
        <v>4416</v>
      </c>
      <c r="Q191" s="419">
        <v>4516</v>
      </c>
      <c r="R191" s="419">
        <v>4618</v>
      </c>
      <c r="S191" s="419">
        <v>4722</v>
      </c>
      <c r="T191" s="419">
        <v>4828</v>
      </c>
      <c r="U191" s="419">
        <v>4934</v>
      </c>
      <c r="V191" s="419">
        <v>5042</v>
      </c>
      <c r="W191" s="419">
        <v>5152</v>
      </c>
      <c r="X191" s="419">
        <v>5263</v>
      </c>
      <c r="Y191" s="419">
        <v>5376</v>
      </c>
      <c r="Z191" s="419">
        <v>5489</v>
      </c>
      <c r="AA191" s="419">
        <v>5604</v>
      </c>
      <c r="AB191" s="419">
        <v>5720</v>
      </c>
      <c r="AC191" s="419">
        <v>5838</v>
      </c>
      <c r="AD191" s="419">
        <v>5956</v>
      </c>
      <c r="AE191" s="419">
        <v>6074</v>
      </c>
      <c r="AF191" s="419">
        <v>6193</v>
      </c>
      <c r="AG191" s="419">
        <v>6312</v>
      </c>
      <c r="AH191" s="419">
        <v>6432</v>
      </c>
      <c r="AI191" s="419">
        <v>6551</v>
      </c>
      <c r="AJ191" s="419">
        <v>6667</v>
      </c>
      <c r="AK191" s="419">
        <v>6783</v>
      </c>
      <c r="AL191" s="419">
        <v>6898</v>
      </c>
      <c r="AM191" s="419">
        <v>7012</v>
      </c>
      <c r="AN191" s="419">
        <v>7125</v>
      </c>
      <c r="AO191" s="419">
        <v>7238</v>
      </c>
      <c r="AP191" s="419">
        <v>7349</v>
      </c>
      <c r="AQ191" s="419">
        <v>7459</v>
      </c>
      <c r="AR191" s="419">
        <v>7568</v>
      </c>
      <c r="AS191" s="419">
        <v>7674</v>
      </c>
      <c r="AT191" s="419">
        <v>7779</v>
      </c>
      <c r="AU191" s="419">
        <v>7881</v>
      </c>
      <c r="AV191" s="419">
        <v>7982</v>
      </c>
      <c r="AW191" s="419">
        <v>8080</v>
      </c>
      <c r="AX191" s="419">
        <v>8176</v>
      </c>
      <c r="AY191" s="419">
        <v>8270</v>
      </c>
      <c r="AZ191" s="419">
        <v>8362</v>
      </c>
      <c r="BA191" s="419">
        <v>8450</v>
      </c>
      <c r="BB191" s="419">
        <v>8536</v>
      </c>
      <c r="BC191" s="419">
        <v>8620</v>
      </c>
      <c r="BD191" s="419">
        <v>8701</v>
      </c>
      <c r="BE191" s="419">
        <v>8778</v>
      </c>
      <c r="BF191" s="419">
        <v>8852</v>
      </c>
      <c r="BG191" s="419">
        <v>8923</v>
      </c>
      <c r="BH191" s="419">
        <v>8992</v>
      </c>
      <c r="BI191" s="419">
        <v>9058</v>
      </c>
      <c r="BJ191" s="419">
        <v>9121</v>
      </c>
      <c r="BK191" s="419">
        <v>9181</v>
      </c>
      <c r="BL191" s="419">
        <v>9239</v>
      </c>
      <c r="BM191" s="419">
        <v>9293</v>
      </c>
      <c r="BN191" s="419">
        <v>9345</v>
      </c>
      <c r="BO191" s="419">
        <v>9393</v>
      </c>
      <c r="BP191" s="419">
        <v>9441</v>
      </c>
      <c r="BQ191" s="419">
        <v>9487</v>
      </c>
      <c r="BR191" s="419">
        <v>9535</v>
      </c>
      <c r="BS191" s="419">
        <v>9589</v>
      </c>
      <c r="BT191" s="419">
        <v>9644</v>
      </c>
      <c r="BU191" s="419">
        <v>9709</v>
      </c>
      <c r="BV191" s="419">
        <v>9807</v>
      </c>
      <c r="BW191" s="419">
        <v>0</v>
      </c>
      <c r="BX191" s="419">
        <v>0</v>
      </c>
      <c r="BY191" s="419">
        <v>0</v>
      </c>
      <c r="BZ191" s="419">
        <v>0</v>
      </c>
      <c r="CA191" s="419">
        <v>0</v>
      </c>
      <c r="CB191" s="419">
        <v>0</v>
      </c>
      <c r="CC191" s="419">
        <v>0</v>
      </c>
      <c r="CD191" s="419">
        <v>0</v>
      </c>
      <c r="CE191" s="419">
        <v>0</v>
      </c>
      <c r="CF191" s="419">
        <v>0</v>
      </c>
      <c r="CG191" s="419">
        <v>0</v>
      </c>
      <c r="CH191" s="419">
        <v>0</v>
      </c>
      <c r="CI191" s="419">
        <v>0</v>
      </c>
      <c r="CJ191" s="419">
        <v>0</v>
      </c>
      <c r="CK191" s="419">
        <v>0</v>
      </c>
      <c r="CL191" s="419">
        <v>0</v>
      </c>
      <c r="CM191" s="419">
        <v>0</v>
      </c>
      <c r="CN191" s="419">
        <v>0</v>
      </c>
      <c r="CO191" s="419">
        <v>0</v>
      </c>
      <c r="CP191" s="419">
        <v>0</v>
      </c>
      <c r="CQ191" s="419">
        <v>0</v>
      </c>
      <c r="CR191" s="419">
        <v>0</v>
      </c>
      <c r="CS191" s="419">
        <v>0</v>
      </c>
      <c r="CT191" s="419">
        <v>0</v>
      </c>
      <c r="CU191" s="419">
        <v>0</v>
      </c>
      <c r="CV191" s="419">
        <v>0</v>
      </c>
      <c r="CW191" s="419">
        <v>0</v>
      </c>
      <c r="CX191" s="419">
        <v>0</v>
      </c>
      <c r="CY191" s="419">
        <v>0</v>
      </c>
      <c r="CZ191" s="419">
        <v>0</v>
      </c>
      <c r="DA191" s="419">
        <v>0</v>
      </c>
      <c r="DB191" s="419">
        <v>0</v>
      </c>
      <c r="DC191" s="419">
        <v>0</v>
      </c>
      <c r="DD191" s="419">
        <v>0</v>
      </c>
      <c r="DE191" s="419">
        <v>0</v>
      </c>
      <c r="DF191" s="419">
        <v>0</v>
      </c>
      <c r="DG191" s="419">
        <v>0</v>
      </c>
      <c r="DH191" s="419">
        <v>0</v>
      </c>
      <c r="DI191" s="419">
        <v>0</v>
      </c>
      <c r="DJ191" s="419">
        <v>0</v>
      </c>
      <c r="DK191" s="416"/>
    </row>
    <row r="192" spans="1:115" s="420" customFormat="1" ht="16.149999999999999" hidden="1">
      <c r="A192" s="423" t="s">
        <v>15</v>
      </c>
      <c r="B192" s="423">
        <v>1</v>
      </c>
      <c r="C192" s="418" t="s">
        <v>45</v>
      </c>
      <c r="D192" s="419">
        <v>0</v>
      </c>
      <c r="E192" s="419">
        <v>169</v>
      </c>
      <c r="F192" s="419">
        <v>584</v>
      </c>
      <c r="G192" s="419">
        <v>1009</v>
      </c>
      <c r="H192" s="419">
        <v>1445</v>
      </c>
      <c r="I192" s="419">
        <v>1893</v>
      </c>
      <c r="J192" s="419">
        <v>2352</v>
      </c>
      <c r="K192" s="419">
        <v>2824</v>
      </c>
      <c r="L192" s="419">
        <v>3308</v>
      </c>
      <c r="M192" s="419">
        <v>3805</v>
      </c>
      <c r="N192" s="419">
        <v>4317</v>
      </c>
      <c r="O192" s="419">
        <v>4416</v>
      </c>
      <c r="P192" s="419">
        <v>4516</v>
      </c>
      <c r="Q192" s="419">
        <v>4618</v>
      </c>
      <c r="R192" s="419">
        <v>4722</v>
      </c>
      <c r="S192" s="419">
        <v>4828</v>
      </c>
      <c r="T192" s="419">
        <v>4934</v>
      </c>
      <c r="U192" s="419">
        <v>5042</v>
      </c>
      <c r="V192" s="419">
        <v>5152</v>
      </c>
      <c r="W192" s="419">
        <v>5263</v>
      </c>
      <c r="X192" s="419">
        <v>5376</v>
      </c>
      <c r="Y192" s="419">
        <v>5489</v>
      </c>
      <c r="Z192" s="419">
        <v>5604</v>
      </c>
      <c r="AA192" s="419">
        <v>5720</v>
      </c>
      <c r="AB192" s="419">
        <v>5838</v>
      </c>
      <c r="AC192" s="419">
        <v>5956</v>
      </c>
      <c r="AD192" s="419">
        <v>6074</v>
      </c>
      <c r="AE192" s="419">
        <v>6193</v>
      </c>
      <c r="AF192" s="419">
        <v>6312</v>
      </c>
      <c r="AG192" s="419">
        <v>6432</v>
      </c>
      <c r="AH192" s="419">
        <v>6551</v>
      </c>
      <c r="AI192" s="419">
        <v>6667</v>
      </c>
      <c r="AJ192" s="419">
        <v>6783</v>
      </c>
      <c r="AK192" s="419">
        <v>6898</v>
      </c>
      <c r="AL192" s="419">
        <v>7012</v>
      </c>
      <c r="AM192" s="419">
        <v>7125</v>
      </c>
      <c r="AN192" s="419">
        <v>7238</v>
      </c>
      <c r="AO192" s="419">
        <v>7349</v>
      </c>
      <c r="AP192" s="419">
        <v>7459</v>
      </c>
      <c r="AQ192" s="419">
        <v>7568</v>
      </c>
      <c r="AR192" s="419">
        <v>7674</v>
      </c>
      <c r="AS192" s="419">
        <v>7779</v>
      </c>
      <c r="AT192" s="419">
        <v>7881</v>
      </c>
      <c r="AU192" s="419">
        <v>7982</v>
      </c>
      <c r="AV192" s="419">
        <v>8080</v>
      </c>
      <c r="AW192" s="419">
        <v>8176</v>
      </c>
      <c r="AX192" s="419">
        <v>8270</v>
      </c>
      <c r="AY192" s="419">
        <v>8362</v>
      </c>
      <c r="AZ192" s="419">
        <v>8450</v>
      </c>
      <c r="BA192" s="419">
        <v>8536</v>
      </c>
      <c r="BB192" s="419">
        <v>8620</v>
      </c>
      <c r="BC192" s="419">
        <v>8701</v>
      </c>
      <c r="BD192" s="419">
        <v>8778</v>
      </c>
      <c r="BE192" s="419">
        <v>8852</v>
      </c>
      <c r="BF192" s="419">
        <v>8923</v>
      </c>
      <c r="BG192" s="419">
        <v>8992</v>
      </c>
      <c r="BH192" s="419">
        <v>9058</v>
      </c>
      <c r="BI192" s="419">
        <v>9121</v>
      </c>
      <c r="BJ192" s="419">
        <v>9181</v>
      </c>
      <c r="BK192" s="419">
        <v>9239</v>
      </c>
      <c r="BL192" s="419">
        <v>9293</v>
      </c>
      <c r="BM192" s="419">
        <v>9345</v>
      </c>
      <c r="BN192" s="419">
        <v>9393</v>
      </c>
      <c r="BO192" s="419">
        <v>9441</v>
      </c>
      <c r="BP192" s="419">
        <v>9487</v>
      </c>
      <c r="BQ192" s="419">
        <v>9535</v>
      </c>
      <c r="BR192" s="419">
        <v>9589</v>
      </c>
      <c r="BS192" s="419">
        <v>9644</v>
      </c>
      <c r="BT192" s="419">
        <v>9709</v>
      </c>
      <c r="BU192" s="419">
        <v>9807</v>
      </c>
      <c r="BV192" s="419">
        <v>0</v>
      </c>
      <c r="BW192" s="419">
        <v>0</v>
      </c>
      <c r="BX192" s="419">
        <v>0</v>
      </c>
      <c r="BY192" s="419">
        <v>0</v>
      </c>
      <c r="BZ192" s="419">
        <v>0</v>
      </c>
      <c r="CA192" s="419">
        <v>0</v>
      </c>
      <c r="CB192" s="419">
        <v>0</v>
      </c>
      <c r="CC192" s="419">
        <v>0</v>
      </c>
      <c r="CD192" s="419">
        <v>0</v>
      </c>
      <c r="CE192" s="419">
        <v>0</v>
      </c>
      <c r="CF192" s="419">
        <v>0</v>
      </c>
      <c r="CG192" s="419">
        <v>0</v>
      </c>
      <c r="CH192" s="419">
        <v>0</v>
      </c>
      <c r="CI192" s="419">
        <v>0</v>
      </c>
      <c r="CJ192" s="419">
        <v>0</v>
      </c>
      <c r="CK192" s="419">
        <v>0</v>
      </c>
      <c r="CL192" s="419">
        <v>0</v>
      </c>
      <c r="CM192" s="419">
        <v>0</v>
      </c>
      <c r="CN192" s="419">
        <v>0</v>
      </c>
      <c r="CO192" s="419">
        <v>0</v>
      </c>
      <c r="CP192" s="419">
        <v>0</v>
      </c>
      <c r="CQ192" s="419">
        <v>0</v>
      </c>
      <c r="CR192" s="419">
        <v>0</v>
      </c>
      <c r="CS192" s="419">
        <v>0</v>
      </c>
      <c r="CT192" s="419">
        <v>0</v>
      </c>
      <c r="CU192" s="419">
        <v>0</v>
      </c>
      <c r="CV192" s="419">
        <v>0</v>
      </c>
      <c r="CW192" s="419">
        <v>0</v>
      </c>
      <c r="CX192" s="419">
        <v>0</v>
      </c>
      <c r="CY192" s="419">
        <v>0</v>
      </c>
      <c r="CZ192" s="419">
        <v>0</v>
      </c>
      <c r="DA192" s="419">
        <v>0</v>
      </c>
      <c r="DB192" s="419">
        <v>0</v>
      </c>
      <c r="DC192" s="419">
        <v>0</v>
      </c>
      <c r="DD192" s="419">
        <v>0</v>
      </c>
      <c r="DE192" s="419">
        <v>0</v>
      </c>
      <c r="DF192" s="419">
        <v>0</v>
      </c>
      <c r="DG192" s="419">
        <v>0</v>
      </c>
      <c r="DH192" s="419">
        <v>0</v>
      </c>
      <c r="DI192" s="419">
        <v>0</v>
      </c>
      <c r="DJ192" s="419">
        <v>0</v>
      </c>
      <c r="DK192" s="416"/>
    </row>
    <row r="193" spans="1:115" s="420" customFormat="1" ht="16.149999999999999" hidden="1">
      <c r="A193" s="423" t="s">
        <v>15</v>
      </c>
      <c r="B193" s="423">
        <v>1</v>
      </c>
      <c r="C193" s="418" t="s">
        <v>46</v>
      </c>
      <c r="D193" s="419">
        <v>0</v>
      </c>
      <c r="E193" s="419">
        <v>173</v>
      </c>
      <c r="F193" s="419">
        <v>597</v>
      </c>
      <c r="G193" s="419">
        <v>1032</v>
      </c>
      <c r="H193" s="419">
        <v>1478</v>
      </c>
      <c r="I193" s="419">
        <v>1936</v>
      </c>
      <c r="J193" s="419">
        <v>2405</v>
      </c>
      <c r="K193" s="419">
        <v>2887</v>
      </c>
      <c r="L193" s="419">
        <v>3383</v>
      </c>
      <c r="M193" s="419">
        <v>3892</v>
      </c>
      <c r="N193" s="419">
        <v>4416</v>
      </c>
      <c r="O193" s="419">
        <v>4516</v>
      </c>
      <c r="P193" s="419">
        <v>4618</v>
      </c>
      <c r="Q193" s="419">
        <v>4722</v>
      </c>
      <c r="R193" s="419">
        <v>4828</v>
      </c>
      <c r="S193" s="419">
        <v>4934</v>
      </c>
      <c r="T193" s="419">
        <v>5042</v>
      </c>
      <c r="U193" s="419">
        <v>5152</v>
      </c>
      <c r="V193" s="419">
        <v>5263</v>
      </c>
      <c r="W193" s="419">
        <v>5376</v>
      </c>
      <c r="X193" s="419">
        <v>5489</v>
      </c>
      <c r="Y193" s="419">
        <v>5604</v>
      </c>
      <c r="Z193" s="419">
        <v>5720</v>
      </c>
      <c r="AA193" s="419">
        <v>5838</v>
      </c>
      <c r="AB193" s="419">
        <v>5956</v>
      </c>
      <c r="AC193" s="419">
        <v>6074</v>
      </c>
      <c r="AD193" s="419">
        <v>6193</v>
      </c>
      <c r="AE193" s="419">
        <v>6312</v>
      </c>
      <c r="AF193" s="419">
        <v>6432</v>
      </c>
      <c r="AG193" s="419">
        <v>6551</v>
      </c>
      <c r="AH193" s="419">
        <v>6667</v>
      </c>
      <c r="AI193" s="419">
        <v>6783</v>
      </c>
      <c r="AJ193" s="419">
        <v>6898</v>
      </c>
      <c r="AK193" s="419">
        <v>7012</v>
      </c>
      <c r="AL193" s="419">
        <v>7125</v>
      </c>
      <c r="AM193" s="419">
        <v>7238</v>
      </c>
      <c r="AN193" s="419">
        <v>7349</v>
      </c>
      <c r="AO193" s="419">
        <v>7459</v>
      </c>
      <c r="AP193" s="419">
        <v>7568</v>
      </c>
      <c r="AQ193" s="419">
        <v>7674</v>
      </c>
      <c r="AR193" s="419">
        <v>7779</v>
      </c>
      <c r="AS193" s="419">
        <v>7881</v>
      </c>
      <c r="AT193" s="419">
        <v>7982</v>
      </c>
      <c r="AU193" s="419">
        <v>8080</v>
      </c>
      <c r="AV193" s="419">
        <v>8176</v>
      </c>
      <c r="AW193" s="419">
        <v>8270</v>
      </c>
      <c r="AX193" s="419">
        <v>8362</v>
      </c>
      <c r="AY193" s="419">
        <v>8450</v>
      </c>
      <c r="AZ193" s="419">
        <v>8536</v>
      </c>
      <c r="BA193" s="419">
        <v>8620</v>
      </c>
      <c r="BB193" s="419">
        <v>8701</v>
      </c>
      <c r="BC193" s="419">
        <v>8778</v>
      </c>
      <c r="BD193" s="419">
        <v>8852</v>
      </c>
      <c r="BE193" s="419">
        <v>8923</v>
      </c>
      <c r="BF193" s="419">
        <v>8992</v>
      </c>
      <c r="BG193" s="419">
        <v>9058</v>
      </c>
      <c r="BH193" s="419">
        <v>9121</v>
      </c>
      <c r="BI193" s="419">
        <v>9181</v>
      </c>
      <c r="BJ193" s="419">
        <v>9239</v>
      </c>
      <c r="BK193" s="419">
        <v>9293</v>
      </c>
      <c r="BL193" s="419">
        <v>9345</v>
      </c>
      <c r="BM193" s="419">
        <v>9393</v>
      </c>
      <c r="BN193" s="419">
        <v>9441</v>
      </c>
      <c r="BO193" s="419">
        <v>9487</v>
      </c>
      <c r="BP193" s="419">
        <v>9535</v>
      </c>
      <c r="BQ193" s="419">
        <v>9589</v>
      </c>
      <c r="BR193" s="419">
        <v>9644</v>
      </c>
      <c r="BS193" s="419">
        <v>9709</v>
      </c>
      <c r="BT193" s="419">
        <v>9807</v>
      </c>
      <c r="BU193" s="419">
        <v>0</v>
      </c>
      <c r="BV193" s="419">
        <v>0</v>
      </c>
      <c r="BW193" s="419">
        <v>0</v>
      </c>
      <c r="BX193" s="419">
        <v>0</v>
      </c>
      <c r="BY193" s="419">
        <v>0</v>
      </c>
      <c r="BZ193" s="419">
        <v>0</v>
      </c>
      <c r="CA193" s="419">
        <v>0</v>
      </c>
      <c r="CB193" s="419">
        <v>0</v>
      </c>
      <c r="CC193" s="419">
        <v>0</v>
      </c>
      <c r="CD193" s="419">
        <v>0</v>
      </c>
      <c r="CE193" s="419">
        <v>0</v>
      </c>
      <c r="CF193" s="419">
        <v>0</v>
      </c>
      <c r="CG193" s="419">
        <v>0</v>
      </c>
      <c r="CH193" s="419">
        <v>0</v>
      </c>
      <c r="CI193" s="419">
        <v>0</v>
      </c>
      <c r="CJ193" s="419">
        <v>0</v>
      </c>
      <c r="CK193" s="419">
        <v>0</v>
      </c>
      <c r="CL193" s="419">
        <v>0</v>
      </c>
      <c r="CM193" s="419">
        <v>0</v>
      </c>
      <c r="CN193" s="419">
        <v>0</v>
      </c>
      <c r="CO193" s="419">
        <v>0</v>
      </c>
      <c r="CP193" s="419">
        <v>0</v>
      </c>
      <c r="CQ193" s="419">
        <v>0</v>
      </c>
      <c r="CR193" s="419">
        <v>0</v>
      </c>
      <c r="CS193" s="419">
        <v>0</v>
      </c>
      <c r="CT193" s="419">
        <v>0</v>
      </c>
      <c r="CU193" s="419">
        <v>0</v>
      </c>
      <c r="CV193" s="419">
        <v>0</v>
      </c>
      <c r="CW193" s="419">
        <v>0</v>
      </c>
      <c r="CX193" s="419">
        <v>0</v>
      </c>
      <c r="CY193" s="419">
        <v>0</v>
      </c>
      <c r="CZ193" s="419">
        <v>0</v>
      </c>
      <c r="DA193" s="419">
        <v>0</v>
      </c>
      <c r="DB193" s="419">
        <v>0</v>
      </c>
      <c r="DC193" s="419">
        <v>0</v>
      </c>
      <c r="DD193" s="419">
        <v>0</v>
      </c>
      <c r="DE193" s="419">
        <v>0</v>
      </c>
      <c r="DF193" s="419">
        <v>0</v>
      </c>
      <c r="DG193" s="419">
        <v>0</v>
      </c>
      <c r="DH193" s="419">
        <v>0</v>
      </c>
      <c r="DI193" s="419">
        <v>0</v>
      </c>
      <c r="DJ193" s="419">
        <v>0</v>
      </c>
      <c r="DK193" s="416"/>
    </row>
    <row r="194" spans="1:115" s="420" customFormat="1" ht="16.149999999999999" hidden="1">
      <c r="A194" s="423" t="s">
        <v>15</v>
      </c>
      <c r="B194" s="423">
        <v>1</v>
      </c>
      <c r="C194" s="418" t="s">
        <v>47</v>
      </c>
      <c r="D194" s="419">
        <v>0</v>
      </c>
      <c r="E194" s="419">
        <v>178</v>
      </c>
      <c r="F194" s="419">
        <v>611</v>
      </c>
      <c r="G194" s="419">
        <v>1056</v>
      </c>
      <c r="H194" s="419">
        <v>1511</v>
      </c>
      <c r="I194" s="419">
        <v>1979</v>
      </c>
      <c r="J194" s="419">
        <v>2459</v>
      </c>
      <c r="K194" s="419">
        <v>2952</v>
      </c>
      <c r="L194" s="419">
        <v>3459</v>
      </c>
      <c r="M194" s="419">
        <v>3980</v>
      </c>
      <c r="N194" s="419">
        <v>4516</v>
      </c>
      <c r="O194" s="419">
        <v>4618</v>
      </c>
      <c r="P194" s="419">
        <v>4722</v>
      </c>
      <c r="Q194" s="419">
        <v>4828</v>
      </c>
      <c r="R194" s="419">
        <v>4934</v>
      </c>
      <c r="S194" s="419">
        <v>5042</v>
      </c>
      <c r="T194" s="419">
        <v>5152</v>
      </c>
      <c r="U194" s="419">
        <v>5263</v>
      </c>
      <c r="V194" s="419">
        <v>5376</v>
      </c>
      <c r="W194" s="419">
        <v>5489</v>
      </c>
      <c r="X194" s="419">
        <v>5604</v>
      </c>
      <c r="Y194" s="419">
        <v>5720</v>
      </c>
      <c r="Z194" s="419">
        <v>5838</v>
      </c>
      <c r="AA194" s="419">
        <v>5956</v>
      </c>
      <c r="AB194" s="419">
        <v>6074</v>
      </c>
      <c r="AC194" s="419">
        <v>6193</v>
      </c>
      <c r="AD194" s="419">
        <v>6312</v>
      </c>
      <c r="AE194" s="419">
        <v>6432</v>
      </c>
      <c r="AF194" s="419">
        <v>6551</v>
      </c>
      <c r="AG194" s="419">
        <v>6667</v>
      </c>
      <c r="AH194" s="419">
        <v>6783</v>
      </c>
      <c r="AI194" s="419">
        <v>6898</v>
      </c>
      <c r="AJ194" s="419">
        <v>7012</v>
      </c>
      <c r="AK194" s="419">
        <v>7125</v>
      </c>
      <c r="AL194" s="419">
        <v>7238</v>
      </c>
      <c r="AM194" s="419">
        <v>7349</v>
      </c>
      <c r="AN194" s="419">
        <v>7459</v>
      </c>
      <c r="AO194" s="419">
        <v>7568</v>
      </c>
      <c r="AP194" s="419">
        <v>7674</v>
      </c>
      <c r="AQ194" s="419">
        <v>7779</v>
      </c>
      <c r="AR194" s="419">
        <v>7881</v>
      </c>
      <c r="AS194" s="419">
        <v>7982</v>
      </c>
      <c r="AT194" s="419">
        <v>8080</v>
      </c>
      <c r="AU194" s="419">
        <v>8176</v>
      </c>
      <c r="AV194" s="419">
        <v>8270</v>
      </c>
      <c r="AW194" s="419">
        <v>8362</v>
      </c>
      <c r="AX194" s="419">
        <v>8450</v>
      </c>
      <c r="AY194" s="419">
        <v>8536</v>
      </c>
      <c r="AZ194" s="419">
        <v>8620</v>
      </c>
      <c r="BA194" s="419">
        <v>8701</v>
      </c>
      <c r="BB194" s="419">
        <v>8778</v>
      </c>
      <c r="BC194" s="419">
        <v>8852</v>
      </c>
      <c r="BD194" s="419">
        <v>8923</v>
      </c>
      <c r="BE194" s="419">
        <v>8992</v>
      </c>
      <c r="BF194" s="419">
        <v>9058</v>
      </c>
      <c r="BG194" s="419">
        <v>9121</v>
      </c>
      <c r="BH194" s="419">
        <v>9181</v>
      </c>
      <c r="BI194" s="419">
        <v>9239</v>
      </c>
      <c r="BJ194" s="419">
        <v>9293</v>
      </c>
      <c r="BK194" s="419">
        <v>9345</v>
      </c>
      <c r="BL194" s="419">
        <v>9393</v>
      </c>
      <c r="BM194" s="419">
        <v>9441</v>
      </c>
      <c r="BN194" s="419">
        <v>9487</v>
      </c>
      <c r="BO194" s="419">
        <v>9535</v>
      </c>
      <c r="BP194" s="419">
        <v>9589</v>
      </c>
      <c r="BQ194" s="419">
        <v>9644</v>
      </c>
      <c r="BR194" s="419">
        <v>9709</v>
      </c>
      <c r="BS194" s="419">
        <v>9807</v>
      </c>
      <c r="BT194" s="419">
        <v>0</v>
      </c>
      <c r="BU194" s="419">
        <v>0</v>
      </c>
      <c r="BV194" s="419">
        <v>0</v>
      </c>
      <c r="BW194" s="419">
        <v>0</v>
      </c>
      <c r="BX194" s="419">
        <v>0</v>
      </c>
      <c r="BY194" s="419">
        <v>0</v>
      </c>
      <c r="BZ194" s="419">
        <v>0</v>
      </c>
      <c r="CA194" s="419">
        <v>0</v>
      </c>
      <c r="CB194" s="419">
        <v>0</v>
      </c>
      <c r="CC194" s="419">
        <v>0</v>
      </c>
      <c r="CD194" s="419">
        <v>0</v>
      </c>
      <c r="CE194" s="419">
        <v>0</v>
      </c>
      <c r="CF194" s="419">
        <v>0</v>
      </c>
      <c r="CG194" s="419">
        <v>0</v>
      </c>
      <c r="CH194" s="419">
        <v>0</v>
      </c>
      <c r="CI194" s="419">
        <v>0</v>
      </c>
      <c r="CJ194" s="419">
        <v>0</v>
      </c>
      <c r="CK194" s="419">
        <v>0</v>
      </c>
      <c r="CL194" s="419">
        <v>0</v>
      </c>
      <c r="CM194" s="419">
        <v>0</v>
      </c>
      <c r="CN194" s="419">
        <v>0</v>
      </c>
      <c r="CO194" s="419">
        <v>0</v>
      </c>
      <c r="CP194" s="419">
        <v>0</v>
      </c>
      <c r="CQ194" s="419">
        <v>0</v>
      </c>
      <c r="CR194" s="419">
        <v>0</v>
      </c>
      <c r="CS194" s="419">
        <v>0</v>
      </c>
      <c r="CT194" s="419">
        <v>0</v>
      </c>
      <c r="CU194" s="419">
        <v>0</v>
      </c>
      <c r="CV194" s="419">
        <v>0</v>
      </c>
      <c r="CW194" s="419">
        <v>0</v>
      </c>
      <c r="CX194" s="419">
        <v>0</v>
      </c>
      <c r="CY194" s="419">
        <v>0</v>
      </c>
      <c r="CZ194" s="419">
        <v>0</v>
      </c>
      <c r="DA194" s="419">
        <v>0</v>
      </c>
      <c r="DB194" s="419">
        <v>0</v>
      </c>
      <c r="DC194" s="419">
        <v>0</v>
      </c>
      <c r="DD194" s="419">
        <v>0</v>
      </c>
      <c r="DE194" s="419">
        <v>0</v>
      </c>
      <c r="DF194" s="419">
        <v>0</v>
      </c>
      <c r="DG194" s="419">
        <v>0</v>
      </c>
      <c r="DH194" s="419">
        <v>0</v>
      </c>
      <c r="DI194" s="419">
        <v>0</v>
      </c>
      <c r="DJ194" s="419">
        <v>0</v>
      </c>
      <c r="DK194" s="416"/>
    </row>
    <row r="195" spans="1:115" s="420" customFormat="1" ht="16.149999999999999" hidden="1">
      <c r="A195" s="423" t="s">
        <v>15</v>
      </c>
      <c r="B195" s="423">
        <v>1</v>
      </c>
      <c r="C195" s="418" t="s">
        <v>48</v>
      </c>
      <c r="D195" s="419">
        <v>0</v>
      </c>
      <c r="E195" s="419">
        <v>182</v>
      </c>
      <c r="F195" s="419">
        <v>625</v>
      </c>
      <c r="G195" s="419">
        <v>1079</v>
      </c>
      <c r="H195" s="419">
        <v>1544</v>
      </c>
      <c r="I195" s="419">
        <v>2023</v>
      </c>
      <c r="J195" s="419">
        <v>2514</v>
      </c>
      <c r="K195" s="419">
        <v>3018</v>
      </c>
      <c r="L195" s="419">
        <v>3537</v>
      </c>
      <c r="M195" s="419">
        <v>4070</v>
      </c>
      <c r="N195" s="419">
        <v>4618</v>
      </c>
      <c r="O195" s="419">
        <v>4722</v>
      </c>
      <c r="P195" s="419">
        <v>4828</v>
      </c>
      <c r="Q195" s="419">
        <v>4934</v>
      </c>
      <c r="R195" s="419">
        <v>5042</v>
      </c>
      <c r="S195" s="419">
        <v>5152</v>
      </c>
      <c r="T195" s="419">
        <v>5263</v>
      </c>
      <c r="U195" s="419">
        <v>5376</v>
      </c>
      <c r="V195" s="419">
        <v>5489</v>
      </c>
      <c r="W195" s="419">
        <v>5604</v>
      </c>
      <c r="X195" s="419">
        <v>5720</v>
      </c>
      <c r="Y195" s="419">
        <v>5838</v>
      </c>
      <c r="Z195" s="419">
        <v>5956</v>
      </c>
      <c r="AA195" s="419">
        <v>6074</v>
      </c>
      <c r="AB195" s="419">
        <v>6193</v>
      </c>
      <c r="AC195" s="419">
        <v>6312</v>
      </c>
      <c r="AD195" s="419">
        <v>6432</v>
      </c>
      <c r="AE195" s="419">
        <v>6551</v>
      </c>
      <c r="AF195" s="419">
        <v>6667</v>
      </c>
      <c r="AG195" s="419">
        <v>6783</v>
      </c>
      <c r="AH195" s="419">
        <v>6898</v>
      </c>
      <c r="AI195" s="419">
        <v>7012</v>
      </c>
      <c r="AJ195" s="419">
        <v>7125</v>
      </c>
      <c r="AK195" s="419">
        <v>7238</v>
      </c>
      <c r="AL195" s="419">
        <v>7349</v>
      </c>
      <c r="AM195" s="419">
        <v>7459</v>
      </c>
      <c r="AN195" s="419">
        <v>7568</v>
      </c>
      <c r="AO195" s="419">
        <v>7674</v>
      </c>
      <c r="AP195" s="419">
        <v>7779</v>
      </c>
      <c r="AQ195" s="419">
        <v>7881</v>
      </c>
      <c r="AR195" s="419">
        <v>7982</v>
      </c>
      <c r="AS195" s="419">
        <v>8080</v>
      </c>
      <c r="AT195" s="419">
        <v>8176</v>
      </c>
      <c r="AU195" s="419">
        <v>8270</v>
      </c>
      <c r="AV195" s="419">
        <v>8362</v>
      </c>
      <c r="AW195" s="419">
        <v>8450</v>
      </c>
      <c r="AX195" s="419">
        <v>8536</v>
      </c>
      <c r="AY195" s="419">
        <v>8620</v>
      </c>
      <c r="AZ195" s="419">
        <v>8701</v>
      </c>
      <c r="BA195" s="419">
        <v>8778</v>
      </c>
      <c r="BB195" s="419">
        <v>8852</v>
      </c>
      <c r="BC195" s="419">
        <v>8923</v>
      </c>
      <c r="BD195" s="419">
        <v>8992</v>
      </c>
      <c r="BE195" s="419">
        <v>9058</v>
      </c>
      <c r="BF195" s="419">
        <v>9121</v>
      </c>
      <c r="BG195" s="419">
        <v>9181</v>
      </c>
      <c r="BH195" s="419">
        <v>9239</v>
      </c>
      <c r="BI195" s="419">
        <v>9293</v>
      </c>
      <c r="BJ195" s="419">
        <v>9345</v>
      </c>
      <c r="BK195" s="419">
        <v>9393</v>
      </c>
      <c r="BL195" s="419">
        <v>9441</v>
      </c>
      <c r="BM195" s="419">
        <v>9487</v>
      </c>
      <c r="BN195" s="419">
        <v>9535</v>
      </c>
      <c r="BO195" s="419">
        <v>9589</v>
      </c>
      <c r="BP195" s="419">
        <v>9644</v>
      </c>
      <c r="BQ195" s="419">
        <v>9709</v>
      </c>
      <c r="BR195" s="419">
        <v>9807</v>
      </c>
      <c r="BS195" s="419">
        <v>0</v>
      </c>
      <c r="BT195" s="419">
        <v>0</v>
      </c>
      <c r="BU195" s="419">
        <v>0</v>
      </c>
      <c r="BV195" s="419">
        <v>0</v>
      </c>
      <c r="BW195" s="419">
        <v>0</v>
      </c>
      <c r="BX195" s="419">
        <v>0</v>
      </c>
      <c r="BY195" s="419">
        <v>0</v>
      </c>
      <c r="BZ195" s="419">
        <v>0</v>
      </c>
      <c r="CA195" s="419">
        <v>0</v>
      </c>
      <c r="CB195" s="419">
        <v>0</v>
      </c>
      <c r="CC195" s="419">
        <v>0</v>
      </c>
      <c r="CD195" s="419">
        <v>0</v>
      </c>
      <c r="CE195" s="419">
        <v>0</v>
      </c>
      <c r="CF195" s="419">
        <v>0</v>
      </c>
      <c r="CG195" s="419">
        <v>0</v>
      </c>
      <c r="CH195" s="419">
        <v>0</v>
      </c>
      <c r="CI195" s="419">
        <v>0</v>
      </c>
      <c r="CJ195" s="419">
        <v>0</v>
      </c>
      <c r="CK195" s="419">
        <v>0</v>
      </c>
      <c r="CL195" s="419">
        <v>0</v>
      </c>
      <c r="CM195" s="419">
        <v>0</v>
      </c>
      <c r="CN195" s="419">
        <v>0</v>
      </c>
      <c r="CO195" s="419">
        <v>0</v>
      </c>
      <c r="CP195" s="419">
        <v>0</v>
      </c>
      <c r="CQ195" s="419">
        <v>0</v>
      </c>
      <c r="CR195" s="419">
        <v>0</v>
      </c>
      <c r="CS195" s="419">
        <v>0</v>
      </c>
      <c r="CT195" s="419">
        <v>0</v>
      </c>
      <c r="CU195" s="419">
        <v>0</v>
      </c>
      <c r="CV195" s="419">
        <v>0</v>
      </c>
      <c r="CW195" s="419">
        <v>0</v>
      </c>
      <c r="CX195" s="419">
        <v>0</v>
      </c>
      <c r="CY195" s="419">
        <v>0</v>
      </c>
      <c r="CZ195" s="419">
        <v>0</v>
      </c>
      <c r="DA195" s="419">
        <v>0</v>
      </c>
      <c r="DB195" s="419">
        <v>0</v>
      </c>
      <c r="DC195" s="419">
        <v>0</v>
      </c>
      <c r="DD195" s="419">
        <v>0</v>
      </c>
      <c r="DE195" s="419">
        <v>0</v>
      </c>
      <c r="DF195" s="419">
        <v>0</v>
      </c>
      <c r="DG195" s="419">
        <v>0</v>
      </c>
      <c r="DH195" s="419">
        <v>0</v>
      </c>
      <c r="DI195" s="419">
        <v>0</v>
      </c>
      <c r="DJ195" s="419">
        <v>0</v>
      </c>
      <c r="DK195" s="416"/>
    </row>
    <row r="196" spans="1:115" s="420" customFormat="1" ht="16.149999999999999" hidden="1">
      <c r="A196" s="423" t="s">
        <v>15</v>
      </c>
      <c r="B196" s="423">
        <v>1</v>
      </c>
      <c r="C196" s="418" t="s">
        <v>49</v>
      </c>
      <c r="D196" s="419">
        <v>0</v>
      </c>
      <c r="E196" s="419">
        <v>186</v>
      </c>
      <c r="F196" s="419">
        <v>638</v>
      </c>
      <c r="G196" s="419">
        <v>1102</v>
      </c>
      <c r="H196" s="419">
        <v>1578</v>
      </c>
      <c r="I196" s="419">
        <v>2067</v>
      </c>
      <c r="J196" s="419">
        <v>2569</v>
      </c>
      <c r="K196" s="419">
        <v>3085</v>
      </c>
      <c r="L196" s="419">
        <v>3616</v>
      </c>
      <c r="M196" s="419">
        <v>4161</v>
      </c>
      <c r="N196" s="419">
        <v>4722</v>
      </c>
      <c r="O196" s="419">
        <v>4828</v>
      </c>
      <c r="P196" s="419">
        <v>4934</v>
      </c>
      <c r="Q196" s="419">
        <v>5042</v>
      </c>
      <c r="R196" s="419">
        <v>5152</v>
      </c>
      <c r="S196" s="419">
        <v>5263</v>
      </c>
      <c r="T196" s="419">
        <v>5376</v>
      </c>
      <c r="U196" s="419">
        <v>5489</v>
      </c>
      <c r="V196" s="419">
        <v>5604</v>
      </c>
      <c r="W196" s="419">
        <v>5720</v>
      </c>
      <c r="X196" s="419">
        <v>5838</v>
      </c>
      <c r="Y196" s="419">
        <v>5956</v>
      </c>
      <c r="Z196" s="419">
        <v>6074</v>
      </c>
      <c r="AA196" s="419">
        <v>6193</v>
      </c>
      <c r="AB196" s="419">
        <v>6312</v>
      </c>
      <c r="AC196" s="419">
        <v>6432</v>
      </c>
      <c r="AD196" s="419">
        <v>6551</v>
      </c>
      <c r="AE196" s="419">
        <v>6667</v>
      </c>
      <c r="AF196" s="419">
        <v>6783</v>
      </c>
      <c r="AG196" s="419">
        <v>6898</v>
      </c>
      <c r="AH196" s="419">
        <v>7012</v>
      </c>
      <c r="AI196" s="419">
        <v>7125</v>
      </c>
      <c r="AJ196" s="419">
        <v>7238</v>
      </c>
      <c r="AK196" s="419">
        <v>7349</v>
      </c>
      <c r="AL196" s="419">
        <v>7459</v>
      </c>
      <c r="AM196" s="419">
        <v>7568</v>
      </c>
      <c r="AN196" s="419">
        <v>7674</v>
      </c>
      <c r="AO196" s="419">
        <v>7779</v>
      </c>
      <c r="AP196" s="419">
        <v>7881</v>
      </c>
      <c r="AQ196" s="419">
        <v>7982</v>
      </c>
      <c r="AR196" s="419">
        <v>8080</v>
      </c>
      <c r="AS196" s="419">
        <v>8176</v>
      </c>
      <c r="AT196" s="419">
        <v>8270</v>
      </c>
      <c r="AU196" s="419">
        <v>8362</v>
      </c>
      <c r="AV196" s="419">
        <v>8450</v>
      </c>
      <c r="AW196" s="419">
        <v>8536</v>
      </c>
      <c r="AX196" s="419">
        <v>8620</v>
      </c>
      <c r="AY196" s="419">
        <v>8701</v>
      </c>
      <c r="AZ196" s="419">
        <v>8778</v>
      </c>
      <c r="BA196" s="419">
        <v>8852</v>
      </c>
      <c r="BB196" s="419">
        <v>8923</v>
      </c>
      <c r="BC196" s="419">
        <v>8992</v>
      </c>
      <c r="BD196" s="419">
        <v>9058</v>
      </c>
      <c r="BE196" s="419">
        <v>9121</v>
      </c>
      <c r="BF196" s="419">
        <v>9181</v>
      </c>
      <c r="BG196" s="419">
        <v>9239</v>
      </c>
      <c r="BH196" s="419">
        <v>9293</v>
      </c>
      <c r="BI196" s="419">
        <v>9345</v>
      </c>
      <c r="BJ196" s="419">
        <v>9393</v>
      </c>
      <c r="BK196" s="419">
        <v>9441</v>
      </c>
      <c r="BL196" s="419">
        <v>9487</v>
      </c>
      <c r="BM196" s="419">
        <v>9535</v>
      </c>
      <c r="BN196" s="419">
        <v>9589</v>
      </c>
      <c r="BO196" s="419">
        <v>9644</v>
      </c>
      <c r="BP196" s="419">
        <v>9709</v>
      </c>
      <c r="BQ196" s="419">
        <v>9807</v>
      </c>
      <c r="BR196" s="419">
        <v>0</v>
      </c>
      <c r="BS196" s="419">
        <v>0</v>
      </c>
      <c r="BT196" s="419">
        <v>0</v>
      </c>
      <c r="BU196" s="419">
        <v>0</v>
      </c>
      <c r="BV196" s="419">
        <v>0</v>
      </c>
      <c r="BW196" s="419">
        <v>0</v>
      </c>
      <c r="BX196" s="419">
        <v>0</v>
      </c>
      <c r="BY196" s="419">
        <v>0</v>
      </c>
      <c r="BZ196" s="419">
        <v>0</v>
      </c>
      <c r="CA196" s="419">
        <v>0</v>
      </c>
      <c r="CB196" s="419">
        <v>0</v>
      </c>
      <c r="CC196" s="419">
        <v>0</v>
      </c>
      <c r="CD196" s="419">
        <v>0</v>
      </c>
      <c r="CE196" s="419">
        <v>0</v>
      </c>
      <c r="CF196" s="419">
        <v>0</v>
      </c>
      <c r="CG196" s="419">
        <v>0</v>
      </c>
      <c r="CH196" s="419">
        <v>0</v>
      </c>
      <c r="CI196" s="419">
        <v>0</v>
      </c>
      <c r="CJ196" s="419">
        <v>0</v>
      </c>
      <c r="CK196" s="419">
        <v>0</v>
      </c>
      <c r="CL196" s="419">
        <v>0</v>
      </c>
      <c r="CM196" s="419">
        <v>0</v>
      </c>
      <c r="CN196" s="419">
        <v>0</v>
      </c>
      <c r="CO196" s="419">
        <v>0</v>
      </c>
      <c r="CP196" s="419">
        <v>0</v>
      </c>
      <c r="CQ196" s="419">
        <v>0</v>
      </c>
      <c r="CR196" s="419">
        <v>0</v>
      </c>
      <c r="CS196" s="419">
        <v>0</v>
      </c>
      <c r="CT196" s="419">
        <v>0</v>
      </c>
      <c r="CU196" s="419">
        <v>0</v>
      </c>
      <c r="CV196" s="419">
        <v>0</v>
      </c>
      <c r="CW196" s="419">
        <v>0</v>
      </c>
      <c r="CX196" s="419">
        <v>0</v>
      </c>
      <c r="CY196" s="419">
        <v>0</v>
      </c>
      <c r="CZ196" s="419">
        <v>0</v>
      </c>
      <c r="DA196" s="419">
        <v>0</v>
      </c>
      <c r="DB196" s="419">
        <v>0</v>
      </c>
      <c r="DC196" s="419">
        <v>0</v>
      </c>
      <c r="DD196" s="419">
        <v>0</v>
      </c>
      <c r="DE196" s="419">
        <v>0</v>
      </c>
      <c r="DF196" s="419">
        <v>0</v>
      </c>
      <c r="DG196" s="419">
        <v>0</v>
      </c>
      <c r="DH196" s="419">
        <v>0</v>
      </c>
      <c r="DI196" s="419">
        <v>0</v>
      </c>
      <c r="DJ196" s="419">
        <v>0</v>
      </c>
      <c r="DK196" s="416"/>
    </row>
    <row r="197" spans="1:115" s="420" customFormat="1" ht="16.149999999999999" hidden="1">
      <c r="A197" s="423" t="s">
        <v>15</v>
      </c>
      <c r="B197" s="423">
        <v>1</v>
      </c>
      <c r="C197" s="418" t="s">
        <v>50</v>
      </c>
      <c r="D197" s="419">
        <v>0</v>
      </c>
      <c r="E197" s="419">
        <v>190</v>
      </c>
      <c r="F197" s="419">
        <v>652</v>
      </c>
      <c r="G197" s="419">
        <v>1126</v>
      </c>
      <c r="H197" s="419">
        <v>1613</v>
      </c>
      <c r="I197" s="419">
        <v>2112</v>
      </c>
      <c r="J197" s="419">
        <v>2626</v>
      </c>
      <c r="K197" s="419">
        <v>3153</v>
      </c>
      <c r="L197" s="419">
        <v>3696</v>
      </c>
      <c r="M197" s="419">
        <v>4254</v>
      </c>
      <c r="N197" s="419">
        <v>4828</v>
      </c>
      <c r="O197" s="419">
        <v>4934</v>
      </c>
      <c r="P197" s="419">
        <v>5042</v>
      </c>
      <c r="Q197" s="419">
        <v>5152</v>
      </c>
      <c r="R197" s="419">
        <v>5263</v>
      </c>
      <c r="S197" s="419">
        <v>5376</v>
      </c>
      <c r="T197" s="419">
        <v>5489</v>
      </c>
      <c r="U197" s="419">
        <v>5604</v>
      </c>
      <c r="V197" s="419">
        <v>5720</v>
      </c>
      <c r="W197" s="419">
        <v>5838</v>
      </c>
      <c r="X197" s="419">
        <v>5956</v>
      </c>
      <c r="Y197" s="419">
        <v>6074</v>
      </c>
      <c r="Z197" s="419">
        <v>6193</v>
      </c>
      <c r="AA197" s="419">
        <v>6312</v>
      </c>
      <c r="AB197" s="419">
        <v>6432</v>
      </c>
      <c r="AC197" s="419">
        <v>6551</v>
      </c>
      <c r="AD197" s="419">
        <v>6667</v>
      </c>
      <c r="AE197" s="419">
        <v>6783</v>
      </c>
      <c r="AF197" s="419">
        <v>6898</v>
      </c>
      <c r="AG197" s="419">
        <v>7012</v>
      </c>
      <c r="AH197" s="419">
        <v>7125</v>
      </c>
      <c r="AI197" s="419">
        <v>7238</v>
      </c>
      <c r="AJ197" s="419">
        <v>7349</v>
      </c>
      <c r="AK197" s="419">
        <v>7459</v>
      </c>
      <c r="AL197" s="419">
        <v>7568</v>
      </c>
      <c r="AM197" s="419">
        <v>7674</v>
      </c>
      <c r="AN197" s="419">
        <v>7779</v>
      </c>
      <c r="AO197" s="419">
        <v>7881</v>
      </c>
      <c r="AP197" s="419">
        <v>7982</v>
      </c>
      <c r="AQ197" s="419">
        <v>8080</v>
      </c>
      <c r="AR197" s="419">
        <v>8176</v>
      </c>
      <c r="AS197" s="419">
        <v>8270</v>
      </c>
      <c r="AT197" s="419">
        <v>8362</v>
      </c>
      <c r="AU197" s="419">
        <v>8450</v>
      </c>
      <c r="AV197" s="419">
        <v>8536</v>
      </c>
      <c r="AW197" s="419">
        <v>8620</v>
      </c>
      <c r="AX197" s="419">
        <v>8701</v>
      </c>
      <c r="AY197" s="419">
        <v>8778</v>
      </c>
      <c r="AZ197" s="419">
        <v>8852</v>
      </c>
      <c r="BA197" s="419">
        <v>8923</v>
      </c>
      <c r="BB197" s="419">
        <v>8992</v>
      </c>
      <c r="BC197" s="419">
        <v>9058</v>
      </c>
      <c r="BD197" s="419">
        <v>9121</v>
      </c>
      <c r="BE197" s="419">
        <v>9181</v>
      </c>
      <c r="BF197" s="419">
        <v>9239</v>
      </c>
      <c r="BG197" s="419">
        <v>9293</v>
      </c>
      <c r="BH197" s="419">
        <v>9345</v>
      </c>
      <c r="BI197" s="419">
        <v>9393</v>
      </c>
      <c r="BJ197" s="419">
        <v>9441</v>
      </c>
      <c r="BK197" s="419">
        <v>9487</v>
      </c>
      <c r="BL197" s="419">
        <v>9535</v>
      </c>
      <c r="BM197" s="419">
        <v>9589</v>
      </c>
      <c r="BN197" s="419">
        <v>9644</v>
      </c>
      <c r="BO197" s="419">
        <v>9709</v>
      </c>
      <c r="BP197" s="419">
        <v>9807</v>
      </c>
      <c r="BQ197" s="419">
        <v>0</v>
      </c>
      <c r="BR197" s="419">
        <v>0</v>
      </c>
      <c r="BS197" s="419">
        <v>0</v>
      </c>
      <c r="BT197" s="419">
        <v>0</v>
      </c>
      <c r="BU197" s="419">
        <v>0</v>
      </c>
      <c r="BV197" s="419">
        <v>0</v>
      </c>
      <c r="BW197" s="419">
        <v>0</v>
      </c>
      <c r="BX197" s="419">
        <v>0</v>
      </c>
      <c r="BY197" s="419">
        <v>0</v>
      </c>
      <c r="BZ197" s="419">
        <v>0</v>
      </c>
      <c r="CA197" s="419">
        <v>0</v>
      </c>
      <c r="CB197" s="419">
        <v>0</v>
      </c>
      <c r="CC197" s="419">
        <v>0</v>
      </c>
      <c r="CD197" s="419">
        <v>0</v>
      </c>
      <c r="CE197" s="419">
        <v>0</v>
      </c>
      <c r="CF197" s="419">
        <v>0</v>
      </c>
      <c r="CG197" s="419">
        <v>0</v>
      </c>
      <c r="CH197" s="419">
        <v>0</v>
      </c>
      <c r="CI197" s="419">
        <v>0</v>
      </c>
      <c r="CJ197" s="419">
        <v>0</v>
      </c>
      <c r="CK197" s="419">
        <v>0</v>
      </c>
      <c r="CL197" s="419">
        <v>0</v>
      </c>
      <c r="CM197" s="419">
        <v>0</v>
      </c>
      <c r="CN197" s="419">
        <v>0</v>
      </c>
      <c r="CO197" s="419">
        <v>0</v>
      </c>
      <c r="CP197" s="419">
        <v>0</v>
      </c>
      <c r="CQ197" s="419">
        <v>0</v>
      </c>
      <c r="CR197" s="419">
        <v>0</v>
      </c>
      <c r="CS197" s="419">
        <v>0</v>
      </c>
      <c r="CT197" s="419">
        <v>0</v>
      </c>
      <c r="CU197" s="419">
        <v>0</v>
      </c>
      <c r="CV197" s="419">
        <v>0</v>
      </c>
      <c r="CW197" s="419">
        <v>0</v>
      </c>
      <c r="CX197" s="419">
        <v>0</v>
      </c>
      <c r="CY197" s="419">
        <v>0</v>
      </c>
      <c r="CZ197" s="419">
        <v>0</v>
      </c>
      <c r="DA197" s="419">
        <v>0</v>
      </c>
      <c r="DB197" s="419">
        <v>0</v>
      </c>
      <c r="DC197" s="419">
        <v>0</v>
      </c>
      <c r="DD197" s="419">
        <v>0</v>
      </c>
      <c r="DE197" s="419">
        <v>0</v>
      </c>
      <c r="DF197" s="419">
        <v>0</v>
      </c>
      <c r="DG197" s="419">
        <v>0</v>
      </c>
      <c r="DH197" s="419">
        <v>0</v>
      </c>
      <c r="DI197" s="419">
        <v>0</v>
      </c>
      <c r="DJ197" s="419">
        <v>0</v>
      </c>
      <c r="DK197" s="416"/>
    </row>
    <row r="198" spans="1:115" s="420" customFormat="1" ht="16.149999999999999" hidden="1">
      <c r="A198" s="423" t="s">
        <v>15</v>
      </c>
      <c r="B198" s="423">
        <v>1</v>
      </c>
      <c r="C198" s="418" t="s">
        <v>51</v>
      </c>
      <c r="D198" s="419">
        <v>0</v>
      </c>
      <c r="E198" s="419">
        <v>195</v>
      </c>
      <c r="F198" s="419">
        <v>666</v>
      </c>
      <c r="G198" s="419">
        <v>1151</v>
      </c>
      <c r="H198" s="419">
        <v>1648</v>
      </c>
      <c r="I198" s="419">
        <v>2159</v>
      </c>
      <c r="J198" s="419">
        <v>2683</v>
      </c>
      <c r="K198" s="419">
        <v>3223</v>
      </c>
      <c r="L198" s="419">
        <v>3777</v>
      </c>
      <c r="M198" s="419">
        <v>4348</v>
      </c>
      <c r="N198" s="419">
        <v>4934</v>
      </c>
      <c r="O198" s="419">
        <v>5042</v>
      </c>
      <c r="P198" s="419">
        <v>5152</v>
      </c>
      <c r="Q198" s="419">
        <v>5263</v>
      </c>
      <c r="R198" s="419">
        <v>5376</v>
      </c>
      <c r="S198" s="419">
        <v>5489</v>
      </c>
      <c r="T198" s="419">
        <v>5604</v>
      </c>
      <c r="U198" s="419">
        <v>5720</v>
      </c>
      <c r="V198" s="419">
        <v>5838</v>
      </c>
      <c r="W198" s="419">
        <v>5956</v>
      </c>
      <c r="X198" s="419">
        <v>6074</v>
      </c>
      <c r="Y198" s="419">
        <v>6193</v>
      </c>
      <c r="Z198" s="419">
        <v>6312</v>
      </c>
      <c r="AA198" s="419">
        <v>6432</v>
      </c>
      <c r="AB198" s="419">
        <v>6551</v>
      </c>
      <c r="AC198" s="419">
        <v>6667</v>
      </c>
      <c r="AD198" s="419">
        <v>6783</v>
      </c>
      <c r="AE198" s="419">
        <v>6898</v>
      </c>
      <c r="AF198" s="419">
        <v>7012</v>
      </c>
      <c r="AG198" s="419">
        <v>7125</v>
      </c>
      <c r="AH198" s="419">
        <v>7238</v>
      </c>
      <c r="AI198" s="419">
        <v>7349</v>
      </c>
      <c r="AJ198" s="419">
        <v>7459</v>
      </c>
      <c r="AK198" s="419">
        <v>7568</v>
      </c>
      <c r="AL198" s="419">
        <v>7674</v>
      </c>
      <c r="AM198" s="419">
        <v>7779</v>
      </c>
      <c r="AN198" s="419">
        <v>7881</v>
      </c>
      <c r="AO198" s="419">
        <v>7982</v>
      </c>
      <c r="AP198" s="419">
        <v>8080</v>
      </c>
      <c r="AQ198" s="419">
        <v>8176</v>
      </c>
      <c r="AR198" s="419">
        <v>8270</v>
      </c>
      <c r="AS198" s="419">
        <v>8362</v>
      </c>
      <c r="AT198" s="419">
        <v>8450</v>
      </c>
      <c r="AU198" s="419">
        <v>8536</v>
      </c>
      <c r="AV198" s="419">
        <v>8620</v>
      </c>
      <c r="AW198" s="419">
        <v>8701</v>
      </c>
      <c r="AX198" s="419">
        <v>8778</v>
      </c>
      <c r="AY198" s="419">
        <v>8852</v>
      </c>
      <c r="AZ198" s="419">
        <v>8923</v>
      </c>
      <c r="BA198" s="419">
        <v>8992</v>
      </c>
      <c r="BB198" s="419">
        <v>9058</v>
      </c>
      <c r="BC198" s="419">
        <v>9121</v>
      </c>
      <c r="BD198" s="419">
        <v>9181</v>
      </c>
      <c r="BE198" s="419">
        <v>9239</v>
      </c>
      <c r="BF198" s="419">
        <v>9293</v>
      </c>
      <c r="BG198" s="419">
        <v>9345</v>
      </c>
      <c r="BH198" s="419">
        <v>9393</v>
      </c>
      <c r="BI198" s="419">
        <v>9441</v>
      </c>
      <c r="BJ198" s="419">
        <v>9487</v>
      </c>
      <c r="BK198" s="419">
        <v>9535</v>
      </c>
      <c r="BL198" s="419">
        <v>9589</v>
      </c>
      <c r="BM198" s="419">
        <v>9644</v>
      </c>
      <c r="BN198" s="419">
        <v>9709</v>
      </c>
      <c r="BO198" s="419">
        <v>9807</v>
      </c>
      <c r="BP198" s="419">
        <v>0</v>
      </c>
      <c r="BQ198" s="419">
        <v>0</v>
      </c>
      <c r="BR198" s="419">
        <v>0</v>
      </c>
      <c r="BS198" s="419">
        <v>0</v>
      </c>
      <c r="BT198" s="419">
        <v>0</v>
      </c>
      <c r="BU198" s="419">
        <v>0</v>
      </c>
      <c r="BV198" s="419">
        <v>0</v>
      </c>
      <c r="BW198" s="419">
        <v>0</v>
      </c>
      <c r="BX198" s="419">
        <v>0</v>
      </c>
      <c r="BY198" s="419">
        <v>0</v>
      </c>
      <c r="BZ198" s="419">
        <v>0</v>
      </c>
      <c r="CA198" s="419">
        <v>0</v>
      </c>
      <c r="CB198" s="419">
        <v>0</v>
      </c>
      <c r="CC198" s="419">
        <v>0</v>
      </c>
      <c r="CD198" s="419">
        <v>0</v>
      </c>
      <c r="CE198" s="419">
        <v>0</v>
      </c>
      <c r="CF198" s="419">
        <v>0</v>
      </c>
      <c r="CG198" s="419">
        <v>0</v>
      </c>
      <c r="CH198" s="419">
        <v>0</v>
      </c>
      <c r="CI198" s="419">
        <v>0</v>
      </c>
      <c r="CJ198" s="419">
        <v>0</v>
      </c>
      <c r="CK198" s="419">
        <v>0</v>
      </c>
      <c r="CL198" s="419">
        <v>0</v>
      </c>
      <c r="CM198" s="419">
        <v>0</v>
      </c>
      <c r="CN198" s="419">
        <v>0</v>
      </c>
      <c r="CO198" s="419">
        <v>0</v>
      </c>
      <c r="CP198" s="419">
        <v>0</v>
      </c>
      <c r="CQ198" s="419">
        <v>0</v>
      </c>
      <c r="CR198" s="419">
        <v>0</v>
      </c>
      <c r="CS198" s="419">
        <v>0</v>
      </c>
      <c r="CT198" s="419">
        <v>0</v>
      </c>
      <c r="CU198" s="419">
        <v>0</v>
      </c>
      <c r="CV198" s="419">
        <v>0</v>
      </c>
      <c r="CW198" s="419">
        <v>0</v>
      </c>
      <c r="CX198" s="419">
        <v>0</v>
      </c>
      <c r="CY198" s="419">
        <v>0</v>
      </c>
      <c r="CZ198" s="419">
        <v>0</v>
      </c>
      <c r="DA198" s="419">
        <v>0</v>
      </c>
      <c r="DB198" s="419">
        <v>0</v>
      </c>
      <c r="DC198" s="419">
        <v>0</v>
      </c>
      <c r="DD198" s="419">
        <v>0</v>
      </c>
      <c r="DE198" s="419">
        <v>0</v>
      </c>
      <c r="DF198" s="419">
        <v>0</v>
      </c>
      <c r="DG198" s="419">
        <v>0</v>
      </c>
      <c r="DH198" s="419">
        <v>0</v>
      </c>
      <c r="DI198" s="419">
        <v>0</v>
      </c>
      <c r="DJ198" s="419">
        <v>0</v>
      </c>
      <c r="DK198" s="416"/>
    </row>
    <row r="199" spans="1:115" s="420" customFormat="1" ht="16.149999999999999" hidden="1">
      <c r="A199" s="423" t="s">
        <v>15</v>
      </c>
      <c r="B199" s="423">
        <v>1</v>
      </c>
      <c r="C199" s="418" t="s">
        <v>52</v>
      </c>
      <c r="D199" s="419">
        <v>0</v>
      </c>
      <c r="E199" s="419">
        <v>199</v>
      </c>
      <c r="F199" s="419">
        <v>681</v>
      </c>
      <c r="G199" s="419">
        <v>1176</v>
      </c>
      <c r="H199" s="419">
        <v>1684</v>
      </c>
      <c r="I199" s="419">
        <v>2206</v>
      </c>
      <c r="J199" s="419">
        <v>2742</v>
      </c>
      <c r="K199" s="419">
        <v>3293</v>
      </c>
      <c r="L199" s="419">
        <v>3860</v>
      </c>
      <c r="M199" s="419">
        <v>4443</v>
      </c>
      <c r="N199" s="419">
        <v>5042</v>
      </c>
      <c r="O199" s="419">
        <v>5152</v>
      </c>
      <c r="P199" s="419">
        <v>5263</v>
      </c>
      <c r="Q199" s="419">
        <v>5376</v>
      </c>
      <c r="R199" s="419">
        <v>5489</v>
      </c>
      <c r="S199" s="419">
        <v>5604</v>
      </c>
      <c r="T199" s="419">
        <v>5720</v>
      </c>
      <c r="U199" s="419">
        <v>5838</v>
      </c>
      <c r="V199" s="419">
        <v>5956</v>
      </c>
      <c r="W199" s="419">
        <v>6074</v>
      </c>
      <c r="X199" s="419">
        <v>6193</v>
      </c>
      <c r="Y199" s="419">
        <v>6312</v>
      </c>
      <c r="Z199" s="419">
        <v>6432</v>
      </c>
      <c r="AA199" s="419">
        <v>6551</v>
      </c>
      <c r="AB199" s="419">
        <v>6667</v>
      </c>
      <c r="AC199" s="419">
        <v>6783</v>
      </c>
      <c r="AD199" s="419">
        <v>6898</v>
      </c>
      <c r="AE199" s="419">
        <v>7012</v>
      </c>
      <c r="AF199" s="419">
        <v>7125</v>
      </c>
      <c r="AG199" s="419">
        <v>7238</v>
      </c>
      <c r="AH199" s="419">
        <v>7349</v>
      </c>
      <c r="AI199" s="419">
        <v>7459</v>
      </c>
      <c r="AJ199" s="419">
        <v>7568</v>
      </c>
      <c r="AK199" s="419">
        <v>7674</v>
      </c>
      <c r="AL199" s="419">
        <v>7779</v>
      </c>
      <c r="AM199" s="419">
        <v>7881</v>
      </c>
      <c r="AN199" s="419">
        <v>7982</v>
      </c>
      <c r="AO199" s="419">
        <v>8080</v>
      </c>
      <c r="AP199" s="419">
        <v>8176</v>
      </c>
      <c r="AQ199" s="419">
        <v>8270</v>
      </c>
      <c r="AR199" s="419">
        <v>8362</v>
      </c>
      <c r="AS199" s="419">
        <v>8450</v>
      </c>
      <c r="AT199" s="419">
        <v>8536</v>
      </c>
      <c r="AU199" s="419">
        <v>8620</v>
      </c>
      <c r="AV199" s="419">
        <v>8701</v>
      </c>
      <c r="AW199" s="419">
        <v>8778</v>
      </c>
      <c r="AX199" s="419">
        <v>8852</v>
      </c>
      <c r="AY199" s="419">
        <v>8923</v>
      </c>
      <c r="AZ199" s="419">
        <v>8992</v>
      </c>
      <c r="BA199" s="419">
        <v>9058</v>
      </c>
      <c r="BB199" s="419">
        <v>9121</v>
      </c>
      <c r="BC199" s="419">
        <v>9181</v>
      </c>
      <c r="BD199" s="419">
        <v>9239</v>
      </c>
      <c r="BE199" s="419">
        <v>9293</v>
      </c>
      <c r="BF199" s="419">
        <v>9345</v>
      </c>
      <c r="BG199" s="419">
        <v>9393</v>
      </c>
      <c r="BH199" s="419">
        <v>9441</v>
      </c>
      <c r="BI199" s="419">
        <v>9487</v>
      </c>
      <c r="BJ199" s="419">
        <v>9535</v>
      </c>
      <c r="BK199" s="419">
        <v>9589</v>
      </c>
      <c r="BL199" s="419">
        <v>9644</v>
      </c>
      <c r="BM199" s="419">
        <v>9709</v>
      </c>
      <c r="BN199" s="419">
        <v>9807</v>
      </c>
      <c r="BO199" s="419">
        <v>0</v>
      </c>
      <c r="BP199" s="419">
        <v>0</v>
      </c>
      <c r="BQ199" s="419">
        <v>0</v>
      </c>
      <c r="BR199" s="419">
        <v>0</v>
      </c>
      <c r="BS199" s="419">
        <v>0</v>
      </c>
      <c r="BT199" s="419">
        <v>0</v>
      </c>
      <c r="BU199" s="419">
        <v>0</v>
      </c>
      <c r="BV199" s="419">
        <v>0</v>
      </c>
      <c r="BW199" s="419">
        <v>0</v>
      </c>
      <c r="BX199" s="419">
        <v>0</v>
      </c>
      <c r="BY199" s="419">
        <v>0</v>
      </c>
      <c r="BZ199" s="419">
        <v>0</v>
      </c>
      <c r="CA199" s="419">
        <v>0</v>
      </c>
      <c r="CB199" s="419">
        <v>0</v>
      </c>
      <c r="CC199" s="419">
        <v>0</v>
      </c>
      <c r="CD199" s="419">
        <v>0</v>
      </c>
      <c r="CE199" s="419">
        <v>0</v>
      </c>
      <c r="CF199" s="419">
        <v>0</v>
      </c>
      <c r="CG199" s="419">
        <v>0</v>
      </c>
      <c r="CH199" s="419">
        <v>0</v>
      </c>
      <c r="CI199" s="419">
        <v>0</v>
      </c>
      <c r="CJ199" s="419">
        <v>0</v>
      </c>
      <c r="CK199" s="419">
        <v>0</v>
      </c>
      <c r="CL199" s="419">
        <v>0</v>
      </c>
      <c r="CM199" s="419">
        <v>0</v>
      </c>
      <c r="CN199" s="419">
        <v>0</v>
      </c>
      <c r="CO199" s="419">
        <v>0</v>
      </c>
      <c r="CP199" s="419">
        <v>0</v>
      </c>
      <c r="CQ199" s="419">
        <v>0</v>
      </c>
      <c r="CR199" s="419">
        <v>0</v>
      </c>
      <c r="CS199" s="419">
        <v>0</v>
      </c>
      <c r="CT199" s="419">
        <v>0</v>
      </c>
      <c r="CU199" s="419">
        <v>0</v>
      </c>
      <c r="CV199" s="419">
        <v>0</v>
      </c>
      <c r="CW199" s="419">
        <v>0</v>
      </c>
      <c r="CX199" s="419">
        <v>0</v>
      </c>
      <c r="CY199" s="419">
        <v>0</v>
      </c>
      <c r="CZ199" s="419">
        <v>0</v>
      </c>
      <c r="DA199" s="419">
        <v>0</v>
      </c>
      <c r="DB199" s="419">
        <v>0</v>
      </c>
      <c r="DC199" s="419">
        <v>0</v>
      </c>
      <c r="DD199" s="419">
        <v>0</v>
      </c>
      <c r="DE199" s="419">
        <v>0</v>
      </c>
      <c r="DF199" s="419">
        <v>0</v>
      </c>
      <c r="DG199" s="419">
        <v>0</v>
      </c>
      <c r="DH199" s="419">
        <v>0</v>
      </c>
      <c r="DI199" s="419">
        <v>0</v>
      </c>
      <c r="DJ199" s="419">
        <v>0</v>
      </c>
      <c r="DK199" s="416"/>
    </row>
    <row r="200" spans="1:115" s="420" customFormat="1" ht="16.149999999999999" hidden="1">
      <c r="A200" s="423" t="s">
        <v>15</v>
      </c>
      <c r="B200" s="423">
        <v>1</v>
      </c>
      <c r="C200" s="418" t="s">
        <v>53</v>
      </c>
      <c r="D200" s="419">
        <v>0</v>
      </c>
      <c r="E200" s="419">
        <v>203</v>
      </c>
      <c r="F200" s="419">
        <v>695</v>
      </c>
      <c r="G200" s="419">
        <v>1201</v>
      </c>
      <c r="H200" s="419">
        <v>1720</v>
      </c>
      <c r="I200" s="419">
        <v>2253</v>
      </c>
      <c r="J200" s="419">
        <v>2801</v>
      </c>
      <c r="K200" s="419">
        <v>3365</v>
      </c>
      <c r="L200" s="419">
        <v>3943</v>
      </c>
      <c r="M200" s="419">
        <v>4539</v>
      </c>
      <c r="N200" s="419">
        <v>5152</v>
      </c>
      <c r="O200" s="419">
        <v>5263</v>
      </c>
      <c r="P200" s="419">
        <v>5376</v>
      </c>
      <c r="Q200" s="419">
        <v>5489</v>
      </c>
      <c r="R200" s="419">
        <v>5604</v>
      </c>
      <c r="S200" s="419">
        <v>5720</v>
      </c>
      <c r="T200" s="419">
        <v>5838</v>
      </c>
      <c r="U200" s="419">
        <v>5956</v>
      </c>
      <c r="V200" s="419">
        <v>6074</v>
      </c>
      <c r="W200" s="419">
        <v>6193</v>
      </c>
      <c r="X200" s="419">
        <v>6312</v>
      </c>
      <c r="Y200" s="419">
        <v>6432</v>
      </c>
      <c r="Z200" s="419">
        <v>6551</v>
      </c>
      <c r="AA200" s="419">
        <v>6667</v>
      </c>
      <c r="AB200" s="419">
        <v>6783</v>
      </c>
      <c r="AC200" s="419">
        <v>6898</v>
      </c>
      <c r="AD200" s="419">
        <v>7012</v>
      </c>
      <c r="AE200" s="419">
        <v>7125</v>
      </c>
      <c r="AF200" s="419">
        <v>7238</v>
      </c>
      <c r="AG200" s="419">
        <v>7349</v>
      </c>
      <c r="AH200" s="419">
        <v>7459</v>
      </c>
      <c r="AI200" s="419">
        <v>7568</v>
      </c>
      <c r="AJ200" s="419">
        <v>7674</v>
      </c>
      <c r="AK200" s="419">
        <v>7779</v>
      </c>
      <c r="AL200" s="419">
        <v>7881</v>
      </c>
      <c r="AM200" s="419">
        <v>7982</v>
      </c>
      <c r="AN200" s="419">
        <v>8080</v>
      </c>
      <c r="AO200" s="419">
        <v>8176</v>
      </c>
      <c r="AP200" s="419">
        <v>8270</v>
      </c>
      <c r="AQ200" s="419">
        <v>8362</v>
      </c>
      <c r="AR200" s="419">
        <v>8450</v>
      </c>
      <c r="AS200" s="419">
        <v>8536</v>
      </c>
      <c r="AT200" s="419">
        <v>8620</v>
      </c>
      <c r="AU200" s="419">
        <v>8701</v>
      </c>
      <c r="AV200" s="419">
        <v>8778</v>
      </c>
      <c r="AW200" s="419">
        <v>8852</v>
      </c>
      <c r="AX200" s="419">
        <v>8923</v>
      </c>
      <c r="AY200" s="419">
        <v>8992</v>
      </c>
      <c r="AZ200" s="419">
        <v>9058</v>
      </c>
      <c r="BA200" s="419">
        <v>9121</v>
      </c>
      <c r="BB200" s="419">
        <v>9181</v>
      </c>
      <c r="BC200" s="419">
        <v>9239</v>
      </c>
      <c r="BD200" s="419">
        <v>9293</v>
      </c>
      <c r="BE200" s="419">
        <v>9345</v>
      </c>
      <c r="BF200" s="419">
        <v>9393</v>
      </c>
      <c r="BG200" s="419">
        <v>9441</v>
      </c>
      <c r="BH200" s="419">
        <v>9487</v>
      </c>
      <c r="BI200" s="419">
        <v>9535</v>
      </c>
      <c r="BJ200" s="419">
        <v>9589</v>
      </c>
      <c r="BK200" s="419">
        <v>9644</v>
      </c>
      <c r="BL200" s="419">
        <v>9709</v>
      </c>
      <c r="BM200" s="419">
        <v>9807</v>
      </c>
      <c r="BN200" s="419">
        <v>0</v>
      </c>
      <c r="BO200" s="419">
        <v>0</v>
      </c>
      <c r="BP200" s="419">
        <v>0</v>
      </c>
      <c r="BQ200" s="419">
        <v>0</v>
      </c>
      <c r="BR200" s="419">
        <v>0</v>
      </c>
      <c r="BS200" s="419">
        <v>0</v>
      </c>
      <c r="BT200" s="419">
        <v>0</v>
      </c>
      <c r="BU200" s="419">
        <v>0</v>
      </c>
      <c r="BV200" s="419">
        <v>0</v>
      </c>
      <c r="BW200" s="419">
        <v>0</v>
      </c>
      <c r="BX200" s="419">
        <v>0</v>
      </c>
      <c r="BY200" s="419">
        <v>0</v>
      </c>
      <c r="BZ200" s="419">
        <v>0</v>
      </c>
      <c r="CA200" s="419">
        <v>0</v>
      </c>
      <c r="CB200" s="419">
        <v>0</v>
      </c>
      <c r="CC200" s="419">
        <v>0</v>
      </c>
      <c r="CD200" s="419">
        <v>0</v>
      </c>
      <c r="CE200" s="419">
        <v>0</v>
      </c>
      <c r="CF200" s="419">
        <v>0</v>
      </c>
      <c r="CG200" s="419">
        <v>0</v>
      </c>
      <c r="CH200" s="419">
        <v>0</v>
      </c>
      <c r="CI200" s="419">
        <v>0</v>
      </c>
      <c r="CJ200" s="419">
        <v>0</v>
      </c>
      <c r="CK200" s="419">
        <v>0</v>
      </c>
      <c r="CL200" s="419">
        <v>0</v>
      </c>
      <c r="CM200" s="419">
        <v>0</v>
      </c>
      <c r="CN200" s="419">
        <v>0</v>
      </c>
      <c r="CO200" s="419">
        <v>0</v>
      </c>
      <c r="CP200" s="419">
        <v>0</v>
      </c>
      <c r="CQ200" s="419">
        <v>0</v>
      </c>
      <c r="CR200" s="419">
        <v>0</v>
      </c>
      <c r="CS200" s="419">
        <v>0</v>
      </c>
      <c r="CT200" s="419">
        <v>0</v>
      </c>
      <c r="CU200" s="419">
        <v>0</v>
      </c>
      <c r="CV200" s="419">
        <v>0</v>
      </c>
      <c r="CW200" s="419">
        <v>0</v>
      </c>
      <c r="CX200" s="419">
        <v>0</v>
      </c>
      <c r="CY200" s="419">
        <v>0</v>
      </c>
      <c r="CZ200" s="419">
        <v>0</v>
      </c>
      <c r="DA200" s="419">
        <v>0</v>
      </c>
      <c r="DB200" s="419">
        <v>0</v>
      </c>
      <c r="DC200" s="419">
        <v>0</v>
      </c>
      <c r="DD200" s="419">
        <v>0</v>
      </c>
      <c r="DE200" s="419">
        <v>0</v>
      </c>
      <c r="DF200" s="419">
        <v>0</v>
      </c>
      <c r="DG200" s="419">
        <v>0</v>
      </c>
      <c r="DH200" s="419">
        <v>0</v>
      </c>
      <c r="DI200" s="419">
        <v>0</v>
      </c>
      <c r="DJ200" s="419">
        <v>0</v>
      </c>
      <c r="DK200" s="416"/>
    </row>
    <row r="201" spans="1:115" s="420" customFormat="1" ht="16.149999999999999" hidden="1">
      <c r="A201" s="423" t="s">
        <v>15</v>
      </c>
      <c r="B201" s="423">
        <v>1</v>
      </c>
      <c r="C201" s="418" t="s">
        <v>54</v>
      </c>
      <c r="D201" s="419">
        <v>0</v>
      </c>
      <c r="E201" s="419">
        <v>208</v>
      </c>
      <c r="F201" s="419">
        <v>711</v>
      </c>
      <c r="G201" s="419">
        <v>1227</v>
      </c>
      <c r="H201" s="419">
        <v>1757</v>
      </c>
      <c r="I201" s="419">
        <v>2302</v>
      </c>
      <c r="J201" s="419">
        <v>2862</v>
      </c>
      <c r="K201" s="419">
        <v>3436</v>
      </c>
      <c r="L201" s="419">
        <v>4028</v>
      </c>
      <c r="M201" s="419">
        <v>4636</v>
      </c>
      <c r="N201" s="419">
        <v>5263</v>
      </c>
      <c r="O201" s="419">
        <v>5376</v>
      </c>
      <c r="P201" s="419">
        <v>5489</v>
      </c>
      <c r="Q201" s="419">
        <v>5604</v>
      </c>
      <c r="R201" s="419">
        <v>5720</v>
      </c>
      <c r="S201" s="419">
        <v>5838</v>
      </c>
      <c r="T201" s="419">
        <v>5956</v>
      </c>
      <c r="U201" s="419">
        <v>6074</v>
      </c>
      <c r="V201" s="419">
        <v>6193</v>
      </c>
      <c r="W201" s="419">
        <v>6312</v>
      </c>
      <c r="X201" s="419">
        <v>6432</v>
      </c>
      <c r="Y201" s="419">
        <v>6551</v>
      </c>
      <c r="Z201" s="419">
        <v>6667</v>
      </c>
      <c r="AA201" s="419">
        <v>6783</v>
      </c>
      <c r="AB201" s="419">
        <v>6898</v>
      </c>
      <c r="AC201" s="419">
        <v>7012</v>
      </c>
      <c r="AD201" s="419">
        <v>7125</v>
      </c>
      <c r="AE201" s="419">
        <v>7238</v>
      </c>
      <c r="AF201" s="419">
        <v>7349</v>
      </c>
      <c r="AG201" s="419">
        <v>7459</v>
      </c>
      <c r="AH201" s="419">
        <v>7568</v>
      </c>
      <c r="AI201" s="419">
        <v>7674</v>
      </c>
      <c r="AJ201" s="419">
        <v>7779</v>
      </c>
      <c r="AK201" s="419">
        <v>7881</v>
      </c>
      <c r="AL201" s="419">
        <v>7982</v>
      </c>
      <c r="AM201" s="419">
        <v>8080</v>
      </c>
      <c r="AN201" s="419">
        <v>8176</v>
      </c>
      <c r="AO201" s="419">
        <v>8270</v>
      </c>
      <c r="AP201" s="419">
        <v>8362</v>
      </c>
      <c r="AQ201" s="419">
        <v>8450</v>
      </c>
      <c r="AR201" s="419">
        <v>8536</v>
      </c>
      <c r="AS201" s="419">
        <v>8620</v>
      </c>
      <c r="AT201" s="419">
        <v>8701</v>
      </c>
      <c r="AU201" s="419">
        <v>8778</v>
      </c>
      <c r="AV201" s="419">
        <v>8852</v>
      </c>
      <c r="AW201" s="419">
        <v>8923</v>
      </c>
      <c r="AX201" s="419">
        <v>8992</v>
      </c>
      <c r="AY201" s="419">
        <v>9058</v>
      </c>
      <c r="AZ201" s="419">
        <v>9121</v>
      </c>
      <c r="BA201" s="419">
        <v>9181</v>
      </c>
      <c r="BB201" s="419">
        <v>9239</v>
      </c>
      <c r="BC201" s="419">
        <v>9293</v>
      </c>
      <c r="BD201" s="419">
        <v>9345</v>
      </c>
      <c r="BE201" s="419">
        <v>9393</v>
      </c>
      <c r="BF201" s="419">
        <v>9441</v>
      </c>
      <c r="BG201" s="419">
        <v>9487</v>
      </c>
      <c r="BH201" s="419">
        <v>9535</v>
      </c>
      <c r="BI201" s="419">
        <v>9589</v>
      </c>
      <c r="BJ201" s="419">
        <v>9644</v>
      </c>
      <c r="BK201" s="419">
        <v>9709</v>
      </c>
      <c r="BL201" s="419">
        <v>9807</v>
      </c>
      <c r="BM201" s="419">
        <v>0</v>
      </c>
      <c r="BN201" s="419">
        <v>0</v>
      </c>
      <c r="BO201" s="419">
        <v>0</v>
      </c>
      <c r="BP201" s="419">
        <v>0</v>
      </c>
      <c r="BQ201" s="419">
        <v>0</v>
      </c>
      <c r="BR201" s="419">
        <v>0</v>
      </c>
      <c r="BS201" s="419">
        <v>0</v>
      </c>
      <c r="BT201" s="419">
        <v>0</v>
      </c>
      <c r="BU201" s="419">
        <v>0</v>
      </c>
      <c r="BV201" s="419">
        <v>0</v>
      </c>
      <c r="BW201" s="419">
        <v>0</v>
      </c>
      <c r="BX201" s="419">
        <v>0</v>
      </c>
      <c r="BY201" s="419">
        <v>0</v>
      </c>
      <c r="BZ201" s="419">
        <v>0</v>
      </c>
      <c r="CA201" s="419">
        <v>0</v>
      </c>
      <c r="CB201" s="419">
        <v>0</v>
      </c>
      <c r="CC201" s="419">
        <v>0</v>
      </c>
      <c r="CD201" s="419">
        <v>0</v>
      </c>
      <c r="CE201" s="419">
        <v>0</v>
      </c>
      <c r="CF201" s="419">
        <v>0</v>
      </c>
      <c r="CG201" s="419">
        <v>0</v>
      </c>
      <c r="CH201" s="419">
        <v>0</v>
      </c>
      <c r="CI201" s="419">
        <v>0</v>
      </c>
      <c r="CJ201" s="419">
        <v>0</v>
      </c>
      <c r="CK201" s="419">
        <v>0</v>
      </c>
      <c r="CL201" s="419">
        <v>0</v>
      </c>
      <c r="CM201" s="419">
        <v>0</v>
      </c>
      <c r="CN201" s="419">
        <v>0</v>
      </c>
      <c r="CO201" s="419">
        <v>0</v>
      </c>
      <c r="CP201" s="419">
        <v>0</v>
      </c>
      <c r="CQ201" s="419">
        <v>0</v>
      </c>
      <c r="CR201" s="419">
        <v>0</v>
      </c>
      <c r="CS201" s="419">
        <v>0</v>
      </c>
      <c r="CT201" s="419">
        <v>0</v>
      </c>
      <c r="CU201" s="419">
        <v>0</v>
      </c>
      <c r="CV201" s="419">
        <v>0</v>
      </c>
      <c r="CW201" s="419">
        <v>0</v>
      </c>
      <c r="CX201" s="419">
        <v>0</v>
      </c>
      <c r="CY201" s="419">
        <v>0</v>
      </c>
      <c r="CZ201" s="419">
        <v>0</v>
      </c>
      <c r="DA201" s="419">
        <v>0</v>
      </c>
      <c r="DB201" s="419">
        <v>0</v>
      </c>
      <c r="DC201" s="419">
        <v>0</v>
      </c>
      <c r="DD201" s="419">
        <v>0</v>
      </c>
      <c r="DE201" s="419">
        <v>0</v>
      </c>
      <c r="DF201" s="419">
        <v>0</v>
      </c>
      <c r="DG201" s="419">
        <v>0</v>
      </c>
      <c r="DH201" s="419">
        <v>0</v>
      </c>
      <c r="DI201" s="419">
        <v>0</v>
      </c>
      <c r="DJ201" s="419">
        <v>0</v>
      </c>
      <c r="DK201" s="416"/>
    </row>
    <row r="202" spans="1:115" s="420" customFormat="1" ht="16.149999999999999" hidden="1">
      <c r="A202" s="423" t="s">
        <v>15</v>
      </c>
      <c r="B202" s="423">
        <v>1</v>
      </c>
      <c r="C202" s="418" t="s">
        <v>55</v>
      </c>
      <c r="D202" s="419">
        <v>0</v>
      </c>
      <c r="E202" s="419">
        <v>212</v>
      </c>
      <c r="F202" s="419">
        <v>726</v>
      </c>
      <c r="G202" s="419">
        <v>1253</v>
      </c>
      <c r="H202" s="419">
        <v>1794</v>
      </c>
      <c r="I202" s="419">
        <v>2351</v>
      </c>
      <c r="J202" s="419">
        <v>2922</v>
      </c>
      <c r="K202" s="419">
        <v>3509</v>
      </c>
      <c r="L202" s="419">
        <v>4113</v>
      </c>
      <c r="M202" s="419">
        <v>4735</v>
      </c>
      <c r="N202" s="419">
        <v>5376</v>
      </c>
      <c r="O202" s="419">
        <v>5489</v>
      </c>
      <c r="P202" s="419">
        <v>5604</v>
      </c>
      <c r="Q202" s="419">
        <v>5720</v>
      </c>
      <c r="R202" s="419">
        <v>5838</v>
      </c>
      <c r="S202" s="419">
        <v>5956</v>
      </c>
      <c r="T202" s="419">
        <v>6074</v>
      </c>
      <c r="U202" s="419">
        <v>6193</v>
      </c>
      <c r="V202" s="419">
        <v>6312</v>
      </c>
      <c r="W202" s="419">
        <v>6432</v>
      </c>
      <c r="X202" s="419">
        <v>6551</v>
      </c>
      <c r="Y202" s="419">
        <v>6667</v>
      </c>
      <c r="Z202" s="419">
        <v>6783</v>
      </c>
      <c r="AA202" s="419">
        <v>6898</v>
      </c>
      <c r="AB202" s="419">
        <v>7012</v>
      </c>
      <c r="AC202" s="419">
        <v>7125</v>
      </c>
      <c r="AD202" s="419">
        <v>7238</v>
      </c>
      <c r="AE202" s="419">
        <v>7349</v>
      </c>
      <c r="AF202" s="419">
        <v>7459</v>
      </c>
      <c r="AG202" s="419">
        <v>7568</v>
      </c>
      <c r="AH202" s="419">
        <v>7674</v>
      </c>
      <c r="AI202" s="419">
        <v>7779</v>
      </c>
      <c r="AJ202" s="419">
        <v>7881</v>
      </c>
      <c r="AK202" s="419">
        <v>7982</v>
      </c>
      <c r="AL202" s="419">
        <v>8080</v>
      </c>
      <c r="AM202" s="419">
        <v>8176</v>
      </c>
      <c r="AN202" s="419">
        <v>8270</v>
      </c>
      <c r="AO202" s="419">
        <v>8362</v>
      </c>
      <c r="AP202" s="419">
        <v>8450</v>
      </c>
      <c r="AQ202" s="419">
        <v>8536</v>
      </c>
      <c r="AR202" s="419">
        <v>8620</v>
      </c>
      <c r="AS202" s="419">
        <v>8701</v>
      </c>
      <c r="AT202" s="419">
        <v>8778</v>
      </c>
      <c r="AU202" s="419">
        <v>8852</v>
      </c>
      <c r="AV202" s="419">
        <v>8923</v>
      </c>
      <c r="AW202" s="419">
        <v>8992</v>
      </c>
      <c r="AX202" s="419">
        <v>9058</v>
      </c>
      <c r="AY202" s="419">
        <v>9121</v>
      </c>
      <c r="AZ202" s="419">
        <v>9181</v>
      </c>
      <c r="BA202" s="419">
        <v>9239</v>
      </c>
      <c r="BB202" s="419">
        <v>9293</v>
      </c>
      <c r="BC202" s="419">
        <v>9345</v>
      </c>
      <c r="BD202" s="419">
        <v>9393</v>
      </c>
      <c r="BE202" s="419">
        <v>9441</v>
      </c>
      <c r="BF202" s="419">
        <v>9487</v>
      </c>
      <c r="BG202" s="419">
        <v>9535</v>
      </c>
      <c r="BH202" s="419">
        <v>9589</v>
      </c>
      <c r="BI202" s="419">
        <v>9644</v>
      </c>
      <c r="BJ202" s="419">
        <v>9709</v>
      </c>
      <c r="BK202" s="419">
        <v>9807</v>
      </c>
      <c r="BL202" s="419">
        <v>0</v>
      </c>
      <c r="BM202" s="419">
        <v>0</v>
      </c>
      <c r="BN202" s="419">
        <v>0</v>
      </c>
      <c r="BO202" s="419">
        <v>0</v>
      </c>
      <c r="BP202" s="419">
        <v>0</v>
      </c>
      <c r="BQ202" s="419">
        <v>0</v>
      </c>
      <c r="BR202" s="419">
        <v>0</v>
      </c>
      <c r="BS202" s="419">
        <v>0</v>
      </c>
      <c r="BT202" s="419">
        <v>0</v>
      </c>
      <c r="BU202" s="419">
        <v>0</v>
      </c>
      <c r="BV202" s="419">
        <v>0</v>
      </c>
      <c r="BW202" s="419">
        <v>0</v>
      </c>
      <c r="BX202" s="419">
        <v>0</v>
      </c>
      <c r="BY202" s="419">
        <v>0</v>
      </c>
      <c r="BZ202" s="419">
        <v>0</v>
      </c>
      <c r="CA202" s="419">
        <v>0</v>
      </c>
      <c r="CB202" s="419">
        <v>0</v>
      </c>
      <c r="CC202" s="419">
        <v>0</v>
      </c>
      <c r="CD202" s="419">
        <v>0</v>
      </c>
      <c r="CE202" s="419">
        <v>0</v>
      </c>
      <c r="CF202" s="419">
        <v>0</v>
      </c>
      <c r="CG202" s="419">
        <v>0</v>
      </c>
      <c r="CH202" s="419">
        <v>0</v>
      </c>
      <c r="CI202" s="419">
        <v>0</v>
      </c>
      <c r="CJ202" s="419">
        <v>0</v>
      </c>
      <c r="CK202" s="419">
        <v>0</v>
      </c>
      <c r="CL202" s="419">
        <v>0</v>
      </c>
      <c r="CM202" s="419">
        <v>0</v>
      </c>
      <c r="CN202" s="419">
        <v>0</v>
      </c>
      <c r="CO202" s="419">
        <v>0</v>
      </c>
      <c r="CP202" s="419">
        <v>0</v>
      </c>
      <c r="CQ202" s="419">
        <v>0</v>
      </c>
      <c r="CR202" s="419">
        <v>0</v>
      </c>
      <c r="CS202" s="419">
        <v>0</v>
      </c>
      <c r="CT202" s="419">
        <v>0</v>
      </c>
      <c r="CU202" s="419">
        <v>0</v>
      </c>
      <c r="CV202" s="419">
        <v>0</v>
      </c>
      <c r="CW202" s="419">
        <v>0</v>
      </c>
      <c r="CX202" s="419">
        <v>0</v>
      </c>
      <c r="CY202" s="419">
        <v>0</v>
      </c>
      <c r="CZ202" s="419">
        <v>0</v>
      </c>
      <c r="DA202" s="419">
        <v>0</v>
      </c>
      <c r="DB202" s="419">
        <v>0</v>
      </c>
      <c r="DC202" s="419">
        <v>0</v>
      </c>
      <c r="DD202" s="419">
        <v>0</v>
      </c>
      <c r="DE202" s="419">
        <v>0</v>
      </c>
      <c r="DF202" s="419">
        <v>0</v>
      </c>
      <c r="DG202" s="419">
        <v>0</v>
      </c>
      <c r="DH202" s="419">
        <v>0</v>
      </c>
      <c r="DI202" s="419">
        <v>0</v>
      </c>
      <c r="DJ202" s="419">
        <v>0</v>
      </c>
      <c r="DK202" s="416"/>
    </row>
    <row r="203" spans="1:115" s="420" customFormat="1" ht="16.149999999999999" hidden="1">
      <c r="A203" s="423" t="s">
        <v>15</v>
      </c>
      <c r="B203" s="423">
        <v>1</v>
      </c>
      <c r="C203" s="418" t="s">
        <v>56</v>
      </c>
      <c r="D203" s="419">
        <v>0</v>
      </c>
      <c r="E203" s="419">
        <v>216</v>
      </c>
      <c r="F203" s="419">
        <v>741</v>
      </c>
      <c r="G203" s="419">
        <v>1279</v>
      </c>
      <c r="H203" s="419">
        <v>1832</v>
      </c>
      <c r="I203" s="419">
        <v>2399</v>
      </c>
      <c r="J203" s="419">
        <v>2982</v>
      </c>
      <c r="K203" s="419">
        <v>3582</v>
      </c>
      <c r="L203" s="419">
        <v>4199</v>
      </c>
      <c r="M203" s="419">
        <v>4835</v>
      </c>
      <c r="N203" s="419">
        <v>5489</v>
      </c>
      <c r="O203" s="419">
        <v>5604</v>
      </c>
      <c r="P203" s="419">
        <v>5720</v>
      </c>
      <c r="Q203" s="419">
        <v>5838</v>
      </c>
      <c r="R203" s="419">
        <v>5956</v>
      </c>
      <c r="S203" s="419">
        <v>6074</v>
      </c>
      <c r="T203" s="419">
        <v>6193</v>
      </c>
      <c r="U203" s="419">
        <v>6312</v>
      </c>
      <c r="V203" s="419">
        <v>6432</v>
      </c>
      <c r="W203" s="419">
        <v>6551</v>
      </c>
      <c r="X203" s="419">
        <v>6667</v>
      </c>
      <c r="Y203" s="419">
        <v>6783</v>
      </c>
      <c r="Z203" s="419">
        <v>6898</v>
      </c>
      <c r="AA203" s="419">
        <v>7012</v>
      </c>
      <c r="AB203" s="419">
        <v>7125</v>
      </c>
      <c r="AC203" s="419">
        <v>7238</v>
      </c>
      <c r="AD203" s="419">
        <v>7349</v>
      </c>
      <c r="AE203" s="419">
        <v>7459</v>
      </c>
      <c r="AF203" s="419">
        <v>7568</v>
      </c>
      <c r="AG203" s="419">
        <v>7674</v>
      </c>
      <c r="AH203" s="419">
        <v>7779</v>
      </c>
      <c r="AI203" s="419">
        <v>7881</v>
      </c>
      <c r="AJ203" s="419">
        <v>7982</v>
      </c>
      <c r="AK203" s="419">
        <v>8080</v>
      </c>
      <c r="AL203" s="419">
        <v>8176</v>
      </c>
      <c r="AM203" s="419">
        <v>8270</v>
      </c>
      <c r="AN203" s="419">
        <v>8362</v>
      </c>
      <c r="AO203" s="419">
        <v>8450</v>
      </c>
      <c r="AP203" s="419">
        <v>8536</v>
      </c>
      <c r="AQ203" s="419">
        <v>8620</v>
      </c>
      <c r="AR203" s="419">
        <v>8701</v>
      </c>
      <c r="AS203" s="419">
        <v>8778</v>
      </c>
      <c r="AT203" s="419">
        <v>8852</v>
      </c>
      <c r="AU203" s="419">
        <v>8923</v>
      </c>
      <c r="AV203" s="419">
        <v>8992</v>
      </c>
      <c r="AW203" s="419">
        <v>9058</v>
      </c>
      <c r="AX203" s="419">
        <v>9121</v>
      </c>
      <c r="AY203" s="419">
        <v>9181</v>
      </c>
      <c r="AZ203" s="419">
        <v>9239</v>
      </c>
      <c r="BA203" s="419">
        <v>9293</v>
      </c>
      <c r="BB203" s="419">
        <v>9345</v>
      </c>
      <c r="BC203" s="419">
        <v>9393</v>
      </c>
      <c r="BD203" s="419">
        <v>9441</v>
      </c>
      <c r="BE203" s="419">
        <v>9487</v>
      </c>
      <c r="BF203" s="419">
        <v>9535</v>
      </c>
      <c r="BG203" s="419">
        <v>9589</v>
      </c>
      <c r="BH203" s="419">
        <v>9644</v>
      </c>
      <c r="BI203" s="419">
        <v>9709</v>
      </c>
      <c r="BJ203" s="419">
        <v>9807</v>
      </c>
      <c r="BK203" s="419">
        <v>0</v>
      </c>
      <c r="BL203" s="419">
        <v>0</v>
      </c>
      <c r="BM203" s="419">
        <v>0</v>
      </c>
      <c r="BN203" s="419">
        <v>0</v>
      </c>
      <c r="BO203" s="419">
        <v>0</v>
      </c>
      <c r="BP203" s="419">
        <v>0</v>
      </c>
      <c r="BQ203" s="419">
        <v>0</v>
      </c>
      <c r="BR203" s="419">
        <v>0</v>
      </c>
      <c r="BS203" s="419">
        <v>0</v>
      </c>
      <c r="BT203" s="419">
        <v>0</v>
      </c>
      <c r="BU203" s="419">
        <v>0</v>
      </c>
      <c r="BV203" s="419">
        <v>0</v>
      </c>
      <c r="BW203" s="419">
        <v>0</v>
      </c>
      <c r="BX203" s="419">
        <v>0</v>
      </c>
      <c r="BY203" s="419">
        <v>0</v>
      </c>
      <c r="BZ203" s="419">
        <v>0</v>
      </c>
      <c r="CA203" s="419">
        <v>0</v>
      </c>
      <c r="CB203" s="419">
        <v>0</v>
      </c>
      <c r="CC203" s="419">
        <v>0</v>
      </c>
      <c r="CD203" s="419">
        <v>0</v>
      </c>
      <c r="CE203" s="419">
        <v>0</v>
      </c>
      <c r="CF203" s="419">
        <v>0</v>
      </c>
      <c r="CG203" s="419">
        <v>0</v>
      </c>
      <c r="CH203" s="419">
        <v>0</v>
      </c>
      <c r="CI203" s="419">
        <v>0</v>
      </c>
      <c r="CJ203" s="419">
        <v>0</v>
      </c>
      <c r="CK203" s="419">
        <v>0</v>
      </c>
      <c r="CL203" s="419">
        <v>0</v>
      </c>
      <c r="CM203" s="419">
        <v>0</v>
      </c>
      <c r="CN203" s="419">
        <v>0</v>
      </c>
      <c r="CO203" s="419">
        <v>0</v>
      </c>
      <c r="CP203" s="419">
        <v>0</v>
      </c>
      <c r="CQ203" s="419">
        <v>0</v>
      </c>
      <c r="CR203" s="419">
        <v>0</v>
      </c>
      <c r="CS203" s="419">
        <v>0</v>
      </c>
      <c r="CT203" s="419">
        <v>0</v>
      </c>
      <c r="CU203" s="419">
        <v>0</v>
      </c>
      <c r="CV203" s="419">
        <v>0</v>
      </c>
      <c r="CW203" s="419">
        <v>0</v>
      </c>
      <c r="CX203" s="419">
        <v>0</v>
      </c>
      <c r="CY203" s="419">
        <v>0</v>
      </c>
      <c r="CZ203" s="419">
        <v>0</v>
      </c>
      <c r="DA203" s="419">
        <v>0</v>
      </c>
      <c r="DB203" s="419">
        <v>0</v>
      </c>
      <c r="DC203" s="419">
        <v>0</v>
      </c>
      <c r="DD203" s="419">
        <v>0</v>
      </c>
      <c r="DE203" s="419">
        <v>0</v>
      </c>
      <c r="DF203" s="419">
        <v>0</v>
      </c>
      <c r="DG203" s="419">
        <v>0</v>
      </c>
      <c r="DH203" s="419">
        <v>0</v>
      </c>
      <c r="DI203" s="419">
        <v>0</v>
      </c>
      <c r="DJ203" s="419">
        <v>0</v>
      </c>
      <c r="DK203" s="416"/>
    </row>
    <row r="204" spans="1:115" s="420" customFormat="1" ht="16.149999999999999" hidden="1">
      <c r="A204" s="423" t="s">
        <v>15</v>
      </c>
      <c r="B204" s="423">
        <v>1</v>
      </c>
      <c r="C204" s="418" t="s">
        <v>57</v>
      </c>
      <c r="D204" s="419">
        <v>0</v>
      </c>
      <c r="E204" s="419">
        <v>221</v>
      </c>
      <c r="F204" s="419">
        <v>756</v>
      </c>
      <c r="G204" s="419">
        <v>1306</v>
      </c>
      <c r="H204" s="419">
        <v>1869</v>
      </c>
      <c r="I204" s="419">
        <v>2448</v>
      </c>
      <c r="J204" s="419">
        <v>3044</v>
      </c>
      <c r="K204" s="419">
        <v>3656</v>
      </c>
      <c r="L204" s="419">
        <v>4287</v>
      </c>
      <c r="M204" s="419">
        <v>4935</v>
      </c>
      <c r="N204" s="419">
        <v>5604</v>
      </c>
      <c r="O204" s="419">
        <v>5720</v>
      </c>
      <c r="P204" s="419">
        <v>5838</v>
      </c>
      <c r="Q204" s="419">
        <v>5956</v>
      </c>
      <c r="R204" s="419">
        <v>6074</v>
      </c>
      <c r="S204" s="419">
        <v>6193</v>
      </c>
      <c r="T204" s="419">
        <v>6312</v>
      </c>
      <c r="U204" s="419">
        <v>6432</v>
      </c>
      <c r="V204" s="419">
        <v>6551</v>
      </c>
      <c r="W204" s="419">
        <v>6667</v>
      </c>
      <c r="X204" s="419">
        <v>6783</v>
      </c>
      <c r="Y204" s="419">
        <v>6898</v>
      </c>
      <c r="Z204" s="419">
        <v>7012</v>
      </c>
      <c r="AA204" s="419">
        <v>7125</v>
      </c>
      <c r="AB204" s="419">
        <v>7238</v>
      </c>
      <c r="AC204" s="419">
        <v>7349</v>
      </c>
      <c r="AD204" s="419">
        <v>7459</v>
      </c>
      <c r="AE204" s="419">
        <v>7568</v>
      </c>
      <c r="AF204" s="419">
        <v>7674</v>
      </c>
      <c r="AG204" s="419">
        <v>7779</v>
      </c>
      <c r="AH204" s="419">
        <v>7881</v>
      </c>
      <c r="AI204" s="419">
        <v>7982</v>
      </c>
      <c r="AJ204" s="419">
        <v>8080</v>
      </c>
      <c r="AK204" s="419">
        <v>8176</v>
      </c>
      <c r="AL204" s="419">
        <v>8270</v>
      </c>
      <c r="AM204" s="419">
        <v>8362</v>
      </c>
      <c r="AN204" s="419">
        <v>8450</v>
      </c>
      <c r="AO204" s="419">
        <v>8536</v>
      </c>
      <c r="AP204" s="419">
        <v>8620</v>
      </c>
      <c r="AQ204" s="419">
        <v>8701</v>
      </c>
      <c r="AR204" s="419">
        <v>8778</v>
      </c>
      <c r="AS204" s="419">
        <v>8852</v>
      </c>
      <c r="AT204" s="419">
        <v>8923</v>
      </c>
      <c r="AU204" s="419">
        <v>8992</v>
      </c>
      <c r="AV204" s="419">
        <v>9058</v>
      </c>
      <c r="AW204" s="419">
        <v>9121</v>
      </c>
      <c r="AX204" s="419">
        <v>9181</v>
      </c>
      <c r="AY204" s="419">
        <v>9239</v>
      </c>
      <c r="AZ204" s="419">
        <v>9293</v>
      </c>
      <c r="BA204" s="419">
        <v>9345</v>
      </c>
      <c r="BB204" s="419">
        <v>9393</v>
      </c>
      <c r="BC204" s="419">
        <v>9441</v>
      </c>
      <c r="BD204" s="419">
        <v>9487</v>
      </c>
      <c r="BE204" s="419">
        <v>9535</v>
      </c>
      <c r="BF204" s="419">
        <v>9589</v>
      </c>
      <c r="BG204" s="419">
        <v>9644</v>
      </c>
      <c r="BH204" s="419">
        <v>9709</v>
      </c>
      <c r="BI204" s="419">
        <v>9807</v>
      </c>
      <c r="BJ204" s="419">
        <v>0</v>
      </c>
      <c r="BK204" s="419">
        <v>0</v>
      </c>
      <c r="BL204" s="419">
        <v>0</v>
      </c>
      <c r="BM204" s="419">
        <v>0</v>
      </c>
      <c r="BN204" s="419">
        <v>0</v>
      </c>
      <c r="BO204" s="419">
        <v>0</v>
      </c>
      <c r="BP204" s="419">
        <v>0</v>
      </c>
      <c r="BQ204" s="419">
        <v>0</v>
      </c>
      <c r="BR204" s="419">
        <v>0</v>
      </c>
      <c r="BS204" s="419">
        <v>0</v>
      </c>
      <c r="BT204" s="419">
        <v>0</v>
      </c>
      <c r="BU204" s="419">
        <v>0</v>
      </c>
      <c r="BV204" s="419">
        <v>0</v>
      </c>
      <c r="BW204" s="419">
        <v>0</v>
      </c>
      <c r="BX204" s="419">
        <v>0</v>
      </c>
      <c r="BY204" s="419">
        <v>0</v>
      </c>
      <c r="BZ204" s="419">
        <v>0</v>
      </c>
      <c r="CA204" s="419">
        <v>0</v>
      </c>
      <c r="CB204" s="419">
        <v>0</v>
      </c>
      <c r="CC204" s="419">
        <v>0</v>
      </c>
      <c r="CD204" s="419">
        <v>0</v>
      </c>
      <c r="CE204" s="419">
        <v>0</v>
      </c>
      <c r="CF204" s="419">
        <v>0</v>
      </c>
      <c r="CG204" s="419">
        <v>0</v>
      </c>
      <c r="CH204" s="419">
        <v>0</v>
      </c>
      <c r="CI204" s="419">
        <v>0</v>
      </c>
      <c r="CJ204" s="419">
        <v>0</v>
      </c>
      <c r="CK204" s="419">
        <v>0</v>
      </c>
      <c r="CL204" s="419">
        <v>0</v>
      </c>
      <c r="CM204" s="419">
        <v>0</v>
      </c>
      <c r="CN204" s="419">
        <v>0</v>
      </c>
      <c r="CO204" s="419">
        <v>0</v>
      </c>
      <c r="CP204" s="419">
        <v>0</v>
      </c>
      <c r="CQ204" s="419">
        <v>0</v>
      </c>
      <c r="CR204" s="419">
        <v>0</v>
      </c>
      <c r="CS204" s="419">
        <v>0</v>
      </c>
      <c r="CT204" s="419">
        <v>0</v>
      </c>
      <c r="CU204" s="419">
        <v>0</v>
      </c>
      <c r="CV204" s="419">
        <v>0</v>
      </c>
      <c r="CW204" s="419">
        <v>0</v>
      </c>
      <c r="CX204" s="419">
        <v>0</v>
      </c>
      <c r="CY204" s="419">
        <v>0</v>
      </c>
      <c r="CZ204" s="419">
        <v>0</v>
      </c>
      <c r="DA204" s="419">
        <v>0</v>
      </c>
      <c r="DB204" s="419">
        <v>0</v>
      </c>
      <c r="DC204" s="419">
        <v>0</v>
      </c>
      <c r="DD204" s="419">
        <v>0</v>
      </c>
      <c r="DE204" s="419">
        <v>0</v>
      </c>
      <c r="DF204" s="419">
        <v>0</v>
      </c>
      <c r="DG204" s="419">
        <v>0</v>
      </c>
      <c r="DH204" s="419">
        <v>0</v>
      </c>
      <c r="DI204" s="419">
        <v>0</v>
      </c>
      <c r="DJ204" s="419">
        <v>0</v>
      </c>
      <c r="DK204" s="416"/>
    </row>
    <row r="205" spans="1:115" s="420" customFormat="1" ht="16.149999999999999" hidden="1">
      <c r="A205" s="423" t="s">
        <v>15</v>
      </c>
      <c r="B205" s="423">
        <v>1</v>
      </c>
      <c r="C205" s="418" t="s">
        <v>58</v>
      </c>
      <c r="D205" s="419">
        <v>0</v>
      </c>
      <c r="E205" s="419">
        <v>225</v>
      </c>
      <c r="F205" s="419">
        <v>772</v>
      </c>
      <c r="G205" s="419">
        <v>1331</v>
      </c>
      <c r="H205" s="419">
        <v>1907</v>
      </c>
      <c r="I205" s="419">
        <v>2498</v>
      </c>
      <c r="J205" s="419">
        <v>3106</v>
      </c>
      <c r="K205" s="419">
        <v>3731</v>
      </c>
      <c r="L205" s="419">
        <v>4374</v>
      </c>
      <c r="M205" s="419">
        <v>5037</v>
      </c>
      <c r="N205" s="419">
        <v>5720</v>
      </c>
      <c r="O205" s="419">
        <v>5838</v>
      </c>
      <c r="P205" s="419">
        <v>5956</v>
      </c>
      <c r="Q205" s="419">
        <v>6074</v>
      </c>
      <c r="R205" s="419">
        <v>6193</v>
      </c>
      <c r="S205" s="419">
        <v>6312</v>
      </c>
      <c r="T205" s="419">
        <v>6432</v>
      </c>
      <c r="U205" s="419">
        <v>6551</v>
      </c>
      <c r="V205" s="419">
        <v>6667</v>
      </c>
      <c r="W205" s="419">
        <v>6783</v>
      </c>
      <c r="X205" s="419">
        <v>6898</v>
      </c>
      <c r="Y205" s="419">
        <v>7012</v>
      </c>
      <c r="Z205" s="419">
        <v>7125</v>
      </c>
      <c r="AA205" s="419">
        <v>7238</v>
      </c>
      <c r="AB205" s="419">
        <v>7349</v>
      </c>
      <c r="AC205" s="419">
        <v>7459</v>
      </c>
      <c r="AD205" s="419">
        <v>7568</v>
      </c>
      <c r="AE205" s="419">
        <v>7674</v>
      </c>
      <c r="AF205" s="419">
        <v>7779</v>
      </c>
      <c r="AG205" s="419">
        <v>7881</v>
      </c>
      <c r="AH205" s="419">
        <v>7982</v>
      </c>
      <c r="AI205" s="419">
        <v>8080</v>
      </c>
      <c r="AJ205" s="419">
        <v>8176</v>
      </c>
      <c r="AK205" s="419">
        <v>8270</v>
      </c>
      <c r="AL205" s="419">
        <v>8362</v>
      </c>
      <c r="AM205" s="419">
        <v>8450</v>
      </c>
      <c r="AN205" s="419">
        <v>8536</v>
      </c>
      <c r="AO205" s="419">
        <v>8620</v>
      </c>
      <c r="AP205" s="419">
        <v>8701</v>
      </c>
      <c r="AQ205" s="419">
        <v>8778</v>
      </c>
      <c r="AR205" s="419">
        <v>8852</v>
      </c>
      <c r="AS205" s="419">
        <v>8923</v>
      </c>
      <c r="AT205" s="419">
        <v>8992</v>
      </c>
      <c r="AU205" s="419">
        <v>9058</v>
      </c>
      <c r="AV205" s="419">
        <v>9121</v>
      </c>
      <c r="AW205" s="419">
        <v>9181</v>
      </c>
      <c r="AX205" s="419">
        <v>9239</v>
      </c>
      <c r="AY205" s="419">
        <v>9293</v>
      </c>
      <c r="AZ205" s="419">
        <v>9345</v>
      </c>
      <c r="BA205" s="419">
        <v>9393</v>
      </c>
      <c r="BB205" s="419">
        <v>9441</v>
      </c>
      <c r="BC205" s="419">
        <v>9487</v>
      </c>
      <c r="BD205" s="419">
        <v>9535</v>
      </c>
      <c r="BE205" s="419">
        <v>9589</v>
      </c>
      <c r="BF205" s="419">
        <v>9644</v>
      </c>
      <c r="BG205" s="419">
        <v>9709</v>
      </c>
      <c r="BH205" s="419">
        <v>9807</v>
      </c>
      <c r="BI205" s="419">
        <v>0</v>
      </c>
      <c r="BJ205" s="419">
        <v>0</v>
      </c>
      <c r="BK205" s="419">
        <v>0</v>
      </c>
      <c r="BL205" s="419">
        <v>0</v>
      </c>
      <c r="BM205" s="419">
        <v>0</v>
      </c>
      <c r="BN205" s="419">
        <v>0</v>
      </c>
      <c r="BO205" s="419">
        <v>0</v>
      </c>
      <c r="BP205" s="419">
        <v>0</v>
      </c>
      <c r="BQ205" s="419">
        <v>0</v>
      </c>
      <c r="BR205" s="419">
        <v>0</v>
      </c>
      <c r="BS205" s="419">
        <v>0</v>
      </c>
      <c r="BT205" s="419">
        <v>0</v>
      </c>
      <c r="BU205" s="419">
        <v>0</v>
      </c>
      <c r="BV205" s="419">
        <v>0</v>
      </c>
      <c r="BW205" s="419">
        <v>0</v>
      </c>
      <c r="BX205" s="419">
        <v>0</v>
      </c>
      <c r="BY205" s="419">
        <v>0</v>
      </c>
      <c r="BZ205" s="419">
        <v>0</v>
      </c>
      <c r="CA205" s="419">
        <v>0</v>
      </c>
      <c r="CB205" s="419">
        <v>0</v>
      </c>
      <c r="CC205" s="419">
        <v>0</v>
      </c>
      <c r="CD205" s="419">
        <v>0</v>
      </c>
      <c r="CE205" s="419">
        <v>0</v>
      </c>
      <c r="CF205" s="419">
        <v>0</v>
      </c>
      <c r="CG205" s="419">
        <v>0</v>
      </c>
      <c r="CH205" s="419">
        <v>0</v>
      </c>
      <c r="CI205" s="419">
        <v>0</v>
      </c>
      <c r="CJ205" s="419">
        <v>0</v>
      </c>
      <c r="CK205" s="419">
        <v>0</v>
      </c>
      <c r="CL205" s="419">
        <v>0</v>
      </c>
      <c r="CM205" s="419">
        <v>0</v>
      </c>
      <c r="CN205" s="419">
        <v>0</v>
      </c>
      <c r="CO205" s="419">
        <v>0</v>
      </c>
      <c r="CP205" s="419">
        <v>0</v>
      </c>
      <c r="CQ205" s="419">
        <v>0</v>
      </c>
      <c r="CR205" s="419">
        <v>0</v>
      </c>
      <c r="CS205" s="419">
        <v>0</v>
      </c>
      <c r="CT205" s="419">
        <v>0</v>
      </c>
      <c r="CU205" s="419">
        <v>0</v>
      </c>
      <c r="CV205" s="419">
        <v>0</v>
      </c>
      <c r="CW205" s="419">
        <v>0</v>
      </c>
      <c r="CX205" s="419">
        <v>0</v>
      </c>
      <c r="CY205" s="419">
        <v>0</v>
      </c>
      <c r="CZ205" s="419">
        <v>0</v>
      </c>
      <c r="DA205" s="419">
        <v>0</v>
      </c>
      <c r="DB205" s="419">
        <v>0</v>
      </c>
      <c r="DC205" s="419">
        <v>0</v>
      </c>
      <c r="DD205" s="419">
        <v>0</v>
      </c>
      <c r="DE205" s="419">
        <v>0</v>
      </c>
      <c r="DF205" s="419">
        <v>0</v>
      </c>
      <c r="DG205" s="419">
        <v>0</v>
      </c>
      <c r="DH205" s="419">
        <v>0</v>
      </c>
      <c r="DI205" s="419">
        <v>0</v>
      </c>
      <c r="DJ205" s="419">
        <v>0</v>
      </c>
      <c r="DK205" s="416"/>
    </row>
    <row r="206" spans="1:115" s="420" customFormat="1" ht="16.149999999999999" hidden="1">
      <c r="A206" s="423" t="s">
        <v>15</v>
      </c>
      <c r="B206" s="423">
        <v>1</v>
      </c>
      <c r="C206" s="418" t="s">
        <v>59</v>
      </c>
      <c r="D206" s="419">
        <v>0</v>
      </c>
      <c r="E206" s="419">
        <v>230</v>
      </c>
      <c r="F206" s="419">
        <v>786</v>
      </c>
      <c r="G206" s="419">
        <v>1357</v>
      </c>
      <c r="H206" s="419">
        <v>1944</v>
      </c>
      <c r="I206" s="419">
        <v>2548</v>
      </c>
      <c r="J206" s="419">
        <v>3169</v>
      </c>
      <c r="K206" s="419">
        <v>3806</v>
      </c>
      <c r="L206" s="419">
        <v>4462</v>
      </c>
      <c r="M206" s="419">
        <v>5139</v>
      </c>
      <c r="N206" s="419">
        <v>5838</v>
      </c>
      <c r="O206" s="419">
        <v>5956</v>
      </c>
      <c r="P206" s="419">
        <v>6074</v>
      </c>
      <c r="Q206" s="419">
        <v>6193</v>
      </c>
      <c r="R206" s="419">
        <v>6312</v>
      </c>
      <c r="S206" s="419">
        <v>6432</v>
      </c>
      <c r="T206" s="419">
        <v>6551</v>
      </c>
      <c r="U206" s="419">
        <v>6667</v>
      </c>
      <c r="V206" s="419">
        <v>6783</v>
      </c>
      <c r="W206" s="419">
        <v>6898</v>
      </c>
      <c r="X206" s="419">
        <v>7012</v>
      </c>
      <c r="Y206" s="419">
        <v>7125</v>
      </c>
      <c r="Z206" s="419">
        <v>7238</v>
      </c>
      <c r="AA206" s="419">
        <v>7349</v>
      </c>
      <c r="AB206" s="419">
        <v>7459</v>
      </c>
      <c r="AC206" s="419">
        <v>7568</v>
      </c>
      <c r="AD206" s="419">
        <v>7674</v>
      </c>
      <c r="AE206" s="419">
        <v>7779</v>
      </c>
      <c r="AF206" s="419">
        <v>7881</v>
      </c>
      <c r="AG206" s="419">
        <v>7982</v>
      </c>
      <c r="AH206" s="419">
        <v>8080</v>
      </c>
      <c r="AI206" s="419">
        <v>8176</v>
      </c>
      <c r="AJ206" s="419">
        <v>8270</v>
      </c>
      <c r="AK206" s="419">
        <v>8362</v>
      </c>
      <c r="AL206" s="419">
        <v>8450</v>
      </c>
      <c r="AM206" s="419">
        <v>8536</v>
      </c>
      <c r="AN206" s="419">
        <v>8620</v>
      </c>
      <c r="AO206" s="419">
        <v>8701</v>
      </c>
      <c r="AP206" s="419">
        <v>8778</v>
      </c>
      <c r="AQ206" s="419">
        <v>8852</v>
      </c>
      <c r="AR206" s="419">
        <v>8923</v>
      </c>
      <c r="AS206" s="419">
        <v>8992</v>
      </c>
      <c r="AT206" s="419">
        <v>9058</v>
      </c>
      <c r="AU206" s="419">
        <v>9121</v>
      </c>
      <c r="AV206" s="419">
        <v>9181</v>
      </c>
      <c r="AW206" s="419">
        <v>9239</v>
      </c>
      <c r="AX206" s="419">
        <v>9293</v>
      </c>
      <c r="AY206" s="419">
        <v>9345</v>
      </c>
      <c r="AZ206" s="419">
        <v>9393</v>
      </c>
      <c r="BA206" s="419">
        <v>9441</v>
      </c>
      <c r="BB206" s="419">
        <v>9487</v>
      </c>
      <c r="BC206" s="419">
        <v>9535</v>
      </c>
      <c r="BD206" s="419">
        <v>9589</v>
      </c>
      <c r="BE206" s="419">
        <v>9644</v>
      </c>
      <c r="BF206" s="419">
        <v>9709</v>
      </c>
      <c r="BG206" s="419">
        <v>9807</v>
      </c>
      <c r="BH206" s="419">
        <v>0</v>
      </c>
      <c r="BI206" s="419">
        <v>0</v>
      </c>
      <c r="BJ206" s="419">
        <v>0</v>
      </c>
      <c r="BK206" s="419">
        <v>0</v>
      </c>
      <c r="BL206" s="419">
        <v>0</v>
      </c>
      <c r="BM206" s="419">
        <v>0</v>
      </c>
      <c r="BN206" s="419">
        <v>0</v>
      </c>
      <c r="BO206" s="419">
        <v>0</v>
      </c>
      <c r="BP206" s="419">
        <v>0</v>
      </c>
      <c r="BQ206" s="419">
        <v>0</v>
      </c>
      <c r="BR206" s="419">
        <v>0</v>
      </c>
      <c r="BS206" s="419">
        <v>0</v>
      </c>
      <c r="BT206" s="419">
        <v>0</v>
      </c>
      <c r="BU206" s="419">
        <v>0</v>
      </c>
      <c r="BV206" s="419">
        <v>0</v>
      </c>
      <c r="BW206" s="419">
        <v>0</v>
      </c>
      <c r="BX206" s="419">
        <v>0</v>
      </c>
      <c r="BY206" s="419">
        <v>0</v>
      </c>
      <c r="BZ206" s="419">
        <v>0</v>
      </c>
      <c r="CA206" s="419">
        <v>0</v>
      </c>
      <c r="CB206" s="419">
        <v>0</v>
      </c>
      <c r="CC206" s="419">
        <v>0</v>
      </c>
      <c r="CD206" s="419">
        <v>0</v>
      </c>
      <c r="CE206" s="419">
        <v>0</v>
      </c>
      <c r="CF206" s="419">
        <v>0</v>
      </c>
      <c r="CG206" s="419">
        <v>0</v>
      </c>
      <c r="CH206" s="419">
        <v>0</v>
      </c>
      <c r="CI206" s="419">
        <v>0</v>
      </c>
      <c r="CJ206" s="419">
        <v>0</v>
      </c>
      <c r="CK206" s="419">
        <v>0</v>
      </c>
      <c r="CL206" s="419">
        <v>0</v>
      </c>
      <c r="CM206" s="419">
        <v>0</v>
      </c>
      <c r="CN206" s="419">
        <v>0</v>
      </c>
      <c r="CO206" s="419">
        <v>0</v>
      </c>
      <c r="CP206" s="419">
        <v>0</v>
      </c>
      <c r="CQ206" s="419">
        <v>0</v>
      </c>
      <c r="CR206" s="419">
        <v>0</v>
      </c>
      <c r="CS206" s="419">
        <v>0</v>
      </c>
      <c r="CT206" s="419">
        <v>0</v>
      </c>
      <c r="CU206" s="419">
        <v>0</v>
      </c>
      <c r="CV206" s="419">
        <v>0</v>
      </c>
      <c r="CW206" s="419">
        <v>0</v>
      </c>
      <c r="CX206" s="419">
        <v>0</v>
      </c>
      <c r="CY206" s="419">
        <v>0</v>
      </c>
      <c r="CZ206" s="419">
        <v>0</v>
      </c>
      <c r="DA206" s="419">
        <v>0</v>
      </c>
      <c r="DB206" s="419">
        <v>0</v>
      </c>
      <c r="DC206" s="419">
        <v>0</v>
      </c>
      <c r="DD206" s="419">
        <v>0</v>
      </c>
      <c r="DE206" s="419">
        <v>0</v>
      </c>
      <c r="DF206" s="419">
        <v>0</v>
      </c>
      <c r="DG206" s="419">
        <v>0</v>
      </c>
      <c r="DH206" s="419">
        <v>0</v>
      </c>
      <c r="DI206" s="419">
        <v>0</v>
      </c>
      <c r="DJ206" s="419">
        <v>0</v>
      </c>
      <c r="DK206" s="416"/>
    </row>
    <row r="207" spans="1:115" s="420" customFormat="1" ht="16.149999999999999" hidden="1">
      <c r="A207" s="423" t="s">
        <v>15</v>
      </c>
      <c r="B207" s="423">
        <v>1</v>
      </c>
      <c r="C207" s="418" t="s">
        <v>60</v>
      </c>
      <c r="D207" s="419">
        <v>0</v>
      </c>
      <c r="E207" s="419">
        <v>234</v>
      </c>
      <c r="F207" s="419">
        <v>802</v>
      </c>
      <c r="G207" s="419">
        <v>1384</v>
      </c>
      <c r="H207" s="419">
        <v>1983</v>
      </c>
      <c r="I207" s="419">
        <v>2599</v>
      </c>
      <c r="J207" s="419">
        <v>3231</v>
      </c>
      <c r="K207" s="419">
        <v>3881</v>
      </c>
      <c r="L207" s="419">
        <v>4551</v>
      </c>
      <c r="M207" s="419">
        <v>5242</v>
      </c>
      <c r="N207" s="419">
        <v>5956</v>
      </c>
      <c r="O207" s="419">
        <v>6074</v>
      </c>
      <c r="P207" s="419">
        <v>6193</v>
      </c>
      <c r="Q207" s="419">
        <v>6312</v>
      </c>
      <c r="R207" s="419">
        <v>6432</v>
      </c>
      <c r="S207" s="419">
        <v>6551</v>
      </c>
      <c r="T207" s="419">
        <v>6667</v>
      </c>
      <c r="U207" s="419">
        <v>6783</v>
      </c>
      <c r="V207" s="419">
        <v>6898</v>
      </c>
      <c r="W207" s="419">
        <v>7012</v>
      </c>
      <c r="X207" s="419">
        <v>7125</v>
      </c>
      <c r="Y207" s="419">
        <v>7238</v>
      </c>
      <c r="Z207" s="419">
        <v>7349</v>
      </c>
      <c r="AA207" s="419">
        <v>7459</v>
      </c>
      <c r="AB207" s="419">
        <v>7568</v>
      </c>
      <c r="AC207" s="419">
        <v>7674</v>
      </c>
      <c r="AD207" s="419">
        <v>7779</v>
      </c>
      <c r="AE207" s="419">
        <v>7881</v>
      </c>
      <c r="AF207" s="419">
        <v>7982</v>
      </c>
      <c r="AG207" s="419">
        <v>8080</v>
      </c>
      <c r="AH207" s="419">
        <v>8176</v>
      </c>
      <c r="AI207" s="419">
        <v>8270</v>
      </c>
      <c r="AJ207" s="419">
        <v>8362</v>
      </c>
      <c r="AK207" s="419">
        <v>8450</v>
      </c>
      <c r="AL207" s="419">
        <v>8536</v>
      </c>
      <c r="AM207" s="419">
        <v>8620</v>
      </c>
      <c r="AN207" s="419">
        <v>8701</v>
      </c>
      <c r="AO207" s="419">
        <v>8778</v>
      </c>
      <c r="AP207" s="419">
        <v>8852</v>
      </c>
      <c r="AQ207" s="419">
        <v>8923</v>
      </c>
      <c r="AR207" s="419">
        <v>8992</v>
      </c>
      <c r="AS207" s="419">
        <v>9058</v>
      </c>
      <c r="AT207" s="419">
        <v>9121</v>
      </c>
      <c r="AU207" s="419">
        <v>9181</v>
      </c>
      <c r="AV207" s="419">
        <v>9239</v>
      </c>
      <c r="AW207" s="419">
        <v>9293</v>
      </c>
      <c r="AX207" s="419">
        <v>9345</v>
      </c>
      <c r="AY207" s="419">
        <v>9393</v>
      </c>
      <c r="AZ207" s="419">
        <v>9441</v>
      </c>
      <c r="BA207" s="419">
        <v>9487</v>
      </c>
      <c r="BB207" s="419">
        <v>9535</v>
      </c>
      <c r="BC207" s="419">
        <v>9589</v>
      </c>
      <c r="BD207" s="419">
        <v>9644</v>
      </c>
      <c r="BE207" s="419">
        <v>9709</v>
      </c>
      <c r="BF207" s="419">
        <v>9807</v>
      </c>
      <c r="BG207" s="419">
        <v>0</v>
      </c>
      <c r="BH207" s="419">
        <v>0</v>
      </c>
      <c r="BI207" s="419">
        <v>0</v>
      </c>
      <c r="BJ207" s="419">
        <v>0</v>
      </c>
      <c r="BK207" s="419">
        <v>0</v>
      </c>
      <c r="BL207" s="419">
        <v>0</v>
      </c>
      <c r="BM207" s="419">
        <v>0</v>
      </c>
      <c r="BN207" s="419">
        <v>0</v>
      </c>
      <c r="BO207" s="419">
        <v>0</v>
      </c>
      <c r="BP207" s="419">
        <v>0</v>
      </c>
      <c r="BQ207" s="419">
        <v>0</v>
      </c>
      <c r="BR207" s="419">
        <v>0</v>
      </c>
      <c r="BS207" s="419">
        <v>0</v>
      </c>
      <c r="BT207" s="419">
        <v>0</v>
      </c>
      <c r="BU207" s="419">
        <v>0</v>
      </c>
      <c r="BV207" s="419">
        <v>0</v>
      </c>
      <c r="BW207" s="419">
        <v>0</v>
      </c>
      <c r="BX207" s="419">
        <v>0</v>
      </c>
      <c r="BY207" s="419">
        <v>0</v>
      </c>
      <c r="BZ207" s="419">
        <v>0</v>
      </c>
      <c r="CA207" s="419">
        <v>0</v>
      </c>
      <c r="CB207" s="419">
        <v>0</v>
      </c>
      <c r="CC207" s="419">
        <v>0</v>
      </c>
      <c r="CD207" s="419">
        <v>0</v>
      </c>
      <c r="CE207" s="419">
        <v>0</v>
      </c>
      <c r="CF207" s="419">
        <v>0</v>
      </c>
      <c r="CG207" s="419">
        <v>0</v>
      </c>
      <c r="CH207" s="419">
        <v>0</v>
      </c>
      <c r="CI207" s="419">
        <v>0</v>
      </c>
      <c r="CJ207" s="419">
        <v>0</v>
      </c>
      <c r="CK207" s="419">
        <v>0</v>
      </c>
      <c r="CL207" s="419">
        <v>0</v>
      </c>
      <c r="CM207" s="419">
        <v>0</v>
      </c>
      <c r="CN207" s="419">
        <v>0</v>
      </c>
      <c r="CO207" s="419">
        <v>0</v>
      </c>
      <c r="CP207" s="419">
        <v>0</v>
      </c>
      <c r="CQ207" s="419">
        <v>0</v>
      </c>
      <c r="CR207" s="419">
        <v>0</v>
      </c>
      <c r="CS207" s="419">
        <v>0</v>
      </c>
      <c r="CT207" s="419">
        <v>0</v>
      </c>
      <c r="CU207" s="419">
        <v>0</v>
      </c>
      <c r="CV207" s="419">
        <v>0</v>
      </c>
      <c r="CW207" s="419">
        <v>0</v>
      </c>
      <c r="CX207" s="419">
        <v>0</v>
      </c>
      <c r="CY207" s="419">
        <v>0</v>
      </c>
      <c r="CZ207" s="419">
        <v>0</v>
      </c>
      <c r="DA207" s="419">
        <v>0</v>
      </c>
      <c r="DB207" s="419">
        <v>0</v>
      </c>
      <c r="DC207" s="419">
        <v>0</v>
      </c>
      <c r="DD207" s="419">
        <v>0</v>
      </c>
      <c r="DE207" s="419">
        <v>0</v>
      </c>
      <c r="DF207" s="419">
        <v>0</v>
      </c>
      <c r="DG207" s="419">
        <v>0</v>
      </c>
      <c r="DH207" s="419">
        <v>0</v>
      </c>
      <c r="DI207" s="419">
        <v>0</v>
      </c>
      <c r="DJ207" s="419">
        <v>0</v>
      </c>
      <c r="DK207" s="416"/>
    </row>
    <row r="208" spans="1:115" s="420" customFormat="1" ht="16.149999999999999" hidden="1">
      <c r="A208" s="423" t="s">
        <v>15</v>
      </c>
      <c r="B208" s="423">
        <v>1</v>
      </c>
      <c r="C208" s="418" t="s">
        <v>61</v>
      </c>
      <c r="D208" s="419">
        <v>0</v>
      </c>
      <c r="E208" s="419">
        <v>239</v>
      </c>
      <c r="F208" s="419">
        <v>817</v>
      </c>
      <c r="G208" s="419">
        <v>1412</v>
      </c>
      <c r="H208" s="419">
        <v>2023</v>
      </c>
      <c r="I208" s="419">
        <v>2649</v>
      </c>
      <c r="J208" s="419">
        <v>3293</v>
      </c>
      <c r="K208" s="419">
        <v>3957</v>
      </c>
      <c r="L208" s="419">
        <v>4641</v>
      </c>
      <c r="M208" s="419">
        <v>5347</v>
      </c>
      <c r="N208" s="419">
        <v>6074</v>
      </c>
      <c r="O208" s="419">
        <v>6193</v>
      </c>
      <c r="P208" s="419">
        <v>6312</v>
      </c>
      <c r="Q208" s="419">
        <v>6432</v>
      </c>
      <c r="R208" s="419">
        <v>6551</v>
      </c>
      <c r="S208" s="419">
        <v>6667</v>
      </c>
      <c r="T208" s="419">
        <v>6783</v>
      </c>
      <c r="U208" s="419">
        <v>6898</v>
      </c>
      <c r="V208" s="419">
        <v>7012</v>
      </c>
      <c r="W208" s="419">
        <v>7125</v>
      </c>
      <c r="X208" s="419">
        <v>7238</v>
      </c>
      <c r="Y208" s="419">
        <v>7349</v>
      </c>
      <c r="Z208" s="419">
        <v>7459</v>
      </c>
      <c r="AA208" s="419">
        <v>7568</v>
      </c>
      <c r="AB208" s="419">
        <v>7674</v>
      </c>
      <c r="AC208" s="419">
        <v>7779</v>
      </c>
      <c r="AD208" s="419">
        <v>7881</v>
      </c>
      <c r="AE208" s="419">
        <v>7982</v>
      </c>
      <c r="AF208" s="419">
        <v>8080</v>
      </c>
      <c r="AG208" s="419">
        <v>8176</v>
      </c>
      <c r="AH208" s="419">
        <v>8270</v>
      </c>
      <c r="AI208" s="419">
        <v>8362</v>
      </c>
      <c r="AJ208" s="419">
        <v>8450</v>
      </c>
      <c r="AK208" s="419">
        <v>8536</v>
      </c>
      <c r="AL208" s="419">
        <v>8620</v>
      </c>
      <c r="AM208" s="419">
        <v>8701</v>
      </c>
      <c r="AN208" s="419">
        <v>8778</v>
      </c>
      <c r="AO208" s="419">
        <v>8852</v>
      </c>
      <c r="AP208" s="419">
        <v>8923</v>
      </c>
      <c r="AQ208" s="419">
        <v>8992</v>
      </c>
      <c r="AR208" s="419">
        <v>9058</v>
      </c>
      <c r="AS208" s="419">
        <v>9121</v>
      </c>
      <c r="AT208" s="419">
        <v>9181</v>
      </c>
      <c r="AU208" s="419">
        <v>9239</v>
      </c>
      <c r="AV208" s="419">
        <v>9293</v>
      </c>
      <c r="AW208" s="419">
        <v>9345</v>
      </c>
      <c r="AX208" s="419">
        <v>9393</v>
      </c>
      <c r="AY208" s="419">
        <v>9441</v>
      </c>
      <c r="AZ208" s="419">
        <v>9487</v>
      </c>
      <c r="BA208" s="419">
        <v>9535</v>
      </c>
      <c r="BB208" s="419">
        <v>9589</v>
      </c>
      <c r="BC208" s="419">
        <v>9644</v>
      </c>
      <c r="BD208" s="419">
        <v>9709</v>
      </c>
      <c r="BE208" s="419">
        <v>9807</v>
      </c>
      <c r="BF208" s="419">
        <v>0</v>
      </c>
      <c r="BG208" s="419">
        <v>0</v>
      </c>
      <c r="BH208" s="419">
        <v>0</v>
      </c>
      <c r="BI208" s="419">
        <v>0</v>
      </c>
      <c r="BJ208" s="419">
        <v>0</v>
      </c>
      <c r="BK208" s="419">
        <v>0</v>
      </c>
      <c r="BL208" s="419">
        <v>0</v>
      </c>
      <c r="BM208" s="419">
        <v>0</v>
      </c>
      <c r="BN208" s="419">
        <v>0</v>
      </c>
      <c r="BO208" s="419">
        <v>0</v>
      </c>
      <c r="BP208" s="419">
        <v>0</v>
      </c>
      <c r="BQ208" s="419">
        <v>0</v>
      </c>
      <c r="BR208" s="419">
        <v>0</v>
      </c>
      <c r="BS208" s="419">
        <v>0</v>
      </c>
      <c r="BT208" s="419">
        <v>0</v>
      </c>
      <c r="BU208" s="419">
        <v>0</v>
      </c>
      <c r="BV208" s="419">
        <v>0</v>
      </c>
      <c r="BW208" s="419">
        <v>0</v>
      </c>
      <c r="BX208" s="419">
        <v>0</v>
      </c>
      <c r="BY208" s="419">
        <v>0</v>
      </c>
      <c r="BZ208" s="419">
        <v>0</v>
      </c>
      <c r="CA208" s="419">
        <v>0</v>
      </c>
      <c r="CB208" s="419">
        <v>0</v>
      </c>
      <c r="CC208" s="419">
        <v>0</v>
      </c>
      <c r="CD208" s="419">
        <v>0</v>
      </c>
      <c r="CE208" s="419">
        <v>0</v>
      </c>
      <c r="CF208" s="419">
        <v>0</v>
      </c>
      <c r="CG208" s="419">
        <v>0</v>
      </c>
      <c r="CH208" s="419">
        <v>0</v>
      </c>
      <c r="CI208" s="419">
        <v>0</v>
      </c>
      <c r="CJ208" s="419">
        <v>0</v>
      </c>
      <c r="CK208" s="419">
        <v>0</v>
      </c>
      <c r="CL208" s="419">
        <v>0</v>
      </c>
      <c r="CM208" s="419">
        <v>0</v>
      </c>
      <c r="CN208" s="419">
        <v>0</v>
      </c>
      <c r="CO208" s="419">
        <v>0</v>
      </c>
      <c r="CP208" s="419">
        <v>0</v>
      </c>
      <c r="CQ208" s="419">
        <v>0</v>
      </c>
      <c r="CR208" s="419">
        <v>0</v>
      </c>
      <c r="CS208" s="419">
        <v>0</v>
      </c>
      <c r="CT208" s="419">
        <v>0</v>
      </c>
      <c r="CU208" s="419">
        <v>0</v>
      </c>
      <c r="CV208" s="419">
        <v>0</v>
      </c>
      <c r="CW208" s="419">
        <v>0</v>
      </c>
      <c r="CX208" s="419">
        <v>0</v>
      </c>
      <c r="CY208" s="419">
        <v>0</v>
      </c>
      <c r="CZ208" s="419">
        <v>0</v>
      </c>
      <c r="DA208" s="419">
        <v>0</v>
      </c>
      <c r="DB208" s="419">
        <v>0</v>
      </c>
      <c r="DC208" s="419">
        <v>0</v>
      </c>
      <c r="DD208" s="419">
        <v>0</v>
      </c>
      <c r="DE208" s="419">
        <v>0</v>
      </c>
      <c r="DF208" s="419">
        <v>0</v>
      </c>
      <c r="DG208" s="419">
        <v>0</v>
      </c>
      <c r="DH208" s="419">
        <v>0</v>
      </c>
      <c r="DI208" s="419">
        <v>0</v>
      </c>
      <c r="DJ208" s="419">
        <v>0</v>
      </c>
      <c r="DK208" s="416"/>
    </row>
    <row r="209" spans="1:115" s="420" customFormat="1" ht="16.149999999999999" hidden="1">
      <c r="A209" s="423" t="s">
        <v>15</v>
      </c>
      <c r="B209" s="423">
        <v>1</v>
      </c>
      <c r="C209" s="418" t="s">
        <v>62</v>
      </c>
      <c r="D209" s="419">
        <v>0</v>
      </c>
      <c r="E209" s="419">
        <v>243</v>
      </c>
      <c r="F209" s="419">
        <v>833</v>
      </c>
      <c r="G209" s="419">
        <v>1439</v>
      </c>
      <c r="H209" s="419">
        <v>2060</v>
      </c>
      <c r="I209" s="419">
        <v>2699</v>
      </c>
      <c r="J209" s="419">
        <v>3356</v>
      </c>
      <c r="K209" s="419">
        <v>4033</v>
      </c>
      <c r="L209" s="419">
        <v>4731</v>
      </c>
      <c r="M209" s="419">
        <v>5450</v>
      </c>
      <c r="N209" s="419">
        <v>6193</v>
      </c>
      <c r="O209" s="419">
        <v>6312</v>
      </c>
      <c r="P209" s="419">
        <v>6432</v>
      </c>
      <c r="Q209" s="419">
        <v>6551</v>
      </c>
      <c r="R209" s="419">
        <v>6667</v>
      </c>
      <c r="S209" s="419">
        <v>6783</v>
      </c>
      <c r="T209" s="419">
        <v>6898</v>
      </c>
      <c r="U209" s="419">
        <v>7012</v>
      </c>
      <c r="V209" s="419">
        <v>7125</v>
      </c>
      <c r="W209" s="419">
        <v>7238</v>
      </c>
      <c r="X209" s="419">
        <v>7349</v>
      </c>
      <c r="Y209" s="419">
        <v>7459</v>
      </c>
      <c r="Z209" s="419">
        <v>7568</v>
      </c>
      <c r="AA209" s="419">
        <v>7674</v>
      </c>
      <c r="AB209" s="419">
        <v>7779</v>
      </c>
      <c r="AC209" s="419">
        <v>7881</v>
      </c>
      <c r="AD209" s="419">
        <v>7982</v>
      </c>
      <c r="AE209" s="419">
        <v>8080</v>
      </c>
      <c r="AF209" s="419">
        <v>8176</v>
      </c>
      <c r="AG209" s="419">
        <v>8270</v>
      </c>
      <c r="AH209" s="419">
        <v>8362</v>
      </c>
      <c r="AI209" s="419">
        <v>8450</v>
      </c>
      <c r="AJ209" s="419">
        <v>8536</v>
      </c>
      <c r="AK209" s="419">
        <v>8620</v>
      </c>
      <c r="AL209" s="419">
        <v>8701</v>
      </c>
      <c r="AM209" s="419">
        <v>8778</v>
      </c>
      <c r="AN209" s="419">
        <v>8852</v>
      </c>
      <c r="AO209" s="419">
        <v>8923</v>
      </c>
      <c r="AP209" s="419">
        <v>8992</v>
      </c>
      <c r="AQ209" s="419">
        <v>9058</v>
      </c>
      <c r="AR209" s="419">
        <v>9121</v>
      </c>
      <c r="AS209" s="419">
        <v>9181</v>
      </c>
      <c r="AT209" s="419">
        <v>9239</v>
      </c>
      <c r="AU209" s="419">
        <v>9293</v>
      </c>
      <c r="AV209" s="419">
        <v>9345</v>
      </c>
      <c r="AW209" s="419">
        <v>9393</v>
      </c>
      <c r="AX209" s="419">
        <v>9441</v>
      </c>
      <c r="AY209" s="419">
        <v>9487</v>
      </c>
      <c r="AZ209" s="419">
        <v>9535</v>
      </c>
      <c r="BA209" s="419">
        <v>9589</v>
      </c>
      <c r="BB209" s="419">
        <v>9644</v>
      </c>
      <c r="BC209" s="419">
        <v>9709</v>
      </c>
      <c r="BD209" s="419">
        <v>9807</v>
      </c>
      <c r="BE209" s="419">
        <v>0</v>
      </c>
      <c r="BF209" s="419">
        <v>0</v>
      </c>
      <c r="BG209" s="419">
        <v>0</v>
      </c>
      <c r="BH209" s="419">
        <v>0</v>
      </c>
      <c r="BI209" s="419">
        <v>0</v>
      </c>
      <c r="BJ209" s="419">
        <v>0</v>
      </c>
      <c r="BK209" s="419">
        <v>0</v>
      </c>
      <c r="BL209" s="419">
        <v>0</v>
      </c>
      <c r="BM209" s="419">
        <v>0</v>
      </c>
      <c r="BN209" s="419">
        <v>0</v>
      </c>
      <c r="BO209" s="419">
        <v>0</v>
      </c>
      <c r="BP209" s="419">
        <v>0</v>
      </c>
      <c r="BQ209" s="419">
        <v>0</v>
      </c>
      <c r="BR209" s="419">
        <v>0</v>
      </c>
      <c r="BS209" s="419">
        <v>0</v>
      </c>
      <c r="BT209" s="419">
        <v>0</v>
      </c>
      <c r="BU209" s="419">
        <v>0</v>
      </c>
      <c r="BV209" s="419">
        <v>0</v>
      </c>
      <c r="BW209" s="419">
        <v>0</v>
      </c>
      <c r="BX209" s="419">
        <v>0</v>
      </c>
      <c r="BY209" s="419">
        <v>0</v>
      </c>
      <c r="BZ209" s="419">
        <v>0</v>
      </c>
      <c r="CA209" s="419">
        <v>0</v>
      </c>
      <c r="CB209" s="419">
        <v>0</v>
      </c>
      <c r="CC209" s="419">
        <v>0</v>
      </c>
      <c r="CD209" s="419">
        <v>0</v>
      </c>
      <c r="CE209" s="419">
        <v>0</v>
      </c>
      <c r="CF209" s="419">
        <v>0</v>
      </c>
      <c r="CG209" s="419">
        <v>0</v>
      </c>
      <c r="CH209" s="419">
        <v>0</v>
      </c>
      <c r="CI209" s="419">
        <v>0</v>
      </c>
      <c r="CJ209" s="419">
        <v>0</v>
      </c>
      <c r="CK209" s="419">
        <v>0</v>
      </c>
      <c r="CL209" s="419">
        <v>0</v>
      </c>
      <c r="CM209" s="419">
        <v>0</v>
      </c>
      <c r="CN209" s="419">
        <v>0</v>
      </c>
      <c r="CO209" s="419">
        <v>0</v>
      </c>
      <c r="CP209" s="419">
        <v>0</v>
      </c>
      <c r="CQ209" s="419">
        <v>0</v>
      </c>
      <c r="CR209" s="419">
        <v>0</v>
      </c>
      <c r="CS209" s="419">
        <v>0</v>
      </c>
      <c r="CT209" s="419">
        <v>0</v>
      </c>
      <c r="CU209" s="419">
        <v>0</v>
      </c>
      <c r="CV209" s="419">
        <v>0</v>
      </c>
      <c r="CW209" s="419">
        <v>0</v>
      </c>
      <c r="CX209" s="419">
        <v>0</v>
      </c>
      <c r="CY209" s="419">
        <v>0</v>
      </c>
      <c r="CZ209" s="419">
        <v>0</v>
      </c>
      <c r="DA209" s="419">
        <v>0</v>
      </c>
      <c r="DB209" s="419">
        <v>0</v>
      </c>
      <c r="DC209" s="419">
        <v>0</v>
      </c>
      <c r="DD209" s="419">
        <v>0</v>
      </c>
      <c r="DE209" s="419">
        <v>0</v>
      </c>
      <c r="DF209" s="419">
        <v>0</v>
      </c>
      <c r="DG209" s="419">
        <v>0</v>
      </c>
      <c r="DH209" s="419">
        <v>0</v>
      </c>
      <c r="DI209" s="419">
        <v>0</v>
      </c>
      <c r="DJ209" s="419">
        <v>0</v>
      </c>
      <c r="DK209" s="416"/>
    </row>
    <row r="210" spans="1:115" s="420" customFormat="1" ht="16.149999999999999" hidden="1">
      <c r="A210" s="423" t="s">
        <v>15</v>
      </c>
      <c r="B210" s="423">
        <v>1</v>
      </c>
      <c r="C210" s="418" t="s">
        <v>63</v>
      </c>
      <c r="D210" s="419">
        <v>0</v>
      </c>
      <c r="E210" s="419">
        <v>247</v>
      </c>
      <c r="F210" s="419">
        <v>849</v>
      </c>
      <c r="G210" s="419">
        <v>1465</v>
      </c>
      <c r="H210" s="419">
        <v>2098</v>
      </c>
      <c r="I210" s="419">
        <v>2749</v>
      </c>
      <c r="J210" s="419">
        <v>3419</v>
      </c>
      <c r="K210" s="419">
        <v>4110</v>
      </c>
      <c r="L210" s="419">
        <v>4820</v>
      </c>
      <c r="M210" s="419">
        <v>5554</v>
      </c>
      <c r="N210" s="419">
        <v>6312</v>
      </c>
      <c r="O210" s="419">
        <v>6432</v>
      </c>
      <c r="P210" s="419">
        <v>6551</v>
      </c>
      <c r="Q210" s="419">
        <v>6667</v>
      </c>
      <c r="R210" s="419">
        <v>6783</v>
      </c>
      <c r="S210" s="419">
        <v>6898</v>
      </c>
      <c r="T210" s="419">
        <v>7012</v>
      </c>
      <c r="U210" s="419">
        <v>7125</v>
      </c>
      <c r="V210" s="419">
        <v>7238</v>
      </c>
      <c r="W210" s="419">
        <v>7349</v>
      </c>
      <c r="X210" s="419">
        <v>7459</v>
      </c>
      <c r="Y210" s="419">
        <v>7568</v>
      </c>
      <c r="Z210" s="419">
        <v>7674</v>
      </c>
      <c r="AA210" s="419">
        <v>7779</v>
      </c>
      <c r="AB210" s="419">
        <v>7881</v>
      </c>
      <c r="AC210" s="419">
        <v>7982</v>
      </c>
      <c r="AD210" s="419">
        <v>8080</v>
      </c>
      <c r="AE210" s="419">
        <v>8176</v>
      </c>
      <c r="AF210" s="419">
        <v>8270</v>
      </c>
      <c r="AG210" s="419">
        <v>8362</v>
      </c>
      <c r="AH210" s="419">
        <v>8450</v>
      </c>
      <c r="AI210" s="419">
        <v>8536</v>
      </c>
      <c r="AJ210" s="419">
        <v>8620</v>
      </c>
      <c r="AK210" s="419">
        <v>8701</v>
      </c>
      <c r="AL210" s="419">
        <v>8778</v>
      </c>
      <c r="AM210" s="419">
        <v>8852</v>
      </c>
      <c r="AN210" s="419">
        <v>8923</v>
      </c>
      <c r="AO210" s="419">
        <v>8992</v>
      </c>
      <c r="AP210" s="419">
        <v>9058</v>
      </c>
      <c r="AQ210" s="419">
        <v>9121</v>
      </c>
      <c r="AR210" s="419">
        <v>9181</v>
      </c>
      <c r="AS210" s="419">
        <v>9239</v>
      </c>
      <c r="AT210" s="419">
        <v>9293</v>
      </c>
      <c r="AU210" s="419">
        <v>9345</v>
      </c>
      <c r="AV210" s="419">
        <v>9393</v>
      </c>
      <c r="AW210" s="419">
        <v>9441</v>
      </c>
      <c r="AX210" s="419">
        <v>9487</v>
      </c>
      <c r="AY210" s="419">
        <v>9535</v>
      </c>
      <c r="AZ210" s="419">
        <v>9589</v>
      </c>
      <c r="BA210" s="419">
        <v>9644</v>
      </c>
      <c r="BB210" s="419">
        <v>9709</v>
      </c>
      <c r="BC210" s="419">
        <v>9807</v>
      </c>
      <c r="BD210" s="419">
        <v>0</v>
      </c>
      <c r="BE210" s="419">
        <v>0</v>
      </c>
      <c r="BF210" s="419">
        <v>0</v>
      </c>
      <c r="BG210" s="419">
        <v>0</v>
      </c>
      <c r="BH210" s="419">
        <v>0</v>
      </c>
      <c r="BI210" s="419">
        <v>0</v>
      </c>
      <c r="BJ210" s="419">
        <v>0</v>
      </c>
      <c r="BK210" s="419">
        <v>0</v>
      </c>
      <c r="BL210" s="419">
        <v>0</v>
      </c>
      <c r="BM210" s="419">
        <v>0</v>
      </c>
      <c r="BN210" s="419">
        <v>0</v>
      </c>
      <c r="BO210" s="419">
        <v>0</v>
      </c>
      <c r="BP210" s="419">
        <v>0</v>
      </c>
      <c r="BQ210" s="419">
        <v>0</v>
      </c>
      <c r="BR210" s="419">
        <v>0</v>
      </c>
      <c r="BS210" s="419">
        <v>0</v>
      </c>
      <c r="BT210" s="419">
        <v>0</v>
      </c>
      <c r="BU210" s="419">
        <v>0</v>
      </c>
      <c r="BV210" s="419">
        <v>0</v>
      </c>
      <c r="BW210" s="419">
        <v>0</v>
      </c>
      <c r="BX210" s="419">
        <v>0</v>
      </c>
      <c r="BY210" s="419">
        <v>0</v>
      </c>
      <c r="BZ210" s="419">
        <v>0</v>
      </c>
      <c r="CA210" s="419">
        <v>0</v>
      </c>
      <c r="CB210" s="419">
        <v>0</v>
      </c>
      <c r="CC210" s="419">
        <v>0</v>
      </c>
      <c r="CD210" s="419">
        <v>0</v>
      </c>
      <c r="CE210" s="419">
        <v>0</v>
      </c>
      <c r="CF210" s="419">
        <v>0</v>
      </c>
      <c r="CG210" s="419">
        <v>0</v>
      </c>
      <c r="CH210" s="419">
        <v>0</v>
      </c>
      <c r="CI210" s="419">
        <v>0</v>
      </c>
      <c r="CJ210" s="419">
        <v>0</v>
      </c>
      <c r="CK210" s="419">
        <v>0</v>
      </c>
      <c r="CL210" s="419">
        <v>0</v>
      </c>
      <c r="CM210" s="419">
        <v>0</v>
      </c>
      <c r="CN210" s="419">
        <v>0</v>
      </c>
      <c r="CO210" s="419">
        <v>0</v>
      </c>
      <c r="CP210" s="419">
        <v>0</v>
      </c>
      <c r="CQ210" s="419">
        <v>0</v>
      </c>
      <c r="CR210" s="419">
        <v>0</v>
      </c>
      <c r="CS210" s="419">
        <v>0</v>
      </c>
      <c r="CT210" s="419">
        <v>0</v>
      </c>
      <c r="CU210" s="419">
        <v>0</v>
      </c>
      <c r="CV210" s="419">
        <v>0</v>
      </c>
      <c r="CW210" s="419">
        <v>0</v>
      </c>
      <c r="CX210" s="419">
        <v>0</v>
      </c>
      <c r="CY210" s="419">
        <v>0</v>
      </c>
      <c r="CZ210" s="419">
        <v>0</v>
      </c>
      <c r="DA210" s="419">
        <v>0</v>
      </c>
      <c r="DB210" s="419">
        <v>0</v>
      </c>
      <c r="DC210" s="419">
        <v>0</v>
      </c>
      <c r="DD210" s="419">
        <v>0</v>
      </c>
      <c r="DE210" s="419">
        <v>0</v>
      </c>
      <c r="DF210" s="419">
        <v>0</v>
      </c>
      <c r="DG210" s="419">
        <v>0</v>
      </c>
      <c r="DH210" s="419">
        <v>0</v>
      </c>
      <c r="DI210" s="419">
        <v>0</v>
      </c>
      <c r="DJ210" s="419">
        <v>0</v>
      </c>
      <c r="DK210" s="416"/>
    </row>
    <row r="211" spans="1:115" s="420" customFormat="1" ht="16.149999999999999" hidden="1">
      <c r="A211" s="423" t="s">
        <v>15</v>
      </c>
      <c r="B211" s="423">
        <v>1</v>
      </c>
      <c r="C211" s="418" t="s">
        <v>64</v>
      </c>
      <c r="D211" s="419">
        <v>0</v>
      </c>
      <c r="E211" s="419">
        <v>251</v>
      </c>
      <c r="F211" s="419">
        <v>862</v>
      </c>
      <c r="G211" s="419">
        <v>1490</v>
      </c>
      <c r="H211" s="419">
        <v>2135</v>
      </c>
      <c r="I211" s="419">
        <v>2799</v>
      </c>
      <c r="J211" s="419">
        <v>3482</v>
      </c>
      <c r="K211" s="419">
        <v>4184</v>
      </c>
      <c r="L211" s="419">
        <v>4909</v>
      </c>
      <c r="M211" s="419">
        <v>5657</v>
      </c>
      <c r="N211" s="419">
        <v>6432</v>
      </c>
      <c r="O211" s="419">
        <v>6551</v>
      </c>
      <c r="P211" s="419">
        <v>6667</v>
      </c>
      <c r="Q211" s="419">
        <v>6783</v>
      </c>
      <c r="R211" s="419">
        <v>6898</v>
      </c>
      <c r="S211" s="419">
        <v>7012</v>
      </c>
      <c r="T211" s="419">
        <v>7125</v>
      </c>
      <c r="U211" s="419">
        <v>7238</v>
      </c>
      <c r="V211" s="419">
        <v>7349</v>
      </c>
      <c r="W211" s="419">
        <v>7459</v>
      </c>
      <c r="X211" s="419">
        <v>7568</v>
      </c>
      <c r="Y211" s="419">
        <v>7674</v>
      </c>
      <c r="Z211" s="419">
        <v>7779</v>
      </c>
      <c r="AA211" s="419">
        <v>7881</v>
      </c>
      <c r="AB211" s="419">
        <v>7982</v>
      </c>
      <c r="AC211" s="419">
        <v>8080</v>
      </c>
      <c r="AD211" s="419">
        <v>8176</v>
      </c>
      <c r="AE211" s="419">
        <v>8270</v>
      </c>
      <c r="AF211" s="419">
        <v>8362</v>
      </c>
      <c r="AG211" s="419">
        <v>8450</v>
      </c>
      <c r="AH211" s="419">
        <v>8536</v>
      </c>
      <c r="AI211" s="419">
        <v>8620</v>
      </c>
      <c r="AJ211" s="419">
        <v>8701</v>
      </c>
      <c r="AK211" s="419">
        <v>8778</v>
      </c>
      <c r="AL211" s="419">
        <v>8852</v>
      </c>
      <c r="AM211" s="419">
        <v>8923</v>
      </c>
      <c r="AN211" s="419">
        <v>8992</v>
      </c>
      <c r="AO211" s="419">
        <v>9058</v>
      </c>
      <c r="AP211" s="419">
        <v>9121</v>
      </c>
      <c r="AQ211" s="419">
        <v>9181</v>
      </c>
      <c r="AR211" s="419">
        <v>9239</v>
      </c>
      <c r="AS211" s="419">
        <v>9293</v>
      </c>
      <c r="AT211" s="419">
        <v>9345</v>
      </c>
      <c r="AU211" s="419">
        <v>9393</v>
      </c>
      <c r="AV211" s="419">
        <v>9441</v>
      </c>
      <c r="AW211" s="419">
        <v>9487</v>
      </c>
      <c r="AX211" s="419">
        <v>9535</v>
      </c>
      <c r="AY211" s="419">
        <v>9589</v>
      </c>
      <c r="AZ211" s="419">
        <v>9644</v>
      </c>
      <c r="BA211" s="419">
        <v>9709</v>
      </c>
      <c r="BB211" s="419">
        <v>9807</v>
      </c>
      <c r="BC211" s="419">
        <v>0</v>
      </c>
      <c r="BD211" s="419">
        <v>0</v>
      </c>
      <c r="BE211" s="419">
        <v>0</v>
      </c>
      <c r="BF211" s="419">
        <v>0</v>
      </c>
      <c r="BG211" s="419">
        <v>0</v>
      </c>
      <c r="BH211" s="419">
        <v>0</v>
      </c>
      <c r="BI211" s="419">
        <v>0</v>
      </c>
      <c r="BJ211" s="419">
        <v>0</v>
      </c>
      <c r="BK211" s="419">
        <v>0</v>
      </c>
      <c r="BL211" s="419">
        <v>0</v>
      </c>
      <c r="BM211" s="419">
        <v>0</v>
      </c>
      <c r="BN211" s="419">
        <v>0</v>
      </c>
      <c r="BO211" s="419">
        <v>0</v>
      </c>
      <c r="BP211" s="419">
        <v>0</v>
      </c>
      <c r="BQ211" s="419">
        <v>0</v>
      </c>
      <c r="BR211" s="419">
        <v>0</v>
      </c>
      <c r="BS211" s="419">
        <v>0</v>
      </c>
      <c r="BT211" s="419">
        <v>0</v>
      </c>
      <c r="BU211" s="419">
        <v>0</v>
      </c>
      <c r="BV211" s="419">
        <v>0</v>
      </c>
      <c r="BW211" s="419">
        <v>0</v>
      </c>
      <c r="BX211" s="419">
        <v>0</v>
      </c>
      <c r="BY211" s="419">
        <v>0</v>
      </c>
      <c r="BZ211" s="419">
        <v>0</v>
      </c>
      <c r="CA211" s="419">
        <v>0</v>
      </c>
      <c r="CB211" s="419">
        <v>0</v>
      </c>
      <c r="CC211" s="419">
        <v>0</v>
      </c>
      <c r="CD211" s="419">
        <v>0</v>
      </c>
      <c r="CE211" s="419">
        <v>0</v>
      </c>
      <c r="CF211" s="419">
        <v>0</v>
      </c>
      <c r="CG211" s="419">
        <v>0</v>
      </c>
      <c r="CH211" s="419">
        <v>0</v>
      </c>
      <c r="CI211" s="419">
        <v>0</v>
      </c>
      <c r="CJ211" s="419">
        <v>0</v>
      </c>
      <c r="CK211" s="419">
        <v>0</v>
      </c>
      <c r="CL211" s="419">
        <v>0</v>
      </c>
      <c r="CM211" s="419">
        <v>0</v>
      </c>
      <c r="CN211" s="419">
        <v>0</v>
      </c>
      <c r="CO211" s="419">
        <v>0</v>
      </c>
      <c r="CP211" s="419">
        <v>0</v>
      </c>
      <c r="CQ211" s="419">
        <v>0</v>
      </c>
      <c r="CR211" s="419">
        <v>0</v>
      </c>
      <c r="CS211" s="419">
        <v>0</v>
      </c>
      <c r="CT211" s="419">
        <v>0</v>
      </c>
      <c r="CU211" s="419">
        <v>0</v>
      </c>
      <c r="CV211" s="419">
        <v>0</v>
      </c>
      <c r="CW211" s="419">
        <v>0</v>
      </c>
      <c r="CX211" s="419">
        <v>0</v>
      </c>
      <c r="CY211" s="419">
        <v>0</v>
      </c>
      <c r="CZ211" s="419">
        <v>0</v>
      </c>
      <c r="DA211" s="419">
        <v>0</v>
      </c>
      <c r="DB211" s="419">
        <v>0</v>
      </c>
      <c r="DC211" s="419">
        <v>0</v>
      </c>
      <c r="DD211" s="419">
        <v>0</v>
      </c>
      <c r="DE211" s="419">
        <v>0</v>
      </c>
      <c r="DF211" s="419">
        <v>0</v>
      </c>
      <c r="DG211" s="419">
        <v>0</v>
      </c>
      <c r="DH211" s="419">
        <v>0</v>
      </c>
      <c r="DI211" s="419">
        <v>0</v>
      </c>
      <c r="DJ211" s="419">
        <v>0</v>
      </c>
      <c r="DK211" s="416"/>
    </row>
    <row r="212" spans="1:115" s="420" customFormat="1" ht="16.149999999999999" hidden="1">
      <c r="A212" s="423" t="s">
        <v>15</v>
      </c>
      <c r="B212" s="423">
        <v>1</v>
      </c>
      <c r="C212" s="418" t="s">
        <v>65</v>
      </c>
      <c r="D212" s="419">
        <v>0</v>
      </c>
      <c r="E212" s="419">
        <v>255</v>
      </c>
      <c r="F212" s="419">
        <v>877</v>
      </c>
      <c r="G212" s="419">
        <v>1517</v>
      </c>
      <c r="H212" s="419">
        <v>2174</v>
      </c>
      <c r="I212" s="419">
        <v>2851</v>
      </c>
      <c r="J212" s="419">
        <v>3544</v>
      </c>
      <c r="K212" s="419">
        <v>4259</v>
      </c>
      <c r="L212" s="419">
        <v>4998</v>
      </c>
      <c r="M212" s="419">
        <v>5761</v>
      </c>
      <c r="N212" s="419">
        <v>6551</v>
      </c>
      <c r="O212" s="419">
        <v>6667</v>
      </c>
      <c r="P212" s="419">
        <v>6783</v>
      </c>
      <c r="Q212" s="419">
        <v>6898</v>
      </c>
      <c r="R212" s="419">
        <v>7012</v>
      </c>
      <c r="S212" s="419">
        <v>7125</v>
      </c>
      <c r="T212" s="419">
        <v>7238</v>
      </c>
      <c r="U212" s="419">
        <v>7349</v>
      </c>
      <c r="V212" s="419">
        <v>7459</v>
      </c>
      <c r="W212" s="419">
        <v>7568</v>
      </c>
      <c r="X212" s="419">
        <v>7674</v>
      </c>
      <c r="Y212" s="419">
        <v>7779</v>
      </c>
      <c r="Z212" s="419">
        <v>7881</v>
      </c>
      <c r="AA212" s="419">
        <v>7982</v>
      </c>
      <c r="AB212" s="419">
        <v>8080</v>
      </c>
      <c r="AC212" s="419">
        <v>8176</v>
      </c>
      <c r="AD212" s="419">
        <v>8270</v>
      </c>
      <c r="AE212" s="419">
        <v>8362</v>
      </c>
      <c r="AF212" s="419">
        <v>8450</v>
      </c>
      <c r="AG212" s="419">
        <v>8536</v>
      </c>
      <c r="AH212" s="419">
        <v>8620</v>
      </c>
      <c r="AI212" s="419">
        <v>8701</v>
      </c>
      <c r="AJ212" s="419">
        <v>8778</v>
      </c>
      <c r="AK212" s="419">
        <v>8852</v>
      </c>
      <c r="AL212" s="419">
        <v>8923</v>
      </c>
      <c r="AM212" s="419">
        <v>8992</v>
      </c>
      <c r="AN212" s="419">
        <v>9058</v>
      </c>
      <c r="AO212" s="419">
        <v>9121</v>
      </c>
      <c r="AP212" s="419">
        <v>9181</v>
      </c>
      <c r="AQ212" s="419">
        <v>9239</v>
      </c>
      <c r="AR212" s="419">
        <v>9293</v>
      </c>
      <c r="AS212" s="419">
        <v>9345</v>
      </c>
      <c r="AT212" s="419">
        <v>9393</v>
      </c>
      <c r="AU212" s="419">
        <v>9441</v>
      </c>
      <c r="AV212" s="419">
        <v>9487</v>
      </c>
      <c r="AW212" s="419">
        <v>9535</v>
      </c>
      <c r="AX212" s="419">
        <v>9589</v>
      </c>
      <c r="AY212" s="419">
        <v>9644</v>
      </c>
      <c r="AZ212" s="419">
        <v>9709</v>
      </c>
      <c r="BA212" s="419">
        <v>9807</v>
      </c>
      <c r="BB212" s="419">
        <v>0</v>
      </c>
      <c r="BC212" s="419">
        <v>0</v>
      </c>
      <c r="BD212" s="419">
        <v>0</v>
      </c>
      <c r="BE212" s="419">
        <v>0</v>
      </c>
      <c r="BF212" s="419">
        <v>0</v>
      </c>
      <c r="BG212" s="419">
        <v>0</v>
      </c>
      <c r="BH212" s="419">
        <v>0</v>
      </c>
      <c r="BI212" s="419">
        <v>0</v>
      </c>
      <c r="BJ212" s="419">
        <v>0</v>
      </c>
      <c r="BK212" s="419">
        <v>0</v>
      </c>
      <c r="BL212" s="419">
        <v>0</v>
      </c>
      <c r="BM212" s="419">
        <v>0</v>
      </c>
      <c r="BN212" s="419">
        <v>0</v>
      </c>
      <c r="BO212" s="419">
        <v>0</v>
      </c>
      <c r="BP212" s="419">
        <v>0</v>
      </c>
      <c r="BQ212" s="419">
        <v>0</v>
      </c>
      <c r="BR212" s="419">
        <v>0</v>
      </c>
      <c r="BS212" s="419">
        <v>0</v>
      </c>
      <c r="BT212" s="419">
        <v>0</v>
      </c>
      <c r="BU212" s="419">
        <v>0</v>
      </c>
      <c r="BV212" s="419">
        <v>0</v>
      </c>
      <c r="BW212" s="419">
        <v>0</v>
      </c>
      <c r="BX212" s="419">
        <v>0</v>
      </c>
      <c r="BY212" s="419">
        <v>0</v>
      </c>
      <c r="BZ212" s="419">
        <v>0</v>
      </c>
      <c r="CA212" s="419">
        <v>0</v>
      </c>
      <c r="CB212" s="419">
        <v>0</v>
      </c>
      <c r="CC212" s="419">
        <v>0</v>
      </c>
      <c r="CD212" s="419">
        <v>0</v>
      </c>
      <c r="CE212" s="419">
        <v>0</v>
      </c>
      <c r="CF212" s="419">
        <v>0</v>
      </c>
      <c r="CG212" s="419">
        <v>0</v>
      </c>
      <c r="CH212" s="419">
        <v>0</v>
      </c>
      <c r="CI212" s="419">
        <v>0</v>
      </c>
      <c r="CJ212" s="419">
        <v>0</v>
      </c>
      <c r="CK212" s="419">
        <v>0</v>
      </c>
      <c r="CL212" s="419">
        <v>0</v>
      </c>
      <c r="CM212" s="419">
        <v>0</v>
      </c>
      <c r="CN212" s="419">
        <v>0</v>
      </c>
      <c r="CO212" s="419">
        <v>0</v>
      </c>
      <c r="CP212" s="419">
        <v>0</v>
      </c>
      <c r="CQ212" s="419">
        <v>0</v>
      </c>
      <c r="CR212" s="419">
        <v>0</v>
      </c>
      <c r="CS212" s="419">
        <v>0</v>
      </c>
      <c r="CT212" s="419">
        <v>0</v>
      </c>
      <c r="CU212" s="419">
        <v>0</v>
      </c>
      <c r="CV212" s="419">
        <v>0</v>
      </c>
      <c r="CW212" s="419">
        <v>0</v>
      </c>
      <c r="CX212" s="419">
        <v>0</v>
      </c>
      <c r="CY212" s="419">
        <v>0</v>
      </c>
      <c r="CZ212" s="419">
        <v>0</v>
      </c>
      <c r="DA212" s="419">
        <v>0</v>
      </c>
      <c r="DB212" s="419">
        <v>0</v>
      </c>
      <c r="DC212" s="419">
        <v>0</v>
      </c>
      <c r="DD212" s="419">
        <v>0</v>
      </c>
      <c r="DE212" s="419">
        <v>0</v>
      </c>
      <c r="DF212" s="419">
        <v>0</v>
      </c>
      <c r="DG212" s="419">
        <v>0</v>
      </c>
      <c r="DH212" s="419">
        <v>0</v>
      </c>
      <c r="DI212" s="419">
        <v>0</v>
      </c>
      <c r="DJ212" s="419">
        <v>0</v>
      </c>
      <c r="DK212" s="416"/>
    </row>
    <row r="213" spans="1:115" s="420" customFormat="1" ht="16.149999999999999" hidden="1">
      <c r="A213" s="423" t="s">
        <v>15</v>
      </c>
      <c r="B213" s="423">
        <v>1</v>
      </c>
      <c r="C213" s="418" t="s">
        <v>66</v>
      </c>
      <c r="D213" s="419">
        <v>0</v>
      </c>
      <c r="E213" s="419">
        <v>259</v>
      </c>
      <c r="F213" s="419">
        <v>893</v>
      </c>
      <c r="G213" s="419">
        <v>1544</v>
      </c>
      <c r="H213" s="419">
        <v>2213</v>
      </c>
      <c r="I213" s="419">
        <v>2899</v>
      </c>
      <c r="J213" s="419">
        <v>3606</v>
      </c>
      <c r="K213" s="419">
        <v>4334</v>
      </c>
      <c r="L213" s="419">
        <v>5086</v>
      </c>
      <c r="M213" s="419">
        <v>5864</v>
      </c>
      <c r="N213" s="419">
        <v>6667</v>
      </c>
      <c r="O213" s="419">
        <v>6783</v>
      </c>
      <c r="P213" s="419">
        <v>6898</v>
      </c>
      <c r="Q213" s="419">
        <v>7012</v>
      </c>
      <c r="R213" s="419">
        <v>7125</v>
      </c>
      <c r="S213" s="419">
        <v>7238</v>
      </c>
      <c r="T213" s="419">
        <v>7349</v>
      </c>
      <c r="U213" s="419">
        <v>7459</v>
      </c>
      <c r="V213" s="419">
        <v>7568</v>
      </c>
      <c r="W213" s="419">
        <v>7674</v>
      </c>
      <c r="X213" s="419">
        <v>7779</v>
      </c>
      <c r="Y213" s="419">
        <v>7881</v>
      </c>
      <c r="Z213" s="419">
        <v>7982</v>
      </c>
      <c r="AA213" s="419">
        <v>8080</v>
      </c>
      <c r="AB213" s="419">
        <v>8176</v>
      </c>
      <c r="AC213" s="419">
        <v>8270</v>
      </c>
      <c r="AD213" s="419">
        <v>8362</v>
      </c>
      <c r="AE213" s="419">
        <v>8450</v>
      </c>
      <c r="AF213" s="419">
        <v>8536</v>
      </c>
      <c r="AG213" s="419">
        <v>8620</v>
      </c>
      <c r="AH213" s="419">
        <v>8701</v>
      </c>
      <c r="AI213" s="419">
        <v>8778</v>
      </c>
      <c r="AJ213" s="419">
        <v>8852</v>
      </c>
      <c r="AK213" s="419">
        <v>8923</v>
      </c>
      <c r="AL213" s="419">
        <v>8992</v>
      </c>
      <c r="AM213" s="419">
        <v>9058</v>
      </c>
      <c r="AN213" s="419">
        <v>9121</v>
      </c>
      <c r="AO213" s="419">
        <v>9181</v>
      </c>
      <c r="AP213" s="419">
        <v>9239</v>
      </c>
      <c r="AQ213" s="419">
        <v>9293</v>
      </c>
      <c r="AR213" s="419">
        <v>9345</v>
      </c>
      <c r="AS213" s="419">
        <v>9393</v>
      </c>
      <c r="AT213" s="419">
        <v>9441</v>
      </c>
      <c r="AU213" s="419">
        <v>9487</v>
      </c>
      <c r="AV213" s="419">
        <v>9535</v>
      </c>
      <c r="AW213" s="419">
        <v>9589</v>
      </c>
      <c r="AX213" s="419">
        <v>9644</v>
      </c>
      <c r="AY213" s="419">
        <v>9709</v>
      </c>
      <c r="AZ213" s="419">
        <v>9807</v>
      </c>
      <c r="BA213" s="419">
        <v>0</v>
      </c>
      <c r="BB213" s="419">
        <v>0</v>
      </c>
      <c r="BC213" s="419">
        <v>0</v>
      </c>
      <c r="BD213" s="419">
        <v>0</v>
      </c>
      <c r="BE213" s="419">
        <v>0</v>
      </c>
      <c r="BF213" s="419">
        <v>0</v>
      </c>
      <c r="BG213" s="419">
        <v>0</v>
      </c>
      <c r="BH213" s="419">
        <v>0</v>
      </c>
      <c r="BI213" s="419">
        <v>0</v>
      </c>
      <c r="BJ213" s="419">
        <v>0</v>
      </c>
      <c r="BK213" s="419">
        <v>0</v>
      </c>
      <c r="BL213" s="419">
        <v>0</v>
      </c>
      <c r="BM213" s="419">
        <v>0</v>
      </c>
      <c r="BN213" s="419">
        <v>0</v>
      </c>
      <c r="BO213" s="419">
        <v>0</v>
      </c>
      <c r="BP213" s="419">
        <v>0</v>
      </c>
      <c r="BQ213" s="419">
        <v>0</v>
      </c>
      <c r="BR213" s="419">
        <v>0</v>
      </c>
      <c r="BS213" s="419">
        <v>0</v>
      </c>
      <c r="BT213" s="419">
        <v>0</v>
      </c>
      <c r="BU213" s="419">
        <v>0</v>
      </c>
      <c r="BV213" s="419">
        <v>0</v>
      </c>
      <c r="BW213" s="419">
        <v>0</v>
      </c>
      <c r="BX213" s="419">
        <v>0</v>
      </c>
      <c r="BY213" s="419">
        <v>0</v>
      </c>
      <c r="BZ213" s="419">
        <v>0</v>
      </c>
      <c r="CA213" s="419">
        <v>0</v>
      </c>
      <c r="CB213" s="419">
        <v>0</v>
      </c>
      <c r="CC213" s="419">
        <v>0</v>
      </c>
      <c r="CD213" s="419">
        <v>0</v>
      </c>
      <c r="CE213" s="419">
        <v>0</v>
      </c>
      <c r="CF213" s="419">
        <v>0</v>
      </c>
      <c r="CG213" s="419">
        <v>0</v>
      </c>
      <c r="CH213" s="419">
        <v>0</v>
      </c>
      <c r="CI213" s="419">
        <v>0</v>
      </c>
      <c r="CJ213" s="419">
        <v>0</v>
      </c>
      <c r="CK213" s="419">
        <v>0</v>
      </c>
      <c r="CL213" s="419">
        <v>0</v>
      </c>
      <c r="CM213" s="419">
        <v>0</v>
      </c>
      <c r="CN213" s="419">
        <v>0</v>
      </c>
      <c r="CO213" s="419">
        <v>0</v>
      </c>
      <c r="CP213" s="419">
        <v>0</v>
      </c>
      <c r="CQ213" s="419">
        <v>0</v>
      </c>
      <c r="CR213" s="419">
        <v>0</v>
      </c>
      <c r="CS213" s="419">
        <v>0</v>
      </c>
      <c r="CT213" s="419">
        <v>0</v>
      </c>
      <c r="CU213" s="419">
        <v>0</v>
      </c>
      <c r="CV213" s="419">
        <v>0</v>
      </c>
      <c r="CW213" s="419">
        <v>0</v>
      </c>
      <c r="CX213" s="419">
        <v>0</v>
      </c>
      <c r="CY213" s="419">
        <v>0</v>
      </c>
      <c r="CZ213" s="419">
        <v>0</v>
      </c>
      <c r="DA213" s="419">
        <v>0</v>
      </c>
      <c r="DB213" s="419">
        <v>0</v>
      </c>
      <c r="DC213" s="419">
        <v>0</v>
      </c>
      <c r="DD213" s="419">
        <v>0</v>
      </c>
      <c r="DE213" s="419">
        <v>0</v>
      </c>
      <c r="DF213" s="419">
        <v>0</v>
      </c>
      <c r="DG213" s="419">
        <v>0</v>
      </c>
      <c r="DH213" s="419">
        <v>0</v>
      </c>
      <c r="DI213" s="419">
        <v>0</v>
      </c>
      <c r="DJ213" s="419">
        <v>0</v>
      </c>
      <c r="DK213" s="416"/>
    </row>
    <row r="214" spans="1:115" s="420" customFormat="1" ht="16.149999999999999" hidden="1">
      <c r="A214" s="423" t="s">
        <v>15</v>
      </c>
      <c r="B214" s="423">
        <v>1</v>
      </c>
      <c r="C214" s="418" t="s">
        <v>67</v>
      </c>
      <c r="D214" s="419">
        <v>0</v>
      </c>
      <c r="E214" s="419">
        <v>262</v>
      </c>
      <c r="F214" s="419">
        <v>908</v>
      </c>
      <c r="G214" s="419">
        <v>1571</v>
      </c>
      <c r="H214" s="419">
        <v>2249</v>
      </c>
      <c r="I214" s="419">
        <v>2948</v>
      </c>
      <c r="J214" s="419">
        <v>3666</v>
      </c>
      <c r="K214" s="419">
        <v>4408</v>
      </c>
      <c r="L214" s="419">
        <v>5173</v>
      </c>
      <c r="M214" s="419">
        <v>5962</v>
      </c>
      <c r="N214" s="419">
        <v>6783</v>
      </c>
      <c r="O214" s="419">
        <v>6898</v>
      </c>
      <c r="P214" s="419">
        <v>7012</v>
      </c>
      <c r="Q214" s="419">
        <v>7125</v>
      </c>
      <c r="R214" s="419">
        <v>7238</v>
      </c>
      <c r="S214" s="419">
        <v>7349</v>
      </c>
      <c r="T214" s="419">
        <v>7459</v>
      </c>
      <c r="U214" s="419">
        <v>7568</v>
      </c>
      <c r="V214" s="419">
        <v>7674</v>
      </c>
      <c r="W214" s="419">
        <v>7779</v>
      </c>
      <c r="X214" s="419">
        <v>7881</v>
      </c>
      <c r="Y214" s="419">
        <v>7982</v>
      </c>
      <c r="Z214" s="419">
        <v>8080</v>
      </c>
      <c r="AA214" s="419">
        <v>8176</v>
      </c>
      <c r="AB214" s="419">
        <v>8270</v>
      </c>
      <c r="AC214" s="419">
        <v>8362</v>
      </c>
      <c r="AD214" s="419">
        <v>8450</v>
      </c>
      <c r="AE214" s="419">
        <v>8536</v>
      </c>
      <c r="AF214" s="419">
        <v>8620</v>
      </c>
      <c r="AG214" s="419">
        <v>8701</v>
      </c>
      <c r="AH214" s="419">
        <v>8778</v>
      </c>
      <c r="AI214" s="419">
        <v>8852</v>
      </c>
      <c r="AJ214" s="419">
        <v>8923</v>
      </c>
      <c r="AK214" s="419">
        <v>8992</v>
      </c>
      <c r="AL214" s="419">
        <v>9058</v>
      </c>
      <c r="AM214" s="419">
        <v>9121</v>
      </c>
      <c r="AN214" s="419">
        <v>9181</v>
      </c>
      <c r="AO214" s="419">
        <v>9239</v>
      </c>
      <c r="AP214" s="419">
        <v>9293</v>
      </c>
      <c r="AQ214" s="419">
        <v>9345</v>
      </c>
      <c r="AR214" s="419">
        <v>9393</v>
      </c>
      <c r="AS214" s="419">
        <v>9441</v>
      </c>
      <c r="AT214" s="419">
        <v>9487</v>
      </c>
      <c r="AU214" s="419">
        <v>9535</v>
      </c>
      <c r="AV214" s="419">
        <v>9589</v>
      </c>
      <c r="AW214" s="419">
        <v>9644</v>
      </c>
      <c r="AX214" s="419">
        <v>9709</v>
      </c>
      <c r="AY214" s="419">
        <v>9807</v>
      </c>
      <c r="AZ214" s="419">
        <v>0</v>
      </c>
      <c r="BA214" s="419">
        <v>0</v>
      </c>
      <c r="BB214" s="419">
        <v>0</v>
      </c>
      <c r="BC214" s="419">
        <v>0</v>
      </c>
      <c r="BD214" s="419">
        <v>0</v>
      </c>
      <c r="BE214" s="419">
        <v>0</v>
      </c>
      <c r="BF214" s="419">
        <v>0</v>
      </c>
      <c r="BG214" s="419">
        <v>0</v>
      </c>
      <c r="BH214" s="419">
        <v>0</v>
      </c>
      <c r="BI214" s="419">
        <v>0</v>
      </c>
      <c r="BJ214" s="419">
        <v>0</v>
      </c>
      <c r="BK214" s="419">
        <v>0</v>
      </c>
      <c r="BL214" s="419">
        <v>0</v>
      </c>
      <c r="BM214" s="419">
        <v>0</v>
      </c>
      <c r="BN214" s="419">
        <v>0</v>
      </c>
      <c r="BO214" s="419">
        <v>0</v>
      </c>
      <c r="BP214" s="419">
        <v>0</v>
      </c>
      <c r="BQ214" s="419">
        <v>0</v>
      </c>
      <c r="BR214" s="419">
        <v>0</v>
      </c>
      <c r="BS214" s="419">
        <v>0</v>
      </c>
      <c r="BT214" s="419">
        <v>0</v>
      </c>
      <c r="BU214" s="419">
        <v>0</v>
      </c>
      <c r="BV214" s="419">
        <v>0</v>
      </c>
      <c r="BW214" s="419">
        <v>0</v>
      </c>
      <c r="BX214" s="419">
        <v>0</v>
      </c>
      <c r="BY214" s="419">
        <v>0</v>
      </c>
      <c r="BZ214" s="419">
        <v>0</v>
      </c>
      <c r="CA214" s="419">
        <v>0</v>
      </c>
      <c r="CB214" s="419">
        <v>0</v>
      </c>
      <c r="CC214" s="419">
        <v>0</v>
      </c>
      <c r="CD214" s="419">
        <v>0</v>
      </c>
      <c r="CE214" s="419">
        <v>0</v>
      </c>
      <c r="CF214" s="419">
        <v>0</v>
      </c>
      <c r="CG214" s="419">
        <v>0</v>
      </c>
      <c r="CH214" s="419">
        <v>0</v>
      </c>
      <c r="CI214" s="419">
        <v>0</v>
      </c>
      <c r="CJ214" s="419">
        <v>0</v>
      </c>
      <c r="CK214" s="419">
        <v>0</v>
      </c>
      <c r="CL214" s="419">
        <v>0</v>
      </c>
      <c r="CM214" s="419">
        <v>0</v>
      </c>
      <c r="CN214" s="419">
        <v>0</v>
      </c>
      <c r="CO214" s="419">
        <v>0</v>
      </c>
      <c r="CP214" s="419">
        <v>0</v>
      </c>
      <c r="CQ214" s="419">
        <v>0</v>
      </c>
      <c r="CR214" s="419">
        <v>0</v>
      </c>
      <c r="CS214" s="419">
        <v>0</v>
      </c>
      <c r="CT214" s="419">
        <v>0</v>
      </c>
      <c r="CU214" s="419">
        <v>0</v>
      </c>
      <c r="CV214" s="419">
        <v>0</v>
      </c>
      <c r="CW214" s="419">
        <v>0</v>
      </c>
      <c r="CX214" s="419">
        <v>0</v>
      </c>
      <c r="CY214" s="419">
        <v>0</v>
      </c>
      <c r="CZ214" s="419">
        <v>0</v>
      </c>
      <c r="DA214" s="419">
        <v>0</v>
      </c>
      <c r="DB214" s="419">
        <v>0</v>
      </c>
      <c r="DC214" s="419">
        <v>0</v>
      </c>
      <c r="DD214" s="419">
        <v>0</v>
      </c>
      <c r="DE214" s="419">
        <v>0</v>
      </c>
      <c r="DF214" s="419">
        <v>0</v>
      </c>
      <c r="DG214" s="419">
        <v>0</v>
      </c>
      <c r="DH214" s="419">
        <v>0</v>
      </c>
      <c r="DI214" s="419">
        <v>0</v>
      </c>
      <c r="DJ214" s="419">
        <v>0</v>
      </c>
      <c r="DK214" s="416"/>
    </row>
    <row r="215" spans="1:115" s="420" customFormat="1" ht="16.149999999999999" hidden="1">
      <c r="A215" s="423" t="s">
        <v>15</v>
      </c>
      <c r="B215" s="423">
        <v>1</v>
      </c>
      <c r="C215" s="418" t="s">
        <v>68</v>
      </c>
      <c r="D215" s="419">
        <v>0</v>
      </c>
      <c r="E215" s="419">
        <v>266</v>
      </c>
      <c r="F215" s="419">
        <v>923</v>
      </c>
      <c r="G215" s="419">
        <v>1595</v>
      </c>
      <c r="H215" s="419">
        <v>2285</v>
      </c>
      <c r="I215" s="419">
        <v>2995</v>
      </c>
      <c r="J215" s="419">
        <v>3726</v>
      </c>
      <c r="K215" s="419">
        <v>4480</v>
      </c>
      <c r="L215" s="419">
        <v>5256</v>
      </c>
      <c r="M215" s="419">
        <v>6060</v>
      </c>
      <c r="N215" s="419">
        <v>6898</v>
      </c>
      <c r="O215" s="419">
        <v>7012</v>
      </c>
      <c r="P215" s="419">
        <v>7125</v>
      </c>
      <c r="Q215" s="419">
        <v>7238</v>
      </c>
      <c r="R215" s="419">
        <v>7349</v>
      </c>
      <c r="S215" s="419">
        <v>7459</v>
      </c>
      <c r="T215" s="419">
        <v>7568</v>
      </c>
      <c r="U215" s="419">
        <v>7674</v>
      </c>
      <c r="V215" s="419">
        <v>7779</v>
      </c>
      <c r="W215" s="419">
        <v>7881</v>
      </c>
      <c r="X215" s="419">
        <v>7982</v>
      </c>
      <c r="Y215" s="419">
        <v>8080</v>
      </c>
      <c r="Z215" s="419">
        <v>8176</v>
      </c>
      <c r="AA215" s="419">
        <v>8270</v>
      </c>
      <c r="AB215" s="419">
        <v>8362</v>
      </c>
      <c r="AC215" s="419">
        <v>8450</v>
      </c>
      <c r="AD215" s="419">
        <v>8536</v>
      </c>
      <c r="AE215" s="419">
        <v>8620</v>
      </c>
      <c r="AF215" s="419">
        <v>8701</v>
      </c>
      <c r="AG215" s="419">
        <v>8778</v>
      </c>
      <c r="AH215" s="419">
        <v>8852</v>
      </c>
      <c r="AI215" s="419">
        <v>8923</v>
      </c>
      <c r="AJ215" s="419">
        <v>8992</v>
      </c>
      <c r="AK215" s="419">
        <v>9058</v>
      </c>
      <c r="AL215" s="419">
        <v>9121</v>
      </c>
      <c r="AM215" s="419">
        <v>9181</v>
      </c>
      <c r="AN215" s="419">
        <v>9239</v>
      </c>
      <c r="AO215" s="419">
        <v>9293</v>
      </c>
      <c r="AP215" s="419">
        <v>9345</v>
      </c>
      <c r="AQ215" s="419">
        <v>9393</v>
      </c>
      <c r="AR215" s="419">
        <v>9441</v>
      </c>
      <c r="AS215" s="419">
        <v>9487</v>
      </c>
      <c r="AT215" s="419">
        <v>9535</v>
      </c>
      <c r="AU215" s="419">
        <v>9589</v>
      </c>
      <c r="AV215" s="419">
        <v>9644</v>
      </c>
      <c r="AW215" s="419">
        <v>9709</v>
      </c>
      <c r="AX215" s="419">
        <v>9807</v>
      </c>
      <c r="AY215" s="419">
        <v>0</v>
      </c>
      <c r="AZ215" s="419">
        <v>0</v>
      </c>
      <c r="BA215" s="419">
        <v>0</v>
      </c>
      <c r="BB215" s="419">
        <v>0</v>
      </c>
      <c r="BC215" s="419">
        <v>0</v>
      </c>
      <c r="BD215" s="419">
        <v>0</v>
      </c>
      <c r="BE215" s="419">
        <v>0</v>
      </c>
      <c r="BF215" s="419">
        <v>0</v>
      </c>
      <c r="BG215" s="419">
        <v>0</v>
      </c>
      <c r="BH215" s="419">
        <v>0</v>
      </c>
      <c r="BI215" s="419">
        <v>0</v>
      </c>
      <c r="BJ215" s="419">
        <v>0</v>
      </c>
      <c r="BK215" s="419">
        <v>0</v>
      </c>
      <c r="BL215" s="419">
        <v>0</v>
      </c>
      <c r="BM215" s="419">
        <v>0</v>
      </c>
      <c r="BN215" s="419">
        <v>0</v>
      </c>
      <c r="BO215" s="419">
        <v>0</v>
      </c>
      <c r="BP215" s="419">
        <v>0</v>
      </c>
      <c r="BQ215" s="419">
        <v>0</v>
      </c>
      <c r="BR215" s="419">
        <v>0</v>
      </c>
      <c r="BS215" s="419">
        <v>0</v>
      </c>
      <c r="BT215" s="419">
        <v>0</v>
      </c>
      <c r="BU215" s="419">
        <v>0</v>
      </c>
      <c r="BV215" s="419">
        <v>0</v>
      </c>
      <c r="BW215" s="419">
        <v>0</v>
      </c>
      <c r="BX215" s="419">
        <v>0</v>
      </c>
      <c r="BY215" s="419">
        <v>0</v>
      </c>
      <c r="BZ215" s="419">
        <v>0</v>
      </c>
      <c r="CA215" s="419">
        <v>0</v>
      </c>
      <c r="CB215" s="419">
        <v>0</v>
      </c>
      <c r="CC215" s="419">
        <v>0</v>
      </c>
      <c r="CD215" s="419">
        <v>0</v>
      </c>
      <c r="CE215" s="419">
        <v>0</v>
      </c>
      <c r="CF215" s="419">
        <v>0</v>
      </c>
      <c r="CG215" s="419">
        <v>0</v>
      </c>
      <c r="CH215" s="419">
        <v>0</v>
      </c>
      <c r="CI215" s="419">
        <v>0</v>
      </c>
      <c r="CJ215" s="419">
        <v>0</v>
      </c>
      <c r="CK215" s="419">
        <v>0</v>
      </c>
      <c r="CL215" s="419">
        <v>0</v>
      </c>
      <c r="CM215" s="419">
        <v>0</v>
      </c>
      <c r="CN215" s="419">
        <v>0</v>
      </c>
      <c r="CO215" s="419">
        <v>0</v>
      </c>
      <c r="CP215" s="419">
        <v>0</v>
      </c>
      <c r="CQ215" s="419">
        <v>0</v>
      </c>
      <c r="CR215" s="419">
        <v>0</v>
      </c>
      <c r="CS215" s="419">
        <v>0</v>
      </c>
      <c r="CT215" s="419">
        <v>0</v>
      </c>
      <c r="CU215" s="419">
        <v>0</v>
      </c>
      <c r="CV215" s="419">
        <v>0</v>
      </c>
      <c r="CW215" s="419">
        <v>0</v>
      </c>
      <c r="CX215" s="419">
        <v>0</v>
      </c>
      <c r="CY215" s="419">
        <v>0</v>
      </c>
      <c r="CZ215" s="419">
        <v>0</v>
      </c>
      <c r="DA215" s="419">
        <v>0</v>
      </c>
      <c r="DB215" s="419">
        <v>0</v>
      </c>
      <c r="DC215" s="419">
        <v>0</v>
      </c>
      <c r="DD215" s="419">
        <v>0</v>
      </c>
      <c r="DE215" s="419">
        <v>0</v>
      </c>
      <c r="DF215" s="419">
        <v>0</v>
      </c>
      <c r="DG215" s="419">
        <v>0</v>
      </c>
      <c r="DH215" s="419">
        <v>0</v>
      </c>
      <c r="DI215" s="419">
        <v>0</v>
      </c>
      <c r="DJ215" s="419">
        <v>0</v>
      </c>
      <c r="DK215" s="416"/>
    </row>
    <row r="216" spans="1:115" s="420" customFormat="1" ht="16.149999999999999" hidden="1">
      <c r="A216" s="423" t="s">
        <v>15</v>
      </c>
      <c r="B216" s="423">
        <v>1</v>
      </c>
      <c r="C216" s="418" t="s">
        <v>69</v>
      </c>
      <c r="D216" s="419">
        <v>0</v>
      </c>
      <c r="E216" s="419">
        <v>269</v>
      </c>
      <c r="F216" s="419">
        <v>934</v>
      </c>
      <c r="G216" s="419">
        <v>1618</v>
      </c>
      <c r="H216" s="419">
        <v>2319</v>
      </c>
      <c r="I216" s="419">
        <v>3041</v>
      </c>
      <c r="J216" s="419">
        <v>3784</v>
      </c>
      <c r="K216" s="419">
        <v>4546</v>
      </c>
      <c r="L216" s="419">
        <v>5336</v>
      </c>
      <c r="M216" s="419">
        <v>6156</v>
      </c>
      <c r="N216" s="419">
        <v>7012</v>
      </c>
      <c r="O216" s="419">
        <v>7125</v>
      </c>
      <c r="P216" s="419">
        <v>7238</v>
      </c>
      <c r="Q216" s="419">
        <v>7349</v>
      </c>
      <c r="R216" s="419">
        <v>7459</v>
      </c>
      <c r="S216" s="419">
        <v>7568</v>
      </c>
      <c r="T216" s="419">
        <v>7674</v>
      </c>
      <c r="U216" s="419">
        <v>7779</v>
      </c>
      <c r="V216" s="419">
        <v>7881</v>
      </c>
      <c r="W216" s="419">
        <v>7982</v>
      </c>
      <c r="X216" s="419">
        <v>8080</v>
      </c>
      <c r="Y216" s="419">
        <v>8176</v>
      </c>
      <c r="Z216" s="419">
        <v>8270</v>
      </c>
      <c r="AA216" s="419">
        <v>8362</v>
      </c>
      <c r="AB216" s="419">
        <v>8450</v>
      </c>
      <c r="AC216" s="419">
        <v>8536</v>
      </c>
      <c r="AD216" s="419">
        <v>8620</v>
      </c>
      <c r="AE216" s="419">
        <v>8701</v>
      </c>
      <c r="AF216" s="419">
        <v>8778</v>
      </c>
      <c r="AG216" s="419">
        <v>8852</v>
      </c>
      <c r="AH216" s="419">
        <v>8923</v>
      </c>
      <c r="AI216" s="419">
        <v>8992</v>
      </c>
      <c r="AJ216" s="419">
        <v>9058</v>
      </c>
      <c r="AK216" s="419">
        <v>9121</v>
      </c>
      <c r="AL216" s="419">
        <v>9181</v>
      </c>
      <c r="AM216" s="419">
        <v>9239</v>
      </c>
      <c r="AN216" s="419">
        <v>9293</v>
      </c>
      <c r="AO216" s="419">
        <v>9345</v>
      </c>
      <c r="AP216" s="419">
        <v>9393</v>
      </c>
      <c r="AQ216" s="419">
        <v>9441</v>
      </c>
      <c r="AR216" s="419">
        <v>9487</v>
      </c>
      <c r="AS216" s="419">
        <v>9535</v>
      </c>
      <c r="AT216" s="419">
        <v>9589</v>
      </c>
      <c r="AU216" s="419">
        <v>9644</v>
      </c>
      <c r="AV216" s="419">
        <v>9709</v>
      </c>
      <c r="AW216" s="419">
        <v>9807</v>
      </c>
      <c r="AX216" s="419">
        <v>0</v>
      </c>
      <c r="AY216" s="419">
        <v>0</v>
      </c>
      <c r="AZ216" s="419">
        <v>0</v>
      </c>
      <c r="BA216" s="419">
        <v>0</v>
      </c>
      <c r="BB216" s="419">
        <v>0</v>
      </c>
      <c r="BC216" s="419">
        <v>0</v>
      </c>
      <c r="BD216" s="419">
        <v>0</v>
      </c>
      <c r="BE216" s="419">
        <v>0</v>
      </c>
      <c r="BF216" s="419">
        <v>0</v>
      </c>
      <c r="BG216" s="419">
        <v>0</v>
      </c>
      <c r="BH216" s="419">
        <v>0</v>
      </c>
      <c r="BI216" s="419">
        <v>0</v>
      </c>
      <c r="BJ216" s="419">
        <v>0</v>
      </c>
      <c r="BK216" s="419">
        <v>0</v>
      </c>
      <c r="BL216" s="419">
        <v>0</v>
      </c>
      <c r="BM216" s="419">
        <v>0</v>
      </c>
      <c r="BN216" s="419">
        <v>0</v>
      </c>
      <c r="BO216" s="419">
        <v>0</v>
      </c>
      <c r="BP216" s="419">
        <v>0</v>
      </c>
      <c r="BQ216" s="419">
        <v>0</v>
      </c>
      <c r="BR216" s="419">
        <v>0</v>
      </c>
      <c r="BS216" s="419">
        <v>0</v>
      </c>
      <c r="BT216" s="419">
        <v>0</v>
      </c>
      <c r="BU216" s="419">
        <v>0</v>
      </c>
      <c r="BV216" s="419">
        <v>0</v>
      </c>
      <c r="BW216" s="419">
        <v>0</v>
      </c>
      <c r="BX216" s="419">
        <v>0</v>
      </c>
      <c r="BY216" s="419">
        <v>0</v>
      </c>
      <c r="BZ216" s="419">
        <v>0</v>
      </c>
      <c r="CA216" s="419">
        <v>0</v>
      </c>
      <c r="CB216" s="419">
        <v>0</v>
      </c>
      <c r="CC216" s="419">
        <v>0</v>
      </c>
      <c r="CD216" s="419">
        <v>0</v>
      </c>
      <c r="CE216" s="419">
        <v>0</v>
      </c>
      <c r="CF216" s="419">
        <v>0</v>
      </c>
      <c r="CG216" s="419">
        <v>0</v>
      </c>
      <c r="CH216" s="419">
        <v>0</v>
      </c>
      <c r="CI216" s="419">
        <v>0</v>
      </c>
      <c r="CJ216" s="419">
        <v>0</v>
      </c>
      <c r="CK216" s="419">
        <v>0</v>
      </c>
      <c r="CL216" s="419">
        <v>0</v>
      </c>
      <c r="CM216" s="419">
        <v>0</v>
      </c>
      <c r="CN216" s="419">
        <v>0</v>
      </c>
      <c r="CO216" s="419">
        <v>0</v>
      </c>
      <c r="CP216" s="419">
        <v>0</v>
      </c>
      <c r="CQ216" s="419">
        <v>0</v>
      </c>
      <c r="CR216" s="419">
        <v>0</v>
      </c>
      <c r="CS216" s="419">
        <v>0</v>
      </c>
      <c r="CT216" s="419">
        <v>0</v>
      </c>
      <c r="CU216" s="419">
        <v>0</v>
      </c>
      <c r="CV216" s="419">
        <v>0</v>
      </c>
      <c r="CW216" s="419">
        <v>0</v>
      </c>
      <c r="CX216" s="419">
        <v>0</v>
      </c>
      <c r="CY216" s="419">
        <v>0</v>
      </c>
      <c r="CZ216" s="419">
        <v>0</v>
      </c>
      <c r="DA216" s="419">
        <v>0</v>
      </c>
      <c r="DB216" s="419">
        <v>0</v>
      </c>
      <c r="DC216" s="419">
        <v>0</v>
      </c>
      <c r="DD216" s="419">
        <v>0</v>
      </c>
      <c r="DE216" s="419">
        <v>0</v>
      </c>
      <c r="DF216" s="419">
        <v>0</v>
      </c>
      <c r="DG216" s="419">
        <v>0</v>
      </c>
      <c r="DH216" s="419">
        <v>0</v>
      </c>
      <c r="DI216" s="419">
        <v>0</v>
      </c>
      <c r="DJ216" s="419">
        <v>0</v>
      </c>
      <c r="DK216" s="416"/>
    </row>
    <row r="217" spans="1:115" s="420" customFormat="1" ht="16.149999999999999" hidden="1">
      <c r="A217" s="423" t="s">
        <v>15</v>
      </c>
      <c r="B217" s="423">
        <v>1</v>
      </c>
      <c r="C217" s="418" t="s">
        <v>70</v>
      </c>
      <c r="D217" s="419">
        <v>0</v>
      </c>
      <c r="E217" s="419">
        <v>272</v>
      </c>
      <c r="F217" s="419">
        <v>949</v>
      </c>
      <c r="G217" s="419">
        <v>1642</v>
      </c>
      <c r="H217" s="419">
        <v>2355</v>
      </c>
      <c r="I217" s="419">
        <v>3088</v>
      </c>
      <c r="J217" s="419">
        <v>3837</v>
      </c>
      <c r="K217" s="419">
        <v>4612</v>
      </c>
      <c r="L217" s="419">
        <v>5415</v>
      </c>
      <c r="M217" s="419">
        <v>6252</v>
      </c>
      <c r="N217" s="419">
        <v>7125</v>
      </c>
      <c r="O217" s="419">
        <v>7238</v>
      </c>
      <c r="P217" s="419">
        <v>7349</v>
      </c>
      <c r="Q217" s="419">
        <v>7459</v>
      </c>
      <c r="R217" s="419">
        <v>7568</v>
      </c>
      <c r="S217" s="419">
        <v>7674</v>
      </c>
      <c r="T217" s="419">
        <v>7779</v>
      </c>
      <c r="U217" s="419">
        <v>7881</v>
      </c>
      <c r="V217" s="419">
        <v>7982</v>
      </c>
      <c r="W217" s="419">
        <v>8080</v>
      </c>
      <c r="X217" s="419">
        <v>8176</v>
      </c>
      <c r="Y217" s="419">
        <v>8270</v>
      </c>
      <c r="Z217" s="419">
        <v>8362</v>
      </c>
      <c r="AA217" s="419">
        <v>8450</v>
      </c>
      <c r="AB217" s="419">
        <v>8536</v>
      </c>
      <c r="AC217" s="419">
        <v>8620</v>
      </c>
      <c r="AD217" s="419">
        <v>8701</v>
      </c>
      <c r="AE217" s="419">
        <v>8778</v>
      </c>
      <c r="AF217" s="419">
        <v>8852</v>
      </c>
      <c r="AG217" s="419">
        <v>8923</v>
      </c>
      <c r="AH217" s="419">
        <v>8992</v>
      </c>
      <c r="AI217" s="419">
        <v>9058</v>
      </c>
      <c r="AJ217" s="419">
        <v>9121</v>
      </c>
      <c r="AK217" s="419">
        <v>9181</v>
      </c>
      <c r="AL217" s="419">
        <v>9239</v>
      </c>
      <c r="AM217" s="419">
        <v>9293</v>
      </c>
      <c r="AN217" s="419">
        <v>9345</v>
      </c>
      <c r="AO217" s="419">
        <v>9393</v>
      </c>
      <c r="AP217" s="419">
        <v>9441</v>
      </c>
      <c r="AQ217" s="419">
        <v>9487</v>
      </c>
      <c r="AR217" s="419">
        <v>9535</v>
      </c>
      <c r="AS217" s="419">
        <v>9589</v>
      </c>
      <c r="AT217" s="419">
        <v>9644</v>
      </c>
      <c r="AU217" s="419">
        <v>9709</v>
      </c>
      <c r="AV217" s="419">
        <v>9807</v>
      </c>
      <c r="AW217" s="419">
        <v>0</v>
      </c>
      <c r="AX217" s="419">
        <v>0</v>
      </c>
      <c r="AY217" s="419">
        <v>0</v>
      </c>
      <c r="AZ217" s="419">
        <v>0</v>
      </c>
      <c r="BA217" s="419">
        <v>0</v>
      </c>
      <c r="BB217" s="419">
        <v>0</v>
      </c>
      <c r="BC217" s="419">
        <v>0</v>
      </c>
      <c r="BD217" s="419">
        <v>0</v>
      </c>
      <c r="BE217" s="419">
        <v>0</v>
      </c>
      <c r="BF217" s="419">
        <v>0</v>
      </c>
      <c r="BG217" s="419">
        <v>0</v>
      </c>
      <c r="BH217" s="419">
        <v>0</v>
      </c>
      <c r="BI217" s="419">
        <v>0</v>
      </c>
      <c r="BJ217" s="419">
        <v>0</v>
      </c>
      <c r="BK217" s="419">
        <v>0</v>
      </c>
      <c r="BL217" s="419">
        <v>0</v>
      </c>
      <c r="BM217" s="419">
        <v>0</v>
      </c>
      <c r="BN217" s="419">
        <v>0</v>
      </c>
      <c r="BO217" s="419">
        <v>0</v>
      </c>
      <c r="BP217" s="419">
        <v>0</v>
      </c>
      <c r="BQ217" s="419">
        <v>0</v>
      </c>
      <c r="BR217" s="419">
        <v>0</v>
      </c>
      <c r="BS217" s="419">
        <v>0</v>
      </c>
      <c r="BT217" s="419">
        <v>0</v>
      </c>
      <c r="BU217" s="419">
        <v>0</v>
      </c>
      <c r="BV217" s="419">
        <v>0</v>
      </c>
      <c r="BW217" s="419">
        <v>0</v>
      </c>
      <c r="BX217" s="419">
        <v>0</v>
      </c>
      <c r="BY217" s="419">
        <v>0</v>
      </c>
      <c r="BZ217" s="419">
        <v>0</v>
      </c>
      <c r="CA217" s="419">
        <v>0</v>
      </c>
      <c r="CB217" s="419">
        <v>0</v>
      </c>
      <c r="CC217" s="419">
        <v>0</v>
      </c>
      <c r="CD217" s="419">
        <v>0</v>
      </c>
      <c r="CE217" s="419">
        <v>0</v>
      </c>
      <c r="CF217" s="419">
        <v>0</v>
      </c>
      <c r="CG217" s="419">
        <v>0</v>
      </c>
      <c r="CH217" s="419">
        <v>0</v>
      </c>
      <c r="CI217" s="419">
        <v>0</v>
      </c>
      <c r="CJ217" s="419">
        <v>0</v>
      </c>
      <c r="CK217" s="419">
        <v>0</v>
      </c>
      <c r="CL217" s="419">
        <v>0</v>
      </c>
      <c r="CM217" s="419">
        <v>0</v>
      </c>
      <c r="CN217" s="419">
        <v>0</v>
      </c>
      <c r="CO217" s="419">
        <v>0</v>
      </c>
      <c r="CP217" s="419">
        <v>0</v>
      </c>
      <c r="CQ217" s="419">
        <v>0</v>
      </c>
      <c r="CR217" s="419">
        <v>0</v>
      </c>
      <c r="CS217" s="419">
        <v>0</v>
      </c>
      <c r="CT217" s="419">
        <v>0</v>
      </c>
      <c r="CU217" s="419">
        <v>0</v>
      </c>
      <c r="CV217" s="419">
        <v>0</v>
      </c>
      <c r="CW217" s="419">
        <v>0</v>
      </c>
      <c r="CX217" s="419">
        <v>0</v>
      </c>
      <c r="CY217" s="419">
        <v>0</v>
      </c>
      <c r="CZ217" s="419">
        <v>0</v>
      </c>
      <c r="DA217" s="419">
        <v>0</v>
      </c>
      <c r="DB217" s="419">
        <v>0</v>
      </c>
      <c r="DC217" s="419">
        <v>0</v>
      </c>
      <c r="DD217" s="419">
        <v>0</v>
      </c>
      <c r="DE217" s="419">
        <v>0</v>
      </c>
      <c r="DF217" s="419">
        <v>0</v>
      </c>
      <c r="DG217" s="419">
        <v>0</v>
      </c>
      <c r="DH217" s="419">
        <v>0</v>
      </c>
      <c r="DI217" s="419">
        <v>0</v>
      </c>
      <c r="DJ217" s="419">
        <v>0</v>
      </c>
      <c r="DK217" s="416"/>
    </row>
    <row r="218" spans="1:115" s="420" customFormat="1" ht="16.149999999999999" hidden="1">
      <c r="A218" s="423" t="s">
        <v>15</v>
      </c>
      <c r="B218" s="423">
        <v>1</v>
      </c>
      <c r="C218" s="418" t="s">
        <v>71</v>
      </c>
      <c r="D218" s="419">
        <v>0</v>
      </c>
      <c r="E218" s="419">
        <v>275</v>
      </c>
      <c r="F218" s="419">
        <v>962</v>
      </c>
      <c r="G218" s="419">
        <v>1666</v>
      </c>
      <c r="H218" s="419">
        <v>2389</v>
      </c>
      <c r="I218" s="419">
        <v>3126</v>
      </c>
      <c r="J218" s="419">
        <v>3887</v>
      </c>
      <c r="K218" s="419">
        <v>4675</v>
      </c>
      <c r="L218" s="419">
        <v>5493</v>
      </c>
      <c r="M218" s="419">
        <v>6345</v>
      </c>
      <c r="N218" s="419">
        <v>7238</v>
      </c>
      <c r="O218" s="419">
        <v>7349</v>
      </c>
      <c r="P218" s="419">
        <v>7459</v>
      </c>
      <c r="Q218" s="419">
        <v>7568</v>
      </c>
      <c r="R218" s="419">
        <v>7674</v>
      </c>
      <c r="S218" s="419">
        <v>7779</v>
      </c>
      <c r="T218" s="419">
        <v>7881</v>
      </c>
      <c r="U218" s="419">
        <v>7982</v>
      </c>
      <c r="V218" s="419">
        <v>8080</v>
      </c>
      <c r="W218" s="419">
        <v>8176</v>
      </c>
      <c r="X218" s="419">
        <v>8270</v>
      </c>
      <c r="Y218" s="419">
        <v>8362</v>
      </c>
      <c r="Z218" s="419">
        <v>8450</v>
      </c>
      <c r="AA218" s="419">
        <v>8536</v>
      </c>
      <c r="AB218" s="419">
        <v>8620</v>
      </c>
      <c r="AC218" s="419">
        <v>8701</v>
      </c>
      <c r="AD218" s="419">
        <v>8778</v>
      </c>
      <c r="AE218" s="419">
        <v>8852</v>
      </c>
      <c r="AF218" s="419">
        <v>8923</v>
      </c>
      <c r="AG218" s="419">
        <v>8992</v>
      </c>
      <c r="AH218" s="419">
        <v>9058</v>
      </c>
      <c r="AI218" s="419">
        <v>9121</v>
      </c>
      <c r="AJ218" s="419">
        <v>9181</v>
      </c>
      <c r="AK218" s="419">
        <v>9239</v>
      </c>
      <c r="AL218" s="419">
        <v>9293</v>
      </c>
      <c r="AM218" s="419">
        <v>9345</v>
      </c>
      <c r="AN218" s="419">
        <v>9393</v>
      </c>
      <c r="AO218" s="419">
        <v>9441</v>
      </c>
      <c r="AP218" s="419">
        <v>9487</v>
      </c>
      <c r="AQ218" s="419">
        <v>9535</v>
      </c>
      <c r="AR218" s="419">
        <v>9589</v>
      </c>
      <c r="AS218" s="419">
        <v>9644</v>
      </c>
      <c r="AT218" s="419">
        <v>9709</v>
      </c>
      <c r="AU218" s="419">
        <v>9807</v>
      </c>
      <c r="AV218" s="419">
        <v>0</v>
      </c>
      <c r="AW218" s="419">
        <v>0</v>
      </c>
      <c r="AX218" s="419">
        <v>0</v>
      </c>
      <c r="AY218" s="419">
        <v>0</v>
      </c>
      <c r="AZ218" s="419">
        <v>0</v>
      </c>
      <c r="BA218" s="419">
        <v>0</v>
      </c>
      <c r="BB218" s="419">
        <v>0</v>
      </c>
      <c r="BC218" s="419">
        <v>0</v>
      </c>
      <c r="BD218" s="419">
        <v>0</v>
      </c>
      <c r="BE218" s="419">
        <v>0</v>
      </c>
      <c r="BF218" s="419">
        <v>0</v>
      </c>
      <c r="BG218" s="419">
        <v>0</v>
      </c>
      <c r="BH218" s="419">
        <v>0</v>
      </c>
      <c r="BI218" s="419">
        <v>0</v>
      </c>
      <c r="BJ218" s="419">
        <v>0</v>
      </c>
      <c r="BK218" s="419">
        <v>0</v>
      </c>
      <c r="BL218" s="419">
        <v>0</v>
      </c>
      <c r="BM218" s="419">
        <v>0</v>
      </c>
      <c r="BN218" s="419">
        <v>0</v>
      </c>
      <c r="BO218" s="419">
        <v>0</v>
      </c>
      <c r="BP218" s="419">
        <v>0</v>
      </c>
      <c r="BQ218" s="419">
        <v>0</v>
      </c>
      <c r="BR218" s="419">
        <v>0</v>
      </c>
      <c r="BS218" s="419">
        <v>0</v>
      </c>
      <c r="BT218" s="419">
        <v>0</v>
      </c>
      <c r="BU218" s="419">
        <v>0</v>
      </c>
      <c r="BV218" s="419">
        <v>0</v>
      </c>
      <c r="BW218" s="419">
        <v>0</v>
      </c>
      <c r="BX218" s="419">
        <v>0</v>
      </c>
      <c r="BY218" s="419">
        <v>0</v>
      </c>
      <c r="BZ218" s="419">
        <v>0</v>
      </c>
      <c r="CA218" s="419">
        <v>0</v>
      </c>
      <c r="CB218" s="419">
        <v>0</v>
      </c>
      <c r="CC218" s="419">
        <v>0</v>
      </c>
      <c r="CD218" s="419">
        <v>0</v>
      </c>
      <c r="CE218" s="419">
        <v>0</v>
      </c>
      <c r="CF218" s="419">
        <v>0</v>
      </c>
      <c r="CG218" s="419">
        <v>0</v>
      </c>
      <c r="CH218" s="419">
        <v>0</v>
      </c>
      <c r="CI218" s="419">
        <v>0</v>
      </c>
      <c r="CJ218" s="419">
        <v>0</v>
      </c>
      <c r="CK218" s="419">
        <v>0</v>
      </c>
      <c r="CL218" s="419">
        <v>0</v>
      </c>
      <c r="CM218" s="419">
        <v>0</v>
      </c>
      <c r="CN218" s="419">
        <v>0</v>
      </c>
      <c r="CO218" s="419">
        <v>0</v>
      </c>
      <c r="CP218" s="419">
        <v>0</v>
      </c>
      <c r="CQ218" s="419">
        <v>0</v>
      </c>
      <c r="CR218" s="419">
        <v>0</v>
      </c>
      <c r="CS218" s="419">
        <v>0</v>
      </c>
      <c r="CT218" s="419">
        <v>0</v>
      </c>
      <c r="CU218" s="419">
        <v>0</v>
      </c>
      <c r="CV218" s="419">
        <v>0</v>
      </c>
      <c r="CW218" s="419">
        <v>0</v>
      </c>
      <c r="CX218" s="419">
        <v>0</v>
      </c>
      <c r="CY218" s="419">
        <v>0</v>
      </c>
      <c r="CZ218" s="419">
        <v>0</v>
      </c>
      <c r="DA218" s="419">
        <v>0</v>
      </c>
      <c r="DB218" s="419">
        <v>0</v>
      </c>
      <c r="DC218" s="419">
        <v>0</v>
      </c>
      <c r="DD218" s="419">
        <v>0</v>
      </c>
      <c r="DE218" s="419">
        <v>0</v>
      </c>
      <c r="DF218" s="419">
        <v>0</v>
      </c>
      <c r="DG218" s="419">
        <v>0</v>
      </c>
      <c r="DH218" s="419">
        <v>0</v>
      </c>
      <c r="DI218" s="419">
        <v>0</v>
      </c>
      <c r="DJ218" s="419">
        <v>0</v>
      </c>
      <c r="DK218" s="416"/>
    </row>
    <row r="219" spans="1:115" s="420" customFormat="1" ht="16.149999999999999" hidden="1">
      <c r="A219" s="423" t="s">
        <v>15</v>
      </c>
      <c r="B219" s="423">
        <v>1</v>
      </c>
      <c r="C219" s="418" t="s">
        <v>72</v>
      </c>
      <c r="D219" s="419">
        <v>0</v>
      </c>
      <c r="E219" s="419">
        <v>278</v>
      </c>
      <c r="F219" s="419">
        <v>974</v>
      </c>
      <c r="G219" s="419">
        <v>1688</v>
      </c>
      <c r="H219" s="419">
        <v>2414</v>
      </c>
      <c r="I219" s="419">
        <v>3162</v>
      </c>
      <c r="J219" s="419">
        <v>3935</v>
      </c>
      <c r="K219" s="419">
        <v>4735</v>
      </c>
      <c r="L219" s="419">
        <v>5567</v>
      </c>
      <c r="M219" s="419">
        <v>6437</v>
      </c>
      <c r="N219" s="419">
        <v>7349</v>
      </c>
      <c r="O219" s="419">
        <v>7459</v>
      </c>
      <c r="P219" s="419">
        <v>7568</v>
      </c>
      <c r="Q219" s="419">
        <v>7674</v>
      </c>
      <c r="R219" s="419">
        <v>7779</v>
      </c>
      <c r="S219" s="419">
        <v>7881</v>
      </c>
      <c r="T219" s="419">
        <v>7982</v>
      </c>
      <c r="U219" s="419">
        <v>8080</v>
      </c>
      <c r="V219" s="419">
        <v>8176</v>
      </c>
      <c r="W219" s="419">
        <v>8270</v>
      </c>
      <c r="X219" s="419">
        <v>8362</v>
      </c>
      <c r="Y219" s="419">
        <v>8450</v>
      </c>
      <c r="Z219" s="419">
        <v>8536</v>
      </c>
      <c r="AA219" s="419">
        <v>8620</v>
      </c>
      <c r="AB219" s="419">
        <v>8701</v>
      </c>
      <c r="AC219" s="419">
        <v>8778</v>
      </c>
      <c r="AD219" s="419">
        <v>8852</v>
      </c>
      <c r="AE219" s="419">
        <v>8923</v>
      </c>
      <c r="AF219" s="419">
        <v>8992</v>
      </c>
      <c r="AG219" s="419">
        <v>9058</v>
      </c>
      <c r="AH219" s="419">
        <v>9121</v>
      </c>
      <c r="AI219" s="419">
        <v>9181</v>
      </c>
      <c r="AJ219" s="419">
        <v>9239</v>
      </c>
      <c r="AK219" s="419">
        <v>9293</v>
      </c>
      <c r="AL219" s="419">
        <v>9345</v>
      </c>
      <c r="AM219" s="419">
        <v>9393</v>
      </c>
      <c r="AN219" s="419">
        <v>9441</v>
      </c>
      <c r="AO219" s="419">
        <v>9487</v>
      </c>
      <c r="AP219" s="419">
        <v>9535</v>
      </c>
      <c r="AQ219" s="419">
        <v>9589</v>
      </c>
      <c r="AR219" s="419">
        <v>9644</v>
      </c>
      <c r="AS219" s="419">
        <v>9709</v>
      </c>
      <c r="AT219" s="419">
        <v>9807</v>
      </c>
      <c r="AU219" s="419">
        <v>0</v>
      </c>
      <c r="AV219" s="419">
        <v>0</v>
      </c>
      <c r="AW219" s="419">
        <v>0</v>
      </c>
      <c r="AX219" s="419">
        <v>0</v>
      </c>
      <c r="AY219" s="419">
        <v>0</v>
      </c>
      <c r="AZ219" s="419">
        <v>0</v>
      </c>
      <c r="BA219" s="419">
        <v>0</v>
      </c>
      <c r="BB219" s="419">
        <v>0</v>
      </c>
      <c r="BC219" s="419">
        <v>0</v>
      </c>
      <c r="BD219" s="419">
        <v>0</v>
      </c>
      <c r="BE219" s="419">
        <v>0</v>
      </c>
      <c r="BF219" s="419">
        <v>0</v>
      </c>
      <c r="BG219" s="419">
        <v>0</v>
      </c>
      <c r="BH219" s="419">
        <v>0</v>
      </c>
      <c r="BI219" s="419">
        <v>0</v>
      </c>
      <c r="BJ219" s="419">
        <v>0</v>
      </c>
      <c r="BK219" s="419">
        <v>0</v>
      </c>
      <c r="BL219" s="419">
        <v>0</v>
      </c>
      <c r="BM219" s="419">
        <v>0</v>
      </c>
      <c r="BN219" s="419">
        <v>0</v>
      </c>
      <c r="BO219" s="419">
        <v>0</v>
      </c>
      <c r="BP219" s="419">
        <v>0</v>
      </c>
      <c r="BQ219" s="419">
        <v>0</v>
      </c>
      <c r="BR219" s="419">
        <v>0</v>
      </c>
      <c r="BS219" s="419">
        <v>0</v>
      </c>
      <c r="BT219" s="419">
        <v>0</v>
      </c>
      <c r="BU219" s="419">
        <v>0</v>
      </c>
      <c r="BV219" s="419">
        <v>0</v>
      </c>
      <c r="BW219" s="419">
        <v>0</v>
      </c>
      <c r="BX219" s="419">
        <v>0</v>
      </c>
      <c r="BY219" s="419">
        <v>0</v>
      </c>
      <c r="BZ219" s="419">
        <v>0</v>
      </c>
      <c r="CA219" s="419">
        <v>0</v>
      </c>
      <c r="CB219" s="419">
        <v>0</v>
      </c>
      <c r="CC219" s="419">
        <v>0</v>
      </c>
      <c r="CD219" s="419">
        <v>0</v>
      </c>
      <c r="CE219" s="419">
        <v>0</v>
      </c>
      <c r="CF219" s="419">
        <v>0</v>
      </c>
      <c r="CG219" s="419">
        <v>0</v>
      </c>
      <c r="CH219" s="419">
        <v>0</v>
      </c>
      <c r="CI219" s="419">
        <v>0</v>
      </c>
      <c r="CJ219" s="419">
        <v>0</v>
      </c>
      <c r="CK219" s="419">
        <v>0</v>
      </c>
      <c r="CL219" s="419">
        <v>0</v>
      </c>
      <c r="CM219" s="419">
        <v>0</v>
      </c>
      <c r="CN219" s="419">
        <v>0</v>
      </c>
      <c r="CO219" s="419">
        <v>0</v>
      </c>
      <c r="CP219" s="419">
        <v>0</v>
      </c>
      <c r="CQ219" s="419">
        <v>0</v>
      </c>
      <c r="CR219" s="419">
        <v>0</v>
      </c>
      <c r="CS219" s="419">
        <v>0</v>
      </c>
      <c r="CT219" s="419">
        <v>0</v>
      </c>
      <c r="CU219" s="419">
        <v>0</v>
      </c>
      <c r="CV219" s="419">
        <v>0</v>
      </c>
      <c r="CW219" s="419">
        <v>0</v>
      </c>
      <c r="CX219" s="419">
        <v>0</v>
      </c>
      <c r="CY219" s="419">
        <v>0</v>
      </c>
      <c r="CZ219" s="419">
        <v>0</v>
      </c>
      <c r="DA219" s="419">
        <v>0</v>
      </c>
      <c r="DB219" s="419">
        <v>0</v>
      </c>
      <c r="DC219" s="419">
        <v>0</v>
      </c>
      <c r="DD219" s="419">
        <v>0</v>
      </c>
      <c r="DE219" s="419">
        <v>0</v>
      </c>
      <c r="DF219" s="419">
        <v>0</v>
      </c>
      <c r="DG219" s="419">
        <v>0</v>
      </c>
      <c r="DH219" s="419">
        <v>0</v>
      </c>
      <c r="DI219" s="419">
        <v>0</v>
      </c>
      <c r="DJ219" s="419">
        <v>0</v>
      </c>
      <c r="DK219" s="416"/>
    </row>
    <row r="220" spans="1:115" s="420" customFormat="1" ht="16.149999999999999" hidden="1">
      <c r="A220" s="423" t="s">
        <v>15</v>
      </c>
      <c r="B220" s="423">
        <v>1</v>
      </c>
      <c r="C220" s="418" t="s">
        <v>73</v>
      </c>
      <c r="D220" s="419">
        <v>0</v>
      </c>
      <c r="E220" s="419">
        <v>280</v>
      </c>
      <c r="F220" s="419">
        <v>986</v>
      </c>
      <c r="G220" s="419">
        <v>1702</v>
      </c>
      <c r="H220" s="419">
        <v>2438</v>
      </c>
      <c r="I220" s="419">
        <v>3196</v>
      </c>
      <c r="J220" s="419">
        <v>3980</v>
      </c>
      <c r="K220" s="419">
        <v>4793</v>
      </c>
      <c r="L220" s="419">
        <v>5640</v>
      </c>
      <c r="M220" s="419">
        <v>6527</v>
      </c>
      <c r="N220" s="419">
        <v>7459</v>
      </c>
      <c r="O220" s="419">
        <v>7568</v>
      </c>
      <c r="P220" s="419">
        <v>7674</v>
      </c>
      <c r="Q220" s="419">
        <v>7779</v>
      </c>
      <c r="R220" s="419">
        <v>7881</v>
      </c>
      <c r="S220" s="419">
        <v>7982</v>
      </c>
      <c r="T220" s="419">
        <v>8080</v>
      </c>
      <c r="U220" s="419">
        <v>8176</v>
      </c>
      <c r="V220" s="419">
        <v>8270</v>
      </c>
      <c r="W220" s="419">
        <v>8362</v>
      </c>
      <c r="X220" s="419">
        <v>8450</v>
      </c>
      <c r="Y220" s="419">
        <v>8536</v>
      </c>
      <c r="Z220" s="419">
        <v>8620</v>
      </c>
      <c r="AA220" s="419">
        <v>8701</v>
      </c>
      <c r="AB220" s="419">
        <v>8778</v>
      </c>
      <c r="AC220" s="419">
        <v>8852</v>
      </c>
      <c r="AD220" s="419">
        <v>8923</v>
      </c>
      <c r="AE220" s="419">
        <v>8992</v>
      </c>
      <c r="AF220" s="419">
        <v>9058</v>
      </c>
      <c r="AG220" s="419">
        <v>9121</v>
      </c>
      <c r="AH220" s="419">
        <v>9181</v>
      </c>
      <c r="AI220" s="419">
        <v>9239</v>
      </c>
      <c r="AJ220" s="419">
        <v>9293</v>
      </c>
      <c r="AK220" s="419">
        <v>9345</v>
      </c>
      <c r="AL220" s="419">
        <v>9393</v>
      </c>
      <c r="AM220" s="419">
        <v>9441</v>
      </c>
      <c r="AN220" s="419">
        <v>9487</v>
      </c>
      <c r="AO220" s="419">
        <v>9535</v>
      </c>
      <c r="AP220" s="419">
        <v>9589</v>
      </c>
      <c r="AQ220" s="419">
        <v>9644</v>
      </c>
      <c r="AR220" s="419">
        <v>9709</v>
      </c>
      <c r="AS220" s="419">
        <v>9807</v>
      </c>
      <c r="AT220" s="419">
        <v>0</v>
      </c>
      <c r="AU220" s="419">
        <v>0</v>
      </c>
      <c r="AV220" s="419">
        <v>0</v>
      </c>
      <c r="AW220" s="419">
        <v>0</v>
      </c>
      <c r="AX220" s="419">
        <v>0</v>
      </c>
      <c r="AY220" s="419">
        <v>0</v>
      </c>
      <c r="AZ220" s="419">
        <v>0</v>
      </c>
      <c r="BA220" s="419">
        <v>0</v>
      </c>
      <c r="BB220" s="419">
        <v>0</v>
      </c>
      <c r="BC220" s="419">
        <v>0</v>
      </c>
      <c r="BD220" s="419">
        <v>0</v>
      </c>
      <c r="BE220" s="419">
        <v>0</v>
      </c>
      <c r="BF220" s="419">
        <v>0</v>
      </c>
      <c r="BG220" s="419">
        <v>0</v>
      </c>
      <c r="BH220" s="419">
        <v>0</v>
      </c>
      <c r="BI220" s="419">
        <v>0</v>
      </c>
      <c r="BJ220" s="419">
        <v>0</v>
      </c>
      <c r="BK220" s="419">
        <v>0</v>
      </c>
      <c r="BL220" s="419">
        <v>0</v>
      </c>
      <c r="BM220" s="419">
        <v>0</v>
      </c>
      <c r="BN220" s="419">
        <v>0</v>
      </c>
      <c r="BO220" s="419">
        <v>0</v>
      </c>
      <c r="BP220" s="419">
        <v>0</v>
      </c>
      <c r="BQ220" s="419">
        <v>0</v>
      </c>
      <c r="BR220" s="419">
        <v>0</v>
      </c>
      <c r="BS220" s="419">
        <v>0</v>
      </c>
      <c r="BT220" s="419">
        <v>0</v>
      </c>
      <c r="BU220" s="419">
        <v>0</v>
      </c>
      <c r="BV220" s="419">
        <v>0</v>
      </c>
      <c r="BW220" s="419">
        <v>0</v>
      </c>
      <c r="BX220" s="419">
        <v>0</v>
      </c>
      <c r="BY220" s="419">
        <v>0</v>
      </c>
      <c r="BZ220" s="419">
        <v>0</v>
      </c>
      <c r="CA220" s="419">
        <v>0</v>
      </c>
      <c r="CB220" s="419">
        <v>0</v>
      </c>
      <c r="CC220" s="419">
        <v>0</v>
      </c>
      <c r="CD220" s="419">
        <v>0</v>
      </c>
      <c r="CE220" s="419">
        <v>0</v>
      </c>
      <c r="CF220" s="419">
        <v>0</v>
      </c>
      <c r="CG220" s="419">
        <v>0</v>
      </c>
      <c r="CH220" s="419">
        <v>0</v>
      </c>
      <c r="CI220" s="419">
        <v>0</v>
      </c>
      <c r="CJ220" s="419">
        <v>0</v>
      </c>
      <c r="CK220" s="419">
        <v>0</v>
      </c>
      <c r="CL220" s="419">
        <v>0</v>
      </c>
      <c r="CM220" s="419">
        <v>0</v>
      </c>
      <c r="CN220" s="419">
        <v>0</v>
      </c>
      <c r="CO220" s="419">
        <v>0</v>
      </c>
      <c r="CP220" s="419">
        <v>0</v>
      </c>
      <c r="CQ220" s="419">
        <v>0</v>
      </c>
      <c r="CR220" s="419">
        <v>0</v>
      </c>
      <c r="CS220" s="419">
        <v>0</v>
      </c>
      <c r="CT220" s="419">
        <v>0</v>
      </c>
      <c r="CU220" s="419">
        <v>0</v>
      </c>
      <c r="CV220" s="419">
        <v>0</v>
      </c>
      <c r="CW220" s="419">
        <v>0</v>
      </c>
      <c r="CX220" s="419">
        <v>0</v>
      </c>
      <c r="CY220" s="419">
        <v>0</v>
      </c>
      <c r="CZ220" s="419">
        <v>0</v>
      </c>
      <c r="DA220" s="419">
        <v>0</v>
      </c>
      <c r="DB220" s="419">
        <v>0</v>
      </c>
      <c r="DC220" s="419">
        <v>0</v>
      </c>
      <c r="DD220" s="419">
        <v>0</v>
      </c>
      <c r="DE220" s="419">
        <v>0</v>
      </c>
      <c r="DF220" s="419">
        <v>0</v>
      </c>
      <c r="DG220" s="419">
        <v>0</v>
      </c>
      <c r="DH220" s="419">
        <v>0</v>
      </c>
      <c r="DI220" s="419">
        <v>0</v>
      </c>
      <c r="DJ220" s="419">
        <v>0</v>
      </c>
      <c r="DK220" s="416"/>
    </row>
    <row r="221" spans="1:115" s="420" customFormat="1" ht="16.149999999999999" hidden="1">
      <c r="A221" s="423" t="s">
        <v>15</v>
      </c>
      <c r="B221" s="423">
        <v>1</v>
      </c>
      <c r="C221" s="418" t="s">
        <v>74</v>
      </c>
      <c r="D221" s="419">
        <v>0</v>
      </c>
      <c r="E221" s="419">
        <v>282</v>
      </c>
      <c r="F221" s="419">
        <v>988</v>
      </c>
      <c r="G221" s="419">
        <v>1713</v>
      </c>
      <c r="H221" s="419">
        <v>2458</v>
      </c>
      <c r="I221" s="419">
        <v>3227</v>
      </c>
      <c r="J221" s="419">
        <v>4022</v>
      </c>
      <c r="K221" s="419">
        <v>4849</v>
      </c>
      <c r="L221" s="419">
        <v>5711</v>
      </c>
      <c r="M221" s="419">
        <v>6615</v>
      </c>
      <c r="N221" s="419">
        <v>7568</v>
      </c>
      <c r="O221" s="419">
        <v>7674</v>
      </c>
      <c r="P221" s="419">
        <v>7779</v>
      </c>
      <c r="Q221" s="419">
        <v>7881</v>
      </c>
      <c r="R221" s="419">
        <v>7982</v>
      </c>
      <c r="S221" s="419">
        <v>8080</v>
      </c>
      <c r="T221" s="419">
        <v>8176</v>
      </c>
      <c r="U221" s="419">
        <v>8270</v>
      </c>
      <c r="V221" s="419">
        <v>8362</v>
      </c>
      <c r="W221" s="419">
        <v>8450</v>
      </c>
      <c r="X221" s="419">
        <v>8536</v>
      </c>
      <c r="Y221" s="419">
        <v>8620</v>
      </c>
      <c r="Z221" s="419">
        <v>8701</v>
      </c>
      <c r="AA221" s="419">
        <v>8778</v>
      </c>
      <c r="AB221" s="419">
        <v>8852</v>
      </c>
      <c r="AC221" s="419">
        <v>8923</v>
      </c>
      <c r="AD221" s="419">
        <v>8992</v>
      </c>
      <c r="AE221" s="419">
        <v>9058</v>
      </c>
      <c r="AF221" s="419">
        <v>9121</v>
      </c>
      <c r="AG221" s="419">
        <v>9181</v>
      </c>
      <c r="AH221" s="419">
        <v>9239</v>
      </c>
      <c r="AI221" s="419">
        <v>9293</v>
      </c>
      <c r="AJ221" s="419">
        <v>9345</v>
      </c>
      <c r="AK221" s="419">
        <v>9393</v>
      </c>
      <c r="AL221" s="419">
        <v>9441</v>
      </c>
      <c r="AM221" s="419">
        <v>9487</v>
      </c>
      <c r="AN221" s="419">
        <v>9535</v>
      </c>
      <c r="AO221" s="419">
        <v>9589</v>
      </c>
      <c r="AP221" s="419">
        <v>9644</v>
      </c>
      <c r="AQ221" s="419">
        <v>9709</v>
      </c>
      <c r="AR221" s="419">
        <v>9807</v>
      </c>
      <c r="AS221" s="419">
        <v>0</v>
      </c>
      <c r="AT221" s="419">
        <v>0</v>
      </c>
      <c r="AU221" s="419">
        <v>0</v>
      </c>
      <c r="AV221" s="419">
        <v>0</v>
      </c>
      <c r="AW221" s="419">
        <v>0</v>
      </c>
      <c r="AX221" s="419">
        <v>0</v>
      </c>
      <c r="AY221" s="419">
        <v>0</v>
      </c>
      <c r="AZ221" s="419">
        <v>0</v>
      </c>
      <c r="BA221" s="419">
        <v>0</v>
      </c>
      <c r="BB221" s="419">
        <v>0</v>
      </c>
      <c r="BC221" s="419">
        <v>0</v>
      </c>
      <c r="BD221" s="419">
        <v>0</v>
      </c>
      <c r="BE221" s="419">
        <v>0</v>
      </c>
      <c r="BF221" s="419">
        <v>0</v>
      </c>
      <c r="BG221" s="419">
        <v>0</v>
      </c>
      <c r="BH221" s="419">
        <v>0</v>
      </c>
      <c r="BI221" s="419">
        <v>0</v>
      </c>
      <c r="BJ221" s="419">
        <v>0</v>
      </c>
      <c r="BK221" s="419">
        <v>0</v>
      </c>
      <c r="BL221" s="419">
        <v>0</v>
      </c>
      <c r="BM221" s="419">
        <v>0</v>
      </c>
      <c r="BN221" s="419">
        <v>0</v>
      </c>
      <c r="BO221" s="419">
        <v>0</v>
      </c>
      <c r="BP221" s="419">
        <v>0</v>
      </c>
      <c r="BQ221" s="419">
        <v>0</v>
      </c>
      <c r="BR221" s="419">
        <v>0</v>
      </c>
      <c r="BS221" s="419">
        <v>0</v>
      </c>
      <c r="BT221" s="419">
        <v>0</v>
      </c>
      <c r="BU221" s="419">
        <v>0</v>
      </c>
      <c r="BV221" s="419">
        <v>0</v>
      </c>
      <c r="BW221" s="419">
        <v>0</v>
      </c>
      <c r="BX221" s="419">
        <v>0</v>
      </c>
      <c r="BY221" s="419">
        <v>0</v>
      </c>
      <c r="BZ221" s="419">
        <v>0</v>
      </c>
      <c r="CA221" s="419">
        <v>0</v>
      </c>
      <c r="CB221" s="419">
        <v>0</v>
      </c>
      <c r="CC221" s="419">
        <v>0</v>
      </c>
      <c r="CD221" s="419">
        <v>0</v>
      </c>
      <c r="CE221" s="419">
        <v>0</v>
      </c>
      <c r="CF221" s="419">
        <v>0</v>
      </c>
      <c r="CG221" s="419">
        <v>0</v>
      </c>
      <c r="CH221" s="419">
        <v>0</v>
      </c>
      <c r="CI221" s="419">
        <v>0</v>
      </c>
      <c r="CJ221" s="419">
        <v>0</v>
      </c>
      <c r="CK221" s="419">
        <v>0</v>
      </c>
      <c r="CL221" s="419">
        <v>0</v>
      </c>
      <c r="CM221" s="419">
        <v>0</v>
      </c>
      <c r="CN221" s="419">
        <v>0</v>
      </c>
      <c r="CO221" s="419">
        <v>0</v>
      </c>
      <c r="CP221" s="419">
        <v>0</v>
      </c>
      <c r="CQ221" s="419">
        <v>0</v>
      </c>
      <c r="CR221" s="419">
        <v>0</v>
      </c>
      <c r="CS221" s="419">
        <v>0</v>
      </c>
      <c r="CT221" s="419">
        <v>0</v>
      </c>
      <c r="CU221" s="419">
        <v>0</v>
      </c>
      <c r="CV221" s="419">
        <v>0</v>
      </c>
      <c r="CW221" s="419">
        <v>0</v>
      </c>
      <c r="CX221" s="419">
        <v>0</v>
      </c>
      <c r="CY221" s="419">
        <v>0</v>
      </c>
      <c r="CZ221" s="419">
        <v>0</v>
      </c>
      <c r="DA221" s="419">
        <v>0</v>
      </c>
      <c r="DB221" s="419">
        <v>0</v>
      </c>
      <c r="DC221" s="419">
        <v>0</v>
      </c>
      <c r="DD221" s="419">
        <v>0</v>
      </c>
      <c r="DE221" s="419">
        <v>0</v>
      </c>
      <c r="DF221" s="419">
        <v>0</v>
      </c>
      <c r="DG221" s="419">
        <v>0</v>
      </c>
      <c r="DH221" s="419">
        <v>0</v>
      </c>
      <c r="DI221" s="419">
        <v>0</v>
      </c>
      <c r="DJ221" s="419">
        <v>0</v>
      </c>
      <c r="DK221" s="416"/>
    </row>
    <row r="222" spans="1:115" s="420" customFormat="1" ht="16.149999999999999" hidden="1">
      <c r="A222" s="423" t="s">
        <v>15</v>
      </c>
      <c r="B222" s="423">
        <v>1</v>
      </c>
      <c r="C222" s="418" t="s">
        <v>75</v>
      </c>
      <c r="D222" s="419">
        <v>0</v>
      </c>
      <c r="E222" s="419">
        <v>284</v>
      </c>
      <c r="F222" s="419">
        <v>997</v>
      </c>
      <c r="G222" s="419">
        <v>1730</v>
      </c>
      <c r="H222" s="419">
        <v>2483</v>
      </c>
      <c r="I222" s="419">
        <v>3260</v>
      </c>
      <c r="J222" s="419">
        <v>4066</v>
      </c>
      <c r="K222" s="419">
        <v>4905</v>
      </c>
      <c r="L222" s="419">
        <v>5781</v>
      </c>
      <c r="M222" s="419">
        <v>6701</v>
      </c>
      <c r="N222" s="419">
        <v>7674</v>
      </c>
      <c r="O222" s="419">
        <v>7779</v>
      </c>
      <c r="P222" s="419">
        <v>7881</v>
      </c>
      <c r="Q222" s="419">
        <v>7982</v>
      </c>
      <c r="R222" s="419">
        <v>8080</v>
      </c>
      <c r="S222" s="419">
        <v>8176</v>
      </c>
      <c r="T222" s="419">
        <v>8270</v>
      </c>
      <c r="U222" s="419">
        <v>8362</v>
      </c>
      <c r="V222" s="419">
        <v>8450</v>
      </c>
      <c r="W222" s="419">
        <v>8536</v>
      </c>
      <c r="X222" s="419">
        <v>8620</v>
      </c>
      <c r="Y222" s="419">
        <v>8701</v>
      </c>
      <c r="Z222" s="419">
        <v>8778</v>
      </c>
      <c r="AA222" s="419">
        <v>8852</v>
      </c>
      <c r="AB222" s="419">
        <v>8923</v>
      </c>
      <c r="AC222" s="419">
        <v>8992</v>
      </c>
      <c r="AD222" s="419">
        <v>9058</v>
      </c>
      <c r="AE222" s="419">
        <v>9121</v>
      </c>
      <c r="AF222" s="419">
        <v>9181</v>
      </c>
      <c r="AG222" s="419">
        <v>9239</v>
      </c>
      <c r="AH222" s="419">
        <v>9293</v>
      </c>
      <c r="AI222" s="419">
        <v>9345</v>
      </c>
      <c r="AJ222" s="419">
        <v>9393</v>
      </c>
      <c r="AK222" s="419">
        <v>9441</v>
      </c>
      <c r="AL222" s="419">
        <v>9487</v>
      </c>
      <c r="AM222" s="419">
        <v>9535</v>
      </c>
      <c r="AN222" s="419">
        <v>9589</v>
      </c>
      <c r="AO222" s="419">
        <v>9644</v>
      </c>
      <c r="AP222" s="419">
        <v>9709</v>
      </c>
      <c r="AQ222" s="419">
        <v>9807</v>
      </c>
      <c r="AR222" s="419">
        <v>0</v>
      </c>
      <c r="AS222" s="419">
        <v>0</v>
      </c>
      <c r="AT222" s="419">
        <v>0</v>
      </c>
      <c r="AU222" s="419">
        <v>0</v>
      </c>
      <c r="AV222" s="419">
        <v>0</v>
      </c>
      <c r="AW222" s="419">
        <v>0</v>
      </c>
      <c r="AX222" s="419">
        <v>0</v>
      </c>
      <c r="AY222" s="419">
        <v>0</v>
      </c>
      <c r="AZ222" s="419">
        <v>0</v>
      </c>
      <c r="BA222" s="419">
        <v>0</v>
      </c>
      <c r="BB222" s="419">
        <v>0</v>
      </c>
      <c r="BC222" s="419">
        <v>0</v>
      </c>
      <c r="BD222" s="419">
        <v>0</v>
      </c>
      <c r="BE222" s="419">
        <v>0</v>
      </c>
      <c r="BF222" s="419">
        <v>0</v>
      </c>
      <c r="BG222" s="419">
        <v>0</v>
      </c>
      <c r="BH222" s="419">
        <v>0</v>
      </c>
      <c r="BI222" s="419">
        <v>0</v>
      </c>
      <c r="BJ222" s="419">
        <v>0</v>
      </c>
      <c r="BK222" s="419">
        <v>0</v>
      </c>
      <c r="BL222" s="419">
        <v>0</v>
      </c>
      <c r="BM222" s="419">
        <v>0</v>
      </c>
      <c r="BN222" s="419">
        <v>0</v>
      </c>
      <c r="BO222" s="419">
        <v>0</v>
      </c>
      <c r="BP222" s="419">
        <v>0</v>
      </c>
      <c r="BQ222" s="419">
        <v>0</v>
      </c>
      <c r="BR222" s="419">
        <v>0</v>
      </c>
      <c r="BS222" s="419">
        <v>0</v>
      </c>
      <c r="BT222" s="419">
        <v>0</v>
      </c>
      <c r="BU222" s="419">
        <v>0</v>
      </c>
      <c r="BV222" s="419">
        <v>0</v>
      </c>
      <c r="BW222" s="419">
        <v>0</v>
      </c>
      <c r="BX222" s="419">
        <v>0</v>
      </c>
      <c r="BY222" s="419">
        <v>0</v>
      </c>
      <c r="BZ222" s="419">
        <v>0</v>
      </c>
      <c r="CA222" s="419">
        <v>0</v>
      </c>
      <c r="CB222" s="419">
        <v>0</v>
      </c>
      <c r="CC222" s="419">
        <v>0</v>
      </c>
      <c r="CD222" s="419">
        <v>0</v>
      </c>
      <c r="CE222" s="419">
        <v>0</v>
      </c>
      <c r="CF222" s="419">
        <v>0</v>
      </c>
      <c r="CG222" s="419">
        <v>0</v>
      </c>
      <c r="CH222" s="419">
        <v>0</v>
      </c>
      <c r="CI222" s="419">
        <v>0</v>
      </c>
      <c r="CJ222" s="419">
        <v>0</v>
      </c>
      <c r="CK222" s="419">
        <v>0</v>
      </c>
      <c r="CL222" s="419">
        <v>0</v>
      </c>
      <c r="CM222" s="419">
        <v>0</v>
      </c>
      <c r="CN222" s="419">
        <v>0</v>
      </c>
      <c r="CO222" s="419">
        <v>0</v>
      </c>
      <c r="CP222" s="419">
        <v>0</v>
      </c>
      <c r="CQ222" s="419">
        <v>0</v>
      </c>
      <c r="CR222" s="419">
        <v>0</v>
      </c>
      <c r="CS222" s="419">
        <v>0</v>
      </c>
      <c r="CT222" s="419">
        <v>0</v>
      </c>
      <c r="CU222" s="419">
        <v>0</v>
      </c>
      <c r="CV222" s="419">
        <v>0</v>
      </c>
      <c r="CW222" s="419">
        <v>0</v>
      </c>
      <c r="CX222" s="419">
        <v>0</v>
      </c>
      <c r="CY222" s="419">
        <v>0</v>
      </c>
      <c r="CZ222" s="419">
        <v>0</v>
      </c>
      <c r="DA222" s="419">
        <v>0</v>
      </c>
      <c r="DB222" s="419">
        <v>0</v>
      </c>
      <c r="DC222" s="419">
        <v>0</v>
      </c>
      <c r="DD222" s="419">
        <v>0</v>
      </c>
      <c r="DE222" s="419">
        <v>0</v>
      </c>
      <c r="DF222" s="419">
        <v>0</v>
      </c>
      <c r="DG222" s="419">
        <v>0</v>
      </c>
      <c r="DH222" s="419">
        <v>0</v>
      </c>
      <c r="DI222" s="419">
        <v>0</v>
      </c>
      <c r="DJ222" s="419">
        <v>0</v>
      </c>
      <c r="DK222" s="416"/>
    </row>
    <row r="223" spans="1:115" s="420" customFormat="1" ht="16.149999999999999" hidden="1">
      <c r="A223" s="423" t="s">
        <v>15</v>
      </c>
      <c r="B223" s="423">
        <v>2</v>
      </c>
      <c r="C223" s="418" t="s">
        <v>6</v>
      </c>
      <c r="D223" s="419">
        <v>0</v>
      </c>
      <c r="E223" s="419">
        <v>52</v>
      </c>
      <c r="F223" s="419">
        <v>179</v>
      </c>
      <c r="G223" s="419">
        <v>310</v>
      </c>
      <c r="H223" s="419">
        <v>445</v>
      </c>
      <c r="I223" s="419">
        <v>583</v>
      </c>
      <c r="J223" s="419">
        <v>726</v>
      </c>
      <c r="K223" s="419">
        <v>873</v>
      </c>
      <c r="L223" s="419">
        <v>1023</v>
      </c>
      <c r="M223" s="419">
        <v>1178</v>
      </c>
      <c r="N223" s="419">
        <v>1337</v>
      </c>
      <c r="O223" s="419">
        <v>1373</v>
      </c>
      <c r="P223" s="419">
        <v>1410</v>
      </c>
      <c r="Q223" s="419">
        <v>1449</v>
      </c>
      <c r="R223" s="419">
        <v>1488</v>
      </c>
      <c r="S223" s="419">
        <v>1528</v>
      </c>
      <c r="T223" s="419">
        <v>1569</v>
      </c>
      <c r="U223" s="419">
        <v>1611</v>
      </c>
      <c r="V223" s="419">
        <v>1654</v>
      </c>
      <c r="W223" s="419">
        <v>1698</v>
      </c>
      <c r="X223" s="419">
        <v>1743</v>
      </c>
      <c r="Y223" s="419">
        <v>1789</v>
      </c>
      <c r="Z223" s="419">
        <v>1837</v>
      </c>
      <c r="AA223" s="419">
        <v>1886</v>
      </c>
      <c r="AB223" s="419">
        <v>1936</v>
      </c>
      <c r="AC223" s="419">
        <v>1987</v>
      </c>
      <c r="AD223" s="419">
        <v>2040</v>
      </c>
      <c r="AE223" s="419">
        <v>2094</v>
      </c>
      <c r="AF223" s="419">
        <v>2150</v>
      </c>
      <c r="AG223" s="419">
        <v>2207</v>
      </c>
      <c r="AH223" s="419">
        <v>2265</v>
      </c>
      <c r="AI223" s="419">
        <v>2325</v>
      </c>
      <c r="AJ223" s="419">
        <v>2386</v>
      </c>
      <c r="AK223" s="419">
        <v>2449</v>
      </c>
      <c r="AL223" s="419">
        <v>2514</v>
      </c>
      <c r="AM223" s="419">
        <v>2580</v>
      </c>
      <c r="AN223" s="419">
        <v>2647</v>
      </c>
      <c r="AO223" s="419">
        <v>2717</v>
      </c>
      <c r="AP223" s="419">
        <v>2787</v>
      </c>
      <c r="AQ223" s="419">
        <v>2860</v>
      </c>
      <c r="AR223" s="419">
        <v>2935</v>
      </c>
      <c r="AS223" s="419">
        <v>3011</v>
      </c>
      <c r="AT223" s="419">
        <v>3088</v>
      </c>
      <c r="AU223" s="419">
        <v>3168</v>
      </c>
      <c r="AV223" s="419">
        <v>3249</v>
      </c>
      <c r="AW223" s="419">
        <v>3333</v>
      </c>
      <c r="AX223" s="419">
        <v>3418</v>
      </c>
      <c r="AY223" s="419">
        <v>3504</v>
      </c>
      <c r="AZ223" s="419">
        <v>3593</v>
      </c>
      <c r="BA223" s="419">
        <v>3684</v>
      </c>
      <c r="BB223" s="419">
        <v>3776</v>
      </c>
      <c r="BC223" s="419">
        <v>3871</v>
      </c>
      <c r="BD223" s="419">
        <v>3968</v>
      </c>
      <c r="BE223" s="419">
        <v>4068</v>
      </c>
      <c r="BF223" s="419">
        <v>4169</v>
      </c>
      <c r="BG223" s="419">
        <v>4273</v>
      </c>
      <c r="BH223" s="419">
        <v>4378</v>
      </c>
      <c r="BI223" s="419">
        <v>4485</v>
      </c>
      <c r="BJ223" s="419">
        <v>4595</v>
      </c>
      <c r="BK223" s="419">
        <v>4707</v>
      </c>
      <c r="BL223" s="419">
        <v>4821</v>
      </c>
      <c r="BM223" s="419">
        <v>4936</v>
      </c>
      <c r="BN223" s="419">
        <v>5053</v>
      </c>
      <c r="BO223" s="419">
        <v>5173</v>
      </c>
      <c r="BP223" s="419">
        <v>5294</v>
      </c>
      <c r="BQ223" s="419">
        <v>5418</v>
      </c>
      <c r="BR223" s="419">
        <v>5541</v>
      </c>
      <c r="BS223" s="419">
        <v>5666</v>
      </c>
      <c r="BT223" s="419">
        <v>5792</v>
      </c>
      <c r="BU223" s="419">
        <v>5920</v>
      </c>
      <c r="BV223" s="419">
        <v>6049</v>
      </c>
      <c r="BW223" s="419">
        <v>6176</v>
      </c>
      <c r="BX223" s="419">
        <v>6305</v>
      </c>
      <c r="BY223" s="419">
        <v>6434</v>
      </c>
      <c r="BZ223" s="419">
        <v>6562</v>
      </c>
      <c r="CA223" s="419">
        <v>6691</v>
      </c>
      <c r="CB223" s="419">
        <v>6821</v>
      </c>
      <c r="CC223" s="419">
        <v>6950</v>
      </c>
      <c r="CD223" s="419">
        <v>7079</v>
      </c>
      <c r="CE223" s="419">
        <v>7206</v>
      </c>
      <c r="CF223" s="419">
        <v>7332</v>
      </c>
      <c r="CG223" s="419">
        <v>7456</v>
      </c>
      <c r="CH223" s="419">
        <v>7579</v>
      </c>
      <c r="CI223" s="419">
        <v>7700</v>
      </c>
      <c r="CJ223" s="419">
        <v>7820</v>
      </c>
      <c r="CK223" s="419">
        <v>7937</v>
      </c>
      <c r="CL223" s="419">
        <v>8052</v>
      </c>
      <c r="CM223" s="419">
        <v>8164</v>
      </c>
      <c r="CN223" s="419">
        <v>8274</v>
      </c>
      <c r="CO223" s="419">
        <v>8380</v>
      </c>
      <c r="CP223" s="419">
        <v>8482</v>
      </c>
      <c r="CQ223" s="419">
        <v>8581</v>
      </c>
      <c r="CR223" s="419">
        <v>8676</v>
      </c>
      <c r="CS223" s="419">
        <v>8768</v>
      </c>
      <c r="CT223" s="419">
        <v>8855</v>
      </c>
      <c r="CU223" s="419">
        <v>8938</v>
      </c>
      <c r="CV223" s="419">
        <v>9017</v>
      </c>
      <c r="CW223" s="419">
        <v>9091</v>
      </c>
      <c r="CX223" s="419">
        <v>9162</v>
      </c>
      <c r="CY223" s="419">
        <v>9229</v>
      </c>
      <c r="CZ223" s="419">
        <v>9292</v>
      </c>
      <c r="DA223" s="419">
        <v>9351</v>
      </c>
      <c r="DB223" s="419">
        <v>9407</v>
      </c>
      <c r="DC223" s="419">
        <v>9459</v>
      </c>
      <c r="DD223" s="419">
        <v>9510</v>
      </c>
      <c r="DE223" s="419">
        <v>9560</v>
      </c>
      <c r="DF223" s="419">
        <v>9612</v>
      </c>
      <c r="DG223" s="419">
        <v>9665</v>
      </c>
      <c r="DH223" s="419">
        <v>9726</v>
      </c>
      <c r="DI223" s="419">
        <v>9815</v>
      </c>
      <c r="DJ223" s="419">
        <v>0</v>
      </c>
      <c r="DK223" s="416"/>
    </row>
    <row r="224" spans="1:115" s="420" customFormat="1" ht="16.149999999999999" hidden="1">
      <c r="A224" s="423" t="s">
        <v>15</v>
      </c>
      <c r="B224" s="423">
        <v>2</v>
      </c>
      <c r="C224" s="418" t="s">
        <v>7</v>
      </c>
      <c r="D224" s="419">
        <v>0</v>
      </c>
      <c r="E224" s="419">
        <v>53</v>
      </c>
      <c r="F224" s="419">
        <v>184</v>
      </c>
      <c r="G224" s="419">
        <v>318</v>
      </c>
      <c r="H224" s="419">
        <v>457</v>
      </c>
      <c r="I224" s="419">
        <v>599</v>
      </c>
      <c r="J224" s="419">
        <v>746</v>
      </c>
      <c r="K224" s="419">
        <v>896</v>
      </c>
      <c r="L224" s="419">
        <v>1051</v>
      </c>
      <c r="M224" s="419">
        <v>1210</v>
      </c>
      <c r="N224" s="419">
        <v>1373</v>
      </c>
      <c r="O224" s="419">
        <v>1410</v>
      </c>
      <c r="P224" s="419">
        <v>1449</v>
      </c>
      <c r="Q224" s="419">
        <v>1488</v>
      </c>
      <c r="R224" s="419">
        <v>1528</v>
      </c>
      <c r="S224" s="419">
        <v>1569</v>
      </c>
      <c r="T224" s="419">
        <v>1611</v>
      </c>
      <c r="U224" s="419">
        <v>1654</v>
      </c>
      <c r="V224" s="419">
        <v>1698</v>
      </c>
      <c r="W224" s="419">
        <v>1743</v>
      </c>
      <c r="X224" s="419">
        <v>1789</v>
      </c>
      <c r="Y224" s="419">
        <v>1837</v>
      </c>
      <c r="Z224" s="419">
        <v>1886</v>
      </c>
      <c r="AA224" s="419">
        <v>1936</v>
      </c>
      <c r="AB224" s="419">
        <v>1987</v>
      </c>
      <c r="AC224" s="419">
        <v>2040</v>
      </c>
      <c r="AD224" s="419">
        <v>2094</v>
      </c>
      <c r="AE224" s="419">
        <v>2150</v>
      </c>
      <c r="AF224" s="419">
        <v>2207</v>
      </c>
      <c r="AG224" s="419">
        <v>2265</v>
      </c>
      <c r="AH224" s="419">
        <v>2325</v>
      </c>
      <c r="AI224" s="419">
        <v>2386</v>
      </c>
      <c r="AJ224" s="419">
        <v>2449</v>
      </c>
      <c r="AK224" s="419">
        <v>2514</v>
      </c>
      <c r="AL224" s="419">
        <v>2580</v>
      </c>
      <c r="AM224" s="419">
        <v>2647</v>
      </c>
      <c r="AN224" s="419">
        <v>2717</v>
      </c>
      <c r="AO224" s="419">
        <v>2787</v>
      </c>
      <c r="AP224" s="419">
        <v>2860</v>
      </c>
      <c r="AQ224" s="419">
        <v>2935</v>
      </c>
      <c r="AR224" s="419">
        <v>3011</v>
      </c>
      <c r="AS224" s="419">
        <v>3088</v>
      </c>
      <c r="AT224" s="419">
        <v>3168</v>
      </c>
      <c r="AU224" s="419">
        <v>3249</v>
      </c>
      <c r="AV224" s="419">
        <v>3333</v>
      </c>
      <c r="AW224" s="419">
        <v>3418</v>
      </c>
      <c r="AX224" s="419">
        <v>3504</v>
      </c>
      <c r="AY224" s="419">
        <v>3593</v>
      </c>
      <c r="AZ224" s="419">
        <v>3684</v>
      </c>
      <c r="BA224" s="419">
        <v>3776</v>
      </c>
      <c r="BB224" s="419">
        <v>3871</v>
      </c>
      <c r="BC224" s="419">
        <v>3968</v>
      </c>
      <c r="BD224" s="419">
        <v>4068</v>
      </c>
      <c r="BE224" s="419">
        <v>4169</v>
      </c>
      <c r="BF224" s="419">
        <v>4273</v>
      </c>
      <c r="BG224" s="419">
        <v>4378</v>
      </c>
      <c r="BH224" s="419">
        <v>4485</v>
      </c>
      <c r="BI224" s="419">
        <v>4595</v>
      </c>
      <c r="BJ224" s="419">
        <v>4707</v>
      </c>
      <c r="BK224" s="419">
        <v>4821</v>
      </c>
      <c r="BL224" s="419">
        <v>4936</v>
      </c>
      <c r="BM224" s="419">
        <v>5053</v>
      </c>
      <c r="BN224" s="419">
        <v>5173</v>
      </c>
      <c r="BO224" s="419">
        <v>5294</v>
      </c>
      <c r="BP224" s="419">
        <v>5418</v>
      </c>
      <c r="BQ224" s="419">
        <v>5541</v>
      </c>
      <c r="BR224" s="419">
        <v>5666</v>
      </c>
      <c r="BS224" s="419">
        <v>5792</v>
      </c>
      <c r="BT224" s="419">
        <v>5920</v>
      </c>
      <c r="BU224" s="419">
        <v>6049</v>
      </c>
      <c r="BV224" s="419">
        <v>6176</v>
      </c>
      <c r="BW224" s="419">
        <v>6305</v>
      </c>
      <c r="BX224" s="419">
        <v>6434</v>
      </c>
      <c r="BY224" s="419">
        <v>6562</v>
      </c>
      <c r="BZ224" s="419">
        <v>6691</v>
      </c>
      <c r="CA224" s="419">
        <v>6821</v>
      </c>
      <c r="CB224" s="419">
        <v>6950</v>
      </c>
      <c r="CC224" s="419">
        <v>7079</v>
      </c>
      <c r="CD224" s="419">
        <v>7206</v>
      </c>
      <c r="CE224" s="419">
        <v>7332</v>
      </c>
      <c r="CF224" s="419">
        <v>7456</v>
      </c>
      <c r="CG224" s="419">
        <v>7579</v>
      </c>
      <c r="CH224" s="419">
        <v>7700</v>
      </c>
      <c r="CI224" s="419">
        <v>7820</v>
      </c>
      <c r="CJ224" s="419">
        <v>7937</v>
      </c>
      <c r="CK224" s="419">
        <v>8052</v>
      </c>
      <c r="CL224" s="419">
        <v>8164</v>
      </c>
      <c r="CM224" s="419">
        <v>8274</v>
      </c>
      <c r="CN224" s="419">
        <v>8380</v>
      </c>
      <c r="CO224" s="419">
        <v>8482</v>
      </c>
      <c r="CP224" s="419">
        <v>8581</v>
      </c>
      <c r="CQ224" s="419">
        <v>8676</v>
      </c>
      <c r="CR224" s="419">
        <v>8768</v>
      </c>
      <c r="CS224" s="419">
        <v>8855</v>
      </c>
      <c r="CT224" s="419">
        <v>8938</v>
      </c>
      <c r="CU224" s="419">
        <v>9017</v>
      </c>
      <c r="CV224" s="419">
        <v>9091</v>
      </c>
      <c r="CW224" s="419">
        <v>9162</v>
      </c>
      <c r="CX224" s="419">
        <v>9229</v>
      </c>
      <c r="CY224" s="419">
        <v>9292</v>
      </c>
      <c r="CZ224" s="419">
        <v>9351</v>
      </c>
      <c r="DA224" s="419">
        <v>9407</v>
      </c>
      <c r="DB224" s="419">
        <v>9459</v>
      </c>
      <c r="DC224" s="419">
        <v>9510</v>
      </c>
      <c r="DD224" s="419">
        <v>9560</v>
      </c>
      <c r="DE224" s="419">
        <v>9612</v>
      </c>
      <c r="DF224" s="419">
        <v>9665</v>
      </c>
      <c r="DG224" s="419">
        <v>9726</v>
      </c>
      <c r="DH224" s="419">
        <v>9815</v>
      </c>
      <c r="DI224" s="419">
        <v>0</v>
      </c>
      <c r="DJ224" s="419">
        <v>0</v>
      </c>
      <c r="DK224" s="416"/>
    </row>
    <row r="225" spans="1:115" s="420" customFormat="1" ht="16.149999999999999" hidden="1">
      <c r="A225" s="423" t="s">
        <v>15</v>
      </c>
      <c r="B225" s="423">
        <v>2</v>
      </c>
      <c r="C225" s="418" t="s">
        <v>8</v>
      </c>
      <c r="D225" s="419">
        <v>0</v>
      </c>
      <c r="E225" s="419">
        <v>54</v>
      </c>
      <c r="F225" s="419">
        <v>189</v>
      </c>
      <c r="G225" s="419">
        <v>327</v>
      </c>
      <c r="H225" s="419">
        <v>470</v>
      </c>
      <c r="I225" s="419">
        <v>616</v>
      </c>
      <c r="J225" s="419">
        <v>766</v>
      </c>
      <c r="K225" s="419">
        <v>921</v>
      </c>
      <c r="L225" s="419">
        <v>1080</v>
      </c>
      <c r="M225" s="419">
        <v>1243</v>
      </c>
      <c r="N225" s="419">
        <v>1410</v>
      </c>
      <c r="O225" s="419">
        <v>1449</v>
      </c>
      <c r="P225" s="419">
        <v>1488</v>
      </c>
      <c r="Q225" s="419">
        <v>1528</v>
      </c>
      <c r="R225" s="419">
        <v>1569</v>
      </c>
      <c r="S225" s="419">
        <v>1611</v>
      </c>
      <c r="T225" s="419">
        <v>1654</v>
      </c>
      <c r="U225" s="419">
        <v>1698</v>
      </c>
      <c r="V225" s="419">
        <v>1743</v>
      </c>
      <c r="W225" s="419">
        <v>1789</v>
      </c>
      <c r="X225" s="419">
        <v>1837</v>
      </c>
      <c r="Y225" s="419">
        <v>1886</v>
      </c>
      <c r="Z225" s="419">
        <v>1936</v>
      </c>
      <c r="AA225" s="419">
        <v>1987</v>
      </c>
      <c r="AB225" s="419">
        <v>2040</v>
      </c>
      <c r="AC225" s="419">
        <v>2094</v>
      </c>
      <c r="AD225" s="419">
        <v>2150</v>
      </c>
      <c r="AE225" s="419">
        <v>2207</v>
      </c>
      <c r="AF225" s="419">
        <v>2265</v>
      </c>
      <c r="AG225" s="419">
        <v>2325</v>
      </c>
      <c r="AH225" s="419">
        <v>2386</v>
      </c>
      <c r="AI225" s="419">
        <v>2449</v>
      </c>
      <c r="AJ225" s="419">
        <v>2514</v>
      </c>
      <c r="AK225" s="419">
        <v>2580</v>
      </c>
      <c r="AL225" s="419">
        <v>2647</v>
      </c>
      <c r="AM225" s="419">
        <v>2717</v>
      </c>
      <c r="AN225" s="419">
        <v>2787</v>
      </c>
      <c r="AO225" s="419">
        <v>2860</v>
      </c>
      <c r="AP225" s="419">
        <v>2935</v>
      </c>
      <c r="AQ225" s="419">
        <v>3011</v>
      </c>
      <c r="AR225" s="419">
        <v>3088</v>
      </c>
      <c r="AS225" s="419">
        <v>3168</v>
      </c>
      <c r="AT225" s="419">
        <v>3249</v>
      </c>
      <c r="AU225" s="419">
        <v>3333</v>
      </c>
      <c r="AV225" s="419">
        <v>3418</v>
      </c>
      <c r="AW225" s="419">
        <v>3504</v>
      </c>
      <c r="AX225" s="419">
        <v>3593</v>
      </c>
      <c r="AY225" s="419">
        <v>3684</v>
      </c>
      <c r="AZ225" s="419">
        <v>3776</v>
      </c>
      <c r="BA225" s="419">
        <v>3871</v>
      </c>
      <c r="BB225" s="419">
        <v>3968</v>
      </c>
      <c r="BC225" s="419">
        <v>4068</v>
      </c>
      <c r="BD225" s="419">
        <v>4169</v>
      </c>
      <c r="BE225" s="419">
        <v>4273</v>
      </c>
      <c r="BF225" s="419">
        <v>4378</v>
      </c>
      <c r="BG225" s="419">
        <v>4485</v>
      </c>
      <c r="BH225" s="419">
        <v>4595</v>
      </c>
      <c r="BI225" s="419">
        <v>4707</v>
      </c>
      <c r="BJ225" s="419">
        <v>4821</v>
      </c>
      <c r="BK225" s="419">
        <v>4936</v>
      </c>
      <c r="BL225" s="419">
        <v>5053</v>
      </c>
      <c r="BM225" s="419">
        <v>5173</v>
      </c>
      <c r="BN225" s="419">
        <v>5294</v>
      </c>
      <c r="BO225" s="419">
        <v>5418</v>
      </c>
      <c r="BP225" s="419">
        <v>5541</v>
      </c>
      <c r="BQ225" s="419">
        <v>5666</v>
      </c>
      <c r="BR225" s="419">
        <v>5792</v>
      </c>
      <c r="BS225" s="419">
        <v>5920</v>
      </c>
      <c r="BT225" s="419">
        <v>6049</v>
      </c>
      <c r="BU225" s="419">
        <v>6176</v>
      </c>
      <c r="BV225" s="419">
        <v>6305</v>
      </c>
      <c r="BW225" s="419">
        <v>6434</v>
      </c>
      <c r="BX225" s="419">
        <v>6562</v>
      </c>
      <c r="BY225" s="419">
        <v>6691</v>
      </c>
      <c r="BZ225" s="419">
        <v>6821</v>
      </c>
      <c r="CA225" s="419">
        <v>6950</v>
      </c>
      <c r="CB225" s="419">
        <v>7079</v>
      </c>
      <c r="CC225" s="419">
        <v>7206</v>
      </c>
      <c r="CD225" s="419">
        <v>7332</v>
      </c>
      <c r="CE225" s="419">
        <v>7456</v>
      </c>
      <c r="CF225" s="419">
        <v>7579</v>
      </c>
      <c r="CG225" s="419">
        <v>7700</v>
      </c>
      <c r="CH225" s="419">
        <v>7820</v>
      </c>
      <c r="CI225" s="419">
        <v>7937</v>
      </c>
      <c r="CJ225" s="419">
        <v>8052</v>
      </c>
      <c r="CK225" s="419">
        <v>8164</v>
      </c>
      <c r="CL225" s="419">
        <v>8274</v>
      </c>
      <c r="CM225" s="419">
        <v>8380</v>
      </c>
      <c r="CN225" s="419">
        <v>8482</v>
      </c>
      <c r="CO225" s="419">
        <v>8581</v>
      </c>
      <c r="CP225" s="419">
        <v>8676</v>
      </c>
      <c r="CQ225" s="419">
        <v>8768</v>
      </c>
      <c r="CR225" s="419">
        <v>8855</v>
      </c>
      <c r="CS225" s="419">
        <v>8938</v>
      </c>
      <c r="CT225" s="419">
        <v>9017</v>
      </c>
      <c r="CU225" s="419">
        <v>9091</v>
      </c>
      <c r="CV225" s="419">
        <v>9162</v>
      </c>
      <c r="CW225" s="419">
        <v>9229</v>
      </c>
      <c r="CX225" s="419">
        <v>9292</v>
      </c>
      <c r="CY225" s="419">
        <v>9351</v>
      </c>
      <c r="CZ225" s="419">
        <v>9407</v>
      </c>
      <c r="DA225" s="419">
        <v>9459</v>
      </c>
      <c r="DB225" s="419">
        <v>9510</v>
      </c>
      <c r="DC225" s="419">
        <v>9560</v>
      </c>
      <c r="DD225" s="419">
        <v>9612</v>
      </c>
      <c r="DE225" s="419">
        <v>9665</v>
      </c>
      <c r="DF225" s="419">
        <v>9726</v>
      </c>
      <c r="DG225" s="419">
        <v>9815</v>
      </c>
      <c r="DH225" s="419">
        <v>0</v>
      </c>
      <c r="DI225" s="419">
        <v>0</v>
      </c>
      <c r="DJ225" s="419">
        <v>0</v>
      </c>
      <c r="DK225" s="416"/>
    </row>
    <row r="226" spans="1:115" s="420" customFormat="1" ht="16.149999999999999" hidden="1">
      <c r="A226" s="423" t="s">
        <v>15</v>
      </c>
      <c r="B226" s="423">
        <v>2</v>
      </c>
      <c r="C226" s="418" t="s">
        <v>9</v>
      </c>
      <c r="D226" s="419">
        <v>0</v>
      </c>
      <c r="E226" s="419">
        <v>56</v>
      </c>
      <c r="F226" s="419">
        <v>194</v>
      </c>
      <c r="G226" s="419">
        <v>336</v>
      </c>
      <c r="H226" s="419">
        <v>482</v>
      </c>
      <c r="I226" s="419">
        <v>633</v>
      </c>
      <c r="J226" s="419">
        <v>787</v>
      </c>
      <c r="K226" s="419">
        <v>946</v>
      </c>
      <c r="L226" s="419">
        <v>1109</v>
      </c>
      <c r="M226" s="419">
        <v>1276</v>
      </c>
      <c r="N226" s="419">
        <v>1449</v>
      </c>
      <c r="O226" s="419">
        <v>1488</v>
      </c>
      <c r="P226" s="419">
        <v>1528</v>
      </c>
      <c r="Q226" s="419">
        <v>1569</v>
      </c>
      <c r="R226" s="419">
        <v>1611</v>
      </c>
      <c r="S226" s="419">
        <v>1654</v>
      </c>
      <c r="T226" s="419">
        <v>1698</v>
      </c>
      <c r="U226" s="419">
        <v>1743</v>
      </c>
      <c r="V226" s="419">
        <v>1789</v>
      </c>
      <c r="W226" s="419">
        <v>1837</v>
      </c>
      <c r="X226" s="419">
        <v>1886</v>
      </c>
      <c r="Y226" s="419">
        <v>1936</v>
      </c>
      <c r="Z226" s="419">
        <v>1987</v>
      </c>
      <c r="AA226" s="419">
        <v>2040</v>
      </c>
      <c r="AB226" s="419">
        <v>2094</v>
      </c>
      <c r="AC226" s="419">
        <v>2150</v>
      </c>
      <c r="AD226" s="419">
        <v>2207</v>
      </c>
      <c r="AE226" s="419">
        <v>2265</v>
      </c>
      <c r="AF226" s="419">
        <v>2325</v>
      </c>
      <c r="AG226" s="419">
        <v>2386</v>
      </c>
      <c r="AH226" s="419">
        <v>2449</v>
      </c>
      <c r="AI226" s="419">
        <v>2514</v>
      </c>
      <c r="AJ226" s="419">
        <v>2580</v>
      </c>
      <c r="AK226" s="419">
        <v>2647</v>
      </c>
      <c r="AL226" s="419">
        <v>2717</v>
      </c>
      <c r="AM226" s="419">
        <v>2787</v>
      </c>
      <c r="AN226" s="419">
        <v>2860</v>
      </c>
      <c r="AO226" s="419">
        <v>2935</v>
      </c>
      <c r="AP226" s="419">
        <v>3011</v>
      </c>
      <c r="AQ226" s="419">
        <v>3088</v>
      </c>
      <c r="AR226" s="419">
        <v>3168</v>
      </c>
      <c r="AS226" s="419">
        <v>3249</v>
      </c>
      <c r="AT226" s="419">
        <v>3333</v>
      </c>
      <c r="AU226" s="419">
        <v>3418</v>
      </c>
      <c r="AV226" s="419">
        <v>3504</v>
      </c>
      <c r="AW226" s="419">
        <v>3593</v>
      </c>
      <c r="AX226" s="419">
        <v>3684</v>
      </c>
      <c r="AY226" s="419">
        <v>3776</v>
      </c>
      <c r="AZ226" s="419">
        <v>3871</v>
      </c>
      <c r="BA226" s="419">
        <v>3968</v>
      </c>
      <c r="BB226" s="419">
        <v>4068</v>
      </c>
      <c r="BC226" s="419">
        <v>4169</v>
      </c>
      <c r="BD226" s="419">
        <v>4273</v>
      </c>
      <c r="BE226" s="419">
        <v>4378</v>
      </c>
      <c r="BF226" s="419">
        <v>4485</v>
      </c>
      <c r="BG226" s="419">
        <v>4595</v>
      </c>
      <c r="BH226" s="419">
        <v>4707</v>
      </c>
      <c r="BI226" s="419">
        <v>4821</v>
      </c>
      <c r="BJ226" s="419">
        <v>4936</v>
      </c>
      <c r="BK226" s="419">
        <v>5053</v>
      </c>
      <c r="BL226" s="419">
        <v>5173</v>
      </c>
      <c r="BM226" s="419">
        <v>5294</v>
      </c>
      <c r="BN226" s="419">
        <v>5418</v>
      </c>
      <c r="BO226" s="419">
        <v>5541</v>
      </c>
      <c r="BP226" s="419">
        <v>5666</v>
      </c>
      <c r="BQ226" s="419">
        <v>5792</v>
      </c>
      <c r="BR226" s="419">
        <v>5920</v>
      </c>
      <c r="BS226" s="419">
        <v>6049</v>
      </c>
      <c r="BT226" s="419">
        <v>6176</v>
      </c>
      <c r="BU226" s="419">
        <v>6305</v>
      </c>
      <c r="BV226" s="419">
        <v>6434</v>
      </c>
      <c r="BW226" s="419">
        <v>6562</v>
      </c>
      <c r="BX226" s="419">
        <v>6691</v>
      </c>
      <c r="BY226" s="419">
        <v>6821</v>
      </c>
      <c r="BZ226" s="419">
        <v>6950</v>
      </c>
      <c r="CA226" s="419">
        <v>7079</v>
      </c>
      <c r="CB226" s="419">
        <v>7206</v>
      </c>
      <c r="CC226" s="419">
        <v>7332</v>
      </c>
      <c r="CD226" s="419">
        <v>7456</v>
      </c>
      <c r="CE226" s="419">
        <v>7579</v>
      </c>
      <c r="CF226" s="419">
        <v>7700</v>
      </c>
      <c r="CG226" s="419">
        <v>7820</v>
      </c>
      <c r="CH226" s="419">
        <v>7937</v>
      </c>
      <c r="CI226" s="419">
        <v>8052</v>
      </c>
      <c r="CJ226" s="419">
        <v>8164</v>
      </c>
      <c r="CK226" s="419">
        <v>8274</v>
      </c>
      <c r="CL226" s="419">
        <v>8380</v>
      </c>
      <c r="CM226" s="419">
        <v>8482</v>
      </c>
      <c r="CN226" s="419">
        <v>8581</v>
      </c>
      <c r="CO226" s="419">
        <v>8676</v>
      </c>
      <c r="CP226" s="419">
        <v>8768</v>
      </c>
      <c r="CQ226" s="419">
        <v>8855</v>
      </c>
      <c r="CR226" s="419">
        <v>8938</v>
      </c>
      <c r="CS226" s="419">
        <v>9017</v>
      </c>
      <c r="CT226" s="419">
        <v>9091</v>
      </c>
      <c r="CU226" s="419">
        <v>9162</v>
      </c>
      <c r="CV226" s="419">
        <v>9229</v>
      </c>
      <c r="CW226" s="419">
        <v>9292</v>
      </c>
      <c r="CX226" s="419">
        <v>9351</v>
      </c>
      <c r="CY226" s="419">
        <v>9407</v>
      </c>
      <c r="CZ226" s="419">
        <v>9459</v>
      </c>
      <c r="DA226" s="419">
        <v>9510</v>
      </c>
      <c r="DB226" s="419">
        <v>9560</v>
      </c>
      <c r="DC226" s="419">
        <v>9612</v>
      </c>
      <c r="DD226" s="419">
        <v>9665</v>
      </c>
      <c r="DE226" s="419">
        <v>9726</v>
      </c>
      <c r="DF226" s="419">
        <v>9815</v>
      </c>
      <c r="DG226" s="419">
        <v>0</v>
      </c>
      <c r="DH226" s="419">
        <v>0</v>
      </c>
      <c r="DI226" s="419">
        <v>0</v>
      </c>
      <c r="DJ226" s="419">
        <v>0</v>
      </c>
      <c r="DK226" s="416"/>
    </row>
    <row r="227" spans="1:115" s="420" customFormat="1" ht="16.149999999999999" hidden="1">
      <c r="A227" s="423" t="s">
        <v>15</v>
      </c>
      <c r="B227" s="423">
        <v>2</v>
      </c>
      <c r="C227" s="418" t="s">
        <v>10</v>
      </c>
      <c r="D227" s="419">
        <v>0</v>
      </c>
      <c r="E227" s="419">
        <v>57</v>
      </c>
      <c r="F227" s="419">
        <v>199</v>
      </c>
      <c r="G227" s="419">
        <v>345</v>
      </c>
      <c r="H227" s="419">
        <v>496</v>
      </c>
      <c r="I227" s="419">
        <v>650</v>
      </c>
      <c r="J227" s="419">
        <v>808</v>
      </c>
      <c r="K227" s="419">
        <v>971</v>
      </c>
      <c r="L227" s="419">
        <v>1139</v>
      </c>
      <c r="M227" s="419">
        <v>1311</v>
      </c>
      <c r="N227" s="419">
        <v>1488</v>
      </c>
      <c r="O227" s="419">
        <v>1528</v>
      </c>
      <c r="P227" s="419">
        <v>1569</v>
      </c>
      <c r="Q227" s="419">
        <v>1611</v>
      </c>
      <c r="R227" s="419">
        <v>1654</v>
      </c>
      <c r="S227" s="419">
        <v>1698</v>
      </c>
      <c r="T227" s="419">
        <v>1743</v>
      </c>
      <c r="U227" s="419">
        <v>1789</v>
      </c>
      <c r="V227" s="419">
        <v>1837</v>
      </c>
      <c r="W227" s="419">
        <v>1886</v>
      </c>
      <c r="X227" s="419">
        <v>1936</v>
      </c>
      <c r="Y227" s="419">
        <v>1987</v>
      </c>
      <c r="Z227" s="419">
        <v>2040</v>
      </c>
      <c r="AA227" s="419">
        <v>2094</v>
      </c>
      <c r="AB227" s="419">
        <v>2150</v>
      </c>
      <c r="AC227" s="419">
        <v>2207</v>
      </c>
      <c r="AD227" s="419">
        <v>2265</v>
      </c>
      <c r="AE227" s="419">
        <v>2325</v>
      </c>
      <c r="AF227" s="419">
        <v>2386</v>
      </c>
      <c r="AG227" s="419">
        <v>2449</v>
      </c>
      <c r="AH227" s="419">
        <v>2514</v>
      </c>
      <c r="AI227" s="419">
        <v>2580</v>
      </c>
      <c r="AJ227" s="419">
        <v>2647</v>
      </c>
      <c r="AK227" s="419">
        <v>2717</v>
      </c>
      <c r="AL227" s="419">
        <v>2787</v>
      </c>
      <c r="AM227" s="419">
        <v>2860</v>
      </c>
      <c r="AN227" s="419">
        <v>2935</v>
      </c>
      <c r="AO227" s="419">
        <v>3011</v>
      </c>
      <c r="AP227" s="419">
        <v>3088</v>
      </c>
      <c r="AQ227" s="419">
        <v>3168</v>
      </c>
      <c r="AR227" s="419">
        <v>3249</v>
      </c>
      <c r="AS227" s="419">
        <v>3333</v>
      </c>
      <c r="AT227" s="419">
        <v>3418</v>
      </c>
      <c r="AU227" s="419">
        <v>3504</v>
      </c>
      <c r="AV227" s="419">
        <v>3593</v>
      </c>
      <c r="AW227" s="419">
        <v>3684</v>
      </c>
      <c r="AX227" s="419">
        <v>3776</v>
      </c>
      <c r="AY227" s="419">
        <v>3871</v>
      </c>
      <c r="AZ227" s="419">
        <v>3968</v>
      </c>
      <c r="BA227" s="419">
        <v>4068</v>
      </c>
      <c r="BB227" s="419">
        <v>4169</v>
      </c>
      <c r="BC227" s="419">
        <v>4273</v>
      </c>
      <c r="BD227" s="419">
        <v>4378</v>
      </c>
      <c r="BE227" s="419">
        <v>4485</v>
      </c>
      <c r="BF227" s="419">
        <v>4595</v>
      </c>
      <c r="BG227" s="419">
        <v>4707</v>
      </c>
      <c r="BH227" s="419">
        <v>4821</v>
      </c>
      <c r="BI227" s="419">
        <v>4936</v>
      </c>
      <c r="BJ227" s="419">
        <v>5053</v>
      </c>
      <c r="BK227" s="419">
        <v>5173</v>
      </c>
      <c r="BL227" s="419">
        <v>5294</v>
      </c>
      <c r="BM227" s="419">
        <v>5418</v>
      </c>
      <c r="BN227" s="419">
        <v>5541</v>
      </c>
      <c r="BO227" s="419">
        <v>5666</v>
      </c>
      <c r="BP227" s="419">
        <v>5792</v>
      </c>
      <c r="BQ227" s="419">
        <v>5920</v>
      </c>
      <c r="BR227" s="419">
        <v>6049</v>
      </c>
      <c r="BS227" s="419">
        <v>6176</v>
      </c>
      <c r="BT227" s="419">
        <v>6305</v>
      </c>
      <c r="BU227" s="419">
        <v>6434</v>
      </c>
      <c r="BV227" s="419">
        <v>6562</v>
      </c>
      <c r="BW227" s="419">
        <v>6691</v>
      </c>
      <c r="BX227" s="419">
        <v>6821</v>
      </c>
      <c r="BY227" s="419">
        <v>6950</v>
      </c>
      <c r="BZ227" s="419">
        <v>7079</v>
      </c>
      <c r="CA227" s="419">
        <v>7206</v>
      </c>
      <c r="CB227" s="419">
        <v>7332</v>
      </c>
      <c r="CC227" s="419">
        <v>7456</v>
      </c>
      <c r="CD227" s="419">
        <v>7579</v>
      </c>
      <c r="CE227" s="419">
        <v>7700</v>
      </c>
      <c r="CF227" s="419">
        <v>7820</v>
      </c>
      <c r="CG227" s="419">
        <v>7937</v>
      </c>
      <c r="CH227" s="419">
        <v>8052</v>
      </c>
      <c r="CI227" s="419">
        <v>8164</v>
      </c>
      <c r="CJ227" s="419">
        <v>8274</v>
      </c>
      <c r="CK227" s="419">
        <v>8380</v>
      </c>
      <c r="CL227" s="419">
        <v>8482</v>
      </c>
      <c r="CM227" s="419">
        <v>8581</v>
      </c>
      <c r="CN227" s="419">
        <v>8676</v>
      </c>
      <c r="CO227" s="419">
        <v>8768</v>
      </c>
      <c r="CP227" s="419">
        <v>8855</v>
      </c>
      <c r="CQ227" s="419">
        <v>8938</v>
      </c>
      <c r="CR227" s="419">
        <v>9017</v>
      </c>
      <c r="CS227" s="419">
        <v>9091</v>
      </c>
      <c r="CT227" s="419">
        <v>9162</v>
      </c>
      <c r="CU227" s="419">
        <v>9229</v>
      </c>
      <c r="CV227" s="419">
        <v>9292</v>
      </c>
      <c r="CW227" s="419">
        <v>9351</v>
      </c>
      <c r="CX227" s="419">
        <v>9407</v>
      </c>
      <c r="CY227" s="419">
        <v>9459</v>
      </c>
      <c r="CZ227" s="419">
        <v>9510</v>
      </c>
      <c r="DA227" s="419">
        <v>9560</v>
      </c>
      <c r="DB227" s="419">
        <v>9612</v>
      </c>
      <c r="DC227" s="419">
        <v>9665</v>
      </c>
      <c r="DD227" s="419">
        <v>9726</v>
      </c>
      <c r="DE227" s="419">
        <v>9815</v>
      </c>
      <c r="DF227" s="419">
        <v>0</v>
      </c>
      <c r="DG227" s="419">
        <v>0</v>
      </c>
      <c r="DH227" s="419">
        <v>0</v>
      </c>
      <c r="DI227" s="419">
        <v>0</v>
      </c>
      <c r="DJ227" s="419">
        <v>0</v>
      </c>
      <c r="DK227" s="416"/>
    </row>
    <row r="228" spans="1:115" s="420" customFormat="1" ht="16.149999999999999" hidden="1">
      <c r="A228" s="423" t="s">
        <v>15</v>
      </c>
      <c r="B228" s="423">
        <v>2</v>
      </c>
      <c r="C228" s="418" t="s">
        <v>11</v>
      </c>
      <c r="D228" s="419">
        <v>0</v>
      </c>
      <c r="E228" s="419">
        <v>59</v>
      </c>
      <c r="F228" s="419">
        <v>205</v>
      </c>
      <c r="G228" s="419">
        <v>355</v>
      </c>
      <c r="H228" s="419">
        <v>509</v>
      </c>
      <c r="I228" s="419">
        <v>667</v>
      </c>
      <c r="J228" s="419">
        <v>830</v>
      </c>
      <c r="K228" s="419">
        <v>998</v>
      </c>
      <c r="L228" s="419">
        <v>1170</v>
      </c>
      <c r="M228" s="419">
        <v>1346</v>
      </c>
      <c r="N228" s="419">
        <v>1528</v>
      </c>
      <c r="O228" s="419">
        <v>1569</v>
      </c>
      <c r="P228" s="419">
        <v>1611</v>
      </c>
      <c r="Q228" s="419">
        <v>1654</v>
      </c>
      <c r="R228" s="419">
        <v>1698</v>
      </c>
      <c r="S228" s="419">
        <v>1743</v>
      </c>
      <c r="T228" s="419">
        <v>1789</v>
      </c>
      <c r="U228" s="419">
        <v>1837</v>
      </c>
      <c r="V228" s="419">
        <v>1886</v>
      </c>
      <c r="W228" s="419">
        <v>1936</v>
      </c>
      <c r="X228" s="419">
        <v>1987</v>
      </c>
      <c r="Y228" s="419">
        <v>2040</v>
      </c>
      <c r="Z228" s="419">
        <v>2094</v>
      </c>
      <c r="AA228" s="419">
        <v>2150</v>
      </c>
      <c r="AB228" s="419">
        <v>2207</v>
      </c>
      <c r="AC228" s="419">
        <v>2265</v>
      </c>
      <c r="AD228" s="419">
        <v>2325</v>
      </c>
      <c r="AE228" s="419">
        <v>2386</v>
      </c>
      <c r="AF228" s="419">
        <v>2449</v>
      </c>
      <c r="AG228" s="419">
        <v>2514</v>
      </c>
      <c r="AH228" s="419">
        <v>2580</v>
      </c>
      <c r="AI228" s="419">
        <v>2647</v>
      </c>
      <c r="AJ228" s="419">
        <v>2717</v>
      </c>
      <c r="AK228" s="419">
        <v>2787</v>
      </c>
      <c r="AL228" s="419">
        <v>2860</v>
      </c>
      <c r="AM228" s="419">
        <v>2935</v>
      </c>
      <c r="AN228" s="419">
        <v>3011</v>
      </c>
      <c r="AO228" s="419">
        <v>3088</v>
      </c>
      <c r="AP228" s="419">
        <v>3168</v>
      </c>
      <c r="AQ228" s="419">
        <v>3249</v>
      </c>
      <c r="AR228" s="419">
        <v>3333</v>
      </c>
      <c r="AS228" s="419">
        <v>3418</v>
      </c>
      <c r="AT228" s="419">
        <v>3504</v>
      </c>
      <c r="AU228" s="419">
        <v>3593</v>
      </c>
      <c r="AV228" s="419">
        <v>3684</v>
      </c>
      <c r="AW228" s="419">
        <v>3776</v>
      </c>
      <c r="AX228" s="419">
        <v>3871</v>
      </c>
      <c r="AY228" s="419">
        <v>3968</v>
      </c>
      <c r="AZ228" s="419">
        <v>4068</v>
      </c>
      <c r="BA228" s="419">
        <v>4169</v>
      </c>
      <c r="BB228" s="419">
        <v>4273</v>
      </c>
      <c r="BC228" s="419">
        <v>4378</v>
      </c>
      <c r="BD228" s="419">
        <v>4485</v>
      </c>
      <c r="BE228" s="419">
        <v>4595</v>
      </c>
      <c r="BF228" s="419">
        <v>4707</v>
      </c>
      <c r="BG228" s="419">
        <v>4821</v>
      </c>
      <c r="BH228" s="419">
        <v>4936</v>
      </c>
      <c r="BI228" s="419">
        <v>5053</v>
      </c>
      <c r="BJ228" s="419">
        <v>5173</v>
      </c>
      <c r="BK228" s="419">
        <v>5294</v>
      </c>
      <c r="BL228" s="419">
        <v>5418</v>
      </c>
      <c r="BM228" s="419">
        <v>5541</v>
      </c>
      <c r="BN228" s="419">
        <v>5666</v>
      </c>
      <c r="BO228" s="419">
        <v>5792</v>
      </c>
      <c r="BP228" s="419">
        <v>5920</v>
      </c>
      <c r="BQ228" s="419">
        <v>6049</v>
      </c>
      <c r="BR228" s="419">
        <v>6176</v>
      </c>
      <c r="BS228" s="419">
        <v>6305</v>
      </c>
      <c r="BT228" s="419">
        <v>6434</v>
      </c>
      <c r="BU228" s="419">
        <v>6562</v>
      </c>
      <c r="BV228" s="419">
        <v>6691</v>
      </c>
      <c r="BW228" s="419">
        <v>6821</v>
      </c>
      <c r="BX228" s="419">
        <v>6950</v>
      </c>
      <c r="BY228" s="419">
        <v>7079</v>
      </c>
      <c r="BZ228" s="419">
        <v>7206</v>
      </c>
      <c r="CA228" s="419">
        <v>7332</v>
      </c>
      <c r="CB228" s="419">
        <v>7456</v>
      </c>
      <c r="CC228" s="419">
        <v>7579</v>
      </c>
      <c r="CD228" s="419">
        <v>7700</v>
      </c>
      <c r="CE228" s="419">
        <v>7820</v>
      </c>
      <c r="CF228" s="419">
        <v>7937</v>
      </c>
      <c r="CG228" s="419">
        <v>8052</v>
      </c>
      <c r="CH228" s="419">
        <v>8164</v>
      </c>
      <c r="CI228" s="419">
        <v>8274</v>
      </c>
      <c r="CJ228" s="419">
        <v>8380</v>
      </c>
      <c r="CK228" s="419">
        <v>8482</v>
      </c>
      <c r="CL228" s="419">
        <v>8581</v>
      </c>
      <c r="CM228" s="419">
        <v>8676</v>
      </c>
      <c r="CN228" s="419">
        <v>8768</v>
      </c>
      <c r="CO228" s="419">
        <v>8855</v>
      </c>
      <c r="CP228" s="419">
        <v>8938</v>
      </c>
      <c r="CQ228" s="419">
        <v>9017</v>
      </c>
      <c r="CR228" s="419">
        <v>9091</v>
      </c>
      <c r="CS228" s="419">
        <v>9162</v>
      </c>
      <c r="CT228" s="419">
        <v>9229</v>
      </c>
      <c r="CU228" s="419">
        <v>9292</v>
      </c>
      <c r="CV228" s="419">
        <v>9351</v>
      </c>
      <c r="CW228" s="419">
        <v>9407</v>
      </c>
      <c r="CX228" s="419">
        <v>9459</v>
      </c>
      <c r="CY228" s="419">
        <v>9510</v>
      </c>
      <c r="CZ228" s="419">
        <v>9560</v>
      </c>
      <c r="DA228" s="419">
        <v>9612</v>
      </c>
      <c r="DB228" s="419">
        <v>9665</v>
      </c>
      <c r="DC228" s="419">
        <v>9726</v>
      </c>
      <c r="DD228" s="419">
        <v>9815</v>
      </c>
      <c r="DE228" s="419">
        <v>0</v>
      </c>
      <c r="DF228" s="419">
        <v>0</v>
      </c>
      <c r="DG228" s="419">
        <v>0</v>
      </c>
      <c r="DH228" s="419">
        <v>0</v>
      </c>
      <c r="DI228" s="419">
        <v>0</v>
      </c>
      <c r="DJ228" s="419">
        <v>0</v>
      </c>
      <c r="DK228" s="416"/>
    </row>
    <row r="229" spans="1:115" s="420" customFormat="1" ht="16.149999999999999" hidden="1">
      <c r="A229" s="423" t="s">
        <v>15</v>
      </c>
      <c r="B229" s="423">
        <v>2</v>
      </c>
      <c r="C229" s="418" t="s">
        <v>4</v>
      </c>
      <c r="D229" s="419">
        <v>0</v>
      </c>
      <c r="E229" s="419">
        <v>60</v>
      </c>
      <c r="F229" s="419">
        <v>210</v>
      </c>
      <c r="G229" s="419">
        <v>364</v>
      </c>
      <c r="H229" s="419">
        <v>523</v>
      </c>
      <c r="I229" s="419">
        <v>686</v>
      </c>
      <c r="J229" s="419">
        <v>853</v>
      </c>
      <c r="K229" s="419">
        <v>1025</v>
      </c>
      <c r="L229" s="419">
        <v>1201</v>
      </c>
      <c r="M229" s="419">
        <v>1383</v>
      </c>
      <c r="N229" s="419">
        <v>1569</v>
      </c>
      <c r="O229" s="419">
        <v>1611</v>
      </c>
      <c r="P229" s="419">
        <v>1654</v>
      </c>
      <c r="Q229" s="419">
        <v>1698</v>
      </c>
      <c r="R229" s="419">
        <v>1743</v>
      </c>
      <c r="S229" s="419">
        <v>1789</v>
      </c>
      <c r="T229" s="419">
        <v>1837</v>
      </c>
      <c r="U229" s="419">
        <v>1886</v>
      </c>
      <c r="V229" s="419">
        <v>1936</v>
      </c>
      <c r="W229" s="419">
        <v>1987</v>
      </c>
      <c r="X229" s="419">
        <v>2040</v>
      </c>
      <c r="Y229" s="419">
        <v>2094</v>
      </c>
      <c r="Z229" s="419">
        <v>2150</v>
      </c>
      <c r="AA229" s="419">
        <v>2207</v>
      </c>
      <c r="AB229" s="419">
        <v>2265</v>
      </c>
      <c r="AC229" s="419">
        <v>2325</v>
      </c>
      <c r="AD229" s="419">
        <v>2386</v>
      </c>
      <c r="AE229" s="419">
        <v>2449</v>
      </c>
      <c r="AF229" s="419">
        <v>2514</v>
      </c>
      <c r="AG229" s="419">
        <v>2580</v>
      </c>
      <c r="AH229" s="419">
        <v>2647</v>
      </c>
      <c r="AI229" s="419">
        <v>2717</v>
      </c>
      <c r="AJ229" s="419">
        <v>2787</v>
      </c>
      <c r="AK229" s="419">
        <v>2860</v>
      </c>
      <c r="AL229" s="419">
        <v>2935</v>
      </c>
      <c r="AM229" s="419">
        <v>3011</v>
      </c>
      <c r="AN229" s="419">
        <v>3088</v>
      </c>
      <c r="AO229" s="419">
        <v>3168</v>
      </c>
      <c r="AP229" s="419">
        <v>3249</v>
      </c>
      <c r="AQ229" s="419">
        <v>3333</v>
      </c>
      <c r="AR229" s="419">
        <v>3418</v>
      </c>
      <c r="AS229" s="419">
        <v>3504</v>
      </c>
      <c r="AT229" s="419">
        <v>3593</v>
      </c>
      <c r="AU229" s="419">
        <v>3684</v>
      </c>
      <c r="AV229" s="419">
        <v>3776</v>
      </c>
      <c r="AW229" s="419">
        <v>3871</v>
      </c>
      <c r="AX229" s="419">
        <v>3968</v>
      </c>
      <c r="AY229" s="419">
        <v>4068</v>
      </c>
      <c r="AZ229" s="419">
        <v>4169</v>
      </c>
      <c r="BA229" s="419">
        <v>4273</v>
      </c>
      <c r="BB229" s="419">
        <v>4378</v>
      </c>
      <c r="BC229" s="419">
        <v>4485</v>
      </c>
      <c r="BD229" s="419">
        <v>4595</v>
      </c>
      <c r="BE229" s="419">
        <v>4707</v>
      </c>
      <c r="BF229" s="419">
        <v>4821</v>
      </c>
      <c r="BG229" s="419">
        <v>4936</v>
      </c>
      <c r="BH229" s="419">
        <v>5053</v>
      </c>
      <c r="BI229" s="419">
        <v>5173</v>
      </c>
      <c r="BJ229" s="419">
        <v>5294</v>
      </c>
      <c r="BK229" s="419">
        <v>5418</v>
      </c>
      <c r="BL229" s="419">
        <v>5541</v>
      </c>
      <c r="BM229" s="419">
        <v>5666</v>
      </c>
      <c r="BN229" s="419">
        <v>5792</v>
      </c>
      <c r="BO229" s="419">
        <v>5920</v>
      </c>
      <c r="BP229" s="419">
        <v>6049</v>
      </c>
      <c r="BQ229" s="419">
        <v>6176</v>
      </c>
      <c r="BR229" s="419">
        <v>6305</v>
      </c>
      <c r="BS229" s="419">
        <v>6434</v>
      </c>
      <c r="BT229" s="419">
        <v>6562</v>
      </c>
      <c r="BU229" s="419">
        <v>6691</v>
      </c>
      <c r="BV229" s="419">
        <v>6821</v>
      </c>
      <c r="BW229" s="419">
        <v>6950</v>
      </c>
      <c r="BX229" s="419">
        <v>7079</v>
      </c>
      <c r="BY229" s="419">
        <v>7206</v>
      </c>
      <c r="BZ229" s="419">
        <v>7332</v>
      </c>
      <c r="CA229" s="419">
        <v>7456</v>
      </c>
      <c r="CB229" s="419">
        <v>7579</v>
      </c>
      <c r="CC229" s="419">
        <v>7700</v>
      </c>
      <c r="CD229" s="419">
        <v>7820</v>
      </c>
      <c r="CE229" s="419">
        <v>7937</v>
      </c>
      <c r="CF229" s="419">
        <v>8052</v>
      </c>
      <c r="CG229" s="419">
        <v>8164</v>
      </c>
      <c r="CH229" s="419">
        <v>8274</v>
      </c>
      <c r="CI229" s="419">
        <v>8380</v>
      </c>
      <c r="CJ229" s="419">
        <v>8482</v>
      </c>
      <c r="CK229" s="419">
        <v>8581</v>
      </c>
      <c r="CL229" s="419">
        <v>8676</v>
      </c>
      <c r="CM229" s="419">
        <v>8768</v>
      </c>
      <c r="CN229" s="419">
        <v>8855</v>
      </c>
      <c r="CO229" s="419">
        <v>8938</v>
      </c>
      <c r="CP229" s="419">
        <v>9017</v>
      </c>
      <c r="CQ229" s="419">
        <v>9091</v>
      </c>
      <c r="CR229" s="419">
        <v>9162</v>
      </c>
      <c r="CS229" s="419">
        <v>9229</v>
      </c>
      <c r="CT229" s="419">
        <v>9292</v>
      </c>
      <c r="CU229" s="419">
        <v>9351</v>
      </c>
      <c r="CV229" s="419">
        <v>9407</v>
      </c>
      <c r="CW229" s="419">
        <v>9459</v>
      </c>
      <c r="CX229" s="419">
        <v>9510</v>
      </c>
      <c r="CY229" s="419">
        <v>9560</v>
      </c>
      <c r="CZ229" s="419">
        <v>9612</v>
      </c>
      <c r="DA229" s="419">
        <v>9665</v>
      </c>
      <c r="DB229" s="419">
        <v>9726</v>
      </c>
      <c r="DC229" s="419">
        <v>9815</v>
      </c>
      <c r="DD229" s="419">
        <v>0</v>
      </c>
      <c r="DE229" s="419">
        <v>0</v>
      </c>
      <c r="DF229" s="419">
        <v>0</v>
      </c>
      <c r="DG229" s="419">
        <v>0</v>
      </c>
      <c r="DH229" s="419">
        <v>0</v>
      </c>
      <c r="DI229" s="419">
        <v>0</v>
      </c>
      <c r="DJ229" s="419">
        <v>0</v>
      </c>
      <c r="DK229" s="416"/>
    </row>
    <row r="230" spans="1:115" s="420" customFormat="1" ht="16.149999999999999" hidden="1">
      <c r="A230" s="423" t="s">
        <v>15</v>
      </c>
      <c r="B230" s="423">
        <v>2</v>
      </c>
      <c r="C230" s="418" t="s">
        <v>12</v>
      </c>
      <c r="D230" s="419">
        <v>0</v>
      </c>
      <c r="E230" s="419">
        <v>62</v>
      </c>
      <c r="F230" s="419">
        <v>216</v>
      </c>
      <c r="G230" s="419">
        <v>374</v>
      </c>
      <c r="H230" s="419">
        <v>537</v>
      </c>
      <c r="I230" s="419">
        <v>704</v>
      </c>
      <c r="J230" s="419">
        <v>876</v>
      </c>
      <c r="K230" s="419">
        <v>1052</v>
      </c>
      <c r="L230" s="419">
        <v>1234</v>
      </c>
      <c r="M230" s="419">
        <v>1420</v>
      </c>
      <c r="N230" s="419">
        <v>1611</v>
      </c>
      <c r="O230" s="419">
        <v>1654</v>
      </c>
      <c r="P230" s="419">
        <v>1698</v>
      </c>
      <c r="Q230" s="419">
        <v>1743</v>
      </c>
      <c r="R230" s="419">
        <v>1789</v>
      </c>
      <c r="S230" s="419">
        <v>1837</v>
      </c>
      <c r="T230" s="419">
        <v>1886</v>
      </c>
      <c r="U230" s="419">
        <v>1936</v>
      </c>
      <c r="V230" s="419">
        <v>1987</v>
      </c>
      <c r="W230" s="419">
        <v>2040</v>
      </c>
      <c r="X230" s="419">
        <v>2094</v>
      </c>
      <c r="Y230" s="419">
        <v>2150</v>
      </c>
      <c r="Z230" s="419">
        <v>2207</v>
      </c>
      <c r="AA230" s="419">
        <v>2265</v>
      </c>
      <c r="AB230" s="419">
        <v>2325</v>
      </c>
      <c r="AC230" s="419">
        <v>2386</v>
      </c>
      <c r="AD230" s="419">
        <v>2449</v>
      </c>
      <c r="AE230" s="419">
        <v>2514</v>
      </c>
      <c r="AF230" s="419">
        <v>2580</v>
      </c>
      <c r="AG230" s="419">
        <v>2647</v>
      </c>
      <c r="AH230" s="419">
        <v>2717</v>
      </c>
      <c r="AI230" s="419">
        <v>2787</v>
      </c>
      <c r="AJ230" s="419">
        <v>2860</v>
      </c>
      <c r="AK230" s="419">
        <v>2935</v>
      </c>
      <c r="AL230" s="419">
        <v>3011</v>
      </c>
      <c r="AM230" s="419">
        <v>3088</v>
      </c>
      <c r="AN230" s="419">
        <v>3168</v>
      </c>
      <c r="AO230" s="419">
        <v>3249</v>
      </c>
      <c r="AP230" s="419">
        <v>3333</v>
      </c>
      <c r="AQ230" s="419">
        <v>3418</v>
      </c>
      <c r="AR230" s="419">
        <v>3504</v>
      </c>
      <c r="AS230" s="419">
        <v>3593</v>
      </c>
      <c r="AT230" s="419">
        <v>3684</v>
      </c>
      <c r="AU230" s="419">
        <v>3776</v>
      </c>
      <c r="AV230" s="419">
        <v>3871</v>
      </c>
      <c r="AW230" s="419">
        <v>3968</v>
      </c>
      <c r="AX230" s="419">
        <v>4068</v>
      </c>
      <c r="AY230" s="419">
        <v>4169</v>
      </c>
      <c r="AZ230" s="419">
        <v>4273</v>
      </c>
      <c r="BA230" s="419">
        <v>4378</v>
      </c>
      <c r="BB230" s="419">
        <v>4485</v>
      </c>
      <c r="BC230" s="419">
        <v>4595</v>
      </c>
      <c r="BD230" s="419">
        <v>4707</v>
      </c>
      <c r="BE230" s="419">
        <v>4821</v>
      </c>
      <c r="BF230" s="419">
        <v>4936</v>
      </c>
      <c r="BG230" s="419">
        <v>5053</v>
      </c>
      <c r="BH230" s="419">
        <v>5173</v>
      </c>
      <c r="BI230" s="419">
        <v>5294</v>
      </c>
      <c r="BJ230" s="419">
        <v>5418</v>
      </c>
      <c r="BK230" s="419">
        <v>5541</v>
      </c>
      <c r="BL230" s="419">
        <v>5666</v>
      </c>
      <c r="BM230" s="419">
        <v>5792</v>
      </c>
      <c r="BN230" s="419">
        <v>5920</v>
      </c>
      <c r="BO230" s="419">
        <v>6049</v>
      </c>
      <c r="BP230" s="419">
        <v>6176</v>
      </c>
      <c r="BQ230" s="419">
        <v>6305</v>
      </c>
      <c r="BR230" s="419">
        <v>6434</v>
      </c>
      <c r="BS230" s="419">
        <v>6562</v>
      </c>
      <c r="BT230" s="419">
        <v>6691</v>
      </c>
      <c r="BU230" s="419">
        <v>6821</v>
      </c>
      <c r="BV230" s="419">
        <v>6950</v>
      </c>
      <c r="BW230" s="419">
        <v>7079</v>
      </c>
      <c r="BX230" s="419">
        <v>7206</v>
      </c>
      <c r="BY230" s="419">
        <v>7332</v>
      </c>
      <c r="BZ230" s="419">
        <v>7456</v>
      </c>
      <c r="CA230" s="419">
        <v>7579</v>
      </c>
      <c r="CB230" s="419">
        <v>7700</v>
      </c>
      <c r="CC230" s="419">
        <v>7820</v>
      </c>
      <c r="CD230" s="419">
        <v>7937</v>
      </c>
      <c r="CE230" s="419">
        <v>8052</v>
      </c>
      <c r="CF230" s="419">
        <v>8164</v>
      </c>
      <c r="CG230" s="419">
        <v>8274</v>
      </c>
      <c r="CH230" s="419">
        <v>8380</v>
      </c>
      <c r="CI230" s="419">
        <v>8482</v>
      </c>
      <c r="CJ230" s="419">
        <v>8581</v>
      </c>
      <c r="CK230" s="419">
        <v>8676</v>
      </c>
      <c r="CL230" s="419">
        <v>8768</v>
      </c>
      <c r="CM230" s="419">
        <v>8855</v>
      </c>
      <c r="CN230" s="419">
        <v>8938</v>
      </c>
      <c r="CO230" s="419">
        <v>9017</v>
      </c>
      <c r="CP230" s="419">
        <v>9091</v>
      </c>
      <c r="CQ230" s="419">
        <v>9162</v>
      </c>
      <c r="CR230" s="419">
        <v>9229</v>
      </c>
      <c r="CS230" s="419">
        <v>9292</v>
      </c>
      <c r="CT230" s="419">
        <v>9351</v>
      </c>
      <c r="CU230" s="419">
        <v>9407</v>
      </c>
      <c r="CV230" s="419">
        <v>9459</v>
      </c>
      <c r="CW230" s="419">
        <v>9510</v>
      </c>
      <c r="CX230" s="419">
        <v>9560</v>
      </c>
      <c r="CY230" s="419">
        <v>9612</v>
      </c>
      <c r="CZ230" s="419">
        <v>9665</v>
      </c>
      <c r="DA230" s="419">
        <v>9726</v>
      </c>
      <c r="DB230" s="419">
        <v>9815</v>
      </c>
      <c r="DC230" s="419">
        <v>0</v>
      </c>
      <c r="DD230" s="419">
        <v>0</v>
      </c>
      <c r="DE230" s="419">
        <v>0</v>
      </c>
      <c r="DF230" s="419">
        <v>0</v>
      </c>
      <c r="DG230" s="419">
        <v>0</v>
      </c>
      <c r="DH230" s="419">
        <v>0</v>
      </c>
      <c r="DI230" s="419">
        <v>0</v>
      </c>
      <c r="DJ230" s="419">
        <v>0</v>
      </c>
      <c r="DK230" s="416"/>
    </row>
    <row r="231" spans="1:115" s="420" customFormat="1" ht="16.149999999999999" hidden="1">
      <c r="A231" s="423" t="s">
        <v>15</v>
      </c>
      <c r="B231" s="423">
        <v>2</v>
      </c>
      <c r="C231" s="418" t="s">
        <v>13</v>
      </c>
      <c r="D231" s="419">
        <v>0</v>
      </c>
      <c r="E231" s="419">
        <v>63</v>
      </c>
      <c r="F231" s="419">
        <v>222</v>
      </c>
      <c r="G231" s="419">
        <v>384</v>
      </c>
      <c r="H231" s="419">
        <v>552</v>
      </c>
      <c r="I231" s="419">
        <v>723</v>
      </c>
      <c r="J231" s="419">
        <v>900</v>
      </c>
      <c r="K231" s="419">
        <v>1081</v>
      </c>
      <c r="L231" s="419">
        <v>1267</v>
      </c>
      <c r="M231" s="419">
        <v>1458</v>
      </c>
      <c r="N231" s="419">
        <v>1654</v>
      </c>
      <c r="O231" s="419">
        <v>1698</v>
      </c>
      <c r="P231" s="419">
        <v>1743</v>
      </c>
      <c r="Q231" s="419">
        <v>1789</v>
      </c>
      <c r="R231" s="419">
        <v>1837</v>
      </c>
      <c r="S231" s="419">
        <v>1886</v>
      </c>
      <c r="T231" s="419">
        <v>1936</v>
      </c>
      <c r="U231" s="419">
        <v>1987</v>
      </c>
      <c r="V231" s="419">
        <v>2040</v>
      </c>
      <c r="W231" s="419">
        <v>2094</v>
      </c>
      <c r="X231" s="419">
        <v>2150</v>
      </c>
      <c r="Y231" s="419">
        <v>2207</v>
      </c>
      <c r="Z231" s="419">
        <v>2265</v>
      </c>
      <c r="AA231" s="419">
        <v>2325</v>
      </c>
      <c r="AB231" s="419">
        <v>2386</v>
      </c>
      <c r="AC231" s="419">
        <v>2449</v>
      </c>
      <c r="AD231" s="419">
        <v>2514</v>
      </c>
      <c r="AE231" s="419">
        <v>2580</v>
      </c>
      <c r="AF231" s="419">
        <v>2647</v>
      </c>
      <c r="AG231" s="419">
        <v>2717</v>
      </c>
      <c r="AH231" s="419">
        <v>2787</v>
      </c>
      <c r="AI231" s="419">
        <v>2860</v>
      </c>
      <c r="AJ231" s="419">
        <v>2935</v>
      </c>
      <c r="AK231" s="419">
        <v>3011</v>
      </c>
      <c r="AL231" s="419">
        <v>3088</v>
      </c>
      <c r="AM231" s="419">
        <v>3168</v>
      </c>
      <c r="AN231" s="419">
        <v>3249</v>
      </c>
      <c r="AO231" s="419">
        <v>3333</v>
      </c>
      <c r="AP231" s="419">
        <v>3418</v>
      </c>
      <c r="AQ231" s="419">
        <v>3504</v>
      </c>
      <c r="AR231" s="419">
        <v>3593</v>
      </c>
      <c r="AS231" s="419">
        <v>3684</v>
      </c>
      <c r="AT231" s="419">
        <v>3776</v>
      </c>
      <c r="AU231" s="419">
        <v>3871</v>
      </c>
      <c r="AV231" s="419">
        <v>3968</v>
      </c>
      <c r="AW231" s="419">
        <v>4068</v>
      </c>
      <c r="AX231" s="419">
        <v>4169</v>
      </c>
      <c r="AY231" s="419">
        <v>4273</v>
      </c>
      <c r="AZ231" s="419">
        <v>4378</v>
      </c>
      <c r="BA231" s="419">
        <v>4485</v>
      </c>
      <c r="BB231" s="419">
        <v>4595</v>
      </c>
      <c r="BC231" s="419">
        <v>4707</v>
      </c>
      <c r="BD231" s="419">
        <v>4821</v>
      </c>
      <c r="BE231" s="419">
        <v>4936</v>
      </c>
      <c r="BF231" s="419">
        <v>5053</v>
      </c>
      <c r="BG231" s="419">
        <v>5173</v>
      </c>
      <c r="BH231" s="419">
        <v>5294</v>
      </c>
      <c r="BI231" s="419">
        <v>5418</v>
      </c>
      <c r="BJ231" s="419">
        <v>5541</v>
      </c>
      <c r="BK231" s="419">
        <v>5666</v>
      </c>
      <c r="BL231" s="419">
        <v>5792</v>
      </c>
      <c r="BM231" s="419">
        <v>5920</v>
      </c>
      <c r="BN231" s="419">
        <v>6049</v>
      </c>
      <c r="BO231" s="419">
        <v>6176</v>
      </c>
      <c r="BP231" s="419">
        <v>6305</v>
      </c>
      <c r="BQ231" s="419">
        <v>6434</v>
      </c>
      <c r="BR231" s="419">
        <v>6562</v>
      </c>
      <c r="BS231" s="419">
        <v>6691</v>
      </c>
      <c r="BT231" s="419">
        <v>6821</v>
      </c>
      <c r="BU231" s="419">
        <v>6950</v>
      </c>
      <c r="BV231" s="419">
        <v>7079</v>
      </c>
      <c r="BW231" s="419">
        <v>7206</v>
      </c>
      <c r="BX231" s="419">
        <v>7332</v>
      </c>
      <c r="BY231" s="419">
        <v>7456</v>
      </c>
      <c r="BZ231" s="419">
        <v>7579</v>
      </c>
      <c r="CA231" s="419">
        <v>7700</v>
      </c>
      <c r="CB231" s="419">
        <v>7820</v>
      </c>
      <c r="CC231" s="419">
        <v>7937</v>
      </c>
      <c r="CD231" s="419">
        <v>8052</v>
      </c>
      <c r="CE231" s="419">
        <v>8164</v>
      </c>
      <c r="CF231" s="419">
        <v>8274</v>
      </c>
      <c r="CG231" s="419">
        <v>8380</v>
      </c>
      <c r="CH231" s="419">
        <v>8482</v>
      </c>
      <c r="CI231" s="419">
        <v>8581</v>
      </c>
      <c r="CJ231" s="419">
        <v>8676</v>
      </c>
      <c r="CK231" s="419">
        <v>8768</v>
      </c>
      <c r="CL231" s="419">
        <v>8855</v>
      </c>
      <c r="CM231" s="419">
        <v>8938</v>
      </c>
      <c r="CN231" s="419">
        <v>9017</v>
      </c>
      <c r="CO231" s="419">
        <v>9091</v>
      </c>
      <c r="CP231" s="419">
        <v>9162</v>
      </c>
      <c r="CQ231" s="419">
        <v>9229</v>
      </c>
      <c r="CR231" s="419">
        <v>9292</v>
      </c>
      <c r="CS231" s="419">
        <v>9351</v>
      </c>
      <c r="CT231" s="419">
        <v>9407</v>
      </c>
      <c r="CU231" s="419">
        <v>9459</v>
      </c>
      <c r="CV231" s="419">
        <v>9510</v>
      </c>
      <c r="CW231" s="419">
        <v>9560</v>
      </c>
      <c r="CX231" s="419">
        <v>9612</v>
      </c>
      <c r="CY231" s="419">
        <v>9665</v>
      </c>
      <c r="CZ231" s="419">
        <v>9726</v>
      </c>
      <c r="DA231" s="419">
        <v>9815</v>
      </c>
      <c r="DB231" s="419">
        <v>0</v>
      </c>
      <c r="DC231" s="419">
        <v>0</v>
      </c>
      <c r="DD231" s="419">
        <v>0</v>
      </c>
      <c r="DE231" s="419">
        <v>0</v>
      </c>
      <c r="DF231" s="419">
        <v>0</v>
      </c>
      <c r="DG231" s="419">
        <v>0</v>
      </c>
      <c r="DH231" s="419">
        <v>0</v>
      </c>
      <c r="DI231" s="419">
        <v>0</v>
      </c>
      <c r="DJ231" s="419">
        <v>0</v>
      </c>
      <c r="DK231" s="416"/>
    </row>
    <row r="232" spans="1:115" s="420" customFormat="1" ht="16.149999999999999" hidden="1">
      <c r="A232" s="423" t="s">
        <v>15</v>
      </c>
      <c r="B232" s="423">
        <v>2</v>
      </c>
      <c r="C232" s="418" t="s">
        <v>14</v>
      </c>
      <c r="D232" s="419">
        <v>0</v>
      </c>
      <c r="E232" s="419">
        <v>65</v>
      </c>
      <c r="F232" s="419">
        <v>228</v>
      </c>
      <c r="G232" s="419">
        <v>395</v>
      </c>
      <c r="H232" s="419">
        <v>567</v>
      </c>
      <c r="I232" s="419">
        <v>743</v>
      </c>
      <c r="J232" s="419">
        <v>924</v>
      </c>
      <c r="K232" s="419">
        <v>1110</v>
      </c>
      <c r="L232" s="419">
        <v>1300</v>
      </c>
      <c r="M232" s="419">
        <v>1496</v>
      </c>
      <c r="N232" s="419">
        <v>1698</v>
      </c>
      <c r="O232" s="419">
        <v>1743</v>
      </c>
      <c r="P232" s="419">
        <v>1789</v>
      </c>
      <c r="Q232" s="419">
        <v>1837</v>
      </c>
      <c r="R232" s="419">
        <v>1886</v>
      </c>
      <c r="S232" s="419">
        <v>1936</v>
      </c>
      <c r="T232" s="419">
        <v>1987</v>
      </c>
      <c r="U232" s="419">
        <v>2040</v>
      </c>
      <c r="V232" s="419">
        <v>2094</v>
      </c>
      <c r="W232" s="419">
        <v>2150</v>
      </c>
      <c r="X232" s="419">
        <v>2207</v>
      </c>
      <c r="Y232" s="419">
        <v>2265</v>
      </c>
      <c r="Z232" s="419">
        <v>2325</v>
      </c>
      <c r="AA232" s="419">
        <v>2386</v>
      </c>
      <c r="AB232" s="419">
        <v>2449</v>
      </c>
      <c r="AC232" s="419">
        <v>2514</v>
      </c>
      <c r="AD232" s="419">
        <v>2580</v>
      </c>
      <c r="AE232" s="419">
        <v>2647</v>
      </c>
      <c r="AF232" s="419">
        <v>2717</v>
      </c>
      <c r="AG232" s="419">
        <v>2787</v>
      </c>
      <c r="AH232" s="419">
        <v>2860</v>
      </c>
      <c r="AI232" s="419">
        <v>2935</v>
      </c>
      <c r="AJ232" s="419">
        <v>3011</v>
      </c>
      <c r="AK232" s="419">
        <v>3088</v>
      </c>
      <c r="AL232" s="419">
        <v>3168</v>
      </c>
      <c r="AM232" s="419">
        <v>3249</v>
      </c>
      <c r="AN232" s="419">
        <v>3333</v>
      </c>
      <c r="AO232" s="419">
        <v>3418</v>
      </c>
      <c r="AP232" s="419">
        <v>3504</v>
      </c>
      <c r="AQ232" s="419">
        <v>3593</v>
      </c>
      <c r="AR232" s="419">
        <v>3684</v>
      </c>
      <c r="AS232" s="419">
        <v>3776</v>
      </c>
      <c r="AT232" s="419">
        <v>3871</v>
      </c>
      <c r="AU232" s="419">
        <v>3968</v>
      </c>
      <c r="AV232" s="419">
        <v>4068</v>
      </c>
      <c r="AW232" s="419">
        <v>4169</v>
      </c>
      <c r="AX232" s="419">
        <v>4273</v>
      </c>
      <c r="AY232" s="419">
        <v>4378</v>
      </c>
      <c r="AZ232" s="419">
        <v>4485</v>
      </c>
      <c r="BA232" s="419">
        <v>4595</v>
      </c>
      <c r="BB232" s="419">
        <v>4707</v>
      </c>
      <c r="BC232" s="419">
        <v>4821</v>
      </c>
      <c r="BD232" s="419">
        <v>4936</v>
      </c>
      <c r="BE232" s="419">
        <v>5053</v>
      </c>
      <c r="BF232" s="419">
        <v>5173</v>
      </c>
      <c r="BG232" s="419">
        <v>5294</v>
      </c>
      <c r="BH232" s="419">
        <v>5418</v>
      </c>
      <c r="BI232" s="419">
        <v>5541</v>
      </c>
      <c r="BJ232" s="419">
        <v>5666</v>
      </c>
      <c r="BK232" s="419">
        <v>5792</v>
      </c>
      <c r="BL232" s="419">
        <v>5920</v>
      </c>
      <c r="BM232" s="419">
        <v>6049</v>
      </c>
      <c r="BN232" s="419">
        <v>6176</v>
      </c>
      <c r="BO232" s="419">
        <v>6305</v>
      </c>
      <c r="BP232" s="419">
        <v>6434</v>
      </c>
      <c r="BQ232" s="419">
        <v>6562</v>
      </c>
      <c r="BR232" s="419">
        <v>6691</v>
      </c>
      <c r="BS232" s="419">
        <v>6821</v>
      </c>
      <c r="BT232" s="419">
        <v>6950</v>
      </c>
      <c r="BU232" s="419">
        <v>7079</v>
      </c>
      <c r="BV232" s="419">
        <v>7206</v>
      </c>
      <c r="BW232" s="419">
        <v>7332</v>
      </c>
      <c r="BX232" s="419">
        <v>7456</v>
      </c>
      <c r="BY232" s="419">
        <v>7579</v>
      </c>
      <c r="BZ232" s="419">
        <v>7700</v>
      </c>
      <c r="CA232" s="419">
        <v>7820</v>
      </c>
      <c r="CB232" s="419">
        <v>7937</v>
      </c>
      <c r="CC232" s="419">
        <v>8052</v>
      </c>
      <c r="CD232" s="419">
        <v>8164</v>
      </c>
      <c r="CE232" s="419">
        <v>8274</v>
      </c>
      <c r="CF232" s="419">
        <v>8380</v>
      </c>
      <c r="CG232" s="419">
        <v>8482</v>
      </c>
      <c r="CH232" s="419">
        <v>8581</v>
      </c>
      <c r="CI232" s="419">
        <v>8676</v>
      </c>
      <c r="CJ232" s="419">
        <v>8768</v>
      </c>
      <c r="CK232" s="419">
        <v>8855</v>
      </c>
      <c r="CL232" s="419">
        <v>8938</v>
      </c>
      <c r="CM232" s="419">
        <v>9017</v>
      </c>
      <c r="CN232" s="419">
        <v>9091</v>
      </c>
      <c r="CO232" s="419">
        <v>9162</v>
      </c>
      <c r="CP232" s="419">
        <v>9229</v>
      </c>
      <c r="CQ232" s="419">
        <v>9292</v>
      </c>
      <c r="CR232" s="419">
        <v>9351</v>
      </c>
      <c r="CS232" s="419">
        <v>9407</v>
      </c>
      <c r="CT232" s="419">
        <v>9459</v>
      </c>
      <c r="CU232" s="419">
        <v>9510</v>
      </c>
      <c r="CV232" s="419">
        <v>9560</v>
      </c>
      <c r="CW232" s="419">
        <v>9612</v>
      </c>
      <c r="CX232" s="419">
        <v>9665</v>
      </c>
      <c r="CY232" s="419">
        <v>9726</v>
      </c>
      <c r="CZ232" s="419">
        <v>9815</v>
      </c>
      <c r="DA232" s="419">
        <v>0</v>
      </c>
      <c r="DB232" s="419">
        <v>0</v>
      </c>
      <c r="DC232" s="419">
        <v>0</v>
      </c>
      <c r="DD232" s="419">
        <v>0</v>
      </c>
      <c r="DE232" s="419">
        <v>0</v>
      </c>
      <c r="DF232" s="419">
        <v>0</v>
      </c>
      <c r="DG232" s="419">
        <v>0</v>
      </c>
      <c r="DH232" s="419">
        <v>0</v>
      </c>
      <c r="DI232" s="419">
        <v>0</v>
      </c>
      <c r="DJ232" s="419">
        <v>0</v>
      </c>
      <c r="DK232" s="416"/>
    </row>
    <row r="233" spans="1:115" s="420" customFormat="1" ht="16.149999999999999" hidden="1">
      <c r="A233" s="423" t="s">
        <v>15</v>
      </c>
      <c r="B233" s="423">
        <v>2</v>
      </c>
      <c r="C233" s="418" t="s">
        <v>15</v>
      </c>
      <c r="D233" s="419">
        <v>0</v>
      </c>
      <c r="E233" s="419">
        <v>67</v>
      </c>
      <c r="F233" s="419">
        <v>234</v>
      </c>
      <c r="G233" s="419">
        <v>406</v>
      </c>
      <c r="H233" s="419">
        <v>582</v>
      </c>
      <c r="I233" s="419">
        <v>763</v>
      </c>
      <c r="J233" s="419">
        <v>948</v>
      </c>
      <c r="K233" s="419">
        <v>1139</v>
      </c>
      <c r="L233" s="419">
        <v>1335</v>
      </c>
      <c r="M233" s="419">
        <v>1536</v>
      </c>
      <c r="N233" s="419">
        <v>1743</v>
      </c>
      <c r="O233" s="419">
        <v>1789</v>
      </c>
      <c r="P233" s="419">
        <v>1837</v>
      </c>
      <c r="Q233" s="419">
        <v>1886</v>
      </c>
      <c r="R233" s="419">
        <v>1936</v>
      </c>
      <c r="S233" s="419">
        <v>1987</v>
      </c>
      <c r="T233" s="419">
        <v>2040</v>
      </c>
      <c r="U233" s="419">
        <v>2094</v>
      </c>
      <c r="V233" s="419">
        <v>2150</v>
      </c>
      <c r="W233" s="419">
        <v>2207</v>
      </c>
      <c r="X233" s="419">
        <v>2265</v>
      </c>
      <c r="Y233" s="419">
        <v>2325</v>
      </c>
      <c r="Z233" s="419">
        <v>2386</v>
      </c>
      <c r="AA233" s="419">
        <v>2449</v>
      </c>
      <c r="AB233" s="419">
        <v>2514</v>
      </c>
      <c r="AC233" s="419">
        <v>2580</v>
      </c>
      <c r="AD233" s="419">
        <v>2647</v>
      </c>
      <c r="AE233" s="419">
        <v>2717</v>
      </c>
      <c r="AF233" s="419">
        <v>2787</v>
      </c>
      <c r="AG233" s="419">
        <v>2860</v>
      </c>
      <c r="AH233" s="419">
        <v>2935</v>
      </c>
      <c r="AI233" s="419">
        <v>3011</v>
      </c>
      <c r="AJ233" s="419">
        <v>3088</v>
      </c>
      <c r="AK233" s="419">
        <v>3168</v>
      </c>
      <c r="AL233" s="419">
        <v>3249</v>
      </c>
      <c r="AM233" s="419">
        <v>3333</v>
      </c>
      <c r="AN233" s="419">
        <v>3418</v>
      </c>
      <c r="AO233" s="419">
        <v>3504</v>
      </c>
      <c r="AP233" s="419">
        <v>3593</v>
      </c>
      <c r="AQ233" s="419">
        <v>3684</v>
      </c>
      <c r="AR233" s="419">
        <v>3776</v>
      </c>
      <c r="AS233" s="419">
        <v>3871</v>
      </c>
      <c r="AT233" s="419">
        <v>3968</v>
      </c>
      <c r="AU233" s="419">
        <v>4068</v>
      </c>
      <c r="AV233" s="419">
        <v>4169</v>
      </c>
      <c r="AW233" s="419">
        <v>4273</v>
      </c>
      <c r="AX233" s="419">
        <v>4378</v>
      </c>
      <c r="AY233" s="419">
        <v>4485</v>
      </c>
      <c r="AZ233" s="419">
        <v>4595</v>
      </c>
      <c r="BA233" s="419">
        <v>4707</v>
      </c>
      <c r="BB233" s="419">
        <v>4821</v>
      </c>
      <c r="BC233" s="419">
        <v>4936</v>
      </c>
      <c r="BD233" s="419">
        <v>5053</v>
      </c>
      <c r="BE233" s="419">
        <v>5173</v>
      </c>
      <c r="BF233" s="419">
        <v>5294</v>
      </c>
      <c r="BG233" s="419">
        <v>5418</v>
      </c>
      <c r="BH233" s="419">
        <v>5541</v>
      </c>
      <c r="BI233" s="419">
        <v>5666</v>
      </c>
      <c r="BJ233" s="419">
        <v>5792</v>
      </c>
      <c r="BK233" s="419">
        <v>5920</v>
      </c>
      <c r="BL233" s="419">
        <v>6049</v>
      </c>
      <c r="BM233" s="419">
        <v>6176</v>
      </c>
      <c r="BN233" s="419">
        <v>6305</v>
      </c>
      <c r="BO233" s="419">
        <v>6434</v>
      </c>
      <c r="BP233" s="419">
        <v>6562</v>
      </c>
      <c r="BQ233" s="419">
        <v>6691</v>
      </c>
      <c r="BR233" s="419">
        <v>6821</v>
      </c>
      <c r="BS233" s="419">
        <v>6950</v>
      </c>
      <c r="BT233" s="419">
        <v>7079</v>
      </c>
      <c r="BU233" s="419">
        <v>7206</v>
      </c>
      <c r="BV233" s="419">
        <v>7332</v>
      </c>
      <c r="BW233" s="419">
        <v>7456</v>
      </c>
      <c r="BX233" s="419">
        <v>7579</v>
      </c>
      <c r="BY233" s="419">
        <v>7700</v>
      </c>
      <c r="BZ233" s="419">
        <v>7820</v>
      </c>
      <c r="CA233" s="419">
        <v>7937</v>
      </c>
      <c r="CB233" s="419">
        <v>8052</v>
      </c>
      <c r="CC233" s="419">
        <v>8164</v>
      </c>
      <c r="CD233" s="419">
        <v>8274</v>
      </c>
      <c r="CE233" s="419">
        <v>8380</v>
      </c>
      <c r="CF233" s="419">
        <v>8482</v>
      </c>
      <c r="CG233" s="419">
        <v>8581</v>
      </c>
      <c r="CH233" s="419">
        <v>8676</v>
      </c>
      <c r="CI233" s="419">
        <v>8768</v>
      </c>
      <c r="CJ233" s="419">
        <v>8855</v>
      </c>
      <c r="CK233" s="419">
        <v>8938</v>
      </c>
      <c r="CL233" s="419">
        <v>9017</v>
      </c>
      <c r="CM233" s="419">
        <v>9091</v>
      </c>
      <c r="CN233" s="419">
        <v>9162</v>
      </c>
      <c r="CO233" s="419">
        <v>9229</v>
      </c>
      <c r="CP233" s="419">
        <v>9292</v>
      </c>
      <c r="CQ233" s="419">
        <v>9351</v>
      </c>
      <c r="CR233" s="419">
        <v>9407</v>
      </c>
      <c r="CS233" s="419">
        <v>9459</v>
      </c>
      <c r="CT233" s="419">
        <v>9510</v>
      </c>
      <c r="CU233" s="419">
        <v>9560</v>
      </c>
      <c r="CV233" s="419">
        <v>9612</v>
      </c>
      <c r="CW233" s="419">
        <v>9665</v>
      </c>
      <c r="CX233" s="419">
        <v>9726</v>
      </c>
      <c r="CY233" s="419">
        <v>9815</v>
      </c>
      <c r="CZ233" s="419">
        <v>0</v>
      </c>
      <c r="DA233" s="419">
        <v>0</v>
      </c>
      <c r="DB233" s="419">
        <v>0</v>
      </c>
      <c r="DC233" s="419">
        <v>0</v>
      </c>
      <c r="DD233" s="419">
        <v>0</v>
      </c>
      <c r="DE233" s="419">
        <v>0</v>
      </c>
      <c r="DF233" s="419">
        <v>0</v>
      </c>
      <c r="DG233" s="419">
        <v>0</v>
      </c>
      <c r="DH233" s="419">
        <v>0</v>
      </c>
      <c r="DI233" s="419">
        <v>0</v>
      </c>
      <c r="DJ233" s="419">
        <v>0</v>
      </c>
      <c r="DK233" s="416"/>
    </row>
    <row r="234" spans="1:115" s="420" customFormat="1" ht="16.149999999999999" hidden="1">
      <c r="A234" s="423" t="s">
        <v>15</v>
      </c>
      <c r="B234" s="423">
        <v>2</v>
      </c>
      <c r="C234" s="418" t="s">
        <v>16</v>
      </c>
      <c r="D234" s="419">
        <v>0</v>
      </c>
      <c r="E234" s="419">
        <v>69</v>
      </c>
      <c r="F234" s="419">
        <v>240</v>
      </c>
      <c r="G234" s="419">
        <v>416</v>
      </c>
      <c r="H234" s="419">
        <v>597</v>
      </c>
      <c r="I234" s="419">
        <v>783</v>
      </c>
      <c r="J234" s="419">
        <v>974</v>
      </c>
      <c r="K234" s="419">
        <v>1169</v>
      </c>
      <c r="L234" s="419">
        <v>1370</v>
      </c>
      <c r="M234" s="419">
        <v>1577</v>
      </c>
      <c r="N234" s="419">
        <v>1789</v>
      </c>
      <c r="O234" s="419">
        <v>1837</v>
      </c>
      <c r="P234" s="419">
        <v>1886</v>
      </c>
      <c r="Q234" s="419">
        <v>1936</v>
      </c>
      <c r="R234" s="419">
        <v>1987</v>
      </c>
      <c r="S234" s="419">
        <v>2040</v>
      </c>
      <c r="T234" s="419">
        <v>2094</v>
      </c>
      <c r="U234" s="419">
        <v>2150</v>
      </c>
      <c r="V234" s="419">
        <v>2207</v>
      </c>
      <c r="W234" s="419">
        <v>2265</v>
      </c>
      <c r="X234" s="419">
        <v>2325</v>
      </c>
      <c r="Y234" s="419">
        <v>2386</v>
      </c>
      <c r="Z234" s="419">
        <v>2449</v>
      </c>
      <c r="AA234" s="419">
        <v>2514</v>
      </c>
      <c r="AB234" s="419">
        <v>2580</v>
      </c>
      <c r="AC234" s="419">
        <v>2647</v>
      </c>
      <c r="AD234" s="419">
        <v>2717</v>
      </c>
      <c r="AE234" s="419">
        <v>2787</v>
      </c>
      <c r="AF234" s="419">
        <v>2860</v>
      </c>
      <c r="AG234" s="419">
        <v>2935</v>
      </c>
      <c r="AH234" s="419">
        <v>3011</v>
      </c>
      <c r="AI234" s="419">
        <v>3088</v>
      </c>
      <c r="AJ234" s="419">
        <v>3168</v>
      </c>
      <c r="AK234" s="419">
        <v>3249</v>
      </c>
      <c r="AL234" s="419">
        <v>3333</v>
      </c>
      <c r="AM234" s="419">
        <v>3418</v>
      </c>
      <c r="AN234" s="419">
        <v>3504</v>
      </c>
      <c r="AO234" s="419">
        <v>3593</v>
      </c>
      <c r="AP234" s="419">
        <v>3684</v>
      </c>
      <c r="AQ234" s="419">
        <v>3776</v>
      </c>
      <c r="AR234" s="419">
        <v>3871</v>
      </c>
      <c r="AS234" s="419">
        <v>3968</v>
      </c>
      <c r="AT234" s="419">
        <v>4068</v>
      </c>
      <c r="AU234" s="419">
        <v>4169</v>
      </c>
      <c r="AV234" s="419">
        <v>4273</v>
      </c>
      <c r="AW234" s="419">
        <v>4378</v>
      </c>
      <c r="AX234" s="419">
        <v>4485</v>
      </c>
      <c r="AY234" s="419">
        <v>4595</v>
      </c>
      <c r="AZ234" s="419">
        <v>4707</v>
      </c>
      <c r="BA234" s="419">
        <v>4821</v>
      </c>
      <c r="BB234" s="419">
        <v>4936</v>
      </c>
      <c r="BC234" s="419">
        <v>5053</v>
      </c>
      <c r="BD234" s="419">
        <v>5173</v>
      </c>
      <c r="BE234" s="419">
        <v>5294</v>
      </c>
      <c r="BF234" s="419">
        <v>5418</v>
      </c>
      <c r="BG234" s="419">
        <v>5541</v>
      </c>
      <c r="BH234" s="419">
        <v>5666</v>
      </c>
      <c r="BI234" s="419">
        <v>5792</v>
      </c>
      <c r="BJ234" s="419">
        <v>5920</v>
      </c>
      <c r="BK234" s="419">
        <v>6049</v>
      </c>
      <c r="BL234" s="419">
        <v>6176</v>
      </c>
      <c r="BM234" s="419">
        <v>6305</v>
      </c>
      <c r="BN234" s="419">
        <v>6434</v>
      </c>
      <c r="BO234" s="419">
        <v>6562</v>
      </c>
      <c r="BP234" s="419">
        <v>6691</v>
      </c>
      <c r="BQ234" s="419">
        <v>6821</v>
      </c>
      <c r="BR234" s="419">
        <v>6950</v>
      </c>
      <c r="BS234" s="419">
        <v>7079</v>
      </c>
      <c r="BT234" s="419">
        <v>7206</v>
      </c>
      <c r="BU234" s="419">
        <v>7332</v>
      </c>
      <c r="BV234" s="419">
        <v>7456</v>
      </c>
      <c r="BW234" s="419">
        <v>7579</v>
      </c>
      <c r="BX234" s="419">
        <v>7700</v>
      </c>
      <c r="BY234" s="419">
        <v>7820</v>
      </c>
      <c r="BZ234" s="419">
        <v>7937</v>
      </c>
      <c r="CA234" s="419">
        <v>8052</v>
      </c>
      <c r="CB234" s="419">
        <v>8164</v>
      </c>
      <c r="CC234" s="419">
        <v>8274</v>
      </c>
      <c r="CD234" s="419">
        <v>8380</v>
      </c>
      <c r="CE234" s="419">
        <v>8482</v>
      </c>
      <c r="CF234" s="419">
        <v>8581</v>
      </c>
      <c r="CG234" s="419">
        <v>8676</v>
      </c>
      <c r="CH234" s="419">
        <v>8768</v>
      </c>
      <c r="CI234" s="419">
        <v>8855</v>
      </c>
      <c r="CJ234" s="419">
        <v>8938</v>
      </c>
      <c r="CK234" s="419">
        <v>9017</v>
      </c>
      <c r="CL234" s="419">
        <v>9091</v>
      </c>
      <c r="CM234" s="419">
        <v>9162</v>
      </c>
      <c r="CN234" s="419">
        <v>9229</v>
      </c>
      <c r="CO234" s="419">
        <v>9292</v>
      </c>
      <c r="CP234" s="419">
        <v>9351</v>
      </c>
      <c r="CQ234" s="419">
        <v>9407</v>
      </c>
      <c r="CR234" s="419">
        <v>9459</v>
      </c>
      <c r="CS234" s="419">
        <v>9510</v>
      </c>
      <c r="CT234" s="419">
        <v>9560</v>
      </c>
      <c r="CU234" s="419">
        <v>9612</v>
      </c>
      <c r="CV234" s="419">
        <v>9665</v>
      </c>
      <c r="CW234" s="419">
        <v>9726</v>
      </c>
      <c r="CX234" s="419">
        <v>9815</v>
      </c>
      <c r="CY234" s="419">
        <v>0</v>
      </c>
      <c r="CZ234" s="419">
        <v>0</v>
      </c>
      <c r="DA234" s="419">
        <v>0</v>
      </c>
      <c r="DB234" s="419">
        <v>0</v>
      </c>
      <c r="DC234" s="419">
        <v>0</v>
      </c>
      <c r="DD234" s="419">
        <v>0</v>
      </c>
      <c r="DE234" s="419">
        <v>0</v>
      </c>
      <c r="DF234" s="419">
        <v>0</v>
      </c>
      <c r="DG234" s="419">
        <v>0</v>
      </c>
      <c r="DH234" s="419">
        <v>0</v>
      </c>
      <c r="DI234" s="419">
        <v>0</v>
      </c>
      <c r="DJ234" s="419">
        <v>0</v>
      </c>
      <c r="DK234" s="416"/>
    </row>
    <row r="235" spans="1:115" s="420" customFormat="1" ht="16.149999999999999" hidden="1">
      <c r="A235" s="423" t="s">
        <v>15</v>
      </c>
      <c r="B235" s="423">
        <v>2</v>
      </c>
      <c r="C235" s="418" t="s">
        <v>17</v>
      </c>
      <c r="D235" s="419">
        <v>0</v>
      </c>
      <c r="E235" s="419">
        <v>71</v>
      </c>
      <c r="F235" s="419">
        <v>247</v>
      </c>
      <c r="G235" s="419">
        <v>428</v>
      </c>
      <c r="H235" s="419">
        <v>613</v>
      </c>
      <c r="I235" s="419">
        <v>804</v>
      </c>
      <c r="J235" s="419">
        <v>999</v>
      </c>
      <c r="K235" s="419">
        <v>1200</v>
      </c>
      <c r="L235" s="419">
        <v>1407</v>
      </c>
      <c r="M235" s="419">
        <v>1619</v>
      </c>
      <c r="N235" s="419">
        <v>1837</v>
      </c>
      <c r="O235" s="419">
        <v>1886</v>
      </c>
      <c r="P235" s="419">
        <v>1936</v>
      </c>
      <c r="Q235" s="419">
        <v>1987</v>
      </c>
      <c r="R235" s="419">
        <v>2040</v>
      </c>
      <c r="S235" s="419">
        <v>2094</v>
      </c>
      <c r="T235" s="419">
        <v>2150</v>
      </c>
      <c r="U235" s="419">
        <v>2207</v>
      </c>
      <c r="V235" s="419">
        <v>2265</v>
      </c>
      <c r="W235" s="419">
        <v>2325</v>
      </c>
      <c r="X235" s="419">
        <v>2386</v>
      </c>
      <c r="Y235" s="419">
        <v>2449</v>
      </c>
      <c r="Z235" s="419">
        <v>2514</v>
      </c>
      <c r="AA235" s="419">
        <v>2580</v>
      </c>
      <c r="AB235" s="419">
        <v>2647</v>
      </c>
      <c r="AC235" s="419">
        <v>2717</v>
      </c>
      <c r="AD235" s="419">
        <v>2787</v>
      </c>
      <c r="AE235" s="419">
        <v>2860</v>
      </c>
      <c r="AF235" s="419">
        <v>2935</v>
      </c>
      <c r="AG235" s="419">
        <v>3011</v>
      </c>
      <c r="AH235" s="419">
        <v>3088</v>
      </c>
      <c r="AI235" s="419">
        <v>3168</v>
      </c>
      <c r="AJ235" s="419">
        <v>3249</v>
      </c>
      <c r="AK235" s="419">
        <v>3333</v>
      </c>
      <c r="AL235" s="419">
        <v>3418</v>
      </c>
      <c r="AM235" s="419">
        <v>3504</v>
      </c>
      <c r="AN235" s="419">
        <v>3593</v>
      </c>
      <c r="AO235" s="419">
        <v>3684</v>
      </c>
      <c r="AP235" s="419">
        <v>3776</v>
      </c>
      <c r="AQ235" s="419">
        <v>3871</v>
      </c>
      <c r="AR235" s="419">
        <v>3968</v>
      </c>
      <c r="AS235" s="419">
        <v>4068</v>
      </c>
      <c r="AT235" s="419">
        <v>4169</v>
      </c>
      <c r="AU235" s="419">
        <v>4273</v>
      </c>
      <c r="AV235" s="419">
        <v>4378</v>
      </c>
      <c r="AW235" s="419">
        <v>4485</v>
      </c>
      <c r="AX235" s="419">
        <v>4595</v>
      </c>
      <c r="AY235" s="419">
        <v>4707</v>
      </c>
      <c r="AZ235" s="419">
        <v>4821</v>
      </c>
      <c r="BA235" s="419">
        <v>4936</v>
      </c>
      <c r="BB235" s="419">
        <v>5053</v>
      </c>
      <c r="BC235" s="419">
        <v>5173</v>
      </c>
      <c r="BD235" s="419">
        <v>5294</v>
      </c>
      <c r="BE235" s="419">
        <v>5418</v>
      </c>
      <c r="BF235" s="419">
        <v>5541</v>
      </c>
      <c r="BG235" s="419">
        <v>5666</v>
      </c>
      <c r="BH235" s="419">
        <v>5792</v>
      </c>
      <c r="BI235" s="419">
        <v>5920</v>
      </c>
      <c r="BJ235" s="419">
        <v>6049</v>
      </c>
      <c r="BK235" s="419">
        <v>6176</v>
      </c>
      <c r="BL235" s="419">
        <v>6305</v>
      </c>
      <c r="BM235" s="419">
        <v>6434</v>
      </c>
      <c r="BN235" s="419">
        <v>6562</v>
      </c>
      <c r="BO235" s="419">
        <v>6691</v>
      </c>
      <c r="BP235" s="419">
        <v>6821</v>
      </c>
      <c r="BQ235" s="419">
        <v>6950</v>
      </c>
      <c r="BR235" s="419">
        <v>7079</v>
      </c>
      <c r="BS235" s="419">
        <v>7206</v>
      </c>
      <c r="BT235" s="419">
        <v>7332</v>
      </c>
      <c r="BU235" s="419">
        <v>7456</v>
      </c>
      <c r="BV235" s="419">
        <v>7579</v>
      </c>
      <c r="BW235" s="419">
        <v>7700</v>
      </c>
      <c r="BX235" s="419">
        <v>7820</v>
      </c>
      <c r="BY235" s="419">
        <v>7937</v>
      </c>
      <c r="BZ235" s="419">
        <v>8052</v>
      </c>
      <c r="CA235" s="419">
        <v>8164</v>
      </c>
      <c r="CB235" s="419">
        <v>8274</v>
      </c>
      <c r="CC235" s="419">
        <v>8380</v>
      </c>
      <c r="CD235" s="419">
        <v>8482</v>
      </c>
      <c r="CE235" s="419">
        <v>8581</v>
      </c>
      <c r="CF235" s="419">
        <v>8676</v>
      </c>
      <c r="CG235" s="419">
        <v>8768</v>
      </c>
      <c r="CH235" s="419">
        <v>8855</v>
      </c>
      <c r="CI235" s="419">
        <v>8938</v>
      </c>
      <c r="CJ235" s="419">
        <v>9017</v>
      </c>
      <c r="CK235" s="419">
        <v>9091</v>
      </c>
      <c r="CL235" s="419">
        <v>9162</v>
      </c>
      <c r="CM235" s="419">
        <v>9229</v>
      </c>
      <c r="CN235" s="419">
        <v>9292</v>
      </c>
      <c r="CO235" s="419">
        <v>9351</v>
      </c>
      <c r="CP235" s="419">
        <v>9407</v>
      </c>
      <c r="CQ235" s="419">
        <v>9459</v>
      </c>
      <c r="CR235" s="419">
        <v>9510</v>
      </c>
      <c r="CS235" s="419">
        <v>9560</v>
      </c>
      <c r="CT235" s="419">
        <v>9612</v>
      </c>
      <c r="CU235" s="419">
        <v>9665</v>
      </c>
      <c r="CV235" s="419">
        <v>9726</v>
      </c>
      <c r="CW235" s="419">
        <v>9815</v>
      </c>
      <c r="CX235" s="419">
        <v>0</v>
      </c>
      <c r="CY235" s="419">
        <v>0</v>
      </c>
      <c r="CZ235" s="419">
        <v>0</v>
      </c>
      <c r="DA235" s="419">
        <v>0</v>
      </c>
      <c r="DB235" s="419">
        <v>0</v>
      </c>
      <c r="DC235" s="419">
        <v>0</v>
      </c>
      <c r="DD235" s="419">
        <v>0</v>
      </c>
      <c r="DE235" s="419">
        <v>0</v>
      </c>
      <c r="DF235" s="419">
        <v>0</v>
      </c>
      <c r="DG235" s="419">
        <v>0</v>
      </c>
      <c r="DH235" s="419">
        <v>0</v>
      </c>
      <c r="DI235" s="419">
        <v>0</v>
      </c>
      <c r="DJ235" s="419">
        <v>0</v>
      </c>
      <c r="DK235" s="416"/>
    </row>
    <row r="236" spans="1:115" s="420" customFormat="1" ht="16.149999999999999" hidden="1">
      <c r="A236" s="423" t="s">
        <v>15</v>
      </c>
      <c r="B236" s="423">
        <v>2</v>
      </c>
      <c r="C236" s="418" t="s">
        <v>18</v>
      </c>
      <c r="D236" s="419">
        <v>0</v>
      </c>
      <c r="E236" s="419">
        <v>72</v>
      </c>
      <c r="F236" s="419">
        <v>253</v>
      </c>
      <c r="G236" s="419">
        <v>439</v>
      </c>
      <c r="H236" s="419">
        <v>629</v>
      </c>
      <c r="I236" s="419">
        <v>825</v>
      </c>
      <c r="J236" s="419">
        <v>1026</v>
      </c>
      <c r="K236" s="419">
        <v>1232</v>
      </c>
      <c r="L236" s="419">
        <v>1444</v>
      </c>
      <c r="M236" s="419">
        <v>1662</v>
      </c>
      <c r="N236" s="419">
        <v>1886</v>
      </c>
      <c r="O236" s="419">
        <v>1936</v>
      </c>
      <c r="P236" s="419">
        <v>1987</v>
      </c>
      <c r="Q236" s="419">
        <v>2040</v>
      </c>
      <c r="R236" s="419">
        <v>2094</v>
      </c>
      <c r="S236" s="419">
        <v>2150</v>
      </c>
      <c r="T236" s="419">
        <v>2207</v>
      </c>
      <c r="U236" s="419">
        <v>2265</v>
      </c>
      <c r="V236" s="419">
        <v>2325</v>
      </c>
      <c r="W236" s="419">
        <v>2386</v>
      </c>
      <c r="X236" s="419">
        <v>2449</v>
      </c>
      <c r="Y236" s="419">
        <v>2514</v>
      </c>
      <c r="Z236" s="419">
        <v>2580</v>
      </c>
      <c r="AA236" s="419">
        <v>2647</v>
      </c>
      <c r="AB236" s="419">
        <v>2717</v>
      </c>
      <c r="AC236" s="419">
        <v>2787</v>
      </c>
      <c r="AD236" s="419">
        <v>2860</v>
      </c>
      <c r="AE236" s="419">
        <v>2935</v>
      </c>
      <c r="AF236" s="419">
        <v>3011</v>
      </c>
      <c r="AG236" s="419">
        <v>3088</v>
      </c>
      <c r="AH236" s="419">
        <v>3168</v>
      </c>
      <c r="AI236" s="419">
        <v>3249</v>
      </c>
      <c r="AJ236" s="419">
        <v>3333</v>
      </c>
      <c r="AK236" s="419">
        <v>3418</v>
      </c>
      <c r="AL236" s="419">
        <v>3504</v>
      </c>
      <c r="AM236" s="419">
        <v>3593</v>
      </c>
      <c r="AN236" s="419">
        <v>3684</v>
      </c>
      <c r="AO236" s="419">
        <v>3776</v>
      </c>
      <c r="AP236" s="419">
        <v>3871</v>
      </c>
      <c r="AQ236" s="419">
        <v>3968</v>
      </c>
      <c r="AR236" s="419">
        <v>4068</v>
      </c>
      <c r="AS236" s="419">
        <v>4169</v>
      </c>
      <c r="AT236" s="419">
        <v>4273</v>
      </c>
      <c r="AU236" s="419">
        <v>4378</v>
      </c>
      <c r="AV236" s="419">
        <v>4485</v>
      </c>
      <c r="AW236" s="419">
        <v>4595</v>
      </c>
      <c r="AX236" s="419">
        <v>4707</v>
      </c>
      <c r="AY236" s="419">
        <v>4821</v>
      </c>
      <c r="AZ236" s="419">
        <v>4936</v>
      </c>
      <c r="BA236" s="419">
        <v>5053</v>
      </c>
      <c r="BB236" s="419">
        <v>5173</v>
      </c>
      <c r="BC236" s="419">
        <v>5294</v>
      </c>
      <c r="BD236" s="419">
        <v>5418</v>
      </c>
      <c r="BE236" s="419">
        <v>5541</v>
      </c>
      <c r="BF236" s="419">
        <v>5666</v>
      </c>
      <c r="BG236" s="419">
        <v>5792</v>
      </c>
      <c r="BH236" s="419">
        <v>5920</v>
      </c>
      <c r="BI236" s="419">
        <v>6049</v>
      </c>
      <c r="BJ236" s="419">
        <v>6176</v>
      </c>
      <c r="BK236" s="419">
        <v>6305</v>
      </c>
      <c r="BL236" s="419">
        <v>6434</v>
      </c>
      <c r="BM236" s="419">
        <v>6562</v>
      </c>
      <c r="BN236" s="419">
        <v>6691</v>
      </c>
      <c r="BO236" s="419">
        <v>6821</v>
      </c>
      <c r="BP236" s="419">
        <v>6950</v>
      </c>
      <c r="BQ236" s="419">
        <v>7079</v>
      </c>
      <c r="BR236" s="419">
        <v>7206</v>
      </c>
      <c r="BS236" s="419">
        <v>7332</v>
      </c>
      <c r="BT236" s="419">
        <v>7456</v>
      </c>
      <c r="BU236" s="419">
        <v>7579</v>
      </c>
      <c r="BV236" s="419">
        <v>7700</v>
      </c>
      <c r="BW236" s="419">
        <v>7820</v>
      </c>
      <c r="BX236" s="419">
        <v>7937</v>
      </c>
      <c r="BY236" s="419">
        <v>8052</v>
      </c>
      <c r="BZ236" s="419">
        <v>8164</v>
      </c>
      <c r="CA236" s="419">
        <v>8274</v>
      </c>
      <c r="CB236" s="419">
        <v>8380</v>
      </c>
      <c r="CC236" s="419">
        <v>8482</v>
      </c>
      <c r="CD236" s="419">
        <v>8581</v>
      </c>
      <c r="CE236" s="419">
        <v>8676</v>
      </c>
      <c r="CF236" s="419">
        <v>8768</v>
      </c>
      <c r="CG236" s="419">
        <v>8855</v>
      </c>
      <c r="CH236" s="419">
        <v>8938</v>
      </c>
      <c r="CI236" s="419">
        <v>9017</v>
      </c>
      <c r="CJ236" s="419">
        <v>9091</v>
      </c>
      <c r="CK236" s="419">
        <v>9162</v>
      </c>
      <c r="CL236" s="419">
        <v>9229</v>
      </c>
      <c r="CM236" s="419">
        <v>9292</v>
      </c>
      <c r="CN236" s="419">
        <v>9351</v>
      </c>
      <c r="CO236" s="419">
        <v>9407</v>
      </c>
      <c r="CP236" s="419">
        <v>9459</v>
      </c>
      <c r="CQ236" s="419">
        <v>9510</v>
      </c>
      <c r="CR236" s="419">
        <v>9560</v>
      </c>
      <c r="CS236" s="419">
        <v>9612</v>
      </c>
      <c r="CT236" s="419">
        <v>9665</v>
      </c>
      <c r="CU236" s="419">
        <v>9726</v>
      </c>
      <c r="CV236" s="419">
        <v>9815</v>
      </c>
      <c r="CW236" s="419">
        <v>0</v>
      </c>
      <c r="CX236" s="419">
        <v>0</v>
      </c>
      <c r="CY236" s="419">
        <v>0</v>
      </c>
      <c r="CZ236" s="419">
        <v>0</v>
      </c>
      <c r="DA236" s="419">
        <v>0</v>
      </c>
      <c r="DB236" s="419">
        <v>0</v>
      </c>
      <c r="DC236" s="419">
        <v>0</v>
      </c>
      <c r="DD236" s="419">
        <v>0</v>
      </c>
      <c r="DE236" s="419">
        <v>0</v>
      </c>
      <c r="DF236" s="419">
        <v>0</v>
      </c>
      <c r="DG236" s="419">
        <v>0</v>
      </c>
      <c r="DH236" s="419">
        <v>0</v>
      </c>
      <c r="DI236" s="419">
        <v>0</v>
      </c>
      <c r="DJ236" s="419">
        <v>0</v>
      </c>
      <c r="DK236" s="416"/>
    </row>
    <row r="237" spans="1:115" s="420" customFormat="1" ht="16.149999999999999" hidden="1">
      <c r="A237" s="423" t="s">
        <v>15</v>
      </c>
      <c r="B237" s="423">
        <v>2</v>
      </c>
      <c r="C237" s="418" t="s">
        <v>19</v>
      </c>
      <c r="D237" s="419">
        <v>0</v>
      </c>
      <c r="E237" s="419">
        <v>74</v>
      </c>
      <c r="F237" s="419">
        <v>260</v>
      </c>
      <c r="G237" s="419">
        <v>450</v>
      </c>
      <c r="H237" s="419">
        <v>646</v>
      </c>
      <c r="I237" s="419">
        <v>846</v>
      </c>
      <c r="J237" s="419">
        <v>1053</v>
      </c>
      <c r="K237" s="419">
        <v>1265</v>
      </c>
      <c r="L237" s="419">
        <v>1482</v>
      </c>
      <c r="M237" s="419">
        <v>1706</v>
      </c>
      <c r="N237" s="419">
        <v>1936</v>
      </c>
      <c r="O237" s="419">
        <v>1987</v>
      </c>
      <c r="P237" s="419">
        <v>2040</v>
      </c>
      <c r="Q237" s="419">
        <v>2094</v>
      </c>
      <c r="R237" s="419">
        <v>2150</v>
      </c>
      <c r="S237" s="419">
        <v>2207</v>
      </c>
      <c r="T237" s="419">
        <v>2265</v>
      </c>
      <c r="U237" s="419">
        <v>2325</v>
      </c>
      <c r="V237" s="419">
        <v>2386</v>
      </c>
      <c r="W237" s="419">
        <v>2449</v>
      </c>
      <c r="X237" s="419">
        <v>2514</v>
      </c>
      <c r="Y237" s="419">
        <v>2580</v>
      </c>
      <c r="Z237" s="419">
        <v>2647</v>
      </c>
      <c r="AA237" s="419">
        <v>2717</v>
      </c>
      <c r="AB237" s="419">
        <v>2787</v>
      </c>
      <c r="AC237" s="419">
        <v>2860</v>
      </c>
      <c r="AD237" s="419">
        <v>2935</v>
      </c>
      <c r="AE237" s="419">
        <v>3011</v>
      </c>
      <c r="AF237" s="419">
        <v>3088</v>
      </c>
      <c r="AG237" s="419">
        <v>3168</v>
      </c>
      <c r="AH237" s="419">
        <v>3249</v>
      </c>
      <c r="AI237" s="419">
        <v>3333</v>
      </c>
      <c r="AJ237" s="419">
        <v>3418</v>
      </c>
      <c r="AK237" s="419">
        <v>3504</v>
      </c>
      <c r="AL237" s="419">
        <v>3593</v>
      </c>
      <c r="AM237" s="419">
        <v>3684</v>
      </c>
      <c r="AN237" s="419">
        <v>3776</v>
      </c>
      <c r="AO237" s="419">
        <v>3871</v>
      </c>
      <c r="AP237" s="419">
        <v>3968</v>
      </c>
      <c r="AQ237" s="419">
        <v>4068</v>
      </c>
      <c r="AR237" s="419">
        <v>4169</v>
      </c>
      <c r="AS237" s="419">
        <v>4273</v>
      </c>
      <c r="AT237" s="419">
        <v>4378</v>
      </c>
      <c r="AU237" s="419">
        <v>4485</v>
      </c>
      <c r="AV237" s="419">
        <v>4595</v>
      </c>
      <c r="AW237" s="419">
        <v>4707</v>
      </c>
      <c r="AX237" s="419">
        <v>4821</v>
      </c>
      <c r="AY237" s="419">
        <v>4936</v>
      </c>
      <c r="AZ237" s="419">
        <v>5053</v>
      </c>
      <c r="BA237" s="419">
        <v>5173</v>
      </c>
      <c r="BB237" s="419">
        <v>5294</v>
      </c>
      <c r="BC237" s="419">
        <v>5418</v>
      </c>
      <c r="BD237" s="419">
        <v>5541</v>
      </c>
      <c r="BE237" s="419">
        <v>5666</v>
      </c>
      <c r="BF237" s="419">
        <v>5792</v>
      </c>
      <c r="BG237" s="419">
        <v>5920</v>
      </c>
      <c r="BH237" s="419">
        <v>6049</v>
      </c>
      <c r="BI237" s="419">
        <v>6176</v>
      </c>
      <c r="BJ237" s="419">
        <v>6305</v>
      </c>
      <c r="BK237" s="419">
        <v>6434</v>
      </c>
      <c r="BL237" s="419">
        <v>6562</v>
      </c>
      <c r="BM237" s="419">
        <v>6691</v>
      </c>
      <c r="BN237" s="419">
        <v>6821</v>
      </c>
      <c r="BO237" s="419">
        <v>6950</v>
      </c>
      <c r="BP237" s="419">
        <v>7079</v>
      </c>
      <c r="BQ237" s="419">
        <v>7206</v>
      </c>
      <c r="BR237" s="419">
        <v>7332</v>
      </c>
      <c r="BS237" s="419">
        <v>7456</v>
      </c>
      <c r="BT237" s="419">
        <v>7579</v>
      </c>
      <c r="BU237" s="419">
        <v>7700</v>
      </c>
      <c r="BV237" s="419">
        <v>7820</v>
      </c>
      <c r="BW237" s="419">
        <v>7937</v>
      </c>
      <c r="BX237" s="419">
        <v>8052</v>
      </c>
      <c r="BY237" s="419">
        <v>8164</v>
      </c>
      <c r="BZ237" s="419">
        <v>8274</v>
      </c>
      <c r="CA237" s="419">
        <v>8380</v>
      </c>
      <c r="CB237" s="419">
        <v>8482</v>
      </c>
      <c r="CC237" s="419">
        <v>8581</v>
      </c>
      <c r="CD237" s="419">
        <v>8676</v>
      </c>
      <c r="CE237" s="419">
        <v>8768</v>
      </c>
      <c r="CF237" s="419">
        <v>8855</v>
      </c>
      <c r="CG237" s="419">
        <v>8938</v>
      </c>
      <c r="CH237" s="419">
        <v>9017</v>
      </c>
      <c r="CI237" s="419">
        <v>9091</v>
      </c>
      <c r="CJ237" s="419">
        <v>9162</v>
      </c>
      <c r="CK237" s="419">
        <v>9229</v>
      </c>
      <c r="CL237" s="419">
        <v>9292</v>
      </c>
      <c r="CM237" s="419">
        <v>9351</v>
      </c>
      <c r="CN237" s="419">
        <v>9407</v>
      </c>
      <c r="CO237" s="419">
        <v>9459</v>
      </c>
      <c r="CP237" s="419">
        <v>9510</v>
      </c>
      <c r="CQ237" s="419">
        <v>9560</v>
      </c>
      <c r="CR237" s="419">
        <v>9612</v>
      </c>
      <c r="CS237" s="419">
        <v>9665</v>
      </c>
      <c r="CT237" s="419">
        <v>9726</v>
      </c>
      <c r="CU237" s="419">
        <v>9815</v>
      </c>
      <c r="CV237" s="419">
        <v>0</v>
      </c>
      <c r="CW237" s="419">
        <v>0</v>
      </c>
      <c r="CX237" s="419">
        <v>0</v>
      </c>
      <c r="CY237" s="419">
        <v>0</v>
      </c>
      <c r="CZ237" s="419">
        <v>0</v>
      </c>
      <c r="DA237" s="419">
        <v>0</v>
      </c>
      <c r="DB237" s="419">
        <v>0</v>
      </c>
      <c r="DC237" s="419">
        <v>0</v>
      </c>
      <c r="DD237" s="419">
        <v>0</v>
      </c>
      <c r="DE237" s="419">
        <v>0</v>
      </c>
      <c r="DF237" s="419">
        <v>0</v>
      </c>
      <c r="DG237" s="419">
        <v>0</v>
      </c>
      <c r="DH237" s="419">
        <v>0</v>
      </c>
      <c r="DI237" s="419">
        <v>0</v>
      </c>
      <c r="DJ237" s="419">
        <v>0</v>
      </c>
      <c r="DK237" s="416"/>
    </row>
    <row r="238" spans="1:115" s="420" customFormat="1" ht="16.149999999999999" hidden="1">
      <c r="A238" s="423" t="s">
        <v>15</v>
      </c>
      <c r="B238" s="423">
        <v>2</v>
      </c>
      <c r="C238" s="418" t="s">
        <v>20</v>
      </c>
      <c r="D238" s="419">
        <v>0</v>
      </c>
      <c r="E238" s="419">
        <v>76</v>
      </c>
      <c r="F238" s="419">
        <v>267</v>
      </c>
      <c r="G238" s="419">
        <v>462</v>
      </c>
      <c r="H238" s="419">
        <v>663</v>
      </c>
      <c r="I238" s="419">
        <v>869</v>
      </c>
      <c r="J238" s="419">
        <v>1081</v>
      </c>
      <c r="K238" s="419">
        <v>1298</v>
      </c>
      <c r="L238" s="419">
        <v>1522</v>
      </c>
      <c r="M238" s="419">
        <v>1751</v>
      </c>
      <c r="N238" s="419">
        <v>1987</v>
      </c>
      <c r="O238" s="419">
        <v>2040</v>
      </c>
      <c r="P238" s="419">
        <v>2094</v>
      </c>
      <c r="Q238" s="419">
        <v>2150</v>
      </c>
      <c r="R238" s="419">
        <v>2207</v>
      </c>
      <c r="S238" s="419">
        <v>2265</v>
      </c>
      <c r="T238" s="419">
        <v>2325</v>
      </c>
      <c r="U238" s="419">
        <v>2386</v>
      </c>
      <c r="V238" s="419">
        <v>2449</v>
      </c>
      <c r="W238" s="419">
        <v>2514</v>
      </c>
      <c r="X238" s="419">
        <v>2580</v>
      </c>
      <c r="Y238" s="419">
        <v>2647</v>
      </c>
      <c r="Z238" s="419">
        <v>2717</v>
      </c>
      <c r="AA238" s="419">
        <v>2787</v>
      </c>
      <c r="AB238" s="419">
        <v>2860</v>
      </c>
      <c r="AC238" s="419">
        <v>2935</v>
      </c>
      <c r="AD238" s="419">
        <v>3011</v>
      </c>
      <c r="AE238" s="419">
        <v>3088</v>
      </c>
      <c r="AF238" s="419">
        <v>3168</v>
      </c>
      <c r="AG238" s="419">
        <v>3249</v>
      </c>
      <c r="AH238" s="419">
        <v>3333</v>
      </c>
      <c r="AI238" s="419">
        <v>3418</v>
      </c>
      <c r="AJ238" s="419">
        <v>3504</v>
      </c>
      <c r="AK238" s="419">
        <v>3593</v>
      </c>
      <c r="AL238" s="419">
        <v>3684</v>
      </c>
      <c r="AM238" s="419">
        <v>3776</v>
      </c>
      <c r="AN238" s="419">
        <v>3871</v>
      </c>
      <c r="AO238" s="419">
        <v>3968</v>
      </c>
      <c r="AP238" s="419">
        <v>4068</v>
      </c>
      <c r="AQ238" s="419">
        <v>4169</v>
      </c>
      <c r="AR238" s="419">
        <v>4273</v>
      </c>
      <c r="AS238" s="419">
        <v>4378</v>
      </c>
      <c r="AT238" s="419">
        <v>4485</v>
      </c>
      <c r="AU238" s="419">
        <v>4595</v>
      </c>
      <c r="AV238" s="419">
        <v>4707</v>
      </c>
      <c r="AW238" s="419">
        <v>4821</v>
      </c>
      <c r="AX238" s="419">
        <v>4936</v>
      </c>
      <c r="AY238" s="419">
        <v>5053</v>
      </c>
      <c r="AZ238" s="419">
        <v>5173</v>
      </c>
      <c r="BA238" s="419">
        <v>5294</v>
      </c>
      <c r="BB238" s="419">
        <v>5418</v>
      </c>
      <c r="BC238" s="419">
        <v>5541</v>
      </c>
      <c r="BD238" s="419">
        <v>5666</v>
      </c>
      <c r="BE238" s="419">
        <v>5792</v>
      </c>
      <c r="BF238" s="419">
        <v>5920</v>
      </c>
      <c r="BG238" s="419">
        <v>6049</v>
      </c>
      <c r="BH238" s="419">
        <v>6176</v>
      </c>
      <c r="BI238" s="419">
        <v>6305</v>
      </c>
      <c r="BJ238" s="419">
        <v>6434</v>
      </c>
      <c r="BK238" s="419">
        <v>6562</v>
      </c>
      <c r="BL238" s="419">
        <v>6691</v>
      </c>
      <c r="BM238" s="419">
        <v>6821</v>
      </c>
      <c r="BN238" s="419">
        <v>6950</v>
      </c>
      <c r="BO238" s="419">
        <v>7079</v>
      </c>
      <c r="BP238" s="419">
        <v>7206</v>
      </c>
      <c r="BQ238" s="419">
        <v>7332</v>
      </c>
      <c r="BR238" s="419">
        <v>7456</v>
      </c>
      <c r="BS238" s="419">
        <v>7579</v>
      </c>
      <c r="BT238" s="419">
        <v>7700</v>
      </c>
      <c r="BU238" s="419">
        <v>7820</v>
      </c>
      <c r="BV238" s="419">
        <v>7937</v>
      </c>
      <c r="BW238" s="419">
        <v>8052</v>
      </c>
      <c r="BX238" s="419">
        <v>8164</v>
      </c>
      <c r="BY238" s="419">
        <v>8274</v>
      </c>
      <c r="BZ238" s="419">
        <v>8380</v>
      </c>
      <c r="CA238" s="419">
        <v>8482</v>
      </c>
      <c r="CB238" s="419">
        <v>8581</v>
      </c>
      <c r="CC238" s="419">
        <v>8676</v>
      </c>
      <c r="CD238" s="419">
        <v>8768</v>
      </c>
      <c r="CE238" s="419">
        <v>8855</v>
      </c>
      <c r="CF238" s="419">
        <v>8938</v>
      </c>
      <c r="CG238" s="419">
        <v>9017</v>
      </c>
      <c r="CH238" s="419">
        <v>9091</v>
      </c>
      <c r="CI238" s="419">
        <v>9162</v>
      </c>
      <c r="CJ238" s="419">
        <v>9229</v>
      </c>
      <c r="CK238" s="419">
        <v>9292</v>
      </c>
      <c r="CL238" s="419">
        <v>9351</v>
      </c>
      <c r="CM238" s="419">
        <v>9407</v>
      </c>
      <c r="CN238" s="419">
        <v>9459</v>
      </c>
      <c r="CO238" s="419">
        <v>9510</v>
      </c>
      <c r="CP238" s="419">
        <v>9560</v>
      </c>
      <c r="CQ238" s="419">
        <v>9612</v>
      </c>
      <c r="CR238" s="419">
        <v>9665</v>
      </c>
      <c r="CS238" s="419">
        <v>9726</v>
      </c>
      <c r="CT238" s="419">
        <v>9815</v>
      </c>
      <c r="CU238" s="419">
        <v>0</v>
      </c>
      <c r="CV238" s="419">
        <v>0</v>
      </c>
      <c r="CW238" s="419">
        <v>0</v>
      </c>
      <c r="CX238" s="419">
        <v>0</v>
      </c>
      <c r="CY238" s="419">
        <v>0</v>
      </c>
      <c r="CZ238" s="419">
        <v>0</v>
      </c>
      <c r="DA238" s="419">
        <v>0</v>
      </c>
      <c r="DB238" s="419">
        <v>0</v>
      </c>
      <c r="DC238" s="419">
        <v>0</v>
      </c>
      <c r="DD238" s="419">
        <v>0</v>
      </c>
      <c r="DE238" s="419">
        <v>0</v>
      </c>
      <c r="DF238" s="419">
        <v>0</v>
      </c>
      <c r="DG238" s="419">
        <v>0</v>
      </c>
      <c r="DH238" s="419">
        <v>0</v>
      </c>
      <c r="DI238" s="419">
        <v>0</v>
      </c>
      <c r="DJ238" s="419">
        <v>0</v>
      </c>
      <c r="DK238" s="416"/>
    </row>
    <row r="239" spans="1:115" s="420" customFormat="1" ht="16.149999999999999" hidden="1">
      <c r="A239" s="423" t="s">
        <v>15</v>
      </c>
      <c r="B239" s="423">
        <v>2</v>
      </c>
      <c r="C239" s="418" t="s">
        <v>21</v>
      </c>
      <c r="D239" s="419">
        <v>0</v>
      </c>
      <c r="E239" s="419">
        <v>79</v>
      </c>
      <c r="F239" s="419">
        <v>274</v>
      </c>
      <c r="G239" s="419">
        <v>474</v>
      </c>
      <c r="H239" s="419">
        <v>680</v>
      </c>
      <c r="I239" s="419">
        <v>892</v>
      </c>
      <c r="J239" s="419">
        <v>1109</v>
      </c>
      <c r="K239" s="419">
        <v>1333</v>
      </c>
      <c r="L239" s="419">
        <v>1562</v>
      </c>
      <c r="M239" s="419">
        <v>1798</v>
      </c>
      <c r="N239" s="419">
        <v>2040</v>
      </c>
      <c r="O239" s="419">
        <v>2094</v>
      </c>
      <c r="P239" s="419">
        <v>2150</v>
      </c>
      <c r="Q239" s="419">
        <v>2207</v>
      </c>
      <c r="R239" s="419">
        <v>2265</v>
      </c>
      <c r="S239" s="419">
        <v>2325</v>
      </c>
      <c r="T239" s="419">
        <v>2386</v>
      </c>
      <c r="U239" s="419">
        <v>2449</v>
      </c>
      <c r="V239" s="419">
        <v>2514</v>
      </c>
      <c r="W239" s="419">
        <v>2580</v>
      </c>
      <c r="X239" s="419">
        <v>2647</v>
      </c>
      <c r="Y239" s="419">
        <v>2717</v>
      </c>
      <c r="Z239" s="419">
        <v>2787</v>
      </c>
      <c r="AA239" s="419">
        <v>2860</v>
      </c>
      <c r="AB239" s="419">
        <v>2935</v>
      </c>
      <c r="AC239" s="419">
        <v>3011</v>
      </c>
      <c r="AD239" s="419">
        <v>3088</v>
      </c>
      <c r="AE239" s="419">
        <v>3168</v>
      </c>
      <c r="AF239" s="419">
        <v>3249</v>
      </c>
      <c r="AG239" s="419">
        <v>3333</v>
      </c>
      <c r="AH239" s="419">
        <v>3418</v>
      </c>
      <c r="AI239" s="419">
        <v>3504</v>
      </c>
      <c r="AJ239" s="419">
        <v>3593</v>
      </c>
      <c r="AK239" s="419">
        <v>3684</v>
      </c>
      <c r="AL239" s="419">
        <v>3776</v>
      </c>
      <c r="AM239" s="419">
        <v>3871</v>
      </c>
      <c r="AN239" s="419">
        <v>3968</v>
      </c>
      <c r="AO239" s="419">
        <v>4068</v>
      </c>
      <c r="AP239" s="419">
        <v>4169</v>
      </c>
      <c r="AQ239" s="419">
        <v>4273</v>
      </c>
      <c r="AR239" s="419">
        <v>4378</v>
      </c>
      <c r="AS239" s="419">
        <v>4485</v>
      </c>
      <c r="AT239" s="419">
        <v>4595</v>
      </c>
      <c r="AU239" s="419">
        <v>4707</v>
      </c>
      <c r="AV239" s="419">
        <v>4821</v>
      </c>
      <c r="AW239" s="419">
        <v>4936</v>
      </c>
      <c r="AX239" s="419">
        <v>5053</v>
      </c>
      <c r="AY239" s="419">
        <v>5173</v>
      </c>
      <c r="AZ239" s="419">
        <v>5294</v>
      </c>
      <c r="BA239" s="419">
        <v>5418</v>
      </c>
      <c r="BB239" s="419">
        <v>5541</v>
      </c>
      <c r="BC239" s="419">
        <v>5666</v>
      </c>
      <c r="BD239" s="419">
        <v>5792</v>
      </c>
      <c r="BE239" s="419">
        <v>5920</v>
      </c>
      <c r="BF239" s="419">
        <v>6049</v>
      </c>
      <c r="BG239" s="419">
        <v>6176</v>
      </c>
      <c r="BH239" s="419">
        <v>6305</v>
      </c>
      <c r="BI239" s="419">
        <v>6434</v>
      </c>
      <c r="BJ239" s="419">
        <v>6562</v>
      </c>
      <c r="BK239" s="419">
        <v>6691</v>
      </c>
      <c r="BL239" s="419">
        <v>6821</v>
      </c>
      <c r="BM239" s="419">
        <v>6950</v>
      </c>
      <c r="BN239" s="419">
        <v>7079</v>
      </c>
      <c r="BO239" s="419">
        <v>7206</v>
      </c>
      <c r="BP239" s="419">
        <v>7332</v>
      </c>
      <c r="BQ239" s="419">
        <v>7456</v>
      </c>
      <c r="BR239" s="419">
        <v>7579</v>
      </c>
      <c r="BS239" s="419">
        <v>7700</v>
      </c>
      <c r="BT239" s="419">
        <v>7820</v>
      </c>
      <c r="BU239" s="419">
        <v>7937</v>
      </c>
      <c r="BV239" s="419">
        <v>8052</v>
      </c>
      <c r="BW239" s="419">
        <v>8164</v>
      </c>
      <c r="BX239" s="419">
        <v>8274</v>
      </c>
      <c r="BY239" s="419">
        <v>8380</v>
      </c>
      <c r="BZ239" s="419">
        <v>8482</v>
      </c>
      <c r="CA239" s="419">
        <v>8581</v>
      </c>
      <c r="CB239" s="419">
        <v>8676</v>
      </c>
      <c r="CC239" s="419">
        <v>8768</v>
      </c>
      <c r="CD239" s="419">
        <v>8855</v>
      </c>
      <c r="CE239" s="419">
        <v>8938</v>
      </c>
      <c r="CF239" s="419">
        <v>9017</v>
      </c>
      <c r="CG239" s="419">
        <v>9091</v>
      </c>
      <c r="CH239" s="419">
        <v>9162</v>
      </c>
      <c r="CI239" s="419">
        <v>9229</v>
      </c>
      <c r="CJ239" s="419">
        <v>9292</v>
      </c>
      <c r="CK239" s="419">
        <v>9351</v>
      </c>
      <c r="CL239" s="419">
        <v>9407</v>
      </c>
      <c r="CM239" s="419">
        <v>9459</v>
      </c>
      <c r="CN239" s="419">
        <v>9510</v>
      </c>
      <c r="CO239" s="419">
        <v>9560</v>
      </c>
      <c r="CP239" s="419">
        <v>9612</v>
      </c>
      <c r="CQ239" s="419">
        <v>9665</v>
      </c>
      <c r="CR239" s="419">
        <v>9726</v>
      </c>
      <c r="CS239" s="419">
        <v>9815</v>
      </c>
      <c r="CT239" s="419">
        <v>0</v>
      </c>
      <c r="CU239" s="419">
        <v>0</v>
      </c>
      <c r="CV239" s="419">
        <v>0</v>
      </c>
      <c r="CW239" s="419">
        <v>0</v>
      </c>
      <c r="CX239" s="419">
        <v>0</v>
      </c>
      <c r="CY239" s="419">
        <v>0</v>
      </c>
      <c r="CZ239" s="419">
        <v>0</v>
      </c>
      <c r="DA239" s="419">
        <v>0</v>
      </c>
      <c r="DB239" s="419">
        <v>0</v>
      </c>
      <c r="DC239" s="419">
        <v>0</v>
      </c>
      <c r="DD239" s="419">
        <v>0</v>
      </c>
      <c r="DE239" s="419">
        <v>0</v>
      </c>
      <c r="DF239" s="419">
        <v>0</v>
      </c>
      <c r="DG239" s="419">
        <v>0</v>
      </c>
      <c r="DH239" s="419">
        <v>0</v>
      </c>
      <c r="DI239" s="419">
        <v>0</v>
      </c>
      <c r="DJ239" s="419">
        <v>0</v>
      </c>
      <c r="DK239" s="416"/>
    </row>
    <row r="240" spans="1:115" s="420" customFormat="1" ht="16.149999999999999" hidden="1">
      <c r="A240" s="423" t="s">
        <v>15</v>
      </c>
      <c r="B240" s="423">
        <v>2</v>
      </c>
      <c r="C240" s="418" t="s">
        <v>22</v>
      </c>
      <c r="D240" s="419">
        <v>0</v>
      </c>
      <c r="E240" s="419">
        <v>81</v>
      </c>
      <c r="F240" s="419">
        <v>281</v>
      </c>
      <c r="G240" s="419">
        <v>487</v>
      </c>
      <c r="H240" s="419">
        <v>698</v>
      </c>
      <c r="I240" s="419">
        <v>916</v>
      </c>
      <c r="J240" s="419">
        <v>1139</v>
      </c>
      <c r="K240" s="419">
        <v>1368</v>
      </c>
      <c r="L240" s="419">
        <v>1604</v>
      </c>
      <c r="M240" s="419">
        <v>1846</v>
      </c>
      <c r="N240" s="419">
        <v>2094</v>
      </c>
      <c r="O240" s="419">
        <v>2150</v>
      </c>
      <c r="P240" s="419">
        <v>2207</v>
      </c>
      <c r="Q240" s="419">
        <v>2265</v>
      </c>
      <c r="R240" s="419">
        <v>2325</v>
      </c>
      <c r="S240" s="419">
        <v>2386</v>
      </c>
      <c r="T240" s="419">
        <v>2449</v>
      </c>
      <c r="U240" s="419">
        <v>2514</v>
      </c>
      <c r="V240" s="419">
        <v>2580</v>
      </c>
      <c r="W240" s="419">
        <v>2647</v>
      </c>
      <c r="X240" s="419">
        <v>2717</v>
      </c>
      <c r="Y240" s="419">
        <v>2787</v>
      </c>
      <c r="Z240" s="419">
        <v>2860</v>
      </c>
      <c r="AA240" s="419">
        <v>2935</v>
      </c>
      <c r="AB240" s="419">
        <v>3011</v>
      </c>
      <c r="AC240" s="419">
        <v>3088</v>
      </c>
      <c r="AD240" s="419">
        <v>3168</v>
      </c>
      <c r="AE240" s="419">
        <v>3249</v>
      </c>
      <c r="AF240" s="419">
        <v>3333</v>
      </c>
      <c r="AG240" s="419">
        <v>3418</v>
      </c>
      <c r="AH240" s="419">
        <v>3504</v>
      </c>
      <c r="AI240" s="419">
        <v>3593</v>
      </c>
      <c r="AJ240" s="419">
        <v>3684</v>
      </c>
      <c r="AK240" s="419">
        <v>3776</v>
      </c>
      <c r="AL240" s="419">
        <v>3871</v>
      </c>
      <c r="AM240" s="419">
        <v>3968</v>
      </c>
      <c r="AN240" s="419">
        <v>4068</v>
      </c>
      <c r="AO240" s="419">
        <v>4169</v>
      </c>
      <c r="AP240" s="419">
        <v>4273</v>
      </c>
      <c r="AQ240" s="419">
        <v>4378</v>
      </c>
      <c r="AR240" s="419">
        <v>4485</v>
      </c>
      <c r="AS240" s="419">
        <v>4595</v>
      </c>
      <c r="AT240" s="419">
        <v>4707</v>
      </c>
      <c r="AU240" s="419">
        <v>4821</v>
      </c>
      <c r="AV240" s="419">
        <v>4936</v>
      </c>
      <c r="AW240" s="419">
        <v>5053</v>
      </c>
      <c r="AX240" s="419">
        <v>5173</v>
      </c>
      <c r="AY240" s="419">
        <v>5294</v>
      </c>
      <c r="AZ240" s="419">
        <v>5418</v>
      </c>
      <c r="BA240" s="419">
        <v>5541</v>
      </c>
      <c r="BB240" s="419">
        <v>5666</v>
      </c>
      <c r="BC240" s="419">
        <v>5792</v>
      </c>
      <c r="BD240" s="419">
        <v>5920</v>
      </c>
      <c r="BE240" s="419">
        <v>6049</v>
      </c>
      <c r="BF240" s="419">
        <v>6176</v>
      </c>
      <c r="BG240" s="419">
        <v>6305</v>
      </c>
      <c r="BH240" s="419">
        <v>6434</v>
      </c>
      <c r="BI240" s="419">
        <v>6562</v>
      </c>
      <c r="BJ240" s="419">
        <v>6691</v>
      </c>
      <c r="BK240" s="419">
        <v>6821</v>
      </c>
      <c r="BL240" s="419">
        <v>6950</v>
      </c>
      <c r="BM240" s="419">
        <v>7079</v>
      </c>
      <c r="BN240" s="419">
        <v>7206</v>
      </c>
      <c r="BO240" s="419">
        <v>7332</v>
      </c>
      <c r="BP240" s="419">
        <v>7456</v>
      </c>
      <c r="BQ240" s="419">
        <v>7579</v>
      </c>
      <c r="BR240" s="419">
        <v>7700</v>
      </c>
      <c r="BS240" s="419">
        <v>7820</v>
      </c>
      <c r="BT240" s="419">
        <v>7937</v>
      </c>
      <c r="BU240" s="419">
        <v>8052</v>
      </c>
      <c r="BV240" s="419">
        <v>8164</v>
      </c>
      <c r="BW240" s="419">
        <v>8274</v>
      </c>
      <c r="BX240" s="419">
        <v>8380</v>
      </c>
      <c r="BY240" s="419">
        <v>8482</v>
      </c>
      <c r="BZ240" s="419">
        <v>8581</v>
      </c>
      <c r="CA240" s="419">
        <v>8676</v>
      </c>
      <c r="CB240" s="419">
        <v>8768</v>
      </c>
      <c r="CC240" s="419">
        <v>8855</v>
      </c>
      <c r="CD240" s="419">
        <v>8938</v>
      </c>
      <c r="CE240" s="419">
        <v>9017</v>
      </c>
      <c r="CF240" s="419">
        <v>9091</v>
      </c>
      <c r="CG240" s="419">
        <v>9162</v>
      </c>
      <c r="CH240" s="419">
        <v>9229</v>
      </c>
      <c r="CI240" s="419">
        <v>9292</v>
      </c>
      <c r="CJ240" s="419">
        <v>9351</v>
      </c>
      <c r="CK240" s="419">
        <v>9407</v>
      </c>
      <c r="CL240" s="419">
        <v>9459</v>
      </c>
      <c r="CM240" s="419">
        <v>9510</v>
      </c>
      <c r="CN240" s="419">
        <v>9560</v>
      </c>
      <c r="CO240" s="419">
        <v>9612</v>
      </c>
      <c r="CP240" s="419">
        <v>9665</v>
      </c>
      <c r="CQ240" s="419">
        <v>9726</v>
      </c>
      <c r="CR240" s="419">
        <v>9815</v>
      </c>
      <c r="CS240" s="419">
        <v>0</v>
      </c>
      <c r="CT240" s="419">
        <v>0</v>
      </c>
      <c r="CU240" s="419">
        <v>0</v>
      </c>
      <c r="CV240" s="419">
        <v>0</v>
      </c>
      <c r="CW240" s="419">
        <v>0</v>
      </c>
      <c r="CX240" s="419">
        <v>0</v>
      </c>
      <c r="CY240" s="419">
        <v>0</v>
      </c>
      <c r="CZ240" s="419">
        <v>0</v>
      </c>
      <c r="DA240" s="419">
        <v>0</v>
      </c>
      <c r="DB240" s="419">
        <v>0</v>
      </c>
      <c r="DC240" s="419">
        <v>0</v>
      </c>
      <c r="DD240" s="419">
        <v>0</v>
      </c>
      <c r="DE240" s="419">
        <v>0</v>
      </c>
      <c r="DF240" s="419">
        <v>0</v>
      </c>
      <c r="DG240" s="419">
        <v>0</v>
      </c>
      <c r="DH240" s="419">
        <v>0</v>
      </c>
      <c r="DI240" s="419">
        <v>0</v>
      </c>
      <c r="DJ240" s="419">
        <v>0</v>
      </c>
      <c r="DK240" s="416"/>
    </row>
    <row r="241" spans="1:115" s="420" customFormat="1" ht="16.149999999999999" hidden="1">
      <c r="A241" s="423" t="s">
        <v>15</v>
      </c>
      <c r="B241" s="423">
        <v>2</v>
      </c>
      <c r="C241" s="418" t="s">
        <v>23</v>
      </c>
      <c r="D241" s="419">
        <v>0</v>
      </c>
      <c r="E241" s="419">
        <v>83</v>
      </c>
      <c r="F241" s="419">
        <v>288</v>
      </c>
      <c r="G241" s="419">
        <v>500</v>
      </c>
      <c r="H241" s="419">
        <v>717</v>
      </c>
      <c r="I241" s="419">
        <v>940</v>
      </c>
      <c r="J241" s="419">
        <v>1169</v>
      </c>
      <c r="K241" s="419">
        <v>1405</v>
      </c>
      <c r="L241" s="419">
        <v>1646</v>
      </c>
      <c r="M241" s="419">
        <v>1895</v>
      </c>
      <c r="N241" s="419">
        <v>2150</v>
      </c>
      <c r="O241" s="419">
        <v>2207</v>
      </c>
      <c r="P241" s="419">
        <v>2265</v>
      </c>
      <c r="Q241" s="419">
        <v>2325</v>
      </c>
      <c r="R241" s="419">
        <v>2386</v>
      </c>
      <c r="S241" s="419">
        <v>2449</v>
      </c>
      <c r="T241" s="419">
        <v>2514</v>
      </c>
      <c r="U241" s="419">
        <v>2580</v>
      </c>
      <c r="V241" s="419">
        <v>2647</v>
      </c>
      <c r="W241" s="419">
        <v>2717</v>
      </c>
      <c r="X241" s="419">
        <v>2787</v>
      </c>
      <c r="Y241" s="419">
        <v>2860</v>
      </c>
      <c r="Z241" s="419">
        <v>2935</v>
      </c>
      <c r="AA241" s="419">
        <v>3011</v>
      </c>
      <c r="AB241" s="419">
        <v>3088</v>
      </c>
      <c r="AC241" s="419">
        <v>3168</v>
      </c>
      <c r="AD241" s="419">
        <v>3249</v>
      </c>
      <c r="AE241" s="419">
        <v>3333</v>
      </c>
      <c r="AF241" s="419">
        <v>3418</v>
      </c>
      <c r="AG241" s="419">
        <v>3504</v>
      </c>
      <c r="AH241" s="419">
        <v>3593</v>
      </c>
      <c r="AI241" s="419">
        <v>3684</v>
      </c>
      <c r="AJ241" s="419">
        <v>3776</v>
      </c>
      <c r="AK241" s="419">
        <v>3871</v>
      </c>
      <c r="AL241" s="419">
        <v>3968</v>
      </c>
      <c r="AM241" s="419">
        <v>4068</v>
      </c>
      <c r="AN241" s="419">
        <v>4169</v>
      </c>
      <c r="AO241" s="419">
        <v>4273</v>
      </c>
      <c r="AP241" s="419">
        <v>4378</v>
      </c>
      <c r="AQ241" s="419">
        <v>4485</v>
      </c>
      <c r="AR241" s="419">
        <v>4595</v>
      </c>
      <c r="AS241" s="419">
        <v>4707</v>
      </c>
      <c r="AT241" s="419">
        <v>4821</v>
      </c>
      <c r="AU241" s="419">
        <v>4936</v>
      </c>
      <c r="AV241" s="419">
        <v>5053</v>
      </c>
      <c r="AW241" s="419">
        <v>5173</v>
      </c>
      <c r="AX241" s="419">
        <v>5294</v>
      </c>
      <c r="AY241" s="419">
        <v>5418</v>
      </c>
      <c r="AZ241" s="419">
        <v>5541</v>
      </c>
      <c r="BA241" s="419">
        <v>5666</v>
      </c>
      <c r="BB241" s="419">
        <v>5792</v>
      </c>
      <c r="BC241" s="419">
        <v>5920</v>
      </c>
      <c r="BD241" s="419">
        <v>6049</v>
      </c>
      <c r="BE241" s="419">
        <v>6176</v>
      </c>
      <c r="BF241" s="419">
        <v>6305</v>
      </c>
      <c r="BG241" s="419">
        <v>6434</v>
      </c>
      <c r="BH241" s="419">
        <v>6562</v>
      </c>
      <c r="BI241" s="419">
        <v>6691</v>
      </c>
      <c r="BJ241" s="419">
        <v>6821</v>
      </c>
      <c r="BK241" s="419">
        <v>6950</v>
      </c>
      <c r="BL241" s="419">
        <v>7079</v>
      </c>
      <c r="BM241" s="419">
        <v>7206</v>
      </c>
      <c r="BN241" s="419">
        <v>7332</v>
      </c>
      <c r="BO241" s="419">
        <v>7456</v>
      </c>
      <c r="BP241" s="419">
        <v>7579</v>
      </c>
      <c r="BQ241" s="419">
        <v>7700</v>
      </c>
      <c r="BR241" s="419">
        <v>7820</v>
      </c>
      <c r="BS241" s="419">
        <v>7937</v>
      </c>
      <c r="BT241" s="419">
        <v>8052</v>
      </c>
      <c r="BU241" s="419">
        <v>8164</v>
      </c>
      <c r="BV241" s="419">
        <v>8274</v>
      </c>
      <c r="BW241" s="419">
        <v>8380</v>
      </c>
      <c r="BX241" s="419">
        <v>8482</v>
      </c>
      <c r="BY241" s="419">
        <v>8581</v>
      </c>
      <c r="BZ241" s="419">
        <v>8676</v>
      </c>
      <c r="CA241" s="419">
        <v>8768</v>
      </c>
      <c r="CB241" s="419">
        <v>8855</v>
      </c>
      <c r="CC241" s="419">
        <v>8938</v>
      </c>
      <c r="CD241" s="419">
        <v>9017</v>
      </c>
      <c r="CE241" s="419">
        <v>9091</v>
      </c>
      <c r="CF241" s="419">
        <v>9162</v>
      </c>
      <c r="CG241" s="419">
        <v>9229</v>
      </c>
      <c r="CH241" s="419">
        <v>9292</v>
      </c>
      <c r="CI241" s="419">
        <v>9351</v>
      </c>
      <c r="CJ241" s="419">
        <v>9407</v>
      </c>
      <c r="CK241" s="419">
        <v>9459</v>
      </c>
      <c r="CL241" s="419">
        <v>9510</v>
      </c>
      <c r="CM241" s="419">
        <v>9560</v>
      </c>
      <c r="CN241" s="419">
        <v>9612</v>
      </c>
      <c r="CO241" s="419">
        <v>9665</v>
      </c>
      <c r="CP241" s="419">
        <v>9726</v>
      </c>
      <c r="CQ241" s="419">
        <v>9815</v>
      </c>
      <c r="CR241" s="419">
        <v>0</v>
      </c>
      <c r="CS241" s="419">
        <v>0</v>
      </c>
      <c r="CT241" s="419">
        <v>0</v>
      </c>
      <c r="CU241" s="419">
        <v>0</v>
      </c>
      <c r="CV241" s="419">
        <v>0</v>
      </c>
      <c r="CW241" s="419">
        <v>0</v>
      </c>
      <c r="CX241" s="419">
        <v>0</v>
      </c>
      <c r="CY241" s="419">
        <v>0</v>
      </c>
      <c r="CZ241" s="419">
        <v>0</v>
      </c>
      <c r="DA241" s="419">
        <v>0</v>
      </c>
      <c r="DB241" s="419">
        <v>0</v>
      </c>
      <c r="DC241" s="419">
        <v>0</v>
      </c>
      <c r="DD241" s="419">
        <v>0</v>
      </c>
      <c r="DE241" s="419">
        <v>0</v>
      </c>
      <c r="DF241" s="419">
        <v>0</v>
      </c>
      <c r="DG241" s="419">
        <v>0</v>
      </c>
      <c r="DH241" s="419">
        <v>0</v>
      </c>
      <c r="DI241" s="419">
        <v>0</v>
      </c>
      <c r="DJ241" s="419">
        <v>0</v>
      </c>
      <c r="DK241" s="416"/>
    </row>
    <row r="242" spans="1:115" s="420" customFormat="1" ht="16.149999999999999" hidden="1">
      <c r="A242" s="423" t="s">
        <v>15</v>
      </c>
      <c r="B242" s="423">
        <v>2</v>
      </c>
      <c r="C242" s="418" t="s">
        <v>24</v>
      </c>
      <c r="D242" s="419">
        <v>0</v>
      </c>
      <c r="E242" s="419">
        <v>85</v>
      </c>
      <c r="F242" s="419">
        <v>296</v>
      </c>
      <c r="G242" s="419">
        <v>513</v>
      </c>
      <c r="H242" s="419">
        <v>736</v>
      </c>
      <c r="I242" s="419">
        <v>965</v>
      </c>
      <c r="J242" s="419">
        <v>1200</v>
      </c>
      <c r="K242" s="419">
        <v>1442</v>
      </c>
      <c r="L242" s="419">
        <v>1690</v>
      </c>
      <c r="M242" s="419">
        <v>1945</v>
      </c>
      <c r="N242" s="419">
        <v>2207</v>
      </c>
      <c r="O242" s="419">
        <v>2265</v>
      </c>
      <c r="P242" s="419">
        <v>2325</v>
      </c>
      <c r="Q242" s="419">
        <v>2386</v>
      </c>
      <c r="R242" s="419">
        <v>2449</v>
      </c>
      <c r="S242" s="419">
        <v>2514</v>
      </c>
      <c r="T242" s="419">
        <v>2580</v>
      </c>
      <c r="U242" s="419">
        <v>2647</v>
      </c>
      <c r="V242" s="419">
        <v>2717</v>
      </c>
      <c r="W242" s="419">
        <v>2787</v>
      </c>
      <c r="X242" s="419">
        <v>2860</v>
      </c>
      <c r="Y242" s="419">
        <v>2935</v>
      </c>
      <c r="Z242" s="419">
        <v>3011</v>
      </c>
      <c r="AA242" s="419">
        <v>3088</v>
      </c>
      <c r="AB242" s="419">
        <v>3168</v>
      </c>
      <c r="AC242" s="419">
        <v>3249</v>
      </c>
      <c r="AD242" s="419">
        <v>3333</v>
      </c>
      <c r="AE242" s="419">
        <v>3418</v>
      </c>
      <c r="AF242" s="419">
        <v>3504</v>
      </c>
      <c r="AG242" s="419">
        <v>3593</v>
      </c>
      <c r="AH242" s="419">
        <v>3684</v>
      </c>
      <c r="AI242" s="419">
        <v>3776</v>
      </c>
      <c r="AJ242" s="419">
        <v>3871</v>
      </c>
      <c r="AK242" s="419">
        <v>3968</v>
      </c>
      <c r="AL242" s="419">
        <v>4068</v>
      </c>
      <c r="AM242" s="419">
        <v>4169</v>
      </c>
      <c r="AN242" s="419">
        <v>4273</v>
      </c>
      <c r="AO242" s="419">
        <v>4378</v>
      </c>
      <c r="AP242" s="419">
        <v>4485</v>
      </c>
      <c r="AQ242" s="419">
        <v>4595</v>
      </c>
      <c r="AR242" s="419">
        <v>4707</v>
      </c>
      <c r="AS242" s="419">
        <v>4821</v>
      </c>
      <c r="AT242" s="419">
        <v>4936</v>
      </c>
      <c r="AU242" s="419">
        <v>5053</v>
      </c>
      <c r="AV242" s="419">
        <v>5173</v>
      </c>
      <c r="AW242" s="419">
        <v>5294</v>
      </c>
      <c r="AX242" s="419">
        <v>5418</v>
      </c>
      <c r="AY242" s="419">
        <v>5541</v>
      </c>
      <c r="AZ242" s="419">
        <v>5666</v>
      </c>
      <c r="BA242" s="419">
        <v>5792</v>
      </c>
      <c r="BB242" s="419">
        <v>5920</v>
      </c>
      <c r="BC242" s="419">
        <v>6049</v>
      </c>
      <c r="BD242" s="419">
        <v>6176</v>
      </c>
      <c r="BE242" s="419">
        <v>6305</v>
      </c>
      <c r="BF242" s="419">
        <v>6434</v>
      </c>
      <c r="BG242" s="419">
        <v>6562</v>
      </c>
      <c r="BH242" s="419">
        <v>6691</v>
      </c>
      <c r="BI242" s="419">
        <v>6821</v>
      </c>
      <c r="BJ242" s="419">
        <v>6950</v>
      </c>
      <c r="BK242" s="419">
        <v>7079</v>
      </c>
      <c r="BL242" s="419">
        <v>7206</v>
      </c>
      <c r="BM242" s="419">
        <v>7332</v>
      </c>
      <c r="BN242" s="419">
        <v>7456</v>
      </c>
      <c r="BO242" s="419">
        <v>7579</v>
      </c>
      <c r="BP242" s="419">
        <v>7700</v>
      </c>
      <c r="BQ242" s="419">
        <v>7820</v>
      </c>
      <c r="BR242" s="419">
        <v>7937</v>
      </c>
      <c r="BS242" s="419">
        <v>8052</v>
      </c>
      <c r="BT242" s="419">
        <v>8164</v>
      </c>
      <c r="BU242" s="419">
        <v>8274</v>
      </c>
      <c r="BV242" s="419">
        <v>8380</v>
      </c>
      <c r="BW242" s="419">
        <v>8482</v>
      </c>
      <c r="BX242" s="419">
        <v>8581</v>
      </c>
      <c r="BY242" s="419">
        <v>8676</v>
      </c>
      <c r="BZ242" s="419">
        <v>8768</v>
      </c>
      <c r="CA242" s="419">
        <v>8855</v>
      </c>
      <c r="CB242" s="419">
        <v>8938</v>
      </c>
      <c r="CC242" s="419">
        <v>9017</v>
      </c>
      <c r="CD242" s="419">
        <v>9091</v>
      </c>
      <c r="CE242" s="419">
        <v>9162</v>
      </c>
      <c r="CF242" s="419">
        <v>9229</v>
      </c>
      <c r="CG242" s="419">
        <v>9292</v>
      </c>
      <c r="CH242" s="419">
        <v>9351</v>
      </c>
      <c r="CI242" s="419">
        <v>9407</v>
      </c>
      <c r="CJ242" s="419">
        <v>9459</v>
      </c>
      <c r="CK242" s="419">
        <v>9510</v>
      </c>
      <c r="CL242" s="419">
        <v>9560</v>
      </c>
      <c r="CM242" s="419">
        <v>9612</v>
      </c>
      <c r="CN242" s="419">
        <v>9665</v>
      </c>
      <c r="CO242" s="419">
        <v>9726</v>
      </c>
      <c r="CP242" s="419">
        <v>9815</v>
      </c>
      <c r="CQ242" s="419">
        <v>0</v>
      </c>
      <c r="CR242" s="419">
        <v>0</v>
      </c>
      <c r="CS242" s="419">
        <v>0</v>
      </c>
      <c r="CT242" s="419">
        <v>0</v>
      </c>
      <c r="CU242" s="419">
        <v>0</v>
      </c>
      <c r="CV242" s="419">
        <v>0</v>
      </c>
      <c r="CW242" s="419">
        <v>0</v>
      </c>
      <c r="CX242" s="419">
        <v>0</v>
      </c>
      <c r="CY242" s="419">
        <v>0</v>
      </c>
      <c r="CZ242" s="419">
        <v>0</v>
      </c>
      <c r="DA242" s="419">
        <v>0</v>
      </c>
      <c r="DB242" s="419">
        <v>0</v>
      </c>
      <c r="DC242" s="419">
        <v>0</v>
      </c>
      <c r="DD242" s="419">
        <v>0</v>
      </c>
      <c r="DE242" s="419">
        <v>0</v>
      </c>
      <c r="DF242" s="419">
        <v>0</v>
      </c>
      <c r="DG242" s="419">
        <v>0</v>
      </c>
      <c r="DH242" s="419">
        <v>0</v>
      </c>
      <c r="DI242" s="419">
        <v>0</v>
      </c>
      <c r="DJ242" s="419">
        <v>0</v>
      </c>
      <c r="DK242" s="416"/>
    </row>
    <row r="243" spans="1:115" s="420" customFormat="1" ht="16.149999999999999" hidden="1">
      <c r="A243" s="423" t="s">
        <v>15</v>
      </c>
      <c r="B243" s="423">
        <v>2</v>
      </c>
      <c r="C243" s="418" t="s">
        <v>25</v>
      </c>
      <c r="D243" s="419">
        <v>0</v>
      </c>
      <c r="E243" s="419">
        <v>87</v>
      </c>
      <c r="F243" s="419">
        <v>304</v>
      </c>
      <c r="G243" s="419">
        <v>527</v>
      </c>
      <c r="H243" s="419">
        <v>755</v>
      </c>
      <c r="I243" s="419">
        <v>991</v>
      </c>
      <c r="J243" s="419">
        <v>1232</v>
      </c>
      <c r="K243" s="419">
        <v>1480</v>
      </c>
      <c r="L243" s="419">
        <v>1735</v>
      </c>
      <c r="M243" s="419">
        <v>1996</v>
      </c>
      <c r="N243" s="419">
        <v>2265</v>
      </c>
      <c r="O243" s="419">
        <v>2325</v>
      </c>
      <c r="P243" s="419">
        <v>2386</v>
      </c>
      <c r="Q243" s="419">
        <v>2449</v>
      </c>
      <c r="R243" s="419">
        <v>2514</v>
      </c>
      <c r="S243" s="419">
        <v>2580</v>
      </c>
      <c r="T243" s="419">
        <v>2647</v>
      </c>
      <c r="U243" s="419">
        <v>2717</v>
      </c>
      <c r="V243" s="419">
        <v>2787</v>
      </c>
      <c r="W243" s="419">
        <v>2860</v>
      </c>
      <c r="X243" s="419">
        <v>2935</v>
      </c>
      <c r="Y243" s="419">
        <v>3011</v>
      </c>
      <c r="Z243" s="419">
        <v>3088</v>
      </c>
      <c r="AA243" s="419">
        <v>3168</v>
      </c>
      <c r="AB243" s="419">
        <v>3249</v>
      </c>
      <c r="AC243" s="419">
        <v>3333</v>
      </c>
      <c r="AD243" s="419">
        <v>3418</v>
      </c>
      <c r="AE243" s="419">
        <v>3504</v>
      </c>
      <c r="AF243" s="419">
        <v>3593</v>
      </c>
      <c r="AG243" s="419">
        <v>3684</v>
      </c>
      <c r="AH243" s="419">
        <v>3776</v>
      </c>
      <c r="AI243" s="419">
        <v>3871</v>
      </c>
      <c r="AJ243" s="419">
        <v>3968</v>
      </c>
      <c r="AK243" s="419">
        <v>4068</v>
      </c>
      <c r="AL243" s="419">
        <v>4169</v>
      </c>
      <c r="AM243" s="419">
        <v>4273</v>
      </c>
      <c r="AN243" s="419">
        <v>4378</v>
      </c>
      <c r="AO243" s="419">
        <v>4485</v>
      </c>
      <c r="AP243" s="419">
        <v>4595</v>
      </c>
      <c r="AQ243" s="419">
        <v>4707</v>
      </c>
      <c r="AR243" s="419">
        <v>4821</v>
      </c>
      <c r="AS243" s="419">
        <v>4936</v>
      </c>
      <c r="AT243" s="419">
        <v>5053</v>
      </c>
      <c r="AU243" s="419">
        <v>5173</v>
      </c>
      <c r="AV243" s="419">
        <v>5294</v>
      </c>
      <c r="AW243" s="419">
        <v>5418</v>
      </c>
      <c r="AX243" s="419">
        <v>5541</v>
      </c>
      <c r="AY243" s="419">
        <v>5666</v>
      </c>
      <c r="AZ243" s="419">
        <v>5792</v>
      </c>
      <c r="BA243" s="419">
        <v>5920</v>
      </c>
      <c r="BB243" s="419">
        <v>6049</v>
      </c>
      <c r="BC243" s="419">
        <v>6176</v>
      </c>
      <c r="BD243" s="419">
        <v>6305</v>
      </c>
      <c r="BE243" s="419">
        <v>6434</v>
      </c>
      <c r="BF243" s="419">
        <v>6562</v>
      </c>
      <c r="BG243" s="419">
        <v>6691</v>
      </c>
      <c r="BH243" s="419">
        <v>6821</v>
      </c>
      <c r="BI243" s="419">
        <v>6950</v>
      </c>
      <c r="BJ243" s="419">
        <v>7079</v>
      </c>
      <c r="BK243" s="419">
        <v>7206</v>
      </c>
      <c r="BL243" s="419">
        <v>7332</v>
      </c>
      <c r="BM243" s="419">
        <v>7456</v>
      </c>
      <c r="BN243" s="419">
        <v>7579</v>
      </c>
      <c r="BO243" s="419">
        <v>7700</v>
      </c>
      <c r="BP243" s="419">
        <v>7820</v>
      </c>
      <c r="BQ243" s="419">
        <v>7937</v>
      </c>
      <c r="BR243" s="419">
        <v>8052</v>
      </c>
      <c r="BS243" s="419">
        <v>8164</v>
      </c>
      <c r="BT243" s="419">
        <v>8274</v>
      </c>
      <c r="BU243" s="419">
        <v>8380</v>
      </c>
      <c r="BV243" s="419">
        <v>8482</v>
      </c>
      <c r="BW243" s="419">
        <v>8581</v>
      </c>
      <c r="BX243" s="419">
        <v>8676</v>
      </c>
      <c r="BY243" s="419">
        <v>8768</v>
      </c>
      <c r="BZ243" s="419">
        <v>8855</v>
      </c>
      <c r="CA243" s="419">
        <v>8938</v>
      </c>
      <c r="CB243" s="419">
        <v>9017</v>
      </c>
      <c r="CC243" s="419">
        <v>9091</v>
      </c>
      <c r="CD243" s="419">
        <v>9162</v>
      </c>
      <c r="CE243" s="419">
        <v>9229</v>
      </c>
      <c r="CF243" s="419">
        <v>9292</v>
      </c>
      <c r="CG243" s="419">
        <v>9351</v>
      </c>
      <c r="CH243" s="419">
        <v>9407</v>
      </c>
      <c r="CI243" s="419">
        <v>9459</v>
      </c>
      <c r="CJ243" s="419">
        <v>9510</v>
      </c>
      <c r="CK243" s="419">
        <v>9560</v>
      </c>
      <c r="CL243" s="419">
        <v>9612</v>
      </c>
      <c r="CM243" s="419">
        <v>9665</v>
      </c>
      <c r="CN243" s="419">
        <v>9726</v>
      </c>
      <c r="CO243" s="419">
        <v>9815</v>
      </c>
      <c r="CP243" s="419">
        <v>0</v>
      </c>
      <c r="CQ243" s="419">
        <v>0</v>
      </c>
      <c r="CR243" s="419">
        <v>0</v>
      </c>
      <c r="CS243" s="419">
        <v>0</v>
      </c>
      <c r="CT243" s="419">
        <v>0</v>
      </c>
      <c r="CU243" s="419">
        <v>0</v>
      </c>
      <c r="CV243" s="419">
        <v>0</v>
      </c>
      <c r="CW243" s="419">
        <v>0</v>
      </c>
      <c r="CX243" s="419">
        <v>0</v>
      </c>
      <c r="CY243" s="419">
        <v>0</v>
      </c>
      <c r="CZ243" s="419">
        <v>0</v>
      </c>
      <c r="DA243" s="419">
        <v>0</v>
      </c>
      <c r="DB243" s="419">
        <v>0</v>
      </c>
      <c r="DC243" s="419">
        <v>0</v>
      </c>
      <c r="DD243" s="419">
        <v>0</v>
      </c>
      <c r="DE243" s="419">
        <v>0</v>
      </c>
      <c r="DF243" s="419">
        <v>0</v>
      </c>
      <c r="DG243" s="419">
        <v>0</v>
      </c>
      <c r="DH243" s="419">
        <v>0</v>
      </c>
      <c r="DI243" s="419">
        <v>0</v>
      </c>
      <c r="DJ243" s="419">
        <v>0</v>
      </c>
      <c r="DK243" s="416"/>
    </row>
    <row r="244" spans="1:115" s="420" customFormat="1" ht="16.149999999999999" hidden="1">
      <c r="A244" s="423" t="s">
        <v>15</v>
      </c>
      <c r="B244" s="423">
        <v>2</v>
      </c>
      <c r="C244" s="418" t="s">
        <v>26</v>
      </c>
      <c r="D244" s="419">
        <v>0</v>
      </c>
      <c r="E244" s="419">
        <v>90</v>
      </c>
      <c r="F244" s="419">
        <v>312</v>
      </c>
      <c r="G244" s="419">
        <v>541</v>
      </c>
      <c r="H244" s="419">
        <v>776</v>
      </c>
      <c r="I244" s="419">
        <v>1017</v>
      </c>
      <c r="J244" s="419">
        <v>1264</v>
      </c>
      <c r="K244" s="419">
        <v>1519</v>
      </c>
      <c r="L244" s="419">
        <v>1780</v>
      </c>
      <c r="M244" s="419">
        <v>2049</v>
      </c>
      <c r="N244" s="419">
        <v>2325</v>
      </c>
      <c r="O244" s="419">
        <v>2386</v>
      </c>
      <c r="P244" s="419">
        <v>2449</v>
      </c>
      <c r="Q244" s="419">
        <v>2514</v>
      </c>
      <c r="R244" s="419">
        <v>2580</v>
      </c>
      <c r="S244" s="419">
        <v>2647</v>
      </c>
      <c r="T244" s="419">
        <v>2717</v>
      </c>
      <c r="U244" s="419">
        <v>2787</v>
      </c>
      <c r="V244" s="419">
        <v>2860</v>
      </c>
      <c r="W244" s="419">
        <v>2935</v>
      </c>
      <c r="X244" s="419">
        <v>3011</v>
      </c>
      <c r="Y244" s="419">
        <v>3088</v>
      </c>
      <c r="Z244" s="419">
        <v>3168</v>
      </c>
      <c r="AA244" s="419">
        <v>3249</v>
      </c>
      <c r="AB244" s="419">
        <v>3333</v>
      </c>
      <c r="AC244" s="419">
        <v>3418</v>
      </c>
      <c r="AD244" s="419">
        <v>3504</v>
      </c>
      <c r="AE244" s="419">
        <v>3593</v>
      </c>
      <c r="AF244" s="419">
        <v>3684</v>
      </c>
      <c r="AG244" s="419">
        <v>3776</v>
      </c>
      <c r="AH244" s="419">
        <v>3871</v>
      </c>
      <c r="AI244" s="419">
        <v>3968</v>
      </c>
      <c r="AJ244" s="419">
        <v>4068</v>
      </c>
      <c r="AK244" s="419">
        <v>4169</v>
      </c>
      <c r="AL244" s="419">
        <v>4273</v>
      </c>
      <c r="AM244" s="419">
        <v>4378</v>
      </c>
      <c r="AN244" s="419">
        <v>4485</v>
      </c>
      <c r="AO244" s="419">
        <v>4595</v>
      </c>
      <c r="AP244" s="419">
        <v>4707</v>
      </c>
      <c r="AQ244" s="419">
        <v>4821</v>
      </c>
      <c r="AR244" s="419">
        <v>4936</v>
      </c>
      <c r="AS244" s="419">
        <v>5053</v>
      </c>
      <c r="AT244" s="419">
        <v>5173</v>
      </c>
      <c r="AU244" s="419">
        <v>5294</v>
      </c>
      <c r="AV244" s="419">
        <v>5418</v>
      </c>
      <c r="AW244" s="419">
        <v>5541</v>
      </c>
      <c r="AX244" s="419">
        <v>5666</v>
      </c>
      <c r="AY244" s="419">
        <v>5792</v>
      </c>
      <c r="AZ244" s="419">
        <v>5920</v>
      </c>
      <c r="BA244" s="419">
        <v>6049</v>
      </c>
      <c r="BB244" s="419">
        <v>6176</v>
      </c>
      <c r="BC244" s="419">
        <v>6305</v>
      </c>
      <c r="BD244" s="419">
        <v>6434</v>
      </c>
      <c r="BE244" s="419">
        <v>6562</v>
      </c>
      <c r="BF244" s="419">
        <v>6691</v>
      </c>
      <c r="BG244" s="419">
        <v>6821</v>
      </c>
      <c r="BH244" s="419">
        <v>6950</v>
      </c>
      <c r="BI244" s="419">
        <v>7079</v>
      </c>
      <c r="BJ244" s="419">
        <v>7206</v>
      </c>
      <c r="BK244" s="419">
        <v>7332</v>
      </c>
      <c r="BL244" s="419">
        <v>7456</v>
      </c>
      <c r="BM244" s="419">
        <v>7579</v>
      </c>
      <c r="BN244" s="419">
        <v>7700</v>
      </c>
      <c r="BO244" s="419">
        <v>7820</v>
      </c>
      <c r="BP244" s="419">
        <v>7937</v>
      </c>
      <c r="BQ244" s="419">
        <v>8052</v>
      </c>
      <c r="BR244" s="419">
        <v>8164</v>
      </c>
      <c r="BS244" s="419">
        <v>8274</v>
      </c>
      <c r="BT244" s="419">
        <v>8380</v>
      </c>
      <c r="BU244" s="419">
        <v>8482</v>
      </c>
      <c r="BV244" s="419">
        <v>8581</v>
      </c>
      <c r="BW244" s="419">
        <v>8676</v>
      </c>
      <c r="BX244" s="419">
        <v>8768</v>
      </c>
      <c r="BY244" s="419">
        <v>8855</v>
      </c>
      <c r="BZ244" s="419">
        <v>8938</v>
      </c>
      <c r="CA244" s="419">
        <v>9017</v>
      </c>
      <c r="CB244" s="419">
        <v>9091</v>
      </c>
      <c r="CC244" s="419">
        <v>9162</v>
      </c>
      <c r="CD244" s="419">
        <v>9229</v>
      </c>
      <c r="CE244" s="419">
        <v>9292</v>
      </c>
      <c r="CF244" s="419">
        <v>9351</v>
      </c>
      <c r="CG244" s="419">
        <v>9407</v>
      </c>
      <c r="CH244" s="419">
        <v>9459</v>
      </c>
      <c r="CI244" s="419">
        <v>9510</v>
      </c>
      <c r="CJ244" s="419">
        <v>9560</v>
      </c>
      <c r="CK244" s="419">
        <v>9612</v>
      </c>
      <c r="CL244" s="419">
        <v>9665</v>
      </c>
      <c r="CM244" s="419">
        <v>9726</v>
      </c>
      <c r="CN244" s="419">
        <v>9815</v>
      </c>
      <c r="CO244" s="419">
        <v>0</v>
      </c>
      <c r="CP244" s="419">
        <v>0</v>
      </c>
      <c r="CQ244" s="419">
        <v>0</v>
      </c>
      <c r="CR244" s="419">
        <v>0</v>
      </c>
      <c r="CS244" s="419">
        <v>0</v>
      </c>
      <c r="CT244" s="419">
        <v>0</v>
      </c>
      <c r="CU244" s="419">
        <v>0</v>
      </c>
      <c r="CV244" s="419">
        <v>0</v>
      </c>
      <c r="CW244" s="419">
        <v>0</v>
      </c>
      <c r="CX244" s="419">
        <v>0</v>
      </c>
      <c r="CY244" s="419">
        <v>0</v>
      </c>
      <c r="CZ244" s="419">
        <v>0</v>
      </c>
      <c r="DA244" s="419">
        <v>0</v>
      </c>
      <c r="DB244" s="419">
        <v>0</v>
      </c>
      <c r="DC244" s="419">
        <v>0</v>
      </c>
      <c r="DD244" s="419">
        <v>0</v>
      </c>
      <c r="DE244" s="419">
        <v>0</v>
      </c>
      <c r="DF244" s="419">
        <v>0</v>
      </c>
      <c r="DG244" s="419">
        <v>0</v>
      </c>
      <c r="DH244" s="419">
        <v>0</v>
      </c>
      <c r="DI244" s="419">
        <v>0</v>
      </c>
      <c r="DJ244" s="419">
        <v>0</v>
      </c>
      <c r="DK244" s="416"/>
    </row>
    <row r="245" spans="1:115" s="420" customFormat="1" ht="16.149999999999999" hidden="1">
      <c r="A245" s="423" t="s">
        <v>15</v>
      </c>
      <c r="B245" s="423">
        <v>2</v>
      </c>
      <c r="C245" s="418" t="s">
        <v>27</v>
      </c>
      <c r="D245" s="419">
        <v>0</v>
      </c>
      <c r="E245" s="419">
        <v>92</v>
      </c>
      <c r="F245" s="419">
        <v>320</v>
      </c>
      <c r="G245" s="419">
        <v>555</v>
      </c>
      <c r="H245" s="419">
        <v>796</v>
      </c>
      <c r="I245" s="419">
        <v>1044</v>
      </c>
      <c r="J245" s="419">
        <v>1298</v>
      </c>
      <c r="K245" s="419">
        <v>1559</v>
      </c>
      <c r="L245" s="419">
        <v>1827</v>
      </c>
      <c r="M245" s="419">
        <v>2103</v>
      </c>
      <c r="N245" s="419">
        <v>2386</v>
      </c>
      <c r="O245" s="419">
        <v>2449</v>
      </c>
      <c r="P245" s="419">
        <v>2514</v>
      </c>
      <c r="Q245" s="419">
        <v>2580</v>
      </c>
      <c r="R245" s="419">
        <v>2647</v>
      </c>
      <c r="S245" s="419">
        <v>2717</v>
      </c>
      <c r="T245" s="419">
        <v>2787</v>
      </c>
      <c r="U245" s="419">
        <v>2860</v>
      </c>
      <c r="V245" s="419">
        <v>2935</v>
      </c>
      <c r="W245" s="419">
        <v>3011</v>
      </c>
      <c r="X245" s="419">
        <v>3088</v>
      </c>
      <c r="Y245" s="419">
        <v>3168</v>
      </c>
      <c r="Z245" s="419">
        <v>3249</v>
      </c>
      <c r="AA245" s="419">
        <v>3333</v>
      </c>
      <c r="AB245" s="419">
        <v>3418</v>
      </c>
      <c r="AC245" s="419">
        <v>3504</v>
      </c>
      <c r="AD245" s="419">
        <v>3593</v>
      </c>
      <c r="AE245" s="419">
        <v>3684</v>
      </c>
      <c r="AF245" s="419">
        <v>3776</v>
      </c>
      <c r="AG245" s="419">
        <v>3871</v>
      </c>
      <c r="AH245" s="419">
        <v>3968</v>
      </c>
      <c r="AI245" s="419">
        <v>4068</v>
      </c>
      <c r="AJ245" s="419">
        <v>4169</v>
      </c>
      <c r="AK245" s="419">
        <v>4273</v>
      </c>
      <c r="AL245" s="419">
        <v>4378</v>
      </c>
      <c r="AM245" s="419">
        <v>4485</v>
      </c>
      <c r="AN245" s="419">
        <v>4595</v>
      </c>
      <c r="AO245" s="419">
        <v>4707</v>
      </c>
      <c r="AP245" s="419">
        <v>4821</v>
      </c>
      <c r="AQ245" s="419">
        <v>4936</v>
      </c>
      <c r="AR245" s="419">
        <v>5053</v>
      </c>
      <c r="AS245" s="419">
        <v>5173</v>
      </c>
      <c r="AT245" s="419">
        <v>5294</v>
      </c>
      <c r="AU245" s="419">
        <v>5418</v>
      </c>
      <c r="AV245" s="419">
        <v>5541</v>
      </c>
      <c r="AW245" s="419">
        <v>5666</v>
      </c>
      <c r="AX245" s="419">
        <v>5792</v>
      </c>
      <c r="AY245" s="419">
        <v>5920</v>
      </c>
      <c r="AZ245" s="419">
        <v>6049</v>
      </c>
      <c r="BA245" s="419">
        <v>6176</v>
      </c>
      <c r="BB245" s="419">
        <v>6305</v>
      </c>
      <c r="BC245" s="419">
        <v>6434</v>
      </c>
      <c r="BD245" s="419">
        <v>6562</v>
      </c>
      <c r="BE245" s="419">
        <v>6691</v>
      </c>
      <c r="BF245" s="419">
        <v>6821</v>
      </c>
      <c r="BG245" s="419">
        <v>6950</v>
      </c>
      <c r="BH245" s="419">
        <v>7079</v>
      </c>
      <c r="BI245" s="419">
        <v>7206</v>
      </c>
      <c r="BJ245" s="419">
        <v>7332</v>
      </c>
      <c r="BK245" s="419">
        <v>7456</v>
      </c>
      <c r="BL245" s="419">
        <v>7579</v>
      </c>
      <c r="BM245" s="419">
        <v>7700</v>
      </c>
      <c r="BN245" s="419">
        <v>7820</v>
      </c>
      <c r="BO245" s="419">
        <v>7937</v>
      </c>
      <c r="BP245" s="419">
        <v>8052</v>
      </c>
      <c r="BQ245" s="419">
        <v>8164</v>
      </c>
      <c r="BR245" s="419">
        <v>8274</v>
      </c>
      <c r="BS245" s="419">
        <v>8380</v>
      </c>
      <c r="BT245" s="419">
        <v>8482</v>
      </c>
      <c r="BU245" s="419">
        <v>8581</v>
      </c>
      <c r="BV245" s="419">
        <v>8676</v>
      </c>
      <c r="BW245" s="419">
        <v>8768</v>
      </c>
      <c r="BX245" s="419">
        <v>8855</v>
      </c>
      <c r="BY245" s="419">
        <v>8938</v>
      </c>
      <c r="BZ245" s="419">
        <v>9017</v>
      </c>
      <c r="CA245" s="419">
        <v>9091</v>
      </c>
      <c r="CB245" s="419">
        <v>9162</v>
      </c>
      <c r="CC245" s="419">
        <v>9229</v>
      </c>
      <c r="CD245" s="419">
        <v>9292</v>
      </c>
      <c r="CE245" s="419">
        <v>9351</v>
      </c>
      <c r="CF245" s="419">
        <v>9407</v>
      </c>
      <c r="CG245" s="419">
        <v>9459</v>
      </c>
      <c r="CH245" s="419">
        <v>9510</v>
      </c>
      <c r="CI245" s="419">
        <v>9560</v>
      </c>
      <c r="CJ245" s="419">
        <v>9612</v>
      </c>
      <c r="CK245" s="419">
        <v>9665</v>
      </c>
      <c r="CL245" s="419">
        <v>9726</v>
      </c>
      <c r="CM245" s="419">
        <v>9815</v>
      </c>
      <c r="CN245" s="419">
        <v>0</v>
      </c>
      <c r="CO245" s="419">
        <v>0</v>
      </c>
      <c r="CP245" s="419">
        <v>0</v>
      </c>
      <c r="CQ245" s="419">
        <v>0</v>
      </c>
      <c r="CR245" s="419">
        <v>0</v>
      </c>
      <c r="CS245" s="419">
        <v>0</v>
      </c>
      <c r="CT245" s="419">
        <v>0</v>
      </c>
      <c r="CU245" s="419">
        <v>0</v>
      </c>
      <c r="CV245" s="419">
        <v>0</v>
      </c>
      <c r="CW245" s="419">
        <v>0</v>
      </c>
      <c r="CX245" s="419">
        <v>0</v>
      </c>
      <c r="CY245" s="419">
        <v>0</v>
      </c>
      <c r="CZ245" s="419">
        <v>0</v>
      </c>
      <c r="DA245" s="419">
        <v>0</v>
      </c>
      <c r="DB245" s="419">
        <v>0</v>
      </c>
      <c r="DC245" s="419">
        <v>0</v>
      </c>
      <c r="DD245" s="419">
        <v>0</v>
      </c>
      <c r="DE245" s="419">
        <v>0</v>
      </c>
      <c r="DF245" s="419">
        <v>0</v>
      </c>
      <c r="DG245" s="419">
        <v>0</v>
      </c>
      <c r="DH245" s="419">
        <v>0</v>
      </c>
      <c r="DI245" s="419">
        <v>0</v>
      </c>
      <c r="DJ245" s="419">
        <v>0</v>
      </c>
      <c r="DK245" s="416"/>
    </row>
    <row r="246" spans="1:115" s="420" customFormat="1" ht="16.149999999999999" hidden="1">
      <c r="A246" s="423" t="s">
        <v>15</v>
      </c>
      <c r="B246" s="423">
        <v>2</v>
      </c>
      <c r="C246" s="418" t="s">
        <v>28</v>
      </c>
      <c r="D246" s="419">
        <v>0</v>
      </c>
      <c r="E246" s="419">
        <v>94</v>
      </c>
      <c r="F246" s="419">
        <v>329</v>
      </c>
      <c r="G246" s="419">
        <v>570</v>
      </c>
      <c r="H246" s="419">
        <v>817</v>
      </c>
      <c r="I246" s="419">
        <v>1071</v>
      </c>
      <c r="J246" s="419">
        <v>1332</v>
      </c>
      <c r="K246" s="419">
        <v>1600</v>
      </c>
      <c r="L246" s="419">
        <v>1876</v>
      </c>
      <c r="M246" s="419">
        <v>2159</v>
      </c>
      <c r="N246" s="419">
        <v>2449</v>
      </c>
      <c r="O246" s="419">
        <v>2514</v>
      </c>
      <c r="P246" s="419">
        <v>2580</v>
      </c>
      <c r="Q246" s="419">
        <v>2647</v>
      </c>
      <c r="R246" s="419">
        <v>2717</v>
      </c>
      <c r="S246" s="419">
        <v>2787</v>
      </c>
      <c r="T246" s="419">
        <v>2860</v>
      </c>
      <c r="U246" s="419">
        <v>2935</v>
      </c>
      <c r="V246" s="419">
        <v>3011</v>
      </c>
      <c r="W246" s="419">
        <v>3088</v>
      </c>
      <c r="X246" s="419">
        <v>3168</v>
      </c>
      <c r="Y246" s="419">
        <v>3249</v>
      </c>
      <c r="Z246" s="419">
        <v>3333</v>
      </c>
      <c r="AA246" s="419">
        <v>3418</v>
      </c>
      <c r="AB246" s="419">
        <v>3504</v>
      </c>
      <c r="AC246" s="419">
        <v>3593</v>
      </c>
      <c r="AD246" s="419">
        <v>3684</v>
      </c>
      <c r="AE246" s="419">
        <v>3776</v>
      </c>
      <c r="AF246" s="419">
        <v>3871</v>
      </c>
      <c r="AG246" s="419">
        <v>3968</v>
      </c>
      <c r="AH246" s="419">
        <v>4068</v>
      </c>
      <c r="AI246" s="419">
        <v>4169</v>
      </c>
      <c r="AJ246" s="419">
        <v>4273</v>
      </c>
      <c r="AK246" s="419">
        <v>4378</v>
      </c>
      <c r="AL246" s="419">
        <v>4485</v>
      </c>
      <c r="AM246" s="419">
        <v>4595</v>
      </c>
      <c r="AN246" s="419">
        <v>4707</v>
      </c>
      <c r="AO246" s="419">
        <v>4821</v>
      </c>
      <c r="AP246" s="419">
        <v>4936</v>
      </c>
      <c r="AQ246" s="419">
        <v>5053</v>
      </c>
      <c r="AR246" s="419">
        <v>5173</v>
      </c>
      <c r="AS246" s="419">
        <v>5294</v>
      </c>
      <c r="AT246" s="419">
        <v>5418</v>
      </c>
      <c r="AU246" s="419">
        <v>5541</v>
      </c>
      <c r="AV246" s="419">
        <v>5666</v>
      </c>
      <c r="AW246" s="419">
        <v>5792</v>
      </c>
      <c r="AX246" s="419">
        <v>5920</v>
      </c>
      <c r="AY246" s="419">
        <v>6049</v>
      </c>
      <c r="AZ246" s="419">
        <v>6176</v>
      </c>
      <c r="BA246" s="419">
        <v>6305</v>
      </c>
      <c r="BB246" s="419">
        <v>6434</v>
      </c>
      <c r="BC246" s="419">
        <v>6562</v>
      </c>
      <c r="BD246" s="419">
        <v>6691</v>
      </c>
      <c r="BE246" s="419">
        <v>6821</v>
      </c>
      <c r="BF246" s="419">
        <v>6950</v>
      </c>
      <c r="BG246" s="419">
        <v>7079</v>
      </c>
      <c r="BH246" s="419">
        <v>7206</v>
      </c>
      <c r="BI246" s="419">
        <v>7332</v>
      </c>
      <c r="BJ246" s="419">
        <v>7456</v>
      </c>
      <c r="BK246" s="419">
        <v>7579</v>
      </c>
      <c r="BL246" s="419">
        <v>7700</v>
      </c>
      <c r="BM246" s="419">
        <v>7820</v>
      </c>
      <c r="BN246" s="419">
        <v>7937</v>
      </c>
      <c r="BO246" s="419">
        <v>8052</v>
      </c>
      <c r="BP246" s="419">
        <v>8164</v>
      </c>
      <c r="BQ246" s="419">
        <v>8274</v>
      </c>
      <c r="BR246" s="419">
        <v>8380</v>
      </c>
      <c r="BS246" s="419">
        <v>8482</v>
      </c>
      <c r="BT246" s="419">
        <v>8581</v>
      </c>
      <c r="BU246" s="419">
        <v>8676</v>
      </c>
      <c r="BV246" s="419">
        <v>8768</v>
      </c>
      <c r="BW246" s="419">
        <v>8855</v>
      </c>
      <c r="BX246" s="419">
        <v>8938</v>
      </c>
      <c r="BY246" s="419">
        <v>9017</v>
      </c>
      <c r="BZ246" s="419">
        <v>9091</v>
      </c>
      <c r="CA246" s="419">
        <v>9162</v>
      </c>
      <c r="CB246" s="419">
        <v>9229</v>
      </c>
      <c r="CC246" s="419">
        <v>9292</v>
      </c>
      <c r="CD246" s="419">
        <v>9351</v>
      </c>
      <c r="CE246" s="419">
        <v>9407</v>
      </c>
      <c r="CF246" s="419">
        <v>9459</v>
      </c>
      <c r="CG246" s="419">
        <v>9510</v>
      </c>
      <c r="CH246" s="419">
        <v>9560</v>
      </c>
      <c r="CI246" s="419">
        <v>9612</v>
      </c>
      <c r="CJ246" s="419">
        <v>9665</v>
      </c>
      <c r="CK246" s="419">
        <v>9726</v>
      </c>
      <c r="CL246" s="419">
        <v>9815</v>
      </c>
      <c r="CM246" s="419">
        <v>0</v>
      </c>
      <c r="CN246" s="419">
        <v>0</v>
      </c>
      <c r="CO246" s="419">
        <v>0</v>
      </c>
      <c r="CP246" s="419">
        <v>0</v>
      </c>
      <c r="CQ246" s="419">
        <v>0</v>
      </c>
      <c r="CR246" s="419">
        <v>0</v>
      </c>
      <c r="CS246" s="419">
        <v>0</v>
      </c>
      <c r="CT246" s="419">
        <v>0</v>
      </c>
      <c r="CU246" s="419">
        <v>0</v>
      </c>
      <c r="CV246" s="419">
        <v>0</v>
      </c>
      <c r="CW246" s="419">
        <v>0</v>
      </c>
      <c r="CX246" s="419">
        <v>0</v>
      </c>
      <c r="CY246" s="419">
        <v>0</v>
      </c>
      <c r="CZ246" s="419">
        <v>0</v>
      </c>
      <c r="DA246" s="419">
        <v>0</v>
      </c>
      <c r="DB246" s="419">
        <v>0</v>
      </c>
      <c r="DC246" s="419">
        <v>0</v>
      </c>
      <c r="DD246" s="419">
        <v>0</v>
      </c>
      <c r="DE246" s="419">
        <v>0</v>
      </c>
      <c r="DF246" s="419">
        <v>0</v>
      </c>
      <c r="DG246" s="419">
        <v>0</v>
      </c>
      <c r="DH246" s="419">
        <v>0</v>
      </c>
      <c r="DI246" s="419">
        <v>0</v>
      </c>
      <c r="DJ246" s="419">
        <v>0</v>
      </c>
      <c r="DK246" s="416"/>
    </row>
    <row r="247" spans="1:115" s="420" customFormat="1" ht="16.149999999999999" hidden="1">
      <c r="A247" s="423" t="s">
        <v>15</v>
      </c>
      <c r="B247" s="423">
        <v>2</v>
      </c>
      <c r="C247" s="418" t="s">
        <v>29</v>
      </c>
      <c r="D247" s="419">
        <v>0</v>
      </c>
      <c r="E247" s="419">
        <v>97</v>
      </c>
      <c r="F247" s="419">
        <v>337</v>
      </c>
      <c r="G247" s="419">
        <v>585</v>
      </c>
      <c r="H247" s="419">
        <v>838</v>
      </c>
      <c r="I247" s="419">
        <v>1099</v>
      </c>
      <c r="J247" s="419">
        <v>1367</v>
      </c>
      <c r="K247" s="419">
        <v>1642</v>
      </c>
      <c r="L247" s="419">
        <v>1925</v>
      </c>
      <c r="M247" s="419">
        <v>2215</v>
      </c>
      <c r="N247" s="419">
        <v>2514</v>
      </c>
      <c r="O247" s="419">
        <v>2580</v>
      </c>
      <c r="P247" s="419">
        <v>2647</v>
      </c>
      <c r="Q247" s="419">
        <v>2717</v>
      </c>
      <c r="R247" s="419">
        <v>2787</v>
      </c>
      <c r="S247" s="419">
        <v>2860</v>
      </c>
      <c r="T247" s="419">
        <v>2935</v>
      </c>
      <c r="U247" s="419">
        <v>3011</v>
      </c>
      <c r="V247" s="419">
        <v>3088</v>
      </c>
      <c r="W247" s="419">
        <v>3168</v>
      </c>
      <c r="X247" s="419">
        <v>3249</v>
      </c>
      <c r="Y247" s="419">
        <v>3333</v>
      </c>
      <c r="Z247" s="419">
        <v>3418</v>
      </c>
      <c r="AA247" s="419">
        <v>3504</v>
      </c>
      <c r="AB247" s="419">
        <v>3593</v>
      </c>
      <c r="AC247" s="419">
        <v>3684</v>
      </c>
      <c r="AD247" s="419">
        <v>3776</v>
      </c>
      <c r="AE247" s="419">
        <v>3871</v>
      </c>
      <c r="AF247" s="419">
        <v>3968</v>
      </c>
      <c r="AG247" s="419">
        <v>4068</v>
      </c>
      <c r="AH247" s="419">
        <v>4169</v>
      </c>
      <c r="AI247" s="419">
        <v>4273</v>
      </c>
      <c r="AJ247" s="419">
        <v>4378</v>
      </c>
      <c r="AK247" s="419">
        <v>4485</v>
      </c>
      <c r="AL247" s="419">
        <v>4595</v>
      </c>
      <c r="AM247" s="419">
        <v>4707</v>
      </c>
      <c r="AN247" s="419">
        <v>4821</v>
      </c>
      <c r="AO247" s="419">
        <v>4936</v>
      </c>
      <c r="AP247" s="419">
        <v>5053</v>
      </c>
      <c r="AQ247" s="419">
        <v>5173</v>
      </c>
      <c r="AR247" s="419">
        <v>5294</v>
      </c>
      <c r="AS247" s="419">
        <v>5418</v>
      </c>
      <c r="AT247" s="419">
        <v>5541</v>
      </c>
      <c r="AU247" s="419">
        <v>5666</v>
      </c>
      <c r="AV247" s="419">
        <v>5792</v>
      </c>
      <c r="AW247" s="419">
        <v>5920</v>
      </c>
      <c r="AX247" s="419">
        <v>6049</v>
      </c>
      <c r="AY247" s="419">
        <v>6176</v>
      </c>
      <c r="AZ247" s="419">
        <v>6305</v>
      </c>
      <c r="BA247" s="419">
        <v>6434</v>
      </c>
      <c r="BB247" s="419">
        <v>6562</v>
      </c>
      <c r="BC247" s="419">
        <v>6691</v>
      </c>
      <c r="BD247" s="419">
        <v>6821</v>
      </c>
      <c r="BE247" s="419">
        <v>6950</v>
      </c>
      <c r="BF247" s="419">
        <v>7079</v>
      </c>
      <c r="BG247" s="419">
        <v>7206</v>
      </c>
      <c r="BH247" s="419">
        <v>7332</v>
      </c>
      <c r="BI247" s="419">
        <v>7456</v>
      </c>
      <c r="BJ247" s="419">
        <v>7579</v>
      </c>
      <c r="BK247" s="419">
        <v>7700</v>
      </c>
      <c r="BL247" s="419">
        <v>7820</v>
      </c>
      <c r="BM247" s="419">
        <v>7937</v>
      </c>
      <c r="BN247" s="419">
        <v>8052</v>
      </c>
      <c r="BO247" s="419">
        <v>8164</v>
      </c>
      <c r="BP247" s="419">
        <v>8274</v>
      </c>
      <c r="BQ247" s="419">
        <v>8380</v>
      </c>
      <c r="BR247" s="419">
        <v>8482</v>
      </c>
      <c r="BS247" s="419">
        <v>8581</v>
      </c>
      <c r="BT247" s="419">
        <v>8676</v>
      </c>
      <c r="BU247" s="419">
        <v>8768</v>
      </c>
      <c r="BV247" s="419">
        <v>8855</v>
      </c>
      <c r="BW247" s="419">
        <v>8938</v>
      </c>
      <c r="BX247" s="419">
        <v>9017</v>
      </c>
      <c r="BY247" s="419">
        <v>9091</v>
      </c>
      <c r="BZ247" s="419">
        <v>9162</v>
      </c>
      <c r="CA247" s="419">
        <v>9229</v>
      </c>
      <c r="CB247" s="419">
        <v>9292</v>
      </c>
      <c r="CC247" s="419">
        <v>9351</v>
      </c>
      <c r="CD247" s="419">
        <v>9407</v>
      </c>
      <c r="CE247" s="419">
        <v>9459</v>
      </c>
      <c r="CF247" s="419">
        <v>9510</v>
      </c>
      <c r="CG247" s="419">
        <v>9560</v>
      </c>
      <c r="CH247" s="419">
        <v>9612</v>
      </c>
      <c r="CI247" s="419">
        <v>9665</v>
      </c>
      <c r="CJ247" s="419">
        <v>9726</v>
      </c>
      <c r="CK247" s="419">
        <v>9815</v>
      </c>
      <c r="CL247" s="419">
        <v>0</v>
      </c>
      <c r="CM247" s="419">
        <v>0</v>
      </c>
      <c r="CN247" s="419">
        <v>0</v>
      </c>
      <c r="CO247" s="419">
        <v>0</v>
      </c>
      <c r="CP247" s="419">
        <v>0</v>
      </c>
      <c r="CQ247" s="419">
        <v>0</v>
      </c>
      <c r="CR247" s="419">
        <v>0</v>
      </c>
      <c r="CS247" s="419">
        <v>0</v>
      </c>
      <c r="CT247" s="419">
        <v>0</v>
      </c>
      <c r="CU247" s="419">
        <v>0</v>
      </c>
      <c r="CV247" s="419">
        <v>0</v>
      </c>
      <c r="CW247" s="419">
        <v>0</v>
      </c>
      <c r="CX247" s="419">
        <v>0</v>
      </c>
      <c r="CY247" s="419">
        <v>0</v>
      </c>
      <c r="CZ247" s="419">
        <v>0</v>
      </c>
      <c r="DA247" s="419">
        <v>0</v>
      </c>
      <c r="DB247" s="419">
        <v>0</v>
      </c>
      <c r="DC247" s="419">
        <v>0</v>
      </c>
      <c r="DD247" s="419">
        <v>0</v>
      </c>
      <c r="DE247" s="419">
        <v>0</v>
      </c>
      <c r="DF247" s="419">
        <v>0</v>
      </c>
      <c r="DG247" s="419">
        <v>0</v>
      </c>
      <c r="DH247" s="419">
        <v>0</v>
      </c>
      <c r="DI247" s="419">
        <v>0</v>
      </c>
      <c r="DJ247" s="419">
        <v>0</v>
      </c>
      <c r="DK247" s="416"/>
    </row>
    <row r="248" spans="1:115" s="420" customFormat="1" ht="16.149999999999999" hidden="1">
      <c r="A248" s="423" t="s">
        <v>15</v>
      </c>
      <c r="B248" s="423">
        <v>2</v>
      </c>
      <c r="C248" s="418" t="s">
        <v>30</v>
      </c>
      <c r="D248" s="419">
        <v>0</v>
      </c>
      <c r="E248" s="419">
        <v>99</v>
      </c>
      <c r="F248" s="419">
        <v>346</v>
      </c>
      <c r="G248" s="419">
        <v>600</v>
      </c>
      <c r="H248" s="419">
        <v>861</v>
      </c>
      <c r="I248" s="419">
        <v>1128</v>
      </c>
      <c r="J248" s="419">
        <v>1403</v>
      </c>
      <c r="K248" s="419">
        <v>1686</v>
      </c>
      <c r="L248" s="419">
        <v>1976</v>
      </c>
      <c r="M248" s="419">
        <v>2274</v>
      </c>
      <c r="N248" s="419">
        <v>2580</v>
      </c>
      <c r="O248" s="419">
        <v>2647</v>
      </c>
      <c r="P248" s="419">
        <v>2717</v>
      </c>
      <c r="Q248" s="419">
        <v>2787</v>
      </c>
      <c r="R248" s="419">
        <v>2860</v>
      </c>
      <c r="S248" s="419">
        <v>2935</v>
      </c>
      <c r="T248" s="419">
        <v>3011</v>
      </c>
      <c r="U248" s="419">
        <v>3088</v>
      </c>
      <c r="V248" s="419">
        <v>3168</v>
      </c>
      <c r="W248" s="419">
        <v>3249</v>
      </c>
      <c r="X248" s="419">
        <v>3333</v>
      </c>
      <c r="Y248" s="419">
        <v>3418</v>
      </c>
      <c r="Z248" s="419">
        <v>3504</v>
      </c>
      <c r="AA248" s="419">
        <v>3593</v>
      </c>
      <c r="AB248" s="419">
        <v>3684</v>
      </c>
      <c r="AC248" s="419">
        <v>3776</v>
      </c>
      <c r="AD248" s="419">
        <v>3871</v>
      </c>
      <c r="AE248" s="419">
        <v>3968</v>
      </c>
      <c r="AF248" s="419">
        <v>4068</v>
      </c>
      <c r="AG248" s="419">
        <v>4169</v>
      </c>
      <c r="AH248" s="419">
        <v>4273</v>
      </c>
      <c r="AI248" s="419">
        <v>4378</v>
      </c>
      <c r="AJ248" s="419">
        <v>4485</v>
      </c>
      <c r="AK248" s="419">
        <v>4595</v>
      </c>
      <c r="AL248" s="419">
        <v>4707</v>
      </c>
      <c r="AM248" s="419">
        <v>4821</v>
      </c>
      <c r="AN248" s="419">
        <v>4936</v>
      </c>
      <c r="AO248" s="419">
        <v>5053</v>
      </c>
      <c r="AP248" s="419">
        <v>5173</v>
      </c>
      <c r="AQ248" s="419">
        <v>5294</v>
      </c>
      <c r="AR248" s="419">
        <v>5418</v>
      </c>
      <c r="AS248" s="419">
        <v>5541</v>
      </c>
      <c r="AT248" s="419">
        <v>5666</v>
      </c>
      <c r="AU248" s="419">
        <v>5792</v>
      </c>
      <c r="AV248" s="419">
        <v>5920</v>
      </c>
      <c r="AW248" s="419">
        <v>6049</v>
      </c>
      <c r="AX248" s="419">
        <v>6176</v>
      </c>
      <c r="AY248" s="419">
        <v>6305</v>
      </c>
      <c r="AZ248" s="419">
        <v>6434</v>
      </c>
      <c r="BA248" s="419">
        <v>6562</v>
      </c>
      <c r="BB248" s="419">
        <v>6691</v>
      </c>
      <c r="BC248" s="419">
        <v>6821</v>
      </c>
      <c r="BD248" s="419">
        <v>6950</v>
      </c>
      <c r="BE248" s="419">
        <v>7079</v>
      </c>
      <c r="BF248" s="419">
        <v>7206</v>
      </c>
      <c r="BG248" s="419">
        <v>7332</v>
      </c>
      <c r="BH248" s="419">
        <v>7456</v>
      </c>
      <c r="BI248" s="419">
        <v>7579</v>
      </c>
      <c r="BJ248" s="419">
        <v>7700</v>
      </c>
      <c r="BK248" s="419">
        <v>7820</v>
      </c>
      <c r="BL248" s="419">
        <v>7937</v>
      </c>
      <c r="BM248" s="419">
        <v>8052</v>
      </c>
      <c r="BN248" s="419">
        <v>8164</v>
      </c>
      <c r="BO248" s="419">
        <v>8274</v>
      </c>
      <c r="BP248" s="419">
        <v>8380</v>
      </c>
      <c r="BQ248" s="419">
        <v>8482</v>
      </c>
      <c r="BR248" s="419">
        <v>8581</v>
      </c>
      <c r="BS248" s="419">
        <v>8676</v>
      </c>
      <c r="BT248" s="419">
        <v>8768</v>
      </c>
      <c r="BU248" s="419">
        <v>8855</v>
      </c>
      <c r="BV248" s="419">
        <v>8938</v>
      </c>
      <c r="BW248" s="419">
        <v>9017</v>
      </c>
      <c r="BX248" s="419">
        <v>9091</v>
      </c>
      <c r="BY248" s="419">
        <v>9162</v>
      </c>
      <c r="BZ248" s="419">
        <v>9229</v>
      </c>
      <c r="CA248" s="419">
        <v>9292</v>
      </c>
      <c r="CB248" s="419">
        <v>9351</v>
      </c>
      <c r="CC248" s="419">
        <v>9407</v>
      </c>
      <c r="CD248" s="419">
        <v>9459</v>
      </c>
      <c r="CE248" s="419">
        <v>9510</v>
      </c>
      <c r="CF248" s="419">
        <v>9560</v>
      </c>
      <c r="CG248" s="419">
        <v>9612</v>
      </c>
      <c r="CH248" s="419">
        <v>9665</v>
      </c>
      <c r="CI248" s="419">
        <v>9726</v>
      </c>
      <c r="CJ248" s="419">
        <v>9815</v>
      </c>
      <c r="CK248" s="419">
        <v>0</v>
      </c>
      <c r="CL248" s="419">
        <v>0</v>
      </c>
      <c r="CM248" s="419">
        <v>0</v>
      </c>
      <c r="CN248" s="419">
        <v>0</v>
      </c>
      <c r="CO248" s="419">
        <v>0</v>
      </c>
      <c r="CP248" s="419">
        <v>0</v>
      </c>
      <c r="CQ248" s="419">
        <v>0</v>
      </c>
      <c r="CR248" s="419">
        <v>0</v>
      </c>
      <c r="CS248" s="419">
        <v>0</v>
      </c>
      <c r="CT248" s="419">
        <v>0</v>
      </c>
      <c r="CU248" s="419">
        <v>0</v>
      </c>
      <c r="CV248" s="419">
        <v>0</v>
      </c>
      <c r="CW248" s="419">
        <v>0</v>
      </c>
      <c r="CX248" s="419">
        <v>0</v>
      </c>
      <c r="CY248" s="419">
        <v>0</v>
      </c>
      <c r="CZ248" s="419">
        <v>0</v>
      </c>
      <c r="DA248" s="419">
        <v>0</v>
      </c>
      <c r="DB248" s="419">
        <v>0</v>
      </c>
      <c r="DC248" s="419">
        <v>0</v>
      </c>
      <c r="DD248" s="419">
        <v>0</v>
      </c>
      <c r="DE248" s="419">
        <v>0</v>
      </c>
      <c r="DF248" s="419">
        <v>0</v>
      </c>
      <c r="DG248" s="419">
        <v>0</v>
      </c>
      <c r="DH248" s="419">
        <v>0</v>
      </c>
      <c r="DI248" s="419">
        <v>0</v>
      </c>
      <c r="DJ248" s="419">
        <v>0</v>
      </c>
      <c r="DK248" s="416"/>
    </row>
    <row r="249" spans="1:115" s="420" customFormat="1" ht="16.149999999999999" hidden="1">
      <c r="A249" s="423" t="s">
        <v>15</v>
      </c>
      <c r="B249" s="423">
        <v>2</v>
      </c>
      <c r="C249" s="418" t="s">
        <v>31</v>
      </c>
      <c r="D249" s="419">
        <v>0</v>
      </c>
      <c r="E249" s="419">
        <v>102</v>
      </c>
      <c r="F249" s="419">
        <v>355</v>
      </c>
      <c r="G249" s="419">
        <v>616</v>
      </c>
      <c r="H249" s="419">
        <v>883</v>
      </c>
      <c r="I249" s="419">
        <v>1158</v>
      </c>
      <c r="J249" s="419">
        <v>1440</v>
      </c>
      <c r="K249" s="419">
        <v>1730</v>
      </c>
      <c r="L249" s="419">
        <v>2027</v>
      </c>
      <c r="M249" s="419">
        <v>2333</v>
      </c>
      <c r="N249" s="419">
        <v>2647</v>
      </c>
      <c r="O249" s="419">
        <v>2717</v>
      </c>
      <c r="P249" s="419">
        <v>2787</v>
      </c>
      <c r="Q249" s="419">
        <v>2860</v>
      </c>
      <c r="R249" s="419">
        <v>2935</v>
      </c>
      <c r="S249" s="419">
        <v>3011</v>
      </c>
      <c r="T249" s="419">
        <v>3088</v>
      </c>
      <c r="U249" s="419">
        <v>3168</v>
      </c>
      <c r="V249" s="419">
        <v>3249</v>
      </c>
      <c r="W249" s="419">
        <v>3333</v>
      </c>
      <c r="X249" s="419">
        <v>3418</v>
      </c>
      <c r="Y249" s="419">
        <v>3504</v>
      </c>
      <c r="Z249" s="419">
        <v>3593</v>
      </c>
      <c r="AA249" s="419">
        <v>3684</v>
      </c>
      <c r="AB249" s="419">
        <v>3776</v>
      </c>
      <c r="AC249" s="419">
        <v>3871</v>
      </c>
      <c r="AD249" s="419">
        <v>3968</v>
      </c>
      <c r="AE249" s="419">
        <v>4068</v>
      </c>
      <c r="AF249" s="419">
        <v>4169</v>
      </c>
      <c r="AG249" s="419">
        <v>4273</v>
      </c>
      <c r="AH249" s="419">
        <v>4378</v>
      </c>
      <c r="AI249" s="419">
        <v>4485</v>
      </c>
      <c r="AJ249" s="419">
        <v>4595</v>
      </c>
      <c r="AK249" s="419">
        <v>4707</v>
      </c>
      <c r="AL249" s="419">
        <v>4821</v>
      </c>
      <c r="AM249" s="419">
        <v>4936</v>
      </c>
      <c r="AN249" s="419">
        <v>5053</v>
      </c>
      <c r="AO249" s="419">
        <v>5173</v>
      </c>
      <c r="AP249" s="419">
        <v>5294</v>
      </c>
      <c r="AQ249" s="419">
        <v>5418</v>
      </c>
      <c r="AR249" s="419">
        <v>5541</v>
      </c>
      <c r="AS249" s="419">
        <v>5666</v>
      </c>
      <c r="AT249" s="419">
        <v>5792</v>
      </c>
      <c r="AU249" s="419">
        <v>5920</v>
      </c>
      <c r="AV249" s="419">
        <v>6049</v>
      </c>
      <c r="AW249" s="419">
        <v>6176</v>
      </c>
      <c r="AX249" s="419">
        <v>6305</v>
      </c>
      <c r="AY249" s="419">
        <v>6434</v>
      </c>
      <c r="AZ249" s="419">
        <v>6562</v>
      </c>
      <c r="BA249" s="419">
        <v>6691</v>
      </c>
      <c r="BB249" s="419">
        <v>6821</v>
      </c>
      <c r="BC249" s="419">
        <v>6950</v>
      </c>
      <c r="BD249" s="419">
        <v>7079</v>
      </c>
      <c r="BE249" s="419">
        <v>7206</v>
      </c>
      <c r="BF249" s="419">
        <v>7332</v>
      </c>
      <c r="BG249" s="419">
        <v>7456</v>
      </c>
      <c r="BH249" s="419">
        <v>7579</v>
      </c>
      <c r="BI249" s="419">
        <v>7700</v>
      </c>
      <c r="BJ249" s="419">
        <v>7820</v>
      </c>
      <c r="BK249" s="419">
        <v>7937</v>
      </c>
      <c r="BL249" s="419">
        <v>8052</v>
      </c>
      <c r="BM249" s="419">
        <v>8164</v>
      </c>
      <c r="BN249" s="419">
        <v>8274</v>
      </c>
      <c r="BO249" s="419">
        <v>8380</v>
      </c>
      <c r="BP249" s="419">
        <v>8482</v>
      </c>
      <c r="BQ249" s="419">
        <v>8581</v>
      </c>
      <c r="BR249" s="419">
        <v>8676</v>
      </c>
      <c r="BS249" s="419">
        <v>8768</v>
      </c>
      <c r="BT249" s="419">
        <v>8855</v>
      </c>
      <c r="BU249" s="419">
        <v>8938</v>
      </c>
      <c r="BV249" s="419">
        <v>9017</v>
      </c>
      <c r="BW249" s="419">
        <v>9091</v>
      </c>
      <c r="BX249" s="419">
        <v>9162</v>
      </c>
      <c r="BY249" s="419">
        <v>9229</v>
      </c>
      <c r="BZ249" s="419">
        <v>9292</v>
      </c>
      <c r="CA249" s="419">
        <v>9351</v>
      </c>
      <c r="CB249" s="419">
        <v>9407</v>
      </c>
      <c r="CC249" s="419">
        <v>9459</v>
      </c>
      <c r="CD249" s="419">
        <v>9510</v>
      </c>
      <c r="CE249" s="419">
        <v>9560</v>
      </c>
      <c r="CF249" s="419">
        <v>9612</v>
      </c>
      <c r="CG249" s="419">
        <v>9665</v>
      </c>
      <c r="CH249" s="419">
        <v>9726</v>
      </c>
      <c r="CI249" s="419">
        <v>9815</v>
      </c>
      <c r="CJ249" s="419">
        <v>0</v>
      </c>
      <c r="CK249" s="419">
        <v>0</v>
      </c>
      <c r="CL249" s="419">
        <v>0</v>
      </c>
      <c r="CM249" s="419">
        <v>0</v>
      </c>
      <c r="CN249" s="419">
        <v>0</v>
      </c>
      <c r="CO249" s="419">
        <v>0</v>
      </c>
      <c r="CP249" s="419">
        <v>0</v>
      </c>
      <c r="CQ249" s="419">
        <v>0</v>
      </c>
      <c r="CR249" s="419">
        <v>0</v>
      </c>
      <c r="CS249" s="419">
        <v>0</v>
      </c>
      <c r="CT249" s="419">
        <v>0</v>
      </c>
      <c r="CU249" s="419">
        <v>0</v>
      </c>
      <c r="CV249" s="419">
        <v>0</v>
      </c>
      <c r="CW249" s="419">
        <v>0</v>
      </c>
      <c r="CX249" s="419">
        <v>0</v>
      </c>
      <c r="CY249" s="419">
        <v>0</v>
      </c>
      <c r="CZ249" s="419">
        <v>0</v>
      </c>
      <c r="DA249" s="419">
        <v>0</v>
      </c>
      <c r="DB249" s="419">
        <v>0</v>
      </c>
      <c r="DC249" s="419">
        <v>0</v>
      </c>
      <c r="DD249" s="419">
        <v>0</v>
      </c>
      <c r="DE249" s="419">
        <v>0</v>
      </c>
      <c r="DF249" s="419">
        <v>0</v>
      </c>
      <c r="DG249" s="419">
        <v>0</v>
      </c>
      <c r="DH249" s="419">
        <v>0</v>
      </c>
      <c r="DI249" s="419">
        <v>0</v>
      </c>
      <c r="DJ249" s="419">
        <v>0</v>
      </c>
      <c r="DK249" s="416"/>
    </row>
    <row r="250" spans="1:115" s="420" customFormat="1" ht="16.149999999999999" hidden="1">
      <c r="A250" s="423" t="s">
        <v>15</v>
      </c>
      <c r="B250" s="423">
        <v>2</v>
      </c>
      <c r="C250" s="418" t="s">
        <v>32</v>
      </c>
      <c r="D250" s="419">
        <v>0</v>
      </c>
      <c r="E250" s="419">
        <v>105</v>
      </c>
      <c r="F250" s="419">
        <v>365</v>
      </c>
      <c r="G250" s="419">
        <v>632</v>
      </c>
      <c r="H250" s="419">
        <v>906</v>
      </c>
      <c r="I250" s="419">
        <v>1188</v>
      </c>
      <c r="J250" s="419">
        <v>1478</v>
      </c>
      <c r="K250" s="419">
        <v>1775</v>
      </c>
      <c r="L250" s="419">
        <v>2081</v>
      </c>
      <c r="M250" s="419">
        <v>2394</v>
      </c>
      <c r="N250" s="419">
        <v>2717</v>
      </c>
      <c r="O250" s="419">
        <v>2787</v>
      </c>
      <c r="P250" s="419">
        <v>2860</v>
      </c>
      <c r="Q250" s="419">
        <v>2935</v>
      </c>
      <c r="R250" s="419">
        <v>3011</v>
      </c>
      <c r="S250" s="419">
        <v>3088</v>
      </c>
      <c r="T250" s="419">
        <v>3168</v>
      </c>
      <c r="U250" s="419">
        <v>3249</v>
      </c>
      <c r="V250" s="419">
        <v>3333</v>
      </c>
      <c r="W250" s="419">
        <v>3418</v>
      </c>
      <c r="X250" s="419">
        <v>3504</v>
      </c>
      <c r="Y250" s="419">
        <v>3593</v>
      </c>
      <c r="Z250" s="419">
        <v>3684</v>
      </c>
      <c r="AA250" s="419">
        <v>3776</v>
      </c>
      <c r="AB250" s="419">
        <v>3871</v>
      </c>
      <c r="AC250" s="419">
        <v>3968</v>
      </c>
      <c r="AD250" s="419">
        <v>4068</v>
      </c>
      <c r="AE250" s="419">
        <v>4169</v>
      </c>
      <c r="AF250" s="419">
        <v>4273</v>
      </c>
      <c r="AG250" s="419">
        <v>4378</v>
      </c>
      <c r="AH250" s="419">
        <v>4485</v>
      </c>
      <c r="AI250" s="419">
        <v>4595</v>
      </c>
      <c r="AJ250" s="419">
        <v>4707</v>
      </c>
      <c r="AK250" s="419">
        <v>4821</v>
      </c>
      <c r="AL250" s="419">
        <v>4936</v>
      </c>
      <c r="AM250" s="419">
        <v>5053</v>
      </c>
      <c r="AN250" s="419">
        <v>5173</v>
      </c>
      <c r="AO250" s="419">
        <v>5294</v>
      </c>
      <c r="AP250" s="419">
        <v>5418</v>
      </c>
      <c r="AQ250" s="419">
        <v>5541</v>
      </c>
      <c r="AR250" s="419">
        <v>5666</v>
      </c>
      <c r="AS250" s="419">
        <v>5792</v>
      </c>
      <c r="AT250" s="419">
        <v>5920</v>
      </c>
      <c r="AU250" s="419">
        <v>6049</v>
      </c>
      <c r="AV250" s="419">
        <v>6176</v>
      </c>
      <c r="AW250" s="419">
        <v>6305</v>
      </c>
      <c r="AX250" s="419">
        <v>6434</v>
      </c>
      <c r="AY250" s="419">
        <v>6562</v>
      </c>
      <c r="AZ250" s="419">
        <v>6691</v>
      </c>
      <c r="BA250" s="419">
        <v>6821</v>
      </c>
      <c r="BB250" s="419">
        <v>6950</v>
      </c>
      <c r="BC250" s="419">
        <v>7079</v>
      </c>
      <c r="BD250" s="419">
        <v>7206</v>
      </c>
      <c r="BE250" s="419">
        <v>7332</v>
      </c>
      <c r="BF250" s="419">
        <v>7456</v>
      </c>
      <c r="BG250" s="419">
        <v>7579</v>
      </c>
      <c r="BH250" s="419">
        <v>7700</v>
      </c>
      <c r="BI250" s="419">
        <v>7820</v>
      </c>
      <c r="BJ250" s="419">
        <v>7937</v>
      </c>
      <c r="BK250" s="419">
        <v>8052</v>
      </c>
      <c r="BL250" s="419">
        <v>8164</v>
      </c>
      <c r="BM250" s="419">
        <v>8274</v>
      </c>
      <c r="BN250" s="419">
        <v>8380</v>
      </c>
      <c r="BO250" s="419">
        <v>8482</v>
      </c>
      <c r="BP250" s="419">
        <v>8581</v>
      </c>
      <c r="BQ250" s="419">
        <v>8676</v>
      </c>
      <c r="BR250" s="419">
        <v>8768</v>
      </c>
      <c r="BS250" s="419">
        <v>8855</v>
      </c>
      <c r="BT250" s="419">
        <v>8938</v>
      </c>
      <c r="BU250" s="419">
        <v>9017</v>
      </c>
      <c r="BV250" s="419">
        <v>9091</v>
      </c>
      <c r="BW250" s="419">
        <v>9162</v>
      </c>
      <c r="BX250" s="419">
        <v>9229</v>
      </c>
      <c r="BY250" s="419">
        <v>9292</v>
      </c>
      <c r="BZ250" s="419">
        <v>9351</v>
      </c>
      <c r="CA250" s="419">
        <v>9407</v>
      </c>
      <c r="CB250" s="419">
        <v>9459</v>
      </c>
      <c r="CC250" s="419">
        <v>9510</v>
      </c>
      <c r="CD250" s="419">
        <v>9560</v>
      </c>
      <c r="CE250" s="419">
        <v>9612</v>
      </c>
      <c r="CF250" s="419">
        <v>9665</v>
      </c>
      <c r="CG250" s="419">
        <v>9726</v>
      </c>
      <c r="CH250" s="419">
        <v>9815</v>
      </c>
      <c r="CI250" s="419">
        <v>0</v>
      </c>
      <c r="CJ250" s="419">
        <v>0</v>
      </c>
      <c r="CK250" s="419">
        <v>0</v>
      </c>
      <c r="CL250" s="419">
        <v>0</v>
      </c>
      <c r="CM250" s="419">
        <v>0</v>
      </c>
      <c r="CN250" s="419">
        <v>0</v>
      </c>
      <c r="CO250" s="419">
        <v>0</v>
      </c>
      <c r="CP250" s="419">
        <v>0</v>
      </c>
      <c r="CQ250" s="419">
        <v>0</v>
      </c>
      <c r="CR250" s="419">
        <v>0</v>
      </c>
      <c r="CS250" s="419">
        <v>0</v>
      </c>
      <c r="CT250" s="419">
        <v>0</v>
      </c>
      <c r="CU250" s="419">
        <v>0</v>
      </c>
      <c r="CV250" s="419">
        <v>0</v>
      </c>
      <c r="CW250" s="419">
        <v>0</v>
      </c>
      <c r="CX250" s="419">
        <v>0</v>
      </c>
      <c r="CY250" s="419">
        <v>0</v>
      </c>
      <c r="CZ250" s="419">
        <v>0</v>
      </c>
      <c r="DA250" s="419">
        <v>0</v>
      </c>
      <c r="DB250" s="419">
        <v>0</v>
      </c>
      <c r="DC250" s="419">
        <v>0</v>
      </c>
      <c r="DD250" s="419">
        <v>0</v>
      </c>
      <c r="DE250" s="419">
        <v>0</v>
      </c>
      <c r="DF250" s="419">
        <v>0</v>
      </c>
      <c r="DG250" s="419">
        <v>0</v>
      </c>
      <c r="DH250" s="419">
        <v>0</v>
      </c>
      <c r="DI250" s="419">
        <v>0</v>
      </c>
      <c r="DJ250" s="419">
        <v>0</v>
      </c>
      <c r="DK250" s="416"/>
    </row>
    <row r="251" spans="1:115" s="420" customFormat="1" ht="16.149999999999999" hidden="1">
      <c r="A251" s="423" t="s">
        <v>15</v>
      </c>
      <c r="B251" s="423">
        <v>2</v>
      </c>
      <c r="C251" s="418" t="s">
        <v>33</v>
      </c>
      <c r="D251" s="419">
        <v>0</v>
      </c>
      <c r="E251" s="419">
        <v>107</v>
      </c>
      <c r="F251" s="419">
        <v>374</v>
      </c>
      <c r="G251" s="419">
        <v>649</v>
      </c>
      <c r="H251" s="419">
        <v>930</v>
      </c>
      <c r="I251" s="419">
        <v>1219</v>
      </c>
      <c r="J251" s="419">
        <v>1516</v>
      </c>
      <c r="K251" s="419">
        <v>1822</v>
      </c>
      <c r="L251" s="419">
        <v>2135</v>
      </c>
      <c r="M251" s="419">
        <v>2457</v>
      </c>
      <c r="N251" s="419">
        <v>2787</v>
      </c>
      <c r="O251" s="419">
        <v>2860</v>
      </c>
      <c r="P251" s="419">
        <v>2935</v>
      </c>
      <c r="Q251" s="419">
        <v>3011</v>
      </c>
      <c r="R251" s="419">
        <v>3088</v>
      </c>
      <c r="S251" s="419">
        <v>3168</v>
      </c>
      <c r="T251" s="419">
        <v>3249</v>
      </c>
      <c r="U251" s="419">
        <v>3333</v>
      </c>
      <c r="V251" s="419">
        <v>3418</v>
      </c>
      <c r="W251" s="419">
        <v>3504</v>
      </c>
      <c r="X251" s="419">
        <v>3593</v>
      </c>
      <c r="Y251" s="419">
        <v>3684</v>
      </c>
      <c r="Z251" s="419">
        <v>3776</v>
      </c>
      <c r="AA251" s="419">
        <v>3871</v>
      </c>
      <c r="AB251" s="419">
        <v>3968</v>
      </c>
      <c r="AC251" s="419">
        <v>4068</v>
      </c>
      <c r="AD251" s="419">
        <v>4169</v>
      </c>
      <c r="AE251" s="419">
        <v>4273</v>
      </c>
      <c r="AF251" s="419">
        <v>4378</v>
      </c>
      <c r="AG251" s="419">
        <v>4485</v>
      </c>
      <c r="AH251" s="419">
        <v>4595</v>
      </c>
      <c r="AI251" s="419">
        <v>4707</v>
      </c>
      <c r="AJ251" s="419">
        <v>4821</v>
      </c>
      <c r="AK251" s="419">
        <v>4936</v>
      </c>
      <c r="AL251" s="419">
        <v>5053</v>
      </c>
      <c r="AM251" s="419">
        <v>5173</v>
      </c>
      <c r="AN251" s="419">
        <v>5294</v>
      </c>
      <c r="AO251" s="419">
        <v>5418</v>
      </c>
      <c r="AP251" s="419">
        <v>5541</v>
      </c>
      <c r="AQ251" s="419">
        <v>5666</v>
      </c>
      <c r="AR251" s="419">
        <v>5792</v>
      </c>
      <c r="AS251" s="419">
        <v>5920</v>
      </c>
      <c r="AT251" s="419">
        <v>6049</v>
      </c>
      <c r="AU251" s="419">
        <v>6176</v>
      </c>
      <c r="AV251" s="419">
        <v>6305</v>
      </c>
      <c r="AW251" s="419">
        <v>6434</v>
      </c>
      <c r="AX251" s="419">
        <v>6562</v>
      </c>
      <c r="AY251" s="419">
        <v>6691</v>
      </c>
      <c r="AZ251" s="419">
        <v>6821</v>
      </c>
      <c r="BA251" s="419">
        <v>6950</v>
      </c>
      <c r="BB251" s="419">
        <v>7079</v>
      </c>
      <c r="BC251" s="419">
        <v>7206</v>
      </c>
      <c r="BD251" s="419">
        <v>7332</v>
      </c>
      <c r="BE251" s="419">
        <v>7456</v>
      </c>
      <c r="BF251" s="419">
        <v>7579</v>
      </c>
      <c r="BG251" s="419">
        <v>7700</v>
      </c>
      <c r="BH251" s="419">
        <v>7820</v>
      </c>
      <c r="BI251" s="419">
        <v>7937</v>
      </c>
      <c r="BJ251" s="419">
        <v>8052</v>
      </c>
      <c r="BK251" s="419">
        <v>8164</v>
      </c>
      <c r="BL251" s="419">
        <v>8274</v>
      </c>
      <c r="BM251" s="419">
        <v>8380</v>
      </c>
      <c r="BN251" s="419">
        <v>8482</v>
      </c>
      <c r="BO251" s="419">
        <v>8581</v>
      </c>
      <c r="BP251" s="419">
        <v>8676</v>
      </c>
      <c r="BQ251" s="419">
        <v>8768</v>
      </c>
      <c r="BR251" s="419">
        <v>8855</v>
      </c>
      <c r="BS251" s="419">
        <v>8938</v>
      </c>
      <c r="BT251" s="419">
        <v>9017</v>
      </c>
      <c r="BU251" s="419">
        <v>9091</v>
      </c>
      <c r="BV251" s="419">
        <v>9162</v>
      </c>
      <c r="BW251" s="419">
        <v>9229</v>
      </c>
      <c r="BX251" s="419">
        <v>9292</v>
      </c>
      <c r="BY251" s="419">
        <v>9351</v>
      </c>
      <c r="BZ251" s="419">
        <v>9407</v>
      </c>
      <c r="CA251" s="419">
        <v>9459</v>
      </c>
      <c r="CB251" s="419">
        <v>9510</v>
      </c>
      <c r="CC251" s="419">
        <v>9560</v>
      </c>
      <c r="CD251" s="419">
        <v>9612</v>
      </c>
      <c r="CE251" s="419">
        <v>9665</v>
      </c>
      <c r="CF251" s="419">
        <v>9726</v>
      </c>
      <c r="CG251" s="419">
        <v>9815</v>
      </c>
      <c r="CH251" s="419">
        <v>0</v>
      </c>
      <c r="CI251" s="419">
        <v>0</v>
      </c>
      <c r="CJ251" s="419">
        <v>0</v>
      </c>
      <c r="CK251" s="419">
        <v>0</v>
      </c>
      <c r="CL251" s="419">
        <v>0</v>
      </c>
      <c r="CM251" s="419">
        <v>0</v>
      </c>
      <c r="CN251" s="419">
        <v>0</v>
      </c>
      <c r="CO251" s="419">
        <v>0</v>
      </c>
      <c r="CP251" s="419">
        <v>0</v>
      </c>
      <c r="CQ251" s="419">
        <v>0</v>
      </c>
      <c r="CR251" s="419">
        <v>0</v>
      </c>
      <c r="CS251" s="419">
        <v>0</v>
      </c>
      <c r="CT251" s="419">
        <v>0</v>
      </c>
      <c r="CU251" s="419">
        <v>0</v>
      </c>
      <c r="CV251" s="419">
        <v>0</v>
      </c>
      <c r="CW251" s="419">
        <v>0</v>
      </c>
      <c r="CX251" s="419">
        <v>0</v>
      </c>
      <c r="CY251" s="419">
        <v>0</v>
      </c>
      <c r="CZ251" s="419">
        <v>0</v>
      </c>
      <c r="DA251" s="419">
        <v>0</v>
      </c>
      <c r="DB251" s="419">
        <v>0</v>
      </c>
      <c r="DC251" s="419">
        <v>0</v>
      </c>
      <c r="DD251" s="419">
        <v>0</v>
      </c>
      <c r="DE251" s="419">
        <v>0</v>
      </c>
      <c r="DF251" s="419">
        <v>0</v>
      </c>
      <c r="DG251" s="419">
        <v>0</v>
      </c>
      <c r="DH251" s="419">
        <v>0</v>
      </c>
      <c r="DI251" s="419">
        <v>0</v>
      </c>
      <c r="DJ251" s="419">
        <v>0</v>
      </c>
      <c r="DK251" s="416"/>
    </row>
    <row r="252" spans="1:115" s="420" customFormat="1" ht="16.149999999999999" hidden="1">
      <c r="A252" s="423" t="s">
        <v>15</v>
      </c>
      <c r="B252" s="423">
        <v>2</v>
      </c>
      <c r="C252" s="418" t="s">
        <v>34</v>
      </c>
      <c r="D252" s="419">
        <v>0</v>
      </c>
      <c r="E252" s="419">
        <v>110</v>
      </c>
      <c r="F252" s="419">
        <v>384</v>
      </c>
      <c r="G252" s="419">
        <v>666</v>
      </c>
      <c r="H252" s="419">
        <v>954</v>
      </c>
      <c r="I252" s="419">
        <v>1251</v>
      </c>
      <c r="J252" s="419">
        <v>1556</v>
      </c>
      <c r="K252" s="419">
        <v>1869</v>
      </c>
      <c r="L252" s="419">
        <v>2191</v>
      </c>
      <c r="M252" s="419">
        <v>2521</v>
      </c>
      <c r="N252" s="419">
        <v>2860</v>
      </c>
      <c r="O252" s="419">
        <v>2935</v>
      </c>
      <c r="P252" s="419">
        <v>3011</v>
      </c>
      <c r="Q252" s="419">
        <v>3088</v>
      </c>
      <c r="R252" s="419">
        <v>3168</v>
      </c>
      <c r="S252" s="419">
        <v>3249</v>
      </c>
      <c r="T252" s="419">
        <v>3333</v>
      </c>
      <c r="U252" s="419">
        <v>3418</v>
      </c>
      <c r="V252" s="419">
        <v>3504</v>
      </c>
      <c r="W252" s="419">
        <v>3593</v>
      </c>
      <c r="X252" s="419">
        <v>3684</v>
      </c>
      <c r="Y252" s="419">
        <v>3776</v>
      </c>
      <c r="Z252" s="419">
        <v>3871</v>
      </c>
      <c r="AA252" s="419">
        <v>3968</v>
      </c>
      <c r="AB252" s="419">
        <v>4068</v>
      </c>
      <c r="AC252" s="419">
        <v>4169</v>
      </c>
      <c r="AD252" s="419">
        <v>4273</v>
      </c>
      <c r="AE252" s="419">
        <v>4378</v>
      </c>
      <c r="AF252" s="419">
        <v>4485</v>
      </c>
      <c r="AG252" s="419">
        <v>4595</v>
      </c>
      <c r="AH252" s="419">
        <v>4707</v>
      </c>
      <c r="AI252" s="419">
        <v>4821</v>
      </c>
      <c r="AJ252" s="419">
        <v>4936</v>
      </c>
      <c r="AK252" s="419">
        <v>5053</v>
      </c>
      <c r="AL252" s="419">
        <v>5173</v>
      </c>
      <c r="AM252" s="419">
        <v>5294</v>
      </c>
      <c r="AN252" s="419">
        <v>5418</v>
      </c>
      <c r="AO252" s="419">
        <v>5541</v>
      </c>
      <c r="AP252" s="419">
        <v>5666</v>
      </c>
      <c r="AQ252" s="419">
        <v>5792</v>
      </c>
      <c r="AR252" s="419">
        <v>5920</v>
      </c>
      <c r="AS252" s="419">
        <v>6049</v>
      </c>
      <c r="AT252" s="419">
        <v>6176</v>
      </c>
      <c r="AU252" s="419">
        <v>6305</v>
      </c>
      <c r="AV252" s="419">
        <v>6434</v>
      </c>
      <c r="AW252" s="419">
        <v>6562</v>
      </c>
      <c r="AX252" s="419">
        <v>6691</v>
      </c>
      <c r="AY252" s="419">
        <v>6821</v>
      </c>
      <c r="AZ252" s="419">
        <v>6950</v>
      </c>
      <c r="BA252" s="419">
        <v>7079</v>
      </c>
      <c r="BB252" s="419">
        <v>7206</v>
      </c>
      <c r="BC252" s="419">
        <v>7332</v>
      </c>
      <c r="BD252" s="419">
        <v>7456</v>
      </c>
      <c r="BE252" s="419">
        <v>7579</v>
      </c>
      <c r="BF252" s="419">
        <v>7700</v>
      </c>
      <c r="BG252" s="419">
        <v>7820</v>
      </c>
      <c r="BH252" s="419">
        <v>7937</v>
      </c>
      <c r="BI252" s="419">
        <v>8052</v>
      </c>
      <c r="BJ252" s="419">
        <v>8164</v>
      </c>
      <c r="BK252" s="419">
        <v>8274</v>
      </c>
      <c r="BL252" s="419">
        <v>8380</v>
      </c>
      <c r="BM252" s="419">
        <v>8482</v>
      </c>
      <c r="BN252" s="419">
        <v>8581</v>
      </c>
      <c r="BO252" s="419">
        <v>8676</v>
      </c>
      <c r="BP252" s="419">
        <v>8768</v>
      </c>
      <c r="BQ252" s="419">
        <v>8855</v>
      </c>
      <c r="BR252" s="419">
        <v>8938</v>
      </c>
      <c r="BS252" s="419">
        <v>9017</v>
      </c>
      <c r="BT252" s="419">
        <v>9091</v>
      </c>
      <c r="BU252" s="419">
        <v>9162</v>
      </c>
      <c r="BV252" s="419">
        <v>9229</v>
      </c>
      <c r="BW252" s="419">
        <v>9292</v>
      </c>
      <c r="BX252" s="419">
        <v>9351</v>
      </c>
      <c r="BY252" s="419">
        <v>9407</v>
      </c>
      <c r="BZ252" s="419">
        <v>9459</v>
      </c>
      <c r="CA252" s="419">
        <v>9510</v>
      </c>
      <c r="CB252" s="419">
        <v>9560</v>
      </c>
      <c r="CC252" s="419">
        <v>9612</v>
      </c>
      <c r="CD252" s="419">
        <v>9665</v>
      </c>
      <c r="CE252" s="419">
        <v>9726</v>
      </c>
      <c r="CF252" s="419">
        <v>9815</v>
      </c>
      <c r="CG252" s="419">
        <v>0</v>
      </c>
      <c r="CH252" s="419">
        <v>0</v>
      </c>
      <c r="CI252" s="419">
        <v>0</v>
      </c>
      <c r="CJ252" s="419">
        <v>0</v>
      </c>
      <c r="CK252" s="419">
        <v>0</v>
      </c>
      <c r="CL252" s="419">
        <v>0</v>
      </c>
      <c r="CM252" s="419">
        <v>0</v>
      </c>
      <c r="CN252" s="419">
        <v>0</v>
      </c>
      <c r="CO252" s="419">
        <v>0</v>
      </c>
      <c r="CP252" s="419">
        <v>0</v>
      </c>
      <c r="CQ252" s="419">
        <v>0</v>
      </c>
      <c r="CR252" s="419">
        <v>0</v>
      </c>
      <c r="CS252" s="419">
        <v>0</v>
      </c>
      <c r="CT252" s="419">
        <v>0</v>
      </c>
      <c r="CU252" s="419">
        <v>0</v>
      </c>
      <c r="CV252" s="419">
        <v>0</v>
      </c>
      <c r="CW252" s="419">
        <v>0</v>
      </c>
      <c r="CX252" s="419">
        <v>0</v>
      </c>
      <c r="CY252" s="419">
        <v>0</v>
      </c>
      <c r="CZ252" s="419">
        <v>0</v>
      </c>
      <c r="DA252" s="419">
        <v>0</v>
      </c>
      <c r="DB252" s="419">
        <v>0</v>
      </c>
      <c r="DC252" s="419">
        <v>0</v>
      </c>
      <c r="DD252" s="419">
        <v>0</v>
      </c>
      <c r="DE252" s="419">
        <v>0</v>
      </c>
      <c r="DF252" s="419">
        <v>0</v>
      </c>
      <c r="DG252" s="419">
        <v>0</v>
      </c>
      <c r="DH252" s="419">
        <v>0</v>
      </c>
      <c r="DI252" s="419">
        <v>0</v>
      </c>
      <c r="DJ252" s="419">
        <v>0</v>
      </c>
      <c r="DK252" s="416"/>
    </row>
    <row r="253" spans="1:115" s="420" customFormat="1" ht="16.149999999999999" hidden="1">
      <c r="A253" s="423" t="s">
        <v>15</v>
      </c>
      <c r="B253" s="423">
        <v>2</v>
      </c>
      <c r="C253" s="418" t="s">
        <v>35</v>
      </c>
      <c r="D253" s="419">
        <v>0</v>
      </c>
      <c r="E253" s="419">
        <v>113</v>
      </c>
      <c r="F253" s="419">
        <v>394</v>
      </c>
      <c r="G253" s="419">
        <v>683</v>
      </c>
      <c r="H253" s="419">
        <v>979</v>
      </c>
      <c r="I253" s="419">
        <v>1284</v>
      </c>
      <c r="J253" s="419">
        <v>1597</v>
      </c>
      <c r="K253" s="419">
        <v>1918</v>
      </c>
      <c r="L253" s="419">
        <v>2248</v>
      </c>
      <c r="M253" s="419">
        <v>2586</v>
      </c>
      <c r="N253" s="419">
        <v>2935</v>
      </c>
      <c r="O253" s="419">
        <v>3011</v>
      </c>
      <c r="P253" s="419">
        <v>3088</v>
      </c>
      <c r="Q253" s="419">
        <v>3168</v>
      </c>
      <c r="R253" s="419">
        <v>3249</v>
      </c>
      <c r="S253" s="419">
        <v>3333</v>
      </c>
      <c r="T253" s="419">
        <v>3418</v>
      </c>
      <c r="U253" s="419">
        <v>3504</v>
      </c>
      <c r="V253" s="419">
        <v>3593</v>
      </c>
      <c r="W253" s="419">
        <v>3684</v>
      </c>
      <c r="X253" s="419">
        <v>3776</v>
      </c>
      <c r="Y253" s="419">
        <v>3871</v>
      </c>
      <c r="Z253" s="419">
        <v>3968</v>
      </c>
      <c r="AA253" s="419">
        <v>4068</v>
      </c>
      <c r="AB253" s="419">
        <v>4169</v>
      </c>
      <c r="AC253" s="419">
        <v>4273</v>
      </c>
      <c r="AD253" s="419">
        <v>4378</v>
      </c>
      <c r="AE253" s="419">
        <v>4485</v>
      </c>
      <c r="AF253" s="419">
        <v>4595</v>
      </c>
      <c r="AG253" s="419">
        <v>4707</v>
      </c>
      <c r="AH253" s="419">
        <v>4821</v>
      </c>
      <c r="AI253" s="419">
        <v>4936</v>
      </c>
      <c r="AJ253" s="419">
        <v>5053</v>
      </c>
      <c r="AK253" s="419">
        <v>5173</v>
      </c>
      <c r="AL253" s="419">
        <v>5294</v>
      </c>
      <c r="AM253" s="419">
        <v>5418</v>
      </c>
      <c r="AN253" s="419">
        <v>5541</v>
      </c>
      <c r="AO253" s="419">
        <v>5666</v>
      </c>
      <c r="AP253" s="419">
        <v>5792</v>
      </c>
      <c r="AQ253" s="419">
        <v>5920</v>
      </c>
      <c r="AR253" s="419">
        <v>6049</v>
      </c>
      <c r="AS253" s="419">
        <v>6176</v>
      </c>
      <c r="AT253" s="419">
        <v>6305</v>
      </c>
      <c r="AU253" s="419">
        <v>6434</v>
      </c>
      <c r="AV253" s="419">
        <v>6562</v>
      </c>
      <c r="AW253" s="419">
        <v>6691</v>
      </c>
      <c r="AX253" s="419">
        <v>6821</v>
      </c>
      <c r="AY253" s="419">
        <v>6950</v>
      </c>
      <c r="AZ253" s="419">
        <v>7079</v>
      </c>
      <c r="BA253" s="419">
        <v>7206</v>
      </c>
      <c r="BB253" s="419">
        <v>7332</v>
      </c>
      <c r="BC253" s="419">
        <v>7456</v>
      </c>
      <c r="BD253" s="419">
        <v>7579</v>
      </c>
      <c r="BE253" s="419">
        <v>7700</v>
      </c>
      <c r="BF253" s="419">
        <v>7820</v>
      </c>
      <c r="BG253" s="419">
        <v>7937</v>
      </c>
      <c r="BH253" s="419">
        <v>8052</v>
      </c>
      <c r="BI253" s="419">
        <v>8164</v>
      </c>
      <c r="BJ253" s="419">
        <v>8274</v>
      </c>
      <c r="BK253" s="419">
        <v>8380</v>
      </c>
      <c r="BL253" s="419">
        <v>8482</v>
      </c>
      <c r="BM253" s="419">
        <v>8581</v>
      </c>
      <c r="BN253" s="419">
        <v>8676</v>
      </c>
      <c r="BO253" s="419">
        <v>8768</v>
      </c>
      <c r="BP253" s="419">
        <v>8855</v>
      </c>
      <c r="BQ253" s="419">
        <v>8938</v>
      </c>
      <c r="BR253" s="419">
        <v>9017</v>
      </c>
      <c r="BS253" s="419">
        <v>9091</v>
      </c>
      <c r="BT253" s="419">
        <v>9162</v>
      </c>
      <c r="BU253" s="419">
        <v>9229</v>
      </c>
      <c r="BV253" s="419">
        <v>9292</v>
      </c>
      <c r="BW253" s="419">
        <v>9351</v>
      </c>
      <c r="BX253" s="419">
        <v>9407</v>
      </c>
      <c r="BY253" s="419">
        <v>9459</v>
      </c>
      <c r="BZ253" s="419">
        <v>9510</v>
      </c>
      <c r="CA253" s="419">
        <v>9560</v>
      </c>
      <c r="CB253" s="419">
        <v>9612</v>
      </c>
      <c r="CC253" s="419">
        <v>9665</v>
      </c>
      <c r="CD253" s="419">
        <v>9726</v>
      </c>
      <c r="CE253" s="419">
        <v>9815</v>
      </c>
      <c r="CF253" s="419">
        <v>0</v>
      </c>
      <c r="CG253" s="419">
        <v>0</v>
      </c>
      <c r="CH253" s="419">
        <v>0</v>
      </c>
      <c r="CI253" s="419">
        <v>0</v>
      </c>
      <c r="CJ253" s="419">
        <v>0</v>
      </c>
      <c r="CK253" s="419">
        <v>0</v>
      </c>
      <c r="CL253" s="419">
        <v>0</v>
      </c>
      <c r="CM253" s="419">
        <v>0</v>
      </c>
      <c r="CN253" s="419">
        <v>0</v>
      </c>
      <c r="CO253" s="419">
        <v>0</v>
      </c>
      <c r="CP253" s="419">
        <v>0</v>
      </c>
      <c r="CQ253" s="419">
        <v>0</v>
      </c>
      <c r="CR253" s="419">
        <v>0</v>
      </c>
      <c r="CS253" s="419">
        <v>0</v>
      </c>
      <c r="CT253" s="419">
        <v>0</v>
      </c>
      <c r="CU253" s="419">
        <v>0</v>
      </c>
      <c r="CV253" s="419">
        <v>0</v>
      </c>
      <c r="CW253" s="419">
        <v>0</v>
      </c>
      <c r="CX253" s="419">
        <v>0</v>
      </c>
      <c r="CY253" s="419">
        <v>0</v>
      </c>
      <c r="CZ253" s="419">
        <v>0</v>
      </c>
      <c r="DA253" s="419">
        <v>0</v>
      </c>
      <c r="DB253" s="419">
        <v>0</v>
      </c>
      <c r="DC253" s="419">
        <v>0</v>
      </c>
      <c r="DD253" s="419">
        <v>0</v>
      </c>
      <c r="DE253" s="419">
        <v>0</v>
      </c>
      <c r="DF253" s="419">
        <v>0</v>
      </c>
      <c r="DG253" s="419">
        <v>0</v>
      </c>
      <c r="DH253" s="419">
        <v>0</v>
      </c>
      <c r="DI253" s="419">
        <v>0</v>
      </c>
      <c r="DJ253" s="419">
        <v>0</v>
      </c>
      <c r="DK253" s="416"/>
    </row>
    <row r="254" spans="1:115" s="420" customFormat="1" ht="16.149999999999999" hidden="1">
      <c r="A254" s="423" t="s">
        <v>15</v>
      </c>
      <c r="B254" s="423">
        <v>2</v>
      </c>
      <c r="C254" s="418" t="s">
        <v>36</v>
      </c>
      <c r="D254" s="419">
        <v>0</v>
      </c>
      <c r="E254" s="419">
        <v>116</v>
      </c>
      <c r="F254" s="419">
        <v>405</v>
      </c>
      <c r="G254" s="419">
        <v>701</v>
      </c>
      <c r="H254" s="419">
        <v>1005</v>
      </c>
      <c r="I254" s="419">
        <v>1317</v>
      </c>
      <c r="J254" s="419">
        <v>1638</v>
      </c>
      <c r="K254" s="419">
        <v>1968</v>
      </c>
      <c r="L254" s="419">
        <v>2306</v>
      </c>
      <c r="M254" s="419">
        <v>2654</v>
      </c>
      <c r="N254" s="419">
        <v>3011</v>
      </c>
      <c r="O254" s="419">
        <v>3088</v>
      </c>
      <c r="P254" s="419">
        <v>3168</v>
      </c>
      <c r="Q254" s="419">
        <v>3249</v>
      </c>
      <c r="R254" s="419">
        <v>3333</v>
      </c>
      <c r="S254" s="419">
        <v>3418</v>
      </c>
      <c r="T254" s="419">
        <v>3504</v>
      </c>
      <c r="U254" s="419">
        <v>3593</v>
      </c>
      <c r="V254" s="419">
        <v>3684</v>
      </c>
      <c r="W254" s="419">
        <v>3776</v>
      </c>
      <c r="X254" s="419">
        <v>3871</v>
      </c>
      <c r="Y254" s="419">
        <v>3968</v>
      </c>
      <c r="Z254" s="419">
        <v>4068</v>
      </c>
      <c r="AA254" s="419">
        <v>4169</v>
      </c>
      <c r="AB254" s="419">
        <v>4273</v>
      </c>
      <c r="AC254" s="419">
        <v>4378</v>
      </c>
      <c r="AD254" s="419">
        <v>4485</v>
      </c>
      <c r="AE254" s="419">
        <v>4595</v>
      </c>
      <c r="AF254" s="419">
        <v>4707</v>
      </c>
      <c r="AG254" s="419">
        <v>4821</v>
      </c>
      <c r="AH254" s="419">
        <v>4936</v>
      </c>
      <c r="AI254" s="419">
        <v>5053</v>
      </c>
      <c r="AJ254" s="419">
        <v>5173</v>
      </c>
      <c r="AK254" s="419">
        <v>5294</v>
      </c>
      <c r="AL254" s="419">
        <v>5418</v>
      </c>
      <c r="AM254" s="419">
        <v>5541</v>
      </c>
      <c r="AN254" s="419">
        <v>5666</v>
      </c>
      <c r="AO254" s="419">
        <v>5792</v>
      </c>
      <c r="AP254" s="419">
        <v>5920</v>
      </c>
      <c r="AQ254" s="419">
        <v>6049</v>
      </c>
      <c r="AR254" s="419">
        <v>6176</v>
      </c>
      <c r="AS254" s="419">
        <v>6305</v>
      </c>
      <c r="AT254" s="419">
        <v>6434</v>
      </c>
      <c r="AU254" s="419">
        <v>6562</v>
      </c>
      <c r="AV254" s="419">
        <v>6691</v>
      </c>
      <c r="AW254" s="419">
        <v>6821</v>
      </c>
      <c r="AX254" s="419">
        <v>6950</v>
      </c>
      <c r="AY254" s="419">
        <v>7079</v>
      </c>
      <c r="AZ254" s="419">
        <v>7206</v>
      </c>
      <c r="BA254" s="419">
        <v>7332</v>
      </c>
      <c r="BB254" s="419">
        <v>7456</v>
      </c>
      <c r="BC254" s="419">
        <v>7579</v>
      </c>
      <c r="BD254" s="419">
        <v>7700</v>
      </c>
      <c r="BE254" s="419">
        <v>7820</v>
      </c>
      <c r="BF254" s="419">
        <v>7937</v>
      </c>
      <c r="BG254" s="419">
        <v>8052</v>
      </c>
      <c r="BH254" s="419">
        <v>8164</v>
      </c>
      <c r="BI254" s="419">
        <v>8274</v>
      </c>
      <c r="BJ254" s="419">
        <v>8380</v>
      </c>
      <c r="BK254" s="419">
        <v>8482</v>
      </c>
      <c r="BL254" s="419">
        <v>8581</v>
      </c>
      <c r="BM254" s="419">
        <v>8676</v>
      </c>
      <c r="BN254" s="419">
        <v>8768</v>
      </c>
      <c r="BO254" s="419">
        <v>8855</v>
      </c>
      <c r="BP254" s="419">
        <v>8938</v>
      </c>
      <c r="BQ254" s="419">
        <v>9017</v>
      </c>
      <c r="BR254" s="419">
        <v>9091</v>
      </c>
      <c r="BS254" s="419">
        <v>9162</v>
      </c>
      <c r="BT254" s="419">
        <v>9229</v>
      </c>
      <c r="BU254" s="419">
        <v>9292</v>
      </c>
      <c r="BV254" s="419">
        <v>9351</v>
      </c>
      <c r="BW254" s="419">
        <v>9407</v>
      </c>
      <c r="BX254" s="419">
        <v>9459</v>
      </c>
      <c r="BY254" s="419">
        <v>9510</v>
      </c>
      <c r="BZ254" s="419">
        <v>9560</v>
      </c>
      <c r="CA254" s="419">
        <v>9612</v>
      </c>
      <c r="CB254" s="419">
        <v>9665</v>
      </c>
      <c r="CC254" s="419">
        <v>9726</v>
      </c>
      <c r="CD254" s="419">
        <v>9815</v>
      </c>
      <c r="CE254" s="419">
        <v>0</v>
      </c>
      <c r="CF254" s="419">
        <v>0</v>
      </c>
      <c r="CG254" s="419">
        <v>0</v>
      </c>
      <c r="CH254" s="419">
        <v>0</v>
      </c>
      <c r="CI254" s="419">
        <v>0</v>
      </c>
      <c r="CJ254" s="419">
        <v>0</v>
      </c>
      <c r="CK254" s="419">
        <v>0</v>
      </c>
      <c r="CL254" s="419">
        <v>0</v>
      </c>
      <c r="CM254" s="419">
        <v>0</v>
      </c>
      <c r="CN254" s="419">
        <v>0</v>
      </c>
      <c r="CO254" s="419">
        <v>0</v>
      </c>
      <c r="CP254" s="419">
        <v>0</v>
      </c>
      <c r="CQ254" s="419">
        <v>0</v>
      </c>
      <c r="CR254" s="419">
        <v>0</v>
      </c>
      <c r="CS254" s="419">
        <v>0</v>
      </c>
      <c r="CT254" s="419">
        <v>0</v>
      </c>
      <c r="CU254" s="419">
        <v>0</v>
      </c>
      <c r="CV254" s="419">
        <v>0</v>
      </c>
      <c r="CW254" s="419">
        <v>0</v>
      </c>
      <c r="CX254" s="419">
        <v>0</v>
      </c>
      <c r="CY254" s="419">
        <v>0</v>
      </c>
      <c r="CZ254" s="419">
        <v>0</v>
      </c>
      <c r="DA254" s="419">
        <v>0</v>
      </c>
      <c r="DB254" s="419">
        <v>0</v>
      </c>
      <c r="DC254" s="419">
        <v>0</v>
      </c>
      <c r="DD254" s="419">
        <v>0</v>
      </c>
      <c r="DE254" s="419">
        <v>0</v>
      </c>
      <c r="DF254" s="419">
        <v>0</v>
      </c>
      <c r="DG254" s="419">
        <v>0</v>
      </c>
      <c r="DH254" s="419">
        <v>0</v>
      </c>
      <c r="DI254" s="419">
        <v>0</v>
      </c>
      <c r="DJ254" s="419">
        <v>0</v>
      </c>
      <c r="DK254" s="416"/>
    </row>
    <row r="255" spans="1:115" s="420" customFormat="1" ht="16.149999999999999" hidden="1">
      <c r="A255" s="423" t="s">
        <v>15</v>
      </c>
      <c r="B255" s="423">
        <v>2</v>
      </c>
      <c r="C255" s="418" t="s">
        <v>37</v>
      </c>
      <c r="D255" s="419">
        <v>0</v>
      </c>
      <c r="E255" s="419">
        <v>119</v>
      </c>
      <c r="F255" s="419">
        <v>415</v>
      </c>
      <c r="G255" s="419">
        <v>719</v>
      </c>
      <c r="H255" s="419">
        <v>1031</v>
      </c>
      <c r="I255" s="419">
        <v>1351</v>
      </c>
      <c r="J255" s="419">
        <v>1681</v>
      </c>
      <c r="K255" s="419">
        <v>2019</v>
      </c>
      <c r="L255" s="419">
        <v>2366</v>
      </c>
      <c r="M255" s="419">
        <v>2722</v>
      </c>
      <c r="N255" s="419">
        <v>3088</v>
      </c>
      <c r="O255" s="419">
        <v>3168</v>
      </c>
      <c r="P255" s="419">
        <v>3249</v>
      </c>
      <c r="Q255" s="419">
        <v>3333</v>
      </c>
      <c r="R255" s="419">
        <v>3418</v>
      </c>
      <c r="S255" s="419">
        <v>3504</v>
      </c>
      <c r="T255" s="419">
        <v>3593</v>
      </c>
      <c r="U255" s="419">
        <v>3684</v>
      </c>
      <c r="V255" s="419">
        <v>3776</v>
      </c>
      <c r="W255" s="419">
        <v>3871</v>
      </c>
      <c r="X255" s="419">
        <v>3968</v>
      </c>
      <c r="Y255" s="419">
        <v>4068</v>
      </c>
      <c r="Z255" s="419">
        <v>4169</v>
      </c>
      <c r="AA255" s="419">
        <v>4273</v>
      </c>
      <c r="AB255" s="419">
        <v>4378</v>
      </c>
      <c r="AC255" s="419">
        <v>4485</v>
      </c>
      <c r="AD255" s="419">
        <v>4595</v>
      </c>
      <c r="AE255" s="419">
        <v>4707</v>
      </c>
      <c r="AF255" s="419">
        <v>4821</v>
      </c>
      <c r="AG255" s="419">
        <v>4936</v>
      </c>
      <c r="AH255" s="419">
        <v>5053</v>
      </c>
      <c r="AI255" s="419">
        <v>5173</v>
      </c>
      <c r="AJ255" s="419">
        <v>5294</v>
      </c>
      <c r="AK255" s="419">
        <v>5418</v>
      </c>
      <c r="AL255" s="419">
        <v>5541</v>
      </c>
      <c r="AM255" s="419">
        <v>5666</v>
      </c>
      <c r="AN255" s="419">
        <v>5792</v>
      </c>
      <c r="AO255" s="419">
        <v>5920</v>
      </c>
      <c r="AP255" s="419">
        <v>6049</v>
      </c>
      <c r="AQ255" s="419">
        <v>6176</v>
      </c>
      <c r="AR255" s="419">
        <v>6305</v>
      </c>
      <c r="AS255" s="419">
        <v>6434</v>
      </c>
      <c r="AT255" s="419">
        <v>6562</v>
      </c>
      <c r="AU255" s="419">
        <v>6691</v>
      </c>
      <c r="AV255" s="419">
        <v>6821</v>
      </c>
      <c r="AW255" s="419">
        <v>6950</v>
      </c>
      <c r="AX255" s="419">
        <v>7079</v>
      </c>
      <c r="AY255" s="419">
        <v>7206</v>
      </c>
      <c r="AZ255" s="419">
        <v>7332</v>
      </c>
      <c r="BA255" s="419">
        <v>7456</v>
      </c>
      <c r="BB255" s="419">
        <v>7579</v>
      </c>
      <c r="BC255" s="419">
        <v>7700</v>
      </c>
      <c r="BD255" s="419">
        <v>7820</v>
      </c>
      <c r="BE255" s="419">
        <v>7937</v>
      </c>
      <c r="BF255" s="419">
        <v>8052</v>
      </c>
      <c r="BG255" s="419">
        <v>8164</v>
      </c>
      <c r="BH255" s="419">
        <v>8274</v>
      </c>
      <c r="BI255" s="419">
        <v>8380</v>
      </c>
      <c r="BJ255" s="419">
        <v>8482</v>
      </c>
      <c r="BK255" s="419">
        <v>8581</v>
      </c>
      <c r="BL255" s="419">
        <v>8676</v>
      </c>
      <c r="BM255" s="419">
        <v>8768</v>
      </c>
      <c r="BN255" s="419">
        <v>8855</v>
      </c>
      <c r="BO255" s="419">
        <v>8938</v>
      </c>
      <c r="BP255" s="419">
        <v>9017</v>
      </c>
      <c r="BQ255" s="419">
        <v>9091</v>
      </c>
      <c r="BR255" s="419">
        <v>9162</v>
      </c>
      <c r="BS255" s="419">
        <v>9229</v>
      </c>
      <c r="BT255" s="419">
        <v>9292</v>
      </c>
      <c r="BU255" s="419">
        <v>9351</v>
      </c>
      <c r="BV255" s="419">
        <v>9407</v>
      </c>
      <c r="BW255" s="419">
        <v>9459</v>
      </c>
      <c r="BX255" s="419">
        <v>9510</v>
      </c>
      <c r="BY255" s="419">
        <v>9560</v>
      </c>
      <c r="BZ255" s="419">
        <v>9612</v>
      </c>
      <c r="CA255" s="419">
        <v>9665</v>
      </c>
      <c r="CB255" s="419">
        <v>9726</v>
      </c>
      <c r="CC255" s="419">
        <v>9815</v>
      </c>
      <c r="CD255" s="419">
        <v>0</v>
      </c>
      <c r="CE255" s="419">
        <v>0</v>
      </c>
      <c r="CF255" s="419">
        <v>0</v>
      </c>
      <c r="CG255" s="419">
        <v>0</v>
      </c>
      <c r="CH255" s="419">
        <v>0</v>
      </c>
      <c r="CI255" s="419">
        <v>0</v>
      </c>
      <c r="CJ255" s="419">
        <v>0</v>
      </c>
      <c r="CK255" s="419">
        <v>0</v>
      </c>
      <c r="CL255" s="419">
        <v>0</v>
      </c>
      <c r="CM255" s="419">
        <v>0</v>
      </c>
      <c r="CN255" s="419">
        <v>0</v>
      </c>
      <c r="CO255" s="419">
        <v>0</v>
      </c>
      <c r="CP255" s="419">
        <v>0</v>
      </c>
      <c r="CQ255" s="419">
        <v>0</v>
      </c>
      <c r="CR255" s="419">
        <v>0</v>
      </c>
      <c r="CS255" s="419">
        <v>0</v>
      </c>
      <c r="CT255" s="419">
        <v>0</v>
      </c>
      <c r="CU255" s="419">
        <v>0</v>
      </c>
      <c r="CV255" s="419">
        <v>0</v>
      </c>
      <c r="CW255" s="419">
        <v>0</v>
      </c>
      <c r="CX255" s="419">
        <v>0</v>
      </c>
      <c r="CY255" s="419">
        <v>0</v>
      </c>
      <c r="CZ255" s="419">
        <v>0</v>
      </c>
      <c r="DA255" s="419">
        <v>0</v>
      </c>
      <c r="DB255" s="419">
        <v>0</v>
      </c>
      <c r="DC255" s="419">
        <v>0</v>
      </c>
      <c r="DD255" s="419">
        <v>0</v>
      </c>
      <c r="DE255" s="419">
        <v>0</v>
      </c>
      <c r="DF255" s="419">
        <v>0</v>
      </c>
      <c r="DG255" s="419">
        <v>0</v>
      </c>
      <c r="DH255" s="419">
        <v>0</v>
      </c>
      <c r="DI255" s="419">
        <v>0</v>
      </c>
      <c r="DJ255" s="419">
        <v>0</v>
      </c>
      <c r="DK255" s="416"/>
    </row>
    <row r="256" spans="1:115" s="420" customFormat="1" ht="16.149999999999999" hidden="1">
      <c r="A256" s="423" t="s">
        <v>15</v>
      </c>
      <c r="B256" s="423">
        <v>2</v>
      </c>
      <c r="C256" s="418" t="s">
        <v>38</v>
      </c>
      <c r="D256" s="419">
        <v>0</v>
      </c>
      <c r="E256" s="419">
        <v>122</v>
      </c>
      <c r="F256" s="419">
        <v>426</v>
      </c>
      <c r="G256" s="419">
        <v>738</v>
      </c>
      <c r="H256" s="419">
        <v>1058</v>
      </c>
      <c r="I256" s="419">
        <v>1386</v>
      </c>
      <c r="J256" s="419">
        <v>1724</v>
      </c>
      <c r="K256" s="419">
        <v>2071</v>
      </c>
      <c r="L256" s="419">
        <v>2427</v>
      </c>
      <c r="M256" s="419">
        <v>2792</v>
      </c>
      <c r="N256" s="419">
        <v>3168</v>
      </c>
      <c r="O256" s="419">
        <v>3249</v>
      </c>
      <c r="P256" s="419">
        <v>3333</v>
      </c>
      <c r="Q256" s="419">
        <v>3418</v>
      </c>
      <c r="R256" s="419">
        <v>3504</v>
      </c>
      <c r="S256" s="419">
        <v>3593</v>
      </c>
      <c r="T256" s="419">
        <v>3684</v>
      </c>
      <c r="U256" s="419">
        <v>3776</v>
      </c>
      <c r="V256" s="419">
        <v>3871</v>
      </c>
      <c r="W256" s="419">
        <v>3968</v>
      </c>
      <c r="X256" s="419">
        <v>4068</v>
      </c>
      <c r="Y256" s="419">
        <v>4169</v>
      </c>
      <c r="Z256" s="419">
        <v>4273</v>
      </c>
      <c r="AA256" s="419">
        <v>4378</v>
      </c>
      <c r="AB256" s="419">
        <v>4485</v>
      </c>
      <c r="AC256" s="419">
        <v>4595</v>
      </c>
      <c r="AD256" s="419">
        <v>4707</v>
      </c>
      <c r="AE256" s="419">
        <v>4821</v>
      </c>
      <c r="AF256" s="419">
        <v>4936</v>
      </c>
      <c r="AG256" s="419">
        <v>5053</v>
      </c>
      <c r="AH256" s="419">
        <v>5173</v>
      </c>
      <c r="AI256" s="419">
        <v>5294</v>
      </c>
      <c r="AJ256" s="419">
        <v>5418</v>
      </c>
      <c r="AK256" s="419">
        <v>5541</v>
      </c>
      <c r="AL256" s="419">
        <v>5666</v>
      </c>
      <c r="AM256" s="419">
        <v>5792</v>
      </c>
      <c r="AN256" s="419">
        <v>5920</v>
      </c>
      <c r="AO256" s="419">
        <v>6049</v>
      </c>
      <c r="AP256" s="419">
        <v>6176</v>
      </c>
      <c r="AQ256" s="419">
        <v>6305</v>
      </c>
      <c r="AR256" s="419">
        <v>6434</v>
      </c>
      <c r="AS256" s="419">
        <v>6562</v>
      </c>
      <c r="AT256" s="419">
        <v>6691</v>
      </c>
      <c r="AU256" s="419">
        <v>6821</v>
      </c>
      <c r="AV256" s="419">
        <v>6950</v>
      </c>
      <c r="AW256" s="419">
        <v>7079</v>
      </c>
      <c r="AX256" s="419">
        <v>7206</v>
      </c>
      <c r="AY256" s="419">
        <v>7332</v>
      </c>
      <c r="AZ256" s="419">
        <v>7456</v>
      </c>
      <c r="BA256" s="419">
        <v>7579</v>
      </c>
      <c r="BB256" s="419">
        <v>7700</v>
      </c>
      <c r="BC256" s="419">
        <v>7820</v>
      </c>
      <c r="BD256" s="419">
        <v>7937</v>
      </c>
      <c r="BE256" s="419">
        <v>8052</v>
      </c>
      <c r="BF256" s="419">
        <v>8164</v>
      </c>
      <c r="BG256" s="419">
        <v>8274</v>
      </c>
      <c r="BH256" s="419">
        <v>8380</v>
      </c>
      <c r="BI256" s="419">
        <v>8482</v>
      </c>
      <c r="BJ256" s="419">
        <v>8581</v>
      </c>
      <c r="BK256" s="419">
        <v>8676</v>
      </c>
      <c r="BL256" s="419">
        <v>8768</v>
      </c>
      <c r="BM256" s="419">
        <v>8855</v>
      </c>
      <c r="BN256" s="419">
        <v>8938</v>
      </c>
      <c r="BO256" s="419">
        <v>9017</v>
      </c>
      <c r="BP256" s="419">
        <v>9091</v>
      </c>
      <c r="BQ256" s="419">
        <v>9162</v>
      </c>
      <c r="BR256" s="419">
        <v>9229</v>
      </c>
      <c r="BS256" s="419">
        <v>9292</v>
      </c>
      <c r="BT256" s="419">
        <v>9351</v>
      </c>
      <c r="BU256" s="419">
        <v>9407</v>
      </c>
      <c r="BV256" s="419">
        <v>9459</v>
      </c>
      <c r="BW256" s="419">
        <v>9510</v>
      </c>
      <c r="BX256" s="419">
        <v>9560</v>
      </c>
      <c r="BY256" s="419">
        <v>9612</v>
      </c>
      <c r="BZ256" s="419">
        <v>9665</v>
      </c>
      <c r="CA256" s="419">
        <v>9726</v>
      </c>
      <c r="CB256" s="419">
        <v>9815</v>
      </c>
      <c r="CC256" s="419">
        <v>0</v>
      </c>
      <c r="CD256" s="419">
        <v>0</v>
      </c>
      <c r="CE256" s="419">
        <v>0</v>
      </c>
      <c r="CF256" s="419">
        <v>0</v>
      </c>
      <c r="CG256" s="419">
        <v>0</v>
      </c>
      <c r="CH256" s="419">
        <v>0</v>
      </c>
      <c r="CI256" s="419">
        <v>0</v>
      </c>
      <c r="CJ256" s="419">
        <v>0</v>
      </c>
      <c r="CK256" s="419">
        <v>0</v>
      </c>
      <c r="CL256" s="419">
        <v>0</v>
      </c>
      <c r="CM256" s="419">
        <v>0</v>
      </c>
      <c r="CN256" s="419">
        <v>0</v>
      </c>
      <c r="CO256" s="419">
        <v>0</v>
      </c>
      <c r="CP256" s="419">
        <v>0</v>
      </c>
      <c r="CQ256" s="419">
        <v>0</v>
      </c>
      <c r="CR256" s="419">
        <v>0</v>
      </c>
      <c r="CS256" s="419">
        <v>0</v>
      </c>
      <c r="CT256" s="419">
        <v>0</v>
      </c>
      <c r="CU256" s="419">
        <v>0</v>
      </c>
      <c r="CV256" s="419">
        <v>0</v>
      </c>
      <c r="CW256" s="419">
        <v>0</v>
      </c>
      <c r="CX256" s="419">
        <v>0</v>
      </c>
      <c r="CY256" s="419">
        <v>0</v>
      </c>
      <c r="CZ256" s="419">
        <v>0</v>
      </c>
      <c r="DA256" s="419">
        <v>0</v>
      </c>
      <c r="DB256" s="419">
        <v>0</v>
      </c>
      <c r="DC256" s="419">
        <v>0</v>
      </c>
      <c r="DD256" s="419">
        <v>0</v>
      </c>
      <c r="DE256" s="419">
        <v>0</v>
      </c>
      <c r="DF256" s="419">
        <v>0</v>
      </c>
      <c r="DG256" s="419">
        <v>0</v>
      </c>
      <c r="DH256" s="419">
        <v>0</v>
      </c>
      <c r="DI256" s="419">
        <v>0</v>
      </c>
      <c r="DJ256" s="419">
        <v>0</v>
      </c>
      <c r="DK256" s="416"/>
    </row>
    <row r="257" spans="1:115" s="420" customFormat="1" ht="16.149999999999999" hidden="1">
      <c r="A257" s="423" t="s">
        <v>15</v>
      </c>
      <c r="B257" s="423">
        <v>2</v>
      </c>
      <c r="C257" s="418" t="s">
        <v>39</v>
      </c>
      <c r="D257" s="419">
        <v>0</v>
      </c>
      <c r="E257" s="419">
        <v>126</v>
      </c>
      <c r="F257" s="419">
        <v>437</v>
      </c>
      <c r="G257" s="419">
        <v>757</v>
      </c>
      <c r="H257" s="419">
        <v>1085</v>
      </c>
      <c r="I257" s="419">
        <v>1422</v>
      </c>
      <c r="J257" s="419">
        <v>1768</v>
      </c>
      <c r="K257" s="419">
        <v>2124</v>
      </c>
      <c r="L257" s="419">
        <v>2489</v>
      </c>
      <c r="M257" s="419">
        <v>2864</v>
      </c>
      <c r="N257" s="419">
        <v>3249</v>
      </c>
      <c r="O257" s="419">
        <v>3333</v>
      </c>
      <c r="P257" s="419">
        <v>3418</v>
      </c>
      <c r="Q257" s="419">
        <v>3504</v>
      </c>
      <c r="R257" s="419">
        <v>3593</v>
      </c>
      <c r="S257" s="419">
        <v>3684</v>
      </c>
      <c r="T257" s="419">
        <v>3776</v>
      </c>
      <c r="U257" s="419">
        <v>3871</v>
      </c>
      <c r="V257" s="419">
        <v>3968</v>
      </c>
      <c r="W257" s="419">
        <v>4068</v>
      </c>
      <c r="X257" s="419">
        <v>4169</v>
      </c>
      <c r="Y257" s="419">
        <v>4273</v>
      </c>
      <c r="Z257" s="419">
        <v>4378</v>
      </c>
      <c r="AA257" s="419">
        <v>4485</v>
      </c>
      <c r="AB257" s="419">
        <v>4595</v>
      </c>
      <c r="AC257" s="419">
        <v>4707</v>
      </c>
      <c r="AD257" s="419">
        <v>4821</v>
      </c>
      <c r="AE257" s="419">
        <v>4936</v>
      </c>
      <c r="AF257" s="419">
        <v>5053</v>
      </c>
      <c r="AG257" s="419">
        <v>5173</v>
      </c>
      <c r="AH257" s="419">
        <v>5294</v>
      </c>
      <c r="AI257" s="419">
        <v>5418</v>
      </c>
      <c r="AJ257" s="419">
        <v>5541</v>
      </c>
      <c r="AK257" s="419">
        <v>5666</v>
      </c>
      <c r="AL257" s="419">
        <v>5792</v>
      </c>
      <c r="AM257" s="419">
        <v>5920</v>
      </c>
      <c r="AN257" s="419">
        <v>6049</v>
      </c>
      <c r="AO257" s="419">
        <v>6176</v>
      </c>
      <c r="AP257" s="419">
        <v>6305</v>
      </c>
      <c r="AQ257" s="419">
        <v>6434</v>
      </c>
      <c r="AR257" s="419">
        <v>6562</v>
      </c>
      <c r="AS257" s="419">
        <v>6691</v>
      </c>
      <c r="AT257" s="419">
        <v>6821</v>
      </c>
      <c r="AU257" s="419">
        <v>6950</v>
      </c>
      <c r="AV257" s="419">
        <v>7079</v>
      </c>
      <c r="AW257" s="419">
        <v>7206</v>
      </c>
      <c r="AX257" s="419">
        <v>7332</v>
      </c>
      <c r="AY257" s="419">
        <v>7456</v>
      </c>
      <c r="AZ257" s="419">
        <v>7579</v>
      </c>
      <c r="BA257" s="419">
        <v>7700</v>
      </c>
      <c r="BB257" s="419">
        <v>7820</v>
      </c>
      <c r="BC257" s="419">
        <v>7937</v>
      </c>
      <c r="BD257" s="419">
        <v>8052</v>
      </c>
      <c r="BE257" s="419">
        <v>8164</v>
      </c>
      <c r="BF257" s="419">
        <v>8274</v>
      </c>
      <c r="BG257" s="419">
        <v>8380</v>
      </c>
      <c r="BH257" s="419">
        <v>8482</v>
      </c>
      <c r="BI257" s="419">
        <v>8581</v>
      </c>
      <c r="BJ257" s="419">
        <v>8676</v>
      </c>
      <c r="BK257" s="419">
        <v>8768</v>
      </c>
      <c r="BL257" s="419">
        <v>8855</v>
      </c>
      <c r="BM257" s="419">
        <v>8938</v>
      </c>
      <c r="BN257" s="419">
        <v>9017</v>
      </c>
      <c r="BO257" s="419">
        <v>9091</v>
      </c>
      <c r="BP257" s="419">
        <v>9162</v>
      </c>
      <c r="BQ257" s="419">
        <v>9229</v>
      </c>
      <c r="BR257" s="419">
        <v>9292</v>
      </c>
      <c r="BS257" s="419">
        <v>9351</v>
      </c>
      <c r="BT257" s="419">
        <v>9407</v>
      </c>
      <c r="BU257" s="419">
        <v>9459</v>
      </c>
      <c r="BV257" s="419">
        <v>9510</v>
      </c>
      <c r="BW257" s="419">
        <v>9560</v>
      </c>
      <c r="BX257" s="419">
        <v>9612</v>
      </c>
      <c r="BY257" s="419">
        <v>9665</v>
      </c>
      <c r="BZ257" s="419">
        <v>9726</v>
      </c>
      <c r="CA257" s="419">
        <v>9815</v>
      </c>
      <c r="CB257" s="419">
        <v>0</v>
      </c>
      <c r="CC257" s="419">
        <v>0</v>
      </c>
      <c r="CD257" s="419">
        <v>0</v>
      </c>
      <c r="CE257" s="419">
        <v>0</v>
      </c>
      <c r="CF257" s="419">
        <v>0</v>
      </c>
      <c r="CG257" s="419">
        <v>0</v>
      </c>
      <c r="CH257" s="419">
        <v>0</v>
      </c>
      <c r="CI257" s="419">
        <v>0</v>
      </c>
      <c r="CJ257" s="419">
        <v>0</v>
      </c>
      <c r="CK257" s="419">
        <v>0</v>
      </c>
      <c r="CL257" s="419">
        <v>0</v>
      </c>
      <c r="CM257" s="419">
        <v>0</v>
      </c>
      <c r="CN257" s="419">
        <v>0</v>
      </c>
      <c r="CO257" s="419">
        <v>0</v>
      </c>
      <c r="CP257" s="419">
        <v>0</v>
      </c>
      <c r="CQ257" s="419">
        <v>0</v>
      </c>
      <c r="CR257" s="419">
        <v>0</v>
      </c>
      <c r="CS257" s="419">
        <v>0</v>
      </c>
      <c r="CT257" s="419">
        <v>0</v>
      </c>
      <c r="CU257" s="419">
        <v>0</v>
      </c>
      <c r="CV257" s="419">
        <v>0</v>
      </c>
      <c r="CW257" s="419">
        <v>0</v>
      </c>
      <c r="CX257" s="419">
        <v>0</v>
      </c>
      <c r="CY257" s="419">
        <v>0</v>
      </c>
      <c r="CZ257" s="419">
        <v>0</v>
      </c>
      <c r="DA257" s="419">
        <v>0</v>
      </c>
      <c r="DB257" s="419">
        <v>0</v>
      </c>
      <c r="DC257" s="419">
        <v>0</v>
      </c>
      <c r="DD257" s="419">
        <v>0</v>
      </c>
      <c r="DE257" s="419">
        <v>0</v>
      </c>
      <c r="DF257" s="419">
        <v>0</v>
      </c>
      <c r="DG257" s="419">
        <v>0</v>
      </c>
      <c r="DH257" s="419">
        <v>0</v>
      </c>
      <c r="DI257" s="419">
        <v>0</v>
      </c>
      <c r="DJ257" s="419">
        <v>0</v>
      </c>
      <c r="DK257" s="416"/>
    </row>
    <row r="258" spans="1:115" s="420" customFormat="1" ht="16.149999999999999" hidden="1">
      <c r="A258" s="423" t="s">
        <v>15</v>
      </c>
      <c r="B258" s="423">
        <v>2</v>
      </c>
      <c r="C258" s="418" t="s">
        <v>40</v>
      </c>
      <c r="D258" s="419">
        <v>0</v>
      </c>
      <c r="E258" s="419">
        <v>129</v>
      </c>
      <c r="F258" s="419">
        <v>448</v>
      </c>
      <c r="G258" s="419">
        <v>776</v>
      </c>
      <c r="H258" s="419">
        <v>1113</v>
      </c>
      <c r="I258" s="419">
        <v>1459</v>
      </c>
      <c r="J258" s="419">
        <v>1814</v>
      </c>
      <c r="K258" s="419">
        <v>2178</v>
      </c>
      <c r="L258" s="419">
        <v>2553</v>
      </c>
      <c r="M258" s="419">
        <v>2938</v>
      </c>
      <c r="N258" s="419">
        <v>3333</v>
      </c>
      <c r="O258" s="419">
        <v>3418</v>
      </c>
      <c r="P258" s="419">
        <v>3504</v>
      </c>
      <c r="Q258" s="419">
        <v>3593</v>
      </c>
      <c r="R258" s="419">
        <v>3684</v>
      </c>
      <c r="S258" s="419">
        <v>3776</v>
      </c>
      <c r="T258" s="419">
        <v>3871</v>
      </c>
      <c r="U258" s="419">
        <v>3968</v>
      </c>
      <c r="V258" s="419">
        <v>4068</v>
      </c>
      <c r="W258" s="419">
        <v>4169</v>
      </c>
      <c r="X258" s="419">
        <v>4273</v>
      </c>
      <c r="Y258" s="419">
        <v>4378</v>
      </c>
      <c r="Z258" s="419">
        <v>4485</v>
      </c>
      <c r="AA258" s="419">
        <v>4595</v>
      </c>
      <c r="AB258" s="419">
        <v>4707</v>
      </c>
      <c r="AC258" s="419">
        <v>4821</v>
      </c>
      <c r="AD258" s="419">
        <v>4936</v>
      </c>
      <c r="AE258" s="419">
        <v>5053</v>
      </c>
      <c r="AF258" s="419">
        <v>5173</v>
      </c>
      <c r="AG258" s="419">
        <v>5294</v>
      </c>
      <c r="AH258" s="419">
        <v>5418</v>
      </c>
      <c r="AI258" s="419">
        <v>5541</v>
      </c>
      <c r="AJ258" s="419">
        <v>5666</v>
      </c>
      <c r="AK258" s="419">
        <v>5792</v>
      </c>
      <c r="AL258" s="419">
        <v>5920</v>
      </c>
      <c r="AM258" s="419">
        <v>6049</v>
      </c>
      <c r="AN258" s="419">
        <v>6176</v>
      </c>
      <c r="AO258" s="419">
        <v>6305</v>
      </c>
      <c r="AP258" s="419">
        <v>6434</v>
      </c>
      <c r="AQ258" s="419">
        <v>6562</v>
      </c>
      <c r="AR258" s="419">
        <v>6691</v>
      </c>
      <c r="AS258" s="419">
        <v>6821</v>
      </c>
      <c r="AT258" s="419">
        <v>6950</v>
      </c>
      <c r="AU258" s="419">
        <v>7079</v>
      </c>
      <c r="AV258" s="419">
        <v>7206</v>
      </c>
      <c r="AW258" s="419">
        <v>7332</v>
      </c>
      <c r="AX258" s="419">
        <v>7456</v>
      </c>
      <c r="AY258" s="419">
        <v>7579</v>
      </c>
      <c r="AZ258" s="419">
        <v>7700</v>
      </c>
      <c r="BA258" s="419">
        <v>7820</v>
      </c>
      <c r="BB258" s="419">
        <v>7937</v>
      </c>
      <c r="BC258" s="419">
        <v>8052</v>
      </c>
      <c r="BD258" s="419">
        <v>8164</v>
      </c>
      <c r="BE258" s="419">
        <v>8274</v>
      </c>
      <c r="BF258" s="419">
        <v>8380</v>
      </c>
      <c r="BG258" s="419">
        <v>8482</v>
      </c>
      <c r="BH258" s="419">
        <v>8581</v>
      </c>
      <c r="BI258" s="419">
        <v>8676</v>
      </c>
      <c r="BJ258" s="419">
        <v>8768</v>
      </c>
      <c r="BK258" s="419">
        <v>8855</v>
      </c>
      <c r="BL258" s="419">
        <v>8938</v>
      </c>
      <c r="BM258" s="419">
        <v>9017</v>
      </c>
      <c r="BN258" s="419">
        <v>9091</v>
      </c>
      <c r="BO258" s="419">
        <v>9162</v>
      </c>
      <c r="BP258" s="419">
        <v>9229</v>
      </c>
      <c r="BQ258" s="419">
        <v>9292</v>
      </c>
      <c r="BR258" s="419">
        <v>9351</v>
      </c>
      <c r="BS258" s="419">
        <v>9407</v>
      </c>
      <c r="BT258" s="419">
        <v>9459</v>
      </c>
      <c r="BU258" s="419">
        <v>9510</v>
      </c>
      <c r="BV258" s="419">
        <v>9560</v>
      </c>
      <c r="BW258" s="419">
        <v>9612</v>
      </c>
      <c r="BX258" s="419">
        <v>9665</v>
      </c>
      <c r="BY258" s="419">
        <v>9726</v>
      </c>
      <c r="BZ258" s="419">
        <v>9815</v>
      </c>
      <c r="CA258" s="419">
        <v>0</v>
      </c>
      <c r="CB258" s="419">
        <v>0</v>
      </c>
      <c r="CC258" s="419">
        <v>0</v>
      </c>
      <c r="CD258" s="419">
        <v>0</v>
      </c>
      <c r="CE258" s="419">
        <v>0</v>
      </c>
      <c r="CF258" s="419">
        <v>0</v>
      </c>
      <c r="CG258" s="419">
        <v>0</v>
      </c>
      <c r="CH258" s="419">
        <v>0</v>
      </c>
      <c r="CI258" s="419">
        <v>0</v>
      </c>
      <c r="CJ258" s="419">
        <v>0</v>
      </c>
      <c r="CK258" s="419">
        <v>0</v>
      </c>
      <c r="CL258" s="419">
        <v>0</v>
      </c>
      <c r="CM258" s="419">
        <v>0</v>
      </c>
      <c r="CN258" s="419">
        <v>0</v>
      </c>
      <c r="CO258" s="419">
        <v>0</v>
      </c>
      <c r="CP258" s="419">
        <v>0</v>
      </c>
      <c r="CQ258" s="419">
        <v>0</v>
      </c>
      <c r="CR258" s="419">
        <v>0</v>
      </c>
      <c r="CS258" s="419">
        <v>0</v>
      </c>
      <c r="CT258" s="419">
        <v>0</v>
      </c>
      <c r="CU258" s="419">
        <v>0</v>
      </c>
      <c r="CV258" s="419">
        <v>0</v>
      </c>
      <c r="CW258" s="419">
        <v>0</v>
      </c>
      <c r="CX258" s="419">
        <v>0</v>
      </c>
      <c r="CY258" s="419">
        <v>0</v>
      </c>
      <c r="CZ258" s="419">
        <v>0</v>
      </c>
      <c r="DA258" s="419">
        <v>0</v>
      </c>
      <c r="DB258" s="419">
        <v>0</v>
      </c>
      <c r="DC258" s="419">
        <v>0</v>
      </c>
      <c r="DD258" s="419">
        <v>0</v>
      </c>
      <c r="DE258" s="419">
        <v>0</v>
      </c>
      <c r="DF258" s="419">
        <v>0</v>
      </c>
      <c r="DG258" s="419">
        <v>0</v>
      </c>
      <c r="DH258" s="419">
        <v>0</v>
      </c>
      <c r="DI258" s="419">
        <v>0</v>
      </c>
      <c r="DJ258" s="419">
        <v>0</v>
      </c>
      <c r="DK258" s="416"/>
    </row>
    <row r="259" spans="1:115" s="420" customFormat="1" ht="16.149999999999999" hidden="1">
      <c r="A259" s="423" t="s">
        <v>15</v>
      </c>
      <c r="B259" s="423">
        <v>2</v>
      </c>
      <c r="C259" s="418" t="s">
        <v>41</v>
      </c>
      <c r="D259" s="419">
        <v>0</v>
      </c>
      <c r="E259" s="419">
        <v>132</v>
      </c>
      <c r="F259" s="419">
        <v>460</v>
      </c>
      <c r="G259" s="419">
        <v>796</v>
      </c>
      <c r="H259" s="419">
        <v>1141</v>
      </c>
      <c r="I259" s="419">
        <v>1496</v>
      </c>
      <c r="J259" s="419">
        <v>1860</v>
      </c>
      <c r="K259" s="419">
        <v>2234</v>
      </c>
      <c r="L259" s="419">
        <v>2618</v>
      </c>
      <c r="M259" s="419">
        <v>3013</v>
      </c>
      <c r="N259" s="419">
        <v>3418</v>
      </c>
      <c r="O259" s="419">
        <v>3504</v>
      </c>
      <c r="P259" s="419">
        <v>3593</v>
      </c>
      <c r="Q259" s="419">
        <v>3684</v>
      </c>
      <c r="R259" s="419">
        <v>3776</v>
      </c>
      <c r="S259" s="419">
        <v>3871</v>
      </c>
      <c r="T259" s="419">
        <v>3968</v>
      </c>
      <c r="U259" s="419">
        <v>4068</v>
      </c>
      <c r="V259" s="419">
        <v>4169</v>
      </c>
      <c r="W259" s="419">
        <v>4273</v>
      </c>
      <c r="X259" s="419">
        <v>4378</v>
      </c>
      <c r="Y259" s="419">
        <v>4485</v>
      </c>
      <c r="Z259" s="419">
        <v>4595</v>
      </c>
      <c r="AA259" s="419">
        <v>4707</v>
      </c>
      <c r="AB259" s="419">
        <v>4821</v>
      </c>
      <c r="AC259" s="419">
        <v>4936</v>
      </c>
      <c r="AD259" s="419">
        <v>5053</v>
      </c>
      <c r="AE259" s="419">
        <v>5173</v>
      </c>
      <c r="AF259" s="419">
        <v>5294</v>
      </c>
      <c r="AG259" s="419">
        <v>5418</v>
      </c>
      <c r="AH259" s="419">
        <v>5541</v>
      </c>
      <c r="AI259" s="419">
        <v>5666</v>
      </c>
      <c r="AJ259" s="419">
        <v>5792</v>
      </c>
      <c r="AK259" s="419">
        <v>5920</v>
      </c>
      <c r="AL259" s="419">
        <v>6049</v>
      </c>
      <c r="AM259" s="419">
        <v>6176</v>
      </c>
      <c r="AN259" s="419">
        <v>6305</v>
      </c>
      <c r="AO259" s="419">
        <v>6434</v>
      </c>
      <c r="AP259" s="419">
        <v>6562</v>
      </c>
      <c r="AQ259" s="419">
        <v>6691</v>
      </c>
      <c r="AR259" s="419">
        <v>6821</v>
      </c>
      <c r="AS259" s="419">
        <v>6950</v>
      </c>
      <c r="AT259" s="419">
        <v>7079</v>
      </c>
      <c r="AU259" s="419">
        <v>7206</v>
      </c>
      <c r="AV259" s="419">
        <v>7332</v>
      </c>
      <c r="AW259" s="419">
        <v>7456</v>
      </c>
      <c r="AX259" s="419">
        <v>7579</v>
      </c>
      <c r="AY259" s="419">
        <v>7700</v>
      </c>
      <c r="AZ259" s="419">
        <v>7820</v>
      </c>
      <c r="BA259" s="419">
        <v>7937</v>
      </c>
      <c r="BB259" s="419">
        <v>8052</v>
      </c>
      <c r="BC259" s="419">
        <v>8164</v>
      </c>
      <c r="BD259" s="419">
        <v>8274</v>
      </c>
      <c r="BE259" s="419">
        <v>8380</v>
      </c>
      <c r="BF259" s="419">
        <v>8482</v>
      </c>
      <c r="BG259" s="419">
        <v>8581</v>
      </c>
      <c r="BH259" s="419">
        <v>8676</v>
      </c>
      <c r="BI259" s="419">
        <v>8768</v>
      </c>
      <c r="BJ259" s="419">
        <v>8855</v>
      </c>
      <c r="BK259" s="419">
        <v>8938</v>
      </c>
      <c r="BL259" s="419">
        <v>9017</v>
      </c>
      <c r="BM259" s="419">
        <v>9091</v>
      </c>
      <c r="BN259" s="419">
        <v>9162</v>
      </c>
      <c r="BO259" s="419">
        <v>9229</v>
      </c>
      <c r="BP259" s="419">
        <v>9292</v>
      </c>
      <c r="BQ259" s="419">
        <v>9351</v>
      </c>
      <c r="BR259" s="419">
        <v>9407</v>
      </c>
      <c r="BS259" s="419">
        <v>9459</v>
      </c>
      <c r="BT259" s="419">
        <v>9510</v>
      </c>
      <c r="BU259" s="419">
        <v>9560</v>
      </c>
      <c r="BV259" s="419">
        <v>9612</v>
      </c>
      <c r="BW259" s="419">
        <v>9665</v>
      </c>
      <c r="BX259" s="419">
        <v>9726</v>
      </c>
      <c r="BY259" s="419">
        <v>9815</v>
      </c>
      <c r="BZ259" s="419">
        <v>0</v>
      </c>
      <c r="CA259" s="419">
        <v>0</v>
      </c>
      <c r="CB259" s="419">
        <v>0</v>
      </c>
      <c r="CC259" s="419">
        <v>0</v>
      </c>
      <c r="CD259" s="419">
        <v>0</v>
      </c>
      <c r="CE259" s="419">
        <v>0</v>
      </c>
      <c r="CF259" s="419">
        <v>0</v>
      </c>
      <c r="CG259" s="419">
        <v>0</v>
      </c>
      <c r="CH259" s="419">
        <v>0</v>
      </c>
      <c r="CI259" s="419">
        <v>0</v>
      </c>
      <c r="CJ259" s="419">
        <v>0</v>
      </c>
      <c r="CK259" s="419">
        <v>0</v>
      </c>
      <c r="CL259" s="419">
        <v>0</v>
      </c>
      <c r="CM259" s="419">
        <v>0</v>
      </c>
      <c r="CN259" s="419">
        <v>0</v>
      </c>
      <c r="CO259" s="419">
        <v>0</v>
      </c>
      <c r="CP259" s="419">
        <v>0</v>
      </c>
      <c r="CQ259" s="419">
        <v>0</v>
      </c>
      <c r="CR259" s="419">
        <v>0</v>
      </c>
      <c r="CS259" s="419">
        <v>0</v>
      </c>
      <c r="CT259" s="419">
        <v>0</v>
      </c>
      <c r="CU259" s="419">
        <v>0</v>
      </c>
      <c r="CV259" s="419">
        <v>0</v>
      </c>
      <c r="CW259" s="419">
        <v>0</v>
      </c>
      <c r="CX259" s="419">
        <v>0</v>
      </c>
      <c r="CY259" s="419">
        <v>0</v>
      </c>
      <c r="CZ259" s="419">
        <v>0</v>
      </c>
      <c r="DA259" s="419">
        <v>0</v>
      </c>
      <c r="DB259" s="419">
        <v>0</v>
      </c>
      <c r="DC259" s="419">
        <v>0</v>
      </c>
      <c r="DD259" s="419">
        <v>0</v>
      </c>
      <c r="DE259" s="419">
        <v>0</v>
      </c>
      <c r="DF259" s="419">
        <v>0</v>
      </c>
      <c r="DG259" s="419">
        <v>0</v>
      </c>
      <c r="DH259" s="419">
        <v>0</v>
      </c>
      <c r="DI259" s="419">
        <v>0</v>
      </c>
      <c r="DJ259" s="419">
        <v>0</v>
      </c>
      <c r="DK259" s="416"/>
    </row>
    <row r="260" spans="1:115" s="420" customFormat="1" ht="16.149999999999999" hidden="1">
      <c r="A260" s="423" t="s">
        <v>15</v>
      </c>
      <c r="B260" s="423">
        <v>2</v>
      </c>
      <c r="C260" s="418" t="s">
        <v>42</v>
      </c>
      <c r="D260" s="419">
        <v>0</v>
      </c>
      <c r="E260" s="419">
        <v>136</v>
      </c>
      <c r="F260" s="419">
        <v>472</v>
      </c>
      <c r="G260" s="419">
        <v>816</v>
      </c>
      <c r="H260" s="419">
        <v>1171</v>
      </c>
      <c r="I260" s="419">
        <v>1534</v>
      </c>
      <c r="J260" s="419">
        <v>1908</v>
      </c>
      <c r="K260" s="419">
        <v>2291</v>
      </c>
      <c r="L260" s="419">
        <v>2685</v>
      </c>
      <c r="M260" s="419">
        <v>3089</v>
      </c>
      <c r="N260" s="419">
        <v>3504</v>
      </c>
      <c r="O260" s="419">
        <v>3593</v>
      </c>
      <c r="P260" s="419">
        <v>3684</v>
      </c>
      <c r="Q260" s="419">
        <v>3776</v>
      </c>
      <c r="R260" s="419">
        <v>3871</v>
      </c>
      <c r="S260" s="419">
        <v>3968</v>
      </c>
      <c r="T260" s="419">
        <v>4068</v>
      </c>
      <c r="U260" s="419">
        <v>4169</v>
      </c>
      <c r="V260" s="419">
        <v>4273</v>
      </c>
      <c r="W260" s="419">
        <v>4378</v>
      </c>
      <c r="X260" s="419">
        <v>4485</v>
      </c>
      <c r="Y260" s="419">
        <v>4595</v>
      </c>
      <c r="Z260" s="419">
        <v>4707</v>
      </c>
      <c r="AA260" s="419">
        <v>4821</v>
      </c>
      <c r="AB260" s="419">
        <v>4936</v>
      </c>
      <c r="AC260" s="419">
        <v>5053</v>
      </c>
      <c r="AD260" s="419">
        <v>5173</v>
      </c>
      <c r="AE260" s="419">
        <v>5294</v>
      </c>
      <c r="AF260" s="419">
        <v>5418</v>
      </c>
      <c r="AG260" s="419">
        <v>5541</v>
      </c>
      <c r="AH260" s="419">
        <v>5666</v>
      </c>
      <c r="AI260" s="419">
        <v>5792</v>
      </c>
      <c r="AJ260" s="419">
        <v>5920</v>
      </c>
      <c r="AK260" s="419">
        <v>6049</v>
      </c>
      <c r="AL260" s="419">
        <v>6176</v>
      </c>
      <c r="AM260" s="419">
        <v>6305</v>
      </c>
      <c r="AN260" s="419">
        <v>6434</v>
      </c>
      <c r="AO260" s="419">
        <v>6562</v>
      </c>
      <c r="AP260" s="419">
        <v>6691</v>
      </c>
      <c r="AQ260" s="419">
        <v>6821</v>
      </c>
      <c r="AR260" s="419">
        <v>6950</v>
      </c>
      <c r="AS260" s="419">
        <v>7079</v>
      </c>
      <c r="AT260" s="419">
        <v>7206</v>
      </c>
      <c r="AU260" s="419">
        <v>7332</v>
      </c>
      <c r="AV260" s="419">
        <v>7456</v>
      </c>
      <c r="AW260" s="419">
        <v>7579</v>
      </c>
      <c r="AX260" s="419">
        <v>7700</v>
      </c>
      <c r="AY260" s="419">
        <v>7820</v>
      </c>
      <c r="AZ260" s="419">
        <v>7937</v>
      </c>
      <c r="BA260" s="419">
        <v>8052</v>
      </c>
      <c r="BB260" s="419">
        <v>8164</v>
      </c>
      <c r="BC260" s="419">
        <v>8274</v>
      </c>
      <c r="BD260" s="419">
        <v>8380</v>
      </c>
      <c r="BE260" s="419">
        <v>8482</v>
      </c>
      <c r="BF260" s="419">
        <v>8581</v>
      </c>
      <c r="BG260" s="419">
        <v>8676</v>
      </c>
      <c r="BH260" s="419">
        <v>8768</v>
      </c>
      <c r="BI260" s="419">
        <v>8855</v>
      </c>
      <c r="BJ260" s="419">
        <v>8938</v>
      </c>
      <c r="BK260" s="419">
        <v>9017</v>
      </c>
      <c r="BL260" s="419">
        <v>9091</v>
      </c>
      <c r="BM260" s="419">
        <v>9162</v>
      </c>
      <c r="BN260" s="419">
        <v>9229</v>
      </c>
      <c r="BO260" s="419">
        <v>9292</v>
      </c>
      <c r="BP260" s="419">
        <v>9351</v>
      </c>
      <c r="BQ260" s="419">
        <v>9407</v>
      </c>
      <c r="BR260" s="419">
        <v>9459</v>
      </c>
      <c r="BS260" s="419">
        <v>9510</v>
      </c>
      <c r="BT260" s="419">
        <v>9560</v>
      </c>
      <c r="BU260" s="419">
        <v>9612</v>
      </c>
      <c r="BV260" s="419">
        <v>9665</v>
      </c>
      <c r="BW260" s="419">
        <v>9726</v>
      </c>
      <c r="BX260" s="419">
        <v>9815</v>
      </c>
      <c r="BY260" s="419">
        <v>0</v>
      </c>
      <c r="BZ260" s="419">
        <v>0</v>
      </c>
      <c r="CA260" s="419">
        <v>0</v>
      </c>
      <c r="CB260" s="419">
        <v>0</v>
      </c>
      <c r="CC260" s="419">
        <v>0</v>
      </c>
      <c r="CD260" s="419">
        <v>0</v>
      </c>
      <c r="CE260" s="419">
        <v>0</v>
      </c>
      <c r="CF260" s="419">
        <v>0</v>
      </c>
      <c r="CG260" s="419">
        <v>0</v>
      </c>
      <c r="CH260" s="419">
        <v>0</v>
      </c>
      <c r="CI260" s="419">
        <v>0</v>
      </c>
      <c r="CJ260" s="419">
        <v>0</v>
      </c>
      <c r="CK260" s="419">
        <v>0</v>
      </c>
      <c r="CL260" s="419">
        <v>0</v>
      </c>
      <c r="CM260" s="419">
        <v>0</v>
      </c>
      <c r="CN260" s="419">
        <v>0</v>
      </c>
      <c r="CO260" s="419">
        <v>0</v>
      </c>
      <c r="CP260" s="419">
        <v>0</v>
      </c>
      <c r="CQ260" s="419">
        <v>0</v>
      </c>
      <c r="CR260" s="419">
        <v>0</v>
      </c>
      <c r="CS260" s="419">
        <v>0</v>
      </c>
      <c r="CT260" s="419">
        <v>0</v>
      </c>
      <c r="CU260" s="419">
        <v>0</v>
      </c>
      <c r="CV260" s="419">
        <v>0</v>
      </c>
      <c r="CW260" s="419">
        <v>0</v>
      </c>
      <c r="CX260" s="419">
        <v>0</v>
      </c>
      <c r="CY260" s="419">
        <v>0</v>
      </c>
      <c r="CZ260" s="419">
        <v>0</v>
      </c>
      <c r="DA260" s="419">
        <v>0</v>
      </c>
      <c r="DB260" s="419">
        <v>0</v>
      </c>
      <c r="DC260" s="419">
        <v>0</v>
      </c>
      <c r="DD260" s="419">
        <v>0</v>
      </c>
      <c r="DE260" s="419">
        <v>0</v>
      </c>
      <c r="DF260" s="419">
        <v>0</v>
      </c>
      <c r="DG260" s="419">
        <v>0</v>
      </c>
      <c r="DH260" s="419">
        <v>0</v>
      </c>
      <c r="DI260" s="419">
        <v>0</v>
      </c>
      <c r="DJ260" s="419">
        <v>0</v>
      </c>
      <c r="DK260" s="416"/>
    </row>
    <row r="261" spans="1:115" s="420" customFormat="1" ht="16.149999999999999" hidden="1">
      <c r="A261" s="423" t="s">
        <v>15</v>
      </c>
      <c r="B261" s="423">
        <v>2</v>
      </c>
      <c r="C261" s="418" t="s">
        <v>43</v>
      </c>
      <c r="D261" s="419">
        <v>0</v>
      </c>
      <c r="E261" s="419">
        <v>139</v>
      </c>
      <c r="F261" s="419">
        <v>484</v>
      </c>
      <c r="G261" s="419">
        <v>837</v>
      </c>
      <c r="H261" s="419">
        <v>1200</v>
      </c>
      <c r="I261" s="419">
        <v>1573</v>
      </c>
      <c r="J261" s="419">
        <v>1956</v>
      </c>
      <c r="K261" s="419">
        <v>2349</v>
      </c>
      <c r="L261" s="419">
        <v>2753</v>
      </c>
      <c r="M261" s="419">
        <v>3167</v>
      </c>
      <c r="N261" s="419">
        <v>3593</v>
      </c>
      <c r="O261" s="419">
        <v>3684</v>
      </c>
      <c r="P261" s="419">
        <v>3776</v>
      </c>
      <c r="Q261" s="419">
        <v>3871</v>
      </c>
      <c r="R261" s="419">
        <v>3968</v>
      </c>
      <c r="S261" s="419">
        <v>4068</v>
      </c>
      <c r="T261" s="419">
        <v>4169</v>
      </c>
      <c r="U261" s="419">
        <v>4273</v>
      </c>
      <c r="V261" s="419">
        <v>4378</v>
      </c>
      <c r="W261" s="419">
        <v>4485</v>
      </c>
      <c r="X261" s="419">
        <v>4595</v>
      </c>
      <c r="Y261" s="419">
        <v>4707</v>
      </c>
      <c r="Z261" s="419">
        <v>4821</v>
      </c>
      <c r="AA261" s="419">
        <v>4936</v>
      </c>
      <c r="AB261" s="419">
        <v>5053</v>
      </c>
      <c r="AC261" s="419">
        <v>5173</v>
      </c>
      <c r="AD261" s="419">
        <v>5294</v>
      </c>
      <c r="AE261" s="419">
        <v>5418</v>
      </c>
      <c r="AF261" s="419">
        <v>5541</v>
      </c>
      <c r="AG261" s="419">
        <v>5666</v>
      </c>
      <c r="AH261" s="419">
        <v>5792</v>
      </c>
      <c r="AI261" s="419">
        <v>5920</v>
      </c>
      <c r="AJ261" s="419">
        <v>6049</v>
      </c>
      <c r="AK261" s="419">
        <v>6176</v>
      </c>
      <c r="AL261" s="419">
        <v>6305</v>
      </c>
      <c r="AM261" s="419">
        <v>6434</v>
      </c>
      <c r="AN261" s="419">
        <v>6562</v>
      </c>
      <c r="AO261" s="419">
        <v>6691</v>
      </c>
      <c r="AP261" s="419">
        <v>6821</v>
      </c>
      <c r="AQ261" s="419">
        <v>6950</v>
      </c>
      <c r="AR261" s="419">
        <v>7079</v>
      </c>
      <c r="AS261" s="419">
        <v>7206</v>
      </c>
      <c r="AT261" s="419">
        <v>7332</v>
      </c>
      <c r="AU261" s="419">
        <v>7456</v>
      </c>
      <c r="AV261" s="419">
        <v>7579</v>
      </c>
      <c r="AW261" s="419">
        <v>7700</v>
      </c>
      <c r="AX261" s="419">
        <v>7820</v>
      </c>
      <c r="AY261" s="419">
        <v>7937</v>
      </c>
      <c r="AZ261" s="419">
        <v>8052</v>
      </c>
      <c r="BA261" s="419">
        <v>8164</v>
      </c>
      <c r="BB261" s="419">
        <v>8274</v>
      </c>
      <c r="BC261" s="419">
        <v>8380</v>
      </c>
      <c r="BD261" s="419">
        <v>8482</v>
      </c>
      <c r="BE261" s="419">
        <v>8581</v>
      </c>
      <c r="BF261" s="419">
        <v>8676</v>
      </c>
      <c r="BG261" s="419">
        <v>8768</v>
      </c>
      <c r="BH261" s="419">
        <v>8855</v>
      </c>
      <c r="BI261" s="419">
        <v>8938</v>
      </c>
      <c r="BJ261" s="419">
        <v>9017</v>
      </c>
      <c r="BK261" s="419">
        <v>9091</v>
      </c>
      <c r="BL261" s="419">
        <v>9162</v>
      </c>
      <c r="BM261" s="419">
        <v>9229</v>
      </c>
      <c r="BN261" s="419">
        <v>9292</v>
      </c>
      <c r="BO261" s="419">
        <v>9351</v>
      </c>
      <c r="BP261" s="419">
        <v>9407</v>
      </c>
      <c r="BQ261" s="419">
        <v>9459</v>
      </c>
      <c r="BR261" s="419">
        <v>9510</v>
      </c>
      <c r="BS261" s="419">
        <v>9560</v>
      </c>
      <c r="BT261" s="419">
        <v>9612</v>
      </c>
      <c r="BU261" s="419">
        <v>9665</v>
      </c>
      <c r="BV261" s="419">
        <v>9726</v>
      </c>
      <c r="BW261" s="419">
        <v>9815</v>
      </c>
      <c r="BX261" s="419">
        <v>0</v>
      </c>
      <c r="BY261" s="419">
        <v>0</v>
      </c>
      <c r="BZ261" s="419">
        <v>0</v>
      </c>
      <c r="CA261" s="419">
        <v>0</v>
      </c>
      <c r="CB261" s="419">
        <v>0</v>
      </c>
      <c r="CC261" s="419">
        <v>0</v>
      </c>
      <c r="CD261" s="419">
        <v>0</v>
      </c>
      <c r="CE261" s="419">
        <v>0</v>
      </c>
      <c r="CF261" s="419">
        <v>0</v>
      </c>
      <c r="CG261" s="419">
        <v>0</v>
      </c>
      <c r="CH261" s="419">
        <v>0</v>
      </c>
      <c r="CI261" s="419">
        <v>0</v>
      </c>
      <c r="CJ261" s="419">
        <v>0</v>
      </c>
      <c r="CK261" s="419">
        <v>0</v>
      </c>
      <c r="CL261" s="419">
        <v>0</v>
      </c>
      <c r="CM261" s="419">
        <v>0</v>
      </c>
      <c r="CN261" s="419">
        <v>0</v>
      </c>
      <c r="CO261" s="419">
        <v>0</v>
      </c>
      <c r="CP261" s="419">
        <v>0</v>
      </c>
      <c r="CQ261" s="419">
        <v>0</v>
      </c>
      <c r="CR261" s="419">
        <v>0</v>
      </c>
      <c r="CS261" s="419">
        <v>0</v>
      </c>
      <c r="CT261" s="419">
        <v>0</v>
      </c>
      <c r="CU261" s="419">
        <v>0</v>
      </c>
      <c r="CV261" s="419">
        <v>0</v>
      </c>
      <c r="CW261" s="419">
        <v>0</v>
      </c>
      <c r="CX261" s="419">
        <v>0</v>
      </c>
      <c r="CY261" s="419">
        <v>0</v>
      </c>
      <c r="CZ261" s="419">
        <v>0</v>
      </c>
      <c r="DA261" s="419">
        <v>0</v>
      </c>
      <c r="DB261" s="419">
        <v>0</v>
      </c>
      <c r="DC261" s="419">
        <v>0</v>
      </c>
      <c r="DD261" s="419">
        <v>0</v>
      </c>
      <c r="DE261" s="419">
        <v>0</v>
      </c>
      <c r="DF261" s="419">
        <v>0</v>
      </c>
      <c r="DG261" s="419">
        <v>0</v>
      </c>
      <c r="DH261" s="419">
        <v>0</v>
      </c>
      <c r="DI261" s="419">
        <v>0</v>
      </c>
      <c r="DJ261" s="419">
        <v>0</v>
      </c>
      <c r="DK261" s="416"/>
    </row>
    <row r="262" spans="1:115" s="420" customFormat="1" ht="16.149999999999999" hidden="1">
      <c r="A262" s="423" t="s">
        <v>15</v>
      </c>
      <c r="B262" s="423">
        <v>2</v>
      </c>
      <c r="C262" s="418" t="s">
        <v>44</v>
      </c>
      <c r="D262" s="419">
        <v>0</v>
      </c>
      <c r="E262" s="419">
        <v>143</v>
      </c>
      <c r="F262" s="419">
        <v>496</v>
      </c>
      <c r="G262" s="419">
        <v>858</v>
      </c>
      <c r="H262" s="419">
        <v>1231</v>
      </c>
      <c r="I262" s="419">
        <v>1613</v>
      </c>
      <c r="J262" s="419">
        <v>2006</v>
      </c>
      <c r="K262" s="419">
        <v>2408</v>
      </c>
      <c r="L262" s="419">
        <v>2822</v>
      </c>
      <c r="M262" s="419">
        <v>3247</v>
      </c>
      <c r="N262" s="419">
        <v>3684</v>
      </c>
      <c r="O262" s="419">
        <v>3776</v>
      </c>
      <c r="P262" s="419">
        <v>3871</v>
      </c>
      <c r="Q262" s="419">
        <v>3968</v>
      </c>
      <c r="R262" s="419">
        <v>4068</v>
      </c>
      <c r="S262" s="419">
        <v>4169</v>
      </c>
      <c r="T262" s="419">
        <v>4273</v>
      </c>
      <c r="U262" s="419">
        <v>4378</v>
      </c>
      <c r="V262" s="419">
        <v>4485</v>
      </c>
      <c r="W262" s="419">
        <v>4595</v>
      </c>
      <c r="X262" s="419">
        <v>4707</v>
      </c>
      <c r="Y262" s="419">
        <v>4821</v>
      </c>
      <c r="Z262" s="419">
        <v>4936</v>
      </c>
      <c r="AA262" s="419">
        <v>5053</v>
      </c>
      <c r="AB262" s="419">
        <v>5173</v>
      </c>
      <c r="AC262" s="419">
        <v>5294</v>
      </c>
      <c r="AD262" s="419">
        <v>5418</v>
      </c>
      <c r="AE262" s="419">
        <v>5541</v>
      </c>
      <c r="AF262" s="419">
        <v>5666</v>
      </c>
      <c r="AG262" s="419">
        <v>5792</v>
      </c>
      <c r="AH262" s="419">
        <v>5920</v>
      </c>
      <c r="AI262" s="419">
        <v>6049</v>
      </c>
      <c r="AJ262" s="419">
        <v>6176</v>
      </c>
      <c r="AK262" s="419">
        <v>6305</v>
      </c>
      <c r="AL262" s="419">
        <v>6434</v>
      </c>
      <c r="AM262" s="419">
        <v>6562</v>
      </c>
      <c r="AN262" s="419">
        <v>6691</v>
      </c>
      <c r="AO262" s="419">
        <v>6821</v>
      </c>
      <c r="AP262" s="419">
        <v>6950</v>
      </c>
      <c r="AQ262" s="419">
        <v>7079</v>
      </c>
      <c r="AR262" s="419">
        <v>7206</v>
      </c>
      <c r="AS262" s="419">
        <v>7332</v>
      </c>
      <c r="AT262" s="419">
        <v>7456</v>
      </c>
      <c r="AU262" s="419">
        <v>7579</v>
      </c>
      <c r="AV262" s="419">
        <v>7700</v>
      </c>
      <c r="AW262" s="419">
        <v>7820</v>
      </c>
      <c r="AX262" s="419">
        <v>7937</v>
      </c>
      <c r="AY262" s="419">
        <v>8052</v>
      </c>
      <c r="AZ262" s="419">
        <v>8164</v>
      </c>
      <c r="BA262" s="419">
        <v>8274</v>
      </c>
      <c r="BB262" s="419">
        <v>8380</v>
      </c>
      <c r="BC262" s="419">
        <v>8482</v>
      </c>
      <c r="BD262" s="419">
        <v>8581</v>
      </c>
      <c r="BE262" s="419">
        <v>8676</v>
      </c>
      <c r="BF262" s="419">
        <v>8768</v>
      </c>
      <c r="BG262" s="419">
        <v>8855</v>
      </c>
      <c r="BH262" s="419">
        <v>8938</v>
      </c>
      <c r="BI262" s="419">
        <v>9017</v>
      </c>
      <c r="BJ262" s="419">
        <v>9091</v>
      </c>
      <c r="BK262" s="419">
        <v>9162</v>
      </c>
      <c r="BL262" s="419">
        <v>9229</v>
      </c>
      <c r="BM262" s="419">
        <v>9292</v>
      </c>
      <c r="BN262" s="419">
        <v>9351</v>
      </c>
      <c r="BO262" s="419">
        <v>9407</v>
      </c>
      <c r="BP262" s="419">
        <v>9459</v>
      </c>
      <c r="BQ262" s="419">
        <v>9510</v>
      </c>
      <c r="BR262" s="419">
        <v>9560</v>
      </c>
      <c r="BS262" s="419">
        <v>9612</v>
      </c>
      <c r="BT262" s="419">
        <v>9665</v>
      </c>
      <c r="BU262" s="419">
        <v>9726</v>
      </c>
      <c r="BV262" s="419">
        <v>9815</v>
      </c>
      <c r="BW262" s="419">
        <v>0</v>
      </c>
      <c r="BX262" s="419">
        <v>0</v>
      </c>
      <c r="BY262" s="419">
        <v>0</v>
      </c>
      <c r="BZ262" s="419">
        <v>0</v>
      </c>
      <c r="CA262" s="419">
        <v>0</v>
      </c>
      <c r="CB262" s="419">
        <v>0</v>
      </c>
      <c r="CC262" s="419">
        <v>0</v>
      </c>
      <c r="CD262" s="419">
        <v>0</v>
      </c>
      <c r="CE262" s="419">
        <v>0</v>
      </c>
      <c r="CF262" s="419">
        <v>0</v>
      </c>
      <c r="CG262" s="419">
        <v>0</v>
      </c>
      <c r="CH262" s="419">
        <v>0</v>
      </c>
      <c r="CI262" s="419">
        <v>0</v>
      </c>
      <c r="CJ262" s="419">
        <v>0</v>
      </c>
      <c r="CK262" s="419">
        <v>0</v>
      </c>
      <c r="CL262" s="419">
        <v>0</v>
      </c>
      <c r="CM262" s="419">
        <v>0</v>
      </c>
      <c r="CN262" s="419">
        <v>0</v>
      </c>
      <c r="CO262" s="419">
        <v>0</v>
      </c>
      <c r="CP262" s="419">
        <v>0</v>
      </c>
      <c r="CQ262" s="419">
        <v>0</v>
      </c>
      <c r="CR262" s="419">
        <v>0</v>
      </c>
      <c r="CS262" s="419">
        <v>0</v>
      </c>
      <c r="CT262" s="419">
        <v>0</v>
      </c>
      <c r="CU262" s="419">
        <v>0</v>
      </c>
      <c r="CV262" s="419">
        <v>0</v>
      </c>
      <c r="CW262" s="419">
        <v>0</v>
      </c>
      <c r="CX262" s="419">
        <v>0</v>
      </c>
      <c r="CY262" s="419">
        <v>0</v>
      </c>
      <c r="CZ262" s="419">
        <v>0</v>
      </c>
      <c r="DA262" s="419">
        <v>0</v>
      </c>
      <c r="DB262" s="419">
        <v>0</v>
      </c>
      <c r="DC262" s="419">
        <v>0</v>
      </c>
      <c r="DD262" s="419">
        <v>0</v>
      </c>
      <c r="DE262" s="419">
        <v>0</v>
      </c>
      <c r="DF262" s="419">
        <v>0</v>
      </c>
      <c r="DG262" s="419">
        <v>0</v>
      </c>
      <c r="DH262" s="419">
        <v>0</v>
      </c>
      <c r="DI262" s="419">
        <v>0</v>
      </c>
      <c r="DJ262" s="419">
        <v>0</v>
      </c>
      <c r="DK262" s="416"/>
    </row>
    <row r="263" spans="1:115" s="420" customFormat="1" ht="16.149999999999999" hidden="1">
      <c r="A263" s="423" t="s">
        <v>15</v>
      </c>
      <c r="B263" s="423">
        <v>2</v>
      </c>
      <c r="C263" s="418" t="s">
        <v>45</v>
      </c>
      <c r="D263" s="419">
        <v>0</v>
      </c>
      <c r="E263" s="419">
        <v>146</v>
      </c>
      <c r="F263" s="419">
        <v>508</v>
      </c>
      <c r="G263" s="419">
        <v>880</v>
      </c>
      <c r="H263" s="419">
        <v>1262</v>
      </c>
      <c r="I263" s="419">
        <v>1654</v>
      </c>
      <c r="J263" s="419">
        <v>2056</v>
      </c>
      <c r="K263" s="419">
        <v>2469</v>
      </c>
      <c r="L263" s="419">
        <v>2893</v>
      </c>
      <c r="M263" s="419">
        <v>3329</v>
      </c>
      <c r="N263" s="419">
        <v>3776</v>
      </c>
      <c r="O263" s="419">
        <v>3871</v>
      </c>
      <c r="P263" s="419">
        <v>3968</v>
      </c>
      <c r="Q263" s="419">
        <v>4068</v>
      </c>
      <c r="R263" s="419">
        <v>4169</v>
      </c>
      <c r="S263" s="419">
        <v>4273</v>
      </c>
      <c r="T263" s="419">
        <v>4378</v>
      </c>
      <c r="U263" s="419">
        <v>4485</v>
      </c>
      <c r="V263" s="419">
        <v>4595</v>
      </c>
      <c r="W263" s="419">
        <v>4707</v>
      </c>
      <c r="X263" s="419">
        <v>4821</v>
      </c>
      <c r="Y263" s="419">
        <v>4936</v>
      </c>
      <c r="Z263" s="419">
        <v>5053</v>
      </c>
      <c r="AA263" s="419">
        <v>5173</v>
      </c>
      <c r="AB263" s="419">
        <v>5294</v>
      </c>
      <c r="AC263" s="419">
        <v>5418</v>
      </c>
      <c r="AD263" s="419">
        <v>5541</v>
      </c>
      <c r="AE263" s="419">
        <v>5666</v>
      </c>
      <c r="AF263" s="419">
        <v>5792</v>
      </c>
      <c r="AG263" s="419">
        <v>5920</v>
      </c>
      <c r="AH263" s="419">
        <v>6049</v>
      </c>
      <c r="AI263" s="419">
        <v>6176</v>
      </c>
      <c r="AJ263" s="419">
        <v>6305</v>
      </c>
      <c r="AK263" s="419">
        <v>6434</v>
      </c>
      <c r="AL263" s="419">
        <v>6562</v>
      </c>
      <c r="AM263" s="419">
        <v>6691</v>
      </c>
      <c r="AN263" s="419">
        <v>6821</v>
      </c>
      <c r="AO263" s="419">
        <v>6950</v>
      </c>
      <c r="AP263" s="419">
        <v>7079</v>
      </c>
      <c r="AQ263" s="419">
        <v>7206</v>
      </c>
      <c r="AR263" s="419">
        <v>7332</v>
      </c>
      <c r="AS263" s="419">
        <v>7456</v>
      </c>
      <c r="AT263" s="419">
        <v>7579</v>
      </c>
      <c r="AU263" s="419">
        <v>7700</v>
      </c>
      <c r="AV263" s="419">
        <v>7820</v>
      </c>
      <c r="AW263" s="419">
        <v>7937</v>
      </c>
      <c r="AX263" s="419">
        <v>8052</v>
      </c>
      <c r="AY263" s="419">
        <v>8164</v>
      </c>
      <c r="AZ263" s="419">
        <v>8274</v>
      </c>
      <c r="BA263" s="419">
        <v>8380</v>
      </c>
      <c r="BB263" s="419">
        <v>8482</v>
      </c>
      <c r="BC263" s="419">
        <v>8581</v>
      </c>
      <c r="BD263" s="419">
        <v>8676</v>
      </c>
      <c r="BE263" s="419">
        <v>8768</v>
      </c>
      <c r="BF263" s="419">
        <v>8855</v>
      </c>
      <c r="BG263" s="419">
        <v>8938</v>
      </c>
      <c r="BH263" s="419">
        <v>9017</v>
      </c>
      <c r="BI263" s="419">
        <v>9091</v>
      </c>
      <c r="BJ263" s="419">
        <v>9162</v>
      </c>
      <c r="BK263" s="419">
        <v>9229</v>
      </c>
      <c r="BL263" s="419">
        <v>9292</v>
      </c>
      <c r="BM263" s="419">
        <v>9351</v>
      </c>
      <c r="BN263" s="419">
        <v>9407</v>
      </c>
      <c r="BO263" s="419">
        <v>9459</v>
      </c>
      <c r="BP263" s="419">
        <v>9510</v>
      </c>
      <c r="BQ263" s="419">
        <v>9560</v>
      </c>
      <c r="BR263" s="419">
        <v>9612</v>
      </c>
      <c r="BS263" s="419">
        <v>9665</v>
      </c>
      <c r="BT263" s="419">
        <v>9726</v>
      </c>
      <c r="BU263" s="419">
        <v>9815</v>
      </c>
      <c r="BV263" s="419">
        <v>0</v>
      </c>
      <c r="BW263" s="419">
        <v>0</v>
      </c>
      <c r="BX263" s="419">
        <v>0</v>
      </c>
      <c r="BY263" s="419">
        <v>0</v>
      </c>
      <c r="BZ263" s="419">
        <v>0</v>
      </c>
      <c r="CA263" s="419">
        <v>0</v>
      </c>
      <c r="CB263" s="419">
        <v>0</v>
      </c>
      <c r="CC263" s="419">
        <v>0</v>
      </c>
      <c r="CD263" s="419">
        <v>0</v>
      </c>
      <c r="CE263" s="419">
        <v>0</v>
      </c>
      <c r="CF263" s="419">
        <v>0</v>
      </c>
      <c r="CG263" s="419">
        <v>0</v>
      </c>
      <c r="CH263" s="419">
        <v>0</v>
      </c>
      <c r="CI263" s="419">
        <v>0</v>
      </c>
      <c r="CJ263" s="419">
        <v>0</v>
      </c>
      <c r="CK263" s="419">
        <v>0</v>
      </c>
      <c r="CL263" s="419">
        <v>0</v>
      </c>
      <c r="CM263" s="419">
        <v>0</v>
      </c>
      <c r="CN263" s="419">
        <v>0</v>
      </c>
      <c r="CO263" s="419">
        <v>0</v>
      </c>
      <c r="CP263" s="419">
        <v>0</v>
      </c>
      <c r="CQ263" s="419">
        <v>0</v>
      </c>
      <c r="CR263" s="419">
        <v>0</v>
      </c>
      <c r="CS263" s="419">
        <v>0</v>
      </c>
      <c r="CT263" s="419">
        <v>0</v>
      </c>
      <c r="CU263" s="419">
        <v>0</v>
      </c>
      <c r="CV263" s="419">
        <v>0</v>
      </c>
      <c r="CW263" s="419">
        <v>0</v>
      </c>
      <c r="CX263" s="419">
        <v>0</v>
      </c>
      <c r="CY263" s="419">
        <v>0</v>
      </c>
      <c r="CZ263" s="419">
        <v>0</v>
      </c>
      <c r="DA263" s="419">
        <v>0</v>
      </c>
      <c r="DB263" s="419">
        <v>0</v>
      </c>
      <c r="DC263" s="419">
        <v>0</v>
      </c>
      <c r="DD263" s="419">
        <v>0</v>
      </c>
      <c r="DE263" s="419">
        <v>0</v>
      </c>
      <c r="DF263" s="419">
        <v>0</v>
      </c>
      <c r="DG263" s="419">
        <v>0</v>
      </c>
      <c r="DH263" s="419">
        <v>0</v>
      </c>
      <c r="DI263" s="419">
        <v>0</v>
      </c>
      <c r="DJ263" s="419">
        <v>0</v>
      </c>
      <c r="DK263" s="416"/>
    </row>
    <row r="264" spans="1:115" s="420" customFormat="1" ht="16.149999999999999" hidden="1">
      <c r="A264" s="423" t="s">
        <v>15</v>
      </c>
      <c r="B264" s="423">
        <v>2</v>
      </c>
      <c r="C264" s="418" t="s">
        <v>46</v>
      </c>
      <c r="D264" s="419">
        <v>0</v>
      </c>
      <c r="E264" s="419">
        <v>150</v>
      </c>
      <c r="F264" s="419">
        <v>521</v>
      </c>
      <c r="G264" s="419">
        <v>902</v>
      </c>
      <c r="H264" s="419">
        <v>1294</v>
      </c>
      <c r="I264" s="419">
        <v>1695</v>
      </c>
      <c r="J264" s="419">
        <v>2107</v>
      </c>
      <c r="K264" s="419">
        <v>2530</v>
      </c>
      <c r="L264" s="419">
        <v>2965</v>
      </c>
      <c r="M264" s="419">
        <v>3412</v>
      </c>
      <c r="N264" s="419">
        <v>3871</v>
      </c>
      <c r="O264" s="419">
        <v>3968</v>
      </c>
      <c r="P264" s="419">
        <v>4068</v>
      </c>
      <c r="Q264" s="419">
        <v>4169</v>
      </c>
      <c r="R264" s="419">
        <v>4273</v>
      </c>
      <c r="S264" s="419">
        <v>4378</v>
      </c>
      <c r="T264" s="419">
        <v>4485</v>
      </c>
      <c r="U264" s="419">
        <v>4595</v>
      </c>
      <c r="V264" s="419">
        <v>4707</v>
      </c>
      <c r="W264" s="419">
        <v>4821</v>
      </c>
      <c r="X264" s="419">
        <v>4936</v>
      </c>
      <c r="Y264" s="419">
        <v>5053</v>
      </c>
      <c r="Z264" s="419">
        <v>5173</v>
      </c>
      <c r="AA264" s="419">
        <v>5294</v>
      </c>
      <c r="AB264" s="419">
        <v>5418</v>
      </c>
      <c r="AC264" s="419">
        <v>5541</v>
      </c>
      <c r="AD264" s="419">
        <v>5666</v>
      </c>
      <c r="AE264" s="419">
        <v>5792</v>
      </c>
      <c r="AF264" s="419">
        <v>5920</v>
      </c>
      <c r="AG264" s="419">
        <v>6049</v>
      </c>
      <c r="AH264" s="419">
        <v>6176</v>
      </c>
      <c r="AI264" s="419">
        <v>6305</v>
      </c>
      <c r="AJ264" s="419">
        <v>6434</v>
      </c>
      <c r="AK264" s="419">
        <v>6562</v>
      </c>
      <c r="AL264" s="419">
        <v>6691</v>
      </c>
      <c r="AM264" s="419">
        <v>6821</v>
      </c>
      <c r="AN264" s="419">
        <v>6950</v>
      </c>
      <c r="AO264" s="419">
        <v>7079</v>
      </c>
      <c r="AP264" s="419">
        <v>7206</v>
      </c>
      <c r="AQ264" s="419">
        <v>7332</v>
      </c>
      <c r="AR264" s="419">
        <v>7456</v>
      </c>
      <c r="AS264" s="419">
        <v>7579</v>
      </c>
      <c r="AT264" s="419">
        <v>7700</v>
      </c>
      <c r="AU264" s="419">
        <v>7820</v>
      </c>
      <c r="AV264" s="419">
        <v>7937</v>
      </c>
      <c r="AW264" s="419">
        <v>8052</v>
      </c>
      <c r="AX264" s="419">
        <v>8164</v>
      </c>
      <c r="AY264" s="419">
        <v>8274</v>
      </c>
      <c r="AZ264" s="419">
        <v>8380</v>
      </c>
      <c r="BA264" s="419">
        <v>8482</v>
      </c>
      <c r="BB264" s="419">
        <v>8581</v>
      </c>
      <c r="BC264" s="419">
        <v>8676</v>
      </c>
      <c r="BD264" s="419">
        <v>8768</v>
      </c>
      <c r="BE264" s="419">
        <v>8855</v>
      </c>
      <c r="BF264" s="419">
        <v>8938</v>
      </c>
      <c r="BG264" s="419">
        <v>9017</v>
      </c>
      <c r="BH264" s="419">
        <v>9091</v>
      </c>
      <c r="BI264" s="419">
        <v>9162</v>
      </c>
      <c r="BJ264" s="419">
        <v>9229</v>
      </c>
      <c r="BK264" s="419">
        <v>9292</v>
      </c>
      <c r="BL264" s="419">
        <v>9351</v>
      </c>
      <c r="BM264" s="419">
        <v>9407</v>
      </c>
      <c r="BN264" s="419">
        <v>9459</v>
      </c>
      <c r="BO264" s="419">
        <v>9510</v>
      </c>
      <c r="BP264" s="419">
        <v>9560</v>
      </c>
      <c r="BQ264" s="419">
        <v>9612</v>
      </c>
      <c r="BR264" s="419">
        <v>9665</v>
      </c>
      <c r="BS264" s="419">
        <v>9726</v>
      </c>
      <c r="BT264" s="419">
        <v>9815</v>
      </c>
      <c r="BU264" s="419">
        <v>0</v>
      </c>
      <c r="BV264" s="419">
        <v>0</v>
      </c>
      <c r="BW264" s="419">
        <v>0</v>
      </c>
      <c r="BX264" s="419">
        <v>0</v>
      </c>
      <c r="BY264" s="419">
        <v>0</v>
      </c>
      <c r="BZ264" s="419">
        <v>0</v>
      </c>
      <c r="CA264" s="419">
        <v>0</v>
      </c>
      <c r="CB264" s="419">
        <v>0</v>
      </c>
      <c r="CC264" s="419">
        <v>0</v>
      </c>
      <c r="CD264" s="419">
        <v>0</v>
      </c>
      <c r="CE264" s="419">
        <v>0</v>
      </c>
      <c r="CF264" s="419">
        <v>0</v>
      </c>
      <c r="CG264" s="419">
        <v>0</v>
      </c>
      <c r="CH264" s="419">
        <v>0</v>
      </c>
      <c r="CI264" s="419">
        <v>0</v>
      </c>
      <c r="CJ264" s="419">
        <v>0</v>
      </c>
      <c r="CK264" s="419">
        <v>0</v>
      </c>
      <c r="CL264" s="419">
        <v>0</v>
      </c>
      <c r="CM264" s="419">
        <v>0</v>
      </c>
      <c r="CN264" s="419">
        <v>0</v>
      </c>
      <c r="CO264" s="419">
        <v>0</v>
      </c>
      <c r="CP264" s="419">
        <v>0</v>
      </c>
      <c r="CQ264" s="419">
        <v>0</v>
      </c>
      <c r="CR264" s="419">
        <v>0</v>
      </c>
      <c r="CS264" s="419">
        <v>0</v>
      </c>
      <c r="CT264" s="419">
        <v>0</v>
      </c>
      <c r="CU264" s="419">
        <v>0</v>
      </c>
      <c r="CV264" s="419">
        <v>0</v>
      </c>
      <c r="CW264" s="419">
        <v>0</v>
      </c>
      <c r="CX264" s="419">
        <v>0</v>
      </c>
      <c r="CY264" s="419">
        <v>0</v>
      </c>
      <c r="CZ264" s="419">
        <v>0</v>
      </c>
      <c r="DA264" s="419">
        <v>0</v>
      </c>
      <c r="DB264" s="419">
        <v>0</v>
      </c>
      <c r="DC264" s="419">
        <v>0</v>
      </c>
      <c r="DD264" s="419">
        <v>0</v>
      </c>
      <c r="DE264" s="419">
        <v>0</v>
      </c>
      <c r="DF264" s="419">
        <v>0</v>
      </c>
      <c r="DG264" s="419">
        <v>0</v>
      </c>
      <c r="DH264" s="419">
        <v>0</v>
      </c>
      <c r="DI264" s="419">
        <v>0</v>
      </c>
      <c r="DJ264" s="419">
        <v>0</v>
      </c>
      <c r="DK264" s="416"/>
    </row>
    <row r="265" spans="1:115" s="420" customFormat="1" ht="16.149999999999999" hidden="1">
      <c r="A265" s="423" t="s">
        <v>15</v>
      </c>
      <c r="B265" s="423">
        <v>2</v>
      </c>
      <c r="C265" s="418" t="s">
        <v>47</v>
      </c>
      <c r="D265" s="419">
        <v>0</v>
      </c>
      <c r="E265" s="419">
        <v>154</v>
      </c>
      <c r="F265" s="419">
        <v>534</v>
      </c>
      <c r="G265" s="419">
        <v>925</v>
      </c>
      <c r="H265" s="419">
        <v>1326</v>
      </c>
      <c r="I265" s="419">
        <v>1737</v>
      </c>
      <c r="J265" s="419">
        <v>2159</v>
      </c>
      <c r="K265" s="419">
        <v>2593</v>
      </c>
      <c r="L265" s="419">
        <v>3039</v>
      </c>
      <c r="M265" s="419">
        <v>3498</v>
      </c>
      <c r="N265" s="419">
        <v>3968</v>
      </c>
      <c r="O265" s="419">
        <v>4068</v>
      </c>
      <c r="P265" s="419">
        <v>4169</v>
      </c>
      <c r="Q265" s="419">
        <v>4273</v>
      </c>
      <c r="R265" s="419">
        <v>4378</v>
      </c>
      <c r="S265" s="419">
        <v>4485</v>
      </c>
      <c r="T265" s="419">
        <v>4595</v>
      </c>
      <c r="U265" s="419">
        <v>4707</v>
      </c>
      <c r="V265" s="419">
        <v>4821</v>
      </c>
      <c r="W265" s="419">
        <v>4936</v>
      </c>
      <c r="X265" s="419">
        <v>5053</v>
      </c>
      <c r="Y265" s="419">
        <v>5173</v>
      </c>
      <c r="Z265" s="419">
        <v>5294</v>
      </c>
      <c r="AA265" s="419">
        <v>5418</v>
      </c>
      <c r="AB265" s="419">
        <v>5541</v>
      </c>
      <c r="AC265" s="419">
        <v>5666</v>
      </c>
      <c r="AD265" s="419">
        <v>5792</v>
      </c>
      <c r="AE265" s="419">
        <v>5920</v>
      </c>
      <c r="AF265" s="419">
        <v>6049</v>
      </c>
      <c r="AG265" s="419">
        <v>6176</v>
      </c>
      <c r="AH265" s="419">
        <v>6305</v>
      </c>
      <c r="AI265" s="419">
        <v>6434</v>
      </c>
      <c r="AJ265" s="419">
        <v>6562</v>
      </c>
      <c r="AK265" s="419">
        <v>6691</v>
      </c>
      <c r="AL265" s="419">
        <v>6821</v>
      </c>
      <c r="AM265" s="419">
        <v>6950</v>
      </c>
      <c r="AN265" s="419">
        <v>7079</v>
      </c>
      <c r="AO265" s="419">
        <v>7206</v>
      </c>
      <c r="AP265" s="419">
        <v>7332</v>
      </c>
      <c r="AQ265" s="419">
        <v>7456</v>
      </c>
      <c r="AR265" s="419">
        <v>7579</v>
      </c>
      <c r="AS265" s="419">
        <v>7700</v>
      </c>
      <c r="AT265" s="419">
        <v>7820</v>
      </c>
      <c r="AU265" s="419">
        <v>7937</v>
      </c>
      <c r="AV265" s="419">
        <v>8052</v>
      </c>
      <c r="AW265" s="419">
        <v>8164</v>
      </c>
      <c r="AX265" s="419">
        <v>8274</v>
      </c>
      <c r="AY265" s="419">
        <v>8380</v>
      </c>
      <c r="AZ265" s="419">
        <v>8482</v>
      </c>
      <c r="BA265" s="419">
        <v>8581</v>
      </c>
      <c r="BB265" s="419">
        <v>8676</v>
      </c>
      <c r="BC265" s="419">
        <v>8768</v>
      </c>
      <c r="BD265" s="419">
        <v>8855</v>
      </c>
      <c r="BE265" s="419">
        <v>8938</v>
      </c>
      <c r="BF265" s="419">
        <v>9017</v>
      </c>
      <c r="BG265" s="419">
        <v>9091</v>
      </c>
      <c r="BH265" s="419">
        <v>9162</v>
      </c>
      <c r="BI265" s="419">
        <v>9229</v>
      </c>
      <c r="BJ265" s="419">
        <v>9292</v>
      </c>
      <c r="BK265" s="419">
        <v>9351</v>
      </c>
      <c r="BL265" s="419">
        <v>9407</v>
      </c>
      <c r="BM265" s="419">
        <v>9459</v>
      </c>
      <c r="BN265" s="419">
        <v>9510</v>
      </c>
      <c r="BO265" s="419">
        <v>9560</v>
      </c>
      <c r="BP265" s="419">
        <v>9612</v>
      </c>
      <c r="BQ265" s="419">
        <v>9665</v>
      </c>
      <c r="BR265" s="419">
        <v>9726</v>
      </c>
      <c r="BS265" s="419">
        <v>9815</v>
      </c>
      <c r="BT265" s="419">
        <v>0</v>
      </c>
      <c r="BU265" s="419">
        <v>0</v>
      </c>
      <c r="BV265" s="419">
        <v>0</v>
      </c>
      <c r="BW265" s="419">
        <v>0</v>
      </c>
      <c r="BX265" s="419">
        <v>0</v>
      </c>
      <c r="BY265" s="419">
        <v>0</v>
      </c>
      <c r="BZ265" s="419">
        <v>0</v>
      </c>
      <c r="CA265" s="419">
        <v>0</v>
      </c>
      <c r="CB265" s="419">
        <v>0</v>
      </c>
      <c r="CC265" s="419">
        <v>0</v>
      </c>
      <c r="CD265" s="419">
        <v>0</v>
      </c>
      <c r="CE265" s="419">
        <v>0</v>
      </c>
      <c r="CF265" s="419">
        <v>0</v>
      </c>
      <c r="CG265" s="419">
        <v>0</v>
      </c>
      <c r="CH265" s="419">
        <v>0</v>
      </c>
      <c r="CI265" s="419">
        <v>0</v>
      </c>
      <c r="CJ265" s="419">
        <v>0</v>
      </c>
      <c r="CK265" s="419">
        <v>0</v>
      </c>
      <c r="CL265" s="419">
        <v>0</v>
      </c>
      <c r="CM265" s="419">
        <v>0</v>
      </c>
      <c r="CN265" s="419">
        <v>0</v>
      </c>
      <c r="CO265" s="419">
        <v>0</v>
      </c>
      <c r="CP265" s="419">
        <v>0</v>
      </c>
      <c r="CQ265" s="419">
        <v>0</v>
      </c>
      <c r="CR265" s="419">
        <v>0</v>
      </c>
      <c r="CS265" s="419">
        <v>0</v>
      </c>
      <c r="CT265" s="419">
        <v>0</v>
      </c>
      <c r="CU265" s="419">
        <v>0</v>
      </c>
      <c r="CV265" s="419">
        <v>0</v>
      </c>
      <c r="CW265" s="419">
        <v>0</v>
      </c>
      <c r="CX265" s="419">
        <v>0</v>
      </c>
      <c r="CY265" s="419">
        <v>0</v>
      </c>
      <c r="CZ265" s="419">
        <v>0</v>
      </c>
      <c r="DA265" s="419">
        <v>0</v>
      </c>
      <c r="DB265" s="419">
        <v>0</v>
      </c>
      <c r="DC265" s="419">
        <v>0</v>
      </c>
      <c r="DD265" s="419">
        <v>0</v>
      </c>
      <c r="DE265" s="419">
        <v>0</v>
      </c>
      <c r="DF265" s="419">
        <v>0</v>
      </c>
      <c r="DG265" s="419">
        <v>0</v>
      </c>
      <c r="DH265" s="419">
        <v>0</v>
      </c>
      <c r="DI265" s="419">
        <v>0</v>
      </c>
      <c r="DJ265" s="419">
        <v>0</v>
      </c>
      <c r="DK265" s="416"/>
    </row>
    <row r="266" spans="1:115" s="420" customFormat="1" ht="16.149999999999999" hidden="1">
      <c r="A266" s="423" t="s">
        <v>15</v>
      </c>
      <c r="B266" s="423">
        <v>2</v>
      </c>
      <c r="C266" s="418" t="s">
        <v>48</v>
      </c>
      <c r="D266" s="419">
        <v>0</v>
      </c>
      <c r="E266" s="419">
        <v>158</v>
      </c>
      <c r="F266" s="419">
        <v>548</v>
      </c>
      <c r="G266" s="419">
        <v>948</v>
      </c>
      <c r="H266" s="419">
        <v>1358</v>
      </c>
      <c r="I266" s="419">
        <v>1780</v>
      </c>
      <c r="J266" s="419">
        <v>2213</v>
      </c>
      <c r="K266" s="419">
        <v>2658</v>
      </c>
      <c r="L266" s="419">
        <v>3115</v>
      </c>
      <c r="M266" s="419">
        <v>3585</v>
      </c>
      <c r="N266" s="419">
        <v>4068</v>
      </c>
      <c r="O266" s="419">
        <v>4169</v>
      </c>
      <c r="P266" s="419">
        <v>4273</v>
      </c>
      <c r="Q266" s="419">
        <v>4378</v>
      </c>
      <c r="R266" s="419">
        <v>4485</v>
      </c>
      <c r="S266" s="419">
        <v>4595</v>
      </c>
      <c r="T266" s="419">
        <v>4707</v>
      </c>
      <c r="U266" s="419">
        <v>4821</v>
      </c>
      <c r="V266" s="419">
        <v>4936</v>
      </c>
      <c r="W266" s="419">
        <v>5053</v>
      </c>
      <c r="X266" s="419">
        <v>5173</v>
      </c>
      <c r="Y266" s="419">
        <v>5294</v>
      </c>
      <c r="Z266" s="419">
        <v>5418</v>
      </c>
      <c r="AA266" s="419">
        <v>5541</v>
      </c>
      <c r="AB266" s="419">
        <v>5666</v>
      </c>
      <c r="AC266" s="419">
        <v>5792</v>
      </c>
      <c r="AD266" s="419">
        <v>5920</v>
      </c>
      <c r="AE266" s="419">
        <v>6049</v>
      </c>
      <c r="AF266" s="419">
        <v>6176</v>
      </c>
      <c r="AG266" s="419">
        <v>6305</v>
      </c>
      <c r="AH266" s="419">
        <v>6434</v>
      </c>
      <c r="AI266" s="419">
        <v>6562</v>
      </c>
      <c r="AJ266" s="419">
        <v>6691</v>
      </c>
      <c r="AK266" s="419">
        <v>6821</v>
      </c>
      <c r="AL266" s="419">
        <v>6950</v>
      </c>
      <c r="AM266" s="419">
        <v>7079</v>
      </c>
      <c r="AN266" s="419">
        <v>7206</v>
      </c>
      <c r="AO266" s="419">
        <v>7332</v>
      </c>
      <c r="AP266" s="419">
        <v>7456</v>
      </c>
      <c r="AQ266" s="419">
        <v>7579</v>
      </c>
      <c r="AR266" s="419">
        <v>7700</v>
      </c>
      <c r="AS266" s="419">
        <v>7820</v>
      </c>
      <c r="AT266" s="419">
        <v>7937</v>
      </c>
      <c r="AU266" s="419">
        <v>8052</v>
      </c>
      <c r="AV266" s="419">
        <v>8164</v>
      </c>
      <c r="AW266" s="419">
        <v>8274</v>
      </c>
      <c r="AX266" s="419">
        <v>8380</v>
      </c>
      <c r="AY266" s="419">
        <v>8482</v>
      </c>
      <c r="AZ266" s="419">
        <v>8581</v>
      </c>
      <c r="BA266" s="419">
        <v>8676</v>
      </c>
      <c r="BB266" s="419">
        <v>8768</v>
      </c>
      <c r="BC266" s="419">
        <v>8855</v>
      </c>
      <c r="BD266" s="419">
        <v>8938</v>
      </c>
      <c r="BE266" s="419">
        <v>9017</v>
      </c>
      <c r="BF266" s="419">
        <v>9091</v>
      </c>
      <c r="BG266" s="419">
        <v>9162</v>
      </c>
      <c r="BH266" s="419">
        <v>9229</v>
      </c>
      <c r="BI266" s="419">
        <v>9292</v>
      </c>
      <c r="BJ266" s="419">
        <v>9351</v>
      </c>
      <c r="BK266" s="419">
        <v>9407</v>
      </c>
      <c r="BL266" s="419">
        <v>9459</v>
      </c>
      <c r="BM266" s="419">
        <v>9510</v>
      </c>
      <c r="BN266" s="419">
        <v>9560</v>
      </c>
      <c r="BO266" s="419">
        <v>9612</v>
      </c>
      <c r="BP266" s="419">
        <v>9665</v>
      </c>
      <c r="BQ266" s="419">
        <v>9726</v>
      </c>
      <c r="BR266" s="419">
        <v>9815</v>
      </c>
      <c r="BS266" s="419">
        <v>0</v>
      </c>
      <c r="BT266" s="419">
        <v>0</v>
      </c>
      <c r="BU266" s="419">
        <v>0</v>
      </c>
      <c r="BV266" s="419">
        <v>0</v>
      </c>
      <c r="BW266" s="419">
        <v>0</v>
      </c>
      <c r="BX266" s="419">
        <v>0</v>
      </c>
      <c r="BY266" s="419">
        <v>0</v>
      </c>
      <c r="BZ266" s="419">
        <v>0</v>
      </c>
      <c r="CA266" s="419">
        <v>0</v>
      </c>
      <c r="CB266" s="419">
        <v>0</v>
      </c>
      <c r="CC266" s="419">
        <v>0</v>
      </c>
      <c r="CD266" s="419">
        <v>0</v>
      </c>
      <c r="CE266" s="419">
        <v>0</v>
      </c>
      <c r="CF266" s="419">
        <v>0</v>
      </c>
      <c r="CG266" s="419">
        <v>0</v>
      </c>
      <c r="CH266" s="419">
        <v>0</v>
      </c>
      <c r="CI266" s="419">
        <v>0</v>
      </c>
      <c r="CJ266" s="419">
        <v>0</v>
      </c>
      <c r="CK266" s="419">
        <v>0</v>
      </c>
      <c r="CL266" s="419">
        <v>0</v>
      </c>
      <c r="CM266" s="419">
        <v>0</v>
      </c>
      <c r="CN266" s="419">
        <v>0</v>
      </c>
      <c r="CO266" s="419">
        <v>0</v>
      </c>
      <c r="CP266" s="419">
        <v>0</v>
      </c>
      <c r="CQ266" s="419">
        <v>0</v>
      </c>
      <c r="CR266" s="419">
        <v>0</v>
      </c>
      <c r="CS266" s="419">
        <v>0</v>
      </c>
      <c r="CT266" s="419">
        <v>0</v>
      </c>
      <c r="CU266" s="419">
        <v>0</v>
      </c>
      <c r="CV266" s="419">
        <v>0</v>
      </c>
      <c r="CW266" s="419">
        <v>0</v>
      </c>
      <c r="CX266" s="419">
        <v>0</v>
      </c>
      <c r="CY266" s="419">
        <v>0</v>
      </c>
      <c r="CZ266" s="419">
        <v>0</v>
      </c>
      <c r="DA266" s="419">
        <v>0</v>
      </c>
      <c r="DB266" s="419">
        <v>0</v>
      </c>
      <c r="DC266" s="419">
        <v>0</v>
      </c>
      <c r="DD266" s="419">
        <v>0</v>
      </c>
      <c r="DE266" s="419">
        <v>0</v>
      </c>
      <c r="DF266" s="419">
        <v>0</v>
      </c>
      <c r="DG266" s="419">
        <v>0</v>
      </c>
      <c r="DH266" s="419">
        <v>0</v>
      </c>
      <c r="DI266" s="419">
        <v>0</v>
      </c>
      <c r="DJ266" s="419">
        <v>0</v>
      </c>
      <c r="DK266" s="416"/>
    </row>
    <row r="267" spans="1:115" s="420" customFormat="1" ht="16.149999999999999" hidden="1">
      <c r="A267" s="423" t="s">
        <v>15</v>
      </c>
      <c r="B267" s="423">
        <v>2</v>
      </c>
      <c r="C267" s="418" t="s">
        <v>49</v>
      </c>
      <c r="D267" s="419">
        <v>0</v>
      </c>
      <c r="E267" s="419">
        <v>162</v>
      </c>
      <c r="F267" s="419">
        <v>561</v>
      </c>
      <c r="G267" s="419">
        <v>971</v>
      </c>
      <c r="H267" s="419">
        <v>1392</v>
      </c>
      <c r="I267" s="419">
        <v>1824</v>
      </c>
      <c r="J267" s="419">
        <v>2268</v>
      </c>
      <c r="K267" s="419">
        <v>2724</v>
      </c>
      <c r="L267" s="419">
        <v>3192</v>
      </c>
      <c r="M267" s="419">
        <v>3674</v>
      </c>
      <c r="N267" s="419">
        <v>4169</v>
      </c>
      <c r="O267" s="419">
        <v>4273</v>
      </c>
      <c r="P267" s="419">
        <v>4378</v>
      </c>
      <c r="Q267" s="419">
        <v>4485</v>
      </c>
      <c r="R267" s="419">
        <v>4595</v>
      </c>
      <c r="S267" s="419">
        <v>4707</v>
      </c>
      <c r="T267" s="419">
        <v>4821</v>
      </c>
      <c r="U267" s="419">
        <v>4936</v>
      </c>
      <c r="V267" s="419">
        <v>5053</v>
      </c>
      <c r="W267" s="419">
        <v>5173</v>
      </c>
      <c r="X267" s="419">
        <v>5294</v>
      </c>
      <c r="Y267" s="419">
        <v>5418</v>
      </c>
      <c r="Z267" s="419">
        <v>5541</v>
      </c>
      <c r="AA267" s="419">
        <v>5666</v>
      </c>
      <c r="AB267" s="419">
        <v>5792</v>
      </c>
      <c r="AC267" s="419">
        <v>5920</v>
      </c>
      <c r="AD267" s="419">
        <v>6049</v>
      </c>
      <c r="AE267" s="419">
        <v>6176</v>
      </c>
      <c r="AF267" s="419">
        <v>6305</v>
      </c>
      <c r="AG267" s="419">
        <v>6434</v>
      </c>
      <c r="AH267" s="419">
        <v>6562</v>
      </c>
      <c r="AI267" s="419">
        <v>6691</v>
      </c>
      <c r="AJ267" s="419">
        <v>6821</v>
      </c>
      <c r="AK267" s="419">
        <v>6950</v>
      </c>
      <c r="AL267" s="419">
        <v>7079</v>
      </c>
      <c r="AM267" s="419">
        <v>7206</v>
      </c>
      <c r="AN267" s="419">
        <v>7332</v>
      </c>
      <c r="AO267" s="419">
        <v>7456</v>
      </c>
      <c r="AP267" s="419">
        <v>7579</v>
      </c>
      <c r="AQ267" s="419">
        <v>7700</v>
      </c>
      <c r="AR267" s="419">
        <v>7820</v>
      </c>
      <c r="AS267" s="419">
        <v>7937</v>
      </c>
      <c r="AT267" s="419">
        <v>8052</v>
      </c>
      <c r="AU267" s="419">
        <v>8164</v>
      </c>
      <c r="AV267" s="419">
        <v>8274</v>
      </c>
      <c r="AW267" s="419">
        <v>8380</v>
      </c>
      <c r="AX267" s="419">
        <v>8482</v>
      </c>
      <c r="AY267" s="419">
        <v>8581</v>
      </c>
      <c r="AZ267" s="419">
        <v>8676</v>
      </c>
      <c r="BA267" s="419">
        <v>8768</v>
      </c>
      <c r="BB267" s="419">
        <v>8855</v>
      </c>
      <c r="BC267" s="419">
        <v>8938</v>
      </c>
      <c r="BD267" s="419">
        <v>9017</v>
      </c>
      <c r="BE267" s="419">
        <v>9091</v>
      </c>
      <c r="BF267" s="419">
        <v>9162</v>
      </c>
      <c r="BG267" s="419">
        <v>9229</v>
      </c>
      <c r="BH267" s="419">
        <v>9292</v>
      </c>
      <c r="BI267" s="419">
        <v>9351</v>
      </c>
      <c r="BJ267" s="419">
        <v>9407</v>
      </c>
      <c r="BK267" s="419">
        <v>9459</v>
      </c>
      <c r="BL267" s="419">
        <v>9510</v>
      </c>
      <c r="BM267" s="419">
        <v>9560</v>
      </c>
      <c r="BN267" s="419">
        <v>9612</v>
      </c>
      <c r="BO267" s="419">
        <v>9665</v>
      </c>
      <c r="BP267" s="419">
        <v>9726</v>
      </c>
      <c r="BQ267" s="419">
        <v>9815</v>
      </c>
      <c r="BR267" s="419">
        <v>0</v>
      </c>
      <c r="BS267" s="419">
        <v>0</v>
      </c>
      <c r="BT267" s="419">
        <v>0</v>
      </c>
      <c r="BU267" s="419">
        <v>0</v>
      </c>
      <c r="BV267" s="419">
        <v>0</v>
      </c>
      <c r="BW267" s="419">
        <v>0</v>
      </c>
      <c r="BX267" s="419">
        <v>0</v>
      </c>
      <c r="BY267" s="419">
        <v>0</v>
      </c>
      <c r="BZ267" s="419">
        <v>0</v>
      </c>
      <c r="CA267" s="419">
        <v>0</v>
      </c>
      <c r="CB267" s="419">
        <v>0</v>
      </c>
      <c r="CC267" s="419">
        <v>0</v>
      </c>
      <c r="CD267" s="419">
        <v>0</v>
      </c>
      <c r="CE267" s="419">
        <v>0</v>
      </c>
      <c r="CF267" s="419">
        <v>0</v>
      </c>
      <c r="CG267" s="419">
        <v>0</v>
      </c>
      <c r="CH267" s="419">
        <v>0</v>
      </c>
      <c r="CI267" s="419">
        <v>0</v>
      </c>
      <c r="CJ267" s="419">
        <v>0</v>
      </c>
      <c r="CK267" s="419">
        <v>0</v>
      </c>
      <c r="CL267" s="419">
        <v>0</v>
      </c>
      <c r="CM267" s="419">
        <v>0</v>
      </c>
      <c r="CN267" s="419">
        <v>0</v>
      </c>
      <c r="CO267" s="419">
        <v>0</v>
      </c>
      <c r="CP267" s="419">
        <v>0</v>
      </c>
      <c r="CQ267" s="419">
        <v>0</v>
      </c>
      <c r="CR267" s="419">
        <v>0</v>
      </c>
      <c r="CS267" s="419">
        <v>0</v>
      </c>
      <c r="CT267" s="419">
        <v>0</v>
      </c>
      <c r="CU267" s="419">
        <v>0</v>
      </c>
      <c r="CV267" s="419">
        <v>0</v>
      </c>
      <c r="CW267" s="419">
        <v>0</v>
      </c>
      <c r="CX267" s="419">
        <v>0</v>
      </c>
      <c r="CY267" s="419">
        <v>0</v>
      </c>
      <c r="CZ267" s="419">
        <v>0</v>
      </c>
      <c r="DA267" s="419">
        <v>0</v>
      </c>
      <c r="DB267" s="419">
        <v>0</v>
      </c>
      <c r="DC267" s="419">
        <v>0</v>
      </c>
      <c r="DD267" s="419">
        <v>0</v>
      </c>
      <c r="DE267" s="419">
        <v>0</v>
      </c>
      <c r="DF267" s="419">
        <v>0</v>
      </c>
      <c r="DG267" s="419">
        <v>0</v>
      </c>
      <c r="DH267" s="419">
        <v>0</v>
      </c>
      <c r="DI267" s="419">
        <v>0</v>
      </c>
      <c r="DJ267" s="419">
        <v>0</v>
      </c>
      <c r="DK267" s="416"/>
    </row>
    <row r="268" spans="1:115" s="420" customFormat="1" ht="16.149999999999999" hidden="1">
      <c r="A268" s="423" t="s">
        <v>15</v>
      </c>
      <c r="B268" s="423">
        <v>2</v>
      </c>
      <c r="C268" s="418" t="s">
        <v>50</v>
      </c>
      <c r="D268" s="419">
        <v>0</v>
      </c>
      <c r="E268" s="419">
        <v>166</v>
      </c>
      <c r="F268" s="419">
        <v>575</v>
      </c>
      <c r="G268" s="419">
        <v>995</v>
      </c>
      <c r="H268" s="419">
        <v>1426</v>
      </c>
      <c r="I268" s="419">
        <v>1869</v>
      </c>
      <c r="J268" s="419">
        <v>2324</v>
      </c>
      <c r="K268" s="419">
        <v>2791</v>
      </c>
      <c r="L268" s="419">
        <v>3272</v>
      </c>
      <c r="M268" s="419">
        <v>3765</v>
      </c>
      <c r="N268" s="419">
        <v>4273</v>
      </c>
      <c r="O268" s="419">
        <v>4378</v>
      </c>
      <c r="P268" s="419">
        <v>4485</v>
      </c>
      <c r="Q268" s="419">
        <v>4595</v>
      </c>
      <c r="R268" s="419">
        <v>4707</v>
      </c>
      <c r="S268" s="419">
        <v>4821</v>
      </c>
      <c r="T268" s="419">
        <v>4936</v>
      </c>
      <c r="U268" s="419">
        <v>5053</v>
      </c>
      <c r="V268" s="419">
        <v>5173</v>
      </c>
      <c r="W268" s="419">
        <v>5294</v>
      </c>
      <c r="X268" s="419">
        <v>5418</v>
      </c>
      <c r="Y268" s="419">
        <v>5541</v>
      </c>
      <c r="Z268" s="419">
        <v>5666</v>
      </c>
      <c r="AA268" s="419">
        <v>5792</v>
      </c>
      <c r="AB268" s="419">
        <v>5920</v>
      </c>
      <c r="AC268" s="419">
        <v>6049</v>
      </c>
      <c r="AD268" s="419">
        <v>6176</v>
      </c>
      <c r="AE268" s="419">
        <v>6305</v>
      </c>
      <c r="AF268" s="419">
        <v>6434</v>
      </c>
      <c r="AG268" s="419">
        <v>6562</v>
      </c>
      <c r="AH268" s="419">
        <v>6691</v>
      </c>
      <c r="AI268" s="419">
        <v>6821</v>
      </c>
      <c r="AJ268" s="419">
        <v>6950</v>
      </c>
      <c r="AK268" s="419">
        <v>7079</v>
      </c>
      <c r="AL268" s="419">
        <v>7206</v>
      </c>
      <c r="AM268" s="419">
        <v>7332</v>
      </c>
      <c r="AN268" s="419">
        <v>7456</v>
      </c>
      <c r="AO268" s="419">
        <v>7579</v>
      </c>
      <c r="AP268" s="419">
        <v>7700</v>
      </c>
      <c r="AQ268" s="419">
        <v>7820</v>
      </c>
      <c r="AR268" s="419">
        <v>7937</v>
      </c>
      <c r="AS268" s="419">
        <v>8052</v>
      </c>
      <c r="AT268" s="419">
        <v>8164</v>
      </c>
      <c r="AU268" s="419">
        <v>8274</v>
      </c>
      <c r="AV268" s="419">
        <v>8380</v>
      </c>
      <c r="AW268" s="419">
        <v>8482</v>
      </c>
      <c r="AX268" s="419">
        <v>8581</v>
      </c>
      <c r="AY268" s="419">
        <v>8676</v>
      </c>
      <c r="AZ268" s="419">
        <v>8768</v>
      </c>
      <c r="BA268" s="419">
        <v>8855</v>
      </c>
      <c r="BB268" s="419">
        <v>8938</v>
      </c>
      <c r="BC268" s="419">
        <v>9017</v>
      </c>
      <c r="BD268" s="419">
        <v>9091</v>
      </c>
      <c r="BE268" s="419">
        <v>9162</v>
      </c>
      <c r="BF268" s="419">
        <v>9229</v>
      </c>
      <c r="BG268" s="419">
        <v>9292</v>
      </c>
      <c r="BH268" s="419">
        <v>9351</v>
      </c>
      <c r="BI268" s="419">
        <v>9407</v>
      </c>
      <c r="BJ268" s="419">
        <v>9459</v>
      </c>
      <c r="BK268" s="419">
        <v>9510</v>
      </c>
      <c r="BL268" s="419">
        <v>9560</v>
      </c>
      <c r="BM268" s="419">
        <v>9612</v>
      </c>
      <c r="BN268" s="419">
        <v>9665</v>
      </c>
      <c r="BO268" s="419">
        <v>9726</v>
      </c>
      <c r="BP268" s="419">
        <v>9815</v>
      </c>
      <c r="BQ268" s="419">
        <v>0</v>
      </c>
      <c r="BR268" s="419">
        <v>0</v>
      </c>
      <c r="BS268" s="419">
        <v>0</v>
      </c>
      <c r="BT268" s="419">
        <v>0</v>
      </c>
      <c r="BU268" s="419">
        <v>0</v>
      </c>
      <c r="BV268" s="419">
        <v>0</v>
      </c>
      <c r="BW268" s="419">
        <v>0</v>
      </c>
      <c r="BX268" s="419">
        <v>0</v>
      </c>
      <c r="BY268" s="419">
        <v>0</v>
      </c>
      <c r="BZ268" s="419">
        <v>0</v>
      </c>
      <c r="CA268" s="419">
        <v>0</v>
      </c>
      <c r="CB268" s="419">
        <v>0</v>
      </c>
      <c r="CC268" s="419">
        <v>0</v>
      </c>
      <c r="CD268" s="419">
        <v>0</v>
      </c>
      <c r="CE268" s="419">
        <v>0</v>
      </c>
      <c r="CF268" s="419">
        <v>0</v>
      </c>
      <c r="CG268" s="419">
        <v>0</v>
      </c>
      <c r="CH268" s="419">
        <v>0</v>
      </c>
      <c r="CI268" s="419">
        <v>0</v>
      </c>
      <c r="CJ268" s="419">
        <v>0</v>
      </c>
      <c r="CK268" s="419">
        <v>0</v>
      </c>
      <c r="CL268" s="419">
        <v>0</v>
      </c>
      <c r="CM268" s="419">
        <v>0</v>
      </c>
      <c r="CN268" s="419">
        <v>0</v>
      </c>
      <c r="CO268" s="419">
        <v>0</v>
      </c>
      <c r="CP268" s="419">
        <v>0</v>
      </c>
      <c r="CQ268" s="419">
        <v>0</v>
      </c>
      <c r="CR268" s="419">
        <v>0</v>
      </c>
      <c r="CS268" s="419">
        <v>0</v>
      </c>
      <c r="CT268" s="419">
        <v>0</v>
      </c>
      <c r="CU268" s="419">
        <v>0</v>
      </c>
      <c r="CV268" s="419">
        <v>0</v>
      </c>
      <c r="CW268" s="419">
        <v>0</v>
      </c>
      <c r="CX268" s="419">
        <v>0</v>
      </c>
      <c r="CY268" s="419">
        <v>0</v>
      </c>
      <c r="CZ268" s="419">
        <v>0</v>
      </c>
      <c r="DA268" s="419">
        <v>0</v>
      </c>
      <c r="DB268" s="419">
        <v>0</v>
      </c>
      <c r="DC268" s="419">
        <v>0</v>
      </c>
      <c r="DD268" s="419">
        <v>0</v>
      </c>
      <c r="DE268" s="419">
        <v>0</v>
      </c>
      <c r="DF268" s="419">
        <v>0</v>
      </c>
      <c r="DG268" s="419">
        <v>0</v>
      </c>
      <c r="DH268" s="419">
        <v>0</v>
      </c>
      <c r="DI268" s="419">
        <v>0</v>
      </c>
      <c r="DJ268" s="419">
        <v>0</v>
      </c>
      <c r="DK268" s="416"/>
    </row>
    <row r="269" spans="1:115" s="420" customFormat="1" ht="16.149999999999999" hidden="1">
      <c r="A269" s="423" t="s">
        <v>15</v>
      </c>
      <c r="B269" s="423">
        <v>2</v>
      </c>
      <c r="C269" s="418" t="s">
        <v>51</v>
      </c>
      <c r="D269" s="419">
        <v>0</v>
      </c>
      <c r="E269" s="419">
        <v>170</v>
      </c>
      <c r="F269" s="419">
        <v>589</v>
      </c>
      <c r="G269" s="419">
        <v>1019</v>
      </c>
      <c r="H269" s="419">
        <v>1461</v>
      </c>
      <c r="I269" s="419">
        <v>1915</v>
      </c>
      <c r="J269" s="419">
        <v>2381</v>
      </c>
      <c r="K269" s="419">
        <v>2860</v>
      </c>
      <c r="L269" s="419">
        <v>3353</v>
      </c>
      <c r="M269" s="419">
        <v>3859</v>
      </c>
      <c r="N269" s="419">
        <v>4378</v>
      </c>
      <c r="O269" s="419">
        <v>4485</v>
      </c>
      <c r="P269" s="419">
        <v>4595</v>
      </c>
      <c r="Q269" s="419">
        <v>4707</v>
      </c>
      <c r="R269" s="419">
        <v>4821</v>
      </c>
      <c r="S269" s="419">
        <v>4936</v>
      </c>
      <c r="T269" s="419">
        <v>5053</v>
      </c>
      <c r="U269" s="419">
        <v>5173</v>
      </c>
      <c r="V269" s="419">
        <v>5294</v>
      </c>
      <c r="W269" s="419">
        <v>5418</v>
      </c>
      <c r="X269" s="419">
        <v>5541</v>
      </c>
      <c r="Y269" s="419">
        <v>5666</v>
      </c>
      <c r="Z269" s="419">
        <v>5792</v>
      </c>
      <c r="AA269" s="419">
        <v>5920</v>
      </c>
      <c r="AB269" s="419">
        <v>6049</v>
      </c>
      <c r="AC269" s="419">
        <v>6176</v>
      </c>
      <c r="AD269" s="419">
        <v>6305</v>
      </c>
      <c r="AE269" s="419">
        <v>6434</v>
      </c>
      <c r="AF269" s="419">
        <v>6562</v>
      </c>
      <c r="AG269" s="419">
        <v>6691</v>
      </c>
      <c r="AH269" s="419">
        <v>6821</v>
      </c>
      <c r="AI269" s="419">
        <v>6950</v>
      </c>
      <c r="AJ269" s="419">
        <v>7079</v>
      </c>
      <c r="AK269" s="419">
        <v>7206</v>
      </c>
      <c r="AL269" s="419">
        <v>7332</v>
      </c>
      <c r="AM269" s="419">
        <v>7456</v>
      </c>
      <c r="AN269" s="419">
        <v>7579</v>
      </c>
      <c r="AO269" s="419">
        <v>7700</v>
      </c>
      <c r="AP269" s="419">
        <v>7820</v>
      </c>
      <c r="AQ269" s="419">
        <v>7937</v>
      </c>
      <c r="AR269" s="419">
        <v>8052</v>
      </c>
      <c r="AS269" s="419">
        <v>8164</v>
      </c>
      <c r="AT269" s="419">
        <v>8274</v>
      </c>
      <c r="AU269" s="419">
        <v>8380</v>
      </c>
      <c r="AV269" s="419">
        <v>8482</v>
      </c>
      <c r="AW269" s="419">
        <v>8581</v>
      </c>
      <c r="AX269" s="419">
        <v>8676</v>
      </c>
      <c r="AY269" s="419">
        <v>8768</v>
      </c>
      <c r="AZ269" s="419">
        <v>8855</v>
      </c>
      <c r="BA269" s="419">
        <v>8938</v>
      </c>
      <c r="BB269" s="419">
        <v>9017</v>
      </c>
      <c r="BC269" s="419">
        <v>9091</v>
      </c>
      <c r="BD269" s="419">
        <v>9162</v>
      </c>
      <c r="BE269" s="419">
        <v>9229</v>
      </c>
      <c r="BF269" s="419">
        <v>9292</v>
      </c>
      <c r="BG269" s="419">
        <v>9351</v>
      </c>
      <c r="BH269" s="419">
        <v>9407</v>
      </c>
      <c r="BI269" s="419">
        <v>9459</v>
      </c>
      <c r="BJ269" s="419">
        <v>9510</v>
      </c>
      <c r="BK269" s="419">
        <v>9560</v>
      </c>
      <c r="BL269" s="419">
        <v>9612</v>
      </c>
      <c r="BM269" s="419">
        <v>9665</v>
      </c>
      <c r="BN269" s="419">
        <v>9726</v>
      </c>
      <c r="BO269" s="419">
        <v>9815</v>
      </c>
      <c r="BP269" s="419">
        <v>0</v>
      </c>
      <c r="BQ269" s="419">
        <v>0</v>
      </c>
      <c r="BR269" s="419">
        <v>0</v>
      </c>
      <c r="BS269" s="419">
        <v>0</v>
      </c>
      <c r="BT269" s="419">
        <v>0</v>
      </c>
      <c r="BU269" s="419">
        <v>0</v>
      </c>
      <c r="BV269" s="419">
        <v>0</v>
      </c>
      <c r="BW269" s="419">
        <v>0</v>
      </c>
      <c r="BX269" s="419">
        <v>0</v>
      </c>
      <c r="BY269" s="419">
        <v>0</v>
      </c>
      <c r="BZ269" s="419">
        <v>0</v>
      </c>
      <c r="CA269" s="419">
        <v>0</v>
      </c>
      <c r="CB269" s="419">
        <v>0</v>
      </c>
      <c r="CC269" s="419">
        <v>0</v>
      </c>
      <c r="CD269" s="419">
        <v>0</v>
      </c>
      <c r="CE269" s="419">
        <v>0</v>
      </c>
      <c r="CF269" s="419">
        <v>0</v>
      </c>
      <c r="CG269" s="419">
        <v>0</v>
      </c>
      <c r="CH269" s="419">
        <v>0</v>
      </c>
      <c r="CI269" s="419">
        <v>0</v>
      </c>
      <c r="CJ269" s="419">
        <v>0</v>
      </c>
      <c r="CK269" s="419">
        <v>0</v>
      </c>
      <c r="CL269" s="419">
        <v>0</v>
      </c>
      <c r="CM269" s="419">
        <v>0</v>
      </c>
      <c r="CN269" s="419">
        <v>0</v>
      </c>
      <c r="CO269" s="419">
        <v>0</v>
      </c>
      <c r="CP269" s="419">
        <v>0</v>
      </c>
      <c r="CQ269" s="419">
        <v>0</v>
      </c>
      <c r="CR269" s="419">
        <v>0</v>
      </c>
      <c r="CS269" s="419">
        <v>0</v>
      </c>
      <c r="CT269" s="419">
        <v>0</v>
      </c>
      <c r="CU269" s="419">
        <v>0</v>
      </c>
      <c r="CV269" s="419">
        <v>0</v>
      </c>
      <c r="CW269" s="419">
        <v>0</v>
      </c>
      <c r="CX269" s="419">
        <v>0</v>
      </c>
      <c r="CY269" s="419">
        <v>0</v>
      </c>
      <c r="CZ269" s="419">
        <v>0</v>
      </c>
      <c r="DA269" s="419">
        <v>0</v>
      </c>
      <c r="DB269" s="419">
        <v>0</v>
      </c>
      <c r="DC269" s="419">
        <v>0</v>
      </c>
      <c r="DD269" s="419">
        <v>0</v>
      </c>
      <c r="DE269" s="419">
        <v>0</v>
      </c>
      <c r="DF269" s="419">
        <v>0</v>
      </c>
      <c r="DG269" s="419">
        <v>0</v>
      </c>
      <c r="DH269" s="419">
        <v>0</v>
      </c>
      <c r="DI269" s="419">
        <v>0</v>
      </c>
      <c r="DJ269" s="419">
        <v>0</v>
      </c>
      <c r="DK269" s="416"/>
    </row>
    <row r="270" spans="1:115" s="420" customFormat="1" ht="16.149999999999999" hidden="1">
      <c r="A270" s="423" t="s">
        <v>15</v>
      </c>
      <c r="B270" s="423">
        <v>2</v>
      </c>
      <c r="C270" s="418" t="s">
        <v>52</v>
      </c>
      <c r="D270" s="419">
        <v>0</v>
      </c>
      <c r="E270" s="419">
        <v>174</v>
      </c>
      <c r="F270" s="419">
        <v>604</v>
      </c>
      <c r="G270" s="419">
        <v>1044</v>
      </c>
      <c r="H270" s="419">
        <v>1497</v>
      </c>
      <c r="I270" s="419">
        <v>1962</v>
      </c>
      <c r="J270" s="419">
        <v>2440</v>
      </c>
      <c r="K270" s="419">
        <v>2931</v>
      </c>
      <c r="L270" s="419">
        <v>3435</v>
      </c>
      <c r="M270" s="419">
        <v>3953</v>
      </c>
      <c r="N270" s="419">
        <v>4485</v>
      </c>
      <c r="O270" s="419">
        <v>4595</v>
      </c>
      <c r="P270" s="419">
        <v>4707</v>
      </c>
      <c r="Q270" s="419">
        <v>4821</v>
      </c>
      <c r="R270" s="419">
        <v>4936</v>
      </c>
      <c r="S270" s="419">
        <v>5053</v>
      </c>
      <c r="T270" s="419">
        <v>5173</v>
      </c>
      <c r="U270" s="419">
        <v>5294</v>
      </c>
      <c r="V270" s="419">
        <v>5418</v>
      </c>
      <c r="W270" s="419">
        <v>5541</v>
      </c>
      <c r="X270" s="419">
        <v>5666</v>
      </c>
      <c r="Y270" s="419">
        <v>5792</v>
      </c>
      <c r="Z270" s="419">
        <v>5920</v>
      </c>
      <c r="AA270" s="419">
        <v>6049</v>
      </c>
      <c r="AB270" s="419">
        <v>6176</v>
      </c>
      <c r="AC270" s="419">
        <v>6305</v>
      </c>
      <c r="AD270" s="419">
        <v>6434</v>
      </c>
      <c r="AE270" s="419">
        <v>6562</v>
      </c>
      <c r="AF270" s="419">
        <v>6691</v>
      </c>
      <c r="AG270" s="419">
        <v>6821</v>
      </c>
      <c r="AH270" s="419">
        <v>6950</v>
      </c>
      <c r="AI270" s="419">
        <v>7079</v>
      </c>
      <c r="AJ270" s="419">
        <v>7206</v>
      </c>
      <c r="AK270" s="419">
        <v>7332</v>
      </c>
      <c r="AL270" s="419">
        <v>7456</v>
      </c>
      <c r="AM270" s="419">
        <v>7579</v>
      </c>
      <c r="AN270" s="419">
        <v>7700</v>
      </c>
      <c r="AO270" s="419">
        <v>7820</v>
      </c>
      <c r="AP270" s="419">
        <v>7937</v>
      </c>
      <c r="AQ270" s="419">
        <v>8052</v>
      </c>
      <c r="AR270" s="419">
        <v>8164</v>
      </c>
      <c r="AS270" s="419">
        <v>8274</v>
      </c>
      <c r="AT270" s="419">
        <v>8380</v>
      </c>
      <c r="AU270" s="419">
        <v>8482</v>
      </c>
      <c r="AV270" s="419">
        <v>8581</v>
      </c>
      <c r="AW270" s="419">
        <v>8676</v>
      </c>
      <c r="AX270" s="419">
        <v>8768</v>
      </c>
      <c r="AY270" s="419">
        <v>8855</v>
      </c>
      <c r="AZ270" s="419">
        <v>8938</v>
      </c>
      <c r="BA270" s="419">
        <v>9017</v>
      </c>
      <c r="BB270" s="419">
        <v>9091</v>
      </c>
      <c r="BC270" s="419">
        <v>9162</v>
      </c>
      <c r="BD270" s="419">
        <v>9229</v>
      </c>
      <c r="BE270" s="419">
        <v>9292</v>
      </c>
      <c r="BF270" s="419">
        <v>9351</v>
      </c>
      <c r="BG270" s="419">
        <v>9407</v>
      </c>
      <c r="BH270" s="419">
        <v>9459</v>
      </c>
      <c r="BI270" s="419">
        <v>9510</v>
      </c>
      <c r="BJ270" s="419">
        <v>9560</v>
      </c>
      <c r="BK270" s="419">
        <v>9612</v>
      </c>
      <c r="BL270" s="419">
        <v>9665</v>
      </c>
      <c r="BM270" s="419">
        <v>9726</v>
      </c>
      <c r="BN270" s="419">
        <v>9815</v>
      </c>
      <c r="BO270" s="419">
        <v>0</v>
      </c>
      <c r="BP270" s="419">
        <v>0</v>
      </c>
      <c r="BQ270" s="419">
        <v>0</v>
      </c>
      <c r="BR270" s="419">
        <v>0</v>
      </c>
      <c r="BS270" s="419">
        <v>0</v>
      </c>
      <c r="BT270" s="419">
        <v>0</v>
      </c>
      <c r="BU270" s="419">
        <v>0</v>
      </c>
      <c r="BV270" s="419">
        <v>0</v>
      </c>
      <c r="BW270" s="419">
        <v>0</v>
      </c>
      <c r="BX270" s="419">
        <v>0</v>
      </c>
      <c r="BY270" s="419">
        <v>0</v>
      </c>
      <c r="BZ270" s="419">
        <v>0</v>
      </c>
      <c r="CA270" s="419">
        <v>0</v>
      </c>
      <c r="CB270" s="419">
        <v>0</v>
      </c>
      <c r="CC270" s="419">
        <v>0</v>
      </c>
      <c r="CD270" s="419">
        <v>0</v>
      </c>
      <c r="CE270" s="419">
        <v>0</v>
      </c>
      <c r="CF270" s="419">
        <v>0</v>
      </c>
      <c r="CG270" s="419">
        <v>0</v>
      </c>
      <c r="CH270" s="419">
        <v>0</v>
      </c>
      <c r="CI270" s="419">
        <v>0</v>
      </c>
      <c r="CJ270" s="419">
        <v>0</v>
      </c>
      <c r="CK270" s="419">
        <v>0</v>
      </c>
      <c r="CL270" s="419">
        <v>0</v>
      </c>
      <c r="CM270" s="419">
        <v>0</v>
      </c>
      <c r="CN270" s="419">
        <v>0</v>
      </c>
      <c r="CO270" s="419">
        <v>0</v>
      </c>
      <c r="CP270" s="419">
        <v>0</v>
      </c>
      <c r="CQ270" s="419">
        <v>0</v>
      </c>
      <c r="CR270" s="419">
        <v>0</v>
      </c>
      <c r="CS270" s="419">
        <v>0</v>
      </c>
      <c r="CT270" s="419">
        <v>0</v>
      </c>
      <c r="CU270" s="419">
        <v>0</v>
      </c>
      <c r="CV270" s="419">
        <v>0</v>
      </c>
      <c r="CW270" s="419">
        <v>0</v>
      </c>
      <c r="CX270" s="419">
        <v>0</v>
      </c>
      <c r="CY270" s="419">
        <v>0</v>
      </c>
      <c r="CZ270" s="419">
        <v>0</v>
      </c>
      <c r="DA270" s="419">
        <v>0</v>
      </c>
      <c r="DB270" s="419">
        <v>0</v>
      </c>
      <c r="DC270" s="419">
        <v>0</v>
      </c>
      <c r="DD270" s="419">
        <v>0</v>
      </c>
      <c r="DE270" s="419">
        <v>0</v>
      </c>
      <c r="DF270" s="419">
        <v>0</v>
      </c>
      <c r="DG270" s="419">
        <v>0</v>
      </c>
      <c r="DH270" s="419">
        <v>0</v>
      </c>
      <c r="DI270" s="419">
        <v>0</v>
      </c>
      <c r="DJ270" s="419">
        <v>0</v>
      </c>
      <c r="DK270" s="416"/>
    </row>
    <row r="271" spans="1:115" s="420" customFormat="1" ht="16.149999999999999" hidden="1">
      <c r="A271" s="423" t="s">
        <v>15</v>
      </c>
      <c r="B271" s="423">
        <v>2</v>
      </c>
      <c r="C271" s="418" t="s">
        <v>53</v>
      </c>
      <c r="D271" s="419">
        <v>0</v>
      </c>
      <c r="E271" s="419">
        <v>179</v>
      </c>
      <c r="F271" s="419">
        <v>618</v>
      </c>
      <c r="G271" s="419">
        <v>1070</v>
      </c>
      <c r="H271" s="419">
        <v>1534</v>
      </c>
      <c r="I271" s="419">
        <v>2010</v>
      </c>
      <c r="J271" s="419">
        <v>2500</v>
      </c>
      <c r="K271" s="419">
        <v>3003</v>
      </c>
      <c r="L271" s="419">
        <v>3519</v>
      </c>
      <c r="M271" s="419">
        <v>4049</v>
      </c>
      <c r="N271" s="419">
        <v>4595</v>
      </c>
      <c r="O271" s="419">
        <v>4707</v>
      </c>
      <c r="P271" s="419">
        <v>4821</v>
      </c>
      <c r="Q271" s="419">
        <v>4936</v>
      </c>
      <c r="R271" s="419">
        <v>5053</v>
      </c>
      <c r="S271" s="419">
        <v>5173</v>
      </c>
      <c r="T271" s="419">
        <v>5294</v>
      </c>
      <c r="U271" s="419">
        <v>5418</v>
      </c>
      <c r="V271" s="419">
        <v>5541</v>
      </c>
      <c r="W271" s="419">
        <v>5666</v>
      </c>
      <c r="X271" s="419">
        <v>5792</v>
      </c>
      <c r="Y271" s="419">
        <v>5920</v>
      </c>
      <c r="Z271" s="419">
        <v>6049</v>
      </c>
      <c r="AA271" s="419">
        <v>6176</v>
      </c>
      <c r="AB271" s="419">
        <v>6305</v>
      </c>
      <c r="AC271" s="419">
        <v>6434</v>
      </c>
      <c r="AD271" s="419">
        <v>6562</v>
      </c>
      <c r="AE271" s="419">
        <v>6691</v>
      </c>
      <c r="AF271" s="419">
        <v>6821</v>
      </c>
      <c r="AG271" s="419">
        <v>6950</v>
      </c>
      <c r="AH271" s="419">
        <v>7079</v>
      </c>
      <c r="AI271" s="419">
        <v>7206</v>
      </c>
      <c r="AJ271" s="419">
        <v>7332</v>
      </c>
      <c r="AK271" s="419">
        <v>7456</v>
      </c>
      <c r="AL271" s="419">
        <v>7579</v>
      </c>
      <c r="AM271" s="419">
        <v>7700</v>
      </c>
      <c r="AN271" s="419">
        <v>7820</v>
      </c>
      <c r="AO271" s="419">
        <v>7937</v>
      </c>
      <c r="AP271" s="419">
        <v>8052</v>
      </c>
      <c r="AQ271" s="419">
        <v>8164</v>
      </c>
      <c r="AR271" s="419">
        <v>8274</v>
      </c>
      <c r="AS271" s="419">
        <v>8380</v>
      </c>
      <c r="AT271" s="419">
        <v>8482</v>
      </c>
      <c r="AU271" s="419">
        <v>8581</v>
      </c>
      <c r="AV271" s="419">
        <v>8676</v>
      </c>
      <c r="AW271" s="419">
        <v>8768</v>
      </c>
      <c r="AX271" s="419">
        <v>8855</v>
      </c>
      <c r="AY271" s="419">
        <v>8938</v>
      </c>
      <c r="AZ271" s="419">
        <v>9017</v>
      </c>
      <c r="BA271" s="419">
        <v>9091</v>
      </c>
      <c r="BB271" s="419">
        <v>9162</v>
      </c>
      <c r="BC271" s="419">
        <v>9229</v>
      </c>
      <c r="BD271" s="419">
        <v>9292</v>
      </c>
      <c r="BE271" s="419">
        <v>9351</v>
      </c>
      <c r="BF271" s="419">
        <v>9407</v>
      </c>
      <c r="BG271" s="419">
        <v>9459</v>
      </c>
      <c r="BH271" s="419">
        <v>9510</v>
      </c>
      <c r="BI271" s="419">
        <v>9560</v>
      </c>
      <c r="BJ271" s="419">
        <v>9612</v>
      </c>
      <c r="BK271" s="419">
        <v>9665</v>
      </c>
      <c r="BL271" s="419">
        <v>9726</v>
      </c>
      <c r="BM271" s="419">
        <v>9815</v>
      </c>
      <c r="BN271" s="419">
        <v>0</v>
      </c>
      <c r="BO271" s="419">
        <v>0</v>
      </c>
      <c r="BP271" s="419">
        <v>0</v>
      </c>
      <c r="BQ271" s="419">
        <v>0</v>
      </c>
      <c r="BR271" s="419">
        <v>0</v>
      </c>
      <c r="BS271" s="419">
        <v>0</v>
      </c>
      <c r="BT271" s="419">
        <v>0</v>
      </c>
      <c r="BU271" s="419">
        <v>0</v>
      </c>
      <c r="BV271" s="419">
        <v>0</v>
      </c>
      <c r="BW271" s="419">
        <v>0</v>
      </c>
      <c r="BX271" s="419">
        <v>0</v>
      </c>
      <c r="BY271" s="419">
        <v>0</v>
      </c>
      <c r="BZ271" s="419">
        <v>0</v>
      </c>
      <c r="CA271" s="419">
        <v>0</v>
      </c>
      <c r="CB271" s="419">
        <v>0</v>
      </c>
      <c r="CC271" s="419">
        <v>0</v>
      </c>
      <c r="CD271" s="419">
        <v>0</v>
      </c>
      <c r="CE271" s="419">
        <v>0</v>
      </c>
      <c r="CF271" s="419">
        <v>0</v>
      </c>
      <c r="CG271" s="419">
        <v>0</v>
      </c>
      <c r="CH271" s="419">
        <v>0</v>
      </c>
      <c r="CI271" s="419">
        <v>0</v>
      </c>
      <c r="CJ271" s="419">
        <v>0</v>
      </c>
      <c r="CK271" s="419">
        <v>0</v>
      </c>
      <c r="CL271" s="419">
        <v>0</v>
      </c>
      <c r="CM271" s="419">
        <v>0</v>
      </c>
      <c r="CN271" s="419">
        <v>0</v>
      </c>
      <c r="CO271" s="419">
        <v>0</v>
      </c>
      <c r="CP271" s="419">
        <v>0</v>
      </c>
      <c r="CQ271" s="419">
        <v>0</v>
      </c>
      <c r="CR271" s="419">
        <v>0</v>
      </c>
      <c r="CS271" s="419">
        <v>0</v>
      </c>
      <c r="CT271" s="419">
        <v>0</v>
      </c>
      <c r="CU271" s="419">
        <v>0</v>
      </c>
      <c r="CV271" s="419">
        <v>0</v>
      </c>
      <c r="CW271" s="419">
        <v>0</v>
      </c>
      <c r="CX271" s="419">
        <v>0</v>
      </c>
      <c r="CY271" s="419">
        <v>0</v>
      </c>
      <c r="CZ271" s="419">
        <v>0</v>
      </c>
      <c r="DA271" s="419">
        <v>0</v>
      </c>
      <c r="DB271" s="419">
        <v>0</v>
      </c>
      <c r="DC271" s="419">
        <v>0</v>
      </c>
      <c r="DD271" s="419">
        <v>0</v>
      </c>
      <c r="DE271" s="419">
        <v>0</v>
      </c>
      <c r="DF271" s="419">
        <v>0</v>
      </c>
      <c r="DG271" s="419">
        <v>0</v>
      </c>
      <c r="DH271" s="419">
        <v>0</v>
      </c>
      <c r="DI271" s="419">
        <v>0</v>
      </c>
      <c r="DJ271" s="419">
        <v>0</v>
      </c>
      <c r="DK271" s="416"/>
    </row>
    <row r="272" spans="1:115" s="420" customFormat="1" ht="16.149999999999999" hidden="1">
      <c r="A272" s="423" t="s">
        <v>15</v>
      </c>
      <c r="B272" s="423">
        <v>2</v>
      </c>
      <c r="C272" s="418" t="s">
        <v>54</v>
      </c>
      <c r="D272" s="419">
        <v>0</v>
      </c>
      <c r="E272" s="419">
        <v>183</v>
      </c>
      <c r="F272" s="419">
        <v>634</v>
      </c>
      <c r="G272" s="419">
        <v>1096</v>
      </c>
      <c r="H272" s="419">
        <v>1572</v>
      </c>
      <c r="I272" s="419">
        <v>2060</v>
      </c>
      <c r="J272" s="419">
        <v>2561</v>
      </c>
      <c r="K272" s="419">
        <v>3076</v>
      </c>
      <c r="L272" s="419">
        <v>3604</v>
      </c>
      <c r="M272" s="419">
        <v>4148</v>
      </c>
      <c r="N272" s="419">
        <v>4707</v>
      </c>
      <c r="O272" s="419">
        <v>4821</v>
      </c>
      <c r="P272" s="419">
        <v>4936</v>
      </c>
      <c r="Q272" s="419">
        <v>5053</v>
      </c>
      <c r="R272" s="419">
        <v>5173</v>
      </c>
      <c r="S272" s="419">
        <v>5294</v>
      </c>
      <c r="T272" s="419">
        <v>5418</v>
      </c>
      <c r="U272" s="419">
        <v>5541</v>
      </c>
      <c r="V272" s="419">
        <v>5666</v>
      </c>
      <c r="W272" s="419">
        <v>5792</v>
      </c>
      <c r="X272" s="419">
        <v>5920</v>
      </c>
      <c r="Y272" s="419">
        <v>6049</v>
      </c>
      <c r="Z272" s="419">
        <v>6176</v>
      </c>
      <c r="AA272" s="419">
        <v>6305</v>
      </c>
      <c r="AB272" s="419">
        <v>6434</v>
      </c>
      <c r="AC272" s="419">
        <v>6562</v>
      </c>
      <c r="AD272" s="419">
        <v>6691</v>
      </c>
      <c r="AE272" s="419">
        <v>6821</v>
      </c>
      <c r="AF272" s="419">
        <v>6950</v>
      </c>
      <c r="AG272" s="419">
        <v>7079</v>
      </c>
      <c r="AH272" s="419">
        <v>7206</v>
      </c>
      <c r="AI272" s="419">
        <v>7332</v>
      </c>
      <c r="AJ272" s="419">
        <v>7456</v>
      </c>
      <c r="AK272" s="419">
        <v>7579</v>
      </c>
      <c r="AL272" s="419">
        <v>7700</v>
      </c>
      <c r="AM272" s="419">
        <v>7820</v>
      </c>
      <c r="AN272" s="419">
        <v>7937</v>
      </c>
      <c r="AO272" s="419">
        <v>8052</v>
      </c>
      <c r="AP272" s="419">
        <v>8164</v>
      </c>
      <c r="AQ272" s="419">
        <v>8274</v>
      </c>
      <c r="AR272" s="419">
        <v>8380</v>
      </c>
      <c r="AS272" s="419">
        <v>8482</v>
      </c>
      <c r="AT272" s="419">
        <v>8581</v>
      </c>
      <c r="AU272" s="419">
        <v>8676</v>
      </c>
      <c r="AV272" s="419">
        <v>8768</v>
      </c>
      <c r="AW272" s="419">
        <v>8855</v>
      </c>
      <c r="AX272" s="419">
        <v>8938</v>
      </c>
      <c r="AY272" s="419">
        <v>9017</v>
      </c>
      <c r="AZ272" s="419">
        <v>9091</v>
      </c>
      <c r="BA272" s="419">
        <v>9162</v>
      </c>
      <c r="BB272" s="419">
        <v>9229</v>
      </c>
      <c r="BC272" s="419">
        <v>9292</v>
      </c>
      <c r="BD272" s="419">
        <v>9351</v>
      </c>
      <c r="BE272" s="419">
        <v>9407</v>
      </c>
      <c r="BF272" s="419">
        <v>9459</v>
      </c>
      <c r="BG272" s="419">
        <v>9510</v>
      </c>
      <c r="BH272" s="419">
        <v>9560</v>
      </c>
      <c r="BI272" s="419">
        <v>9612</v>
      </c>
      <c r="BJ272" s="419">
        <v>9665</v>
      </c>
      <c r="BK272" s="419">
        <v>9726</v>
      </c>
      <c r="BL272" s="419">
        <v>9815</v>
      </c>
      <c r="BM272" s="419">
        <v>0</v>
      </c>
      <c r="BN272" s="419">
        <v>0</v>
      </c>
      <c r="BO272" s="419">
        <v>0</v>
      </c>
      <c r="BP272" s="419">
        <v>0</v>
      </c>
      <c r="BQ272" s="419">
        <v>0</v>
      </c>
      <c r="BR272" s="419">
        <v>0</v>
      </c>
      <c r="BS272" s="419">
        <v>0</v>
      </c>
      <c r="BT272" s="419">
        <v>0</v>
      </c>
      <c r="BU272" s="419">
        <v>0</v>
      </c>
      <c r="BV272" s="419">
        <v>0</v>
      </c>
      <c r="BW272" s="419">
        <v>0</v>
      </c>
      <c r="BX272" s="419">
        <v>0</v>
      </c>
      <c r="BY272" s="419">
        <v>0</v>
      </c>
      <c r="BZ272" s="419">
        <v>0</v>
      </c>
      <c r="CA272" s="419">
        <v>0</v>
      </c>
      <c r="CB272" s="419">
        <v>0</v>
      </c>
      <c r="CC272" s="419">
        <v>0</v>
      </c>
      <c r="CD272" s="419">
        <v>0</v>
      </c>
      <c r="CE272" s="419">
        <v>0</v>
      </c>
      <c r="CF272" s="419">
        <v>0</v>
      </c>
      <c r="CG272" s="419">
        <v>0</v>
      </c>
      <c r="CH272" s="419">
        <v>0</v>
      </c>
      <c r="CI272" s="419">
        <v>0</v>
      </c>
      <c r="CJ272" s="419">
        <v>0</v>
      </c>
      <c r="CK272" s="419">
        <v>0</v>
      </c>
      <c r="CL272" s="419">
        <v>0</v>
      </c>
      <c r="CM272" s="419">
        <v>0</v>
      </c>
      <c r="CN272" s="419">
        <v>0</v>
      </c>
      <c r="CO272" s="419">
        <v>0</v>
      </c>
      <c r="CP272" s="419">
        <v>0</v>
      </c>
      <c r="CQ272" s="419">
        <v>0</v>
      </c>
      <c r="CR272" s="419">
        <v>0</v>
      </c>
      <c r="CS272" s="419">
        <v>0</v>
      </c>
      <c r="CT272" s="419">
        <v>0</v>
      </c>
      <c r="CU272" s="419">
        <v>0</v>
      </c>
      <c r="CV272" s="419">
        <v>0</v>
      </c>
      <c r="CW272" s="419">
        <v>0</v>
      </c>
      <c r="CX272" s="419">
        <v>0</v>
      </c>
      <c r="CY272" s="419">
        <v>0</v>
      </c>
      <c r="CZ272" s="419">
        <v>0</v>
      </c>
      <c r="DA272" s="419">
        <v>0</v>
      </c>
      <c r="DB272" s="419">
        <v>0</v>
      </c>
      <c r="DC272" s="419">
        <v>0</v>
      </c>
      <c r="DD272" s="419">
        <v>0</v>
      </c>
      <c r="DE272" s="419">
        <v>0</v>
      </c>
      <c r="DF272" s="419">
        <v>0</v>
      </c>
      <c r="DG272" s="419">
        <v>0</v>
      </c>
      <c r="DH272" s="419">
        <v>0</v>
      </c>
      <c r="DI272" s="419">
        <v>0</v>
      </c>
      <c r="DJ272" s="419">
        <v>0</v>
      </c>
      <c r="DK272" s="416"/>
    </row>
    <row r="273" spans="1:115" s="420" customFormat="1" ht="16.149999999999999" hidden="1">
      <c r="A273" s="423" t="s">
        <v>15</v>
      </c>
      <c r="B273" s="423">
        <v>2</v>
      </c>
      <c r="C273" s="418" t="s">
        <v>55</v>
      </c>
      <c r="D273" s="419">
        <v>0</v>
      </c>
      <c r="E273" s="419">
        <v>187</v>
      </c>
      <c r="F273" s="419">
        <v>649</v>
      </c>
      <c r="G273" s="419">
        <v>1123</v>
      </c>
      <c r="H273" s="419">
        <v>1610</v>
      </c>
      <c r="I273" s="419">
        <v>2110</v>
      </c>
      <c r="J273" s="419">
        <v>2623</v>
      </c>
      <c r="K273" s="419">
        <v>3150</v>
      </c>
      <c r="L273" s="419">
        <v>3691</v>
      </c>
      <c r="M273" s="419">
        <v>4248</v>
      </c>
      <c r="N273" s="419">
        <v>4821</v>
      </c>
      <c r="O273" s="419">
        <v>4936</v>
      </c>
      <c r="P273" s="419">
        <v>5053</v>
      </c>
      <c r="Q273" s="419">
        <v>5173</v>
      </c>
      <c r="R273" s="419">
        <v>5294</v>
      </c>
      <c r="S273" s="419">
        <v>5418</v>
      </c>
      <c r="T273" s="419">
        <v>5541</v>
      </c>
      <c r="U273" s="419">
        <v>5666</v>
      </c>
      <c r="V273" s="419">
        <v>5792</v>
      </c>
      <c r="W273" s="419">
        <v>5920</v>
      </c>
      <c r="X273" s="419">
        <v>6049</v>
      </c>
      <c r="Y273" s="419">
        <v>6176</v>
      </c>
      <c r="Z273" s="419">
        <v>6305</v>
      </c>
      <c r="AA273" s="419">
        <v>6434</v>
      </c>
      <c r="AB273" s="419">
        <v>6562</v>
      </c>
      <c r="AC273" s="419">
        <v>6691</v>
      </c>
      <c r="AD273" s="419">
        <v>6821</v>
      </c>
      <c r="AE273" s="419">
        <v>6950</v>
      </c>
      <c r="AF273" s="419">
        <v>7079</v>
      </c>
      <c r="AG273" s="419">
        <v>7206</v>
      </c>
      <c r="AH273" s="419">
        <v>7332</v>
      </c>
      <c r="AI273" s="419">
        <v>7456</v>
      </c>
      <c r="AJ273" s="419">
        <v>7579</v>
      </c>
      <c r="AK273" s="419">
        <v>7700</v>
      </c>
      <c r="AL273" s="419">
        <v>7820</v>
      </c>
      <c r="AM273" s="419">
        <v>7937</v>
      </c>
      <c r="AN273" s="419">
        <v>8052</v>
      </c>
      <c r="AO273" s="419">
        <v>8164</v>
      </c>
      <c r="AP273" s="419">
        <v>8274</v>
      </c>
      <c r="AQ273" s="419">
        <v>8380</v>
      </c>
      <c r="AR273" s="419">
        <v>8482</v>
      </c>
      <c r="AS273" s="419">
        <v>8581</v>
      </c>
      <c r="AT273" s="419">
        <v>8676</v>
      </c>
      <c r="AU273" s="419">
        <v>8768</v>
      </c>
      <c r="AV273" s="419">
        <v>8855</v>
      </c>
      <c r="AW273" s="419">
        <v>8938</v>
      </c>
      <c r="AX273" s="419">
        <v>9017</v>
      </c>
      <c r="AY273" s="419">
        <v>9091</v>
      </c>
      <c r="AZ273" s="419">
        <v>9162</v>
      </c>
      <c r="BA273" s="419">
        <v>9229</v>
      </c>
      <c r="BB273" s="419">
        <v>9292</v>
      </c>
      <c r="BC273" s="419">
        <v>9351</v>
      </c>
      <c r="BD273" s="419">
        <v>9407</v>
      </c>
      <c r="BE273" s="419">
        <v>9459</v>
      </c>
      <c r="BF273" s="419">
        <v>9510</v>
      </c>
      <c r="BG273" s="419">
        <v>9560</v>
      </c>
      <c r="BH273" s="419">
        <v>9612</v>
      </c>
      <c r="BI273" s="419">
        <v>9665</v>
      </c>
      <c r="BJ273" s="419">
        <v>9726</v>
      </c>
      <c r="BK273" s="419">
        <v>9815</v>
      </c>
      <c r="BL273" s="419">
        <v>0</v>
      </c>
      <c r="BM273" s="419">
        <v>0</v>
      </c>
      <c r="BN273" s="419">
        <v>0</v>
      </c>
      <c r="BO273" s="419">
        <v>0</v>
      </c>
      <c r="BP273" s="419">
        <v>0</v>
      </c>
      <c r="BQ273" s="419">
        <v>0</v>
      </c>
      <c r="BR273" s="419">
        <v>0</v>
      </c>
      <c r="BS273" s="419">
        <v>0</v>
      </c>
      <c r="BT273" s="419">
        <v>0</v>
      </c>
      <c r="BU273" s="419">
        <v>0</v>
      </c>
      <c r="BV273" s="419">
        <v>0</v>
      </c>
      <c r="BW273" s="419">
        <v>0</v>
      </c>
      <c r="BX273" s="419">
        <v>0</v>
      </c>
      <c r="BY273" s="419">
        <v>0</v>
      </c>
      <c r="BZ273" s="419">
        <v>0</v>
      </c>
      <c r="CA273" s="419">
        <v>0</v>
      </c>
      <c r="CB273" s="419">
        <v>0</v>
      </c>
      <c r="CC273" s="419">
        <v>0</v>
      </c>
      <c r="CD273" s="419">
        <v>0</v>
      </c>
      <c r="CE273" s="419">
        <v>0</v>
      </c>
      <c r="CF273" s="419">
        <v>0</v>
      </c>
      <c r="CG273" s="419">
        <v>0</v>
      </c>
      <c r="CH273" s="419">
        <v>0</v>
      </c>
      <c r="CI273" s="419">
        <v>0</v>
      </c>
      <c r="CJ273" s="419">
        <v>0</v>
      </c>
      <c r="CK273" s="419">
        <v>0</v>
      </c>
      <c r="CL273" s="419">
        <v>0</v>
      </c>
      <c r="CM273" s="419">
        <v>0</v>
      </c>
      <c r="CN273" s="419">
        <v>0</v>
      </c>
      <c r="CO273" s="419">
        <v>0</v>
      </c>
      <c r="CP273" s="419">
        <v>0</v>
      </c>
      <c r="CQ273" s="419">
        <v>0</v>
      </c>
      <c r="CR273" s="419">
        <v>0</v>
      </c>
      <c r="CS273" s="419">
        <v>0</v>
      </c>
      <c r="CT273" s="419">
        <v>0</v>
      </c>
      <c r="CU273" s="419">
        <v>0</v>
      </c>
      <c r="CV273" s="419">
        <v>0</v>
      </c>
      <c r="CW273" s="419">
        <v>0</v>
      </c>
      <c r="CX273" s="419">
        <v>0</v>
      </c>
      <c r="CY273" s="419">
        <v>0</v>
      </c>
      <c r="CZ273" s="419">
        <v>0</v>
      </c>
      <c r="DA273" s="419">
        <v>0</v>
      </c>
      <c r="DB273" s="419">
        <v>0</v>
      </c>
      <c r="DC273" s="419">
        <v>0</v>
      </c>
      <c r="DD273" s="419">
        <v>0</v>
      </c>
      <c r="DE273" s="419">
        <v>0</v>
      </c>
      <c r="DF273" s="419">
        <v>0</v>
      </c>
      <c r="DG273" s="419">
        <v>0</v>
      </c>
      <c r="DH273" s="419">
        <v>0</v>
      </c>
      <c r="DI273" s="419">
        <v>0</v>
      </c>
      <c r="DJ273" s="419">
        <v>0</v>
      </c>
      <c r="DK273" s="416"/>
    </row>
    <row r="274" spans="1:115" s="420" customFormat="1" ht="16.149999999999999" hidden="1">
      <c r="A274" s="423" t="s">
        <v>15</v>
      </c>
      <c r="B274" s="423">
        <v>2</v>
      </c>
      <c r="C274" s="418" t="s">
        <v>56</v>
      </c>
      <c r="D274" s="419">
        <v>0</v>
      </c>
      <c r="E274" s="419">
        <v>192</v>
      </c>
      <c r="F274" s="419">
        <v>665</v>
      </c>
      <c r="G274" s="419">
        <v>1150</v>
      </c>
      <c r="H274" s="419">
        <v>1649</v>
      </c>
      <c r="I274" s="419">
        <v>2160</v>
      </c>
      <c r="J274" s="419">
        <v>2686</v>
      </c>
      <c r="K274" s="419">
        <v>3225</v>
      </c>
      <c r="L274" s="419">
        <v>3780</v>
      </c>
      <c r="M274" s="419">
        <v>4350</v>
      </c>
      <c r="N274" s="419">
        <v>4936</v>
      </c>
      <c r="O274" s="419">
        <v>5053</v>
      </c>
      <c r="P274" s="419">
        <v>5173</v>
      </c>
      <c r="Q274" s="419">
        <v>5294</v>
      </c>
      <c r="R274" s="419">
        <v>5418</v>
      </c>
      <c r="S274" s="419">
        <v>5541</v>
      </c>
      <c r="T274" s="419">
        <v>5666</v>
      </c>
      <c r="U274" s="419">
        <v>5792</v>
      </c>
      <c r="V274" s="419">
        <v>5920</v>
      </c>
      <c r="W274" s="419">
        <v>6049</v>
      </c>
      <c r="X274" s="419">
        <v>6176</v>
      </c>
      <c r="Y274" s="419">
        <v>6305</v>
      </c>
      <c r="Z274" s="419">
        <v>6434</v>
      </c>
      <c r="AA274" s="419">
        <v>6562</v>
      </c>
      <c r="AB274" s="419">
        <v>6691</v>
      </c>
      <c r="AC274" s="419">
        <v>6821</v>
      </c>
      <c r="AD274" s="419">
        <v>6950</v>
      </c>
      <c r="AE274" s="419">
        <v>7079</v>
      </c>
      <c r="AF274" s="419">
        <v>7206</v>
      </c>
      <c r="AG274" s="419">
        <v>7332</v>
      </c>
      <c r="AH274" s="419">
        <v>7456</v>
      </c>
      <c r="AI274" s="419">
        <v>7579</v>
      </c>
      <c r="AJ274" s="419">
        <v>7700</v>
      </c>
      <c r="AK274" s="419">
        <v>7820</v>
      </c>
      <c r="AL274" s="419">
        <v>7937</v>
      </c>
      <c r="AM274" s="419">
        <v>8052</v>
      </c>
      <c r="AN274" s="419">
        <v>8164</v>
      </c>
      <c r="AO274" s="419">
        <v>8274</v>
      </c>
      <c r="AP274" s="419">
        <v>8380</v>
      </c>
      <c r="AQ274" s="419">
        <v>8482</v>
      </c>
      <c r="AR274" s="419">
        <v>8581</v>
      </c>
      <c r="AS274" s="419">
        <v>8676</v>
      </c>
      <c r="AT274" s="419">
        <v>8768</v>
      </c>
      <c r="AU274" s="419">
        <v>8855</v>
      </c>
      <c r="AV274" s="419">
        <v>8938</v>
      </c>
      <c r="AW274" s="419">
        <v>9017</v>
      </c>
      <c r="AX274" s="419">
        <v>9091</v>
      </c>
      <c r="AY274" s="419">
        <v>9162</v>
      </c>
      <c r="AZ274" s="419">
        <v>9229</v>
      </c>
      <c r="BA274" s="419">
        <v>9292</v>
      </c>
      <c r="BB274" s="419">
        <v>9351</v>
      </c>
      <c r="BC274" s="419">
        <v>9407</v>
      </c>
      <c r="BD274" s="419">
        <v>9459</v>
      </c>
      <c r="BE274" s="419">
        <v>9510</v>
      </c>
      <c r="BF274" s="419">
        <v>9560</v>
      </c>
      <c r="BG274" s="419">
        <v>9612</v>
      </c>
      <c r="BH274" s="419">
        <v>9665</v>
      </c>
      <c r="BI274" s="419">
        <v>9726</v>
      </c>
      <c r="BJ274" s="419">
        <v>9815</v>
      </c>
      <c r="BK274" s="419">
        <v>0</v>
      </c>
      <c r="BL274" s="419">
        <v>0</v>
      </c>
      <c r="BM274" s="419">
        <v>0</v>
      </c>
      <c r="BN274" s="419">
        <v>0</v>
      </c>
      <c r="BO274" s="419">
        <v>0</v>
      </c>
      <c r="BP274" s="419">
        <v>0</v>
      </c>
      <c r="BQ274" s="419">
        <v>0</v>
      </c>
      <c r="BR274" s="419">
        <v>0</v>
      </c>
      <c r="BS274" s="419">
        <v>0</v>
      </c>
      <c r="BT274" s="419">
        <v>0</v>
      </c>
      <c r="BU274" s="419">
        <v>0</v>
      </c>
      <c r="BV274" s="419">
        <v>0</v>
      </c>
      <c r="BW274" s="419">
        <v>0</v>
      </c>
      <c r="BX274" s="419">
        <v>0</v>
      </c>
      <c r="BY274" s="419">
        <v>0</v>
      </c>
      <c r="BZ274" s="419">
        <v>0</v>
      </c>
      <c r="CA274" s="419">
        <v>0</v>
      </c>
      <c r="CB274" s="419">
        <v>0</v>
      </c>
      <c r="CC274" s="419">
        <v>0</v>
      </c>
      <c r="CD274" s="419">
        <v>0</v>
      </c>
      <c r="CE274" s="419">
        <v>0</v>
      </c>
      <c r="CF274" s="419">
        <v>0</v>
      </c>
      <c r="CG274" s="419">
        <v>0</v>
      </c>
      <c r="CH274" s="419">
        <v>0</v>
      </c>
      <c r="CI274" s="419">
        <v>0</v>
      </c>
      <c r="CJ274" s="419">
        <v>0</v>
      </c>
      <c r="CK274" s="419">
        <v>0</v>
      </c>
      <c r="CL274" s="419">
        <v>0</v>
      </c>
      <c r="CM274" s="419">
        <v>0</v>
      </c>
      <c r="CN274" s="419">
        <v>0</v>
      </c>
      <c r="CO274" s="419">
        <v>0</v>
      </c>
      <c r="CP274" s="419">
        <v>0</v>
      </c>
      <c r="CQ274" s="419">
        <v>0</v>
      </c>
      <c r="CR274" s="419">
        <v>0</v>
      </c>
      <c r="CS274" s="419">
        <v>0</v>
      </c>
      <c r="CT274" s="419">
        <v>0</v>
      </c>
      <c r="CU274" s="419">
        <v>0</v>
      </c>
      <c r="CV274" s="419">
        <v>0</v>
      </c>
      <c r="CW274" s="419">
        <v>0</v>
      </c>
      <c r="CX274" s="419">
        <v>0</v>
      </c>
      <c r="CY274" s="419">
        <v>0</v>
      </c>
      <c r="CZ274" s="419">
        <v>0</v>
      </c>
      <c r="DA274" s="419">
        <v>0</v>
      </c>
      <c r="DB274" s="419">
        <v>0</v>
      </c>
      <c r="DC274" s="419">
        <v>0</v>
      </c>
      <c r="DD274" s="419">
        <v>0</v>
      </c>
      <c r="DE274" s="419">
        <v>0</v>
      </c>
      <c r="DF274" s="419">
        <v>0</v>
      </c>
      <c r="DG274" s="419">
        <v>0</v>
      </c>
      <c r="DH274" s="419">
        <v>0</v>
      </c>
      <c r="DI274" s="419">
        <v>0</v>
      </c>
      <c r="DJ274" s="419">
        <v>0</v>
      </c>
      <c r="DK274" s="416"/>
    </row>
    <row r="275" spans="1:115" s="420" customFormat="1" ht="16.149999999999999" hidden="1">
      <c r="A275" s="423" t="s">
        <v>15</v>
      </c>
      <c r="B275" s="423">
        <v>2</v>
      </c>
      <c r="C275" s="418" t="s">
        <v>57</v>
      </c>
      <c r="D275" s="419">
        <v>0</v>
      </c>
      <c r="E275" s="419">
        <v>196</v>
      </c>
      <c r="F275" s="419">
        <v>681</v>
      </c>
      <c r="G275" s="419">
        <v>1178</v>
      </c>
      <c r="H275" s="419">
        <v>1688</v>
      </c>
      <c r="I275" s="419">
        <v>2211</v>
      </c>
      <c r="J275" s="419">
        <v>2749</v>
      </c>
      <c r="K275" s="419">
        <v>3302</v>
      </c>
      <c r="L275" s="419">
        <v>3871</v>
      </c>
      <c r="M275" s="419">
        <v>4454</v>
      </c>
      <c r="N275" s="419">
        <v>5053</v>
      </c>
      <c r="O275" s="419">
        <v>5173</v>
      </c>
      <c r="P275" s="419">
        <v>5294</v>
      </c>
      <c r="Q275" s="419">
        <v>5418</v>
      </c>
      <c r="R275" s="419">
        <v>5541</v>
      </c>
      <c r="S275" s="419">
        <v>5666</v>
      </c>
      <c r="T275" s="419">
        <v>5792</v>
      </c>
      <c r="U275" s="419">
        <v>5920</v>
      </c>
      <c r="V275" s="419">
        <v>6049</v>
      </c>
      <c r="W275" s="419">
        <v>6176</v>
      </c>
      <c r="X275" s="419">
        <v>6305</v>
      </c>
      <c r="Y275" s="419">
        <v>6434</v>
      </c>
      <c r="Z275" s="419">
        <v>6562</v>
      </c>
      <c r="AA275" s="419">
        <v>6691</v>
      </c>
      <c r="AB275" s="419">
        <v>6821</v>
      </c>
      <c r="AC275" s="419">
        <v>6950</v>
      </c>
      <c r="AD275" s="419">
        <v>7079</v>
      </c>
      <c r="AE275" s="419">
        <v>7206</v>
      </c>
      <c r="AF275" s="419">
        <v>7332</v>
      </c>
      <c r="AG275" s="419">
        <v>7456</v>
      </c>
      <c r="AH275" s="419">
        <v>7579</v>
      </c>
      <c r="AI275" s="419">
        <v>7700</v>
      </c>
      <c r="AJ275" s="419">
        <v>7820</v>
      </c>
      <c r="AK275" s="419">
        <v>7937</v>
      </c>
      <c r="AL275" s="419">
        <v>8052</v>
      </c>
      <c r="AM275" s="419">
        <v>8164</v>
      </c>
      <c r="AN275" s="419">
        <v>8274</v>
      </c>
      <c r="AO275" s="419">
        <v>8380</v>
      </c>
      <c r="AP275" s="419">
        <v>8482</v>
      </c>
      <c r="AQ275" s="419">
        <v>8581</v>
      </c>
      <c r="AR275" s="419">
        <v>8676</v>
      </c>
      <c r="AS275" s="419">
        <v>8768</v>
      </c>
      <c r="AT275" s="419">
        <v>8855</v>
      </c>
      <c r="AU275" s="419">
        <v>8938</v>
      </c>
      <c r="AV275" s="419">
        <v>9017</v>
      </c>
      <c r="AW275" s="419">
        <v>9091</v>
      </c>
      <c r="AX275" s="419">
        <v>9162</v>
      </c>
      <c r="AY275" s="419">
        <v>9229</v>
      </c>
      <c r="AZ275" s="419">
        <v>9292</v>
      </c>
      <c r="BA275" s="419">
        <v>9351</v>
      </c>
      <c r="BB275" s="419">
        <v>9407</v>
      </c>
      <c r="BC275" s="419">
        <v>9459</v>
      </c>
      <c r="BD275" s="419">
        <v>9510</v>
      </c>
      <c r="BE275" s="419">
        <v>9560</v>
      </c>
      <c r="BF275" s="419">
        <v>9612</v>
      </c>
      <c r="BG275" s="419">
        <v>9665</v>
      </c>
      <c r="BH275" s="419">
        <v>9726</v>
      </c>
      <c r="BI275" s="419">
        <v>9815</v>
      </c>
      <c r="BJ275" s="419">
        <v>0</v>
      </c>
      <c r="BK275" s="419">
        <v>0</v>
      </c>
      <c r="BL275" s="419">
        <v>0</v>
      </c>
      <c r="BM275" s="419">
        <v>0</v>
      </c>
      <c r="BN275" s="419">
        <v>0</v>
      </c>
      <c r="BO275" s="419">
        <v>0</v>
      </c>
      <c r="BP275" s="419">
        <v>0</v>
      </c>
      <c r="BQ275" s="419">
        <v>0</v>
      </c>
      <c r="BR275" s="419">
        <v>0</v>
      </c>
      <c r="BS275" s="419">
        <v>0</v>
      </c>
      <c r="BT275" s="419">
        <v>0</v>
      </c>
      <c r="BU275" s="419">
        <v>0</v>
      </c>
      <c r="BV275" s="419">
        <v>0</v>
      </c>
      <c r="BW275" s="419">
        <v>0</v>
      </c>
      <c r="BX275" s="419">
        <v>0</v>
      </c>
      <c r="BY275" s="419">
        <v>0</v>
      </c>
      <c r="BZ275" s="419">
        <v>0</v>
      </c>
      <c r="CA275" s="419">
        <v>0</v>
      </c>
      <c r="CB275" s="419">
        <v>0</v>
      </c>
      <c r="CC275" s="419">
        <v>0</v>
      </c>
      <c r="CD275" s="419">
        <v>0</v>
      </c>
      <c r="CE275" s="419">
        <v>0</v>
      </c>
      <c r="CF275" s="419">
        <v>0</v>
      </c>
      <c r="CG275" s="419">
        <v>0</v>
      </c>
      <c r="CH275" s="419">
        <v>0</v>
      </c>
      <c r="CI275" s="419">
        <v>0</v>
      </c>
      <c r="CJ275" s="419">
        <v>0</v>
      </c>
      <c r="CK275" s="419">
        <v>0</v>
      </c>
      <c r="CL275" s="419">
        <v>0</v>
      </c>
      <c r="CM275" s="419">
        <v>0</v>
      </c>
      <c r="CN275" s="419">
        <v>0</v>
      </c>
      <c r="CO275" s="419">
        <v>0</v>
      </c>
      <c r="CP275" s="419">
        <v>0</v>
      </c>
      <c r="CQ275" s="419">
        <v>0</v>
      </c>
      <c r="CR275" s="419">
        <v>0</v>
      </c>
      <c r="CS275" s="419">
        <v>0</v>
      </c>
      <c r="CT275" s="419">
        <v>0</v>
      </c>
      <c r="CU275" s="419">
        <v>0</v>
      </c>
      <c r="CV275" s="419">
        <v>0</v>
      </c>
      <c r="CW275" s="419">
        <v>0</v>
      </c>
      <c r="CX275" s="419">
        <v>0</v>
      </c>
      <c r="CY275" s="419">
        <v>0</v>
      </c>
      <c r="CZ275" s="419">
        <v>0</v>
      </c>
      <c r="DA275" s="419">
        <v>0</v>
      </c>
      <c r="DB275" s="419">
        <v>0</v>
      </c>
      <c r="DC275" s="419">
        <v>0</v>
      </c>
      <c r="DD275" s="419">
        <v>0</v>
      </c>
      <c r="DE275" s="419">
        <v>0</v>
      </c>
      <c r="DF275" s="419">
        <v>0</v>
      </c>
      <c r="DG275" s="419">
        <v>0</v>
      </c>
      <c r="DH275" s="419">
        <v>0</v>
      </c>
      <c r="DI275" s="419">
        <v>0</v>
      </c>
      <c r="DJ275" s="419">
        <v>0</v>
      </c>
      <c r="DK275" s="416"/>
    </row>
    <row r="276" spans="1:115" s="420" customFormat="1" ht="16.149999999999999" hidden="1">
      <c r="A276" s="423" t="s">
        <v>15</v>
      </c>
      <c r="B276" s="423">
        <v>2</v>
      </c>
      <c r="C276" s="418" t="s">
        <v>58</v>
      </c>
      <c r="D276" s="419">
        <v>0</v>
      </c>
      <c r="E276" s="419">
        <v>201</v>
      </c>
      <c r="F276" s="419">
        <v>697</v>
      </c>
      <c r="G276" s="419">
        <v>1205</v>
      </c>
      <c r="H276" s="419">
        <v>1727</v>
      </c>
      <c r="I276" s="419">
        <v>2264</v>
      </c>
      <c r="J276" s="419">
        <v>2815</v>
      </c>
      <c r="K276" s="419">
        <v>3381</v>
      </c>
      <c r="L276" s="419">
        <v>3962</v>
      </c>
      <c r="M276" s="419">
        <v>4559</v>
      </c>
      <c r="N276" s="419">
        <v>5173</v>
      </c>
      <c r="O276" s="419">
        <v>5294</v>
      </c>
      <c r="P276" s="419">
        <v>5418</v>
      </c>
      <c r="Q276" s="419">
        <v>5541</v>
      </c>
      <c r="R276" s="419">
        <v>5666</v>
      </c>
      <c r="S276" s="419">
        <v>5792</v>
      </c>
      <c r="T276" s="419">
        <v>5920</v>
      </c>
      <c r="U276" s="419">
        <v>6049</v>
      </c>
      <c r="V276" s="419">
        <v>6176</v>
      </c>
      <c r="W276" s="419">
        <v>6305</v>
      </c>
      <c r="X276" s="419">
        <v>6434</v>
      </c>
      <c r="Y276" s="419">
        <v>6562</v>
      </c>
      <c r="Z276" s="419">
        <v>6691</v>
      </c>
      <c r="AA276" s="419">
        <v>6821</v>
      </c>
      <c r="AB276" s="419">
        <v>6950</v>
      </c>
      <c r="AC276" s="419">
        <v>7079</v>
      </c>
      <c r="AD276" s="419">
        <v>7206</v>
      </c>
      <c r="AE276" s="419">
        <v>7332</v>
      </c>
      <c r="AF276" s="419">
        <v>7456</v>
      </c>
      <c r="AG276" s="419">
        <v>7579</v>
      </c>
      <c r="AH276" s="419">
        <v>7700</v>
      </c>
      <c r="AI276" s="419">
        <v>7820</v>
      </c>
      <c r="AJ276" s="419">
        <v>7937</v>
      </c>
      <c r="AK276" s="419">
        <v>8052</v>
      </c>
      <c r="AL276" s="419">
        <v>8164</v>
      </c>
      <c r="AM276" s="419">
        <v>8274</v>
      </c>
      <c r="AN276" s="419">
        <v>8380</v>
      </c>
      <c r="AO276" s="419">
        <v>8482</v>
      </c>
      <c r="AP276" s="419">
        <v>8581</v>
      </c>
      <c r="AQ276" s="419">
        <v>8676</v>
      </c>
      <c r="AR276" s="419">
        <v>8768</v>
      </c>
      <c r="AS276" s="419">
        <v>8855</v>
      </c>
      <c r="AT276" s="419">
        <v>8938</v>
      </c>
      <c r="AU276" s="419">
        <v>9017</v>
      </c>
      <c r="AV276" s="419">
        <v>9091</v>
      </c>
      <c r="AW276" s="419">
        <v>9162</v>
      </c>
      <c r="AX276" s="419">
        <v>9229</v>
      </c>
      <c r="AY276" s="419">
        <v>9292</v>
      </c>
      <c r="AZ276" s="419">
        <v>9351</v>
      </c>
      <c r="BA276" s="419">
        <v>9407</v>
      </c>
      <c r="BB276" s="419">
        <v>9459</v>
      </c>
      <c r="BC276" s="419">
        <v>9510</v>
      </c>
      <c r="BD276" s="419">
        <v>9560</v>
      </c>
      <c r="BE276" s="419">
        <v>9612</v>
      </c>
      <c r="BF276" s="419">
        <v>9665</v>
      </c>
      <c r="BG276" s="419">
        <v>9726</v>
      </c>
      <c r="BH276" s="419">
        <v>9815</v>
      </c>
      <c r="BI276" s="419">
        <v>0</v>
      </c>
      <c r="BJ276" s="419">
        <v>0</v>
      </c>
      <c r="BK276" s="419">
        <v>0</v>
      </c>
      <c r="BL276" s="419">
        <v>0</v>
      </c>
      <c r="BM276" s="419">
        <v>0</v>
      </c>
      <c r="BN276" s="419">
        <v>0</v>
      </c>
      <c r="BO276" s="419">
        <v>0</v>
      </c>
      <c r="BP276" s="419">
        <v>0</v>
      </c>
      <c r="BQ276" s="419">
        <v>0</v>
      </c>
      <c r="BR276" s="419">
        <v>0</v>
      </c>
      <c r="BS276" s="419">
        <v>0</v>
      </c>
      <c r="BT276" s="419">
        <v>0</v>
      </c>
      <c r="BU276" s="419">
        <v>0</v>
      </c>
      <c r="BV276" s="419">
        <v>0</v>
      </c>
      <c r="BW276" s="419">
        <v>0</v>
      </c>
      <c r="BX276" s="419">
        <v>0</v>
      </c>
      <c r="BY276" s="419">
        <v>0</v>
      </c>
      <c r="BZ276" s="419">
        <v>0</v>
      </c>
      <c r="CA276" s="419">
        <v>0</v>
      </c>
      <c r="CB276" s="419">
        <v>0</v>
      </c>
      <c r="CC276" s="419">
        <v>0</v>
      </c>
      <c r="CD276" s="419">
        <v>0</v>
      </c>
      <c r="CE276" s="419">
        <v>0</v>
      </c>
      <c r="CF276" s="419">
        <v>0</v>
      </c>
      <c r="CG276" s="419">
        <v>0</v>
      </c>
      <c r="CH276" s="419">
        <v>0</v>
      </c>
      <c r="CI276" s="419">
        <v>0</v>
      </c>
      <c r="CJ276" s="419">
        <v>0</v>
      </c>
      <c r="CK276" s="419">
        <v>0</v>
      </c>
      <c r="CL276" s="419">
        <v>0</v>
      </c>
      <c r="CM276" s="419">
        <v>0</v>
      </c>
      <c r="CN276" s="419">
        <v>0</v>
      </c>
      <c r="CO276" s="419">
        <v>0</v>
      </c>
      <c r="CP276" s="419">
        <v>0</v>
      </c>
      <c r="CQ276" s="419">
        <v>0</v>
      </c>
      <c r="CR276" s="419">
        <v>0</v>
      </c>
      <c r="CS276" s="419">
        <v>0</v>
      </c>
      <c r="CT276" s="419">
        <v>0</v>
      </c>
      <c r="CU276" s="419">
        <v>0</v>
      </c>
      <c r="CV276" s="419">
        <v>0</v>
      </c>
      <c r="CW276" s="419">
        <v>0</v>
      </c>
      <c r="CX276" s="419">
        <v>0</v>
      </c>
      <c r="CY276" s="419">
        <v>0</v>
      </c>
      <c r="CZ276" s="419">
        <v>0</v>
      </c>
      <c r="DA276" s="419">
        <v>0</v>
      </c>
      <c r="DB276" s="419">
        <v>0</v>
      </c>
      <c r="DC276" s="419">
        <v>0</v>
      </c>
      <c r="DD276" s="419">
        <v>0</v>
      </c>
      <c r="DE276" s="419">
        <v>0</v>
      </c>
      <c r="DF276" s="419">
        <v>0</v>
      </c>
      <c r="DG276" s="419">
        <v>0</v>
      </c>
      <c r="DH276" s="419">
        <v>0</v>
      </c>
      <c r="DI276" s="419">
        <v>0</v>
      </c>
      <c r="DJ276" s="419">
        <v>0</v>
      </c>
      <c r="DK276" s="416"/>
    </row>
    <row r="277" spans="1:115" s="420" customFormat="1" ht="16.149999999999999" hidden="1">
      <c r="A277" s="423" t="s">
        <v>15</v>
      </c>
      <c r="B277" s="423">
        <v>2</v>
      </c>
      <c r="C277" s="418" t="s">
        <v>59</v>
      </c>
      <c r="D277" s="419">
        <v>0</v>
      </c>
      <c r="E277" s="419">
        <v>206</v>
      </c>
      <c r="F277" s="419">
        <v>712</v>
      </c>
      <c r="G277" s="419">
        <v>1233</v>
      </c>
      <c r="H277" s="419">
        <v>1767</v>
      </c>
      <c r="I277" s="419">
        <v>2317</v>
      </c>
      <c r="J277" s="419">
        <v>2881</v>
      </c>
      <c r="K277" s="419">
        <v>3459</v>
      </c>
      <c r="L277" s="419">
        <v>4054</v>
      </c>
      <c r="M277" s="419">
        <v>4665</v>
      </c>
      <c r="N277" s="419">
        <v>5294</v>
      </c>
      <c r="O277" s="419">
        <v>5418</v>
      </c>
      <c r="P277" s="419">
        <v>5541</v>
      </c>
      <c r="Q277" s="419">
        <v>5666</v>
      </c>
      <c r="R277" s="419">
        <v>5792</v>
      </c>
      <c r="S277" s="419">
        <v>5920</v>
      </c>
      <c r="T277" s="419">
        <v>6049</v>
      </c>
      <c r="U277" s="419">
        <v>6176</v>
      </c>
      <c r="V277" s="419">
        <v>6305</v>
      </c>
      <c r="W277" s="419">
        <v>6434</v>
      </c>
      <c r="X277" s="419">
        <v>6562</v>
      </c>
      <c r="Y277" s="419">
        <v>6691</v>
      </c>
      <c r="Z277" s="419">
        <v>6821</v>
      </c>
      <c r="AA277" s="419">
        <v>6950</v>
      </c>
      <c r="AB277" s="419">
        <v>7079</v>
      </c>
      <c r="AC277" s="419">
        <v>7206</v>
      </c>
      <c r="AD277" s="419">
        <v>7332</v>
      </c>
      <c r="AE277" s="419">
        <v>7456</v>
      </c>
      <c r="AF277" s="419">
        <v>7579</v>
      </c>
      <c r="AG277" s="419">
        <v>7700</v>
      </c>
      <c r="AH277" s="419">
        <v>7820</v>
      </c>
      <c r="AI277" s="419">
        <v>7937</v>
      </c>
      <c r="AJ277" s="419">
        <v>8052</v>
      </c>
      <c r="AK277" s="419">
        <v>8164</v>
      </c>
      <c r="AL277" s="419">
        <v>8274</v>
      </c>
      <c r="AM277" s="419">
        <v>8380</v>
      </c>
      <c r="AN277" s="419">
        <v>8482</v>
      </c>
      <c r="AO277" s="419">
        <v>8581</v>
      </c>
      <c r="AP277" s="419">
        <v>8676</v>
      </c>
      <c r="AQ277" s="419">
        <v>8768</v>
      </c>
      <c r="AR277" s="419">
        <v>8855</v>
      </c>
      <c r="AS277" s="419">
        <v>8938</v>
      </c>
      <c r="AT277" s="419">
        <v>9017</v>
      </c>
      <c r="AU277" s="419">
        <v>9091</v>
      </c>
      <c r="AV277" s="419">
        <v>9162</v>
      </c>
      <c r="AW277" s="419">
        <v>9229</v>
      </c>
      <c r="AX277" s="419">
        <v>9292</v>
      </c>
      <c r="AY277" s="419">
        <v>9351</v>
      </c>
      <c r="AZ277" s="419">
        <v>9407</v>
      </c>
      <c r="BA277" s="419">
        <v>9459</v>
      </c>
      <c r="BB277" s="419">
        <v>9510</v>
      </c>
      <c r="BC277" s="419">
        <v>9560</v>
      </c>
      <c r="BD277" s="419">
        <v>9612</v>
      </c>
      <c r="BE277" s="419">
        <v>9665</v>
      </c>
      <c r="BF277" s="419">
        <v>9726</v>
      </c>
      <c r="BG277" s="419">
        <v>9815</v>
      </c>
      <c r="BH277" s="419">
        <v>0</v>
      </c>
      <c r="BI277" s="419">
        <v>0</v>
      </c>
      <c r="BJ277" s="419">
        <v>0</v>
      </c>
      <c r="BK277" s="419">
        <v>0</v>
      </c>
      <c r="BL277" s="419">
        <v>0</v>
      </c>
      <c r="BM277" s="419">
        <v>0</v>
      </c>
      <c r="BN277" s="419">
        <v>0</v>
      </c>
      <c r="BO277" s="419">
        <v>0</v>
      </c>
      <c r="BP277" s="419">
        <v>0</v>
      </c>
      <c r="BQ277" s="419">
        <v>0</v>
      </c>
      <c r="BR277" s="419">
        <v>0</v>
      </c>
      <c r="BS277" s="419">
        <v>0</v>
      </c>
      <c r="BT277" s="419">
        <v>0</v>
      </c>
      <c r="BU277" s="419">
        <v>0</v>
      </c>
      <c r="BV277" s="419">
        <v>0</v>
      </c>
      <c r="BW277" s="419">
        <v>0</v>
      </c>
      <c r="BX277" s="419">
        <v>0</v>
      </c>
      <c r="BY277" s="419">
        <v>0</v>
      </c>
      <c r="BZ277" s="419">
        <v>0</v>
      </c>
      <c r="CA277" s="419">
        <v>0</v>
      </c>
      <c r="CB277" s="419">
        <v>0</v>
      </c>
      <c r="CC277" s="419">
        <v>0</v>
      </c>
      <c r="CD277" s="419">
        <v>0</v>
      </c>
      <c r="CE277" s="419">
        <v>0</v>
      </c>
      <c r="CF277" s="419">
        <v>0</v>
      </c>
      <c r="CG277" s="419">
        <v>0</v>
      </c>
      <c r="CH277" s="419">
        <v>0</v>
      </c>
      <c r="CI277" s="419">
        <v>0</v>
      </c>
      <c r="CJ277" s="419">
        <v>0</v>
      </c>
      <c r="CK277" s="419">
        <v>0</v>
      </c>
      <c r="CL277" s="419">
        <v>0</v>
      </c>
      <c r="CM277" s="419">
        <v>0</v>
      </c>
      <c r="CN277" s="419">
        <v>0</v>
      </c>
      <c r="CO277" s="419">
        <v>0</v>
      </c>
      <c r="CP277" s="419">
        <v>0</v>
      </c>
      <c r="CQ277" s="419">
        <v>0</v>
      </c>
      <c r="CR277" s="419">
        <v>0</v>
      </c>
      <c r="CS277" s="419">
        <v>0</v>
      </c>
      <c r="CT277" s="419">
        <v>0</v>
      </c>
      <c r="CU277" s="419">
        <v>0</v>
      </c>
      <c r="CV277" s="419">
        <v>0</v>
      </c>
      <c r="CW277" s="419">
        <v>0</v>
      </c>
      <c r="CX277" s="419">
        <v>0</v>
      </c>
      <c r="CY277" s="419">
        <v>0</v>
      </c>
      <c r="CZ277" s="419">
        <v>0</v>
      </c>
      <c r="DA277" s="419">
        <v>0</v>
      </c>
      <c r="DB277" s="419">
        <v>0</v>
      </c>
      <c r="DC277" s="419">
        <v>0</v>
      </c>
      <c r="DD277" s="419">
        <v>0</v>
      </c>
      <c r="DE277" s="419">
        <v>0</v>
      </c>
      <c r="DF277" s="419">
        <v>0</v>
      </c>
      <c r="DG277" s="419">
        <v>0</v>
      </c>
      <c r="DH277" s="419">
        <v>0</v>
      </c>
      <c r="DI277" s="419">
        <v>0</v>
      </c>
      <c r="DJ277" s="419">
        <v>0</v>
      </c>
      <c r="DK277" s="416"/>
    </row>
    <row r="278" spans="1:115" s="420" customFormat="1" ht="16.149999999999999" hidden="1">
      <c r="A278" s="423" t="s">
        <v>15</v>
      </c>
      <c r="B278" s="423">
        <v>2</v>
      </c>
      <c r="C278" s="418" t="s">
        <v>60</v>
      </c>
      <c r="D278" s="419">
        <v>0</v>
      </c>
      <c r="E278" s="419">
        <v>210</v>
      </c>
      <c r="F278" s="419">
        <v>729</v>
      </c>
      <c r="G278" s="419">
        <v>1262</v>
      </c>
      <c r="H278" s="419">
        <v>1809</v>
      </c>
      <c r="I278" s="419">
        <v>2371</v>
      </c>
      <c r="J278" s="419">
        <v>2947</v>
      </c>
      <c r="K278" s="419">
        <v>3539</v>
      </c>
      <c r="L278" s="419">
        <v>4148</v>
      </c>
      <c r="M278" s="419">
        <v>4774</v>
      </c>
      <c r="N278" s="419">
        <v>5418</v>
      </c>
      <c r="O278" s="419">
        <v>5541</v>
      </c>
      <c r="P278" s="419">
        <v>5666</v>
      </c>
      <c r="Q278" s="419">
        <v>5792</v>
      </c>
      <c r="R278" s="419">
        <v>5920</v>
      </c>
      <c r="S278" s="419">
        <v>6049</v>
      </c>
      <c r="T278" s="419">
        <v>6176</v>
      </c>
      <c r="U278" s="419">
        <v>6305</v>
      </c>
      <c r="V278" s="419">
        <v>6434</v>
      </c>
      <c r="W278" s="419">
        <v>6562</v>
      </c>
      <c r="X278" s="419">
        <v>6691</v>
      </c>
      <c r="Y278" s="419">
        <v>6821</v>
      </c>
      <c r="Z278" s="419">
        <v>6950</v>
      </c>
      <c r="AA278" s="419">
        <v>7079</v>
      </c>
      <c r="AB278" s="419">
        <v>7206</v>
      </c>
      <c r="AC278" s="419">
        <v>7332</v>
      </c>
      <c r="AD278" s="419">
        <v>7456</v>
      </c>
      <c r="AE278" s="419">
        <v>7579</v>
      </c>
      <c r="AF278" s="419">
        <v>7700</v>
      </c>
      <c r="AG278" s="419">
        <v>7820</v>
      </c>
      <c r="AH278" s="419">
        <v>7937</v>
      </c>
      <c r="AI278" s="419">
        <v>8052</v>
      </c>
      <c r="AJ278" s="419">
        <v>8164</v>
      </c>
      <c r="AK278" s="419">
        <v>8274</v>
      </c>
      <c r="AL278" s="419">
        <v>8380</v>
      </c>
      <c r="AM278" s="419">
        <v>8482</v>
      </c>
      <c r="AN278" s="419">
        <v>8581</v>
      </c>
      <c r="AO278" s="419">
        <v>8676</v>
      </c>
      <c r="AP278" s="419">
        <v>8768</v>
      </c>
      <c r="AQ278" s="419">
        <v>8855</v>
      </c>
      <c r="AR278" s="419">
        <v>8938</v>
      </c>
      <c r="AS278" s="419">
        <v>9017</v>
      </c>
      <c r="AT278" s="419">
        <v>9091</v>
      </c>
      <c r="AU278" s="419">
        <v>9162</v>
      </c>
      <c r="AV278" s="419">
        <v>9229</v>
      </c>
      <c r="AW278" s="419">
        <v>9292</v>
      </c>
      <c r="AX278" s="419">
        <v>9351</v>
      </c>
      <c r="AY278" s="419">
        <v>9407</v>
      </c>
      <c r="AZ278" s="419">
        <v>9459</v>
      </c>
      <c r="BA278" s="419">
        <v>9510</v>
      </c>
      <c r="BB278" s="419">
        <v>9560</v>
      </c>
      <c r="BC278" s="419">
        <v>9612</v>
      </c>
      <c r="BD278" s="419">
        <v>9665</v>
      </c>
      <c r="BE278" s="419">
        <v>9726</v>
      </c>
      <c r="BF278" s="419">
        <v>9815</v>
      </c>
      <c r="BG278" s="419">
        <v>0</v>
      </c>
      <c r="BH278" s="419">
        <v>0</v>
      </c>
      <c r="BI278" s="419">
        <v>0</v>
      </c>
      <c r="BJ278" s="419">
        <v>0</v>
      </c>
      <c r="BK278" s="419">
        <v>0</v>
      </c>
      <c r="BL278" s="419">
        <v>0</v>
      </c>
      <c r="BM278" s="419">
        <v>0</v>
      </c>
      <c r="BN278" s="419">
        <v>0</v>
      </c>
      <c r="BO278" s="419">
        <v>0</v>
      </c>
      <c r="BP278" s="419">
        <v>0</v>
      </c>
      <c r="BQ278" s="419">
        <v>0</v>
      </c>
      <c r="BR278" s="419">
        <v>0</v>
      </c>
      <c r="BS278" s="419">
        <v>0</v>
      </c>
      <c r="BT278" s="419">
        <v>0</v>
      </c>
      <c r="BU278" s="419">
        <v>0</v>
      </c>
      <c r="BV278" s="419">
        <v>0</v>
      </c>
      <c r="BW278" s="419">
        <v>0</v>
      </c>
      <c r="BX278" s="419">
        <v>0</v>
      </c>
      <c r="BY278" s="419">
        <v>0</v>
      </c>
      <c r="BZ278" s="419">
        <v>0</v>
      </c>
      <c r="CA278" s="419">
        <v>0</v>
      </c>
      <c r="CB278" s="419">
        <v>0</v>
      </c>
      <c r="CC278" s="419">
        <v>0</v>
      </c>
      <c r="CD278" s="419">
        <v>0</v>
      </c>
      <c r="CE278" s="419">
        <v>0</v>
      </c>
      <c r="CF278" s="419">
        <v>0</v>
      </c>
      <c r="CG278" s="419">
        <v>0</v>
      </c>
      <c r="CH278" s="419">
        <v>0</v>
      </c>
      <c r="CI278" s="419">
        <v>0</v>
      </c>
      <c r="CJ278" s="419">
        <v>0</v>
      </c>
      <c r="CK278" s="419">
        <v>0</v>
      </c>
      <c r="CL278" s="419">
        <v>0</v>
      </c>
      <c r="CM278" s="419">
        <v>0</v>
      </c>
      <c r="CN278" s="419">
        <v>0</v>
      </c>
      <c r="CO278" s="419">
        <v>0</v>
      </c>
      <c r="CP278" s="419">
        <v>0</v>
      </c>
      <c r="CQ278" s="419">
        <v>0</v>
      </c>
      <c r="CR278" s="419">
        <v>0</v>
      </c>
      <c r="CS278" s="419">
        <v>0</v>
      </c>
      <c r="CT278" s="419">
        <v>0</v>
      </c>
      <c r="CU278" s="419">
        <v>0</v>
      </c>
      <c r="CV278" s="419">
        <v>0</v>
      </c>
      <c r="CW278" s="419">
        <v>0</v>
      </c>
      <c r="CX278" s="419">
        <v>0</v>
      </c>
      <c r="CY278" s="419">
        <v>0</v>
      </c>
      <c r="CZ278" s="419">
        <v>0</v>
      </c>
      <c r="DA278" s="419">
        <v>0</v>
      </c>
      <c r="DB278" s="419">
        <v>0</v>
      </c>
      <c r="DC278" s="419">
        <v>0</v>
      </c>
      <c r="DD278" s="419">
        <v>0</v>
      </c>
      <c r="DE278" s="419">
        <v>0</v>
      </c>
      <c r="DF278" s="419">
        <v>0</v>
      </c>
      <c r="DG278" s="419">
        <v>0</v>
      </c>
      <c r="DH278" s="419">
        <v>0</v>
      </c>
      <c r="DI278" s="419">
        <v>0</v>
      </c>
      <c r="DJ278" s="419">
        <v>0</v>
      </c>
      <c r="DK278" s="416"/>
    </row>
    <row r="279" spans="1:115" s="420" customFormat="1" ht="16.149999999999999" hidden="1">
      <c r="A279" s="423" t="s">
        <v>15</v>
      </c>
      <c r="B279" s="423">
        <v>2</v>
      </c>
      <c r="C279" s="418" t="s">
        <v>61</v>
      </c>
      <c r="D279" s="419">
        <v>0</v>
      </c>
      <c r="E279" s="419">
        <v>215</v>
      </c>
      <c r="F279" s="419">
        <v>746</v>
      </c>
      <c r="G279" s="419">
        <v>1292</v>
      </c>
      <c r="H279" s="419">
        <v>1852</v>
      </c>
      <c r="I279" s="419">
        <v>2425</v>
      </c>
      <c r="J279" s="419">
        <v>3015</v>
      </c>
      <c r="K279" s="419">
        <v>3621</v>
      </c>
      <c r="L279" s="419">
        <v>4244</v>
      </c>
      <c r="M279" s="419">
        <v>4884</v>
      </c>
      <c r="N279" s="419">
        <v>5541</v>
      </c>
      <c r="O279" s="419">
        <v>5666</v>
      </c>
      <c r="P279" s="419">
        <v>5792</v>
      </c>
      <c r="Q279" s="419">
        <v>5920</v>
      </c>
      <c r="R279" s="419">
        <v>6049</v>
      </c>
      <c r="S279" s="419">
        <v>6176</v>
      </c>
      <c r="T279" s="419">
        <v>6305</v>
      </c>
      <c r="U279" s="419">
        <v>6434</v>
      </c>
      <c r="V279" s="419">
        <v>6562</v>
      </c>
      <c r="W279" s="419">
        <v>6691</v>
      </c>
      <c r="X279" s="419">
        <v>6821</v>
      </c>
      <c r="Y279" s="419">
        <v>6950</v>
      </c>
      <c r="Z279" s="419">
        <v>7079</v>
      </c>
      <c r="AA279" s="419">
        <v>7206</v>
      </c>
      <c r="AB279" s="419">
        <v>7332</v>
      </c>
      <c r="AC279" s="419">
        <v>7456</v>
      </c>
      <c r="AD279" s="419">
        <v>7579</v>
      </c>
      <c r="AE279" s="419">
        <v>7700</v>
      </c>
      <c r="AF279" s="419">
        <v>7820</v>
      </c>
      <c r="AG279" s="419">
        <v>7937</v>
      </c>
      <c r="AH279" s="419">
        <v>8052</v>
      </c>
      <c r="AI279" s="419">
        <v>8164</v>
      </c>
      <c r="AJ279" s="419">
        <v>8274</v>
      </c>
      <c r="AK279" s="419">
        <v>8380</v>
      </c>
      <c r="AL279" s="419">
        <v>8482</v>
      </c>
      <c r="AM279" s="419">
        <v>8581</v>
      </c>
      <c r="AN279" s="419">
        <v>8676</v>
      </c>
      <c r="AO279" s="419">
        <v>8768</v>
      </c>
      <c r="AP279" s="419">
        <v>8855</v>
      </c>
      <c r="AQ279" s="419">
        <v>8938</v>
      </c>
      <c r="AR279" s="419">
        <v>9017</v>
      </c>
      <c r="AS279" s="419">
        <v>9091</v>
      </c>
      <c r="AT279" s="419">
        <v>9162</v>
      </c>
      <c r="AU279" s="419">
        <v>9229</v>
      </c>
      <c r="AV279" s="419">
        <v>9292</v>
      </c>
      <c r="AW279" s="419">
        <v>9351</v>
      </c>
      <c r="AX279" s="419">
        <v>9407</v>
      </c>
      <c r="AY279" s="419">
        <v>9459</v>
      </c>
      <c r="AZ279" s="419">
        <v>9510</v>
      </c>
      <c r="BA279" s="419">
        <v>9560</v>
      </c>
      <c r="BB279" s="419">
        <v>9612</v>
      </c>
      <c r="BC279" s="419">
        <v>9665</v>
      </c>
      <c r="BD279" s="419">
        <v>9726</v>
      </c>
      <c r="BE279" s="419">
        <v>9815</v>
      </c>
      <c r="BF279" s="419">
        <v>0</v>
      </c>
      <c r="BG279" s="419">
        <v>0</v>
      </c>
      <c r="BH279" s="419">
        <v>0</v>
      </c>
      <c r="BI279" s="419">
        <v>0</v>
      </c>
      <c r="BJ279" s="419">
        <v>0</v>
      </c>
      <c r="BK279" s="419">
        <v>0</v>
      </c>
      <c r="BL279" s="419">
        <v>0</v>
      </c>
      <c r="BM279" s="419">
        <v>0</v>
      </c>
      <c r="BN279" s="419">
        <v>0</v>
      </c>
      <c r="BO279" s="419">
        <v>0</v>
      </c>
      <c r="BP279" s="419">
        <v>0</v>
      </c>
      <c r="BQ279" s="419">
        <v>0</v>
      </c>
      <c r="BR279" s="419">
        <v>0</v>
      </c>
      <c r="BS279" s="419">
        <v>0</v>
      </c>
      <c r="BT279" s="419">
        <v>0</v>
      </c>
      <c r="BU279" s="419">
        <v>0</v>
      </c>
      <c r="BV279" s="419">
        <v>0</v>
      </c>
      <c r="BW279" s="419">
        <v>0</v>
      </c>
      <c r="BX279" s="419">
        <v>0</v>
      </c>
      <c r="BY279" s="419">
        <v>0</v>
      </c>
      <c r="BZ279" s="419">
        <v>0</v>
      </c>
      <c r="CA279" s="419">
        <v>0</v>
      </c>
      <c r="CB279" s="419">
        <v>0</v>
      </c>
      <c r="CC279" s="419">
        <v>0</v>
      </c>
      <c r="CD279" s="419">
        <v>0</v>
      </c>
      <c r="CE279" s="419">
        <v>0</v>
      </c>
      <c r="CF279" s="419">
        <v>0</v>
      </c>
      <c r="CG279" s="419">
        <v>0</v>
      </c>
      <c r="CH279" s="419">
        <v>0</v>
      </c>
      <c r="CI279" s="419">
        <v>0</v>
      </c>
      <c r="CJ279" s="419">
        <v>0</v>
      </c>
      <c r="CK279" s="419">
        <v>0</v>
      </c>
      <c r="CL279" s="419">
        <v>0</v>
      </c>
      <c r="CM279" s="419">
        <v>0</v>
      </c>
      <c r="CN279" s="419">
        <v>0</v>
      </c>
      <c r="CO279" s="419">
        <v>0</v>
      </c>
      <c r="CP279" s="419">
        <v>0</v>
      </c>
      <c r="CQ279" s="419">
        <v>0</v>
      </c>
      <c r="CR279" s="419">
        <v>0</v>
      </c>
      <c r="CS279" s="419">
        <v>0</v>
      </c>
      <c r="CT279" s="419">
        <v>0</v>
      </c>
      <c r="CU279" s="419">
        <v>0</v>
      </c>
      <c r="CV279" s="419">
        <v>0</v>
      </c>
      <c r="CW279" s="419">
        <v>0</v>
      </c>
      <c r="CX279" s="419">
        <v>0</v>
      </c>
      <c r="CY279" s="419">
        <v>0</v>
      </c>
      <c r="CZ279" s="419">
        <v>0</v>
      </c>
      <c r="DA279" s="419">
        <v>0</v>
      </c>
      <c r="DB279" s="419">
        <v>0</v>
      </c>
      <c r="DC279" s="419">
        <v>0</v>
      </c>
      <c r="DD279" s="419">
        <v>0</v>
      </c>
      <c r="DE279" s="419">
        <v>0</v>
      </c>
      <c r="DF279" s="419">
        <v>0</v>
      </c>
      <c r="DG279" s="419">
        <v>0</v>
      </c>
      <c r="DH279" s="419">
        <v>0</v>
      </c>
      <c r="DI279" s="419">
        <v>0</v>
      </c>
      <c r="DJ279" s="419">
        <v>0</v>
      </c>
      <c r="DK279" s="416"/>
    </row>
    <row r="280" spans="1:115" s="420" customFormat="1" ht="16.149999999999999" hidden="1">
      <c r="A280" s="423" t="s">
        <v>15</v>
      </c>
      <c r="B280" s="423">
        <v>2</v>
      </c>
      <c r="C280" s="418" t="s">
        <v>62</v>
      </c>
      <c r="D280" s="419">
        <v>0</v>
      </c>
      <c r="E280" s="419">
        <v>220</v>
      </c>
      <c r="F280" s="419">
        <v>763</v>
      </c>
      <c r="G280" s="419">
        <v>1321</v>
      </c>
      <c r="H280" s="419">
        <v>1893</v>
      </c>
      <c r="I280" s="419">
        <v>2480</v>
      </c>
      <c r="J280" s="419">
        <v>3083</v>
      </c>
      <c r="K280" s="419">
        <v>3703</v>
      </c>
      <c r="L280" s="419">
        <v>4340</v>
      </c>
      <c r="M280" s="419">
        <v>4994</v>
      </c>
      <c r="N280" s="419">
        <v>5666</v>
      </c>
      <c r="O280" s="419">
        <v>5792</v>
      </c>
      <c r="P280" s="419">
        <v>5920</v>
      </c>
      <c r="Q280" s="419">
        <v>6049</v>
      </c>
      <c r="R280" s="419">
        <v>6176</v>
      </c>
      <c r="S280" s="419">
        <v>6305</v>
      </c>
      <c r="T280" s="419">
        <v>6434</v>
      </c>
      <c r="U280" s="419">
        <v>6562</v>
      </c>
      <c r="V280" s="419">
        <v>6691</v>
      </c>
      <c r="W280" s="419">
        <v>6821</v>
      </c>
      <c r="X280" s="419">
        <v>6950</v>
      </c>
      <c r="Y280" s="419">
        <v>7079</v>
      </c>
      <c r="Z280" s="419">
        <v>7206</v>
      </c>
      <c r="AA280" s="419">
        <v>7332</v>
      </c>
      <c r="AB280" s="419">
        <v>7456</v>
      </c>
      <c r="AC280" s="419">
        <v>7579</v>
      </c>
      <c r="AD280" s="419">
        <v>7700</v>
      </c>
      <c r="AE280" s="419">
        <v>7820</v>
      </c>
      <c r="AF280" s="419">
        <v>7937</v>
      </c>
      <c r="AG280" s="419">
        <v>8052</v>
      </c>
      <c r="AH280" s="419">
        <v>8164</v>
      </c>
      <c r="AI280" s="419">
        <v>8274</v>
      </c>
      <c r="AJ280" s="419">
        <v>8380</v>
      </c>
      <c r="AK280" s="419">
        <v>8482</v>
      </c>
      <c r="AL280" s="419">
        <v>8581</v>
      </c>
      <c r="AM280" s="419">
        <v>8676</v>
      </c>
      <c r="AN280" s="419">
        <v>8768</v>
      </c>
      <c r="AO280" s="419">
        <v>8855</v>
      </c>
      <c r="AP280" s="419">
        <v>8938</v>
      </c>
      <c r="AQ280" s="419">
        <v>9017</v>
      </c>
      <c r="AR280" s="419">
        <v>9091</v>
      </c>
      <c r="AS280" s="419">
        <v>9162</v>
      </c>
      <c r="AT280" s="419">
        <v>9229</v>
      </c>
      <c r="AU280" s="419">
        <v>9292</v>
      </c>
      <c r="AV280" s="419">
        <v>9351</v>
      </c>
      <c r="AW280" s="419">
        <v>9407</v>
      </c>
      <c r="AX280" s="419">
        <v>9459</v>
      </c>
      <c r="AY280" s="419">
        <v>9510</v>
      </c>
      <c r="AZ280" s="419">
        <v>9560</v>
      </c>
      <c r="BA280" s="419">
        <v>9612</v>
      </c>
      <c r="BB280" s="419">
        <v>9665</v>
      </c>
      <c r="BC280" s="419">
        <v>9726</v>
      </c>
      <c r="BD280" s="419">
        <v>9815</v>
      </c>
      <c r="BE280" s="419">
        <v>0</v>
      </c>
      <c r="BF280" s="419">
        <v>0</v>
      </c>
      <c r="BG280" s="419">
        <v>0</v>
      </c>
      <c r="BH280" s="419">
        <v>0</v>
      </c>
      <c r="BI280" s="419">
        <v>0</v>
      </c>
      <c r="BJ280" s="419">
        <v>0</v>
      </c>
      <c r="BK280" s="419">
        <v>0</v>
      </c>
      <c r="BL280" s="419">
        <v>0</v>
      </c>
      <c r="BM280" s="419">
        <v>0</v>
      </c>
      <c r="BN280" s="419">
        <v>0</v>
      </c>
      <c r="BO280" s="419">
        <v>0</v>
      </c>
      <c r="BP280" s="419">
        <v>0</v>
      </c>
      <c r="BQ280" s="419">
        <v>0</v>
      </c>
      <c r="BR280" s="419">
        <v>0</v>
      </c>
      <c r="BS280" s="419">
        <v>0</v>
      </c>
      <c r="BT280" s="419">
        <v>0</v>
      </c>
      <c r="BU280" s="419">
        <v>0</v>
      </c>
      <c r="BV280" s="419">
        <v>0</v>
      </c>
      <c r="BW280" s="419">
        <v>0</v>
      </c>
      <c r="BX280" s="419">
        <v>0</v>
      </c>
      <c r="BY280" s="419">
        <v>0</v>
      </c>
      <c r="BZ280" s="419">
        <v>0</v>
      </c>
      <c r="CA280" s="419">
        <v>0</v>
      </c>
      <c r="CB280" s="419">
        <v>0</v>
      </c>
      <c r="CC280" s="419">
        <v>0</v>
      </c>
      <c r="CD280" s="419">
        <v>0</v>
      </c>
      <c r="CE280" s="419">
        <v>0</v>
      </c>
      <c r="CF280" s="419">
        <v>0</v>
      </c>
      <c r="CG280" s="419">
        <v>0</v>
      </c>
      <c r="CH280" s="419">
        <v>0</v>
      </c>
      <c r="CI280" s="419">
        <v>0</v>
      </c>
      <c r="CJ280" s="419">
        <v>0</v>
      </c>
      <c r="CK280" s="419">
        <v>0</v>
      </c>
      <c r="CL280" s="419">
        <v>0</v>
      </c>
      <c r="CM280" s="419">
        <v>0</v>
      </c>
      <c r="CN280" s="419">
        <v>0</v>
      </c>
      <c r="CO280" s="419">
        <v>0</v>
      </c>
      <c r="CP280" s="419">
        <v>0</v>
      </c>
      <c r="CQ280" s="419">
        <v>0</v>
      </c>
      <c r="CR280" s="419">
        <v>0</v>
      </c>
      <c r="CS280" s="419">
        <v>0</v>
      </c>
      <c r="CT280" s="419">
        <v>0</v>
      </c>
      <c r="CU280" s="419">
        <v>0</v>
      </c>
      <c r="CV280" s="419">
        <v>0</v>
      </c>
      <c r="CW280" s="419">
        <v>0</v>
      </c>
      <c r="CX280" s="419">
        <v>0</v>
      </c>
      <c r="CY280" s="419">
        <v>0</v>
      </c>
      <c r="CZ280" s="419">
        <v>0</v>
      </c>
      <c r="DA280" s="419">
        <v>0</v>
      </c>
      <c r="DB280" s="419">
        <v>0</v>
      </c>
      <c r="DC280" s="419">
        <v>0</v>
      </c>
      <c r="DD280" s="419">
        <v>0</v>
      </c>
      <c r="DE280" s="419">
        <v>0</v>
      </c>
      <c r="DF280" s="419">
        <v>0</v>
      </c>
      <c r="DG280" s="419">
        <v>0</v>
      </c>
      <c r="DH280" s="419">
        <v>0</v>
      </c>
      <c r="DI280" s="419">
        <v>0</v>
      </c>
      <c r="DJ280" s="419">
        <v>0</v>
      </c>
      <c r="DK280" s="416"/>
    </row>
    <row r="281" spans="1:115" s="420" customFormat="1" ht="16.149999999999999" hidden="1">
      <c r="A281" s="423" t="s">
        <v>15</v>
      </c>
      <c r="B281" s="423">
        <v>2</v>
      </c>
      <c r="C281" s="418" t="s">
        <v>63</v>
      </c>
      <c r="D281" s="419">
        <v>0</v>
      </c>
      <c r="E281" s="419">
        <v>224</v>
      </c>
      <c r="F281" s="419">
        <v>781</v>
      </c>
      <c r="G281" s="419">
        <v>1350</v>
      </c>
      <c r="H281" s="419">
        <v>1935</v>
      </c>
      <c r="I281" s="419">
        <v>2536</v>
      </c>
      <c r="J281" s="419">
        <v>3153</v>
      </c>
      <c r="K281" s="419">
        <v>3787</v>
      </c>
      <c r="L281" s="419">
        <v>4436</v>
      </c>
      <c r="M281" s="419">
        <v>5104</v>
      </c>
      <c r="N281" s="419">
        <v>5792</v>
      </c>
      <c r="O281" s="419">
        <v>5920</v>
      </c>
      <c r="P281" s="419">
        <v>6049</v>
      </c>
      <c r="Q281" s="419">
        <v>6176</v>
      </c>
      <c r="R281" s="419">
        <v>6305</v>
      </c>
      <c r="S281" s="419">
        <v>6434</v>
      </c>
      <c r="T281" s="419">
        <v>6562</v>
      </c>
      <c r="U281" s="419">
        <v>6691</v>
      </c>
      <c r="V281" s="419">
        <v>6821</v>
      </c>
      <c r="W281" s="419">
        <v>6950</v>
      </c>
      <c r="X281" s="419">
        <v>7079</v>
      </c>
      <c r="Y281" s="419">
        <v>7206</v>
      </c>
      <c r="Z281" s="419">
        <v>7332</v>
      </c>
      <c r="AA281" s="419">
        <v>7456</v>
      </c>
      <c r="AB281" s="419">
        <v>7579</v>
      </c>
      <c r="AC281" s="419">
        <v>7700</v>
      </c>
      <c r="AD281" s="419">
        <v>7820</v>
      </c>
      <c r="AE281" s="419">
        <v>7937</v>
      </c>
      <c r="AF281" s="419">
        <v>8052</v>
      </c>
      <c r="AG281" s="419">
        <v>8164</v>
      </c>
      <c r="AH281" s="419">
        <v>8274</v>
      </c>
      <c r="AI281" s="419">
        <v>8380</v>
      </c>
      <c r="AJ281" s="419">
        <v>8482</v>
      </c>
      <c r="AK281" s="419">
        <v>8581</v>
      </c>
      <c r="AL281" s="419">
        <v>8676</v>
      </c>
      <c r="AM281" s="419">
        <v>8768</v>
      </c>
      <c r="AN281" s="419">
        <v>8855</v>
      </c>
      <c r="AO281" s="419">
        <v>8938</v>
      </c>
      <c r="AP281" s="419">
        <v>9017</v>
      </c>
      <c r="AQ281" s="419">
        <v>9091</v>
      </c>
      <c r="AR281" s="419">
        <v>9162</v>
      </c>
      <c r="AS281" s="419">
        <v>9229</v>
      </c>
      <c r="AT281" s="419">
        <v>9292</v>
      </c>
      <c r="AU281" s="419">
        <v>9351</v>
      </c>
      <c r="AV281" s="419">
        <v>9407</v>
      </c>
      <c r="AW281" s="419">
        <v>9459</v>
      </c>
      <c r="AX281" s="419">
        <v>9510</v>
      </c>
      <c r="AY281" s="419">
        <v>9560</v>
      </c>
      <c r="AZ281" s="419">
        <v>9612</v>
      </c>
      <c r="BA281" s="419">
        <v>9665</v>
      </c>
      <c r="BB281" s="419">
        <v>9726</v>
      </c>
      <c r="BC281" s="419">
        <v>9815</v>
      </c>
      <c r="BD281" s="419">
        <v>0</v>
      </c>
      <c r="BE281" s="419">
        <v>0</v>
      </c>
      <c r="BF281" s="419">
        <v>0</v>
      </c>
      <c r="BG281" s="419">
        <v>0</v>
      </c>
      <c r="BH281" s="419">
        <v>0</v>
      </c>
      <c r="BI281" s="419">
        <v>0</v>
      </c>
      <c r="BJ281" s="419">
        <v>0</v>
      </c>
      <c r="BK281" s="419">
        <v>0</v>
      </c>
      <c r="BL281" s="419">
        <v>0</v>
      </c>
      <c r="BM281" s="419">
        <v>0</v>
      </c>
      <c r="BN281" s="419">
        <v>0</v>
      </c>
      <c r="BO281" s="419">
        <v>0</v>
      </c>
      <c r="BP281" s="419">
        <v>0</v>
      </c>
      <c r="BQ281" s="419">
        <v>0</v>
      </c>
      <c r="BR281" s="419">
        <v>0</v>
      </c>
      <c r="BS281" s="419">
        <v>0</v>
      </c>
      <c r="BT281" s="419">
        <v>0</v>
      </c>
      <c r="BU281" s="419">
        <v>0</v>
      </c>
      <c r="BV281" s="419">
        <v>0</v>
      </c>
      <c r="BW281" s="419">
        <v>0</v>
      </c>
      <c r="BX281" s="419">
        <v>0</v>
      </c>
      <c r="BY281" s="419">
        <v>0</v>
      </c>
      <c r="BZ281" s="419">
        <v>0</v>
      </c>
      <c r="CA281" s="419">
        <v>0</v>
      </c>
      <c r="CB281" s="419">
        <v>0</v>
      </c>
      <c r="CC281" s="419">
        <v>0</v>
      </c>
      <c r="CD281" s="419">
        <v>0</v>
      </c>
      <c r="CE281" s="419">
        <v>0</v>
      </c>
      <c r="CF281" s="419">
        <v>0</v>
      </c>
      <c r="CG281" s="419">
        <v>0</v>
      </c>
      <c r="CH281" s="419">
        <v>0</v>
      </c>
      <c r="CI281" s="419">
        <v>0</v>
      </c>
      <c r="CJ281" s="419">
        <v>0</v>
      </c>
      <c r="CK281" s="419">
        <v>0</v>
      </c>
      <c r="CL281" s="419">
        <v>0</v>
      </c>
      <c r="CM281" s="419">
        <v>0</v>
      </c>
      <c r="CN281" s="419">
        <v>0</v>
      </c>
      <c r="CO281" s="419">
        <v>0</v>
      </c>
      <c r="CP281" s="419">
        <v>0</v>
      </c>
      <c r="CQ281" s="419">
        <v>0</v>
      </c>
      <c r="CR281" s="419">
        <v>0</v>
      </c>
      <c r="CS281" s="419">
        <v>0</v>
      </c>
      <c r="CT281" s="419">
        <v>0</v>
      </c>
      <c r="CU281" s="419">
        <v>0</v>
      </c>
      <c r="CV281" s="419">
        <v>0</v>
      </c>
      <c r="CW281" s="419">
        <v>0</v>
      </c>
      <c r="CX281" s="419">
        <v>0</v>
      </c>
      <c r="CY281" s="419">
        <v>0</v>
      </c>
      <c r="CZ281" s="419">
        <v>0</v>
      </c>
      <c r="DA281" s="419">
        <v>0</v>
      </c>
      <c r="DB281" s="419">
        <v>0</v>
      </c>
      <c r="DC281" s="419">
        <v>0</v>
      </c>
      <c r="DD281" s="419">
        <v>0</v>
      </c>
      <c r="DE281" s="419">
        <v>0</v>
      </c>
      <c r="DF281" s="419">
        <v>0</v>
      </c>
      <c r="DG281" s="419">
        <v>0</v>
      </c>
      <c r="DH281" s="419">
        <v>0</v>
      </c>
      <c r="DI281" s="419">
        <v>0</v>
      </c>
      <c r="DJ281" s="419">
        <v>0</v>
      </c>
      <c r="DK281" s="416"/>
    </row>
    <row r="282" spans="1:115" s="420" customFormat="1" ht="16.149999999999999" hidden="1">
      <c r="A282" s="423" t="s">
        <v>15</v>
      </c>
      <c r="B282" s="423">
        <v>2</v>
      </c>
      <c r="C282" s="418" t="s">
        <v>64</v>
      </c>
      <c r="D282" s="419">
        <v>0</v>
      </c>
      <c r="E282" s="419">
        <v>229</v>
      </c>
      <c r="F282" s="419">
        <v>797</v>
      </c>
      <c r="G282" s="419">
        <v>1379</v>
      </c>
      <c r="H282" s="419">
        <v>1977</v>
      </c>
      <c r="I282" s="419">
        <v>2592</v>
      </c>
      <c r="J282" s="419">
        <v>3223</v>
      </c>
      <c r="K282" s="419">
        <v>3868</v>
      </c>
      <c r="L282" s="419">
        <v>4533</v>
      </c>
      <c r="M282" s="419">
        <v>5216</v>
      </c>
      <c r="N282" s="419">
        <v>5920</v>
      </c>
      <c r="O282" s="419">
        <v>6049</v>
      </c>
      <c r="P282" s="419">
        <v>6176</v>
      </c>
      <c r="Q282" s="419">
        <v>6305</v>
      </c>
      <c r="R282" s="419">
        <v>6434</v>
      </c>
      <c r="S282" s="419">
        <v>6562</v>
      </c>
      <c r="T282" s="419">
        <v>6691</v>
      </c>
      <c r="U282" s="419">
        <v>6821</v>
      </c>
      <c r="V282" s="419">
        <v>6950</v>
      </c>
      <c r="W282" s="419">
        <v>7079</v>
      </c>
      <c r="X282" s="419">
        <v>7206</v>
      </c>
      <c r="Y282" s="419">
        <v>7332</v>
      </c>
      <c r="Z282" s="419">
        <v>7456</v>
      </c>
      <c r="AA282" s="419">
        <v>7579</v>
      </c>
      <c r="AB282" s="419">
        <v>7700</v>
      </c>
      <c r="AC282" s="419">
        <v>7820</v>
      </c>
      <c r="AD282" s="419">
        <v>7937</v>
      </c>
      <c r="AE282" s="419">
        <v>8052</v>
      </c>
      <c r="AF282" s="419">
        <v>8164</v>
      </c>
      <c r="AG282" s="419">
        <v>8274</v>
      </c>
      <c r="AH282" s="419">
        <v>8380</v>
      </c>
      <c r="AI282" s="419">
        <v>8482</v>
      </c>
      <c r="AJ282" s="419">
        <v>8581</v>
      </c>
      <c r="AK282" s="419">
        <v>8676</v>
      </c>
      <c r="AL282" s="419">
        <v>8768</v>
      </c>
      <c r="AM282" s="419">
        <v>8855</v>
      </c>
      <c r="AN282" s="419">
        <v>8938</v>
      </c>
      <c r="AO282" s="419">
        <v>9017</v>
      </c>
      <c r="AP282" s="419">
        <v>9091</v>
      </c>
      <c r="AQ282" s="419">
        <v>9162</v>
      </c>
      <c r="AR282" s="419">
        <v>9229</v>
      </c>
      <c r="AS282" s="419">
        <v>9292</v>
      </c>
      <c r="AT282" s="419">
        <v>9351</v>
      </c>
      <c r="AU282" s="419">
        <v>9407</v>
      </c>
      <c r="AV282" s="419">
        <v>9459</v>
      </c>
      <c r="AW282" s="419">
        <v>9510</v>
      </c>
      <c r="AX282" s="419">
        <v>9560</v>
      </c>
      <c r="AY282" s="419">
        <v>9612</v>
      </c>
      <c r="AZ282" s="419">
        <v>9665</v>
      </c>
      <c r="BA282" s="419">
        <v>9726</v>
      </c>
      <c r="BB282" s="419">
        <v>9815</v>
      </c>
      <c r="BC282" s="419">
        <v>0</v>
      </c>
      <c r="BD282" s="419">
        <v>0</v>
      </c>
      <c r="BE282" s="419">
        <v>0</v>
      </c>
      <c r="BF282" s="419">
        <v>0</v>
      </c>
      <c r="BG282" s="419">
        <v>0</v>
      </c>
      <c r="BH282" s="419">
        <v>0</v>
      </c>
      <c r="BI282" s="419">
        <v>0</v>
      </c>
      <c r="BJ282" s="419">
        <v>0</v>
      </c>
      <c r="BK282" s="419">
        <v>0</v>
      </c>
      <c r="BL282" s="419">
        <v>0</v>
      </c>
      <c r="BM282" s="419">
        <v>0</v>
      </c>
      <c r="BN282" s="419">
        <v>0</v>
      </c>
      <c r="BO282" s="419">
        <v>0</v>
      </c>
      <c r="BP282" s="419">
        <v>0</v>
      </c>
      <c r="BQ282" s="419">
        <v>0</v>
      </c>
      <c r="BR282" s="419">
        <v>0</v>
      </c>
      <c r="BS282" s="419">
        <v>0</v>
      </c>
      <c r="BT282" s="419">
        <v>0</v>
      </c>
      <c r="BU282" s="419">
        <v>0</v>
      </c>
      <c r="BV282" s="419">
        <v>0</v>
      </c>
      <c r="BW282" s="419">
        <v>0</v>
      </c>
      <c r="BX282" s="419">
        <v>0</v>
      </c>
      <c r="BY282" s="419">
        <v>0</v>
      </c>
      <c r="BZ282" s="419">
        <v>0</v>
      </c>
      <c r="CA282" s="419">
        <v>0</v>
      </c>
      <c r="CB282" s="419">
        <v>0</v>
      </c>
      <c r="CC282" s="419">
        <v>0</v>
      </c>
      <c r="CD282" s="419">
        <v>0</v>
      </c>
      <c r="CE282" s="419">
        <v>0</v>
      </c>
      <c r="CF282" s="419">
        <v>0</v>
      </c>
      <c r="CG282" s="419">
        <v>0</v>
      </c>
      <c r="CH282" s="419">
        <v>0</v>
      </c>
      <c r="CI282" s="419">
        <v>0</v>
      </c>
      <c r="CJ282" s="419">
        <v>0</v>
      </c>
      <c r="CK282" s="419">
        <v>0</v>
      </c>
      <c r="CL282" s="419">
        <v>0</v>
      </c>
      <c r="CM282" s="419">
        <v>0</v>
      </c>
      <c r="CN282" s="419">
        <v>0</v>
      </c>
      <c r="CO282" s="419">
        <v>0</v>
      </c>
      <c r="CP282" s="419">
        <v>0</v>
      </c>
      <c r="CQ282" s="419">
        <v>0</v>
      </c>
      <c r="CR282" s="419">
        <v>0</v>
      </c>
      <c r="CS282" s="419">
        <v>0</v>
      </c>
      <c r="CT282" s="419">
        <v>0</v>
      </c>
      <c r="CU282" s="419">
        <v>0</v>
      </c>
      <c r="CV282" s="419">
        <v>0</v>
      </c>
      <c r="CW282" s="419">
        <v>0</v>
      </c>
      <c r="CX282" s="419">
        <v>0</v>
      </c>
      <c r="CY282" s="419">
        <v>0</v>
      </c>
      <c r="CZ282" s="419">
        <v>0</v>
      </c>
      <c r="DA282" s="419">
        <v>0</v>
      </c>
      <c r="DB282" s="419">
        <v>0</v>
      </c>
      <c r="DC282" s="419">
        <v>0</v>
      </c>
      <c r="DD282" s="419">
        <v>0</v>
      </c>
      <c r="DE282" s="419">
        <v>0</v>
      </c>
      <c r="DF282" s="419">
        <v>0</v>
      </c>
      <c r="DG282" s="419">
        <v>0</v>
      </c>
      <c r="DH282" s="419">
        <v>0</v>
      </c>
      <c r="DI282" s="419">
        <v>0</v>
      </c>
      <c r="DJ282" s="419">
        <v>0</v>
      </c>
      <c r="DK282" s="416"/>
    </row>
    <row r="283" spans="1:115" s="420" customFormat="1" ht="16.149999999999999" hidden="1">
      <c r="A283" s="423" t="s">
        <v>15</v>
      </c>
      <c r="B283" s="423">
        <v>2</v>
      </c>
      <c r="C283" s="418" t="s">
        <v>65</v>
      </c>
      <c r="D283" s="419">
        <v>0</v>
      </c>
      <c r="E283" s="419">
        <v>234</v>
      </c>
      <c r="F283" s="419">
        <v>814</v>
      </c>
      <c r="G283" s="419">
        <v>1410</v>
      </c>
      <c r="H283" s="419">
        <v>2021</v>
      </c>
      <c r="I283" s="419">
        <v>2649</v>
      </c>
      <c r="J283" s="419">
        <v>3291</v>
      </c>
      <c r="K283" s="419">
        <v>3951</v>
      </c>
      <c r="L283" s="419">
        <v>4630</v>
      </c>
      <c r="M283" s="419">
        <v>5329</v>
      </c>
      <c r="N283" s="419">
        <v>6049</v>
      </c>
      <c r="O283" s="419">
        <v>6176</v>
      </c>
      <c r="P283" s="419">
        <v>6305</v>
      </c>
      <c r="Q283" s="419">
        <v>6434</v>
      </c>
      <c r="R283" s="419">
        <v>6562</v>
      </c>
      <c r="S283" s="419">
        <v>6691</v>
      </c>
      <c r="T283" s="419">
        <v>6821</v>
      </c>
      <c r="U283" s="419">
        <v>6950</v>
      </c>
      <c r="V283" s="419">
        <v>7079</v>
      </c>
      <c r="W283" s="419">
        <v>7206</v>
      </c>
      <c r="X283" s="419">
        <v>7332</v>
      </c>
      <c r="Y283" s="419">
        <v>7456</v>
      </c>
      <c r="Z283" s="419">
        <v>7579</v>
      </c>
      <c r="AA283" s="419">
        <v>7700</v>
      </c>
      <c r="AB283" s="419">
        <v>7820</v>
      </c>
      <c r="AC283" s="419">
        <v>7937</v>
      </c>
      <c r="AD283" s="419">
        <v>8052</v>
      </c>
      <c r="AE283" s="419">
        <v>8164</v>
      </c>
      <c r="AF283" s="419">
        <v>8274</v>
      </c>
      <c r="AG283" s="419">
        <v>8380</v>
      </c>
      <c r="AH283" s="419">
        <v>8482</v>
      </c>
      <c r="AI283" s="419">
        <v>8581</v>
      </c>
      <c r="AJ283" s="419">
        <v>8676</v>
      </c>
      <c r="AK283" s="419">
        <v>8768</v>
      </c>
      <c r="AL283" s="419">
        <v>8855</v>
      </c>
      <c r="AM283" s="419">
        <v>8938</v>
      </c>
      <c r="AN283" s="419">
        <v>9017</v>
      </c>
      <c r="AO283" s="419">
        <v>9091</v>
      </c>
      <c r="AP283" s="419">
        <v>9162</v>
      </c>
      <c r="AQ283" s="419">
        <v>9229</v>
      </c>
      <c r="AR283" s="419">
        <v>9292</v>
      </c>
      <c r="AS283" s="419">
        <v>9351</v>
      </c>
      <c r="AT283" s="419">
        <v>9407</v>
      </c>
      <c r="AU283" s="419">
        <v>9459</v>
      </c>
      <c r="AV283" s="419">
        <v>9510</v>
      </c>
      <c r="AW283" s="419">
        <v>9560</v>
      </c>
      <c r="AX283" s="419">
        <v>9612</v>
      </c>
      <c r="AY283" s="419">
        <v>9665</v>
      </c>
      <c r="AZ283" s="419">
        <v>9726</v>
      </c>
      <c r="BA283" s="419">
        <v>9815</v>
      </c>
      <c r="BB283" s="419">
        <v>0</v>
      </c>
      <c r="BC283" s="419">
        <v>0</v>
      </c>
      <c r="BD283" s="419">
        <v>0</v>
      </c>
      <c r="BE283" s="419">
        <v>0</v>
      </c>
      <c r="BF283" s="419">
        <v>0</v>
      </c>
      <c r="BG283" s="419">
        <v>0</v>
      </c>
      <c r="BH283" s="419">
        <v>0</v>
      </c>
      <c r="BI283" s="419">
        <v>0</v>
      </c>
      <c r="BJ283" s="419">
        <v>0</v>
      </c>
      <c r="BK283" s="419">
        <v>0</v>
      </c>
      <c r="BL283" s="419">
        <v>0</v>
      </c>
      <c r="BM283" s="419">
        <v>0</v>
      </c>
      <c r="BN283" s="419">
        <v>0</v>
      </c>
      <c r="BO283" s="419">
        <v>0</v>
      </c>
      <c r="BP283" s="419">
        <v>0</v>
      </c>
      <c r="BQ283" s="419">
        <v>0</v>
      </c>
      <c r="BR283" s="419">
        <v>0</v>
      </c>
      <c r="BS283" s="419">
        <v>0</v>
      </c>
      <c r="BT283" s="419">
        <v>0</v>
      </c>
      <c r="BU283" s="419">
        <v>0</v>
      </c>
      <c r="BV283" s="419">
        <v>0</v>
      </c>
      <c r="BW283" s="419">
        <v>0</v>
      </c>
      <c r="BX283" s="419">
        <v>0</v>
      </c>
      <c r="BY283" s="419">
        <v>0</v>
      </c>
      <c r="BZ283" s="419">
        <v>0</v>
      </c>
      <c r="CA283" s="419">
        <v>0</v>
      </c>
      <c r="CB283" s="419">
        <v>0</v>
      </c>
      <c r="CC283" s="419">
        <v>0</v>
      </c>
      <c r="CD283" s="419">
        <v>0</v>
      </c>
      <c r="CE283" s="419">
        <v>0</v>
      </c>
      <c r="CF283" s="419">
        <v>0</v>
      </c>
      <c r="CG283" s="419">
        <v>0</v>
      </c>
      <c r="CH283" s="419">
        <v>0</v>
      </c>
      <c r="CI283" s="419">
        <v>0</v>
      </c>
      <c r="CJ283" s="419">
        <v>0</v>
      </c>
      <c r="CK283" s="419">
        <v>0</v>
      </c>
      <c r="CL283" s="419">
        <v>0</v>
      </c>
      <c r="CM283" s="419">
        <v>0</v>
      </c>
      <c r="CN283" s="419">
        <v>0</v>
      </c>
      <c r="CO283" s="419">
        <v>0</v>
      </c>
      <c r="CP283" s="419">
        <v>0</v>
      </c>
      <c r="CQ283" s="419">
        <v>0</v>
      </c>
      <c r="CR283" s="419">
        <v>0</v>
      </c>
      <c r="CS283" s="419">
        <v>0</v>
      </c>
      <c r="CT283" s="419">
        <v>0</v>
      </c>
      <c r="CU283" s="419">
        <v>0</v>
      </c>
      <c r="CV283" s="419">
        <v>0</v>
      </c>
      <c r="CW283" s="419">
        <v>0</v>
      </c>
      <c r="CX283" s="419">
        <v>0</v>
      </c>
      <c r="CY283" s="419">
        <v>0</v>
      </c>
      <c r="CZ283" s="419">
        <v>0</v>
      </c>
      <c r="DA283" s="419">
        <v>0</v>
      </c>
      <c r="DB283" s="419">
        <v>0</v>
      </c>
      <c r="DC283" s="419">
        <v>0</v>
      </c>
      <c r="DD283" s="419">
        <v>0</v>
      </c>
      <c r="DE283" s="419">
        <v>0</v>
      </c>
      <c r="DF283" s="419">
        <v>0</v>
      </c>
      <c r="DG283" s="419">
        <v>0</v>
      </c>
      <c r="DH283" s="419">
        <v>0</v>
      </c>
      <c r="DI283" s="419">
        <v>0</v>
      </c>
      <c r="DJ283" s="419">
        <v>0</v>
      </c>
      <c r="DK283" s="416"/>
    </row>
    <row r="284" spans="1:115" s="420" customFormat="1" ht="16.149999999999999" hidden="1">
      <c r="A284" s="423" t="s">
        <v>15</v>
      </c>
      <c r="B284" s="423">
        <v>2</v>
      </c>
      <c r="C284" s="418" t="s">
        <v>66</v>
      </c>
      <c r="D284" s="419">
        <v>0</v>
      </c>
      <c r="E284" s="419">
        <v>239</v>
      </c>
      <c r="F284" s="419">
        <v>832</v>
      </c>
      <c r="G284" s="419">
        <v>1441</v>
      </c>
      <c r="H284" s="419">
        <v>2066</v>
      </c>
      <c r="I284" s="419">
        <v>2704</v>
      </c>
      <c r="J284" s="419">
        <v>3360</v>
      </c>
      <c r="K284" s="419">
        <v>4034</v>
      </c>
      <c r="L284" s="419">
        <v>4728</v>
      </c>
      <c r="M284" s="419">
        <v>5442</v>
      </c>
      <c r="N284" s="419">
        <v>6176</v>
      </c>
      <c r="O284" s="419">
        <v>6305</v>
      </c>
      <c r="P284" s="419">
        <v>6434</v>
      </c>
      <c r="Q284" s="419">
        <v>6562</v>
      </c>
      <c r="R284" s="419">
        <v>6691</v>
      </c>
      <c r="S284" s="419">
        <v>6821</v>
      </c>
      <c r="T284" s="419">
        <v>6950</v>
      </c>
      <c r="U284" s="419">
        <v>7079</v>
      </c>
      <c r="V284" s="419">
        <v>7206</v>
      </c>
      <c r="W284" s="419">
        <v>7332</v>
      </c>
      <c r="X284" s="419">
        <v>7456</v>
      </c>
      <c r="Y284" s="419">
        <v>7579</v>
      </c>
      <c r="Z284" s="419">
        <v>7700</v>
      </c>
      <c r="AA284" s="419">
        <v>7820</v>
      </c>
      <c r="AB284" s="419">
        <v>7937</v>
      </c>
      <c r="AC284" s="419">
        <v>8052</v>
      </c>
      <c r="AD284" s="419">
        <v>8164</v>
      </c>
      <c r="AE284" s="419">
        <v>8274</v>
      </c>
      <c r="AF284" s="419">
        <v>8380</v>
      </c>
      <c r="AG284" s="419">
        <v>8482</v>
      </c>
      <c r="AH284" s="419">
        <v>8581</v>
      </c>
      <c r="AI284" s="419">
        <v>8676</v>
      </c>
      <c r="AJ284" s="419">
        <v>8768</v>
      </c>
      <c r="AK284" s="419">
        <v>8855</v>
      </c>
      <c r="AL284" s="419">
        <v>8938</v>
      </c>
      <c r="AM284" s="419">
        <v>9017</v>
      </c>
      <c r="AN284" s="419">
        <v>9091</v>
      </c>
      <c r="AO284" s="419">
        <v>9162</v>
      </c>
      <c r="AP284" s="419">
        <v>9229</v>
      </c>
      <c r="AQ284" s="419">
        <v>9292</v>
      </c>
      <c r="AR284" s="419">
        <v>9351</v>
      </c>
      <c r="AS284" s="419">
        <v>9407</v>
      </c>
      <c r="AT284" s="419">
        <v>9459</v>
      </c>
      <c r="AU284" s="419">
        <v>9510</v>
      </c>
      <c r="AV284" s="419">
        <v>9560</v>
      </c>
      <c r="AW284" s="419">
        <v>9612</v>
      </c>
      <c r="AX284" s="419">
        <v>9665</v>
      </c>
      <c r="AY284" s="419">
        <v>9726</v>
      </c>
      <c r="AZ284" s="419">
        <v>9815</v>
      </c>
      <c r="BA284" s="419">
        <v>0</v>
      </c>
      <c r="BB284" s="419">
        <v>0</v>
      </c>
      <c r="BC284" s="419">
        <v>0</v>
      </c>
      <c r="BD284" s="419">
        <v>0</v>
      </c>
      <c r="BE284" s="419">
        <v>0</v>
      </c>
      <c r="BF284" s="419">
        <v>0</v>
      </c>
      <c r="BG284" s="419">
        <v>0</v>
      </c>
      <c r="BH284" s="419">
        <v>0</v>
      </c>
      <c r="BI284" s="419">
        <v>0</v>
      </c>
      <c r="BJ284" s="419">
        <v>0</v>
      </c>
      <c r="BK284" s="419">
        <v>0</v>
      </c>
      <c r="BL284" s="419">
        <v>0</v>
      </c>
      <c r="BM284" s="419">
        <v>0</v>
      </c>
      <c r="BN284" s="419">
        <v>0</v>
      </c>
      <c r="BO284" s="419">
        <v>0</v>
      </c>
      <c r="BP284" s="419">
        <v>0</v>
      </c>
      <c r="BQ284" s="419">
        <v>0</v>
      </c>
      <c r="BR284" s="419">
        <v>0</v>
      </c>
      <c r="BS284" s="419">
        <v>0</v>
      </c>
      <c r="BT284" s="419">
        <v>0</v>
      </c>
      <c r="BU284" s="419">
        <v>0</v>
      </c>
      <c r="BV284" s="419">
        <v>0</v>
      </c>
      <c r="BW284" s="419">
        <v>0</v>
      </c>
      <c r="BX284" s="419">
        <v>0</v>
      </c>
      <c r="BY284" s="419">
        <v>0</v>
      </c>
      <c r="BZ284" s="419">
        <v>0</v>
      </c>
      <c r="CA284" s="419">
        <v>0</v>
      </c>
      <c r="CB284" s="419">
        <v>0</v>
      </c>
      <c r="CC284" s="419">
        <v>0</v>
      </c>
      <c r="CD284" s="419">
        <v>0</v>
      </c>
      <c r="CE284" s="419">
        <v>0</v>
      </c>
      <c r="CF284" s="419">
        <v>0</v>
      </c>
      <c r="CG284" s="419">
        <v>0</v>
      </c>
      <c r="CH284" s="419">
        <v>0</v>
      </c>
      <c r="CI284" s="419">
        <v>0</v>
      </c>
      <c r="CJ284" s="419">
        <v>0</v>
      </c>
      <c r="CK284" s="419">
        <v>0</v>
      </c>
      <c r="CL284" s="419">
        <v>0</v>
      </c>
      <c r="CM284" s="419">
        <v>0</v>
      </c>
      <c r="CN284" s="419">
        <v>0</v>
      </c>
      <c r="CO284" s="419">
        <v>0</v>
      </c>
      <c r="CP284" s="419">
        <v>0</v>
      </c>
      <c r="CQ284" s="419">
        <v>0</v>
      </c>
      <c r="CR284" s="419">
        <v>0</v>
      </c>
      <c r="CS284" s="419">
        <v>0</v>
      </c>
      <c r="CT284" s="419">
        <v>0</v>
      </c>
      <c r="CU284" s="419">
        <v>0</v>
      </c>
      <c r="CV284" s="419">
        <v>0</v>
      </c>
      <c r="CW284" s="419">
        <v>0</v>
      </c>
      <c r="CX284" s="419">
        <v>0</v>
      </c>
      <c r="CY284" s="419">
        <v>0</v>
      </c>
      <c r="CZ284" s="419">
        <v>0</v>
      </c>
      <c r="DA284" s="419">
        <v>0</v>
      </c>
      <c r="DB284" s="419">
        <v>0</v>
      </c>
      <c r="DC284" s="419">
        <v>0</v>
      </c>
      <c r="DD284" s="419">
        <v>0</v>
      </c>
      <c r="DE284" s="419">
        <v>0</v>
      </c>
      <c r="DF284" s="419">
        <v>0</v>
      </c>
      <c r="DG284" s="419">
        <v>0</v>
      </c>
      <c r="DH284" s="419">
        <v>0</v>
      </c>
      <c r="DI284" s="419">
        <v>0</v>
      </c>
      <c r="DJ284" s="419">
        <v>0</v>
      </c>
      <c r="DK284" s="416"/>
    </row>
    <row r="285" spans="1:115" ht="16.7" hidden="1" customHeight="1">
      <c r="A285" s="423" t="s">
        <v>15</v>
      </c>
      <c r="B285" s="423">
        <v>2</v>
      </c>
      <c r="C285" s="418" t="s">
        <v>67</v>
      </c>
      <c r="D285" s="419">
        <v>0</v>
      </c>
      <c r="E285" s="419">
        <v>243</v>
      </c>
      <c r="F285" s="419">
        <v>850</v>
      </c>
      <c r="G285" s="419">
        <v>1472</v>
      </c>
      <c r="H285" s="419">
        <v>2107</v>
      </c>
      <c r="I285" s="419">
        <v>2759</v>
      </c>
      <c r="J285" s="419">
        <v>3429</v>
      </c>
      <c r="K285" s="419">
        <v>4118</v>
      </c>
      <c r="L285" s="419">
        <v>4826</v>
      </c>
      <c r="M285" s="419">
        <v>5554</v>
      </c>
      <c r="N285" s="419">
        <v>6305</v>
      </c>
      <c r="O285" s="419">
        <v>6434</v>
      </c>
      <c r="P285" s="419">
        <v>6562</v>
      </c>
      <c r="Q285" s="419">
        <v>6691</v>
      </c>
      <c r="R285" s="419">
        <v>6821</v>
      </c>
      <c r="S285" s="419">
        <v>6950</v>
      </c>
      <c r="T285" s="419">
        <v>7079</v>
      </c>
      <c r="U285" s="419">
        <v>7206</v>
      </c>
      <c r="V285" s="419">
        <v>7332</v>
      </c>
      <c r="W285" s="419">
        <v>7456</v>
      </c>
      <c r="X285" s="419">
        <v>7579</v>
      </c>
      <c r="Y285" s="419">
        <v>7700</v>
      </c>
      <c r="Z285" s="419">
        <v>7820</v>
      </c>
      <c r="AA285" s="419">
        <v>7937</v>
      </c>
      <c r="AB285" s="419">
        <v>8052</v>
      </c>
      <c r="AC285" s="419">
        <v>8164</v>
      </c>
      <c r="AD285" s="419">
        <v>8274</v>
      </c>
      <c r="AE285" s="419">
        <v>8380</v>
      </c>
      <c r="AF285" s="419">
        <v>8482</v>
      </c>
      <c r="AG285" s="419">
        <v>8581</v>
      </c>
      <c r="AH285" s="419">
        <v>8676</v>
      </c>
      <c r="AI285" s="419">
        <v>8768</v>
      </c>
      <c r="AJ285" s="419">
        <v>8855</v>
      </c>
      <c r="AK285" s="419">
        <v>8938</v>
      </c>
      <c r="AL285" s="419">
        <v>9017</v>
      </c>
      <c r="AM285" s="419">
        <v>9091</v>
      </c>
      <c r="AN285" s="419">
        <v>9162</v>
      </c>
      <c r="AO285" s="419">
        <v>9229</v>
      </c>
      <c r="AP285" s="419">
        <v>9292</v>
      </c>
      <c r="AQ285" s="419">
        <v>9351</v>
      </c>
      <c r="AR285" s="419">
        <v>9407</v>
      </c>
      <c r="AS285" s="419">
        <v>9459</v>
      </c>
      <c r="AT285" s="419">
        <v>9510</v>
      </c>
      <c r="AU285" s="419">
        <v>9560</v>
      </c>
      <c r="AV285" s="419">
        <v>9612</v>
      </c>
      <c r="AW285" s="419">
        <v>9665</v>
      </c>
      <c r="AX285" s="419">
        <v>9726</v>
      </c>
      <c r="AY285" s="419">
        <v>9815</v>
      </c>
      <c r="AZ285" s="419">
        <v>0</v>
      </c>
      <c r="BA285" s="419">
        <v>0</v>
      </c>
      <c r="BB285" s="419">
        <v>0</v>
      </c>
      <c r="BC285" s="419">
        <v>0</v>
      </c>
      <c r="BD285" s="419">
        <v>0</v>
      </c>
      <c r="BE285" s="419">
        <v>0</v>
      </c>
      <c r="BF285" s="419">
        <v>0</v>
      </c>
      <c r="BG285" s="419">
        <v>0</v>
      </c>
      <c r="BH285" s="419">
        <v>0</v>
      </c>
      <c r="BI285" s="419">
        <v>0</v>
      </c>
      <c r="BJ285" s="419">
        <v>0</v>
      </c>
      <c r="BK285" s="419">
        <v>0</v>
      </c>
      <c r="BL285" s="419">
        <v>0</v>
      </c>
      <c r="BM285" s="419">
        <v>0</v>
      </c>
      <c r="BN285" s="419">
        <v>0</v>
      </c>
      <c r="BO285" s="419">
        <v>0</v>
      </c>
      <c r="BP285" s="419">
        <v>0</v>
      </c>
      <c r="BQ285" s="419">
        <v>0</v>
      </c>
      <c r="BR285" s="419">
        <v>0</v>
      </c>
      <c r="BS285" s="419">
        <v>0</v>
      </c>
      <c r="BT285" s="419">
        <v>0</v>
      </c>
      <c r="BU285" s="419">
        <v>0</v>
      </c>
      <c r="BV285" s="419">
        <v>0</v>
      </c>
      <c r="BW285" s="419">
        <v>0</v>
      </c>
      <c r="BX285" s="419">
        <v>0</v>
      </c>
      <c r="BY285" s="419">
        <v>0</v>
      </c>
      <c r="BZ285" s="419">
        <v>0</v>
      </c>
      <c r="CA285" s="419">
        <v>0</v>
      </c>
      <c r="CB285" s="419">
        <v>0</v>
      </c>
      <c r="CC285" s="419">
        <v>0</v>
      </c>
      <c r="CD285" s="419">
        <v>0</v>
      </c>
      <c r="CE285" s="419">
        <v>0</v>
      </c>
      <c r="CF285" s="419">
        <v>0</v>
      </c>
      <c r="CG285" s="419">
        <v>0</v>
      </c>
      <c r="CH285" s="419">
        <v>0</v>
      </c>
      <c r="CI285" s="419">
        <v>0</v>
      </c>
      <c r="CJ285" s="419">
        <v>0</v>
      </c>
      <c r="CK285" s="419">
        <v>0</v>
      </c>
      <c r="CL285" s="419">
        <v>0</v>
      </c>
      <c r="CM285" s="419">
        <v>0</v>
      </c>
      <c r="CN285" s="419">
        <v>0</v>
      </c>
      <c r="CO285" s="419">
        <v>0</v>
      </c>
      <c r="CP285" s="419">
        <v>0</v>
      </c>
      <c r="CQ285" s="419">
        <v>0</v>
      </c>
      <c r="CR285" s="419">
        <v>0</v>
      </c>
      <c r="CS285" s="419">
        <v>0</v>
      </c>
      <c r="CT285" s="419">
        <v>0</v>
      </c>
      <c r="CU285" s="419">
        <v>0</v>
      </c>
      <c r="CV285" s="419">
        <v>0</v>
      </c>
      <c r="CW285" s="419">
        <v>0</v>
      </c>
      <c r="CX285" s="419">
        <v>0</v>
      </c>
      <c r="CY285" s="419">
        <v>0</v>
      </c>
      <c r="CZ285" s="419">
        <v>0</v>
      </c>
      <c r="DA285" s="419">
        <v>0</v>
      </c>
      <c r="DB285" s="419">
        <v>0</v>
      </c>
      <c r="DC285" s="419">
        <v>0</v>
      </c>
      <c r="DD285" s="419">
        <v>0</v>
      </c>
      <c r="DE285" s="419">
        <v>0</v>
      </c>
      <c r="DF285" s="419">
        <v>0</v>
      </c>
      <c r="DG285" s="419">
        <v>0</v>
      </c>
      <c r="DH285" s="419">
        <v>0</v>
      </c>
      <c r="DI285" s="419">
        <v>0</v>
      </c>
      <c r="DJ285" s="419">
        <v>0</v>
      </c>
    </row>
    <row r="286" spans="1:115" ht="16.7" hidden="1" customHeight="1">
      <c r="A286" s="423" t="s">
        <v>15</v>
      </c>
      <c r="B286" s="423">
        <v>2</v>
      </c>
      <c r="C286" s="418" t="s">
        <v>68</v>
      </c>
      <c r="D286" s="419">
        <v>0</v>
      </c>
      <c r="E286" s="419">
        <v>248</v>
      </c>
      <c r="F286" s="419">
        <v>867</v>
      </c>
      <c r="G286" s="419">
        <v>1499</v>
      </c>
      <c r="H286" s="419">
        <v>2148</v>
      </c>
      <c r="I286" s="419">
        <v>2814</v>
      </c>
      <c r="J286" s="419">
        <v>3498</v>
      </c>
      <c r="K286" s="419">
        <v>4201</v>
      </c>
      <c r="L286" s="419">
        <v>4922</v>
      </c>
      <c r="M286" s="419">
        <v>5666</v>
      </c>
      <c r="N286" s="419">
        <v>6434</v>
      </c>
      <c r="O286" s="419">
        <v>6562</v>
      </c>
      <c r="P286" s="419">
        <v>6691</v>
      </c>
      <c r="Q286" s="419">
        <v>6821</v>
      </c>
      <c r="R286" s="419">
        <v>6950</v>
      </c>
      <c r="S286" s="419">
        <v>7079</v>
      </c>
      <c r="T286" s="419">
        <v>7206</v>
      </c>
      <c r="U286" s="419">
        <v>7332</v>
      </c>
      <c r="V286" s="419">
        <v>7456</v>
      </c>
      <c r="W286" s="419">
        <v>7579</v>
      </c>
      <c r="X286" s="419">
        <v>7700</v>
      </c>
      <c r="Y286" s="419">
        <v>7820</v>
      </c>
      <c r="Z286" s="419">
        <v>7937</v>
      </c>
      <c r="AA286" s="419">
        <v>8052</v>
      </c>
      <c r="AB286" s="419">
        <v>8164</v>
      </c>
      <c r="AC286" s="419">
        <v>8274</v>
      </c>
      <c r="AD286" s="419">
        <v>8380</v>
      </c>
      <c r="AE286" s="419">
        <v>8482</v>
      </c>
      <c r="AF286" s="419">
        <v>8581</v>
      </c>
      <c r="AG286" s="419">
        <v>8676</v>
      </c>
      <c r="AH286" s="419">
        <v>8768</v>
      </c>
      <c r="AI286" s="419">
        <v>8855</v>
      </c>
      <c r="AJ286" s="419">
        <v>8938</v>
      </c>
      <c r="AK286" s="419">
        <v>9017</v>
      </c>
      <c r="AL286" s="419">
        <v>9091</v>
      </c>
      <c r="AM286" s="419">
        <v>9162</v>
      </c>
      <c r="AN286" s="419">
        <v>9229</v>
      </c>
      <c r="AO286" s="419">
        <v>9292</v>
      </c>
      <c r="AP286" s="419">
        <v>9351</v>
      </c>
      <c r="AQ286" s="419">
        <v>9407</v>
      </c>
      <c r="AR286" s="419">
        <v>9459</v>
      </c>
      <c r="AS286" s="419">
        <v>9510</v>
      </c>
      <c r="AT286" s="419">
        <v>9560</v>
      </c>
      <c r="AU286" s="419">
        <v>9612</v>
      </c>
      <c r="AV286" s="419">
        <v>9665</v>
      </c>
      <c r="AW286" s="419">
        <v>9726</v>
      </c>
      <c r="AX286" s="419">
        <v>9815</v>
      </c>
      <c r="AY286" s="419">
        <v>0</v>
      </c>
      <c r="AZ286" s="419">
        <v>0</v>
      </c>
      <c r="BA286" s="419">
        <v>0</v>
      </c>
      <c r="BB286" s="419">
        <v>0</v>
      </c>
      <c r="BC286" s="419">
        <v>0</v>
      </c>
      <c r="BD286" s="419">
        <v>0</v>
      </c>
      <c r="BE286" s="419">
        <v>0</v>
      </c>
      <c r="BF286" s="419">
        <v>0</v>
      </c>
      <c r="BG286" s="419">
        <v>0</v>
      </c>
      <c r="BH286" s="419">
        <v>0</v>
      </c>
      <c r="BI286" s="419">
        <v>0</v>
      </c>
      <c r="BJ286" s="419">
        <v>0</v>
      </c>
      <c r="BK286" s="419">
        <v>0</v>
      </c>
      <c r="BL286" s="419">
        <v>0</v>
      </c>
      <c r="BM286" s="419">
        <v>0</v>
      </c>
      <c r="BN286" s="419">
        <v>0</v>
      </c>
      <c r="BO286" s="419">
        <v>0</v>
      </c>
      <c r="BP286" s="419">
        <v>0</v>
      </c>
      <c r="BQ286" s="419">
        <v>0</v>
      </c>
      <c r="BR286" s="419">
        <v>0</v>
      </c>
      <c r="BS286" s="419">
        <v>0</v>
      </c>
      <c r="BT286" s="419">
        <v>0</v>
      </c>
      <c r="BU286" s="419">
        <v>0</v>
      </c>
      <c r="BV286" s="419">
        <v>0</v>
      </c>
      <c r="BW286" s="419">
        <v>0</v>
      </c>
      <c r="BX286" s="419">
        <v>0</v>
      </c>
      <c r="BY286" s="419">
        <v>0</v>
      </c>
      <c r="BZ286" s="419">
        <v>0</v>
      </c>
      <c r="CA286" s="419">
        <v>0</v>
      </c>
      <c r="CB286" s="419">
        <v>0</v>
      </c>
      <c r="CC286" s="419">
        <v>0</v>
      </c>
      <c r="CD286" s="419">
        <v>0</v>
      </c>
      <c r="CE286" s="419">
        <v>0</v>
      </c>
      <c r="CF286" s="419">
        <v>0</v>
      </c>
      <c r="CG286" s="419">
        <v>0</v>
      </c>
      <c r="CH286" s="419">
        <v>0</v>
      </c>
      <c r="CI286" s="419">
        <v>0</v>
      </c>
      <c r="CJ286" s="419">
        <v>0</v>
      </c>
      <c r="CK286" s="419">
        <v>0</v>
      </c>
      <c r="CL286" s="419">
        <v>0</v>
      </c>
      <c r="CM286" s="419">
        <v>0</v>
      </c>
      <c r="CN286" s="419">
        <v>0</v>
      </c>
      <c r="CO286" s="419">
        <v>0</v>
      </c>
      <c r="CP286" s="419">
        <v>0</v>
      </c>
      <c r="CQ286" s="419">
        <v>0</v>
      </c>
      <c r="CR286" s="419">
        <v>0</v>
      </c>
      <c r="CS286" s="419">
        <v>0</v>
      </c>
      <c r="CT286" s="419">
        <v>0</v>
      </c>
      <c r="CU286" s="419">
        <v>0</v>
      </c>
      <c r="CV286" s="419">
        <v>0</v>
      </c>
      <c r="CW286" s="419">
        <v>0</v>
      </c>
      <c r="CX286" s="419">
        <v>0</v>
      </c>
      <c r="CY286" s="419">
        <v>0</v>
      </c>
      <c r="CZ286" s="419">
        <v>0</v>
      </c>
      <c r="DA286" s="419">
        <v>0</v>
      </c>
      <c r="DB286" s="419">
        <v>0</v>
      </c>
      <c r="DC286" s="419">
        <v>0</v>
      </c>
      <c r="DD286" s="419">
        <v>0</v>
      </c>
      <c r="DE286" s="419">
        <v>0</v>
      </c>
      <c r="DF286" s="419">
        <v>0</v>
      </c>
      <c r="DG286" s="419">
        <v>0</v>
      </c>
      <c r="DH286" s="419">
        <v>0</v>
      </c>
      <c r="DI286" s="419">
        <v>0</v>
      </c>
      <c r="DJ286" s="419">
        <v>0</v>
      </c>
    </row>
    <row r="287" spans="1:115" ht="16.7" hidden="1" customHeight="1">
      <c r="A287" s="423" t="s">
        <v>15</v>
      </c>
      <c r="B287" s="423">
        <v>2</v>
      </c>
      <c r="C287" s="418" t="s">
        <v>69</v>
      </c>
      <c r="D287" s="419">
        <v>0</v>
      </c>
      <c r="E287" s="419">
        <v>252</v>
      </c>
      <c r="F287" s="419">
        <v>881</v>
      </c>
      <c r="G287" s="419">
        <v>1527</v>
      </c>
      <c r="H287" s="419">
        <v>2189</v>
      </c>
      <c r="I287" s="419">
        <v>2868</v>
      </c>
      <c r="J287" s="419">
        <v>3566</v>
      </c>
      <c r="K287" s="419">
        <v>4282</v>
      </c>
      <c r="L287" s="419">
        <v>5018</v>
      </c>
      <c r="M287" s="419">
        <v>5778</v>
      </c>
      <c r="N287" s="419">
        <v>6562</v>
      </c>
      <c r="O287" s="419">
        <v>6691</v>
      </c>
      <c r="P287" s="419">
        <v>6821</v>
      </c>
      <c r="Q287" s="419">
        <v>6950</v>
      </c>
      <c r="R287" s="419">
        <v>7079</v>
      </c>
      <c r="S287" s="419">
        <v>7206</v>
      </c>
      <c r="T287" s="419">
        <v>7332</v>
      </c>
      <c r="U287" s="419">
        <v>7456</v>
      </c>
      <c r="V287" s="419">
        <v>7579</v>
      </c>
      <c r="W287" s="419">
        <v>7700</v>
      </c>
      <c r="X287" s="419">
        <v>7820</v>
      </c>
      <c r="Y287" s="419">
        <v>7937</v>
      </c>
      <c r="Z287" s="419">
        <v>8052</v>
      </c>
      <c r="AA287" s="419">
        <v>8164</v>
      </c>
      <c r="AB287" s="419">
        <v>8274</v>
      </c>
      <c r="AC287" s="419">
        <v>8380</v>
      </c>
      <c r="AD287" s="419">
        <v>8482</v>
      </c>
      <c r="AE287" s="419">
        <v>8581</v>
      </c>
      <c r="AF287" s="419">
        <v>8676</v>
      </c>
      <c r="AG287" s="419">
        <v>8768</v>
      </c>
      <c r="AH287" s="419">
        <v>8855</v>
      </c>
      <c r="AI287" s="419">
        <v>8938</v>
      </c>
      <c r="AJ287" s="419">
        <v>9017</v>
      </c>
      <c r="AK287" s="419">
        <v>9091</v>
      </c>
      <c r="AL287" s="419">
        <v>9162</v>
      </c>
      <c r="AM287" s="419">
        <v>9229</v>
      </c>
      <c r="AN287" s="419">
        <v>9292</v>
      </c>
      <c r="AO287" s="419">
        <v>9351</v>
      </c>
      <c r="AP287" s="419">
        <v>9407</v>
      </c>
      <c r="AQ287" s="419">
        <v>9459</v>
      </c>
      <c r="AR287" s="419">
        <v>9510</v>
      </c>
      <c r="AS287" s="419">
        <v>9560</v>
      </c>
      <c r="AT287" s="419">
        <v>9612</v>
      </c>
      <c r="AU287" s="419">
        <v>9665</v>
      </c>
      <c r="AV287" s="419">
        <v>9726</v>
      </c>
      <c r="AW287" s="419">
        <v>9815</v>
      </c>
      <c r="AX287" s="419">
        <v>0</v>
      </c>
      <c r="AY287" s="419">
        <v>0</v>
      </c>
      <c r="AZ287" s="419">
        <v>0</v>
      </c>
      <c r="BA287" s="419">
        <v>0</v>
      </c>
      <c r="BB287" s="419">
        <v>0</v>
      </c>
      <c r="BC287" s="419">
        <v>0</v>
      </c>
      <c r="BD287" s="419">
        <v>0</v>
      </c>
      <c r="BE287" s="419">
        <v>0</v>
      </c>
      <c r="BF287" s="419">
        <v>0</v>
      </c>
      <c r="BG287" s="419">
        <v>0</v>
      </c>
      <c r="BH287" s="419">
        <v>0</v>
      </c>
      <c r="BI287" s="419">
        <v>0</v>
      </c>
      <c r="BJ287" s="419">
        <v>0</v>
      </c>
      <c r="BK287" s="419">
        <v>0</v>
      </c>
      <c r="BL287" s="419">
        <v>0</v>
      </c>
      <c r="BM287" s="419">
        <v>0</v>
      </c>
      <c r="BN287" s="419">
        <v>0</v>
      </c>
      <c r="BO287" s="419">
        <v>0</v>
      </c>
      <c r="BP287" s="419">
        <v>0</v>
      </c>
      <c r="BQ287" s="419">
        <v>0</v>
      </c>
      <c r="BR287" s="419">
        <v>0</v>
      </c>
      <c r="BS287" s="419">
        <v>0</v>
      </c>
      <c r="BT287" s="419">
        <v>0</v>
      </c>
      <c r="BU287" s="419">
        <v>0</v>
      </c>
      <c r="BV287" s="419">
        <v>0</v>
      </c>
      <c r="BW287" s="419">
        <v>0</v>
      </c>
      <c r="BX287" s="419">
        <v>0</v>
      </c>
      <c r="BY287" s="419">
        <v>0</v>
      </c>
      <c r="BZ287" s="419">
        <v>0</v>
      </c>
      <c r="CA287" s="419">
        <v>0</v>
      </c>
      <c r="CB287" s="419">
        <v>0</v>
      </c>
      <c r="CC287" s="419">
        <v>0</v>
      </c>
      <c r="CD287" s="419">
        <v>0</v>
      </c>
      <c r="CE287" s="419">
        <v>0</v>
      </c>
      <c r="CF287" s="419">
        <v>0</v>
      </c>
      <c r="CG287" s="419">
        <v>0</v>
      </c>
      <c r="CH287" s="419">
        <v>0</v>
      </c>
      <c r="CI287" s="419">
        <v>0</v>
      </c>
      <c r="CJ287" s="419">
        <v>0</v>
      </c>
      <c r="CK287" s="419">
        <v>0</v>
      </c>
      <c r="CL287" s="419">
        <v>0</v>
      </c>
      <c r="CM287" s="419">
        <v>0</v>
      </c>
      <c r="CN287" s="419">
        <v>0</v>
      </c>
      <c r="CO287" s="419">
        <v>0</v>
      </c>
      <c r="CP287" s="419">
        <v>0</v>
      </c>
      <c r="CQ287" s="419">
        <v>0</v>
      </c>
      <c r="CR287" s="419">
        <v>0</v>
      </c>
      <c r="CS287" s="419">
        <v>0</v>
      </c>
      <c r="CT287" s="419">
        <v>0</v>
      </c>
      <c r="CU287" s="419">
        <v>0</v>
      </c>
      <c r="CV287" s="419">
        <v>0</v>
      </c>
      <c r="CW287" s="419">
        <v>0</v>
      </c>
      <c r="CX287" s="419">
        <v>0</v>
      </c>
      <c r="CY287" s="419">
        <v>0</v>
      </c>
      <c r="CZ287" s="419">
        <v>0</v>
      </c>
      <c r="DA287" s="419">
        <v>0</v>
      </c>
      <c r="DB287" s="419">
        <v>0</v>
      </c>
      <c r="DC287" s="419">
        <v>0</v>
      </c>
      <c r="DD287" s="419">
        <v>0</v>
      </c>
      <c r="DE287" s="419">
        <v>0</v>
      </c>
      <c r="DF287" s="419">
        <v>0</v>
      </c>
      <c r="DG287" s="419">
        <v>0</v>
      </c>
      <c r="DH287" s="419">
        <v>0</v>
      </c>
      <c r="DI287" s="419">
        <v>0</v>
      </c>
      <c r="DJ287" s="419">
        <v>0</v>
      </c>
    </row>
    <row r="288" spans="1:115" ht="16.7" hidden="1" customHeight="1">
      <c r="A288" s="423" t="s">
        <v>15</v>
      </c>
      <c r="B288" s="423">
        <v>2</v>
      </c>
      <c r="C288" s="418" t="s">
        <v>70</v>
      </c>
      <c r="D288" s="419">
        <v>0</v>
      </c>
      <c r="E288" s="419">
        <v>257</v>
      </c>
      <c r="F288" s="419">
        <v>899</v>
      </c>
      <c r="G288" s="419">
        <v>1557</v>
      </c>
      <c r="H288" s="419">
        <v>2232</v>
      </c>
      <c r="I288" s="419">
        <v>2925</v>
      </c>
      <c r="J288" s="419">
        <v>3634</v>
      </c>
      <c r="K288" s="419">
        <v>4363</v>
      </c>
      <c r="L288" s="419">
        <v>5114</v>
      </c>
      <c r="M288" s="419">
        <v>5889</v>
      </c>
      <c r="N288" s="419">
        <v>6691</v>
      </c>
      <c r="O288" s="419">
        <v>6821</v>
      </c>
      <c r="P288" s="419">
        <v>6950</v>
      </c>
      <c r="Q288" s="419">
        <v>7079</v>
      </c>
      <c r="R288" s="419">
        <v>7206</v>
      </c>
      <c r="S288" s="419">
        <v>7332</v>
      </c>
      <c r="T288" s="419">
        <v>7456</v>
      </c>
      <c r="U288" s="419">
        <v>7579</v>
      </c>
      <c r="V288" s="419">
        <v>7700</v>
      </c>
      <c r="W288" s="419">
        <v>7820</v>
      </c>
      <c r="X288" s="419">
        <v>7937</v>
      </c>
      <c r="Y288" s="419">
        <v>8052</v>
      </c>
      <c r="Z288" s="419">
        <v>8164</v>
      </c>
      <c r="AA288" s="419">
        <v>8274</v>
      </c>
      <c r="AB288" s="419">
        <v>8380</v>
      </c>
      <c r="AC288" s="419">
        <v>8482</v>
      </c>
      <c r="AD288" s="419">
        <v>8581</v>
      </c>
      <c r="AE288" s="419">
        <v>8676</v>
      </c>
      <c r="AF288" s="419">
        <v>8768</v>
      </c>
      <c r="AG288" s="419">
        <v>8855</v>
      </c>
      <c r="AH288" s="419">
        <v>8938</v>
      </c>
      <c r="AI288" s="419">
        <v>9017</v>
      </c>
      <c r="AJ288" s="419">
        <v>9091</v>
      </c>
      <c r="AK288" s="419">
        <v>9162</v>
      </c>
      <c r="AL288" s="419">
        <v>9229</v>
      </c>
      <c r="AM288" s="419">
        <v>9292</v>
      </c>
      <c r="AN288" s="419">
        <v>9351</v>
      </c>
      <c r="AO288" s="419">
        <v>9407</v>
      </c>
      <c r="AP288" s="419">
        <v>9459</v>
      </c>
      <c r="AQ288" s="419">
        <v>9510</v>
      </c>
      <c r="AR288" s="419">
        <v>9560</v>
      </c>
      <c r="AS288" s="419">
        <v>9612</v>
      </c>
      <c r="AT288" s="419">
        <v>9665</v>
      </c>
      <c r="AU288" s="419">
        <v>9726</v>
      </c>
      <c r="AV288" s="419">
        <v>9815</v>
      </c>
      <c r="AW288" s="419">
        <v>0</v>
      </c>
      <c r="AX288" s="419">
        <v>0</v>
      </c>
      <c r="AY288" s="419">
        <v>0</v>
      </c>
      <c r="AZ288" s="419">
        <v>0</v>
      </c>
      <c r="BA288" s="419">
        <v>0</v>
      </c>
      <c r="BB288" s="419">
        <v>0</v>
      </c>
      <c r="BC288" s="419">
        <v>0</v>
      </c>
      <c r="BD288" s="419">
        <v>0</v>
      </c>
      <c r="BE288" s="419">
        <v>0</v>
      </c>
      <c r="BF288" s="419">
        <v>0</v>
      </c>
      <c r="BG288" s="419">
        <v>0</v>
      </c>
      <c r="BH288" s="419">
        <v>0</v>
      </c>
      <c r="BI288" s="419">
        <v>0</v>
      </c>
      <c r="BJ288" s="419">
        <v>0</v>
      </c>
      <c r="BK288" s="419">
        <v>0</v>
      </c>
      <c r="BL288" s="419">
        <v>0</v>
      </c>
      <c r="BM288" s="419">
        <v>0</v>
      </c>
      <c r="BN288" s="419">
        <v>0</v>
      </c>
      <c r="BO288" s="419">
        <v>0</v>
      </c>
      <c r="BP288" s="419">
        <v>0</v>
      </c>
      <c r="BQ288" s="419">
        <v>0</v>
      </c>
      <c r="BR288" s="419">
        <v>0</v>
      </c>
      <c r="BS288" s="419">
        <v>0</v>
      </c>
      <c r="BT288" s="419">
        <v>0</v>
      </c>
      <c r="BU288" s="419">
        <v>0</v>
      </c>
      <c r="BV288" s="419">
        <v>0</v>
      </c>
      <c r="BW288" s="419">
        <v>0</v>
      </c>
      <c r="BX288" s="419">
        <v>0</v>
      </c>
      <c r="BY288" s="419">
        <v>0</v>
      </c>
      <c r="BZ288" s="419">
        <v>0</v>
      </c>
      <c r="CA288" s="419">
        <v>0</v>
      </c>
      <c r="CB288" s="419">
        <v>0</v>
      </c>
      <c r="CC288" s="419">
        <v>0</v>
      </c>
      <c r="CD288" s="419">
        <v>0</v>
      </c>
      <c r="CE288" s="419">
        <v>0</v>
      </c>
      <c r="CF288" s="419">
        <v>0</v>
      </c>
      <c r="CG288" s="419">
        <v>0</v>
      </c>
      <c r="CH288" s="419">
        <v>0</v>
      </c>
      <c r="CI288" s="419">
        <v>0</v>
      </c>
      <c r="CJ288" s="419">
        <v>0</v>
      </c>
      <c r="CK288" s="419">
        <v>0</v>
      </c>
      <c r="CL288" s="419">
        <v>0</v>
      </c>
      <c r="CM288" s="419">
        <v>0</v>
      </c>
      <c r="CN288" s="419">
        <v>0</v>
      </c>
      <c r="CO288" s="419">
        <v>0</v>
      </c>
      <c r="CP288" s="419">
        <v>0</v>
      </c>
      <c r="CQ288" s="419">
        <v>0</v>
      </c>
      <c r="CR288" s="419">
        <v>0</v>
      </c>
      <c r="CS288" s="419">
        <v>0</v>
      </c>
      <c r="CT288" s="419">
        <v>0</v>
      </c>
      <c r="CU288" s="419">
        <v>0</v>
      </c>
      <c r="CV288" s="419">
        <v>0</v>
      </c>
      <c r="CW288" s="419">
        <v>0</v>
      </c>
      <c r="CX288" s="419">
        <v>0</v>
      </c>
      <c r="CY288" s="419">
        <v>0</v>
      </c>
      <c r="CZ288" s="419">
        <v>0</v>
      </c>
      <c r="DA288" s="419">
        <v>0</v>
      </c>
      <c r="DB288" s="419">
        <v>0</v>
      </c>
      <c r="DC288" s="419">
        <v>0</v>
      </c>
      <c r="DD288" s="419">
        <v>0</v>
      </c>
      <c r="DE288" s="419">
        <v>0</v>
      </c>
      <c r="DF288" s="419">
        <v>0</v>
      </c>
      <c r="DG288" s="419">
        <v>0</v>
      </c>
      <c r="DH288" s="419">
        <v>0</v>
      </c>
      <c r="DI288" s="419">
        <v>0</v>
      </c>
      <c r="DJ288" s="419">
        <v>0</v>
      </c>
    </row>
    <row r="289" spans="1:114" ht="16.7" hidden="1" customHeight="1">
      <c r="A289" s="423" t="s">
        <v>15</v>
      </c>
      <c r="B289" s="423">
        <v>2</v>
      </c>
      <c r="C289" s="418" t="s">
        <v>71</v>
      </c>
      <c r="D289" s="419">
        <v>0</v>
      </c>
      <c r="E289" s="419">
        <v>261</v>
      </c>
      <c r="F289" s="419">
        <v>915</v>
      </c>
      <c r="G289" s="419">
        <v>1586</v>
      </c>
      <c r="H289" s="419">
        <v>2274</v>
      </c>
      <c r="I289" s="419">
        <v>2977</v>
      </c>
      <c r="J289" s="419">
        <v>3700</v>
      </c>
      <c r="K289" s="419">
        <v>4443</v>
      </c>
      <c r="L289" s="419">
        <v>5209</v>
      </c>
      <c r="M289" s="419">
        <v>6000</v>
      </c>
      <c r="N289" s="419">
        <v>6821</v>
      </c>
      <c r="O289" s="419">
        <v>6950</v>
      </c>
      <c r="P289" s="419">
        <v>7079</v>
      </c>
      <c r="Q289" s="419">
        <v>7206</v>
      </c>
      <c r="R289" s="419">
        <v>7332</v>
      </c>
      <c r="S289" s="419">
        <v>7456</v>
      </c>
      <c r="T289" s="419">
        <v>7579</v>
      </c>
      <c r="U289" s="419">
        <v>7700</v>
      </c>
      <c r="V289" s="419">
        <v>7820</v>
      </c>
      <c r="W289" s="419">
        <v>7937</v>
      </c>
      <c r="X289" s="419">
        <v>8052</v>
      </c>
      <c r="Y289" s="419">
        <v>8164</v>
      </c>
      <c r="Z289" s="419">
        <v>8274</v>
      </c>
      <c r="AA289" s="419">
        <v>8380</v>
      </c>
      <c r="AB289" s="419">
        <v>8482</v>
      </c>
      <c r="AC289" s="419">
        <v>8581</v>
      </c>
      <c r="AD289" s="419">
        <v>8676</v>
      </c>
      <c r="AE289" s="419">
        <v>8768</v>
      </c>
      <c r="AF289" s="419">
        <v>8855</v>
      </c>
      <c r="AG289" s="419">
        <v>8938</v>
      </c>
      <c r="AH289" s="419">
        <v>9017</v>
      </c>
      <c r="AI289" s="419">
        <v>9091</v>
      </c>
      <c r="AJ289" s="419">
        <v>9162</v>
      </c>
      <c r="AK289" s="419">
        <v>9229</v>
      </c>
      <c r="AL289" s="419">
        <v>9292</v>
      </c>
      <c r="AM289" s="419">
        <v>9351</v>
      </c>
      <c r="AN289" s="419">
        <v>9407</v>
      </c>
      <c r="AO289" s="419">
        <v>9459</v>
      </c>
      <c r="AP289" s="419">
        <v>9510</v>
      </c>
      <c r="AQ289" s="419">
        <v>9560</v>
      </c>
      <c r="AR289" s="419">
        <v>9612</v>
      </c>
      <c r="AS289" s="419">
        <v>9665</v>
      </c>
      <c r="AT289" s="419">
        <v>9726</v>
      </c>
      <c r="AU289" s="419">
        <v>9815</v>
      </c>
      <c r="AV289" s="419">
        <v>0</v>
      </c>
      <c r="AW289" s="419">
        <v>0</v>
      </c>
      <c r="AX289" s="419">
        <v>0</v>
      </c>
      <c r="AY289" s="419">
        <v>0</v>
      </c>
      <c r="AZ289" s="419">
        <v>0</v>
      </c>
      <c r="BA289" s="419">
        <v>0</v>
      </c>
      <c r="BB289" s="419">
        <v>0</v>
      </c>
      <c r="BC289" s="419">
        <v>0</v>
      </c>
      <c r="BD289" s="419">
        <v>0</v>
      </c>
      <c r="BE289" s="419">
        <v>0</v>
      </c>
      <c r="BF289" s="419">
        <v>0</v>
      </c>
      <c r="BG289" s="419">
        <v>0</v>
      </c>
      <c r="BH289" s="419">
        <v>0</v>
      </c>
      <c r="BI289" s="419">
        <v>0</v>
      </c>
      <c r="BJ289" s="419">
        <v>0</v>
      </c>
      <c r="BK289" s="419">
        <v>0</v>
      </c>
      <c r="BL289" s="419">
        <v>0</v>
      </c>
      <c r="BM289" s="419">
        <v>0</v>
      </c>
      <c r="BN289" s="419">
        <v>0</v>
      </c>
      <c r="BO289" s="419">
        <v>0</v>
      </c>
      <c r="BP289" s="419">
        <v>0</v>
      </c>
      <c r="BQ289" s="419">
        <v>0</v>
      </c>
      <c r="BR289" s="419">
        <v>0</v>
      </c>
      <c r="BS289" s="419">
        <v>0</v>
      </c>
      <c r="BT289" s="419">
        <v>0</v>
      </c>
      <c r="BU289" s="419">
        <v>0</v>
      </c>
      <c r="BV289" s="419">
        <v>0</v>
      </c>
      <c r="BW289" s="419">
        <v>0</v>
      </c>
      <c r="BX289" s="419">
        <v>0</v>
      </c>
      <c r="BY289" s="419">
        <v>0</v>
      </c>
      <c r="BZ289" s="419">
        <v>0</v>
      </c>
      <c r="CA289" s="419">
        <v>0</v>
      </c>
      <c r="CB289" s="419">
        <v>0</v>
      </c>
      <c r="CC289" s="419">
        <v>0</v>
      </c>
      <c r="CD289" s="419">
        <v>0</v>
      </c>
      <c r="CE289" s="419">
        <v>0</v>
      </c>
      <c r="CF289" s="419">
        <v>0</v>
      </c>
      <c r="CG289" s="419">
        <v>0</v>
      </c>
      <c r="CH289" s="419">
        <v>0</v>
      </c>
      <c r="CI289" s="419">
        <v>0</v>
      </c>
      <c r="CJ289" s="419">
        <v>0</v>
      </c>
      <c r="CK289" s="419">
        <v>0</v>
      </c>
      <c r="CL289" s="419">
        <v>0</v>
      </c>
      <c r="CM289" s="419">
        <v>0</v>
      </c>
      <c r="CN289" s="419">
        <v>0</v>
      </c>
      <c r="CO289" s="419">
        <v>0</v>
      </c>
      <c r="CP289" s="419">
        <v>0</v>
      </c>
      <c r="CQ289" s="419">
        <v>0</v>
      </c>
      <c r="CR289" s="419">
        <v>0</v>
      </c>
      <c r="CS289" s="419">
        <v>0</v>
      </c>
      <c r="CT289" s="419">
        <v>0</v>
      </c>
      <c r="CU289" s="419">
        <v>0</v>
      </c>
      <c r="CV289" s="419">
        <v>0</v>
      </c>
      <c r="CW289" s="419">
        <v>0</v>
      </c>
      <c r="CX289" s="419">
        <v>0</v>
      </c>
      <c r="CY289" s="419">
        <v>0</v>
      </c>
      <c r="CZ289" s="419">
        <v>0</v>
      </c>
      <c r="DA289" s="419">
        <v>0</v>
      </c>
      <c r="DB289" s="419">
        <v>0</v>
      </c>
      <c r="DC289" s="419">
        <v>0</v>
      </c>
      <c r="DD289" s="419">
        <v>0</v>
      </c>
      <c r="DE289" s="419">
        <v>0</v>
      </c>
      <c r="DF289" s="419">
        <v>0</v>
      </c>
      <c r="DG289" s="419">
        <v>0</v>
      </c>
      <c r="DH289" s="419">
        <v>0</v>
      </c>
      <c r="DI289" s="419">
        <v>0</v>
      </c>
      <c r="DJ289" s="419">
        <v>0</v>
      </c>
    </row>
    <row r="290" spans="1:114" ht="16.7" hidden="1" customHeight="1">
      <c r="A290" s="423" t="s">
        <v>15</v>
      </c>
      <c r="B290" s="423">
        <v>2</v>
      </c>
      <c r="C290" s="418" t="s">
        <v>72</v>
      </c>
      <c r="D290" s="419">
        <v>0</v>
      </c>
      <c r="E290" s="419">
        <v>264</v>
      </c>
      <c r="F290" s="419">
        <v>932</v>
      </c>
      <c r="G290" s="419">
        <v>1615</v>
      </c>
      <c r="H290" s="419">
        <v>2313</v>
      </c>
      <c r="I290" s="419">
        <v>3029</v>
      </c>
      <c r="J290" s="419">
        <v>3764</v>
      </c>
      <c r="K290" s="419">
        <v>4521</v>
      </c>
      <c r="L290" s="419">
        <v>5302</v>
      </c>
      <c r="M290" s="419">
        <v>6111</v>
      </c>
      <c r="N290" s="419">
        <v>6950</v>
      </c>
      <c r="O290" s="419">
        <v>7079</v>
      </c>
      <c r="P290" s="419">
        <v>7206</v>
      </c>
      <c r="Q290" s="419">
        <v>7332</v>
      </c>
      <c r="R290" s="419">
        <v>7456</v>
      </c>
      <c r="S290" s="419">
        <v>7579</v>
      </c>
      <c r="T290" s="419">
        <v>7700</v>
      </c>
      <c r="U290" s="419">
        <v>7820</v>
      </c>
      <c r="V290" s="419">
        <v>7937</v>
      </c>
      <c r="W290" s="419">
        <v>8052</v>
      </c>
      <c r="X290" s="419">
        <v>8164</v>
      </c>
      <c r="Y290" s="419">
        <v>8274</v>
      </c>
      <c r="Z290" s="419">
        <v>8380</v>
      </c>
      <c r="AA290" s="419">
        <v>8482</v>
      </c>
      <c r="AB290" s="419">
        <v>8581</v>
      </c>
      <c r="AC290" s="419">
        <v>8676</v>
      </c>
      <c r="AD290" s="419">
        <v>8768</v>
      </c>
      <c r="AE290" s="419">
        <v>8855</v>
      </c>
      <c r="AF290" s="419">
        <v>8938</v>
      </c>
      <c r="AG290" s="419">
        <v>9017</v>
      </c>
      <c r="AH290" s="419">
        <v>9091</v>
      </c>
      <c r="AI290" s="419">
        <v>9162</v>
      </c>
      <c r="AJ290" s="419">
        <v>9229</v>
      </c>
      <c r="AK290" s="419">
        <v>9292</v>
      </c>
      <c r="AL290" s="419">
        <v>9351</v>
      </c>
      <c r="AM290" s="419">
        <v>9407</v>
      </c>
      <c r="AN290" s="419">
        <v>9459</v>
      </c>
      <c r="AO290" s="419">
        <v>9510</v>
      </c>
      <c r="AP290" s="419">
        <v>9560</v>
      </c>
      <c r="AQ290" s="419">
        <v>9612</v>
      </c>
      <c r="AR290" s="419">
        <v>9665</v>
      </c>
      <c r="AS290" s="419">
        <v>9726</v>
      </c>
      <c r="AT290" s="419">
        <v>9815</v>
      </c>
      <c r="AU290" s="419">
        <v>0</v>
      </c>
      <c r="AV290" s="419">
        <v>0</v>
      </c>
      <c r="AW290" s="419">
        <v>0</v>
      </c>
      <c r="AX290" s="419">
        <v>0</v>
      </c>
      <c r="AY290" s="419">
        <v>0</v>
      </c>
      <c r="AZ290" s="419">
        <v>0</v>
      </c>
      <c r="BA290" s="419">
        <v>0</v>
      </c>
      <c r="BB290" s="419">
        <v>0</v>
      </c>
      <c r="BC290" s="419">
        <v>0</v>
      </c>
      <c r="BD290" s="419">
        <v>0</v>
      </c>
      <c r="BE290" s="419">
        <v>0</v>
      </c>
      <c r="BF290" s="419">
        <v>0</v>
      </c>
      <c r="BG290" s="419">
        <v>0</v>
      </c>
      <c r="BH290" s="419">
        <v>0</v>
      </c>
      <c r="BI290" s="419">
        <v>0</v>
      </c>
      <c r="BJ290" s="419">
        <v>0</v>
      </c>
      <c r="BK290" s="419">
        <v>0</v>
      </c>
      <c r="BL290" s="419">
        <v>0</v>
      </c>
      <c r="BM290" s="419">
        <v>0</v>
      </c>
      <c r="BN290" s="419">
        <v>0</v>
      </c>
      <c r="BO290" s="419">
        <v>0</v>
      </c>
      <c r="BP290" s="419">
        <v>0</v>
      </c>
      <c r="BQ290" s="419">
        <v>0</v>
      </c>
      <c r="BR290" s="419">
        <v>0</v>
      </c>
      <c r="BS290" s="419">
        <v>0</v>
      </c>
      <c r="BT290" s="419">
        <v>0</v>
      </c>
      <c r="BU290" s="419">
        <v>0</v>
      </c>
      <c r="BV290" s="419">
        <v>0</v>
      </c>
      <c r="BW290" s="419">
        <v>0</v>
      </c>
      <c r="BX290" s="419">
        <v>0</v>
      </c>
      <c r="BY290" s="419">
        <v>0</v>
      </c>
      <c r="BZ290" s="419">
        <v>0</v>
      </c>
      <c r="CA290" s="419">
        <v>0</v>
      </c>
      <c r="CB290" s="419">
        <v>0</v>
      </c>
      <c r="CC290" s="419">
        <v>0</v>
      </c>
      <c r="CD290" s="419">
        <v>0</v>
      </c>
      <c r="CE290" s="419">
        <v>0</v>
      </c>
      <c r="CF290" s="419">
        <v>0</v>
      </c>
      <c r="CG290" s="419">
        <v>0</v>
      </c>
      <c r="CH290" s="419">
        <v>0</v>
      </c>
      <c r="CI290" s="419">
        <v>0</v>
      </c>
      <c r="CJ290" s="419">
        <v>0</v>
      </c>
      <c r="CK290" s="419">
        <v>0</v>
      </c>
      <c r="CL290" s="419">
        <v>0</v>
      </c>
      <c r="CM290" s="419">
        <v>0</v>
      </c>
      <c r="CN290" s="419">
        <v>0</v>
      </c>
      <c r="CO290" s="419">
        <v>0</v>
      </c>
      <c r="CP290" s="419">
        <v>0</v>
      </c>
      <c r="CQ290" s="419">
        <v>0</v>
      </c>
      <c r="CR290" s="419">
        <v>0</v>
      </c>
      <c r="CS290" s="419">
        <v>0</v>
      </c>
      <c r="CT290" s="419">
        <v>0</v>
      </c>
      <c r="CU290" s="419">
        <v>0</v>
      </c>
      <c r="CV290" s="419">
        <v>0</v>
      </c>
      <c r="CW290" s="419">
        <v>0</v>
      </c>
      <c r="CX290" s="419">
        <v>0</v>
      </c>
      <c r="CY290" s="419">
        <v>0</v>
      </c>
      <c r="CZ290" s="419">
        <v>0</v>
      </c>
      <c r="DA290" s="419">
        <v>0</v>
      </c>
      <c r="DB290" s="419">
        <v>0</v>
      </c>
      <c r="DC290" s="419">
        <v>0</v>
      </c>
      <c r="DD290" s="419">
        <v>0</v>
      </c>
      <c r="DE290" s="419">
        <v>0</v>
      </c>
      <c r="DF290" s="419">
        <v>0</v>
      </c>
      <c r="DG290" s="419">
        <v>0</v>
      </c>
      <c r="DH290" s="419">
        <v>0</v>
      </c>
      <c r="DI290" s="419">
        <v>0</v>
      </c>
      <c r="DJ290" s="419">
        <v>0</v>
      </c>
    </row>
    <row r="291" spans="1:114" ht="16.7" hidden="1" customHeight="1">
      <c r="A291" s="423" t="s">
        <v>15</v>
      </c>
      <c r="B291" s="423">
        <v>2</v>
      </c>
      <c r="C291" s="418" t="s">
        <v>73</v>
      </c>
      <c r="D291" s="419">
        <v>0</v>
      </c>
      <c r="E291" s="419">
        <v>268</v>
      </c>
      <c r="F291" s="419">
        <v>948</v>
      </c>
      <c r="G291" s="419">
        <v>1640</v>
      </c>
      <c r="H291" s="419">
        <v>2350</v>
      </c>
      <c r="I291" s="419">
        <v>3078</v>
      </c>
      <c r="J291" s="419">
        <v>3827</v>
      </c>
      <c r="K291" s="419">
        <v>4598</v>
      </c>
      <c r="L291" s="419">
        <v>5396</v>
      </c>
      <c r="M291" s="419">
        <v>6221</v>
      </c>
      <c r="N291" s="419">
        <v>7079</v>
      </c>
      <c r="O291" s="419">
        <v>7206</v>
      </c>
      <c r="P291" s="419">
        <v>7332</v>
      </c>
      <c r="Q291" s="419">
        <v>7456</v>
      </c>
      <c r="R291" s="419">
        <v>7579</v>
      </c>
      <c r="S291" s="419">
        <v>7700</v>
      </c>
      <c r="T291" s="419">
        <v>7820</v>
      </c>
      <c r="U291" s="419">
        <v>7937</v>
      </c>
      <c r="V291" s="419">
        <v>8052</v>
      </c>
      <c r="W291" s="419">
        <v>8164</v>
      </c>
      <c r="X291" s="419">
        <v>8274</v>
      </c>
      <c r="Y291" s="419">
        <v>8380</v>
      </c>
      <c r="Z291" s="419">
        <v>8482</v>
      </c>
      <c r="AA291" s="419">
        <v>8581</v>
      </c>
      <c r="AB291" s="419">
        <v>8676</v>
      </c>
      <c r="AC291" s="419">
        <v>8768</v>
      </c>
      <c r="AD291" s="419">
        <v>8855</v>
      </c>
      <c r="AE291" s="419">
        <v>8938</v>
      </c>
      <c r="AF291" s="419">
        <v>9017</v>
      </c>
      <c r="AG291" s="419">
        <v>9091</v>
      </c>
      <c r="AH291" s="419">
        <v>9162</v>
      </c>
      <c r="AI291" s="419">
        <v>9229</v>
      </c>
      <c r="AJ291" s="419">
        <v>9292</v>
      </c>
      <c r="AK291" s="419">
        <v>9351</v>
      </c>
      <c r="AL291" s="419">
        <v>9407</v>
      </c>
      <c r="AM291" s="419">
        <v>9459</v>
      </c>
      <c r="AN291" s="419">
        <v>9510</v>
      </c>
      <c r="AO291" s="419">
        <v>9560</v>
      </c>
      <c r="AP291" s="419">
        <v>9612</v>
      </c>
      <c r="AQ291" s="419">
        <v>9665</v>
      </c>
      <c r="AR291" s="419">
        <v>9726</v>
      </c>
      <c r="AS291" s="419">
        <v>9815</v>
      </c>
      <c r="AT291" s="419">
        <v>0</v>
      </c>
      <c r="AU291" s="419">
        <v>0</v>
      </c>
      <c r="AV291" s="419">
        <v>0</v>
      </c>
      <c r="AW291" s="419">
        <v>0</v>
      </c>
      <c r="AX291" s="419">
        <v>0</v>
      </c>
      <c r="AY291" s="419">
        <v>0</v>
      </c>
      <c r="AZ291" s="419">
        <v>0</v>
      </c>
      <c r="BA291" s="419">
        <v>0</v>
      </c>
      <c r="BB291" s="419">
        <v>0</v>
      </c>
      <c r="BC291" s="419">
        <v>0</v>
      </c>
      <c r="BD291" s="419">
        <v>0</v>
      </c>
      <c r="BE291" s="419">
        <v>0</v>
      </c>
      <c r="BF291" s="419">
        <v>0</v>
      </c>
      <c r="BG291" s="419">
        <v>0</v>
      </c>
      <c r="BH291" s="419">
        <v>0</v>
      </c>
      <c r="BI291" s="419">
        <v>0</v>
      </c>
      <c r="BJ291" s="419">
        <v>0</v>
      </c>
      <c r="BK291" s="419">
        <v>0</v>
      </c>
      <c r="BL291" s="419">
        <v>0</v>
      </c>
      <c r="BM291" s="419">
        <v>0</v>
      </c>
      <c r="BN291" s="419">
        <v>0</v>
      </c>
      <c r="BO291" s="419">
        <v>0</v>
      </c>
      <c r="BP291" s="419">
        <v>0</v>
      </c>
      <c r="BQ291" s="419">
        <v>0</v>
      </c>
      <c r="BR291" s="419">
        <v>0</v>
      </c>
      <c r="BS291" s="419">
        <v>0</v>
      </c>
      <c r="BT291" s="419">
        <v>0</v>
      </c>
      <c r="BU291" s="419">
        <v>0</v>
      </c>
      <c r="BV291" s="419">
        <v>0</v>
      </c>
      <c r="BW291" s="419">
        <v>0</v>
      </c>
      <c r="BX291" s="419">
        <v>0</v>
      </c>
      <c r="BY291" s="419">
        <v>0</v>
      </c>
      <c r="BZ291" s="419">
        <v>0</v>
      </c>
      <c r="CA291" s="419">
        <v>0</v>
      </c>
      <c r="CB291" s="419">
        <v>0</v>
      </c>
      <c r="CC291" s="419">
        <v>0</v>
      </c>
      <c r="CD291" s="419">
        <v>0</v>
      </c>
      <c r="CE291" s="419">
        <v>0</v>
      </c>
      <c r="CF291" s="419">
        <v>0</v>
      </c>
      <c r="CG291" s="419">
        <v>0</v>
      </c>
      <c r="CH291" s="419">
        <v>0</v>
      </c>
      <c r="CI291" s="419">
        <v>0</v>
      </c>
      <c r="CJ291" s="419">
        <v>0</v>
      </c>
      <c r="CK291" s="419">
        <v>0</v>
      </c>
      <c r="CL291" s="419">
        <v>0</v>
      </c>
      <c r="CM291" s="419">
        <v>0</v>
      </c>
      <c r="CN291" s="419">
        <v>0</v>
      </c>
      <c r="CO291" s="419">
        <v>0</v>
      </c>
      <c r="CP291" s="419">
        <v>0</v>
      </c>
      <c r="CQ291" s="419">
        <v>0</v>
      </c>
      <c r="CR291" s="419">
        <v>0</v>
      </c>
      <c r="CS291" s="419">
        <v>0</v>
      </c>
      <c r="CT291" s="419">
        <v>0</v>
      </c>
      <c r="CU291" s="419">
        <v>0</v>
      </c>
      <c r="CV291" s="419">
        <v>0</v>
      </c>
      <c r="CW291" s="419">
        <v>0</v>
      </c>
      <c r="CX291" s="419">
        <v>0</v>
      </c>
      <c r="CY291" s="419">
        <v>0</v>
      </c>
      <c r="CZ291" s="419">
        <v>0</v>
      </c>
      <c r="DA291" s="419">
        <v>0</v>
      </c>
      <c r="DB291" s="419">
        <v>0</v>
      </c>
      <c r="DC291" s="419">
        <v>0</v>
      </c>
      <c r="DD291" s="419">
        <v>0</v>
      </c>
      <c r="DE291" s="419">
        <v>0</v>
      </c>
      <c r="DF291" s="419">
        <v>0</v>
      </c>
      <c r="DG291" s="419">
        <v>0</v>
      </c>
      <c r="DH291" s="419">
        <v>0</v>
      </c>
      <c r="DI291" s="419">
        <v>0</v>
      </c>
      <c r="DJ291" s="419">
        <v>0</v>
      </c>
    </row>
    <row r="292" spans="1:114" ht="16.7" hidden="1" customHeight="1">
      <c r="A292" s="423" t="s">
        <v>15</v>
      </c>
      <c r="B292" s="423">
        <v>2</v>
      </c>
      <c r="C292" s="418" t="s">
        <v>74</v>
      </c>
      <c r="D292" s="419">
        <v>0</v>
      </c>
      <c r="E292" s="419">
        <v>271</v>
      </c>
      <c r="F292" s="419">
        <v>959</v>
      </c>
      <c r="G292" s="419">
        <v>1663</v>
      </c>
      <c r="H292" s="419">
        <v>2385</v>
      </c>
      <c r="I292" s="419">
        <v>3126</v>
      </c>
      <c r="J292" s="419">
        <v>3887</v>
      </c>
      <c r="K292" s="419">
        <v>4675</v>
      </c>
      <c r="L292" s="419">
        <v>5487</v>
      </c>
      <c r="M292" s="419">
        <v>6330</v>
      </c>
      <c r="N292" s="419">
        <v>7206</v>
      </c>
      <c r="O292" s="419">
        <v>7332</v>
      </c>
      <c r="P292" s="419">
        <v>7456</v>
      </c>
      <c r="Q292" s="419">
        <v>7579</v>
      </c>
      <c r="R292" s="419">
        <v>7700</v>
      </c>
      <c r="S292" s="419">
        <v>7820</v>
      </c>
      <c r="T292" s="419">
        <v>7937</v>
      </c>
      <c r="U292" s="419">
        <v>8052</v>
      </c>
      <c r="V292" s="419">
        <v>8164</v>
      </c>
      <c r="W292" s="419">
        <v>8274</v>
      </c>
      <c r="X292" s="419">
        <v>8380</v>
      </c>
      <c r="Y292" s="419">
        <v>8482</v>
      </c>
      <c r="Z292" s="419">
        <v>8581</v>
      </c>
      <c r="AA292" s="419">
        <v>8676</v>
      </c>
      <c r="AB292" s="419">
        <v>8768</v>
      </c>
      <c r="AC292" s="419">
        <v>8855</v>
      </c>
      <c r="AD292" s="419">
        <v>8938</v>
      </c>
      <c r="AE292" s="419">
        <v>9017</v>
      </c>
      <c r="AF292" s="419">
        <v>9091</v>
      </c>
      <c r="AG292" s="419">
        <v>9162</v>
      </c>
      <c r="AH292" s="419">
        <v>9229</v>
      </c>
      <c r="AI292" s="419">
        <v>9292</v>
      </c>
      <c r="AJ292" s="419">
        <v>9351</v>
      </c>
      <c r="AK292" s="419">
        <v>9407</v>
      </c>
      <c r="AL292" s="419">
        <v>9459</v>
      </c>
      <c r="AM292" s="419">
        <v>9510</v>
      </c>
      <c r="AN292" s="419">
        <v>9560</v>
      </c>
      <c r="AO292" s="419">
        <v>9612</v>
      </c>
      <c r="AP292" s="419">
        <v>9665</v>
      </c>
      <c r="AQ292" s="419">
        <v>9726</v>
      </c>
      <c r="AR292" s="419">
        <v>9815</v>
      </c>
      <c r="AS292" s="419">
        <v>0</v>
      </c>
      <c r="AT292" s="419">
        <v>0</v>
      </c>
      <c r="AU292" s="419">
        <v>0</v>
      </c>
      <c r="AV292" s="419">
        <v>0</v>
      </c>
      <c r="AW292" s="419">
        <v>0</v>
      </c>
      <c r="AX292" s="419">
        <v>0</v>
      </c>
      <c r="AY292" s="419">
        <v>0</v>
      </c>
      <c r="AZ292" s="419">
        <v>0</v>
      </c>
      <c r="BA292" s="419">
        <v>0</v>
      </c>
      <c r="BB292" s="419">
        <v>0</v>
      </c>
      <c r="BC292" s="419">
        <v>0</v>
      </c>
      <c r="BD292" s="419">
        <v>0</v>
      </c>
      <c r="BE292" s="419">
        <v>0</v>
      </c>
      <c r="BF292" s="419">
        <v>0</v>
      </c>
      <c r="BG292" s="419">
        <v>0</v>
      </c>
      <c r="BH292" s="419">
        <v>0</v>
      </c>
      <c r="BI292" s="419">
        <v>0</v>
      </c>
      <c r="BJ292" s="419">
        <v>0</v>
      </c>
      <c r="BK292" s="419">
        <v>0</v>
      </c>
      <c r="BL292" s="419">
        <v>0</v>
      </c>
      <c r="BM292" s="419">
        <v>0</v>
      </c>
      <c r="BN292" s="419">
        <v>0</v>
      </c>
      <c r="BO292" s="419">
        <v>0</v>
      </c>
      <c r="BP292" s="419">
        <v>0</v>
      </c>
      <c r="BQ292" s="419">
        <v>0</v>
      </c>
      <c r="BR292" s="419">
        <v>0</v>
      </c>
      <c r="BS292" s="419">
        <v>0</v>
      </c>
      <c r="BT292" s="419">
        <v>0</v>
      </c>
      <c r="BU292" s="419">
        <v>0</v>
      </c>
      <c r="BV292" s="419">
        <v>0</v>
      </c>
      <c r="BW292" s="419">
        <v>0</v>
      </c>
      <c r="BX292" s="419">
        <v>0</v>
      </c>
      <c r="BY292" s="419">
        <v>0</v>
      </c>
      <c r="BZ292" s="419">
        <v>0</v>
      </c>
      <c r="CA292" s="419">
        <v>0</v>
      </c>
      <c r="CB292" s="419">
        <v>0</v>
      </c>
      <c r="CC292" s="419">
        <v>0</v>
      </c>
      <c r="CD292" s="419">
        <v>0</v>
      </c>
      <c r="CE292" s="419">
        <v>0</v>
      </c>
      <c r="CF292" s="419">
        <v>0</v>
      </c>
      <c r="CG292" s="419">
        <v>0</v>
      </c>
      <c r="CH292" s="419">
        <v>0</v>
      </c>
      <c r="CI292" s="419">
        <v>0</v>
      </c>
      <c r="CJ292" s="419">
        <v>0</v>
      </c>
      <c r="CK292" s="419">
        <v>0</v>
      </c>
      <c r="CL292" s="419">
        <v>0</v>
      </c>
      <c r="CM292" s="419">
        <v>0</v>
      </c>
      <c r="CN292" s="419">
        <v>0</v>
      </c>
      <c r="CO292" s="419">
        <v>0</v>
      </c>
      <c r="CP292" s="419">
        <v>0</v>
      </c>
      <c r="CQ292" s="419">
        <v>0</v>
      </c>
      <c r="CR292" s="419">
        <v>0</v>
      </c>
      <c r="CS292" s="419">
        <v>0</v>
      </c>
      <c r="CT292" s="419">
        <v>0</v>
      </c>
      <c r="CU292" s="419">
        <v>0</v>
      </c>
      <c r="CV292" s="419">
        <v>0</v>
      </c>
      <c r="CW292" s="419">
        <v>0</v>
      </c>
      <c r="CX292" s="419">
        <v>0</v>
      </c>
      <c r="CY292" s="419">
        <v>0</v>
      </c>
      <c r="CZ292" s="419">
        <v>0</v>
      </c>
      <c r="DA292" s="419">
        <v>0</v>
      </c>
      <c r="DB292" s="419">
        <v>0</v>
      </c>
      <c r="DC292" s="419">
        <v>0</v>
      </c>
      <c r="DD292" s="419">
        <v>0</v>
      </c>
      <c r="DE292" s="419">
        <v>0</v>
      </c>
      <c r="DF292" s="419">
        <v>0</v>
      </c>
      <c r="DG292" s="419">
        <v>0</v>
      </c>
      <c r="DH292" s="419">
        <v>0</v>
      </c>
      <c r="DI292" s="419">
        <v>0</v>
      </c>
      <c r="DJ292" s="419">
        <v>0</v>
      </c>
    </row>
    <row r="293" spans="1:114" ht="16.7" hidden="1" customHeight="1">
      <c r="A293" s="424" t="s">
        <v>15</v>
      </c>
      <c r="B293" s="423">
        <v>2</v>
      </c>
      <c r="C293" s="418" t="s">
        <v>75</v>
      </c>
      <c r="D293" s="419">
        <v>0</v>
      </c>
      <c r="E293" s="419">
        <v>274</v>
      </c>
      <c r="F293" s="419">
        <v>973</v>
      </c>
      <c r="G293" s="419">
        <v>1689</v>
      </c>
      <c r="H293" s="419">
        <v>2422</v>
      </c>
      <c r="I293" s="419">
        <v>3174</v>
      </c>
      <c r="J293" s="419">
        <v>3950</v>
      </c>
      <c r="K293" s="419">
        <v>4751</v>
      </c>
      <c r="L293" s="419">
        <v>5578</v>
      </c>
      <c r="M293" s="419">
        <v>6437</v>
      </c>
      <c r="N293" s="419">
        <v>7332</v>
      </c>
      <c r="O293" s="419">
        <v>7456</v>
      </c>
      <c r="P293" s="419">
        <v>7579</v>
      </c>
      <c r="Q293" s="419">
        <v>7700</v>
      </c>
      <c r="R293" s="419">
        <v>7820</v>
      </c>
      <c r="S293" s="419">
        <v>7937</v>
      </c>
      <c r="T293" s="419">
        <v>8052</v>
      </c>
      <c r="U293" s="419">
        <v>8164</v>
      </c>
      <c r="V293" s="419">
        <v>8274</v>
      </c>
      <c r="W293" s="419">
        <v>8380</v>
      </c>
      <c r="X293" s="419">
        <v>8482</v>
      </c>
      <c r="Y293" s="419">
        <v>8581</v>
      </c>
      <c r="Z293" s="419">
        <v>8676</v>
      </c>
      <c r="AA293" s="419">
        <v>8768</v>
      </c>
      <c r="AB293" s="419">
        <v>8855</v>
      </c>
      <c r="AC293" s="419">
        <v>8938</v>
      </c>
      <c r="AD293" s="419">
        <v>9017</v>
      </c>
      <c r="AE293" s="419">
        <v>9091</v>
      </c>
      <c r="AF293" s="419">
        <v>9162</v>
      </c>
      <c r="AG293" s="419">
        <v>9229</v>
      </c>
      <c r="AH293" s="419">
        <v>9292</v>
      </c>
      <c r="AI293" s="419">
        <v>9351</v>
      </c>
      <c r="AJ293" s="419">
        <v>9407</v>
      </c>
      <c r="AK293" s="419">
        <v>9459</v>
      </c>
      <c r="AL293" s="419">
        <v>9510</v>
      </c>
      <c r="AM293" s="419">
        <v>9560</v>
      </c>
      <c r="AN293" s="419">
        <v>9612</v>
      </c>
      <c r="AO293" s="419">
        <v>9665</v>
      </c>
      <c r="AP293" s="419">
        <v>9726</v>
      </c>
      <c r="AQ293" s="419">
        <v>9815</v>
      </c>
      <c r="AR293" s="419">
        <v>0</v>
      </c>
      <c r="AS293" s="419">
        <v>0</v>
      </c>
      <c r="AT293" s="419">
        <v>0</v>
      </c>
      <c r="AU293" s="419">
        <v>0</v>
      </c>
      <c r="AV293" s="419">
        <v>0</v>
      </c>
      <c r="AW293" s="419">
        <v>0</v>
      </c>
      <c r="AX293" s="419">
        <v>0</v>
      </c>
      <c r="AY293" s="419">
        <v>0</v>
      </c>
      <c r="AZ293" s="419">
        <v>0</v>
      </c>
      <c r="BA293" s="419">
        <v>0</v>
      </c>
      <c r="BB293" s="419">
        <v>0</v>
      </c>
      <c r="BC293" s="419">
        <v>0</v>
      </c>
      <c r="BD293" s="419">
        <v>0</v>
      </c>
      <c r="BE293" s="419">
        <v>0</v>
      </c>
      <c r="BF293" s="419">
        <v>0</v>
      </c>
      <c r="BG293" s="419">
        <v>0</v>
      </c>
      <c r="BH293" s="419">
        <v>0</v>
      </c>
      <c r="BI293" s="419">
        <v>0</v>
      </c>
      <c r="BJ293" s="419">
        <v>0</v>
      </c>
      <c r="BK293" s="419">
        <v>0</v>
      </c>
      <c r="BL293" s="419">
        <v>0</v>
      </c>
      <c r="BM293" s="419">
        <v>0</v>
      </c>
      <c r="BN293" s="419">
        <v>0</v>
      </c>
      <c r="BO293" s="419">
        <v>0</v>
      </c>
      <c r="BP293" s="419">
        <v>0</v>
      </c>
      <c r="BQ293" s="419">
        <v>0</v>
      </c>
      <c r="BR293" s="419">
        <v>0</v>
      </c>
      <c r="BS293" s="419">
        <v>0</v>
      </c>
      <c r="BT293" s="419">
        <v>0</v>
      </c>
      <c r="BU293" s="419">
        <v>0</v>
      </c>
      <c r="BV293" s="419">
        <v>0</v>
      </c>
      <c r="BW293" s="419">
        <v>0</v>
      </c>
      <c r="BX293" s="419">
        <v>0</v>
      </c>
      <c r="BY293" s="419">
        <v>0</v>
      </c>
      <c r="BZ293" s="419">
        <v>0</v>
      </c>
      <c r="CA293" s="419">
        <v>0</v>
      </c>
      <c r="CB293" s="419">
        <v>0</v>
      </c>
      <c r="CC293" s="419">
        <v>0</v>
      </c>
      <c r="CD293" s="419">
        <v>0</v>
      </c>
      <c r="CE293" s="419">
        <v>0</v>
      </c>
      <c r="CF293" s="419">
        <v>0</v>
      </c>
      <c r="CG293" s="419">
        <v>0</v>
      </c>
      <c r="CH293" s="419">
        <v>0</v>
      </c>
      <c r="CI293" s="419">
        <v>0</v>
      </c>
      <c r="CJ293" s="419">
        <v>0</v>
      </c>
      <c r="CK293" s="419">
        <v>0</v>
      </c>
      <c r="CL293" s="419">
        <v>0</v>
      </c>
      <c r="CM293" s="419">
        <v>0</v>
      </c>
      <c r="CN293" s="419">
        <v>0</v>
      </c>
      <c r="CO293" s="419">
        <v>0</v>
      </c>
      <c r="CP293" s="419">
        <v>0</v>
      </c>
      <c r="CQ293" s="419">
        <v>0</v>
      </c>
      <c r="CR293" s="419">
        <v>0</v>
      </c>
      <c r="CS293" s="419">
        <v>0</v>
      </c>
      <c r="CT293" s="419">
        <v>0</v>
      </c>
      <c r="CU293" s="419">
        <v>0</v>
      </c>
      <c r="CV293" s="419">
        <v>0</v>
      </c>
      <c r="CW293" s="419">
        <v>0</v>
      </c>
      <c r="CX293" s="419">
        <v>0</v>
      </c>
      <c r="CY293" s="419">
        <v>0</v>
      </c>
      <c r="CZ293" s="419">
        <v>0</v>
      </c>
      <c r="DA293" s="419">
        <v>0</v>
      </c>
      <c r="DB293" s="419">
        <v>0</v>
      </c>
      <c r="DC293" s="419">
        <v>0</v>
      </c>
      <c r="DD293" s="419">
        <v>0</v>
      </c>
      <c r="DE293" s="419">
        <v>0</v>
      </c>
      <c r="DF293" s="419">
        <v>0</v>
      </c>
      <c r="DG293" s="419">
        <v>0</v>
      </c>
      <c r="DH293" s="419">
        <v>0</v>
      </c>
      <c r="DI293" s="419">
        <v>0</v>
      </c>
      <c r="DJ293" s="419">
        <v>0</v>
      </c>
    </row>
    <row r="294" spans="1:114" ht="16.7" hidden="1" customHeight="1">
      <c r="A294" s="423" t="s">
        <v>25</v>
      </c>
      <c r="B294" s="423">
        <v>1</v>
      </c>
      <c r="C294" s="418" t="s">
        <v>6</v>
      </c>
      <c r="D294" s="419">
        <v>0</v>
      </c>
      <c r="E294" s="419">
        <v>0</v>
      </c>
      <c r="F294" s="419">
        <v>84</v>
      </c>
      <c r="G294" s="419">
        <v>170</v>
      </c>
      <c r="H294" s="419">
        <v>259</v>
      </c>
      <c r="I294" s="419">
        <v>351</v>
      </c>
      <c r="J294" s="419">
        <v>445</v>
      </c>
      <c r="K294" s="419">
        <v>542</v>
      </c>
      <c r="L294" s="419">
        <v>642</v>
      </c>
      <c r="M294" s="419">
        <v>744</v>
      </c>
      <c r="N294" s="419">
        <v>849</v>
      </c>
      <c r="O294" s="419">
        <v>957</v>
      </c>
      <c r="P294" s="419">
        <v>1068</v>
      </c>
      <c r="Q294" s="419">
        <v>1182</v>
      </c>
      <c r="R294" s="419">
        <v>1298</v>
      </c>
      <c r="S294" s="419">
        <v>1418</v>
      </c>
      <c r="T294" s="419">
        <v>1540</v>
      </c>
      <c r="U294" s="419">
        <v>1665</v>
      </c>
      <c r="V294" s="419">
        <v>1793</v>
      </c>
      <c r="W294" s="419">
        <v>1925</v>
      </c>
      <c r="X294" s="419">
        <v>2060</v>
      </c>
      <c r="Y294" s="419">
        <v>2114</v>
      </c>
      <c r="Z294" s="419">
        <v>2168</v>
      </c>
      <c r="AA294" s="419">
        <v>2224</v>
      </c>
      <c r="AB294" s="419">
        <v>2282</v>
      </c>
      <c r="AC294" s="419">
        <v>2341</v>
      </c>
      <c r="AD294" s="419">
        <v>2401</v>
      </c>
      <c r="AE294" s="419">
        <v>2463</v>
      </c>
      <c r="AF294" s="419">
        <v>2527</v>
      </c>
      <c r="AG294" s="419">
        <v>2593</v>
      </c>
      <c r="AH294" s="419">
        <v>2660</v>
      </c>
      <c r="AI294" s="419">
        <v>2728</v>
      </c>
      <c r="AJ294" s="419">
        <v>2798</v>
      </c>
      <c r="AK294" s="419">
        <v>2869</v>
      </c>
      <c r="AL294" s="419">
        <v>2942</v>
      </c>
      <c r="AM294" s="419">
        <v>3017</v>
      </c>
      <c r="AN294" s="419">
        <v>3093</v>
      </c>
      <c r="AO294" s="419">
        <v>3171</v>
      </c>
      <c r="AP294" s="419">
        <v>3250</v>
      </c>
      <c r="AQ294" s="419">
        <v>3331</v>
      </c>
      <c r="AR294" s="419">
        <v>3413</v>
      </c>
      <c r="AS294" s="419">
        <v>3497</v>
      </c>
      <c r="AT294" s="419">
        <v>3582</v>
      </c>
      <c r="AU294" s="419">
        <v>3669</v>
      </c>
      <c r="AV294" s="419">
        <v>3757</v>
      </c>
      <c r="AW294" s="419">
        <v>3847</v>
      </c>
      <c r="AX294" s="419">
        <v>3938</v>
      </c>
      <c r="AY294" s="419">
        <v>4030</v>
      </c>
      <c r="AZ294" s="419">
        <v>4124</v>
      </c>
      <c r="BA294" s="419">
        <v>4220</v>
      </c>
      <c r="BB294" s="419">
        <v>4317</v>
      </c>
      <c r="BC294" s="419">
        <v>4416</v>
      </c>
      <c r="BD294" s="419">
        <v>4516</v>
      </c>
      <c r="BE294" s="419">
        <v>4618</v>
      </c>
      <c r="BF294" s="419">
        <v>4722</v>
      </c>
      <c r="BG294" s="419">
        <v>4828</v>
      </c>
      <c r="BH294" s="419">
        <v>4934</v>
      </c>
      <c r="BI294" s="419">
        <v>5042</v>
      </c>
      <c r="BJ294" s="419">
        <v>5152</v>
      </c>
      <c r="BK294" s="419">
        <v>5263</v>
      </c>
      <c r="BL294" s="419">
        <v>5376</v>
      </c>
      <c r="BM294" s="419">
        <v>5489</v>
      </c>
      <c r="BN294" s="419">
        <v>5604</v>
      </c>
      <c r="BO294" s="419">
        <v>5720</v>
      </c>
      <c r="BP294" s="419">
        <v>5838</v>
      </c>
      <c r="BQ294" s="419">
        <v>5956</v>
      </c>
      <c r="BR294" s="419">
        <v>6074</v>
      </c>
      <c r="BS294" s="419">
        <v>6193</v>
      </c>
      <c r="BT294" s="419">
        <v>6312</v>
      </c>
      <c r="BU294" s="419">
        <v>6432</v>
      </c>
      <c r="BV294" s="419">
        <v>6551</v>
      </c>
      <c r="BW294" s="419">
        <v>6667</v>
      </c>
      <c r="BX294" s="419">
        <v>6783</v>
      </c>
      <c r="BY294" s="419">
        <v>6898</v>
      </c>
      <c r="BZ294" s="419">
        <v>7012</v>
      </c>
      <c r="CA294" s="419">
        <v>7125</v>
      </c>
      <c r="CB294" s="419">
        <v>7238</v>
      </c>
      <c r="CC294" s="419">
        <v>7349</v>
      </c>
      <c r="CD294" s="419">
        <v>7459</v>
      </c>
      <c r="CE294" s="419">
        <v>7568</v>
      </c>
      <c r="CF294" s="419">
        <v>7674</v>
      </c>
      <c r="CG294" s="419">
        <v>7779</v>
      </c>
      <c r="CH294" s="419">
        <v>7881</v>
      </c>
      <c r="CI294" s="419">
        <v>7982</v>
      </c>
      <c r="CJ294" s="419">
        <v>8080</v>
      </c>
      <c r="CK294" s="419">
        <v>8176</v>
      </c>
      <c r="CL294" s="419">
        <v>8270</v>
      </c>
      <c r="CM294" s="419">
        <v>8362</v>
      </c>
      <c r="CN294" s="419">
        <v>8450</v>
      </c>
      <c r="CO294" s="419">
        <v>8536</v>
      </c>
      <c r="CP294" s="419">
        <v>8620</v>
      </c>
      <c r="CQ294" s="419">
        <v>8701</v>
      </c>
      <c r="CR294" s="419">
        <v>8778</v>
      </c>
      <c r="CS294" s="419">
        <v>8852</v>
      </c>
      <c r="CT294" s="419">
        <v>8923</v>
      </c>
      <c r="CU294" s="419">
        <v>8992</v>
      </c>
      <c r="CV294" s="419">
        <v>9058</v>
      </c>
      <c r="CW294" s="419">
        <v>9121</v>
      </c>
      <c r="CX294" s="419">
        <v>9181</v>
      </c>
      <c r="CY294" s="419">
        <v>9239</v>
      </c>
      <c r="CZ294" s="419">
        <v>9293</v>
      </c>
      <c r="DA294" s="419">
        <v>9345</v>
      </c>
      <c r="DB294" s="419">
        <v>9393</v>
      </c>
      <c r="DC294" s="419">
        <v>9441</v>
      </c>
      <c r="DD294" s="419">
        <v>9487</v>
      </c>
      <c r="DE294" s="419">
        <v>9535</v>
      </c>
      <c r="DF294" s="419">
        <v>9589</v>
      </c>
      <c r="DG294" s="419">
        <v>9644</v>
      </c>
      <c r="DH294" s="419">
        <v>9709</v>
      </c>
      <c r="DI294" s="419">
        <v>9807</v>
      </c>
      <c r="DJ294" s="419">
        <v>0</v>
      </c>
    </row>
    <row r="295" spans="1:114" ht="16.7" hidden="1" customHeight="1">
      <c r="A295" s="423" t="s">
        <v>25</v>
      </c>
      <c r="B295" s="423">
        <v>1</v>
      </c>
      <c r="C295" s="418" t="s">
        <v>7</v>
      </c>
      <c r="D295" s="419">
        <v>0</v>
      </c>
      <c r="E295" s="419">
        <v>0</v>
      </c>
      <c r="F295" s="419">
        <v>86</v>
      </c>
      <c r="G295" s="419">
        <v>175</v>
      </c>
      <c r="H295" s="419">
        <v>267</v>
      </c>
      <c r="I295" s="419">
        <v>361</v>
      </c>
      <c r="J295" s="419">
        <v>458</v>
      </c>
      <c r="K295" s="419">
        <v>557</v>
      </c>
      <c r="L295" s="419">
        <v>660</v>
      </c>
      <c r="M295" s="419">
        <v>765</v>
      </c>
      <c r="N295" s="419">
        <v>873</v>
      </c>
      <c r="O295" s="419">
        <v>983</v>
      </c>
      <c r="P295" s="419">
        <v>1097</v>
      </c>
      <c r="Q295" s="419">
        <v>1213</v>
      </c>
      <c r="R295" s="419">
        <v>1333</v>
      </c>
      <c r="S295" s="419">
        <v>1455</v>
      </c>
      <c r="T295" s="419">
        <v>1580</v>
      </c>
      <c r="U295" s="419">
        <v>1708</v>
      </c>
      <c r="V295" s="419">
        <v>1840</v>
      </c>
      <c r="W295" s="419">
        <v>1975</v>
      </c>
      <c r="X295" s="419">
        <v>2114</v>
      </c>
      <c r="Y295" s="419">
        <v>2168</v>
      </c>
      <c r="Z295" s="419">
        <v>2224</v>
      </c>
      <c r="AA295" s="419">
        <v>2282</v>
      </c>
      <c r="AB295" s="419">
        <v>2341</v>
      </c>
      <c r="AC295" s="419">
        <v>2401</v>
      </c>
      <c r="AD295" s="419">
        <v>2463</v>
      </c>
      <c r="AE295" s="419">
        <v>2527</v>
      </c>
      <c r="AF295" s="419">
        <v>2593</v>
      </c>
      <c r="AG295" s="419">
        <v>2660</v>
      </c>
      <c r="AH295" s="419">
        <v>2728</v>
      </c>
      <c r="AI295" s="419">
        <v>2798</v>
      </c>
      <c r="AJ295" s="419">
        <v>2869</v>
      </c>
      <c r="AK295" s="419">
        <v>2942</v>
      </c>
      <c r="AL295" s="419">
        <v>3017</v>
      </c>
      <c r="AM295" s="419">
        <v>3093</v>
      </c>
      <c r="AN295" s="419">
        <v>3171</v>
      </c>
      <c r="AO295" s="419">
        <v>3250</v>
      </c>
      <c r="AP295" s="419">
        <v>3331</v>
      </c>
      <c r="AQ295" s="419">
        <v>3413</v>
      </c>
      <c r="AR295" s="419">
        <v>3497</v>
      </c>
      <c r="AS295" s="419">
        <v>3582</v>
      </c>
      <c r="AT295" s="419">
        <v>3669</v>
      </c>
      <c r="AU295" s="419">
        <v>3757</v>
      </c>
      <c r="AV295" s="419">
        <v>3847</v>
      </c>
      <c r="AW295" s="419">
        <v>3938</v>
      </c>
      <c r="AX295" s="419">
        <v>4030</v>
      </c>
      <c r="AY295" s="419">
        <v>4124</v>
      </c>
      <c r="AZ295" s="419">
        <v>4220</v>
      </c>
      <c r="BA295" s="419">
        <v>4317</v>
      </c>
      <c r="BB295" s="419">
        <v>4416</v>
      </c>
      <c r="BC295" s="419">
        <v>4516</v>
      </c>
      <c r="BD295" s="419">
        <v>4618</v>
      </c>
      <c r="BE295" s="419">
        <v>4722</v>
      </c>
      <c r="BF295" s="419">
        <v>4828</v>
      </c>
      <c r="BG295" s="419">
        <v>4934</v>
      </c>
      <c r="BH295" s="419">
        <v>5042</v>
      </c>
      <c r="BI295" s="419">
        <v>5152</v>
      </c>
      <c r="BJ295" s="419">
        <v>5263</v>
      </c>
      <c r="BK295" s="419">
        <v>5376</v>
      </c>
      <c r="BL295" s="419">
        <v>5489</v>
      </c>
      <c r="BM295" s="419">
        <v>5604</v>
      </c>
      <c r="BN295" s="419">
        <v>5720</v>
      </c>
      <c r="BO295" s="419">
        <v>5838</v>
      </c>
      <c r="BP295" s="419">
        <v>5956</v>
      </c>
      <c r="BQ295" s="419">
        <v>6074</v>
      </c>
      <c r="BR295" s="419">
        <v>6193</v>
      </c>
      <c r="BS295" s="419">
        <v>6312</v>
      </c>
      <c r="BT295" s="419">
        <v>6432</v>
      </c>
      <c r="BU295" s="419">
        <v>6551</v>
      </c>
      <c r="BV295" s="419">
        <v>6667</v>
      </c>
      <c r="BW295" s="419">
        <v>6783</v>
      </c>
      <c r="BX295" s="419">
        <v>6898</v>
      </c>
      <c r="BY295" s="419">
        <v>7012</v>
      </c>
      <c r="BZ295" s="419">
        <v>7125</v>
      </c>
      <c r="CA295" s="419">
        <v>7238</v>
      </c>
      <c r="CB295" s="419">
        <v>7349</v>
      </c>
      <c r="CC295" s="419">
        <v>7459</v>
      </c>
      <c r="CD295" s="419">
        <v>7568</v>
      </c>
      <c r="CE295" s="419">
        <v>7674</v>
      </c>
      <c r="CF295" s="419">
        <v>7779</v>
      </c>
      <c r="CG295" s="419">
        <v>7881</v>
      </c>
      <c r="CH295" s="419">
        <v>7982</v>
      </c>
      <c r="CI295" s="419">
        <v>8080</v>
      </c>
      <c r="CJ295" s="419">
        <v>8176</v>
      </c>
      <c r="CK295" s="419">
        <v>8270</v>
      </c>
      <c r="CL295" s="419">
        <v>8362</v>
      </c>
      <c r="CM295" s="419">
        <v>8450</v>
      </c>
      <c r="CN295" s="419">
        <v>8536</v>
      </c>
      <c r="CO295" s="419">
        <v>8620</v>
      </c>
      <c r="CP295" s="419">
        <v>8701</v>
      </c>
      <c r="CQ295" s="419">
        <v>8778</v>
      </c>
      <c r="CR295" s="419">
        <v>8852</v>
      </c>
      <c r="CS295" s="419">
        <v>8923</v>
      </c>
      <c r="CT295" s="419">
        <v>8992</v>
      </c>
      <c r="CU295" s="419">
        <v>9058</v>
      </c>
      <c r="CV295" s="419">
        <v>9121</v>
      </c>
      <c r="CW295" s="419">
        <v>9181</v>
      </c>
      <c r="CX295" s="419">
        <v>9239</v>
      </c>
      <c r="CY295" s="419">
        <v>9293</v>
      </c>
      <c r="CZ295" s="419">
        <v>9345</v>
      </c>
      <c r="DA295" s="419">
        <v>9393</v>
      </c>
      <c r="DB295" s="419">
        <v>9441</v>
      </c>
      <c r="DC295" s="419">
        <v>9487</v>
      </c>
      <c r="DD295" s="419">
        <v>9535</v>
      </c>
      <c r="DE295" s="419">
        <v>9589</v>
      </c>
      <c r="DF295" s="419">
        <v>9644</v>
      </c>
      <c r="DG295" s="419">
        <v>9709</v>
      </c>
      <c r="DH295" s="419">
        <v>9807</v>
      </c>
      <c r="DI295" s="419">
        <v>0</v>
      </c>
      <c r="DJ295" s="419">
        <v>0</v>
      </c>
    </row>
    <row r="296" spans="1:114" ht="16.7" hidden="1" customHeight="1">
      <c r="A296" s="423" t="s">
        <v>25</v>
      </c>
      <c r="B296" s="423">
        <v>1</v>
      </c>
      <c r="C296" s="418" t="s">
        <v>8</v>
      </c>
      <c r="D296" s="419">
        <v>0</v>
      </c>
      <c r="E296" s="419">
        <v>0</v>
      </c>
      <c r="F296" s="419">
        <v>89</v>
      </c>
      <c r="G296" s="419">
        <v>180</v>
      </c>
      <c r="H296" s="419">
        <v>275</v>
      </c>
      <c r="I296" s="419">
        <v>371</v>
      </c>
      <c r="J296" s="419">
        <v>471</v>
      </c>
      <c r="K296" s="419">
        <v>573</v>
      </c>
      <c r="L296" s="419">
        <v>678</v>
      </c>
      <c r="M296" s="419">
        <v>786</v>
      </c>
      <c r="N296" s="419">
        <v>896</v>
      </c>
      <c r="O296" s="419">
        <v>1010</v>
      </c>
      <c r="P296" s="419">
        <v>1126</v>
      </c>
      <c r="Q296" s="419">
        <v>1246</v>
      </c>
      <c r="R296" s="419">
        <v>1368</v>
      </c>
      <c r="S296" s="419">
        <v>1492</v>
      </c>
      <c r="T296" s="419">
        <v>1621</v>
      </c>
      <c r="U296" s="419">
        <v>1752</v>
      </c>
      <c r="V296" s="419">
        <v>1887</v>
      </c>
      <c r="W296" s="419">
        <v>2026</v>
      </c>
      <c r="X296" s="419">
        <v>2168</v>
      </c>
      <c r="Y296" s="419">
        <v>2224</v>
      </c>
      <c r="Z296" s="419">
        <v>2282</v>
      </c>
      <c r="AA296" s="419">
        <v>2341</v>
      </c>
      <c r="AB296" s="419">
        <v>2401</v>
      </c>
      <c r="AC296" s="419">
        <v>2463</v>
      </c>
      <c r="AD296" s="419">
        <v>2527</v>
      </c>
      <c r="AE296" s="419">
        <v>2593</v>
      </c>
      <c r="AF296" s="419">
        <v>2660</v>
      </c>
      <c r="AG296" s="419">
        <v>2728</v>
      </c>
      <c r="AH296" s="419">
        <v>2798</v>
      </c>
      <c r="AI296" s="419">
        <v>2869</v>
      </c>
      <c r="AJ296" s="419">
        <v>2942</v>
      </c>
      <c r="AK296" s="419">
        <v>3017</v>
      </c>
      <c r="AL296" s="419">
        <v>3093</v>
      </c>
      <c r="AM296" s="419">
        <v>3171</v>
      </c>
      <c r="AN296" s="419">
        <v>3250</v>
      </c>
      <c r="AO296" s="419">
        <v>3331</v>
      </c>
      <c r="AP296" s="419">
        <v>3413</v>
      </c>
      <c r="AQ296" s="419">
        <v>3497</v>
      </c>
      <c r="AR296" s="419">
        <v>3582</v>
      </c>
      <c r="AS296" s="419">
        <v>3669</v>
      </c>
      <c r="AT296" s="419">
        <v>3757</v>
      </c>
      <c r="AU296" s="419">
        <v>3847</v>
      </c>
      <c r="AV296" s="419">
        <v>3938</v>
      </c>
      <c r="AW296" s="419">
        <v>4030</v>
      </c>
      <c r="AX296" s="419">
        <v>4124</v>
      </c>
      <c r="AY296" s="419">
        <v>4220</v>
      </c>
      <c r="AZ296" s="419">
        <v>4317</v>
      </c>
      <c r="BA296" s="419">
        <v>4416</v>
      </c>
      <c r="BB296" s="419">
        <v>4516</v>
      </c>
      <c r="BC296" s="419">
        <v>4618</v>
      </c>
      <c r="BD296" s="419">
        <v>4722</v>
      </c>
      <c r="BE296" s="419">
        <v>4828</v>
      </c>
      <c r="BF296" s="419">
        <v>4934</v>
      </c>
      <c r="BG296" s="419">
        <v>5042</v>
      </c>
      <c r="BH296" s="419">
        <v>5152</v>
      </c>
      <c r="BI296" s="419">
        <v>5263</v>
      </c>
      <c r="BJ296" s="419">
        <v>5376</v>
      </c>
      <c r="BK296" s="419">
        <v>5489</v>
      </c>
      <c r="BL296" s="419">
        <v>5604</v>
      </c>
      <c r="BM296" s="419">
        <v>5720</v>
      </c>
      <c r="BN296" s="419">
        <v>5838</v>
      </c>
      <c r="BO296" s="419">
        <v>5956</v>
      </c>
      <c r="BP296" s="419">
        <v>6074</v>
      </c>
      <c r="BQ296" s="419">
        <v>6193</v>
      </c>
      <c r="BR296" s="419">
        <v>6312</v>
      </c>
      <c r="BS296" s="419">
        <v>6432</v>
      </c>
      <c r="BT296" s="419">
        <v>6551</v>
      </c>
      <c r="BU296" s="419">
        <v>6667</v>
      </c>
      <c r="BV296" s="419">
        <v>6783</v>
      </c>
      <c r="BW296" s="419">
        <v>6898</v>
      </c>
      <c r="BX296" s="419">
        <v>7012</v>
      </c>
      <c r="BY296" s="419">
        <v>7125</v>
      </c>
      <c r="BZ296" s="419">
        <v>7238</v>
      </c>
      <c r="CA296" s="419">
        <v>7349</v>
      </c>
      <c r="CB296" s="419">
        <v>7459</v>
      </c>
      <c r="CC296" s="419">
        <v>7568</v>
      </c>
      <c r="CD296" s="419">
        <v>7674</v>
      </c>
      <c r="CE296" s="419">
        <v>7779</v>
      </c>
      <c r="CF296" s="419">
        <v>7881</v>
      </c>
      <c r="CG296" s="419">
        <v>7982</v>
      </c>
      <c r="CH296" s="419">
        <v>8080</v>
      </c>
      <c r="CI296" s="419">
        <v>8176</v>
      </c>
      <c r="CJ296" s="419">
        <v>8270</v>
      </c>
      <c r="CK296" s="419">
        <v>8362</v>
      </c>
      <c r="CL296" s="419">
        <v>8450</v>
      </c>
      <c r="CM296" s="419">
        <v>8536</v>
      </c>
      <c r="CN296" s="419">
        <v>8620</v>
      </c>
      <c r="CO296" s="419">
        <v>8701</v>
      </c>
      <c r="CP296" s="419">
        <v>8778</v>
      </c>
      <c r="CQ296" s="419">
        <v>8852</v>
      </c>
      <c r="CR296" s="419">
        <v>8923</v>
      </c>
      <c r="CS296" s="419">
        <v>8992</v>
      </c>
      <c r="CT296" s="419">
        <v>9058</v>
      </c>
      <c r="CU296" s="419">
        <v>9121</v>
      </c>
      <c r="CV296" s="419">
        <v>9181</v>
      </c>
      <c r="CW296" s="419">
        <v>9239</v>
      </c>
      <c r="CX296" s="419">
        <v>9293</v>
      </c>
      <c r="CY296" s="419">
        <v>9345</v>
      </c>
      <c r="CZ296" s="419">
        <v>9393</v>
      </c>
      <c r="DA296" s="419">
        <v>9441</v>
      </c>
      <c r="DB296" s="419">
        <v>9487</v>
      </c>
      <c r="DC296" s="419">
        <v>9535</v>
      </c>
      <c r="DD296" s="419">
        <v>9589</v>
      </c>
      <c r="DE296" s="419">
        <v>9644</v>
      </c>
      <c r="DF296" s="419">
        <v>9709</v>
      </c>
      <c r="DG296" s="419">
        <v>9807</v>
      </c>
      <c r="DH296" s="419">
        <v>0</v>
      </c>
      <c r="DI296" s="419">
        <v>0</v>
      </c>
      <c r="DJ296" s="419">
        <v>0</v>
      </c>
    </row>
    <row r="297" spans="1:114" ht="16.7" hidden="1" customHeight="1">
      <c r="A297" s="423" t="s">
        <v>25</v>
      </c>
      <c r="B297" s="423">
        <v>1</v>
      </c>
      <c r="C297" s="418" t="s">
        <v>9</v>
      </c>
      <c r="D297" s="419">
        <v>0</v>
      </c>
      <c r="E297" s="419">
        <v>0</v>
      </c>
      <c r="F297" s="419">
        <v>91</v>
      </c>
      <c r="G297" s="419">
        <v>186</v>
      </c>
      <c r="H297" s="419">
        <v>282</v>
      </c>
      <c r="I297" s="419">
        <v>382</v>
      </c>
      <c r="J297" s="419">
        <v>484</v>
      </c>
      <c r="K297" s="419">
        <v>589</v>
      </c>
      <c r="L297" s="419">
        <v>696</v>
      </c>
      <c r="M297" s="419">
        <v>807</v>
      </c>
      <c r="N297" s="419">
        <v>920</v>
      </c>
      <c r="O297" s="419">
        <v>1037</v>
      </c>
      <c r="P297" s="419">
        <v>1156</v>
      </c>
      <c r="Q297" s="419">
        <v>1278</v>
      </c>
      <c r="R297" s="419">
        <v>1403</v>
      </c>
      <c r="S297" s="419">
        <v>1531</v>
      </c>
      <c r="T297" s="419">
        <v>1662</v>
      </c>
      <c r="U297" s="419">
        <v>1797</v>
      </c>
      <c r="V297" s="419">
        <v>1936</v>
      </c>
      <c r="W297" s="419">
        <v>2078</v>
      </c>
      <c r="X297" s="419">
        <v>2224</v>
      </c>
      <c r="Y297" s="419">
        <v>2282</v>
      </c>
      <c r="Z297" s="419">
        <v>2341</v>
      </c>
      <c r="AA297" s="419">
        <v>2401</v>
      </c>
      <c r="AB297" s="419">
        <v>2463</v>
      </c>
      <c r="AC297" s="419">
        <v>2527</v>
      </c>
      <c r="AD297" s="419">
        <v>2593</v>
      </c>
      <c r="AE297" s="419">
        <v>2660</v>
      </c>
      <c r="AF297" s="419">
        <v>2728</v>
      </c>
      <c r="AG297" s="419">
        <v>2798</v>
      </c>
      <c r="AH297" s="419">
        <v>2869</v>
      </c>
      <c r="AI297" s="419">
        <v>2942</v>
      </c>
      <c r="AJ297" s="419">
        <v>3017</v>
      </c>
      <c r="AK297" s="419">
        <v>3093</v>
      </c>
      <c r="AL297" s="419">
        <v>3171</v>
      </c>
      <c r="AM297" s="419">
        <v>3250</v>
      </c>
      <c r="AN297" s="419">
        <v>3331</v>
      </c>
      <c r="AO297" s="419">
        <v>3413</v>
      </c>
      <c r="AP297" s="419">
        <v>3497</v>
      </c>
      <c r="AQ297" s="419">
        <v>3582</v>
      </c>
      <c r="AR297" s="419">
        <v>3669</v>
      </c>
      <c r="AS297" s="419">
        <v>3757</v>
      </c>
      <c r="AT297" s="419">
        <v>3847</v>
      </c>
      <c r="AU297" s="419">
        <v>3938</v>
      </c>
      <c r="AV297" s="419">
        <v>4030</v>
      </c>
      <c r="AW297" s="419">
        <v>4124</v>
      </c>
      <c r="AX297" s="419">
        <v>4220</v>
      </c>
      <c r="AY297" s="419">
        <v>4317</v>
      </c>
      <c r="AZ297" s="419">
        <v>4416</v>
      </c>
      <c r="BA297" s="419">
        <v>4516</v>
      </c>
      <c r="BB297" s="419">
        <v>4618</v>
      </c>
      <c r="BC297" s="419">
        <v>4722</v>
      </c>
      <c r="BD297" s="419">
        <v>4828</v>
      </c>
      <c r="BE297" s="419">
        <v>4934</v>
      </c>
      <c r="BF297" s="419">
        <v>5042</v>
      </c>
      <c r="BG297" s="419">
        <v>5152</v>
      </c>
      <c r="BH297" s="419">
        <v>5263</v>
      </c>
      <c r="BI297" s="419">
        <v>5376</v>
      </c>
      <c r="BJ297" s="419">
        <v>5489</v>
      </c>
      <c r="BK297" s="419">
        <v>5604</v>
      </c>
      <c r="BL297" s="419">
        <v>5720</v>
      </c>
      <c r="BM297" s="419">
        <v>5838</v>
      </c>
      <c r="BN297" s="419">
        <v>5956</v>
      </c>
      <c r="BO297" s="419">
        <v>6074</v>
      </c>
      <c r="BP297" s="419">
        <v>6193</v>
      </c>
      <c r="BQ297" s="419">
        <v>6312</v>
      </c>
      <c r="BR297" s="419">
        <v>6432</v>
      </c>
      <c r="BS297" s="419">
        <v>6551</v>
      </c>
      <c r="BT297" s="419">
        <v>6667</v>
      </c>
      <c r="BU297" s="419">
        <v>6783</v>
      </c>
      <c r="BV297" s="419">
        <v>6898</v>
      </c>
      <c r="BW297" s="419">
        <v>7012</v>
      </c>
      <c r="BX297" s="419">
        <v>7125</v>
      </c>
      <c r="BY297" s="419">
        <v>7238</v>
      </c>
      <c r="BZ297" s="419">
        <v>7349</v>
      </c>
      <c r="CA297" s="419">
        <v>7459</v>
      </c>
      <c r="CB297" s="419">
        <v>7568</v>
      </c>
      <c r="CC297" s="419">
        <v>7674</v>
      </c>
      <c r="CD297" s="419">
        <v>7779</v>
      </c>
      <c r="CE297" s="419">
        <v>7881</v>
      </c>
      <c r="CF297" s="419">
        <v>7982</v>
      </c>
      <c r="CG297" s="419">
        <v>8080</v>
      </c>
      <c r="CH297" s="419">
        <v>8176</v>
      </c>
      <c r="CI297" s="419">
        <v>8270</v>
      </c>
      <c r="CJ297" s="419">
        <v>8362</v>
      </c>
      <c r="CK297" s="419">
        <v>8450</v>
      </c>
      <c r="CL297" s="419">
        <v>8536</v>
      </c>
      <c r="CM297" s="419">
        <v>8620</v>
      </c>
      <c r="CN297" s="419">
        <v>8701</v>
      </c>
      <c r="CO297" s="419">
        <v>8778</v>
      </c>
      <c r="CP297" s="419">
        <v>8852</v>
      </c>
      <c r="CQ297" s="419">
        <v>8923</v>
      </c>
      <c r="CR297" s="419">
        <v>8992</v>
      </c>
      <c r="CS297" s="419">
        <v>9058</v>
      </c>
      <c r="CT297" s="419">
        <v>9121</v>
      </c>
      <c r="CU297" s="419">
        <v>9181</v>
      </c>
      <c r="CV297" s="419">
        <v>9239</v>
      </c>
      <c r="CW297" s="419">
        <v>9293</v>
      </c>
      <c r="CX297" s="419">
        <v>9345</v>
      </c>
      <c r="CY297" s="419">
        <v>9393</v>
      </c>
      <c r="CZ297" s="419">
        <v>9441</v>
      </c>
      <c r="DA297" s="419">
        <v>9487</v>
      </c>
      <c r="DB297" s="419">
        <v>9535</v>
      </c>
      <c r="DC297" s="419">
        <v>9589</v>
      </c>
      <c r="DD297" s="419">
        <v>9644</v>
      </c>
      <c r="DE297" s="419">
        <v>9709</v>
      </c>
      <c r="DF297" s="419">
        <v>9807</v>
      </c>
      <c r="DG297" s="419">
        <v>0</v>
      </c>
      <c r="DH297" s="419">
        <v>0</v>
      </c>
      <c r="DI297" s="419">
        <v>0</v>
      </c>
      <c r="DJ297" s="419">
        <v>0</v>
      </c>
    </row>
    <row r="298" spans="1:114" ht="16.7" hidden="1" customHeight="1">
      <c r="A298" s="423" t="s">
        <v>25</v>
      </c>
      <c r="B298" s="423">
        <v>1</v>
      </c>
      <c r="C298" s="418" t="s">
        <v>10</v>
      </c>
      <c r="D298" s="419">
        <v>0</v>
      </c>
      <c r="E298" s="419">
        <v>0</v>
      </c>
      <c r="F298" s="419">
        <v>94</v>
      </c>
      <c r="G298" s="419">
        <v>191</v>
      </c>
      <c r="H298" s="419">
        <v>290</v>
      </c>
      <c r="I298" s="419">
        <v>392</v>
      </c>
      <c r="J298" s="419">
        <v>497</v>
      </c>
      <c r="K298" s="419">
        <v>605</v>
      </c>
      <c r="L298" s="419">
        <v>715</v>
      </c>
      <c r="M298" s="419">
        <v>829</v>
      </c>
      <c r="N298" s="419">
        <v>945</v>
      </c>
      <c r="O298" s="419">
        <v>1064</v>
      </c>
      <c r="P298" s="419">
        <v>1186</v>
      </c>
      <c r="Q298" s="419">
        <v>1311</v>
      </c>
      <c r="R298" s="419">
        <v>1439</v>
      </c>
      <c r="S298" s="419">
        <v>1570</v>
      </c>
      <c r="T298" s="419">
        <v>1705</v>
      </c>
      <c r="U298" s="419">
        <v>1843</v>
      </c>
      <c r="V298" s="419">
        <v>1985</v>
      </c>
      <c r="W298" s="419">
        <v>2131</v>
      </c>
      <c r="X298" s="419">
        <v>2282</v>
      </c>
      <c r="Y298" s="419">
        <v>2341</v>
      </c>
      <c r="Z298" s="419">
        <v>2401</v>
      </c>
      <c r="AA298" s="419">
        <v>2463</v>
      </c>
      <c r="AB298" s="419">
        <v>2527</v>
      </c>
      <c r="AC298" s="419">
        <v>2593</v>
      </c>
      <c r="AD298" s="419">
        <v>2660</v>
      </c>
      <c r="AE298" s="419">
        <v>2728</v>
      </c>
      <c r="AF298" s="419">
        <v>2798</v>
      </c>
      <c r="AG298" s="419">
        <v>2869</v>
      </c>
      <c r="AH298" s="419">
        <v>2942</v>
      </c>
      <c r="AI298" s="419">
        <v>3017</v>
      </c>
      <c r="AJ298" s="419">
        <v>3093</v>
      </c>
      <c r="AK298" s="419">
        <v>3171</v>
      </c>
      <c r="AL298" s="419">
        <v>3250</v>
      </c>
      <c r="AM298" s="419">
        <v>3331</v>
      </c>
      <c r="AN298" s="419">
        <v>3413</v>
      </c>
      <c r="AO298" s="419">
        <v>3497</v>
      </c>
      <c r="AP298" s="419">
        <v>3582</v>
      </c>
      <c r="AQ298" s="419">
        <v>3669</v>
      </c>
      <c r="AR298" s="419">
        <v>3757</v>
      </c>
      <c r="AS298" s="419">
        <v>3847</v>
      </c>
      <c r="AT298" s="419">
        <v>3938</v>
      </c>
      <c r="AU298" s="419">
        <v>4030</v>
      </c>
      <c r="AV298" s="419">
        <v>4124</v>
      </c>
      <c r="AW298" s="419">
        <v>4220</v>
      </c>
      <c r="AX298" s="419">
        <v>4317</v>
      </c>
      <c r="AY298" s="419">
        <v>4416</v>
      </c>
      <c r="AZ298" s="419">
        <v>4516</v>
      </c>
      <c r="BA298" s="419">
        <v>4618</v>
      </c>
      <c r="BB298" s="419">
        <v>4722</v>
      </c>
      <c r="BC298" s="419">
        <v>4828</v>
      </c>
      <c r="BD298" s="419">
        <v>4934</v>
      </c>
      <c r="BE298" s="419">
        <v>5042</v>
      </c>
      <c r="BF298" s="419">
        <v>5152</v>
      </c>
      <c r="BG298" s="419">
        <v>5263</v>
      </c>
      <c r="BH298" s="419">
        <v>5376</v>
      </c>
      <c r="BI298" s="419">
        <v>5489</v>
      </c>
      <c r="BJ298" s="419">
        <v>5604</v>
      </c>
      <c r="BK298" s="419">
        <v>5720</v>
      </c>
      <c r="BL298" s="419">
        <v>5838</v>
      </c>
      <c r="BM298" s="419">
        <v>5956</v>
      </c>
      <c r="BN298" s="419">
        <v>6074</v>
      </c>
      <c r="BO298" s="419">
        <v>6193</v>
      </c>
      <c r="BP298" s="419">
        <v>6312</v>
      </c>
      <c r="BQ298" s="419">
        <v>6432</v>
      </c>
      <c r="BR298" s="419">
        <v>6551</v>
      </c>
      <c r="BS298" s="419">
        <v>6667</v>
      </c>
      <c r="BT298" s="419">
        <v>6783</v>
      </c>
      <c r="BU298" s="419">
        <v>6898</v>
      </c>
      <c r="BV298" s="419">
        <v>7012</v>
      </c>
      <c r="BW298" s="419">
        <v>7125</v>
      </c>
      <c r="BX298" s="419">
        <v>7238</v>
      </c>
      <c r="BY298" s="419">
        <v>7349</v>
      </c>
      <c r="BZ298" s="419">
        <v>7459</v>
      </c>
      <c r="CA298" s="419">
        <v>7568</v>
      </c>
      <c r="CB298" s="419">
        <v>7674</v>
      </c>
      <c r="CC298" s="419">
        <v>7779</v>
      </c>
      <c r="CD298" s="419">
        <v>7881</v>
      </c>
      <c r="CE298" s="419">
        <v>7982</v>
      </c>
      <c r="CF298" s="419">
        <v>8080</v>
      </c>
      <c r="CG298" s="419">
        <v>8176</v>
      </c>
      <c r="CH298" s="419">
        <v>8270</v>
      </c>
      <c r="CI298" s="419">
        <v>8362</v>
      </c>
      <c r="CJ298" s="419">
        <v>8450</v>
      </c>
      <c r="CK298" s="419">
        <v>8536</v>
      </c>
      <c r="CL298" s="419">
        <v>8620</v>
      </c>
      <c r="CM298" s="419">
        <v>8701</v>
      </c>
      <c r="CN298" s="419">
        <v>8778</v>
      </c>
      <c r="CO298" s="419">
        <v>8852</v>
      </c>
      <c r="CP298" s="419">
        <v>8923</v>
      </c>
      <c r="CQ298" s="419">
        <v>8992</v>
      </c>
      <c r="CR298" s="419">
        <v>9058</v>
      </c>
      <c r="CS298" s="419">
        <v>9121</v>
      </c>
      <c r="CT298" s="419">
        <v>9181</v>
      </c>
      <c r="CU298" s="419">
        <v>9239</v>
      </c>
      <c r="CV298" s="419">
        <v>9293</v>
      </c>
      <c r="CW298" s="419">
        <v>9345</v>
      </c>
      <c r="CX298" s="419">
        <v>9393</v>
      </c>
      <c r="CY298" s="419">
        <v>9441</v>
      </c>
      <c r="CZ298" s="419">
        <v>9487</v>
      </c>
      <c r="DA298" s="419">
        <v>9535</v>
      </c>
      <c r="DB298" s="419">
        <v>9589</v>
      </c>
      <c r="DC298" s="419">
        <v>9644</v>
      </c>
      <c r="DD298" s="419">
        <v>9709</v>
      </c>
      <c r="DE298" s="419">
        <v>9807</v>
      </c>
      <c r="DF298" s="419">
        <v>0</v>
      </c>
      <c r="DG298" s="419">
        <v>0</v>
      </c>
      <c r="DH298" s="419">
        <v>0</v>
      </c>
      <c r="DI298" s="419">
        <v>0</v>
      </c>
      <c r="DJ298" s="419">
        <v>0</v>
      </c>
    </row>
    <row r="299" spans="1:114" ht="16.7" hidden="1" customHeight="1">
      <c r="A299" s="423" t="s">
        <v>25</v>
      </c>
      <c r="B299" s="423">
        <v>1</v>
      </c>
      <c r="C299" s="418" t="s">
        <v>11</v>
      </c>
      <c r="D299" s="419">
        <v>0</v>
      </c>
      <c r="E299" s="419">
        <v>0</v>
      </c>
      <c r="F299" s="419">
        <v>97</v>
      </c>
      <c r="G299" s="419">
        <v>196</v>
      </c>
      <c r="H299" s="419">
        <v>298</v>
      </c>
      <c r="I299" s="419">
        <v>403</v>
      </c>
      <c r="J299" s="419">
        <v>510</v>
      </c>
      <c r="K299" s="419">
        <v>621</v>
      </c>
      <c r="L299" s="419">
        <v>734</v>
      </c>
      <c r="M299" s="419">
        <v>851</v>
      </c>
      <c r="N299" s="419">
        <v>970</v>
      </c>
      <c r="O299" s="419">
        <v>1091</v>
      </c>
      <c r="P299" s="419">
        <v>1216</v>
      </c>
      <c r="Q299" s="419">
        <v>1344</v>
      </c>
      <c r="R299" s="419">
        <v>1475</v>
      </c>
      <c r="S299" s="419">
        <v>1610</v>
      </c>
      <c r="T299" s="419">
        <v>1748</v>
      </c>
      <c r="U299" s="419">
        <v>1890</v>
      </c>
      <c r="V299" s="419">
        <v>2036</v>
      </c>
      <c r="W299" s="419">
        <v>2186</v>
      </c>
      <c r="X299" s="419">
        <v>2341</v>
      </c>
      <c r="Y299" s="419">
        <v>2401</v>
      </c>
      <c r="Z299" s="419">
        <v>2463</v>
      </c>
      <c r="AA299" s="419">
        <v>2527</v>
      </c>
      <c r="AB299" s="419">
        <v>2593</v>
      </c>
      <c r="AC299" s="419">
        <v>2660</v>
      </c>
      <c r="AD299" s="419">
        <v>2728</v>
      </c>
      <c r="AE299" s="419">
        <v>2798</v>
      </c>
      <c r="AF299" s="419">
        <v>2869</v>
      </c>
      <c r="AG299" s="419">
        <v>2942</v>
      </c>
      <c r="AH299" s="419">
        <v>3017</v>
      </c>
      <c r="AI299" s="419">
        <v>3093</v>
      </c>
      <c r="AJ299" s="419">
        <v>3171</v>
      </c>
      <c r="AK299" s="419">
        <v>3250</v>
      </c>
      <c r="AL299" s="419">
        <v>3331</v>
      </c>
      <c r="AM299" s="419">
        <v>3413</v>
      </c>
      <c r="AN299" s="419">
        <v>3497</v>
      </c>
      <c r="AO299" s="419">
        <v>3582</v>
      </c>
      <c r="AP299" s="419">
        <v>3669</v>
      </c>
      <c r="AQ299" s="419">
        <v>3757</v>
      </c>
      <c r="AR299" s="419">
        <v>3847</v>
      </c>
      <c r="AS299" s="419">
        <v>3938</v>
      </c>
      <c r="AT299" s="419">
        <v>4030</v>
      </c>
      <c r="AU299" s="419">
        <v>4124</v>
      </c>
      <c r="AV299" s="419">
        <v>4220</v>
      </c>
      <c r="AW299" s="419">
        <v>4317</v>
      </c>
      <c r="AX299" s="419">
        <v>4416</v>
      </c>
      <c r="AY299" s="419">
        <v>4516</v>
      </c>
      <c r="AZ299" s="419">
        <v>4618</v>
      </c>
      <c r="BA299" s="419">
        <v>4722</v>
      </c>
      <c r="BB299" s="419">
        <v>4828</v>
      </c>
      <c r="BC299" s="419">
        <v>4934</v>
      </c>
      <c r="BD299" s="419">
        <v>5042</v>
      </c>
      <c r="BE299" s="419">
        <v>5152</v>
      </c>
      <c r="BF299" s="419">
        <v>5263</v>
      </c>
      <c r="BG299" s="419">
        <v>5376</v>
      </c>
      <c r="BH299" s="419">
        <v>5489</v>
      </c>
      <c r="BI299" s="419">
        <v>5604</v>
      </c>
      <c r="BJ299" s="419">
        <v>5720</v>
      </c>
      <c r="BK299" s="419">
        <v>5838</v>
      </c>
      <c r="BL299" s="419">
        <v>5956</v>
      </c>
      <c r="BM299" s="419">
        <v>6074</v>
      </c>
      <c r="BN299" s="419">
        <v>6193</v>
      </c>
      <c r="BO299" s="419">
        <v>6312</v>
      </c>
      <c r="BP299" s="419">
        <v>6432</v>
      </c>
      <c r="BQ299" s="419">
        <v>6551</v>
      </c>
      <c r="BR299" s="419">
        <v>6667</v>
      </c>
      <c r="BS299" s="419">
        <v>6783</v>
      </c>
      <c r="BT299" s="419">
        <v>6898</v>
      </c>
      <c r="BU299" s="419">
        <v>7012</v>
      </c>
      <c r="BV299" s="419">
        <v>7125</v>
      </c>
      <c r="BW299" s="419">
        <v>7238</v>
      </c>
      <c r="BX299" s="419">
        <v>7349</v>
      </c>
      <c r="BY299" s="419">
        <v>7459</v>
      </c>
      <c r="BZ299" s="419">
        <v>7568</v>
      </c>
      <c r="CA299" s="419">
        <v>7674</v>
      </c>
      <c r="CB299" s="419">
        <v>7779</v>
      </c>
      <c r="CC299" s="419">
        <v>7881</v>
      </c>
      <c r="CD299" s="419">
        <v>7982</v>
      </c>
      <c r="CE299" s="419">
        <v>8080</v>
      </c>
      <c r="CF299" s="419">
        <v>8176</v>
      </c>
      <c r="CG299" s="419">
        <v>8270</v>
      </c>
      <c r="CH299" s="419">
        <v>8362</v>
      </c>
      <c r="CI299" s="419">
        <v>8450</v>
      </c>
      <c r="CJ299" s="419">
        <v>8536</v>
      </c>
      <c r="CK299" s="419">
        <v>8620</v>
      </c>
      <c r="CL299" s="419">
        <v>8701</v>
      </c>
      <c r="CM299" s="419">
        <v>8778</v>
      </c>
      <c r="CN299" s="419">
        <v>8852</v>
      </c>
      <c r="CO299" s="419">
        <v>8923</v>
      </c>
      <c r="CP299" s="419">
        <v>8992</v>
      </c>
      <c r="CQ299" s="419">
        <v>9058</v>
      </c>
      <c r="CR299" s="419">
        <v>9121</v>
      </c>
      <c r="CS299" s="419">
        <v>9181</v>
      </c>
      <c r="CT299" s="419">
        <v>9239</v>
      </c>
      <c r="CU299" s="419">
        <v>9293</v>
      </c>
      <c r="CV299" s="419">
        <v>9345</v>
      </c>
      <c r="CW299" s="419">
        <v>9393</v>
      </c>
      <c r="CX299" s="419">
        <v>9441</v>
      </c>
      <c r="CY299" s="419">
        <v>9487</v>
      </c>
      <c r="CZ299" s="419">
        <v>9535</v>
      </c>
      <c r="DA299" s="419">
        <v>9589</v>
      </c>
      <c r="DB299" s="419">
        <v>9644</v>
      </c>
      <c r="DC299" s="419">
        <v>9709</v>
      </c>
      <c r="DD299" s="419">
        <v>9807</v>
      </c>
      <c r="DE299" s="419">
        <v>0</v>
      </c>
      <c r="DF299" s="419">
        <v>0</v>
      </c>
      <c r="DG299" s="419">
        <v>0</v>
      </c>
      <c r="DH299" s="419">
        <v>0</v>
      </c>
      <c r="DI299" s="419">
        <v>0</v>
      </c>
      <c r="DJ299" s="419">
        <v>0</v>
      </c>
    </row>
    <row r="300" spans="1:114" ht="16.7" hidden="1" customHeight="1">
      <c r="A300" s="423" t="s">
        <v>25</v>
      </c>
      <c r="B300" s="423">
        <v>1</v>
      </c>
      <c r="C300" s="418" t="s">
        <v>4</v>
      </c>
      <c r="D300" s="419">
        <v>0</v>
      </c>
      <c r="E300" s="419">
        <v>0</v>
      </c>
      <c r="F300" s="419">
        <v>99</v>
      </c>
      <c r="G300" s="419">
        <v>201</v>
      </c>
      <c r="H300" s="419">
        <v>306</v>
      </c>
      <c r="I300" s="419">
        <v>414</v>
      </c>
      <c r="J300" s="419">
        <v>524</v>
      </c>
      <c r="K300" s="419">
        <v>637</v>
      </c>
      <c r="L300" s="419">
        <v>754</v>
      </c>
      <c r="M300" s="419">
        <v>873</v>
      </c>
      <c r="N300" s="419">
        <v>994</v>
      </c>
      <c r="O300" s="419">
        <v>1119</v>
      </c>
      <c r="P300" s="419">
        <v>1247</v>
      </c>
      <c r="Q300" s="419">
        <v>1378</v>
      </c>
      <c r="R300" s="419">
        <v>1513</v>
      </c>
      <c r="S300" s="419">
        <v>1651</v>
      </c>
      <c r="T300" s="419">
        <v>1793</v>
      </c>
      <c r="U300" s="419">
        <v>1939</v>
      </c>
      <c r="V300" s="419">
        <v>2089</v>
      </c>
      <c r="W300" s="419">
        <v>2243</v>
      </c>
      <c r="X300" s="419">
        <v>2401</v>
      </c>
      <c r="Y300" s="419">
        <v>2463</v>
      </c>
      <c r="Z300" s="419">
        <v>2527</v>
      </c>
      <c r="AA300" s="419">
        <v>2593</v>
      </c>
      <c r="AB300" s="419">
        <v>2660</v>
      </c>
      <c r="AC300" s="419">
        <v>2728</v>
      </c>
      <c r="AD300" s="419">
        <v>2798</v>
      </c>
      <c r="AE300" s="419">
        <v>2869</v>
      </c>
      <c r="AF300" s="419">
        <v>2942</v>
      </c>
      <c r="AG300" s="419">
        <v>3017</v>
      </c>
      <c r="AH300" s="419">
        <v>3093</v>
      </c>
      <c r="AI300" s="419">
        <v>3171</v>
      </c>
      <c r="AJ300" s="419">
        <v>3250</v>
      </c>
      <c r="AK300" s="419">
        <v>3331</v>
      </c>
      <c r="AL300" s="419">
        <v>3413</v>
      </c>
      <c r="AM300" s="419">
        <v>3497</v>
      </c>
      <c r="AN300" s="419">
        <v>3582</v>
      </c>
      <c r="AO300" s="419">
        <v>3669</v>
      </c>
      <c r="AP300" s="419">
        <v>3757</v>
      </c>
      <c r="AQ300" s="419">
        <v>3847</v>
      </c>
      <c r="AR300" s="419">
        <v>3938</v>
      </c>
      <c r="AS300" s="419">
        <v>4030</v>
      </c>
      <c r="AT300" s="419">
        <v>4124</v>
      </c>
      <c r="AU300" s="419">
        <v>4220</v>
      </c>
      <c r="AV300" s="419">
        <v>4317</v>
      </c>
      <c r="AW300" s="419">
        <v>4416</v>
      </c>
      <c r="AX300" s="419">
        <v>4516</v>
      </c>
      <c r="AY300" s="419">
        <v>4618</v>
      </c>
      <c r="AZ300" s="419">
        <v>4722</v>
      </c>
      <c r="BA300" s="419">
        <v>4828</v>
      </c>
      <c r="BB300" s="419">
        <v>4934</v>
      </c>
      <c r="BC300" s="419">
        <v>5042</v>
      </c>
      <c r="BD300" s="419">
        <v>5152</v>
      </c>
      <c r="BE300" s="419">
        <v>5263</v>
      </c>
      <c r="BF300" s="419">
        <v>5376</v>
      </c>
      <c r="BG300" s="419">
        <v>5489</v>
      </c>
      <c r="BH300" s="419">
        <v>5604</v>
      </c>
      <c r="BI300" s="419">
        <v>5720</v>
      </c>
      <c r="BJ300" s="419">
        <v>5838</v>
      </c>
      <c r="BK300" s="419">
        <v>5956</v>
      </c>
      <c r="BL300" s="419">
        <v>6074</v>
      </c>
      <c r="BM300" s="419">
        <v>6193</v>
      </c>
      <c r="BN300" s="419">
        <v>6312</v>
      </c>
      <c r="BO300" s="419">
        <v>6432</v>
      </c>
      <c r="BP300" s="419">
        <v>6551</v>
      </c>
      <c r="BQ300" s="419">
        <v>6667</v>
      </c>
      <c r="BR300" s="419">
        <v>6783</v>
      </c>
      <c r="BS300" s="419">
        <v>6898</v>
      </c>
      <c r="BT300" s="419">
        <v>7012</v>
      </c>
      <c r="BU300" s="419">
        <v>7125</v>
      </c>
      <c r="BV300" s="419">
        <v>7238</v>
      </c>
      <c r="BW300" s="419">
        <v>7349</v>
      </c>
      <c r="BX300" s="419">
        <v>7459</v>
      </c>
      <c r="BY300" s="419">
        <v>7568</v>
      </c>
      <c r="BZ300" s="419">
        <v>7674</v>
      </c>
      <c r="CA300" s="419">
        <v>7779</v>
      </c>
      <c r="CB300" s="419">
        <v>7881</v>
      </c>
      <c r="CC300" s="419">
        <v>7982</v>
      </c>
      <c r="CD300" s="419">
        <v>8080</v>
      </c>
      <c r="CE300" s="419">
        <v>8176</v>
      </c>
      <c r="CF300" s="419">
        <v>8270</v>
      </c>
      <c r="CG300" s="419">
        <v>8362</v>
      </c>
      <c r="CH300" s="419">
        <v>8450</v>
      </c>
      <c r="CI300" s="419">
        <v>8536</v>
      </c>
      <c r="CJ300" s="419">
        <v>8620</v>
      </c>
      <c r="CK300" s="419">
        <v>8701</v>
      </c>
      <c r="CL300" s="419">
        <v>8778</v>
      </c>
      <c r="CM300" s="419">
        <v>8852</v>
      </c>
      <c r="CN300" s="419">
        <v>8923</v>
      </c>
      <c r="CO300" s="419">
        <v>8992</v>
      </c>
      <c r="CP300" s="419">
        <v>9058</v>
      </c>
      <c r="CQ300" s="419">
        <v>9121</v>
      </c>
      <c r="CR300" s="419">
        <v>9181</v>
      </c>
      <c r="CS300" s="419">
        <v>9239</v>
      </c>
      <c r="CT300" s="419">
        <v>9293</v>
      </c>
      <c r="CU300" s="419">
        <v>9345</v>
      </c>
      <c r="CV300" s="419">
        <v>9393</v>
      </c>
      <c r="CW300" s="419">
        <v>9441</v>
      </c>
      <c r="CX300" s="419">
        <v>9487</v>
      </c>
      <c r="CY300" s="419">
        <v>9535</v>
      </c>
      <c r="CZ300" s="419">
        <v>9589</v>
      </c>
      <c r="DA300" s="419">
        <v>9644</v>
      </c>
      <c r="DB300" s="419">
        <v>9709</v>
      </c>
      <c r="DC300" s="419">
        <v>9807</v>
      </c>
      <c r="DD300" s="419">
        <v>0</v>
      </c>
      <c r="DE300" s="419">
        <v>0</v>
      </c>
      <c r="DF300" s="419">
        <v>0</v>
      </c>
      <c r="DG300" s="419">
        <v>0</v>
      </c>
      <c r="DH300" s="419">
        <v>0</v>
      </c>
      <c r="DI300" s="419">
        <v>0</v>
      </c>
      <c r="DJ300" s="419">
        <v>0</v>
      </c>
    </row>
    <row r="301" spans="1:114" ht="16.7" hidden="1" customHeight="1">
      <c r="A301" s="423" t="s">
        <v>25</v>
      </c>
      <c r="B301" s="423">
        <v>1</v>
      </c>
      <c r="C301" s="418" t="s">
        <v>12</v>
      </c>
      <c r="D301" s="419">
        <v>0</v>
      </c>
      <c r="E301" s="419">
        <v>0</v>
      </c>
      <c r="F301" s="419">
        <v>102</v>
      </c>
      <c r="G301" s="419">
        <v>207</v>
      </c>
      <c r="H301" s="419">
        <v>314</v>
      </c>
      <c r="I301" s="419">
        <v>425</v>
      </c>
      <c r="J301" s="419">
        <v>538</v>
      </c>
      <c r="K301" s="419">
        <v>654</v>
      </c>
      <c r="L301" s="419">
        <v>773</v>
      </c>
      <c r="M301" s="419">
        <v>895</v>
      </c>
      <c r="N301" s="419">
        <v>1019</v>
      </c>
      <c r="O301" s="419">
        <v>1147</v>
      </c>
      <c r="P301" s="419">
        <v>1278</v>
      </c>
      <c r="Q301" s="419">
        <v>1413</v>
      </c>
      <c r="R301" s="419">
        <v>1551</v>
      </c>
      <c r="S301" s="419">
        <v>1693</v>
      </c>
      <c r="T301" s="419">
        <v>1839</v>
      </c>
      <c r="U301" s="419">
        <v>1989</v>
      </c>
      <c r="V301" s="419">
        <v>2143</v>
      </c>
      <c r="W301" s="419">
        <v>2301</v>
      </c>
      <c r="X301" s="419">
        <v>2463</v>
      </c>
      <c r="Y301" s="419">
        <v>2527</v>
      </c>
      <c r="Z301" s="419">
        <v>2593</v>
      </c>
      <c r="AA301" s="419">
        <v>2660</v>
      </c>
      <c r="AB301" s="419">
        <v>2728</v>
      </c>
      <c r="AC301" s="419">
        <v>2798</v>
      </c>
      <c r="AD301" s="419">
        <v>2869</v>
      </c>
      <c r="AE301" s="419">
        <v>2942</v>
      </c>
      <c r="AF301" s="419">
        <v>3017</v>
      </c>
      <c r="AG301" s="419">
        <v>3093</v>
      </c>
      <c r="AH301" s="419">
        <v>3171</v>
      </c>
      <c r="AI301" s="419">
        <v>3250</v>
      </c>
      <c r="AJ301" s="419">
        <v>3331</v>
      </c>
      <c r="AK301" s="419">
        <v>3413</v>
      </c>
      <c r="AL301" s="419">
        <v>3497</v>
      </c>
      <c r="AM301" s="419">
        <v>3582</v>
      </c>
      <c r="AN301" s="419">
        <v>3669</v>
      </c>
      <c r="AO301" s="419">
        <v>3757</v>
      </c>
      <c r="AP301" s="419">
        <v>3847</v>
      </c>
      <c r="AQ301" s="419">
        <v>3938</v>
      </c>
      <c r="AR301" s="419">
        <v>4030</v>
      </c>
      <c r="AS301" s="419">
        <v>4124</v>
      </c>
      <c r="AT301" s="419">
        <v>4220</v>
      </c>
      <c r="AU301" s="419">
        <v>4317</v>
      </c>
      <c r="AV301" s="419">
        <v>4416</v>
      </c>
      <c r="AW301" s="419">
        <v>4516</v>
      </c>
      <c r="AX301" s="419">
        <v>4618</v>
      </c>
      <c r="AY301" s="419">
        <v>4722</v>
      </c>
      <c r="AZ301" s="419">
        <v>4828</v>
      </c>
      <c r="BA301" s="419">
        <v>4934</v>
      </c>
      <c r="BB301" s="419">
        <v>5042</v>
      </c>
      <c r="BC301" s="419">
        <v>5152</v>
      </c>
      <c r="BD301" s="419">
        <v>5263</v>
      </c>
      <c r="BE301" s="419">
        <v>5376</v>
      </c>
      <c r="BF301" s="419">
        <v>5489</v>
      </c>
      <c r="BG301" s="419">
        <v>5604</v>
      </c>
      <c r="BH301" s="419">
        <v>5720</v>
      </c>
      <c r="BI301" s="419">
        <v>5838</v>
      </c>
      <c r="BJ301" s="419">
        <v>5956</v>
      </c>
      <c r="BK301" s="419">
        <v>6074</v>
      </c>
      <c r="BL301" s="419">
        <v>6193</v>
      </c>
      <c r="BM301" s="419">
        <v>6312</v>
      </c>
      <c r="BN301" s="419">
        <v>6432</v>
      </c>
      <c r="BO301" s="419">
        <v>6551</v>
      </c>
      <c r="BP301" s="419">
        <v>6667</v>
      </c>
      <c r="BQ301" s="419">
        <v>6783</v>
      </c>
      <c r="BR301" s="419">
        <v>6898</v>
      </c>
      <c r="BS301" s="419">
        <v>7012</v>
      </c>
      <c r="BT301" s="419">
        <v>7125</v>
      </c>
      <c r="BU301" s="419">
        <v>7238</v>
      </c>
      <c r="BV301" s="419">
        <v>7349</v>
      </c>
      <c r="BW301" s="419">
        <v>7459</v>
      </c>
      <c r="BX301" s="419">
        <v>7568</v>
      </c>
      <c r="BY301" s="419">
        <v>7674</v>
      </c>
      <c r="BZ301" s="419">
        <v>7779</v>
      </c>
      <c r="CA301" s="419">
        <v>7881</v>
      </c>
      <c r="CB301" s="419">
        <v>7982</v>
      </c>
      <c r="CC301" s="419">
        <v>8080</v>
      </c>
      <c r="CD301" s="419">
        <v>8176</v>
      </c>
      <c r="CE301" s="419">
        <v>8270</v>
      </c>
      <c r="CF301" s="419">
        <v>8362</v>
      </c>
      <c r="CG301" s="419">
        <v>8450</v>
      </c>
      <c r="CH301" s="419">
        <v>8536</v>
      </c>
      <c r="CI301" s="419">
        <v>8620</v>
      </c>
      <c r="CJ301" s="419">
        <v>8701</v>
      </c>
      <c r="CK301" s="419">
        <v>8778</v>
      </c>
      <c r="CL301" s="419">
        <v>8852</v>
      </c>
      <c r="CM301" s="419">
        <v>8923</v>
      </c>
      <c r="CN301" s="419">
        <v>8992</v>
      </c>
      <c r="CO301" s="419">
        <v>9058</v>
      </c>
      <c r="CP301" s="419">
        <v>9121</v>
      </c>
      <c r="CQ301" s="419">
        <v>9181</v>
      </c>
      <c r="CR301" s="419">
        <v>9239</v>
      </c>
      <c r="CS301" s="419">
        <v>9293</v>
      </c>
      <c r="CT301" s="419">
        <v>9345</v>
      </c>
      <c r="CU301" s="419">
        <v>9393</v>
      </c>
      <c r="CV301" s="419">
        <v>9441</v>
      </c>
      <c r="CW301" s="419">
        <v>9487</v>
      </c>
      <c r="CX301" s="419">
        <v>9535</v>
      </c>
      <c r="CY301" s="419">
        <v>9589</v>
      </c>
      <c r="CZ301" s="419">
        <v>9644</v>
      </c>
      <c r="DA301" s="419">
        <v>9709</v>
      </c>
      <c r="DB301" s="419">
        <v>9807</v>
      </c>
      <c r="DC301" s="419">
        <v>0</v>
      </c>
      <c r="DD301" s="419">
        <v>0</v>
      </c>
      <c r="DE301" s="419">
        <v>0</v>
      </c>
      <c r="DF301" s="419">
        <v>0</v>
      </c>
      <c r="DG301" s="419">
        <v>0</v>
      </c>
      <c r="DH301" s="419">
        <v>0</v>
      </c>
      <c r="DI301" s="419">
        <v>0</v>
      </c>
      <c r="DJ301" s="419">
        <v>0</v>
      </c>
    </row>
    <row r="302" spans="1:114" ht="16.7" hidden="1" customHeight="1">
      <c r="A302" s="423" t="s">
        <v>25</v>
      </c>
      <c r="B302" s="423">
        <v>1</v>
      </c>
      <c r="C302" s="418" t="s">
        <v>13</v>
      </c>
      <c r="D302" s="419">
        <v>0</v>
      </c>
      <c r="E302" s="419">
        <v>0</v>
      </c>
      <c r="F302" s="419">
        <v>105</v>
      </c>
      <c r="G302" s="419">
        <v>212</v>
      </c>
      <c r="H302" s="419">
        <v>323</v>
      </c>
      <c r="I302" s="419">
        <v>436</v>
      </c>
      <c r="J302" s="419">
        <v>552</v>
      </c>
      <c r="K302" s="419">
        <v>671</v>
      </c>
      <c r="L302" s="419">
        <v>793</v>
      </c>
      <c r="M302" s="419">
        <v>917</v>
      </c>
      <c r="N302" s="419">
        <v>1045</v>
      </c>
      <c r="O302" s="419">
        <v>1176</v>
      </c>
      <c r="P302" s="419">
        <v>1310</v>
      </c>
      <c r="Q302" s="419">
        <v>1448</v>
      </c>
      <c r="R302" s="419">
        <v>1590</v>
      </c>
      <c r="S302" s="419">
        <v>1736</v>
      </c>
      <c r="T302" s="419">
        <v>1886</v>
      </c>
      <c r="U302" s="419">
        <v>2040</v>
      </c>
      <c r="V302" s="419">
        <v>2198</v>
      </c>
      <c r="W302" s="419">
        <v>2360</v>
      </c>
      <c r="X302" s="419">
        <v>2527</v>
      </c>
      <c r="Y302" s="419">
        <v>2593</v>
      </c>
      <c r="Z302" s="419">
        <v>2660</v>
      </c>
      <c r="AA302" s="419">
        <v>2728</v>
      </c>
      <c r="AB302" s="419">
        <v>2798</v>
      </c>
      <c r="AC302" s="419">
        <v>2869</v>
      </c>
      <c r="AD302" s="419">
        <v>2942</v>
      </c>
      <c r="AE302" s="419">
        <v>3017</v>
      </c>
      <c r="AF302" s="419">
        <v>3093</v>
      </c>
      <c r="AG302" s="419">
        <v>3171</v>
      </c>
      <c r="AH302" s="419">
        <v>3250</v>
      </c>
      <c r="AI302" s="419">
        <v>3331</v>
      </c>
      <c r="AJ302" s="419">
        <v>3413</v>
      </c>
      <c r="AK302" s="419">
        <v>3497</v>
      </c>
      <c r="AL302" s="419">
        <v>3582</v>
      </c>
      <c r="AM302" s="419">
        <v>3669</v>
      </c>
      <c r="AN302" s="419">
        <v>3757</v>
      </c>
      <c r="AO302" s="419">
        <v>3847</v>
      </c>
      <c r="AP302" s="419">
        <v>3938</v>
      </c>
      <c r="AQ302" s="419">
        <v>4030</v>
      </c>
      <c r="AR302" s="419">
        <v>4124</v>
      </c>
      <c r="AS302" s="419">
        <v>4220</v>
      </c>
      <c r="AT302" s="419">
        <v>4317</v>
      </c>
      <c r="AU302" s="419">
        <v>4416</v>
      </c>
      <c r="AV302" s="419">
        <v>4516</v>
      </c>
      <c r="AW302" s="419">
        <v>4618</v>
      </c>
      <c r="AX302" s="419">
        <v>4722</v>
      </c>
      <c r="AY302" s="419">
        <v>4828</v>
      </c>
      <c r="AZ302" s="419">
        <v>4934</v>
      </c>
      <c r="BA302" s="419">
        <v>5042</v>
      </c>
      <c r="BB302" s="419">
        <v>5152</v>
      </c>
      <c r="BC302" s="419">
        <v>5263</v>
      </c>
      <c r="BD302" s="419">
        <v>5376</v>
      </c>
      <c r="BE302" s="419">
        <v>5489</v>
      </c>
      <c r="BF302" s="419">
        <v>5604</v>
      </c>
      <c r="BG302" s="419">
        <v>5720</v>
      </c>
      <c r="BH302" s="419">
        <v>5838</v>
      </c>
      <c r="BI302" s="419">
        <v>5956</v>
      </c>
      <c r="BJ302" s="419">
        <v>6074</v>
      </c>
      <c r="BK302" s="419">
        <v>6193</v>
      </c>
      <c r="BL302" s="419">
        <v>6312</v>
      </c>
      <c r="BM302" s="419">
        <v>6432</v>
      </c>
      <c r="BN302" s="419">
        <v>6551</v>
      </c>
      <c r="BO302" s="419">
        <v>6667</v>
      </c>
      <c r="BP302" s="419">
        <v>6783</v>
      </c>
      <c r="BQ302" s="419">
        <v>6898</v>
      </c>
      <c r="BR302" s="419">
        <v>7012</v>
      </c>
      <c r="BS302" s="419">
        <v>7125</v>
      </c>
      <c r="BT302" s="419">
        <v>7238</v>
      </c>
      <c r="BU302" s="419">
        <v>7349</v>
      </c>
      <c r="BV302" s="419">
        <v>7459</v>
      </c>
      <c r="BW302" s="419">
        <v>7568</v>
      </c>
      <c r="BX302" s="419">
        <v>7674</v>
      </c>
      <c r="BY302" s="419">
        <v>7779</v>
      </c>
      <c r="BZ302" s="419">
        <v>7881</v>
      </c>
      <c r="CA302" s="419">
        <v>7982</v>
      </c>
      <c r="CB302" s="419">
        <v>8080</v>
      </c>
      <c r="CC302" s="419">
        <v>8176</v>
      </c>
      <c r="CD302" s="419">
        <v>8270</v>
      </c>
      <c r="CE302" s="419">
        <v>8362</v>
      </c>
      <c r="CF302" s="419">
        <v>8450</v>
      </c>
      <c r="CG302" s="419">
        <v>8536</v>
      </c>
      <c r="CH302" s="419">
        <v>8620</v>
      </c>
      <c r="CI302" s="419">
        <v>8701</v>
      </c>
      <c r="CJ302" s="419">
        <v>8778</v>
      </c>
      <c r="CK302" s="419">
        <v>8852</v>
      </c>
      <c r="CL302" s="419">
        <v>8923</v>
      </c>
      <c r="CM302" s="419">
        <v>8992</v>
      </c>
      <c r="CN302" s="419">
        <v>9058</v>
      </c>
      <c r="CO302" s="419">
        <v>9121</v>
      </c>
      <c r="CP302" s="419">
        <v>9181</v>
      </c>
      <c r="CQ302" s="419">
        <v>9239</v>
      </c>
      <c r="CR302" s="419">
        <v>9293</v>
      </c>
      <c r="CS302" s="419">
        <v>9345</v>
      </c>
      <c r="CT302" s="419">
        <v>9393</v>
      </c>
      <c r="CU302" s="419">
        <v>9441</v>
      </c>
      <c r="CV302" s="419">
        <v>9487</v>
      </c>
      <c r="CW302" s="419">
        <v>9535</v>
      </c>
      <c r="CX302" s="419">
        <v>9589</v>
      </c>
      <c r="CY302" s="419">
        <v>9644</v>
      </c>
      <c r="CZ302" s="419">
        <v>9709</v>
      </c>
      <c r="DA302" s="419">
        <v>9807</v>
      </c>
      <c r="DB302" s="419">
        <v>0</v>
      </c>
      <c r="DC302" s="419">
        <v>0</v>
      </c>
      <c r="DD302" s="419">
        <v>0</v>
      </c>
      <c r="DE302" s="419">
        <v>0</v>
      </c>
      <c r="DF302" s="419">
        <v>0</v>
      </c>
      <c r="DG302" s="419">
        <v>0</v>
      </c>
      <c r="DH302" s="419">
        <v>0</v>
      </c>
      <c r="DI302" s="419">
        <v>0</v>
      </c>
      <c r="DJ302" s="419">
        <v>0</v>
      </c>
    </row>
    <row r="303" spans="1:114" ht="16.7" hidden="1" customHeight="1">
      <c r="A303" s="423" t="s">
        <v>25</v>
      </c>
      <c r="B303" s="423">
        <v>1</v>
      </c>
      <c r="C303" s="418" t="s">
        <v>14</v>
      </c>
      <c r="D303" s="419">
        <v>0</v>
      </c>
      <c r="E303" s="419">
        <v>0</v>
      </c>
      <c r="F303" s="419">
        <v>108</v>
      </c>
      <c r="G303" s="419">
        <v>218</v>
      </c>
      <c r="H303" s="419">
        <v>331</v>
      </c>
      <c r="I303" s="419">
        <v>447</v>
      </c>
      <c r="J303" s="419">
        <v>566</v>
      </c>
      <c r="K303" s="419">
        <v>688</v>
      </c>
      <c r="L303" s="419">
        <v>812</v>
      </c>
      <c r="M303" s="419">
        <v>940</v>
      </c>
      <c r="N303" s="419">
        <v>1071</v>
      </c>
      <c r="O303" s="419">
        <v>1205</v>
      </c>
      <c r="P303" s="419">
        <v>1343</v>
      </c>
      <c r="Q303" s="419">
        <v>1485</v>
      </c>
      <c r="R303" s="419">
        <v>1631</v>
      </c>
      <c r="S303" s="419">
        <v>1780</v>
      </c>
      <c r="T303" s="419">
        <v>1934</v>
      </c>
      <c r="U303" s="419">
        <v>2092</v>
      </c>
      <c r="V303" s="419">
        <v>2255</v>
      </c>
      <c r="W303" s="419">
        <v>2421</v>
      </c>
      <c r="X303" s="419">
        <v>2593</v>
      </c>
      <c r="Y303" s="419">
        <v>2660</v>
      </c>
      <c r="Z303" s="419">
        <v>2728</v>
      </c>
      <c r="AA303" s="419">
        <v>2798</v>
      </c>
      <c r="AB303" s="419">
        <v>2869</v>
      </c>
      <c r="AC303" s="419">
        <v>2942</v>
      </c>
      <c r="AD303" s="419">
        <v>3017</v>
      </c>
      <c r="AE303" s="419">
        <v>3093</v>
      </c>
      <c r="AF303" s="419">
        <v>3171</v>
      </c>
      <c r="AG303" s="419">
        <v>3250</v>
      </c>
      <c r="AH303" s="419">
        <v>3331</v>
      </c>
      <c r="AI303" s="419">
        <v>3413</v>
      </c>
      <c r="AJ303" s="419">
        <v>3497</v>
      </c>
      <c r="AK303" s="419">
        <v>3582</v>
      </c>
      <c r="AL303" s="419">
        <v>3669</v>
      </c>
      <c r="AM303" s="419">
        <v>3757</v>
      </c>
      <c r="AN303" s="419">
        <v>3847</v>
      </c>
      <c r="AO303" s="419">
        <v>3938</v>
      </c>
      <c r="AP303" s="419">
        <v>4030</v>
      </c>
      <c r="AQ303" s="419">
        <v>4124</v>
      </c>
      <c r="AR303" s="419">
        <v>4220</v>
      </c>
      <c r="AS303" s="419">
        <v>4317</v>
      </c>
      <c r="AT303" s="419">
        <v>4416</v>
      </c>
      <c r="AU303" s="419">
        <v>4516</v>
      </c>
      <c r="AV303" s="419">
        <v>4618</v>
      </c>
      <c r="AW303" s="419">
        <v>4722</v>
      </c>
      <c r="AX303" s="419">
        <v>4828</v>
      </c>
      <c r="AY303" s="419">
        <v>4934</v>
      </c>
      <c r="AZ303" s="419">
        <v>5042</v>
      </c>
      <c r="BA303" s="419">
        <v>5152</v>
      </c>
      <c r="BB303" s="419">
        <v>5263</v>
      </c>
      <c r="BC303" s="419">
        <v>5376</v>
      </c>
      <c r="BD303" s="419">
        <v>5489</v>
      </c>
      <c r="BE303" s="419">
        <v>5604</v>
      </c>
      <c r="BF303" s="419">
        <v>5720</v>
      </c>
      <c r="BG303" s="419">
        <v>5838</v>
      </c>
      <c r="BH303" s="419">
        <v>5956</v>
      </c>
      <c r="BI303" s="419">
        <v>6074</v>
      </c>
      <c r="BJ303" s="419">
        <v>6193</v>
      </c>
      <c r="BK303" s="419">
        <v>6312</v>
      </c>
      <c r="BL303" s="419">
        <v>6432</v>
      </c>
      <c r="BM303" s="419">
        <v>6551</v>
      </c>
      <c r="BN303" s="419">
        <v>6667</v>
      </c>
      <c r="BO303" s="419">
        <v>6783</v>
      </c>
      <c r="BP303" s="419">
        <v>6898</v>
      </c>
      <c r="BQ303" s="419">
        <v>7012</v>
      </c>
      <c r="BR303" s="419">
        <v>7125</v>
      </c>
      <c r="BS303" s="419">
        <v>7238</v>
      </c>
      <c r="BT303" s="419">
        <v>7349</v>
      </c>
      <c r="BU303" s="419">
        <v>7459</v>
      </c>
      <c r="BV303" s="419">
        <v>7568</v>
      </c>
      <c r="BW303" s="419">
        <v>7674</v>
      </c>
      <c r="BX303" s="419">
        <v>7779</v>
      </c>
      <c r="BY303" s="419">
        <v>7881</v>
      </c>
      <c r="BZ303" s="419">
        <v>7982</v>
      </c>
      <c r="CA303" s="419">
        <v>8080</v>
      </c>
      <c r="CB303" s="419">
        <v>8176</v>
      </c>
      <c r="CC303" s="419">
        <v>8270</v>
      </c>
      <c r="CD303" s="419">
        <v>8362</v>
      </c>
      <c r="CE303" s="419">
        <v>8450</v>
      </c>
      <c r="CF303" s="419">
        <v>8536</v>
      </c>
      <c r="CG303" s="419">
        <v>8620</v>
      </c>
      <c r="CH303" s="419">
        <v>8701</v>
      </c>
      <c r="CI303" s="419">
        <v>8778</v>
      </c>
      <c r="CJ303" s="419">
        <v>8852</v>
      </c>
      <c r="CK303" s="419">
        <v>8923</v>
      </c>
      <c r="CL303" s="419">
        <v>8992</v>
      </c>
      <c r="CM303" s="419">
        <v>9058</v>
      </c>
      <c r="CN303" s="419">
        <v>9121</v>
      </c>
      <c r="CO303" s="419">
        <v>9181</v>
      </c>
      <c r="CP303" s="419">
        <v>9239</v>
      </c>
      <c r="CQ303" s="419">
        <v>9293</v>
      </c>
      <c r="CR303" s="419">
        <v>9345</v>
      </c>
      <c r="CS303" s="419">
        <v>9393</v>
      </c>
      <c r="CT303" s="419">
        <v>9441</v>
      </c>
      <c r="CU303" s="419">
        <v>9487</v>
      </c>
      <c r="CV303" s="419">
        <v>9535</v>
      </c>
      <c r="CW303" s="419">
        <v>9589</v>
      </c>
      <c r="CX303" s="419">
        <v>9644</v>
      </c>
      <c r="CY303" s="419">
        <v>9709</v>
      </c>
      <c r="CZ303" s="419">
        <v>9807</v>
      </c>
      <c r="DA303" s="419">
        <v>0</v>
      </c>
      <c r="DB303" s="419">
        <v>0</v>
      </c>
      <c r="DC303" s="419">
        <v>0</v>
      </c>
      <c r="DD303" s="419">
        <v>0</v>
      </c>
      <c r="DE303" s="419">
        <v>0</v>
      </c>
      <c r="DF303" s="419">
        <v>0</v>
      </c>
      <c r="DG303" s="419">
        <v>0</v>
      </c>
      <c r="DH303" s="419">
        <v>0</v>
      </c>
      <c r="DI303" s="419">
        <v>0</v>
      </c>
      <c r="DJ303" s="419">
        <v>0</v>
      </c>
    </row>
    <row r="304" spans="1:114" ht="16.7" hidden="1" customHeight="1">
      <c r="A304" s="423" t="s">
        <v>25</v>
      </c>
      <c r="B304" s="423">
        <v>1</v>
      </c>
      <c r="C304" s="418" t="s">
        <v>15</v>
      </c>
      <c r="D304" s="419">
        <v>0</v>
      </c>
      <c r="E304" s="419">
        <v>0</v>
      </c>
      <c r="F304" s="419">
        <v>110</v>
      </c>
      <c r="G304" s="419">
        <v>224</v>
      </c>
      <c r="H304" s="419">
        <v>340</v>
      </c>
      <c r="I304" s="419">
        <v>458</v>
      </c>
      <c r="J304" s="419">
        <v>580</v>
      </c>
      <c r="K304" s="419">
        <v>704</v>
      </c>
      <c r="L304" s="419">
        <v>832</v>
      </c>
      <c r="M304" s="419">
        <v>963</v>
      </c>
      <c r="N304" s="419">
        <v>1097</v>
      </c>
      <c r="O304" s="419">
        <v>1235</v>
      </c>
      <c r="P304" s="419">
        <v>1377</v>
      </c>
      <c r="Q304" s="419">
        <v>1522</v>
      </c>
      <c r="R304" s="419">
        <v>1672</v>
      </c>
      <c r="S304" s="419">
        <v>1826</v>
      </c>
      <c r="T304" s="419">
        <v>1984</v>
      </c>
      <c r="U304" s="419">
        <v>2146</v>
      </c>
      <c r="V304" s="419">
        <v>2313</v>
      </c>
      <c r="W304" s="419">
        <v>2484</v>
      </c>
      <c r="X304" s="419">
        <v>2660</v>
      </c>
      <c r="Y304" s="419">
        <v>2728</v>
      </c>
      <c r="Z304" s="419">
        <v>2798</v>
      </c>
      <c r="AA304" s="419">
        <v>2869</v>
      </c>
      <c r="AB304" s="419">
        <v>2942</v>
      </c>
      <c r="AC304" s="419">
        <v>3017</v>
      </c>
      <c r="AD304" s="419">
        <v>3093</v>
      </c>
      <c r="AE304" s="419">
        <v>3171</v>
      </c>
      <c r="AF304" s="419">
        <v>3250</v>
      </c>
      <c r="AG304" s="419">
        <v>3331</v>
      </c>
      <c r="AH304" s="419">
        <v>3413</v>
      </c>
      <c r="AI304" s="419">
        <v>3497</v>
      </c>
      <c r="AJ304" s="419">
        <v>3582</v>
      </c>
      <c r="AK304" s="419">
        <v>3669</v>
      </c>
      <c r="AL304" s="419">
        <v>3757</v>
      </c>
      <c r="AM304" s="419">
        <v>3847</v>
      </c>
      <c r="AN304" s="419">
        <v>3938</v>
      </c>
      <c r="AO304" s="419">
        <v>4030</v>
      </c>
      <c r="AP304" s="419">
        <v>4124</v>
      </c>
      <c r="AQ304" s="419">
        <v>4220</v>
      </c>
      <c r="AR304" s="419">
        <v>4317</v>
      </c>
      <c r="AS304" s="419">
        <v>4416</v>
      </c>
      <c r="AT304" s="419">
        <v>4516</v>
      </c>
      <c r="AU304" s="419">
        <v>4618</v>
      </c>
      <c r="AV304" s="419">
        <v>4722</v>
      </c>
      <c r="AW304" s="419">
        <v>4828</v>
      </c>
      <c r="AX304" s="419">
        <v>4934</v>
      </c>
      <c r="AY304" s="419">
        <v>5042</v>
      </c>
      <c r="AZ304" s="419">
        <v>5152</v>
      </c>
      <c r="BA304" s="419">
        <v>5263</v>
      </c>
      <c r="BB304" s="419">
        <v>5376</v>
      </c>
      <c r="BC304" s="419">
        <v>5489</v>
      </c>
      <c r="BD304" s="419">
        <v>5604</v>
      </c>
      <c r="BE304" s="419">
        <v>5720</v>
      </c>
      <c r="BF304" s="419">
        <v>5838</v>
      </c>
      <c r="BG304" s="419">
        <v>5956</v>
      </c>
      <c r="BH304" s="419">
        <v>6074</v>
      </c>
      <c r="BI304" s="419">
        <v>6193</v>
      </c>
      <c r="BJ304" s="419">
        <v>6312</v>
      </c>
      <c r="BK304" s="419">
        <v>6432</v>
      </c>
      <c r="BL304" s="419">
        <v>6551</v>
      </c>
      <c r="BM304" s="419">
        <v>6667</v>
      </c>
      <c r="BN304" s="419">
        <v>6783</v>
      </c>
      <c r="BO304" s="419">
        <v>6898</v>
      </c>
      <c r="BP304" s="419">
        <v>7012</v>
      </c>
      <c r="BQ304" s="419">
        <v>7125</v>
      </c>
      <c r="BR304" s="419">
        <v>7238</v>
      </c>
      <c r="BS304" s="419">
        <v>7349</v>
      </c>
      <c r="BT304" s="419">
        <v>7459</v>
      </c>
      <c r="BU304" s="419">
        <v>7568</v>
      </c>
      <c r="BV304" s="419">
        <v>7674</v>
      </c>
      <c r="BW304" s="419">
        <v>7779</v>
      </c>
      <c r="BX304" s="419">
        <v>7881</v>
      </c>
      <c r="BY304" s="419">
        <v>7982</v>
      </c>
      <c r="BZ304" s="419">
        <v>8080</v>
      </c>
      <c r="CA304" s="419">
        <v>8176</v>
      </c>
      <c r="CB304" s="419">
        <v>8270</v>
      </c>
      <c r="CC304" s="419">
        <v>8362</v>
      </c>
      <c r="CD304" s="419">
        <v>8450</v>
      </c>
      <c r="CE304" s="419">
        <v>8536</v>
      </c>
      <c r="CF304" s="419">
        <v>8620</v>
      </c>
      <c r="CG304" s="419">
        <v>8701</v>
      </c>
      <c r="CH304" s="419">
        <v>8778</v>
      </c>
      <c r="CI304" s="419">
        <v>8852</v>
      </c>
      <c r="CJ304" s="419">
        <v>8923</v>
      </c>
      <c r="CK304" s="419">
        <v>8992</v>
      </c>
      <c r="CL304" s="419">
        <v>9058</v>
      </c>
      <c r="CM304" s="419">
        <v>9121</v>
      </c>
      <c r="CN304" s="419">
        <v>9181</v>
      </c>
      <c r="CO304" s="419">
        <v>9239</v>
      </c>
      <c r="CP304" s="419">
        <v>9293</v>
      </c>
      <c r="CQ304" s="419">
        <v>9345</v>
      </c>
      <c r="CR304" s="419">
        <v>9393</v>
      </c>
      <c r="CS304" s="419">
        <v>9441</v>
      </c>
      <c r="CT304" s="419">
        <v>9487</v>
      </c>
      <c r="CU304" s="419">
        <v>9535</v>
      </c>
      <c r="CV304" s="419">
        <v>9589</v>
      </c>
      <c r="CW304" s="419">
        <v>9644</v>
      </c>
      <c r="CX304" s="419">
        <v>9709</v>
      </c>
      <c r="CY304" s="419">
        <v>9807</v>
      </c>
      <c r="CZ304" s="419">
        <v>0</v>
      </c>
      <c r="DA304" s="419">
        <v>0</v>
      </c>
      <c r="DB304" s="419">
        <v>0</v>
      </c>
      <c r="DC304" s="419">
        <v>0</v>
      </c>
      <c r="DD304" s="419">
        <v>0</v>
      </c>
      <c r="DE304" s="419">
        <v>0</v>
      </c>
      <c r="DF304" s="419">
        <v>0</v>
      </c>
      <c r="DG304" s="419">
        <v>0</v>
      </c>
      <c r="DH304" s="419">
        <v>0</v>
      </c>
      <c r="DI304" s="419">
        <v>0</v>
      </c>
      <c r="DJ304" s="419">
        <v>0</v>
      </c>
    </row>
    <row r="305" spans="1:114" ht="16.7" hidden="1" customHeight="1">
      <c r="A305" s="423" t="s">
        <v>25</v>
      </c>
      <c r="B305" s="423">
        <v>1</v>
      </c>
      <c r="C305" s="418" t="s">
        <v>16</v>
      </c>
      <c r="D305" s="419">
        <v>0</v>
      </c>
      <c r="E305" s="419">
        <v>0</v>
      </c>
      <c r="F305" s="419">
        <v>113</v>
      </c>
      <c r="G305" s="419">
        <v>229</v>
      </c>
      <c r="H305" s="419">
        <v>348</v>
      </c>
      <c r="I305" s="419">
        <v>469</v>
      </c>
      <c r="J305" s="419">
        <v>594</v>
      </c>
      <c r="K305" s="419">
        <v>721</v>
      </c>
      <c r="L305" s="419">
        <v>852</v>
      </c>
      <c r="M305" s="419">
        <v>986</v>
      </c>
      <c r="N305" s="419">
        <v>1124</v>
      </c>
      <c r="O305" s="419">
        <v>1266</v>
      </c>
      <c r="P305" s="419">
        <v>1411</v>
      </c>
      <c r="Q305" s="419">
        <v>1561</v>
      </c>
      <c r="R305" s="419">
        <v>1715</v>
      </c>
      <c r="S305" s="419">
        <v>1873</v>
      </c>
      <c r="T305" s="419">
        <v>2035</v>
      </c>
      <c r="U305" s="419">
        <v>2201</v>
      </c>
      <c r="V305" s="419">
        <v>2372</v>
      </c>
      <c r="W305" s="419">
        <v>2548</v>
      </c>
      <c r="X305" s="419">
        <v>2728</v>
      </c>
      <c r="Y305" s="419">
        <v>2798</v>
      </c>
      <c r="Z305" s="419">
        <v>2869</v>
      </c>
      <c r="AA305" s="419">
        <v>2942</v>
      </c>
      <c r="AB305" s="419">
        <v>3017</v>
      </c>
      <c r="AC305" s="419">
        <v>3093</v>
      </c>
      <c r="AD305" s="419">
        <v>3171</v>
      </c>
      <c r="AE305" s="419">
        <v>3250</v>
      </c>
      <c r="AF305" s="419">
        <v>3331</v>
      </c>
      <c r="AG305" s="419">
        <v>3413</v>
      </c>
      <c r="AH305" s="419">
        <v>3497</v>
      </c>
      <c r="AI305" s="419">
        <v>3582</v>
      </c>
      <c r="AJ305" s="419">
        <v>3669</v>
      </c>
      <c r="AK305" s="419">
        <v>3757</v>
      </c>
      <c r="AL305" s="419">
        <v>3847</v>
      </c>
      <c r="AM305" s="419">
        <v>3938</v>
      </c>
      <c r="AN305" s="419">
        <v>4030</v>
      </c>
      <c r="AO305" s="419">
        <v>4124</v>
      </c>
      <c r="AP305" s="419">
        <v>4220</v>
      </c>
      <c r="AQ305" s="419">
        <v>4317</v>
      </c>
      <c r="AR305" s="419">
        <v>4416</v>
      </c>
      <c r="AS305" s="419">
        <v>4516</v>
      </c>
      <c r="AT305" s="419">
        <v>4618</v>
      </c>
      <c r="AU305" s="419">
        <v>4722</v>
      </c>
      <c r="AV305" s="419">
        <v>4828</v>
      </c>
      <c r="AW305" s="419">
        <v>4934</v>
      </c>
      <c r="AX305" s="419">
        <v>5042</v>
      </c>
      <c r="AY305" s="419">
        <v>5152</v>
      </c>
      <c r="AZ305" s="419">
        <v>5263</v>
      </c>
      <c r="BA305" s="419">
        <v>5376</v>
      </c>
      <c r="BB305" s="419">
        <v>5489</v>
      </c>
      <c r="BC305" s="419">
        <v>5604</v>
      </c>
      <c r="BD305" s="419">
        <v>5720</v>
      </c>
      <c r="BE305" s="419">
        <v>5838</v>
      </c>
      <c r="BF305" s="419">
        <v>5956</v>
      </c>
      <c r="BG305" s="419">
        <v>6074</v>
      </c>
      <c r="BH305" s="419">
        <v>6193</v>
      </c>
      <c r="BI305" s="419">
        <v>6312</v>
      </c>
      <c r="BJ305" s="419">
        <v>6432</v>
      </c>
      <c r="BK305" s="419">
        <v>6551</v>
      </c>
      <c r="BL305" s="419">
        <v>6667</v>
      </c>
      <c r="BM305" s="419">
        <v>6783</v>
      </c>
      <c r="BN305" s="419">
        <v>6898</v>
      </c>
      <c r="BO305" s="419">
        <v>7012</v>
      </c>
      <c r="BP305" s="419">
        <v>7125</v>
      </c>
      <c r="BQ305" s="419">
        <v>7238</v>
      </c>
      <c r="BR305" s="419">
        <v>7349</v>
      </c>
      <c r="BS305" s="419">
        <v>7459</v>
      </c>
      <c r="BT305" s="419">
        <v>7568</v>
      </c>
      <c r="BU305" s="419">
        <v>7674</v>
      </c>
      <c r="BV305" s="419">
        <v>7779</v>
      </c>
      <c r="BW305" s="419">
        <v>7881</v>
      </c>
      <c r="BX305" s="419">
        <v>7982</v>
      </c>
      <c r="BY305" s="419">
        <v>8080</v>
      </c>
      <c r="BZ305" s="419">
        <v>8176</v>
      </c>
      <c r="CA305" s="419">
        <v>8270</v>
      </c>
      <c r="CB305" s="419">
        <v>8362</v>
      </c>
      <c r="CC305" s="419">
        <v>8450</v>
      </c>
      <c r="CD305" s="419">
        <v>8536</v>
      </c>
      <c r="CE305" s="419">
        <v>8620</v>
      </c>
      <c r="CF305" s="419">
        <v>8701</v>
      </c>
      <c r="CG305" s="419">
        <v>8778</v>
      </c>
      <c r="CH305" s="419">
        <v>8852</v>
      </c>
      <c r="CI305" s="419">
        <v>8923</v>
      </c>
      <c r="CJ305" s="419">
        <v>8992</v>
      </c>
      <c r="CK305" s="419">
        <v>9058</v>
      </c>
      <c r="CL305" s="419">
        <v>9121</v>
      </c>
      <c r="CM305" s="419">
        <v>9181</v>
      </c>
      <c r="CN305" s="419">
        <v>9239</v>
      </c>
      <c r="CO305" s="419">
        <v>9293</v>
      </c>
      <c r="CP305" s="419">
        <v>9345</v>
      </c>
      <c r="CQ305" s="419">
        <v>9393</v>
      </c>
      <c r="CR305" s="419">
        <v>9441</v>
      </c>
      <c r="CS305" s="419">
        <v>9487</v>
      </c>
      <c r="CT305" s="419">
        <v>9535</v>
      </c>
      <c r="CU305" s="419">
        <v>9589</v>
      </c>
      <c r="CV305" s="419">
        <v>9644</v>
      </c>
      <c r="CW305" s="419">
        <v>9709</v>
      </c>
      <c r="CX305" s="419">
        <v>9807</v>
      </c>
      <c r="CY305" s="419">
        <v>0</v>
      </c>
      <c r="CZ305" s="419">
        <v>0</v>
      </c>
      <c r="DA305" s="419">
        <v>0</v>
      </c>
      <c r="DB305" s="419">
        <v>0</v>
      </c>
      <c r="DC305" s="419">
        <v>0</v>
      </c>
      <c r="DD305" s="419">
        <v>0</v>
      </c>
      <c r="DE305" s="419">
        <v>0</v>
      </c>
      <c r="DF305" s="419">
        <v>0</v>
      </c>
      <c r="DG305" s="419">
        <v>0</v>
      </c>
      <c r="DH305" s="419">
        <v>0</v>
      </c>
      <c r="DI305" s="419">
        <v>0</v>
      </c>
      <c r="DJ305" s="419">
        <v>0</v>
      </c>
    </row>
    <row r="306" spans="1:114" ht="16.7" hidden="1" customHeight="1">
      <c r="A306" s="423" t="s">
        <v>25</v>
      </c>
      <c r="B306" s="423">
        <v>1</v>
      </c>
      <c r="C306" s="418" t="s">
        <v>17</v>
      </c>
      <c r="D306" s="419">
        <v>0</v>
      </c>
      <c r="E306" s="419">
        <v>0</v>
      </c>
      <c r="F306" s="419">
        <v>116</v>
      </c>
      <c r="G306" s="419">
        <v>235</v>
      </c>
      <c r="H306" s="419">
        <v>356</v>
      </c>
      <c r="I306" s="419">
        <v>481</v>
      </c>
      <c r="J306" s="419">
        <v>608</v>
      </c>
      <c r="K306" s="419">
        <v>739</v>
      </c>
      <c r="L306" s="419">
        <v>873</v>
      </c>
      <c r="M306" s="419">
        <v>1011</v>
      </c>
      <c r="N306" s="419">
        <v>1152</v>
      </c>
      <c r="O306" s="419">
        <v>1298</v>
      </c>
      <c r="P306" s="419">
        <v>1447</v>
      </c>
      <c r="Q306" s="419">
        <v>1601</v>
      </c>
      <c r="R306" s="419">
        <v>1758</v>
      </c>
      <c r="S306" s="419">
        <v>1920</v>
      </c>
      <c r="T306" s="419">
        <v>2087</v>
      </c>
      <c r="U306" s="419">
        <v>2258</v>
      </c>
      <c r="V306" s="419">
        <v>2433</v>
      </c>
      <c r="W306" s="419">
        <v>2613</v>
      </c>
      <c r="X306" s="419">
        <v>2798</v>
      </c>
      <c r="Y306" s="419">
        <v>2869</v>
      </c>
      <c r="Z306" s="419">
        <v>2942</v>
      </c>
      <c r="AA306" s="419">
        <v>3017</v>
      </c>
      <c r="AB306" s="419">
        <v>3093</v>
      </c>
      <c r="AC306" s="419">
        <v>3171</v>
      </c>
      <c r="AD306" s="419">
        <v>3250</v>
      </c>
      <c r="AE306" s="419">
        <v>3331</v>
      </c>
      <c r="AF306" s="419">
        <v>3413</v>
      </c>
      <c r="AG306" s="419">
        <v>3497</v>
      </c>
      <c r="AH306" s="419">
        <v>3582</v>
      </c>
      <c r="AI306" s="419">
        <v>3669</v>
      </c>
      <c r="AJ306" s="419">
        <v>3757</v>
      </c>
      <c r="AK306" s="419">
        <v>3847</v>
      </c>
      <c r="AL306" s="419">
        <v>3938</v>
      </c>
      <c r="AM306" s="419">
        <v>4030</v>
      </c>
      <c r="AN306" s="419">
        <v>4124</v>
      </c>
      <c r="AO306" s="419">
        <v>4220</v>
      </c>
      <c r="AP306" s="419">
        <v>4317</v>
      </c>
      <c r="AQ306" s="419">
        <v>4416</v>
      </c>
      <c r="AR306" s="419">
        <v>4516</v>
      </c>
      <c r="AS306" s="419">
        <v>4618</v>
      </c>
      <c r="AT306" s="419">
        <v>4722</v>
      </c>
      <c r="AU306" s="419">
        <v>4828</v>
      </c>
      <c r="AV306" s="419">
        <v>4934</v>
      </c>
      <c r="AW306" s="419">
        <v>5042</v>
      </c>
      <c r="AX306" s="419">
        <v>5152</v>
      </c>
      <c r="AY306" s="419">
        <v>5263</v>
      </c>
      <c r="AZ306" s="419">
        <v>5376</v>
      </c>
      <c r="BA306" s="419">
        <v>5489</v>
      </c>
      <c r="BB306" s="419">
        <v>5604</v>
      </c>
      <c r="BC306" s="419">
        <v>5720</v>
      </c>
      <c r="BD306" s="419">
        <v>5838</v>
      </c>
      <c r="BE306" s="419">
        <v>5956</v>
      </c>
      <c r="BF306" s="419">
        <v>6074</v>
      </c>
      <c r="BG306" s="419">
        <v>6193</v>
      </c>
      <c r="BH306" s="419">
        <v>6312</v>
      </c>
      <c r="BI306" s="419">
        <v>6432</v>
      </c>
      <c r="BJ306" s="419">
        <v>6551</v>
      </c>
      <c r="BK306" s="419">
        <v>6667</v>
      </c>
      <c r="BL306" s="419">
        <v>6783</v>
      </c>
      <c r="BM306" s="419">
        <v>6898</v>
      </c>
      <c r="BN306" s="419">
        <v>7012</v>
      </c>
      <c r="BO306" s="419">
        <v>7125</v>
      </c>
      <c r="BP306" s="419">
        <v>7238</v>
      </c>
      <c r="BQ306" s="419">
        <v>7349</v>
      </c>
      <c r="BR306" s="419">
        <v>7459</v>
      </c>
      <c r="BS306" s="419">
        <v>7568</v>
      </c>
      <c r="BT306" s="419">
        <v>7674</v>
      </c>
      <c r="BU306" s="419">
        <v>7779</v>
      </c>
      <c r="BV306" s="419">
        <v>7881</v>
      </c>
      <c r="BW306" s="419">
        <v>7982</v>
      </c>
      <c r="BX306" s="419">
        <v>8080</v>
      </c>
      <c r="BY306" s="419">
        <v>8176</v>
      </c>
      <c r="BZ306" s="419">
        <v>8270</v>
      </c>
      <c r="CA306" s="419">
        <v>8362</v>
      </c>
      <c r="CB306" s="419">
        <v>8450</v>
      </c>
      <c r="CC306" s="419">
        <v>8536</v>
      </c>
      <c r="CD306" s="419">
        <v>8620</v>
      </c>
      <c r="CE306" s="419">
        <v>8701</v>
      </c>
      <c r="CF306" s="419">
        <v>8778</v>
      </c>
      <c r="CG306" s="419">
        <v>8852</v>
      </c>
      <c r="CH306" s="419">
        <v>8923</v>
      </c>
      <c r="CI306" s="419">
        <v>8992</v>
      </c>
      <c r="CJ306" s="419">
        <v>9058</v>
      </c>
      <c r="CK306" s="419">
        <v>9121</v>
      </c>
      <c r="CL306" s="419">
        <v>9181</v>
      </c>
      <c r="CM306" s="419">
        <v>9239</v>
      </c>
      <c r="CN306" s="419">
        <v>9293</v>
      </c>
      <c r="CO306" s="419">
        <v>9345</v>
      </c>
      <c r="CP306" s="419">
        <v>9393</v>
      </c>
      <c r="CQ306" s="419">
        <v>9441</v>
      </c>
      <c r="CR306" s="419">
        <v>9487</v>
      </c>
      <c r="CS306" s="419">
        <v>9535</v>
      </c>
      <c r="CT306" s="419">
        <v>9589</v>
      </c>
      <c r="CU306" s="419">
        <v>9644</v>
      </c>
      <c r="CV306" s="419">
        <v>9709</v>
      </c>
      <c r="CW306" s="419">
        <v>9807</v>
      </c>
      <c r="CX306" s="419">
        <v>0</v>
      </c>
      <c r="CY306" s="419">
        <v>0</v>
      </c>
      <c r="CZ306" s="419">
        <v>0</v>
      </c>
      <c r="DA306" s="419">
        <v>0</v>
      </c>
      <c r="DB306" s="419">
        <v>0</v>
      </c>
      <c r="DC306" s="419">
        <v>0</v>
      </c>
      <c r="DD306" s="419">
        <v>0</v>
      </c>
      <c r="DE306" s="419">
        <v>0</v>
      </c>
      <c r="DF306" s="419">
        <v>0</v>
      </c>
      <c r="DG306" s="419">
        <v>0</v>
      </c>
      <c r="DH306" s="419">
        <v>0</v>
      </c>
      <c r="DI306" s="419">
        <v>0</v>
      </c>
      <c r="DJ306" s="419">
        <v>0</v>
      </c>
    </row>
    <row r="307" spans="1:114" ht="16.7" hidden="1" customHeight="1">
      <c r="A307" s="423" t="s">
        <v>25</v>
      </c>
      <c r="B307" s="423">
        <v>1</v>
      </c>
      <c r="C307" s="418" t="s">
        <v>18</v>
      </c>
      <c r="D307" s="419">
        <v>0</v>
      </c>
      <c r="E307" s="419">
        <v>0</v>
      </c>
      <c r="F307" s="419">
        <v>119</v>
      </c>
      <c r="G307" s="419">
        <v>240</v>
      </c>
      <c r="H307" s="419">
        <v>364</v>
      </c>
      <c r="I307" s="419">
        <v>492</v>
      </c>
      <c r="J307" s="419">
        <v>622</v>
      </c>
      <c r="K307" s="419">
        <v>756</v>
      </c>
      <c r="L307" s="419">
        <v>894</v>
      </c>
      <c r="M307" s="419">
        <v>1036</v>
      </c>
      <c r="N307" s="419">
        <v>1181</v>
      </c>
      <c r="O307" s="419">
        <v>1330</v>
      </c>
      <c r="P307" s="419">
        <v>1484</v>
      </c>
      <c r="Q307" s="419">
        <v>1641</v>
      </c>
      <c r="R307" s="419">
        <v>1803</v>
      </c>
      <c r="S307" s="419">
        <v>1970</v>
      </c>
      <c r="T307" s="419">
        <v>2141</v>
      </c>
      <c r="U307" s="419">
        <v>2316</v>
      </c>
      <c r="V307" s="419">
        <v>2496</v>
      </c>
      <c r="W307" s="419">
        <v>2680</v>
      </c>
      <c r="X307" s="419">
        <v>2869</v>
      </c>
      <c r="Y307" s="419">
        <v>2942</v>
      </c>
      <c r="Z307" s="419">
        <v>3017</v>
      </c>
      <c r="AA307" s="419">
        <v>3093</v>
      </c>
      <c r="AB307" s="419">
        <v>3171</v>
      </c>
      <c r="AC307" s="419">
        <v>3250</v>
      </c>
      <c r="AD307" s="419">
        <v>3331</v>
      </c>
      <c r="AE307" s="419">
        <v>3413</v>
      </c>
      <c r="AF307" s="419">
        <v>3497</v>
      </c>
      <c r="AG307" s="419">
        <v>3582</v>
      </c>
      <c r="AH307" s="419">
        <v>3669</v>
      </c>
      <c r="AI307" s="419">
        <v>3757</v>
      </c>
      <c r="AJ307" s="419">
        <v>3847</v>
      </c>
      <c r="AK307" s="419">
        <v>3938</v>
      </c>
      <c r="AL307" s="419">
        <v>4030</v>
      </c>
      <c r="AM307" s="419">
        <v>4124</v>
      </c>
      <c r="AN307" s="419">
        <v>4220</v>
      </c>
      <c r="AO307" s="419">
        <v>4317</v>
      </c>
      <c r="AP307" s="419">
        <v>4416</v>
      </c>
      <c r="AQ307" s="419">
        <v>4516</v>
      </c>
      <c r="AR307" s="419">
        <v>4618</v>
      </c>
      <c r="AS307" s="419">
        <v>4722</v>
      </c>
      <c r="AT307" s="419">
        <v>4828</v>
      </c>
      <c r="AU307" s="419">
        <v>4934</v>
      </c>
      <c r="AV307" s="419">
        <v>5042</v>
      </c>
      <c r="AW307" s="419">
        <v>5152</v>
      </c>
      <c r="AX307" s="419">
        <v>5263</v>
      </c>
      <c r="AY307" s="419">
        <v>5376</v>
      </c>
      <c r="AZ307" s="419">
        <v>5489</v>
      </c>
      <c r="BA307" s="419">
        <v>5604</v>
      </c>
      <c r="BB307" s="419">
        <v>5720</v>
      </c>
      <c r="BC307" s="419">
        <v>5838</v>
      </c>
      <c r="BD307" s="419">
        <v>5956</v>
      </c>
      <c r="BE307" s="419">
        <v>6074</v>
      </c>
      <c r="BF307" s="419">
        <v>6193</v>
      </c>
      <c r="BG307" s="419">
        <v>6312</v>
      </c>
      <c r="BH307" s="419">
        <v>6432</v>
      </c>
      <c r="BI307" s="419">
        <v>6551</v>
      </c>
      <c r="BJ307" s="419">
        <v>6667</v>
      </c>
      <c r="BK307" s="419">
        <v>6783</v>
      </c>
      <c r="BL307" s="419">
        <v>6898</v>
      </c>
      <c r="BM307" s="419">
        <v>7012</v>
      </c>
      <c r="BN307" s="419">
        <v>7125</v>
      </c>
      <c r="BO307" s="419">
        <v>7238</v>
      </c>
      <c r="BP307" s="419">
        <v>7349</v>
      </c>
      <c r="BQ307" s="419">
        <v>7459</v>
      </c>
      <c r="BR307" s="419">
        <v>7568</v>
      </c>
      <c r="BS307" s="419">
        <v>7674</v>
      </c>
      <c r="BT307" s="419">
        <v>7779</v>
      </c>
      <c r="BU307" s="419">
        <v>7881</v>
      </c>
      <c r="BV307" s="419">
        <v>7982</v>
      </c>
      <c r="BW307" s="419">
        <v>8080</v>
      </c>
      <c r="BX307" s="419">
        <v>8176</v>
      </c>
      <c r="BY307" s="419">
        <v>8270</v>
      </c>
      <c r="BZ307" s="419">
        <v>8362</v>
      </c>
      <c r="CA307" s="419">
        <v>8450</v>
      </c>
      <c r="CB307" s="419">
        <v>8536</v>
      </c>
      <c r="CC307" s="419">
        <v>8620</v>
      </c>
      <c r="CD307" s="419">
        <v>8701</v>
      </c>
      <c r="CE307" s="419">
        <v>8778</v>
      </c>
      <c r="CF307" s="419">
        <v>8852</v>
      </c>
      <c r="CG307" s="419">
        <v>8923</v>
      </c>
      <c r="CH307" s="419">
        <v>8992</v>
      </c>
      <c r="CI307" s="419">
        <v>9058</v>
      </c>
      <c r="CJ307" s="419">
        <v>9121</v>
      </c>
      <c r="CK307" s="419">
        <v>9181</v>
      </c>
      <c r="CL307" s="419">
        <v>9239</v>
      </c>
      <c r="CM307" s="419">
        <v>9293</v>
      </c>
      <c r="CN307" s="419">
        <v>9345</v>
      </c>
      <c r="CO307" s="419">
        <v>9393</v>
      </c>
      <c r="CP307" s="419">
        <v>9441</v>
      </c>
      <c r="CQ307" s="419">
        <v>9487</v>
      </c>
      <c r="CR307" s="419">
        <v>9535</v>
      </c>
      <c r="CS307" s="419">
        <v>9589</v>
      </c>
      <c r="CT307" s="419">
        <v>9644</v>
      </c>
      <c r="CU307" s="419">
        <v>9709</v>
      </c>
      <c r="CV307" s="419">
        <v>9807</v>
      </c>
      <c r="CW307" s="419">
        <v>0</v>
      </c>
      <c r="CX307" s="419">
        <v>0</v>
      </c>
      <c r="CY307" s="419">
        <v>0</v>
      </c>
      <c r="CZ307" s="419">
        <v>0</v>
      </c>
      <c r="DA307" s="419">
        <v>0</v>
      </c>
      <c r="DB307" s="419">
        <v>0</v>
      </c>
      <c r="DC307" s="419">
        <v>0</v>
      </c>
      <c r="DD307" s="419">
        <v>0</v>
      </c>
      <c r="DE307" s="419">
        <v>0</v>
      </c>
      <c r="DF307" s="419">
        <v>0</v>
      </c>
      <c r="DG307" s="419">
        <v>0</v>
      </c>
      <c r="DH307" s="419">
        <v>0</v>
      </c>
      <c r="DI307" s="419">
        <v>0</v>
      </c>
      <c r="DJ307" s="419">
        <v>0</v>
      </c>
    </row>
    <row r="308" spans="1:114" ht="16.7" hidden="1" customHeight="1">
      <c r="A308" s="423" t="s">
        <v>25</v>
      </c>
      <c r="B308" s="423">
        <v>1</v>
      </c>
      <c r="C308" s="418" t="s">
        <v>19</v>
      </c>
      <c r="D308" s="419">
        <v>0</v>
      </c>
      <c r="E308" s="419">
        <v>0</v>
      </c>
      <c r="F308" s="419">
        <v>121</v>
      </c>
      <c r="G308" s="419">
        <v>245</v>
      </c>
      <c r="H308" s="419">
        <v>373</v>
      </c>
      <c r="I308" s="419">
        <v>503</v>
      </c>
      <c r="J308" s="419">
        <v>637</v>
      </c>
      <c r="K308" s="419">
        <v>775</v>
      </c>
      <c r="L308" s="419">
        <v>916</v>
      </c>
      <c r="M308" s="419">
        <v>1062</v>
      </c>
      <c r="N308" s="419">
        <v>1211</v>
      </c>
      <c r="O308" s="419">
        <v>1364</v>
      </c>
      <c r="P308" s="419">
        <v>1522</v>
      </c>
      <c r="Q308" s="419">
        <v>1683</v>
      </c>
      <c r="R308" s="419">
        <v>1850</v>
      </c>
      <c r="S308" s="419">
        <v>2020</v>
      </c>
      <c r="T308" s="419">
        <v>2196</v>
      </c>
      <c r="U308" s="419">
        <v>2375</v>
      </c>
      <c r="V308" s="419">
        <v>2559</v>
      </c>
      <c r="W308" s="419">
        <v>2748</v>
      </c>
      <c r="X308" s="419">
        <v>2942</v>
      </c>
      <c r="Y308" s="419">
        <v>3017</v>
      </c>
      <c r="Z308" s="419">
        <v>3093</v>
      </c>
      <c r="AA308" s="419">
        <v>3171</v>
      </c>
      <c r="AB308" s="419">
        <v>3250</v>
      </c>
      <c r="AC308" s="419">
        <v>3331</v>
      </c>
      <c r="AD308" s="419">
        <v>3413</v>
      </c>
      <c r="AE308" s="419">
        <v>3497</v>
      </c>
      <c r="AF308" s="419">
        <v>3582</v>
      </c>
      <c r="AG308" s="419">
        <v>3669</v>
      </c>
      <c r="AH308" s="419">
        <v>3757</v>
      </c>
      <c r="AI308" s="419">
        <v>3847</v>
      </c>
      <c r="AJ308" s="419">
        <v>3938</v>
      </c>
      <c r="AK308" s="419">
        <v>4030</v>
      </c>
      <c r="AL308" s="419">
        <v>4124</v>
      </c>
      <c r="AM308" s="419">
        <v>4220</v>
      </c>
      <c r="AN308" s="419">
        <v>4317</v>
      </c>
      <c r="AO308" s="419">
        <v>4416</v>
      </c>
      <c r="AP308" s="419">
        <v>4516</v>
      </c>
      <c r="AQ308" s="419">
        <v>4618</v>
      </c>
      <c r="AR308" s="419">
        <v>4722</v>
      </c>
      <c r="AS308" s="419">
        <v>4828</v>
      </c>
      <c r="AT308" s="419">
        <v>4934</v>
      </c>
      <c r="AU308" s="419">
        <v>5042</v>
      </c>
      <c r="AV308" s="419">
        <v>5152</v>
      </c>
      <c r="AW308" s="419">
        <v>5263</v>
      </c>
      <c r="AX308" s="419">
        <v>5376</v>
      </c>
      <c r="AY308" s="419">
        <v>5489</v>
      </c>
      <c r="AZ308" s="419">
        <v>5604</v>
      </c>
      <c r="BA308" s="419">
        <v>5720</v>
      </c>
      <c r="BB308" s="419">
        <v>5838</v>
      </c>
      <c r="BC308" s="419">
        <v>5956</v>
      </c>
      <c r="BD308" s="419">
        <v>6074</v>
      </c>
      <c r="BE308" s="419">
        <v>6193</v>
      </c>
      <c r="BF308" s="419">
        <v>6312</v>
      </c>
      <c r="BG308" s="419">
        <v>6432</v>
      </c>
      <c r="BH308" s="419">
        <v>6551</v>
      </c>
      <c r="BI308" s="419">
        <v>6667</v>
      </c>
      <c r="BJ308" s="419">
        <v>6783</v>
      </c>
      <c r="BK308" s="419">
        <v>6898</v>
      </c>
      <c r="BL308" s="419">
        <v>7012</v>
      </c>
      <c r="BM308" s="419">
        <v>7125</v>
      </c>
      <c r="BN308" s="419">
        <v>7238</v>
      </c>
      <c r="BO308" s="419">
        <v>7349</v>
      </c>
      <c r="BP308" s="419">
        <v>7459</v>
      </c>
      <c r="BQ308" s="419">
        <v>7568</v>
      </c>
      <c r="BR308" s="419">
        <v>7674</v>
      </c>
      <c r="BS308" s="419">
        <v>7779</v>
      </c>
      <c r="BT308" s="419">
        <v>7881</v>
      </c>
      <c r="BU308" s="419">
        <v>7982</v>
      </c>
      <c r="BV308" s="419">
        <v>8080</v>
      </c>
      <c r="BW308" s="419">
        <v>8176</v>
      </c>
      <c r="BX308" s="419">
        <v>8270</v>
      </c>
      <c r="BY308" s="419">
        <v>8362</v>
      </c>
      <c r="BZ308" s="419">
        <v>8450</v>
      </c>
      <c r="CA308" s="419">
        <v>8536</v>
      </c>
      <c r="CB308" s="419">
        <v>8620</v>
      </c>
      <c r="CC308" s="419">
        <v>8701</v>
      </c>
      <c r="CD308" s="419">
        <v>8778</v>
      </c>
      <c r="CE308" s="419">
        <v>8852</v>
      </c>
      <c r="CF308" s="419">
        <v>8923</v>
      </c>
      <c r="CG308" s="419">
        <v>8992</v>
      </c>
      <c r="CH308" s="419">
        <v>9058</v>
      </c>
      <c r="CI308" s="419">
        <v>9121</v>
      </c>
      <c r="CJ308" s="419">
        <v>9181</v>
      </c>
      <c r="CK308" s="419">
        <v>9239</v>
      </c>
      <c r="CL308" s="419">
        <v>9293</v>
      </c>
      <c r="CM308" s="419">
        <v>9345</v>
      </c>
      <c r="CN308" s="419">
        <v>9393</v>
      </c>
      <c r="CO308" s="419">
        <v>9441</v>
      </c>
      <c r="CP308" s="419">
        <v>9487</v>
      </c>
      <c r="CQ308" s="419">
        <v>9535</v>
      </c>
      <c r="CR308" s="419">
        <v>9589</v>
      </c>
      <c r="CS308" s="419">
        <v>9644</v>
      </c>
      <c r="CT308" s="419">
        <v>9709</v>
      </c>
      <c r="CU308" s="419">
        <v>9807</v>
      </c>
      <c r="CV308" s="419">
        <v>0</v>
      </c>
      <c r="CW308" s="419">
        <v>0</v>
      </c>
      <c r="CX308" s="419">
        <v>0</v>
      </c>
      <c r="CY308" s="419">
        <v>0</v>
      </c>
      <c r="CZ308" s="419">
        <v>0</v>
      </c>
      <c r="DA308" s="419">
        <v>0</v>
      </c>
      <c r="DB308" s="419">
        <v>0</v>
      </c>
      <c r="DC308" s="419">
        <v>0</v>
      </c>
      <c r="DD308" s="419">
        <v>0</v>
      </c>
      <c r="DE308" s="419">
        <v>0</v>
      </c>
      <c r="DF308" s="419">
        <v>0</v>
      </c>
      <c r="DG308" s="419">
        <v>0</v>
      </c>
      <c r="DH308" s="419">
        <v>0</v>
      </c>
      <c r="DI308" s="419">
        <v>0</v>
      </c>
      <c r="DJ308" s="419">
        <v>0</v>
      </c>
    </row>
    <row r="309" spans="1:114" ht="16.7" hidden="1" customHeight="1">
      <c r="A309" s="423" t="s">
        <v>25</v>
      </c>
      <c r="B309" s="423">
        <v>1</v>
      </c>
      <c r="C309" s="418" t="s">
        <v>20</v>
      </c>
      <c r="D309" s="419">
        <v>0</v>
      </c>
      <c r="E309" s="419">
        <v>0</v>
      </c>
      <c r="F309" s="419">
        <v>124</v>
      </c>
      <c r="G309" s="419">
        <v>251</v>
      </c>
      <c r="H309" s="419">
        <v>382</v>
      </c>
      <c r="I309" s="419">
        <v>515</v>
      </c>
      <c r="J309" s="419">
        <v>653</v>
      </c>
      <c r="K309" s="419">
        <v>794</v>
      </c>
      <c r="L309" s="419">
        <v>939</v>
      </c>
      <c r="M309" s="419">
        <v>1089</v>
      </c>
      <c r="N309" s="419">
        <v>1242</v>
      </c>
      <c r="O309" s="419">
        <v>1399</v>
      </c>
      <c r="P309" s="419">
        <v>1561</v>
      </c>
      <c r="Q309" s="419">
        <v>1727</v>
      </c>
      <c r="R309" s="419">
        <v>1897</v>
      </c>
      <c r="S309" s="419">
        <v>2072</v>
      </c>
      <c r="T309" s="419">
        <v>2252</v>
      </c>
      <c r="U309" s="419">
        <v>2436</v>
      </c>
      <c r="V309" s="419">
        <v>2625</v>
      </c>
      <c r="W309" s="419">
        <v>2818</v>
      </c>
      <c r="X309" s="419">
        <v>3017</v>
      </c>
      <c r="Y309" s="419">
        <v>3093</v>
      </c>
      <c r="Z309" s="419">
        <v>3171</v>
      </c>
      <c r="AA309" s="419">
        <v>3250</v>
      </c>
      <c r="AB309" s="419">
        <v>3331</v>
      </c>
      <c r="AC309" s="419">
        <v>3413</v>
      </c>
      <c r="AD309" s="419">
        <v>3497</v>
      </c>
      <c r="AE309" s="419">
        <v>3582</v>
      </c>
      <c r="AF309" s="419">
        <v>3669</v>
      </c>
      <c r="AG309" s="419">
        <v>3757</v>
      </c>
      <c r="AH309" s="419">
        <v>3847</v>
      </c>
      <c r="AI309" s="419">
        <v>3938</v>
      </c>
      <c r="AJ309" s="419">
        <v>4030</v>
      </c>
      <c r="AK309" s="419">
        <v>4124</v>
      </c>
      <c r="AL309" s="419">
        <v>4220</v>
      </c>
      <c r="AM309" s="419">
        <v>4317</v>
      </c>
      <c r="AN309" s="419">
        <v>4416</v>
      </c>
      <c r="AO309" s="419">
        <v>4516</v>
      </c>
      <c r="AP309" s="419">
        <v>4618</v>
      </c>
      <c r="AQ309" s="419">
        <v>4722</v>
      </c>
      <c r="AR309" s="419">
        <v>4828</v>
      </c>
      <c r="AS309" s="419">
        <v>4934</v>
      </c>
      <c r="AT309" s="419">
        <v>5042</v>
      </c>
      <c r="AU309" s="419">
        <v>5152</v>
      </c>
      <c r="AV309" s="419">
        <v>5263</v>
      </c>
      <c r="AW309" s="419">
        <v>5376</v>
      </c>
      <c r="AX309" s="419">
        <v>5489</v>
      </c>
      <c r="AY309" s="419">
        <v>5604</v>
      </c>
      <c r="AZ309" s="419">
        <v>5720</v>
      </c>
      <c r="BA309" s="419">
        <v>5838</v>
      </c>
      <c r="BB309" s="419">
        <v>5956</v>
      </c>
      <c r="BC309" s="419">
        <v>6074</v>
      </c>
      <c r="BD309" s="419">
        <v>6193</v>
      </c>
      <c r="BE309" s="419">
        <v>6312</v>
      </c>
      <c r="BF309" s="419">
        <v>6432</v>
      </c>
      <c r="BG309" s="419">
        <v>6551</v>
      </c>
      <c r="BH309" s="419">
        <v>6667</v>
      </c>
      <c r="BI309" s="419">
        <v>6783</v>
      </c>
      <c r="BJ309" s="419">
        <v>6898</v>
      </c>
      <c r="BK309" s="419">
        <v>7012</v>
      </c>
      <c r="BL309" s="419">
        <v>7125</v>
      </c>
      <c r="BM309" s="419">
        <v>7238</v>
      </c>
      <c r="BN309" s="419">
        <v>7349</v>
      </c>
      <c r="BO309" s="419">
        <v>7459</v>
      </c>
      <c r="BP309" s="419">
        <v>7568</v>
      </c>
      <c r="BQ309" s="419">
        <v>7674</v>
      </c>
      <c r="BR309" s="419">
        <v>7779</v>
      </c>
      <c r="BS309" s="419">
        <v>7881</v>
      </c>
      <c r="BT309" s="419">
        <v>7982</v>
      </c>
      <c r="BU309" s="419">
        <v>8080</v>
      </c>
      <c r="BV309" s="419">
        <v>8176</v>
      </c>
      <c r="BW309" s="419">
        <v>8270</v>
      </c>
      <c r="BX309" s="419">
        <v>8362</v>
      </c>
      <c r="BY309" s="419">
        <v>8450</v>
      </c>
      <c r="BZ309" s="419">
        <v>8536</v>
      </c>
      <c r="CA309" s="419">
        <v>8620</v>
      </c>
      <c r="CB309" s="419">
        <v>8701</v>
      </c>
      <c r="CC309" s="419">
        <v>8778</v>
      </c>
      <c r="CD309" s="419">
        <v>8852</v>
      </c>
      <c r="CE309" s="419">
        <v>8923</v>
      </c>
      <c r="CF309" s="419">
        <v>8992</v>
      </c>
      <c r="CG309" s="419">
        <v>9058</v>
      </c>
      <c r="CH309" s="419">
        <v>9121</v>
      </c>
      <c r="CI309" s="419">
        <v>9181</v>
      </c>
      <c r="CJ309" s="419">
        <v>9239</v>
      </c>
      <c r="CK309" s="419">
        <v>9293</v>
      </c>
      <c r="CL309" s="419">
        <v>9345</v>
      </c>
      <c r="CM309" s="419">
        <v>9393</v>
      </c>
      <c r="CN309" s="419">
        <v>9441</v>
      </c>
      <c r="CO309" s="419">
        <v>9487</v>
      </c>
      <c r="CP309" s="419">
        <v>9535</v>
      </c>
      <c r="CQ309" s="419">
        <v>9589</v>
      </c>
      <c r="CR309" s="419">
        <v>9644</v>
      </c>
      <c r="CS309" s="419">
        <v>9709</v>
      </c>
      <c r="CT309" s="419">
        <v>9807</v>
      </c>
      <c r="CU309" s="419">
        <v>0</v>
      </c>
      <c r="CV309" s="419">
        <v>0</v>
      </c>
      <c r="CW309" s="419">
        <v>0</v>
      </c>
      <c r="CX309" s="419">
        <v>0</v>
      </c>
      <c r="CY309" s="419">
        <v>0</v>
      </c>
      <c r="CZ309" s="419">
        <v>0</v>
      </c>
      <c r="DA309" s="419">
        <v>0</v>
      </c>
      <c r="DB309" s="419">
        <v>0</v>
      </c>
      <c r="DC309" s="419">
        <v>0</v>
      </c>
      <c r="DD309" s="419">
        <v>0</v>
      </c>
      <c r="DE309" s="419">
        <v>0</v>
      </c>
      <c r="DF309" s="419">
        <v>0</v>
      </c>
      <c r="DG309" s="419">
        <v>0</v>
      </c>
      <c r="DH309" s="419">
        <v>0</v>
      </c>
      <c r="DI309" s="419">
        <v>0</v>
      </c>
      <c r="DJ309" s="419">
        <v>0</v>
      </c>
    </row>
    <row r="310" spans="1:114" ht="16.7" hidden="1" customHeight="1">
      <c r="A310" s="423" t="s">
        <v>25</v>
      </c>
      <c r="B310" s="423">
        <v>1</v>
      </c>
      <c r="C310" s="418" t="s">
        <v>21</v>
      </c>
      <c r="D310" s="419">
        <v>0</v>
      </c>
      <c r="E310" s="419">
        <v>0</v>
      </c>
      <c r="F310" s="419">
        <v>127</v>
      </c>
      <c r="G310" s="419">
        <v>257</v>
      </c>
      <c r="H310" s="419">
        <v>391</v>
      </c>
      <c r="I310" s="419">
        <v>528</v>
      </c>
      <c r="J310" s="419">
        <v>670</v>
      </c>
      <c r="K310" s="419">
        <v>814</v>
      </c>
      <c r="L310" s="419">
        <v>963</v>
      </c>
      <c r="M310" s="419">
        <v>1117</v>
      </c>
      <c r="N310" s="419">
        <v>1274</v>
      </c>
      <c r="O310" s="419">
        <v>1435</v>
      </c>
      <c r="P310" s="419">
        <v>1601</v>
      </c>
      <c r="Q310" s="419">
        <v>1771</v>
      </c>
      <c r="R310" s="419">
        <v>1946</v>
      </c>
      <c r="S310" s="419">
        <v>2125</v>
      </c>
      <c r="T310" s="419">
        <v>2309</v>
      </c>
      <c r="U310" s="419">
        <v>2498</v>
      </c>
      <c r="V310" s="419">
        <v>2691</v>
      </c>
      <c r="W310" s="419">
        <v>2890</v>
      </c>
      <c r="X310" s="419">
        <v>3093</v>
      </c>
      <c r="Y310" s="419">
        <v>3171</v>
      </c>
      <c r="Z310" s="419">
        <v>3250</v>
      </c>
      <c r="AA310" s="419">
        <v>3331</v>
      </c>
      <c r="AB310" s="419">
        <v>3413</v>
      </c>
      <c r="AC310" s="419">
        <v>3497</v>
      </c>
      <c r="AD310" s="419">
        <v>3582</v>
      </c>
      <c r="AE310" s="419">
        <v>3669</v>
      </c>
      <c r="AF310" s="419">
        <v>3757</v>
      </c>
      <c r="AG310" s="419">
        <v>3847</v>
      </c>
      <c r="AH310" s="419">
        <v>3938</v>
      </c>
      <c r="AI310" s="419">
        <v>4030</v>
      </c>
      <c r="AJ310" s="419">
        <v>4124</v>
      </c>
      <c r="AK310" s="419">
        <v>4220</v>
      </c>
      <c r="AL310" s="419">
        <v>4317</v>
      </c>
      <c r="AM310" s="419">
        <v>4416</v>
      </c>
      <c r="AN310" s="419">
        <v>4516</v>
      </c>
      <c r="AO310" s="419">
        <v>4618</v>
      </c>
      <c r="AP310" s="419">
        <v>4722</v>
      </c>
      <c r="AQ310" s="419">
        <v>4828</v>
      </c>
      <c r="AR310" s="419">
        <v>4934</v>
      </c>
      <c r="AS310" s="419">
        <v>5042</v>
      </c>
      <c r="AT310" s="419">
        <v>5152</v>
      </c>
      <c r="AU310" s="419">
        <v>5263</v>
      </c>
      <c r="AV310" s="419">
        <v>5376</v>
      </c>
      <c r="AW310" s="419">
        <v>5489</v>
      </c>
      <c r="AX310" s="419">
        <v>5604</v>
      </c>
      <c r="AY310" s="419">
        <v>5720</v>
      </c>
      <c r="AZ310" s="419">
        <v>5838</v>
      </c>
      <c r="BA310" s="419">
        <v>5956</v>
      </c>
      <c r="BB310" s="419">
        <v>6074</v>
      </c>
      <c r="BC310" s="419">
        <v>6193</v>
      </c>
      <c r="BD310" s="419">
        <v>6312</v>
      </c>
      <c r="BE310" s="419">
        <v>6432</v>
      </c>
      <c r="BF310" s="419">
        <v>6551</v>
      </c>
      <c r="BG310" s="419">
        <v>6667</v>
      </c>
      <c r="BH310" s="419">
        <v>6783</v>
      </c>
      <c r="BI310" s="419">
        <v>6898</v>
      </c>
      <c r="BJ310" s="419">
        <v>7012</v>
      </c>
      <c r="BK310" s="419">
        <v>7125</v>
      </c>
      <c r="BL310" s="419">
        <v>7238</v>
      </c>
      <c r="BM310" s="419">
        <v>7349</v>
      </c>
      <c r="BN310" s="419">
        <v>7459</v>
      </c>
      <c r="BO310" s="419">
        <v>7568</v>
      </c>
      <c r="BP310" s="419">
        <v>7674</v>
      </c>
      <c r="BQ310" s="419">
        <v>7779</v>
      </c>
      <c r="BR310" s="419">
        <v>7881</v>
      </c>
      <c r="BS310" s="419">
        <v>7982</v>
      </c>
      <c r="BT310" s="419">
        <v>8080</v>
      </c>
      <c r="BU310" s="419">
        <v>8176</v>
      </c>
      <c r="BV310" s="419">
        <v>8270</v>
      </c>
      <c r="BW310" s="419">
        <v>8362</v>
      </c>
      <c r="BX310" s="419">
        <v>8450</v>
      </c>
      <c r="BY310" s="419">
        <v>8536</v>
      </c>
      <c r="BZ310" s="419">
        <v>8620</v>
      </c>
      <c r="CA310" s="419">
        <v>8701</v>
      </c>
      <c r="CB310" s="419">
        <v>8778</v>
      </c>
      <c r="CC310" s="419">
        <v>8852</v>
      </c>
      <c r="CD310" s="419">
        <v>8923</v>
      </c>
      <c r="CE310" s="419">
        <v>8992</v>
      </c>
      <c r="CF310" s="419">
        <v>9058</v>
      </c>
      <c r="CG310" s="419">
        <v>9121</v>
      </c>
      <c r="CH310" s="419">
        <v>9181</v>
      </c>
      <c r="CI310" s="419">
        <v>9239</v>
      </c>
      <c r="CJ310" s="419">
        <v>9293</v>
      </c>
      <c r="CK310" s="419">
        <v>9345</v>
      </c>
      <c r="CL310" s="419">
        <v>9393</v>
      </c>
      <c r="CM310" s="419">
        <v>9441</v>
      </c>
      <c r="CN310" s="419">
        <v>9487</v>
      </c>
      <c r="CO310" s="419">
        <v>9535</v>
      </c>
      <c r="CP310" s="419">
        <v>9589</v>
      </c>
      <c r="CQ310" s="419">
        <v>9644</v>
      </c>
      <c r="CR310" s="419">
        <v>9709</v>
      </c>
      <c r="CS310" s="419">
        <v>9807</v>
      </c>
      <c r="CT310" s="419">
        <v>0</v>
      </c>
      <c r="CU310" s="419">
        <v>0</v>
      </c>
      <c r="CV310" s="419">
        <v>0</v>
      </c>
      <c r="CW310" s="419">
        <v>0</v>
      </c>
      <c r="CX310" s="419">
        <v>0</v>
      </c>
      <c r="CY310" s="419">
        <v>0</v>
      </c>
      <c r="CZ310" s="419">
        <v>0</v>
      </c>
      <c r="DA310" s="419">
        <v>0</v>
      </c>
      <c r="DB310" s="419">
        <v>0</v>
      </c>
      <c r="DC310" s="419">
        <v>0</v>
      </c>
      <c r="DD310" s="419">
        <v>0</v>
      </c>
      <c r="DE310" s="419">
        <v>0</v>
      </c>
      <c r="DF310" s="419">
        <v>0</v>
      </c>
      <c r="DG310" s="419">
        <v>0</v>
      </c>
      <c r="DH310" s="419">
        <v>0</v>
      </c>
      <c r="DI310" s="419">
        <v>0</v>
      </c>
      <c r="DJ310" s="419">
        <v>0</v>
      </c>
    </row>
    <row r="311" spans="1:114" ht="16.7" hidden="1" customHeight="1">
      <c r="A311" s="423" t="s">
        <v>25</v>
      </c>
      <c r="B311" s="423">
        <v>1</v>
      </c>
      <c r="C311" s="418" t="s">
        <v>22</v>
      </c>
      <c r="D311" s="419">
        <v>0</v>
      </c>
      <c r="E311" s="419">
        <v>0</v>
      </c>
      <c r="F311" s="419">
        <v>130</v>
      </c>
      <c r="G311" s="419">
        <v>264</v>
      </c>
      <c r="H311" s="419">
        <v>401</v>
      </c>
      <c r="I311" s="419">
        <v>542</v>
      </c>
      <c r="J311" s="419">
        <v>687</v>
      </c>
      <c r="K311" s="419">
        <v>835</v>
      </c>
      <c r="L311" s="419">
        <v>988</v>
      </c>
      <c r="M311" s="419">
        <v>1145</v>
      </c>
      <c r="N311" s="419">
        <v>1307</v>
      </c>
      <c r="O311" s="419">
        <v>1472</v>
      </c>
      <c r="P311" s="419">
        <v>1642</v>
      </c>
      <c r="Q311" s="419">
        <v>1817</v>
      </c>
      <c r="R311" s="419">
        <v>1996</v>
      </c>
      <c r="S311" s="419">
        <v>2180</v>
      </c>
      <c r="T311" s="419">
        <v>2368</v>
      </c>
      <c r="U311" s="419">
        <v>2561</v>
      </c>
      <c r="V311" s="419">
        <v>2759</v>
      </c>
      <c r="W311" s="419">
        <v>2963</v>
      </c>
      <c r="X311" s="419">
        <v>3171</v>
      </c>
      <c r="Y311" s="419">
        <v>3250</v>
      </c>
      <c r="Z311" s="419">
        <v>3331</v>
      </c>
      <c r="AA311" s="419">
        <v>3413</v>
      </c>
      <c r="AB311" s="419">
        <v>3497</v>
      </c>
      <c r="AC311" s="419">
        <v>3582</v>
      </c>
      <c r="AD311" s="419">
        <v>3669</v>
      </c>
      <c r="AE311" s="419">
        <v>3757</v>
      </c>
      <c r="AF311" s="419">
        <v>3847</v>
      </c>
      <c r="AG311" s="419">
        <v>3938</v>
      </c>
      <c r="AH311" s="419">
        <v>4030</v>
      </c>
      <c r="AI311" s="419">
        <v>4124</v>
      </c>
      <c r="AJ311" s="419">
        <v>4220</v>
      </c>
      <c r="AK311" s="419">
        <v>4317</v>
      </c>
      <c r="AL311" s="419">
        <v>4416</v>
      </c>
      <c r="AM311" s="419">
        <v>4516</v>
      </c>
      <c r="AN311" s="419">
        <v>4618</v>
      </c>
      <c r="AO311" s="419">
        <v>4722</v>
      </c>
      <c r="AP311" s="419">
        <v>4828</v>
      </c>
      <c r="AQ311" s="419">
        <v>4934</v>
      </c>
      <c r="AR311" s="419">
        <v>5042</v>
      </c>
      <c r="AS311" s="419">
        <v>5152</v>
      </c>
      <c r="AT311" s="419">
        <v>5263</v>
      </c>
      <c r="AU311" s="419">
        <v>5376</v>
      </c>
      <c r="AV311" s="419">
        <v>5489</v>
      </c>
      <c r="AW311" s="419">
        <v>5604</v>
      </c>
      <c r="AX311" s="419">
        <v>5720</v>
      </c>
      <c r="AY311" s="419">
        <v>5838</v>
      </c>
      <c r="AZ311" s="419">
        <v>5956</v>
      </c>
      <c r="BA311" s="419">
        <v>6074</v>
      </c>
      <c r="BB311" s="419">
        <v>6193</v>
      </c>
      <c r="BC311" s="419">
        <v>6312</v>
      </c>
      <c r="BD311" s="419">
        <v>6432</v>
      </c>
      <c r="BE311" s="419">
        <v>6551</v>
      </c>
      <c r="BF311" s="419">
        <v>6667</v>
      </c>
      <c r="BG311" s="419">
        <v>6783</v>
      </c>
      <c r="BH311" s="419">
        <v>6898</v>
      </c>
      <c r="BI311" s="419">
        <v>7012</v>
      </c>
      <c r="BJ311" s="419">
        <v>7125</v>
      </c>
      <c r="BK311" s="419">
        <v>7238</v>
      </c>
      <c r="BL311" s="419">
        <v>7349</v>
      </c>
      <c r="BM311" s="419">
        <v>7459</v>
      </c>
      <c r="BN311" s="419">
        <v>7568</v>
      </c>
      <c r="BO311" s="419">
        <v>7674</v>
      </c>
      <c r="BP311" s="419">
        <v>7779</v>
      </c>
      <c r="BQ311" s="419">
        <v>7881</v>
      </c>
      <c r="BR311" s="419">
        <v>7982</v>
      </c>
      <c r="BS311" s="419">
        <v>8080</v>
      </c>
      <c r="BT311" s="419">
        <v>8176</v>
      </c>
      <c r="BU311" s="419">
        <v>8270</v>
      </c>
      <c r="BV311" s="419">
        <v>8362</v>
      </c>
      <c r="BW311" s="419">
        <v>8450</v>
      </c>
      <c r="BX311" s="419">
        <v>8536</v>
      </c>
      <c r="BY311" s="419">
        <v>8620</v>
      </c>
      <c r="BZ311" s="419">
        <v>8701</v>
      </c>
      <c r="CA311" s="419">
        <v>8778</v>
      </c>
      <c r="CB311" s="419">
        <v>8852</v>
      </c>
      <c r="CC311" s="419">
        <v>8923</v>
      </c>
      <c r="CD311" s="419">
        <v>8992</v>
      </c>
      <c r="CE311" s="419">
        <v>9058</v>
      </c>
      <c r="CF311" s="419">
        <v>9121</v>
      </c>
      <c r="CG311" s="419">
        <v>9181</v>
      </c>
      <c r="CH311" s="419">
        <v>9239</v>
      </c>
      <c r="CI311" s="419">
        <v>9293</v>
      </c>
      <c r="CJ311" s="419">
        <v>9345</v>
      </c>
      <c r="CK311" s="419">
        <v>9393</v>
      </c>
      <c r="CL311" s="419">
        <v>9441</v>
      </c>
      <c r="CM311" s="419">
        <v>9487</v>
      </c>
      <c r="CN311" s="419">
        <v>9535</v>
      </c>
      <c r="CO311" s="419">
        <v>9589</v>
      </c>
      <c r="CP311" s="419">
        <v>9644</v>
      </c>
      <c r="CQ311" s="419">
        <v>9709</v>
      </c>
      <c r="CR311" s="419">
        <v>9807</v>
      </c>
      <c r="CS311" s="419">
        <v>0</v>
      </c>
      <c r="CT311" s="419">
        <v>0</v>
      </c>
      <c r="CU311" s="419">
        <v>0</v>
      </c>
      <c r="CV311" s="419">
        <v>0</v>
      </c>
      <c r="CW311" s="419">
        <v>0</v>
      </c>
      <c r="CX311" s="419">
        <v>0</v>
      </c>
      <c r="CY311" s="419">
        <v>0</v>
      </c>
      <c r="CZ311" s="419">
        <v>0</v>
      </c>
      <c r="DA311" s="419">
        <v>0</v>
      </c>
      <c r="DB311" s="419">
        <v>0</v>
      </c>
      <c r="DC311" s="419">
        <v>0</v>
      </c>
      <c r="DD311" s="419">
        <v>0</v>
      </c>
      <c r="DE311" s="419">
        <v>0</v>
      </c>
      <c r="DF311" s="419">
        <v>0</v>
      </c>
      <c r="DG311" s="419">
        <v>0</v>
      </c>
      <c r="DH311" s="419">
        <v>0</v>
      </c>
      <c r="DI311" s="419">
        <v>0</v>
      </c>
      <c r="DJ311" s="419">
        <v>0</v>
      </c>
    </row>
    <row r="312" spans="1:114" ht="16.7" hidden="1" customHeight="1">
      <c r="A312" s="423" t="s">
        <v>25</v>
      </c>
      <c r="B312" s="423">
        <v>1</v>
      </c>
      <c r="C312" s="418" t="s">
        <v>23</v>
      </c>
      <c r="D312" s="419">
        <v>0</v>
      </c>
      <c r="E312" s="419">
        <v>0</v>
      </c>
      <c r="F312" s="419">
        <v>133</v>
      </c>
      <c r="G312" s="419">
        <v>271</v>
      </c>
      <c r="H312" s="419">
        <v>411</v>
      </c>
      <c r="I312" s="419">
        <v>556</v>
      </c>
      <c r="J312" s="419">
        <v>705</v>
      </c>
      <c r="K312" s="419">
        <v>857</v>
      </c>
      <c r="L312" s="419">
        <v>1014</v>
      </c>
      <c r="M312" s="419">
        <v>1175</v>
      </c>
      <c r="N312" s="419">
        <v>1341</v>
      </c>
      <c r="O312" s="419">
        <v>1511</v>
      </c>
      <c r="P312" s="419">
        <v>1685</v>
      </c>
      <c r="Q312" s="419">
        <v>1864</v>
      </c>
      <c r="R312" s="419">
        <v>2047</v>
      </c>
      <c r="S312" s="419">
        <v>2235</v>
      </c>
      <c r="T312" s="419">
        <v>2428</v>
      </c>
      <c r="U312" s="419">
        <v>2626</v>
      </c>
      <c r="V312" s="419">
        <v>2829</v>
      </c>
      <c r="W312" s="419">
        <v>3037</v>
      </c>
      <c r="X312" s="419">
        <v>3250</v>
      </c>
      <c r="Y312" s="419">
        <v>3331</v>
      </c>
      <c r="Z312" s="419">
        <v>3413</v>
      </c>
      <c r="AA312" s="419">
        <v>3497</v>
      </c>
      <c r="AB312" s="419">
        <v>3582</v>
      </c>
      <c r="AC312" s="419">
        <v>3669</v>
      </c>
      <c r="AD312" s="419">
        <v>3757</v>
      </c>
      <c r="AE312" s="419">
        <v>3847</v>
      </c>
      <c r="AF312" s="419">
        <v>3938</v>
      </c>
      <c r="AG312" s="419">
        <v>4030</v>
      </c>
      <c r="AH312" s="419">
        <v>4124</v>
      </c>
      <c r="AI312" s="419">
        <v>4220</v>
      </c>
      <c r="AJ312" s="419">
        <v>4317</v>
      </c>
      <c r="AK312" s="419">
        <v>4416</v>
      </c>
      <c r="AL312" s="419">
        <v>4516</v>
      </c>
      <c r="AM312" s="419">
        <v>4618</v>
      </c>
      <c r="AN312" s="419">
        <v>4722</v>
      </c>
      <c r="AO312" s="419">
        <v>4828</v>
      </c>
      <c r="AP312" s="419">
        <v>4934</v>
      </c>
      <c r="AQ312" s="419">
        <v>5042</v>
      </c>
      <c r="AR312" s="419">
        <v>5152</v>
      </c>
      <c r="AS312" s="419">
        <v>5263</v>
      </c>
      <c r="AT312" s="419">
        <v>5376</v>
      </c>
      <c r="AU312" s="419">
        <v>5489</v>
      </c>
      <c r="AV312" s="419">
        <v>5604</v>
      </c>
      <c r="AW312" s="419">
        <v>5720</v>
      </c>
      <c r="AX312" s="419">
        <v>5838</v>
      </c>
      <c r="AY312" s="419">
        <v>5956</v>
      </c>
      <c r="AZ312" s="419">
        <v>6074</v>
      </c>
      <c r="BA312" s="419">
        <v>6193</v>
      </c>
      <c r="BB312" s="419">
        <v>6312</v>
      </c>
      <c r="BC312" s="419">
        <v>6432</v>
      </c>
      <c r="BD312" s="419">
        <v>6551</v>
      </c>
      <c r="BE312" s="419">
        <v>6667</v>
      </c>
      <c r="BF312" s="419">
        <v>6783</v>
      </c>
      <c r="BG312" s="419">
        <v>6898</v>
      </c>
      <c r="BH312" s="419">
        <v>7012</v>
      </c>
      <c r="BI312" s="419">
        <v>7125</v>
      </c>
      <c r="BJ312" s="419">
        <v>7238</v>
      </c>
      <c r="BK312" s="419">
        <v>7349</v>
      </c>
      <c r="BL312" s="419">
        <v>7459</v>
      </c>
      <c r="BM312" s="419">
        <v>7568</v>
      </c>
      <c r="BN312" s="419">
        <v>7674</v>
      </c>
      <c r="BO312" s="419">
        <v>7779</v>
      </c>
      <c r="BP312" s="419">
        <v>7881</v>
      </c>
      <c r="BQ312" s="419">
        <v>7982</v>
      </c>
      <c r="BR312" s="419">
        <v>8080</v>
      </c>
      <c r="BS312" s="419">
        <v>8176</v>
      </c>
      <c r="BT312" s="419">
        <v>8270</v>
      </c>
      <c r="BU312" s="419">
        <v>8362</v>
      </c>
      <c r="BV312" s="419">
        <v>8450</v>
      </c>
      <c r="BW312" s="419">
        <v>8536</v>
      </c>
      <c r="BX312" s="419">
        <v>8620</v>
      </c>
      <c r="BY312" s="419">
        <v>8701</v>
      </c>
      <c r="BZ312" s="419">
        <v>8778</v>
      </c>
      <c r="CA312" s="419">
        <v>8852</v>
      </c>
      <c r="CB312" s="419">
        <v>8923</v>
      </c>
      <c r="CC312" s="419">
        <v>8992</v>
      </c>
      <c r="CD312" s="419">
        <v>9058</v>
      </c>
      <c r="CE312" s="419">
        <v>9121</v>
      </c>
      <c r="CF312" s="419">
        <v>9181</v>
      </c>
      <c r="CG312" s="419">
        <v>9239</v>
      </c>
      <c r="CH312" s="419">
        <v>9293</v>
      </c>
      <c r="CI312" s="419">
        <v>9345</v>
      </c>
      <c r="CJ312" s="419">
        <v>9393</v>
      </c>
      <c r="CK312" s="419">
        <v>9441</v>
      </c>
      <c r="CL312" s="419">
        <v>9487</v>
      </c>
      <c r="CM312" s="419">
        <v>9535</v>
      </c>
      <c r="CN312" s="419">
        <v>9589</v>
      </c>
      <c r="CO312" s="419">
        <v>9644</v>
      </c>
      <c r="CP312" s="419">
        <v>9709</v>
      </c>
      <c r="CQ312" s="419">
        <v>9807</v>
      </c>
      <c r="CR312" s="419">
        <v>0</v>
      </c>
      <c r="CS312" s="419">
        <v>0</v>
      </c>
      <c r="CT312" s="419">
        <v>0</v>
      </c>
      <c r="CU312" s="419">
        <v>0</v>
      </c>
      <c r="CV312" s="419">
        <v>0</v>
      </c>
      <c r="CW312" s="419">
        <v>0</v>
      </c>
      <c r="CX312" s="419">
        <v>0</v>
      </c>
      <c r="CY312" s="419">
        <v>0</v>
      </c>
      <c r="CZ312" s="419">
        <v>0</v>
      </c>
      <c r="DA312" s="419">
        <v>0</v>
      </c>
      <c r="DB312" s="419">
        <v>0</v>
      </c>
      <c r="DC312" s="419">
        <v>0</v>
      </c>
      <c r="DD312" s="419">
        <v>0</v>
      </c>
      <c r="DE312" s="419">
        <v>0</v>
      </c>
      <c r="DF312" s="419">
        <v>0</v>
      </c>
      <c r="DG312" s="419">
        <v>0</v>
      </c>
      <c r="DH312" s="419">
        <v>0</v>
      </c>
      <c r="DI312" s="419">
        <v>0</v>
      </c>
      <c r="DJ312" s="419">
        <v>0</v>
      </c>
    </row>
    <row r="313" spans="1:114" ht="16.7" hidden="1" customHeight="1">
      <c r="A313" s="423" t="s">
        <v>25</v>
      </c>
      <c r="B313" s="423">
        <v>1</v>
      </c>
      <c r="C313" s="418" t="s">
        <v>24</v>
      </c>
      <c r="D313" s="419">
        <v>0</v>
      </c>
      <c r="E313" s="419">
        <v>0</v>
      </c>
      <c r="F313" s="419">
        <v>137</v>
      </c>
      <c r="G313" s="419">
        <v>278</v>
      </c>
      <c r="H313" s="419">
        <v>422</v>
      </c>
      <c r="I313" s="419">
        <v>571</v>
      </c>
      <c r="J313" s="419">
        <v>723</v>
      </c>
      <c r="K313" s="419">
        <v>880</v>
      </c>
      <c r="L313" s="419">
        <v>1041</v>
      </c>
      <c r="M313" s="419">
        <v>1206</v>
      </c>
      <c r="N313" s="419">
        <v>1376</v>
      </c>
      <c r="O313" s="419">
        <v>1550</v>
      </c>
      <c r="P313" s="419">
        <v>1728</v>
      </c>
      <c r="Q313" s="419">
        <v>1911</v>
      </c>
      <c r="R313" s="419">
        <v>2099</v>
      </c>
      <c r="S313" s="419">
        <v>2292</v>
      </c>
      <c r="T313" s="419">
        <v>2490</v>
      </c>
      <c r="U313" s="419">
        <v>2692</v>
      </c>
      <c r="V313" s="419">
        <v>2900</v>
      </c>
      <c r="W313" s="419">
        <v>3113</v>
      </c>
      <c r="X313" s="419">
        <v>3331</v>
      </c>
      <c r="Y313" s="419">
        <v>3413</v>
      </c>
      <c r="Z313" s="419">
        <v>3497</v>
      </c>
      <c r="AA313" s="419">
        <v>3582</v>
      </c>
      <c r="AB313" s="419">
        <v>3669</v>
      </c>
      <c r="AC313" s="419">
        <v>3757</v>
      </c>
      <c r="AD313" s="419">
        <v>3847</v>
      </c>
      <c r="AE313" s="419">
        <v>3938</v>
      </c>
      <c r="AF313" s="419">
        <v>4030</v>
      </c>
      <c r="AG313" s="419">
        <v>4124</v>
      </c>
      <c r="AH313" s="419">
        <v>4220</v>
      </c>
      <c r="AI313" s="419">
        <v>4317</v>
      </c>
      <c r="AJ313" s="419">
        <v>4416</v>
      </c>
      <c r="AK313" s="419">
        <v>4516</v>
      </c>
      <c r="AL313" s="419">
        <v>4618</v>
      </c>
      <c r="AM313" s="419">
        <v>4722</v>
      </c>
      <c r="AN313" s="419">
        <v>4828</v>
      </c>
      <c r="AO313" s="419">
        <v>4934</v>
      </c>
      <c r="AP313" s="419">
        <v>5042</v>
      </c>
      <c r="AQ313" s="419">
        <v>5152</v>
      </c>
      <c r="AR313" s="419">
        <v>5263</v>
      </c>
      <c r="AS313" s="419">
        <v>5376</v>
      </c>
      <c r="AT313" s="419">
        <v>5489</v>
      </c>
      <c r="AU313" s="419">
        <v>5604</v>
      </c>
      <c r="AV313" s="419">
        <v>5720</v>
      </c>
      <c r="AW313" s="419">
        <v>5838</v>
      </c>
      <c r="AX313" s="419">
        <v>5956</v>
      </c>
      <c r="AY313" s="419">
        <v>6074</v>
      </c>
      <c r="AZ313" s="419">
        <v>6193</v>
      </c>
      <c r="BA313" s="419">
        <v>6312</v>
      </c>
      <c r="BB313" s="419">
        <v>6432</v>
      </c>
      <c r="BC313" s="419">
        <v>6551</v>
      </c>
      <c r="BD313" s="419">
        <v>6667</v>
      </c>
      <c r="BE313" s="419">
        <v>6783</v>
      </c>
      <c r="BF313" s="419">
        <v>6898</v>
      </c>
      <c r="BG313" s="419">
        <v>7012</v>
      </c>
      <c r="BH313" s="419">
        <v>7125</v>
      </c>
      <c r="BI313" s="419">
        <v>7238</v>
      </c>
      <c r="BJ313" s="419">
        <v>7349</v>
      </c>
      <c r="BK313" s="419">
        <v>7459</v>
      </c>
      <c r="BL313" s="419">
        <v>7568</v>
      </c>
      <c r="BM313" s="419">
        <v>7674</v>
      </c>
      <c r="BN313" s="419">
        <v>7779</v>
      </c>
      <c r="BO313" s="419">
        <v>7881</v>
      </c>
      <c r="BP313" s="419">
        <v>7982</v>
      </c>
      <c r="BQ313" s="419">
        <v>8080</v>
      </c>
      <c r="BR313" s="419">
        <v>8176</v>
      </c>
      <c r="BS313" s="419">
        <v>8270</v>
      </c>
      <c r="BT313" s="419">
        <v>8362</v>
      </c>
      <c r="BU313" s="419">
        <v>8450</v>
      </c>
      <c r="BV313" s="419">
        <v>8536</v>
      </c>
      <c r="BW313" s="419">
        <v>8620</v>
      </c>
      <c r="BX313" s="419">
        <v>8701</v>
      </c>
      <c r="BY313" s="419">
        <v>8778</v>
      </c>
      <c r="BZ313" s="419">
        <v>8852</v>
      </c>
      <c r="CA313" s="419">
        <v>8923</v>
      </c>
      <c r="CB313" s="419">
        <v>8992</v>
      </c>
      <c r="CC313" s="419">
        <v>9058</v>
      </c>
      <c r="CD313" s="419">
        <v>9121</v>
      </c>
      <c r="CE313" s="419">
        <v>9181</v>
      </c>
      <c r="CF313" s="419">
        <v>9239</v>
      </c>
      <c r="CG313" s="419">
        <v>9293</v>
      </c>
      <c r="CH313" s="419">
        <v>9345</v>
      </c>
      <c r="CI313" s="419">
        <v>9393</v>
      </c>
      <c r="CJ313" s="419">
        <v>9441</v>
      </c>
      <c r="CK313" s="419">
        <v>9487</v>
      </c>
      <c r="CL313" s="419">
        <v>9535</v>
      </c>
      <c r="CM313" s="419">
        <v>9589</v>
      </c>
      <c r="CN313" s="419">
        <v>9644</v>
      </c>
      <c r="CO313" s="419">
        <v>9709</v>
      </c>
      <c r="CP313" s="419">
        <v>9807</v>
      </c>
      <c r="CQ313" s="419">
        <v>0</v>
      </c>
      <c r="CR313" s="419">
        <v>0</v>
      </c>
      <c r="CS313" s="419">
        <v>0</v>
      </c>
      <c r="CT313" s="419">
        <v>0</v>
      </c>
      <c r="CU313" s="419">
        <v>0</v>
      </c>
      <c r="CV313" s="419">
        <v>0</v>
      </c>
      <c r="CW313" s="419">
        <v>0</v>
      </c>
      <c r="CX313" s="419">
        <v>0</v>
      </c>
      <c r="CY313" s="419">
        <v>0</v>
      </c>
      <c r="CZ313" s="419">
        <v>0</v>
      </c>
      <c r="DA313" s="419">
        <v>0</v>
      </c>
      <c r="DB313" s="419">
        <v>0</v>
      </c>
      <c r="DC313" s="419">
        <v>0</v>
      </c>
      <c r="DD313" s="419">
        <v>0</v>
      </c>
      <c r="DE313" s="419">
        <v>0</v>
      </c>
      <c r="DF313" s="419">
        <v>0</v>
      </c>
      <c r="DG313" s="419">
        <v>0</v>
      </c>
      <c r="DH313" s="419">
        <v>0</v>
      </c>
      <c r="DI313" s="419">
        <v>0</v>
      </c>
      <c r="DJ313" s="419">
        <v>0</v>
      </c>
    </row>
    <row r="314" spans="1:114" ht="16.7" hidden="1" customHeight="1">
      <c r="A314" s="423" t="s">
        <v>25</v>
      </c>
      <c r="B314" s="423">
        <v>1</v>
      </c>
      <c r="C314" s="418" t="s">
        <v>25</v>
      </c>
      <c r="D314" s="419">
        <v>0</v>
      </c>
      <c r="E314" s="419">
        <v>0</v>
      </c>
      <c r="F314" s="419">
        <v>141</v>
      </c>
      <c r="G314" s="419">
        <v>285</v>
      </c>
      <c r="H314" s="419">
        <v>433</v>
      </c>
      <c r="I314" s="419">
        <v>585</v>
      </c>
      <c r="J314" s="419">
        <v>742</v>
      </c>
      <c r="K314" s="419">
        <v>903</v>
      </c>
      <c r="L314" s="419">
        <v>1068</v>
      </c>
      <c r="M314" s="419">
        <v>1237</v>
      </c>
      <c r="N314" s="419">
        <v>1411</v>
      </c>
      <c r="O314" s="419">
        <v>1590</v>
      </c>
      <c r="P314" s="419">
        <v>1772</v>
      </c>
      <c r="Q314" s="419">
        <v>1960</v>
      </c>
      <c r="R314" s="419">
        <v>2152</v>
      </c>
      <c r="S314" s="419">
        <v>2350</v>
      </c>
      <c r="T314" s="419">
        <v>2552</v>
      </c>
      <c r="U314" s="419">
        <v>2759</v>
      </c>
      <c r="V314" s="419">
        <v>2972</v>
      </c>
      <c r="W314" s="419">
        <v>3190</v>
      </c>
      <c r="X314" s="419">
        <v>3413</v>
      </c>
      <c r="Y314" s="419">
        <v>3497</v>
      </c>
      <c r="Z314" s="419">
        <v>3582</v>
      </c>
      <c r="AA314" s="419">
        <v>3669</v>
      </c>
      <c r="AB314" s="419">
        <v>3757</v>
      </c>
      <c r="AC314" s="419">
        <v>3847</v>
      </c>
      <c r="AD314" s="419">
        <v>3938</v>
      </c>
      <c r="AE314" s="419">
        <v>4030</v>
      </c>
      <c r="AF314" s="419">
        <v>4124</v>
      </c>
      <c r="AG314" s="419">
        <v>4220</v>
      </c>
      <c r="AH314" s="419">
        <v>4317</v>
      </c>
      <c r="AI314" s="419">
        <v>4416</v>
      </c>
      <c r="AJ314" s="419">
        <v>4516</v>
      </c>
      <c r="AK314" s="419">
        <v>4618</v>
      </c>
      <c r="AL314" s="419">
        <v>4722</v>
      </c>
      <c r="AM314" s="419">
        <v>4828</v>
      </c>
      <c r="AN314" s="419">
        <v>4934</v>
      </c>
      <c r="AO314" s="419">
        <v>5042</v>
      </c>
      <c r="AP314" s="419">
        <v>5152</v>
      </c>
      <c r="AQ314" s="419">
        <v>5263</v>
      </c>
      <c r="AR314" s="419">
        <v>5376</v>
      </c>
      <c r="AS314" s="419">
        <v>5489</v>
      </c>
      <c r="AT314" s="419">
        <v>5604</v>
      </c>
      <c r="AU314" s="419">
        <v>5720</v>
      </c>
      <c r="AV314" s="419">
        <v>5838</v>
      </c>
      <c r="AW314" s="419">
        <v>5956</v>
      </c>
      <c r="AX314" s="419">
        <v>6074</v>
      </c>
      <c r="AY314" s="419">
        <v>6193</v>
      </c>
      <c r="AZ314" s="419">
        <v>6312</v>
      </c>
      <c r="BA314" s="419">
        <v>6432</v>
      </c>
      <c r="BB314" s="419">
        <v>6551</v>
      </c>
      <c r="BC314" s="419">
        <v>6667</v>
      </c>
      <c r="BD314" s="419">
        <v>6783</v>
      </c>
      <c r="BE314" s="419">
        <v>6898</v>
      </c>
      <c r="BF314" s="419">
        <v>7012</v>
      </c>
      <c r="BG314" s="419">
        <v>7125</v>
      </c>
      <c r="BH314" s="419">
        <v>7238</v>
      </c>
      <c r="BI314" s="419">
        <v>7349</v>
      </c>
      <c r="BJ314" s="419">
        <v>7459</v>
      </c>
      <c r="BK314" s="419">
        <v>7568</v>
      </c>
      <c r="BL314" s="419">
        <v>7674</v>
      </c>
      <c r="BM314" s="419">
        <v>7779</v>
      </c>
      <c r="BN314" s="419">
        <v>7881</v>
      </c>
      <c r="BO314" s="419">
        <v>7982</v>
      </c>
      <c r="BP314" s="419">
        <v>8080</v>
      </c>
      <c r="BQ314" s="419">
        <v>8176</v>
      </c>
      <c r="BR314" s="419">
        <v>8270</v>
      </c>
      <c r="BS314" s="419">
        <v>8362</v>
      </c>
      <c r="BT314" s="419">
        <v>8450</v>
      </c>
      <c r="BU314" s="419">
        <v>8536</v>
      </c>
      <c r="BV314" s="419">
        <v>8620</v>
      </c>
      <c r="BW314" s="419">
        <v>8701</v>
      </c>
      <c r="BX314" s="419">
        <v>8778</v>
      </c>
      <c r="BY314" s="419">
        <v>8852</v>
      </c>
      <c r="BZ314" s="419">
        <v>8923</v>
      </c>
      <c r="CA314" s="419">
        <v>8992</v>
      </c>
      <c r="CB314" s="419">
        <v>9058</v>
      </c>
      <c r="CC314" s="419">
        <v>9121</v>
      </c>
      <c r="CD314" s="419">
        <v>9181</v>
      </c>
      <c r="CE314" s="419">
        <v>9239</v>
      </c>
      <c r="CF314" s="419">
        <v>9293</v>
      </c>
      <c r="CG314" s="419">
        <v>9345</v>
      </c>
      <c r="CH314" s="419">
        <v>9393</v>
      </c>
      <c r="CI314" s="419">
        <v>9441</v>
      </c>
      <c r="CJ314" s="419">
        <v>9487</v>
      </c>
      <c r="CK314" s="419">
        <v>9535</v>
      </c>
      <c r="CL314" s="419">
        <v>9589</v>
      </c>
      <c r="CM314" s="419">
        <v>9644</v>
      </c>
      <c r="CN314" s="419">
        <v>9709</v>
      </c>
      <c r="CO314" s="419">
        <v>9807</v>
      </c>
      <c r="CP314" s="419">
        <v>0</v>
      </c>
      <c r="CQ314" s="419">
        <v>0</v>
      </c>
      <c r="CR314" s="419">
        <v>0</v>
      </c>
      <c r="CS314" s="419">
        <v>0</v>
      </c>
      <c r="CT314" s="419">
        <v>0</v>
      </c>
      <c r="CU314" s="419">
        <v>0</v>
      </c>
      <c r="CV314" s="419">
        <v>0</v>
      </c>
      <c r="CW314" s="419">
        <v>0</v>
      </c>
      <c r="CX314" s="419">
        <v>0</v>
      </c>
      <c r="CY314" s="419">
        <v>0</v>
      </c>
      <c r="CZ314" s="419">
        <v>0</v>
      </c>
      <c r="DA314" s="419">
        <v>0</v>
      </c>
      <c r="DB314" s="419">
        <v>0</v>
      </c>
      <c r="DC314" s="419">
        <v>0</v>
      </c>
      <c r="DD314" s="419">
        <v>0</v>
      </c>
      <c r="DE314" s="419">
        <v>0</v>
      </c>
      <c r="DF314" s="419">
        <v>0</v>
      </c>
      <c r="DG314" s="419">
        <v>0</v>
      </c>
      <c r="DH314" s="419">
        <v>0</v>
      </c>
      <c r="DI314" s="419">
        <v>0</v>
      </c>
      <c r="DJ314" s="419">
        <v>0</v>
      </c>
    </row>
    <row r="315" spans="1:114" ht="16.7" hidden="1" customHeight="1">
      <c r="A315" s="423" t="s">
        <v>25</v>
      </c>
      <c r="B315" s="423">
        <v>1</v>
      </c>
      <c r="C315" s="418" t="s">
        <v>26</v>
      </c>
      <c r="D315" s="419">
        <v>0</v>
      </c>
      <c r="E315" s="419">
        <v>0</v>
      </c>
      <c r="F315" s="419">
        <v>144</v>
      </c>
      <c r="G315" s="419">
        <v>292</v>
      </c>
      <c r="H315" s="419">
        <v>445</v>
      </c>
      <c r="I315" s="419">
        <v>601</v>
      </c>
      <c r="J315" s="419">
        <v>761</v>
      </c>
      <c r="K315" s="419">
        <v>926</v>
      </c>
      <c r="L315" s="419">
        <v>1096</v>
      </c>
      <c r="M315" s="419">
        <v>1269</v>
      </c>
      <c r="N315" s="419">
        <v>1447</v>
      </c>
      <c r="O315" s="419">
        <v>1630</v>
      </c>
      <c r="P315" s="419">
        <v>1817</v>
      </c>
      <c r="Q315" s="419">
        <v>2010</v>
      </c>
      <c r="R315" s="419">
        <v>2207</v>
      </c>
      <c r="S315" s="419">
        <v>2409</v>
      </c>
      <c r="T315" s="419">
        <v>2616</v>
      </c>
      <c r="U315" s="419">
        <v>2828</v>
      </c>
      <c r="V315" s="419">
        <v>3045</v>
      </c>
      <c r="W315" s="419">
        <v>3268</v>
      </c>
      <c r="X315" s="419">
        <v>3497</v>
      </c>
      <c r="Y315" s="419">
        <v>3582</v>
      </c>
      <c r="Z315" s="419">
        <v>3669</v>
      </c>
      <c r="AA315" s="419">
        <v>3757</v>
      </c>
      <c r="AB315" s="419">
        <v>3847</v>
      </c>
      <c r="AC315" s="419">
        <v>3938</v>
      </c>
      <c r="AD315" s="419">
        <v>4030</v>
      </c>
      <c r="AE315" s="419">
        <v>4124</v>
      </c>
      <c r="AF315" s="419">
        <v>4220</v>
      </c>
      <c r="AG315" s="419">
        <v>4317</v>
      </c>
      <c r="AH315" s="419">
        <v>4416</v>
      </c>
      <c r="AI315" s="419">
        <v>4516</v>
      </c>
      <c r="AJ315" s="419">
        <v>4618</v>
      </c>
      <c r="AK315" s="419">
        <v>4722</v>
      </c>
      <c r="AL315" s="419">
        <v>4828</v>
      </c>
      <c r="AM315" s="419">
        <v>4934</v>
      </c>
      <c r="AN315" s="419">
        <v>5042</v>
      </c>
      <c r="AO315" s="419">
        <v>5152</v>
      </c>
      <c r="AP315" s="419">
        <v>5263</v>
      </c>
      <c r="AQ315" s="419">
        <v>5376</v>
      </c>
      <c r="AR315" s="419">
        <v>5489</v>
      </c>
      <c r="AS315" s="419">
        <v>5604</v>
      </c>
      <c r="AT315" s="419">
        <v>5720</v>
      </c>
      <c r="AU315" s="419">
        <v>5838</v>
      </c>
      <c r="AV315" s="419">
        <v>5956</v>
      </c>
      <c r="AW315" s="419">
        <v>6074</v>
      </c>
      <c r="AX315" s="419">
        <v>6193</v>
      </c>
      <c r="AY315" s="419">
        <v>6312</v>
      </c>
      <c r="AZ315" s="419">
        <v>6432</v>
      </c>
      <c r="BA315" s="419">
        <v>6551</v>
      </c>
      <c r="BB315" s="419">
        <v>6667</v>
      </c>
      <c r="BC315" s="419">
        <v>6783</v>
      </c>
      <c r="BD315" s="419">
        <v>6898</v>
      </c>
      <c r="BE315" s="419">
        <v>7012</v>
      </c>
      <c r="BF315" s="419">
        <v>7125</v>
      </c>
      <c r="BG315" s="419">
        <v>7238</v>
      </c>
      <c r="BH315" s="419">
        <v>7349</v>
      </c>
      <c r="BI315" s="419">
        <v>7459</v>
      </c>
      <c r="BJ315" s="419">
        <v>7568</v>
      </c>
      <c r="BK315" s="419">
        <v>7674</v>
      </c>
      <c r="BL315" s="419">
        <v>7779</v>
      </c>
      <c r="BM315" s="419">
        <v>7881</v>
      </c>
      <c r="BN315" s="419">
        <v>7982</v>
      </c>
      <c r="BO315" s="419">
        <v>8080</v>
      </c>
      <c r="BP315" s="419">
        <v>8176</v>
      </c>
      <c r="BQ315" s="419">
        <v>8270</v>
      </c>
      <c r="BR315" s="419">
        <v>8362</v>
      </c>
      <c r="BS315" s="419">
        <v>8450</v>
      </c>
      <c r="BT315" s="419">
        <v>8536</v>
      </c>
      <c r="BU315" s="419">
        <v>8620</v>
      </c>
      <c r="BV315" s="419">
        <v>8701</v>
      </c>
      <c r="BW315" s="419">
        <v>8778</v>
      </c>
      <c r="BX315" s="419">
        <v>8852</v>
      </c>
      <c r="BY315" s="419">
        <v>8923</v>
      </c>
      <c r="BZ315" s="419">
        <v>8992</v>
      </c>
      <c r="CA315" s="419">
        <v>9058</v>
      </c>
      <c r="CB315" s="419">
        <v>9121</v>
      </c>
      <c r="CC315" s="419">
        <v>9181</v>
      </c>
      <c r="CD315" s="419">
        <v>9239</v>
      </c>
      <c r="CE315" s="419">
        <v>9293</v>
      </c>
      <c r="CF315" s="419">
        <v>9345</v>
      </c>
      <c r="CG315" s="419">
        <v>9393</v>
      </c>
      <c r="CH315" s="419">
        <v>9441</v>
      </c>
      <c r="CI315" s="419">
        <v>9487</v>
      </c>
      <c r="CJ315" s="419">
        <v>9535</v>
      </c>
      <c r="CK315" s="419">
        <v>9589</v>
      </c>
      <c r="CL315" s="419">
        <v>9644</v>
      </c>
      <c r="CM315" s="419">
        <v>9709</v>
      </c>
      <c r="CN315" s="419">
        <v>9807</v>
      </c>
      <c r="CO315" s="419">
        <v>0</v>
      </c>
      <c r="CP315" s="419">
        <v>0</v>
      </c>
      <c r="CQ315" s="419">
        <v>0</v>
      </c>
      <c r="CR315" s="419">
        <v>0</v>
      </c>
      <c r="CS315" s="419">
        <v>0</v>
      </c>
      <c r="CT315" s="419">
        <v>0</v>
      </c>
      <c r="CU315" s="419">
        <v>0</v>
      </c>
      <c r="CV315" s="419">
        <v>0</v>
      </c>
      <c r="CW315" s="419">
        <v>0</v>
      </c>
      <c r="CX315" s="419">
        <v>0</v>
      </c>
      <c r="CY315" s="419">
        <v>0</v>
      </c>
      <c r="CZ315" s="419">
        <v>0</v>
      </c>
      <c r="DA315" s="419">
        <v>0</v>
      </c>
      <c r="DB315" s="419">
        <v>0</v>
      </c>
      <c r="DC315" s="419">
        <v>0</v>
      </c>
      <c r="DD315" s="419">
        <v>0</v>
      </c>
      <c r="DE315" s="419">
        <v>0</v>
      </c>
      <c r="DF315" s="419">
        <v>0</v>
      </c>
      <c r="DG315" s="419">
        <v>0</v>
      </c>
      <c r="DH315" s="419">
        <v>0</v>
      </c>
      <c r="DI315" s="419">
        <v>0</v>
      </c>
      <c r="DJ315" s="419">
        <v>0</v>
      </c>
    </row>
    <row r="316" spans="1:114" ht="16.7" hidden="1" customHeight="1">
      <c r="A316" s="423" t="s">
        <v>25</v>
      </c>
      <c r="B316" s="423">
        <v>1</v>
      </c>
      <c r="C316" s="418" t="s">
        <v>27</v>
      </c>
      <c r="D316" s="419">
        <v>0</v>
      </c>
      <c r="E316" s="419">
        <v>0</v>
      </c>
      <c r="F316" s="419">
        <v>148</v>
      </c>
      <c r="G316" s="419">
        <v>300</v>
      </c>
      <c r="H316" s="419">
        <v>456</v>
      </c>
      <c r="I316" s="419">
        <v>617</v>
      </c>
      <c r="J316" s="419">
        <v>781</v>
      </c>
      <c r="K316" s="419">
        <v>950</v>
      </c>
      <c r="L316" s="419">
        <v>1124</v>
      </c>
      <c r="M316" s="419">
        <v>1302</v>
      </c>
      <c r="N316" s="419">
        <v>1484</v>
      </c>
      <c r="O316" s="419">
        <v>1671</v>
      </c>
      <c r="P316" s="419">
        <v>1863</v>
      </c>
      <c r="Q316" s="419">
        <v>2060</v>
      </c>
      <c r="R316" s="419">
        <v>2262</v>
      </c>
      <c r="S316" s="419">
        <v>2468</v>
      </c>
      <c r="T316" s="419">
        <v>2680</v>
      </c>
      <c r="U316" s="419">
        <v>2898</v>
      </c>
      <c r="V316" s="419">
        <v>3120</v>
      </c>
      <c r="W316" s="419">
        <v>3348</v>
      </c>
      <c r="X316" s="419">
        <v>3582</v>
      </c>
      <c r="Y316" s="419">
        <v>3669</v>
      </c>
      <c r="Z316" s="419">
        <v>3757</v>
      </c>
      <c r="AA316" s="419">
        <v>3847</v>
      </c>
      <c r="AB316" s="419">
        <v>3938</v>
      </c>
      <c r="AC316" s="419">
        <v>4030</v>
      </c>
      <c r="AD316" s="419">
        <v>4124</v>
      </c>
      <c r="AE316" s="419">
        <v>4220</v>
      </c>
      <c r="AF316" s="419">
        <v>4317</v>
      </c>
      <c r="AG316" s="419">
        <v>4416</v>
      </c>
      <c r="AH316" s="419">
        <v>4516</v>
      </c>
      <c r="AI316" s="419">
        <v>4618</v>
      </c>
      <c r="AJ316" s="419">
        <v>4722</v>
      </c>
      <c r="AK316" s="419">
        <v>4828</v>
      </c>
      <c r="AL316" s="419">
        <v>4934</v>
      </c>
      <c r="AM316" s="419">
        <v>5042</v>
      </c>
      <c r="AN316" s="419">
        <v>5152</v>
      </c>
      <c r="AO316" s="419">
        <v>5263</v>
      </c>
      <c r="AP316" s="419">
        <v>5376</v>
      </c>
      <c r="AQ316" s="419">
        <v>5489</v>
      </c>
      <c r="AR316" s="419">
        <v>5604</v>
      </c>
      <c r="AS316" s="419">
        <v>5720</v>
      </c>
      <c r="AT316" s="419">
        <v>5838</v>
      </c>
      <c r="AU316" s="419">
        <v>5956</v>
      </c>
      <c r="AV316" s="419">
        <v>6074</v>
      </c>
      <c r="AW316" s="419">
        <v>6193</v>
      </c>
      <c r="AX316" s="419">
        <v>6312</v>
      </c>
      <c r="AY316" s="419">
        <v>6432</v>
      </c>
      <c r="AZ316" s="419">
        <v>6551</v>
      </c>
      <c r="BA316" s="419">
        <v>6667</v>
      </c>
      <c r="BB316" s="419">
        <v>6783</v>
      </c>
      <c r="BC316" s="419">
        <v>6898</v>
      </c>
      <c r="BD316" s="419">
        <v>7012</v>
      </c>
      <c r="BE316" s="419">
        <v>7125</v>
      </c>
      <c r="BF316" s="419">
        <v>7238</v>
      </c>
      <c r="BG316" s="419">
        <v>7349</v>
      </c>
      <c r="BH316" s="419">
        <v>7459</v>
      </c>
      <c r="BI316" s="419">
        <v>7568</v>
      </c>
      <c r="BJ316" s="419">
        <v>7674</v>
      </c>
      <c r="BK316" s="419">
        <v>7779</v>
      </c>
      <c r="BL316" s="419">
        <v>7881</v>
      </c>
      <c r="BM316" s="419">
        <v>7982</v>
      </c>
      <c r="BN316" s="419">
        <v>8080</v>
      </c>
      <c r="BO316" s="419">
        <v>8176</v>
      </c>
      <c r="BP316" s="419">
        <v>8270</v>
      </c>
      <c r="BQ316" s="419">
        <v>8362</v>
      </c>
      <c r="BR316" s="419">
        <v>8450</v>
      </c>
      <c r="BS316" s="419">
        <v>8536</v>
      </c>
      <c r="BT316" s="419">
        <v>8620</v>
      </c>
      <c r="BU316" s="419">
        <v>8701</v>
      </c>
      <c r="BV316" s="419">
        <v>8778</v>
      </c>
      <c r="BW316" s="419">
        <v>8852</v>
      </c>
      <c r="BX316" s="419">
        <v>8923</v>
      </c>
      <c r="BY316" s="419">
        <v>8992</v>
      </c>
      <c r="BZ316" s="419">
        <v>9058</v>
      </c>
      <c r="CA316" s="419">
        <v>9121</v>
      </c>
      <c r="CB316" s="419">
        <v>9181</v>
      </c>
      <c r="CC316" s="419">
        <v>9239</v>
      </c>
      <c r="CD316" s="419">
        <v>9293</v>
      </c>
      <c r="CE316" s="419">
        <v>9345</v>
      </c>
      <c r="CF316" s="419">
        <v>9393</v>
      </c>
      <c r="CG316" s="419">
        <v>9441</v>
      </c>
      <c r="CH316" s="419">
        <v>9487</v>
      </c>
      <c r="CI316" s="419">
        <v>9535</v>
      </c>
      <c r="CJ316" s="419">
        <v>9589</v>
      </c>
      <c r="CK316" s="419">
        <v>9644</v>
      </c>
      <c r="CL316" s="419">
        <v>9709</v>
      </c>
      <c r="CM316" s="419">
        <v>9807</v>
      </c>
      <c r="CN316" s="419">
        <v>0</v>
      </c>
      <c r="CO316" s="419">
        <v>0</v>
      </c>
      <c r="CP316" s="419">
        <v>0</v>
      </c>
      <c r="CQ316" s="419">
        <v>0</v>
      </c>
      <c r="CR316" s="419">
        <v>0</v>
      </c>
      <c r="CS316" s="419">
        <v>0</v>
      </c>
      <c r="CT316" s="419">
        <v>0</v>
      </c>
      <c r="CU316" s="419">
        <v>0</v>
      </c>
      <c r="CV316" s="419">
        <v>0</v>
      </c>
      <c r="CW316" s="419">
        <v>0</v>
      </c>
      <c r="CX316" s="419">
        <v>0</v>
      </c>
      <c r="CY316" s="419">
        <v>0</v>
      </c>
      <c r="CZ316" s="419">
        <v>0</v>
      </c>
      <c r="DA316" s="419">
        <v>0</v>
      </c>
      <c r="DB316" s="419">
        <v>0</v>
      </c>
      <c r="DC316" s="419">
        <v>0</v>
      </c>
      <c r="DD316" s="419">
        <v>0</v>
      </c>
      <c r="DE316" s="419">
        <v>0</v>
      </c>
      <c r="DF316" s="419">
        <v>0</v>
      </c>
      <c r="DG316" s="419">
        <v>0</v>
      </c>
      <c r="DH316" s="419">
        <v>0</v>
      </c>
      <c r="DI316" s="419">
        <v>0</v>
      </c>
      <c r="DJ316" s="419">
        <v>0</v>
      </c>
    </row>
    <row r="317" spans="1:114" ht="16.7" hidden="1" customHeight="1">
      <c r="A317" s="423" t="s">
        <v>25</v>
      </c>
      <c r="B317" s="423">
        <v>1</v>
      </c>
      <c r="C317" s="418" t="s">
        <v>28</v>
      </c>
      <c r="D317" s="419">
        <v>0</v>
      </c>
      <c r="E317" s="419">
        <v>0</v>
      </c>
      <c r="F317" s="419">
        <v>152</v>
      </c>
      <c r="G317" s="419">
        <v>308</v>
      </c>
      <c r="H317" s="419">
        <v>468</v>
      </c>
      <c r="I317" s="419">
        <v>633</v>
      </c>
      <c r="J317" s="419">
        <v>802</v>
      </c>
      <c r="K317" s="419">
        <v>975</v>
      </c>
      <c r="L317" s="419">
        <v>1153</v>
      </c>
      <c r="M317" s="419">
        <v>1335</v>
      </c>
      <c r="N317" s="419">
        <v>1522</v>
      </c>
      <c r="O317" s="419">
        <v>1714</v>
      </c>
      <c r="P317" s="419">
        <v>1910</v>
      </c>
      <c r="Q317" s="419">
        <v>2111</v>
      </c>
      <c r="R317" s="419">
        <v>2318</v>
      </c>
      <c r="S317" s="419">
        <v>2529</v>
      </c>
      <c r="T317" s="419">
        <v>2746</v>
      </c>
      <c r="U317" s="419">
        <v>2969</v>
      </c>
      <c r="V317" s="419">
        <v>3196</v>
      </c>
      <c r="W317" s="419">
        <v>3430</v>
      </c>
      <c r="X317" s="419">
        <v>3669</v>
      </c>
      <c r="Y317" s="419">
        <v>3757</v>
      </c>
      <c r="Z317" s="419">
        <v>3847</v>
      </c>
      <c r="AA317" s="419">
        <v>3938</v>
      </c>
      <c r="AB317" s="419">
        <v>4030</v>
      </c>
      <c r="AC317" s="419">
        <v>4124</v>
      </c>
      <c r="AD317" s="419">
        <v>4220</v>
      </c>
      <c r="AE317" s="419">
        <v>4317</v>
      </c>
      <c r="AF317" s="419">
        <v>4416</v>
      </c>
      <c r="AG317" s="419">
        <v>4516</v>
      </c>
      <c r="AH317" s="419">
        <v>4618</v>
      </c>
      <c r="AI317" s="419">
        <v>4722</v>
      </c>
      <c r="AJ317" s="419">
        <v>4828</v>
      </c>
      <c r="AK317" s="419">
        <v>4934</v>
      </c>
      <c r="AL317" s="419">
        <v>5042</v>
      </c>
      <c r="AM317" s="419">
        <v>5152</v>
      </c>
      <c r="AN317" s="419">
        <v>5263</v>
      </c>
      <c r="AO317" s="419">
        <v>5376</v>
      </c>
      <c r="AP317" s="419">
        <v>5489</v>
      </c>
      <c r="AQ317" s="419">
        <v>5604</v>
      </c>
      <c r="AR317" s="419">
        <v>5720</v>
      </c>
      <c r="AS317" s="419">
        <v>5838</v>
      </c>
      <c r="AT317" s="419">
        <v>5956</v>
      </c>
      <c r="AU317" s="419">
        <v>6074</v>
      </c>
      <c r="AV317" s="419">
        <v>6193</v>
      </c>
      <c r="AW317" s="419">
        <v>6312</v>
      </c>
      <c r="AX317" s="419">
        <v>6432</v>
      </c>
      <c r="AY317" s="419">
        <v>6551</v>
      </c>
      <c r="AZ317" s="419">
        <v>6667</v>
      </c>
      <c r="BA317" s="419">
        <v>6783</v>
      </c>
      <c r="BB317" s="419">
        <v>6898</v>
      </c>
      <c r="BC317" s="419">
        <v>7012</v>
      </c>
      <c r="BD317" s="419">
        <v>7125</v>
      </c>
      <c r="BE317" s="419">
        <v>7238</v>
      </c>
      <c r="BF317" s="419">
        <v>7349</v>
      </c>
      <c r="BG317" s="419">
        <v>7459</v>
      </c>
      <c r="BH317" s="419">
        <v>7568</v>
      </c>
      <c r="BI317" s="419">
        <v>7674</v>
      </c>
      <c r="BJ317" s="419">
        <v>7779</v>
      </c>
      <c r="BK317" s="419">
        <v>7881</v>
      </c>
      <c r="BL317" s="419">
        <v>7982</v>
      </c>
      <c r="BM317" s="419">
        <v>8080</v>
      </c>
      <c r="BN317" s="419">
        <v>8176</v>
      </c>
      <c r="BO317" s="419">
        <v>8270</v>
      </c>
      <c r="BP317" s="419">
        <v>8362</v>
      </c>
      <c r="BQ317" s="419">
        <v>8450</v>
      </c>
      <c r="BR317" s="419">
        <v>8536</v>
      </c>
      <c r="BS317" s="419">
        <v>8620</v>
      </c>
      <c r="BT317" s="419">
        <v>8701</v>
      </c>
      <c r="BU317" s="419">
        <v>8778</v>
      </c>
      <c r="BV317" s="419">
        <v>8852</v>
      </c>
      <c r="BW317" s="419">
        <v>8923</v>
      </c>
      <c r="BX317" s="419">
        <v>8992</v>
      </c>
      <c r="BY317" s="419">
        <v>9058</v>
      </c>
      <c r="BZ317" s="419">
        <v>9121</v>
      </c>
      <c r="CA317" s="419">
        <v>9181</v>
      </c>
      <c r="CB317" s="419">
        <v>9239</v>
      </c>
      <c r="CC317" s="419">
        <v>9293</v>
      </c>
      <c r="CD317" s="419">
        <v>9345</v>
      </c>
      <c r="CE317" s="419">
        <v>9393</v>
      </c>
      <c r="CF317" s="419">
        <v>9441</v>
      </c>
      <c r="CG317" s="419">
        <v>9487</v>
      </c>
      <c r="CH317" s="419">
        <v>9535</v>
      </c>
      <c r="CI317" s="419">
        <v>9589</v>
      </c>
      <c r="CJ317" s="419">
        <v>9644</v>
      </c>
      <c r="CK317" s="419">
        <v>9709</v>
      </c>
      <c r="CL317" s="419">
        <v>9807</v>
      </c>
      <c r="CM317" s="419">
        <v>0</v>
      </c>
      <c r="CN317" s="419">
        <v>0</v>
      </c>
      <c r="CO317" s="419">
        <v>0</v>
      </c>
      <c r="CP317" s="419">
        <v>0</v>
      </c>
      <c r="CQ317" s="419">
        <v>0</v>
      </c>
      <c r="CR317" s="419">
        <v>0</v>
      </c>
      <c r="CS317" s="419">
        <v>0</v>
      </c>
      <c r="CT317" s="419">
        <v>0</v>
      </c>
      <c r="CU317" s="419">
        <v>0</v>
      </c>
      <c r="CV317" s="419">
        <v>0</v>
      </c>
      <c r="CW317" s="419">
        <v>0</v>
      </c>
      <c r="CX317" s="419">
        <v>0</v>
      </c>
      <c r="CY317" s="419">
        <v>0</v>
      </c>
      <c r="CZ317" s="419">
        <v>0</v>
      </c>
      <c r="DA317" s="419">
        <v>0</v>
      </c>
      <c r="DB317" s="419">
        <v>0</v>
      </c>
      <c r="DC317" s="419">
        <v>0</v>
      </c>
      <c r="DD317" s="419">
        <v>0</v>
      </c>
      <c r="DE317" s="419">
        <v>0</v>
      </c>
      <c r="DF317" s="419">
        <v>0</v>
      </c>
      <c r="DG317" s="419">
        <v>0</v>
      </c>
      <c r="DH317" s="419">
        <v>0</v>
      </c>
      <c r="DI317" s="419">
        <v>0</v>
      </c>
      <c r="DJ317" s="419">
        <v>0</v>
      </c>
    </row>
    <row r="318" spans="1:114" ht="16.7" hidden="1" customHeight="1">
      <c r="A318" s="423" t="s">
        <v>25</v>
      </c>
      <c r="B318" s="423">
        <v>1</v>
      </c>
      <c r="C318" s="418" t="s">
        <v>29</v>
      </c>
      <c r="D318" s="419">
        <v>0</v>
      </c>
      <c r="E318" s="419">
        <v>0</v>
      </c>
      <c r="F318" s="419">
        <v>156</v>
      </c>
      <c r="G318" s="419">
        <v>316</v>
      </c>
      <c r="H318" s="419">
        <v>480</v>
      </c>
      <c r="I318" s="419">
        <v>649</v>
      </c>
      <c r="J318" s="419">
        <v>823</v>
      </c>
      <c r="K318" s="419">
        <v>1000</v>
      </c>
      <c r="L318" s="419">
        <v>1182</v>
      </c>
      <c r="M318" s="419">
        <v>1369</v>
      </c>
      <c r="N318" s="419">
        <v>1560</v>
      </c>
      <c r="O318" s="419">
        <v>1756</v>
      </c>
      <c r="P318" s="419">
        <v>1958</v>
      </c>
      <c r="Q318" s="419">
        <v>2164</v>
      </c>
      <c r="R318" s="419">
        <v>2375</v>
      </c>
      <c r="S318" s="419">
        <v>2591</v>
      </c>
      <c r="T318" s="419">
        <v>2813</v>
      </c>
      <c r="U318" s="419">
        <v>3041</v>
      </c>
      <c r="V318" s="419">
        <v>3274</v>
      </c>
      <c r="W318" s="419">
        <v>3512</v>
      </c>
      <c r="X318" s="419">
        <v>3757</v>
      </c>
      <c r="Y318" s="419">
        <v>3847</v>
      </c>
      <c r="Z318" s="419">
        <v>3938</v>
      </c>
      <c r="AA318" s="419">
        <v>4030</v>
      </c>
      <c r="AB318" s="419">
        <v>4124</v>
      </c>
      <c r="AC318" s="419">
        <v>4220</v>
      </c>
      <c r="AD318" s="419">
        <v>4317</v>
      </c>
      <c r="AE318" s="419">
        <v>4416</v>
      </c>
      <c r="AF318" s="419">
        <v>4516</v>
      </c>
      <c r="AG318" s="419">
        <v>4618</v>
      </c>
      <c r="AH318" s="419">
        <v>4722</v>
      </c>
      <c r="AI318" s="419">
        <v>4828</v>
      </c>
      <c r="AJ318" s="419">
        <v>4934</v>
      </c>
      <c r="AK318" s="419">
        <v>5042</v>
      </c>
      <c r="AL318" s="419">
        <v>5152</v>
      </c>
      <c r="AM318" s="419">
        <v>5263</v>
      </c>
      <c r="AN318" s="419">
        <v>5376</v>
      </c>
      <c r="AO318" s="419">
        <v>5489</v>
      </c>
      <c r="AP318" s="419">
        <v>5604</v>
      </c>
      <c r="AQ318" s="419">
        <v>5720</v>
      </c>
      <c r="AR318" s="419">
        <v>5838</v>
      </c>
      <c r="AS318" s="419">
        <v>5956</v>
      </c>
      <c r="AT318" s="419">
        <v>6074</v>
      </c>
      <c r="AU318" s="419">
        <v>6193</v>
      </c>
      <c r="AV318" s="419">
        <v>6312</v>
      </c>
      <c r="AW318" s="419">
        <v>6432</v>
      </c>
      <c r="AX318" s="419">
        <v>6551</v>
      </c>
      <c r="AY318" s="419">
        <v>6667</v>
      </c>
      <c r="AZ318" s="419">
        <v>6783</v>
      </c>
      <c r="BA318" s="419">
        <v>6898</v>
      </c>
      <c r="BB318" s="419">
        <v>7012</v>
      </c>
      <c r="BC318" s="419">
        <v>7125</v>
      </c>
      <c r="BD318" s="419">
        <v>7238</v>
      </c>
      <c r="BE318" s="419">
        <v>7349</v>
      </c>
      <c r="BF318" s="419">
        <v>7459</v>
      </c>
      <c r="BG318" s="419">
        <v>7568</v>
      </c>
      <c r="BH318" s="419">
        <v>7674</v>
      </c>
      <c r="BI318" s="419">
        <v>7779</v>
      </c>
      <c r="BJ318" s="419">
        <v>7881</v>
      </c>
      <c r="BK318" s="419">
        <v>7982</v>
      </c>
      <c r="BL318" s="419">
        <v>8080</v>
      </c>
      <c r="BM318" s="419">
        <v>8176</v>
      </c>
      <c r="BN318" s="419">
        <v>8270</v>
      </c>
      <c r="BO318" s="419">
        <v>8362</v>
      </c>
      <c r="BP318" s="419">
        <v>8450</v>
      </c>
      <c r="BQ318" s="419">
        <v>8536</v>
      </c>
      <c r="BR318" s="419">
        <v>8620</v>
      </c>
      <c r="BS318" s="419">
        <v>8701</v>
      </c>
      <c r="BT318" s="419">
        <v>8778</v>
      </c>
      <c r="BU318" s="419">
        <v>8852</v>
      </c>
      <c r="BV318" s="419">
        <v>8923</v>
      </c>
      <c r="BW318" s="419">
        <v>8992</v>
      </c>
      <c r="BX318" s="419">
        <v>9058</v>
      </c>
      <c r="BY318" s="419">
        <v>9121</v>
      </c>
      <c r="BZ318" s="419">
        <v>9181</v>
      </c>
      <c r="CA318" s="419">
        <v>9239</v>
      </c>
      <c r="CB318" s="419">
        <v>9293</v>
      </c>
      <c r="CC318" s="419">
        <v>9345</v>
      </c>
      <c r="CD318" s="419">
        <v>9393</v>
      </c>
      <c r="CE318" s="419">
        <v>9441</v>
      </c>
      <c r="CF318" s="419">
        <v>9487</v>
      </c>
      <c r="CG318" s="419">
        <v>9535</v>
      </c>
      <c r="CH318" s="419">
        <v>9589</v>
      </c>
      <c r="CI318" s="419">
        <v>9644</v>
      </c>
      <c r="CJ318" s="419">
        <v>9709</v>
      </c>
      <c r="CK318" s="419">
        <v>9807</v>
      </c>
      <c r="CL318" s="419">
        <v>0</v>
      </c>
      <c r="CM318" s="419">
        <v>0</v>
      </c>
      <c r="CN318" s="419">
        <v>0</v>
      </c>
      <c r="CO318" s="419">
        <v>0</v>
      </c>
      <c r="CP318" s="419">
        <v>0</v>
      </c>
      <c r="CQ318" s="419">
        <v>0</v>
      </c>
      <c r="CR318" s="419">
        <v>0</v>
      </c>
      <c r="CS318" s="419">
        <v>0</v>
      </c>
      <c r="CT318" s="419">
        <v>0</v>
      </c>
      <c r="CU318" s="419">
        <v>0</v>
      </c>
      <c r="CV318" s="419">
        <v>0</v>
      </c>
      <c r="CW318" s="419">
        <v>0</v>
      </c>
      <c r="CX318" s="419">
        <v>0</v>
      </c>
      <c r="CY318" s="419">
        <v>0</v>
      </c>
      <c r="CZ318" s="419">
        <v>0</v>
      </c>
      <c r="DA318" s="419">
        <v>0</v>
      </c>
      <c r="DB318" s="419">
        <v>0</v>
      </c>
      <c r="DC318" s="419">
        <v>0</v>
      </c>
      <c r="DD318" s="419">
        <v>0</v>
      </c>
      <c r="DE318" s="419">
        <v>0</v>
      </c>
      <c r="DF318" s="419">
        <v>0</v>
      </c>
      <c r="DG318" s="419">
        <v>0</v>
      </c>
      <c r="DH318" s="419">
        <v>0</v>
      </c>
      <c r="DI318" s="419">
        <v>0</v>
      </c>
      <c r="DJ318" s="419">
        <v>0</v>
      </c>
    </row>
    <row r="319" spans="1:114" ht="16.7" hidden="1" customHeight="1">
      <c r="A319" s="423" t="s">
        <v>25</v>
      </c>
      <c r="B319" s="423">
        <v>1</v>
      </c>
      <c r="C319" s="418" t="s">
        <v>30</v>
      </c>
      <c r="D319" s="419">
        <v>0</v>
      </c>
      <c r="E319" s="419">
        <v>0</v>
      </c>
      <c r="F319" s="419">
        <v>160</v>
      </c>
      <c r="G319" s="419">
        <v>324</v>
      </c>
      <c r="H319" s="419">
        <v>493</v>
      </c>
      <c r="I319" s="419">
        <v>666</v>
      </c>
      <c r="J319" s="419">
        <v>843</v>
      </c>
      <c r="K319" s="419">
        <v>1025</v>
      </c>
      <c r="L319" s="419">
        <v>1212</v>
      </c>
      <c r="M319" s="419">
        <v>1403</v>
      </c>
      <c r="N319" s="419">
        <v>1599</v>
      </c>
      <c r="O319" s="419">
        <v>1800</v>
      </c>
      <c r="P319" s="419">
        <v>2006</v>
      </c>
      <c r="Q319" s="419">
        <v>2217</v>
      </c>
      <c r="R319" s="419">
        <v>2433</v>
      </c>
      <c r="S319" s="419">
        <v>2654</v>
      </c>
      <c r="T319" s="419">
        <v>2881</v>
      </c>
      <c r="U319" s="419">
        <v>3114</v>
      </c>
      <c r="V319" s="419">
        <v>3352</v>
      </c>
      <c r="W319" s="419">
        <v>3597</v>
      </c>
      <c r="X319" s="419">
        <v>3847</v>
      </c>
      <c r="Y319" s="419">
        <v>3938</v>
      </c>
      <c r="Z319" s="419">
        <v>4030</v>
      </c>
      <c r="AA319" s="419">
        <v>4124</v>
      </c>
      <c r="AB319" s="419">
        <v>4220</v>
      </c>
      <c r="AC319" s="419">
        <v>4317</v>
      </c>
      <c r="AD319" s="419">
        <v>4416</v>
      </c>
      <c r="AE319" s="419">
        <v>4516</v>
      </c>
      <c r="AF319" s="419">
        <v>4618</v>
      </c>
      <c r="AG319" s="419">
        <v>4722</v>
      </c>
      <c r="AH319" s="419">
        <v>4828</v>
      </c>
      <c r="AI319" s="419">
        <v>4934</v>
      </c>
      <c r="AJ319" s="419">
        <v>5042</v>
      </c>
      <c r="AK319" s="419">
        <v>5152</v>
      </c>
      <c r="AL319" s="419">
        <v>5263</v>
      </c>
      <c r="AM319" s="419">
        <v>5376</v>
      </c>
      <c r="AN319" s="419">
        <v>5489</v>
      </c>
      <c r="AO319" s="419">
        <v>5604</v>
      </c>
      <c r="AP319" s="419">
        <v>5720</v>
      </c>
      <c r="AQ319" s="419">
        <v>5838</v>
      </c>
      <c r="AR319" s="419">
        <v>5956</v>
      </c>
      <c r="AS319" s="419">
        <v>6074</v>
      </c>
      <c r="AT319" s="419">
        <v>6193</v>
      </c>
      <c r="AU319" s="419">
        <v>6312</v>
      </c>
      <c r="AV319" s="419">
        <v>6432</v>
      </c>
      <c r="AW319" s="419">
        <v>6551</v>
      </c>
      <c r="AX319" s="419">
        <v>6667</v>
      </c>
      <c r="AY319" s="419">
        <v>6783</v>
      </c>
      <c r="AZ319" s="419">
        <v>6898</v>
      </c>
      <c r="BA319" s="419">
        <v>7012</v>
      </c>
      <c r="BB319" s="419">
        <v>7125</v>
      </c>
      <c r="BC319" s="419">
        <v>7238</v>
      </c>
      <c r="BD319" s="419">
        <v>7349</v>
      </c>
      <c r="BE319" s="419">
        <v>7459</v>
      </c>
      <c r="BF319" s="419">
        <v>7568</v>
      </c>
      <c r="BG319" s="419">
        <v>7674</v>
      </c>
      <c r="BH319" s="419">
        <v>7779</v>
      </c>
      <c r="BI319" s="419">
        <v>7881</v>
      </c>
      <c r="BJ319" s="419">
        <v>7982</v>
      </c>
      <c r="BK319" s="419">
        <v>8080</v>
      </c>
      <c r="BL319" s="419">
        <v>8176</v>
      </c>
      <c r="BM319" s="419">
        <v>8270</v>
      </c>
      <c r="BN319" s="419">
        <v>8362</v>
      </c>
      <c r="BO319" s="419">
        <v>8450</v>
      </c>
      <c r="BP319" s="419">
        <v>8536</v>
      </c>
      <c r="BQ319" s="419">
        <v>8620</v>
      </c>
      <c r="BR319" s="419">
        <v>8701</v>
      </c>
      <c r="BS319" s="419">
        <v>8778</v>
      </c>
      <c r="BT319" s="419">
        <v>8852</v>
      </c>
      <c r="BU319" s="419">
        <v>8923</v>
      </c>
      <c r="BV319" s="419">
        <v>8992</v>
      </c>
      <c r="BW319" s="419">
        <v>9058</v>
      </c>
      <c r="BX319" s="419">
        <v>9121</v>
      </c>
      <c r="BY319" s="419">
        <v>9181</v>
      </c>
      <c r="BZ319" s="419">
        <v>9239</v>
      </c>
      <c r="CA319" s="419">
        <v>9293</v>
      </c>
      <c r="CB319" s="419">
        <v>9345</v>
      </c>
      <c r="CC319" s="419">
        <v>9393</v>
      </c>
      <c r="CD319" s="419">
        <v>9441</v>
      </c>
      <c r="CE319" s="419">
        <v>9487</v>
      </c>
      <c r="CF319" s="419">
        <v>9535</v>
      </c>
      <c r="CG319" s="419">
        <v>9589</v>
      </c>
      <c r="CH319" s="419">
        <v>9644</v>
      </c>
      <c r="CI319" s="419">
        <v>9709</v>
      </c>
      <c r="CJ319" s="419">
        <v>9807</v>
      </c>
      <c r="CK319" s="419">
        <v>0</v>
      </c>
      <c r="CL319" s="419">
        <v>0</v>
      </c>
      <c r="CM319" s="419">
        <v>0</v>
      </c>
      <c r="CN319" s="419">
        <v>0</v>
      </c>
      <c r="CO319" s="419">
        <v>0</v>
      </c>
      <c r="CP319" s="419">
        <v>0</v>
      </c>
      <c r="CQ319" s="419">
        <v>0</v>
      </c>
      <c r="CR319" s="419">
        <v>0</v>
      </c>
      <c r="CS319" s="419">
        <v>0</v>
      </c>
      <c r="CT319" s="419">
        <v>0</v>
      </c>
      <c r="CU319" s="419">
        <v>0</v>
      </c>
      <c r="CV319" s="419">
        <v>0</v>
      </c>
      <c r="CW319" s="419">
        <v>0</v>
      </c>
      <c r="CX319" s="419">
        <v>0</v>
      </c>
      <c r="CY319" s="419">
        <v>0</v>
      </c>
      <c r="CZ319" s="419">
        <v>0</v>
      </c>
      <c r="DA319" s="419">
        <v>0</v>
      </c>
      <c r="DB319" s="419">
        <v>0</v>
      </c>
      <c r="DC319" s="419">
        <v>0</v>
      </c>
      <c r="DD319" s="419">
        <v>0</v>
      </c>
      <c r="DE319" s="419">
        <v>0</v>
      </c>
      <c r="DF319" s="419">
        <v>0</v>
      </c>
      <c r="DG319" s="419">
        <v>0</v>
      </c>
      <c r="DH319" s="419">
        <v>0</v>
      </c>
      <c r="DI319" s="419">
        <v>0</v>
      </c>
      <c r="DJ319" s="419">
        <v>0</v>
      </c>
    </row>
    <row r="320" spans="1:114" ht="16.7" hidden="1" customHeight="1">
      <c r="A320" s="423" t="s">
        <v>25</v>
      </c>
      <c r="B320" s="423">
        <v>1</v>
      </c>
      <c r="C320" s="418" t="s">
        <v>31</v>
      </c>
      <c r="D320" s="419">
        <v>0</v>
      </c>
      <c r="E320" s="419">
        <v>0</v>
      </c>
      <c r="F320" s="419">
        <v>164</v>
      </c>
      <c r="G320" s="419">
        <v>333</v>
      </c>
      <c r="H320" s="419">
        <v>506</v>
      </c>
      <c r="I320" s="419">
        <v>683</v>
      </c>
      <c r="J320" s="419">
        <v>865</v>
      </c>
      <c r="K320" s="419">
        <v>1051</v>
      </c>
      <c r="L320" s="419">
        <v>1242</v>
      </c>
      <c r="M320" s="419">
        <v>1438</v>
      </c>
      <c r="N320" s="419">
        <v>1638</v>
      </c>
      <c r="O320" s="419">
        <v>1844</v>
      </c>
      <c r="P320" s="419">
        <v>2055</v>
      </c>
      <c r="Q320" s="419">
        <v>2271</v>
      </c>
      <c r="R320" s="419">
        <v>2492</v>
      </c>
      <c r="S320" s="419">
        <v>2718</v>
      </c>
      <c r="T320" s="419">
        <v>2950</v>
      </c>
      <c r="U320" s="419">
        <v>3188</v>
      </c>
      <c r="V320" s="419">
        <v>3432</v>
      </c>
      <c r="W320" s="419">
        <v>3682</v>
      </c>
      <c r="X320" s="419">
        <v>3938</v>
      </c>
      <c r="Y320" s="419">
        <v>4030</v>
      </c>
      <c r="Z320" s="419">
        <v>4124</v>
      </c>
      <c r="AA320" s="419">
        <v>4220</v>
      </c>
      <c r="AB320" s="419">
        <v>4317</v>
      </c>
      <c r="AC320" s="419">
        <v>4416</v>
      </c>
      <c r="AD320" s="419">
        <v>4516</v>
      </c>
      <c r="AE320" s="419">
        <v>4618</v>
      </c>
      <c r="AF320" s="419">
        <v>4722</v>
      </c>
      <c r="AG320" s="419">
        <v>4828</v>
      </c>
      <c r="AH320" s="419">
        <v>4934</v>
      </c>
      <c r="AI320" s="419">
        <v>5042</v>
      </c>
      <c r="AJ320" s="419">
        <v>5152</v>
      </c>
      <c r="AK320" s="419">
        <v>5263</v>
      </c>
      <c r="AL320" s="419">
        <v>5376</v>
      </c>
      <c r="AM320" s="419">
        <v>5489</v>
      </c>
      <c r="AN320" s="419">
        <v>5604</v>
      </c>
      <c r="AO320" s="419">
        <v>5720</v>
      </c>
      <c r="AP320" s="419">
        <v>5838</v>
      </c>
      <c r="AQ320" s="419">
        <v>5956</v>
      </c>
      <c r="AR320" s="419">
        <v>6074</v>
      </c>
      <c r="AS320" s="419">
        <v>6193</v>
      </c>
      <c r="AT320" s="419">
        <v>6312</v>
      </c>
      <c r="AU320" s="419">
        <v>6432</v>
      </c>
      <c r="AV320" s="419">
        <v>6551</v>
      </c>
      <c r="AW320" s="419">
        <v>6667</v>
      </c>
      <c r="AX320" s="419">
        <v>6783</v>
      </c>
      <c r="AY320" s="419">
        <v>6898</v>
      </c>
      <c r="AZ320" s="419">
        <v>7012</v>
      </c>
      <c r="BA320" s="419">
        <v>7125</v>
      </c>
      <c r="BB320" s="419">
        <v>7238</v>
      </c>
      <c r="BC320" s="419">
        <v>7349</v>
      </c>
      <c r="BD320" s="419">
        <v>7459</v>
      </c>
      <c r="BE320" s="419">
        <v>7568</v>
      </c>
      <c r="BF320" s="419">
        <v>7674</v>
      </c>
      <c r="BG320" s="419">
        <v>7779</v>
      </c>
      <c r="BH320" s="419">
        <v>7881</v>
      </c>
      <c r="BI320" s="419">
        <v>7982</v>
      </c>
      <c r="BJ320" s="419">
        <v>8080</v>
      </c>
      <c r="BK320" s="419">
        <v>8176</v>
      </c>
      <c r="BL320" s="419">
        <v>8270</v>
      </c>
      <c r="BM320" s="419">
        <v>8362</v>
      </c>
      <c r="BN320" s="419">
        <v>8450</v>
      </c>
      <c r="BO320" s="419">
        <v>8536</v>
      </c>
      <c r="BP320" s="419">
        <v>8620</v>
      </c>
      <c r="BQ320" s="419">
        <v>8701</v>
      </c>
      <c r="BR320" s="419">
        <v>8778</v>
      </c>
      <c r="BS320" s="419">
        <v>8852</v>
      </c>
      <c r="BT320" s="419">
        <v>8923</v>
      </c>
      <c r="BU320" s="419">
        <v>8992</v>
      </c>
      <c r="BV320" s="419">
        <v>9058</v>
      </c>
      <c r="BW320" s="419">
        <v>9121</v>
      </c>
      <c r="BX320" s="419">
        <v>9181</v>
      </c>
      <c r="BY320" s="419">
        <v>9239</v>
      </c>
      <c r="BZ320" s="419">
        <v>9293</v>
      </c>
      <c r="CA320" s="419">
        <v>9345</v>
      </c>
      <c r="CB320" s="419">
        <v>9393</v>
      </c>
      <c r="CC320" s="419">
        <v>9441</v>
      </c>
      <c r="CD320" s="419">
        <v>9487</v>
      </c>
      <c r="CE320" s="419">
        <v>9535</v>
      </c>
      <c r="CF320" s="419">
        <v>9589</v>
      </c>
      <c r="CG320" s="419">
        <v>9644</v>
      </c>
      <c r="CH320" s="419">
        <v>9709</v>
      </c>
      <c r="CI320" s="419">
        <v>9807</v>
      </c>
      <c r="CJ320" s="419">
        <v>0</v>
      </c>
      <c r="CK320" s="419">
        <v>0</v>
      </c>
      <c r="CL320" s="419">
        <v>0</v>
      </c>
      <c r="CM320" s="419">
        <v>0</v>
      </c>
      <c r="CN320" s="419">
        <v>0</v>
      </c>
      <c r="CO320" s="419">
        <v>0</v>
      </c>
      <c r="CP320" s="419">
        <v>0</v>
      </c>
      <c r="CQ320" s="419">
        <v>0</v>
      </c>
      <c r="CR320" s="419">
        <v>0</v>
      </c>
      <c r="CS320" s="419">
        <v>0</v>
      </c>
      <c r="CT320" s="419">
        <v>0</v>
      </c>
      <c r="CU320" s="419">
        <v>0</v>
      </c>
      <c r="CV320" s="419">
        <v>0</v>
      </c>
      <c r="CW320" s="419">
        <v>0</v>
      </c>
      <c r="CX320" s="419">
        <v>0</v>
      </c>
      <c r="CY320" s="419">
        <v>0</v>
      </c>
      <c r="CZ320" s="419">
        <v>0</v>
      </c>
      <c r="DA320" s="419">
        <v>0</v>
      </c>
      <c r="DB320" s="419">
        <v>0</v>
      </c>
      <c r="DC320" s="419">
        <v>0</v>
      </c>
      <c r="DD320" s="419">
        <v>0</v>
      </c>
      <c r="DE320" s="419">
        <v>0</v>
      </c>
      <c r="DF320" s="419">
        <v>0</v>
      </c>
      <c r="DG320" s="419">
        <v>0</v>
      </c>
      <c r="DH320" s="419">
        <v>0</v>
      </c>
      <c r="DI320" s="419">
        <v>0</v>
      </c>
      <c r="DJ320" s="419">
        <v>0</v>
      </c>
    </row>
    <row r="321" spans="1:114" ht="16.7" hidden="1" customHeight="1">
      <c r="A321" s="423" t="s">
        <v>25</v>
      </c>
      <c r="B321" s="423">
        <v>1</v>
      </c>
      <c r="C321" s="418" t="s">
        <v>32</v>
      </c>
      <c r="D321" s="419">
        <v>0</v>
      </c>
      <c r="E321" s="419">
        <v>0</v>
      </c>
      <c r="F321" s="419">
        <v>168</v>
      </c>
      <c r="G321" s="419">
        <v>341</v>
      </c>
      <c r="H321" s="419">
        <v>518</v>
      </c>
      <c r="I321" s="419">
        <v>700</v>
      </c>
      <c r="J321" s="419">
        <v>886</v>
      </c>
      <c r="K321" s="419">
        <v>1077</v>
      </c>
      <c r="L321" s="419">
        <v>1273</v>
      </c>
      <c r="M321" s="419">
        <v>1473</v>
      </c>
      <c r="N321" s="419">
        <v>1678</v>
      </c>
      <c r="O321" s="419">
        <v>1889</v>
      </c>
      <c r="P321" s="419">
        <v>2104</v>
      </c>
      <c r="Q321" s="419">
        <v>2325</v>
      </c>
      <c r="R321" s="419">
        <v>2551</v>
      </c>
      <c r="S321" s="419">
        <v>2783</v>
      </c>
      <c r="T321" s="419">
        <v>3021</v>
      </c>
      <c r="U321" s="419">
        <v>3264</v>
      </c>
      <c r="V321" s="419">
        <v>3513</v>
      </c>
      <c r="W321" s="419">
        <v>3769</v>
      </c>
      <c r="X321" s="419">
        <v>4030</v>
      </c>
      <c r="Y321" s="419">
        <v>4124</v>
      </c>
      <c r="Z321" s="419">
        <v>4220</v>
      </c>
      <c r="AA321" s="419">
        <v>4317</v>
      </c>
      <c r="AB321" s="419">
        <v>4416</v>
      </c>
      <c r="AC321" s="419">
        <v>4516</v>
      </c>
      <c r="AD321" s="419">
        <v>4618</v>
      </c>
      <c r="AE321" s="419">
        <v>4722</v>
      </c>
      <c r="AF321" s="419">
        <v>4828</v>
      </c>
      <c r="AG321" s="419">
        <v>4934</v>
      </c>
      <c r="AH321" s="419">
        <v>5042</v>
      </c>
      <c r="AI321" s="419">
        <v>5152</v>
      </c>
      <c r="AJ321" s="419">
        <v>5263</v>
      </c>
      <c r="AK321" s="419">
        <v>5376</v>
      </c>
      <c r="AL321" s="419">
        <v>5489</v>
      </c>
      <c r="AM321" s="419">
        <v>5604</v>
      </c>
      <c r="AN321" s="419">
        <v>5720</v>
      </c>
      <c r="AO321" s="419">
        <v>5838</v>
      </c>
      <c r="AP321" s="419">
        <v>5956</v>
      </c>
      <c r="AQ321" s="419">
        <v>6074</v>
      </c>
      <c r="AR321" s="419">
        <v>6193</v>
      </c>
      <c r="AS321" s="419">
        <v>6312</v>
      </c>
      <c r="AT321" s="419">
        <v>6432</v>
      </c>
      <c r="AU321" s="419">
        <v>6551</v>
      </c>
      <c r="AV321" s="419">
        <v>6667</v>
      </c>
      <c r="AW321" s="419">
        <v>6783</v>
      </c>
      <c r="AX321" s="419">
        <v>6898</v>
      </c>
      <c r="AY321" s="419">
        <v>7012</v>
      </c>
      <c r="AZ321" s="419">
        <v>7125</v>
      </c>
      <c r="BA321" s="419">
        <v>7238</v>
      </c>
      <c r="BB321" s="419">
        <v>7349</v>
      </c>
      <c r="BC321" s="419">
        <v>7459</v>
      </c>
      <c r="BD321" s="419">
        <v>7568</v>
      </c>
      <c r="BE321" s="419">
        <v>7674</v>
      </c>
      <c r="BF321" s="419">
        <v>7779</v>
      </c>
      <c r="BG321" s="419">
        <v>7881</v>
      </c>
      <c r="BH321" s="419">
        <v>7982</v>
      </c>
      <c r="BI321" s="419">
        <v>8080</v>
      </c>
      <c r="BJ321" s="419">
        <v>8176</v>
      </c>
      <c r="BK321" s="419">
        <v>8270</v>
      </c>
      <c r="BL321" s="419">
        <v>8362</v>
      </c>
      <c r="BM321" s="419">
        <v>8450</v>
      </c>
      <c r="BN321" s="419">
        <v>8536</v>
      </c>
      <c r="BO321" s="419">
        <v>8620</v>
      </c>
      <c r="BP321" s="419">
        <v>8701</v>
      </c>
      <c r="BQ321" s="419">
        <v>8778</v>
      </c>
      <c r="BR321" s="419">
        <v>8852</v>
      </c>
      <c r="BS321" s="419">
        <v>8923</v>
      </c>
      <c r="BT321" s="419">
        <v>8992</v>
      </c>
      <c r="BU321" s="419">
        <v>9058</v>
      </c>
      <c r="BV321" s="419">
        <v>9121</v>
      </c>
      <c r="BW321" s="419">
        <v>9181</v>
      </c>
      <c r="BX321" s="419">
        <v>9239</v>
      </c>
      <c r="BY321" s="419">
        <v>9293</v>
      </c>
      <c r="BZ321" s="419">
        <v>9345</v>
      </c>
      <c r="CA321" s="419">
        <v>9393</v>
      </c>
      <c r="CB321" s="419">
        <v>9441</v>
      </c>
      <c r="CC321" s="419">
        <v>9487</v>
      </c>
      <c r="CD321" s="419">
        <v>9535</v>
      </c>
      <c r="CE321" s="419">
        <v>9589</v>
      </c>
      <c r="CF321" s="419">
        <v>9644</v>
      </c>
      <c r="CG321" s="419">
        <v>9709</v>
      </c>
      <c r="CH321" s="419">
        <v>9807</v>
      </c>
      <c r="CI321" s="419">
        <v>0</v>
      </c>
      <c r="CJ321" s="419">
        <v>0</v>
      </c>
      <c r="CK321" s="419">
        <v>0</v>
      </c>
      <c r="CL321" s="419">
        <v>0</v>
      </c>
      <c r="CM321" s="419">
        <v>0</v>
      </c>
      <c r="CN321" s="419">
        <v>0</v>
      </c>
      <c r="CO321" s="419">
        <v>0</v>
      </c>
      <c r="CP321" s="419">
        <v>0</v>
      </c>
      <c r="CQ321" s="419">
        <v>0</v>
      </c>
      <c r="CR321" s="419">
        <v>0</v>
      </c>
      <c r="CS321" s="419">
        <v>0</v>
      </c>
      <c r="CT321" s="419">
        <v>0</v>
      </c>
      <c r="CU321" s="419">
        <v>0</v>
      </c>
      <c r="CV321" s="419">
        <v>0</v>
      </c>
      <c r="CW321" s="419">
        <v>0</v>
      </c>
      <c r="CX321" s="419">
        <v>0</v>
      </c>
      <c r="CY321" s="419">
        <v>0</v>
      </c>
      <c r="CZ321" s="419">
        <v>0</v>
      </c>
      <c r="DA321" s="419">
        <v>0</v>
      </c>
      <c r="DB321" s="419">
        <v>0</v>
      </c>
      <c r="DC321" s="419">
        <v>0</v>
      </c>
      <c r="DD321" s="419">
        <v>0</v>
      </c>
      <c r="DE321" s="419">
        <v>0</v>
      </c>
      <c r="DF321" s="419">
        <v>0</v>
      </c>
      <c r="DG321" s="419">
        <v>0</v>
      </c>
      <c r="DH321" s="419">
        <v>0</v>
      </c>
      <c r="DI321" s="419">
        <v>0</v>
      </c>
      <c r="DJ321" s="419">
        <v>0</v>
      </c>
    </row>
    <row r="322" spans="1:114" ht="16.7" hidden="1" customHeight="1">
      <c r="A322" s="423" t="s">
        <v>25</v>
      </c>
      <c r="B322" s="423">
        <v>1</v>
      </c>
      <c r="C322" s="418" t="s">
        <v>33</v>
      </c>
      <c r="D322" s="419">
        <v>0</v>
      </c>
      <c r="E322" s="419">
        <v>0</v>
      </c>
      <c r="F322" s="419">
        <v>173</v>
      </c>
      <c r="G322" s="419">
        <v>350</v>
      </c>
      <c r="H322" s="419">
        <v>531</v>
      </c>
      <c r="I322" s="419">
        <v>717</v>
      </c>
      <c r="J322" s="419">
        <v>908</v>
      </c>
      <c r="K322" s="419">
        <v>1103</v>
      </c>
      <c r="L322" s="419">
        <v>1303</v>
      </c>
      <c r="M322" s="419">
        <v>1509</v>
      </c>
      <c r="N322" s="419">
        <v>1719</v>
      </c>
      <c r="O322" s="419">
        <v>1934</v>
      </c>
      <c r="P322" s="419">
        <v>2155</v>
      </c>
      <c r="Q322" s="419">
        <v>2381</v>
      </c>
      <c r="R322" s="419">
        <v>2612</v>
      </c>
      <c r="S322" s="419">
        <v>2849</v>
      </c>
      <c r="T322" s="419">
        <v>3092</v>
      </c>
      <c r="U322" s="419">
        <v>3341</v>
      </c>
      <c r="V322" s="419">
        <v>3595</v>
      </c>
      <c r="W322" s="419">
        <v>3856</v>
      </c>
      <c r="X322" s="419">
        <v>4124</v>
      </c>
      <c r="Y322" s="419">
        <v>4220</v>
      </c>
      <c r="Z322" s="419">
        <v>4317</v>
      </c>
      <c r="AA322" s="419">
        <v>4416</v>
      </c>
      <c r="AB322" s="419">
        <v>4516</v>
      </c>
      <c r="AC322" s="419">
        <v>4618</v>
      </c>
      <c r="AD322" s="419">
        <v>4722</v>
      </c>
      <c r="AE322" s="419">
        <v>4828</v>
      </c>
      <c r="AF322" s="419">
        <v>4934</v>
      </c>
      <c r="AG322" s="419">
        <v>5042</v>
      </c>
      <c r="AH322" s="419">
        <v>5152</v>
      </c>
      <c r="AI322" s="419">
        <v>5263</v>
      </c>
      <c r="AJ322" s="419">
        <v>5376</v>
      </c>
      <c r="AK322" s="419">
        <v>5489</v>
      </c>
      <c r="AL322" s="419">
        <v>5604</v>
      </c>
      <c r="AM322" s="419">
        <v>5720</v>
      </c>
      <c r="AN322" s="419">
        <v>5838</v>
      </c>
      <c r="AO322" s="419">
        <v>5956</v>
      </c>
      <c r="AP322" s="419">
        <v>6074</v>
      </c>
      <c r="AQ322" s="419">
        <v>6193</v>
      </c>
      <c r="AR322" s="419">
        <v>6312</v>
      </c>
      <c r="AS322" s="419">
        <v>6432</v>
      </c>
      <c r="AT322" s="419">
        <v>6551</v>
      </c>
      <c r="AU322" s="419">
        <v>6667</v>
      </c>
      <c r="AV322" s="419">
        <v>6783</v>
      </c>
      <c r="AW322" s="419">
        <v>6898</v>
      </c>
      <c r="AX322" s="419">
        <v>7012</v>
      </c>
      <c r="AY322" s="419">
        <v>7125</v>
      </c>
      <c r="AZ322" s="419">
        <v>7238</v>
      </c>
      <c r="BA322" s="419">
        <v>7349</v>
      </c>
      <c r="BB322" s="419">
        <v>7459</v>
      </c>
      <c r="BC322" s="419">
        <v>7568</v>
      </c>
      <c r="BD322" s="419">
        <v>7674</v>
      </c>
      <c r="BE322" s="419">
        <v>7779</v>
      </c>
      <c r="BF322" s="419">
        <v>7881</v>
      </c>
      <c r="BG322" s="419">
        <v>7982</v>
      </c>
      <c r="BH322" s="419">
        <v>8080</v>
      </c>
      <c r="BI322" s="419">
        <v>8176</v>
      </c>
      <c r="BJ322" s="419">
        <v>8270</v>
      </c>
      <c r="BK322" s="419">
        <v>8362</v>
      </c>
      <c r="BL322" s="419">
        <v>8450</v>
      </c>
      <c r="BM322" s="419">
        <v>8536</v>
      </c>
      <c r="BN322" s="419">
        <v>8620</v>
      </c>
      <c r="BO322" s="419">
        <v>8701</v>
      </c>
      <c r="BP322" s="419">
        <v>8778</v>
      </c>
      <c r="BQ322" s="419">
        <v>8852</v>
      </c>
      <c r="BR322" s="419">
        <v>8923</v>
      </c>
      <c r="BS322" s="419">
        <v>8992</v>
      </c>
      <c r="BT322" s="419">
        <v>9058</v>
      </c>
      <c r="BU322" s="419">
        <v>9121</v>
      </c>
      <c r="BV322" s="419">
        <v>9181</v>
      </c>
      <c r="BW322" s="419">
        <v>9239</v>
      </c>
      <c r="BX322" s="419">
        <v>9293</v>
      </c>
      <c r="BY322" s="419">
        <v>9345</v>
      </c>
      <c r="BZ322" s="419">
        <v>9393</v>
      </c>
      <c r="CA322" s="419">
        <v>9441</v>
      </c>
      <c r="CB322" s="419">
        <v>9487</v>
      </c>
      <c r="CC322" s="419">
        <v>9535</v>
      </c>
      <c r="CD322" s="419">
        <v>9589</v>
      </c>
      <c r="CE322" s="419">
        <v>9644</v>
      </c>
      <c r="CF322" s="419">
        <v>9709</v>
      </c>
      <c r="CG322" s="419">
        <v>9807</v>
      </c>
      <c r="CH322" s="419">
        <v>0</v>
      </c>
      <c r="CI322" s="419">
        <v>0</v>
      </c>
      <c r="CJ322" s="419">
        <v>0</v>
      </c>
      <c r="CK322" s="419">
        <v>0</v>
      </c>
      <c r="CL322" s="419">
        <v>0</v>
      </c>
      <c r="CM322" s="419">
        <v>0</v>
      </c>
      <c r="CN322" s="419">
        <v>0</v>
      </c>
      <c r="CO322" s="419">
        <v>0</v>
      </c>
      <c r="CP322" s="419">
        <v>0</v>
      </c>
      <c r="CQ322" s="419">
        <v>0</v>
      </c>
      <c r="CR322" s="419">
        <v>0</v>
      </c>
      <c r="CS322" s="419">
        <v>0</v>
      </c>
      <c r="CT322" s="419">
        <v>0</v>
      </c>
      <c r="CU322" s="419">
        <v>0</v>
      </c>
      <c r="CV322" s="419">
        <v>0</v>
      </c>
      <c r="CW322" s="419">
        <v>0</v>
      </c>
      <c r="CX322" s="419">
        <v>0</v>
      </c>
      <c r="CY322" s="419">
        <v>0</v>
      </c>
      <c r="CZ322" s="419">
        <v>0</v>
      </c>
      <c r="DA322" s="419">
        <v>0</v>
      </c>
      <c r="DB322" s="419">
        <v>0</v>
      </c>
      <c r="DC322" s="419">
        <v>0</v>
      </c>
      <c r="DD322" s="419">
        <v>0</v>
      </c>
      <c r="DE322" s="419">
        <v>0</v>
      </c>
      <c r="DF322" s="419">
        <v>0</v>
      </c>
      <c r="DG322" s="419">
        <v>0</v>
      </c>
      <c r="DH322" s="419">
        <v>0</v>
      </c>
      <c r="DI322" s="419">
        <v>0</v>
      </c>
      <c r="DJ322" s="419">
        <v>0</v>
      </c>
    </row>
    <row r="323" spans="1:114" ht="16.7" hidden="1" customHeight="1">
      <c r="A323" s="423" t="s">
        <v>25</v>
      </c>
      <c r="B323" s="423">
        <v>1</v>
      </c>
      <c r="C323" s="418" t="s">
        <v>34</v>
      </c>
      <c r="D323" s="419">
        <v>0</v>
      </c>
      <c r="E323" s="419">
        <v>0</v>
      </c>
      <c r="F323" s="419">
        <v>177</v>
      </c>
      <c r="G323" s="419">
        <v>358</v>
      </c>
      <c r="H323" s="419">
        <v>544</v>
      </c>
      <c r="I323" s="419">
        <v>734</v>
      </c>
      <c r="J323" s="419">
        <v>930</v>
      </c>
      <c r="K323" s="419">
        <v>1130</v>
      </c>
      <c r="L323" s="419">
        <v>1335</v>
      </c>
      <c r="M323" s="419">
        <v>1545</v>
      </c>
      <c r="N323" s="419">
        <v>1760</v>
      </c>
      <c r="O323" s="419">
        <v>1980</v>
      </c>
      <c r="P323" s="419">
        <v>2206</v>
      </c>
      <c r="Q323" s="419">
        <v>2437</v>
      </c>
      <c r="R323" s="419">
        <v>2673</v>
      </c>
      <c r="S323" s="419">
        <v>2916</v>
      </c>
      <c r="T323" s="419">
        <v>3164</v>
      </c>
      <c r="U323" s="419">
        <v>3418</v>
      </c>
      <c r="V323" s="419">
        <v>3679</v>
      </c>
      <c r="W323" s="419">
        <v>3946</v>
      </c>
      <c r="X323" s="419">
        <v>4220</v>
      </c>
      <c r="Y323" s="419">
        <v>4317</v>
      </c>
      <c r="Z323" s="419">
        <v>4416</v>
      </c>
      <c r="AA323" s="419">
        <v>4516</v>
      </c>
      <c r="AB323" s="419">
        <v>4618</v>
      </c>
      <c r="AC323" s="419">
        <v>4722</v>
      </c>
      <c r="AD323" s="419">
        <v>4828</v>
      </c>
      <c r="AE323" s="419">
        <v>4934</v>
      </c>
      <c r="AF323" s="419">
        <v>5042</v>
      </c>
      <c r="AG323" s="419">
        <v>5152</v>
      </c>
      <c r="AH323" s="419">
        <v>5263</v>
      </c>
      <c r="AI323" s="419">
        <v>5376</v>
      </c>
      <c r="AJ323" s="419">
        <v>5489</v>
      </c>
      <c r="AK323" s="419">
        <v>5604</v>
      </c>
      <c r="AL323" s="419">
        <v>5720</v>
      </c>
      <c r="AM323" s="419">
        <v>5838</v>
      </c>
      <c r="AN323" s="419">
        <v>5956</v>
      </c>
      <c r="AO323" s="419">
        <v>6074</v>
      </c>
      <c r="AP323" s="419">
        <v>6193</v>
      </c>
      <c r="AQ323" s="419">
        <v>6312</v>
      </c>
      <c r="AR323" s="419">
        <v>6432</v>
      </c>
      <c r="AS323" s="419">
        <v>6551</v>
      </c>
      <c r="AT323" s="419">
        <v>6667</v>
      </c>
      <c r="AU323" s="419">
        <v>6783</v>
      </c>
      <c r="AV323" s="419">
        <v>6898</v>
      </c>
      <c r="AW323" s="419">
        <v>7012</v>
      </c>
      <c r="AX323" s="419">
        <v>7125</v>
      </c>
      <c r="AY323" s="419">
        <v>7238</v>
      </c>
      <c r="AZ323" s="419">
        <v>7349</v>
      </c>
      <c r="BA323" s="419">
        <v>7459</v>
      </c>
      <c r="BB323" s="419">
        <v>7568</v>
      </c>
      <c r="BC323" s="419">
        <v>7674</v>
      </c>
      <c r="BD323" s="419">
        <v>7779</v>
      </c>
      <c r="BE323" s="419">
        <v>7881</v>
      </c>
      <c r="BF323" s="419">
        <v>7982</v>
      </c>
      <c r="BG323" s="419">
        <v>8080</v>
      </c>
      <c r="BH323" s="419">
        <v>8176</v>
      </c>
      <c r="BI323" s="419">
        <v>8270</v>
      </c>
      <c r="BJ323" s="419">
        <v>8362</v>
      </c>
      <c r="BK323" s="419">
        <v>8450</v>
      </c>
      <c r="BL323" s="419">
        <v>8536</v>
      </c>
      <c r="BM323" s="419">
        <v>8620</v>
      </c>
      <c r="BN323" s="419">
        <v>8701</v>
      </c>
      <c r="BO323" s="419">
        <v>8778</v>
      </c>
      <c r="BP323" s="419">
        <v>8852</v>
      </c>
      <c r="BQ323" s="419">
        <v>8923</v>
      </c>
      <c r="BR323" s="419">
        <v>8992</v>
      </c>
      <c r="BS323" s="419">
        <v>9058</v>
      </c>
      <c r="BT323" s="419">
        <v>9121</v>
      </c>
      <c r="BU323" s="419">
        <v>9181</v>
      </c>
      <c r="BV323" s="419">
        <v>9239</v>
      </c>
      <c r="BW323" s="419">
        <v>9293</v>
      </c>
      <c r="BX323" s="419">
        <v>9345</v>
      </c>
      <c r="BY323" s="419">
        <v>9393</v>
      </c>
      <c r="BZ323" s="419">
        <v>9441</v>
      </c>
      <c r="CA323" s="419">
        <v>9487</v>
      </c>
      <c r="CB323" s="419">
        <v>9535</v>
      </c>
      <c r="CC323" s="419">
        <v>9589</v>
      </c>
      <c r="CD323" s="419">
        <v>9644</v>
      </c>
      <c r="CE323" s="419">
        <v>9709</v>
      </c>
      <c r="CF323" s="419">
        <v>9807</v>
      </c>
      <c r="CG323" s="419">
        <v>0</v>
      </c>
      <c r="CH323" s="419">
        <v>0</v>
      </c>
      <c r="CI323" s="419">
        <v>0</v>
      </c>
      <c r="CJ323" s="419">
        <v>0</v>
      </c>
      <c r="CK323" s="419">
        <v>0</v>
      </c>
      <c r="CL323" s="419">
        <v>0</v>
      </c>
      <c r="CM323" s="419">
        <v>0</v>
      </c>
      <c r="CN323" s="419">
        <v>0</v>
      </c>
      <c r="CO323" s="419">
        <v>0</v>
      </c>
      <c r="CP323" s="419">
        <v>0</v>
      </c>
      <c r="CQ323" s="419">
        <v>0</v>
      </c>
      <c r="CR323" s="419">
        <v>0</v>
      </c>
      <c r="CS323" s="419">
        <v>0</v>
      </c>
      <c r="CT323" s="419">
        <v>0</v>
      </c>
      <c r="CU323" s="419">
        <v>0</v>
      </c>
      <c r="CV323" s="419">
        <v>0</v>
      </c>
      <c r="CW323" s="419">
        <v>0</v>
      </c>
      <c r="CX323" s="419">
        <v>0</v>
      </c>
      <c r="CY323" s="419">
        <v>0</v>
      </c>
      <c r="CZ323" s="419">
        <v>0</v>
      </c>
      <c r="DA323" s="419">
        <v>0</v>
      </c>
      <c r="DB323" s="419">
        <v>0</v>
      </c>
      <c r="DC323" s="419">
        <v>0</v>
      </c>
      <c r="DD323" s="419">
        <v>0</v>
      </c>
      <c r="DE323" s="419">
        <v>0</v>
      </c>
      <c r="DF323" s="419">
        <v>0</v>
      </c>
      <c r="DG323" s="419">
        <v>0</v>
      </c>
      <c r="DH323" s="419">
        <v>0</v>
      </c>
      <c r="DI323" s="419">
        <v>0</v>
      </c>
      <c r="DJ323" s="419">
        <v>0</v>
      </c>
    </row>
    <row r="324" spans="1:114" ht="16.7" hidden="1" customHeight="1">
      <c r="A324" s="423" t="s">
        <v>25</v>
      </c>
      <c r="B324" s="423">
        <v>1</v>
      </c>
      <c r="C324" s="418" t="s">
        <v>35</v>
      </c>
      <c r="D324" s="419">
        <v>0</v>
      </c>
      <c r="E324" s="419">
        <v>0</v>
      </c>
      <c r="F324" s="419">
        <v>181</v>
      </c>
      <c r="G324" s="419">
        <v>367</v>
      </c>
      <c r="H324" s="419">
        <v>557</v>
      </c>
      <c r="I324" s="419">
        <v>752</v>
      </c>
      <c r="J324" s="419">
        <v>952</v>
      </c>
      <c r="K324" s="419">
        <v>1157</v>
      </c>
      <c r="L324" s="419">
        <v>1367</v>
      </c>
      <c r="M324" s="419">
        <v>1582</v>
      </c>
      <c r="N324" s="419">
        <v>1802</v>
      </c>
      <c r="O324" s="419">
        <v>2027</v>
      </c>
      <c r="P324" s="419">
        <v>2257</v>
      </c>
      <c r="Q324" s="419">
        <v>2494</v>
      </c>
      <c r="R324" s="419">
        <v>2736</v>
      </c>
      <c r="S324" s="419">
        <v>2984</v>
      </c>
      <c r="T324" s="419">
        <v>3237</v>
      </c>
      <c r="U324" s="419">
        <v>3497</v>
      </c>
      <c r="V324" s="419">
        <v>3763</v>
      </c>
      <c r="W324" s="419">
        <v>4037</v>
      </c>
      <c r="X324" s="419">
        <v>4317</v>
      </c>
      <c r="Y324" s="419">
        <v>4416</v>
      </c>
      <c r="Z324" s="419">
        <v>4516</v>
      </c>
      <c r="AA324" s="419">
        <v>4618</v>
      </c>
      <c r="AB324" s="419">
        <v>4722</v>
      </c>
      <c r="AC324" s="419">
        <v>4828</v>
      </c>
      <c r="AD324" s="419">
        <v>4934</v>
      </c>
      <c r="AE324" s="419">
        <v>5042</v>
      </c>
      <c r="AF324" s="419">
        <v>5152</v>
      </c>
      <c r="AG324" s="419">
        <v>5263</v>
      </c>
      <c r="AH324" s="419">
        <v>5376</v>
      </c>
      <c r="AI324" s="419">
        <v>5489</v>
      </c>
      <c r="AJ324" s="419">
        <v>5604</v>
      </c>
      <c r="AK324" s="419">
        <v>5720</v>
      </c>
      <c r="AL324" s="419">
        <v>5838</v>
      </c>
      <c r="AM324" s="419">
        <v>5956</v>
      </c>
      <c r="AN324" s="419">
        <v>6074</v>
      </c>
      <c r="AO324" s="419">
        <v>6193</v>
      </c>
      <c r="AP324" s="419">
        <v>6312</v>
      </c>
      <c r="AQ324" s="419">
        <v>6432</v>
      </c>
      <c r="AR324" s="419">
        <v>6551</v>
      </c>
      <c r="AS324" s="419">
        <v>6667</v>
      </c>
      <c r="AT324" s="419">
        <v>6783</v>
      </c>
      <c r="AU324" s="419">
        <v>6898</v>
      </c>
      <c r="AV324" s="419">
        <v>7012</v>
      </c>
      <c r="AW324" s="419">
        <v>7125</v>
      </c>
      <c r="AX324" s="419">
        <v>7238</v>
      </c>
      <c r="AY324" s="419">
        <v>7349</v>
      </c>
      <c r="AZ324" s="419">
        <v>7459</v>
      </c>
      <c r="BA324" s="419">
        <v>7568</v>
      </c>
      <c r="BB324" s="419">
        <v>7674</v>
      </c>
      <c r="BC324" s="419">
        <v>7779</v>
      </c>
      <c r="BD324" s="419">
        <v>7881</v>
      </c>
      <c r="BE324" s="419">
        <v>7982</v>
      </c>
      <c r="BF324" s="419">
        <v>8080</v>
      </c>
      <c r="BG324" s="419">
        <v>8176</v>
      </c>
      <c r="BH324" s="419">
        <v>8270</v>
      </c>
      <c r="BI324" s="419">
        <v>8362</v>
      </c>
      <c r="BJ324" s="419">
        <v>8450</v>
      </c>
      <c r="BK324" s="419">
        <v>8536</v>
      </c>
      <c r="BL324" s="419">
        <v>8620</v>
      </c>
      <c r="BM324" s="419">
        <v>8701</v>
      </c>
      <c r="BN324" s="419">
        <v>8778</v>
      </c>
      <c r="BO324" s="419">
        <v>8852</v>
      </c>
      <c r="BP324" s="419">
        <v>8923</v>
      </c>
      <c r="BQ324" s="419">
        <v>8992</v>
      </c>
      <c r="BR324" s="419">
        <v>9058</v>
      </c>
      <c r="BS324" s="419">
        <v>9121</v>
      </c>
      <c r="BT324" s="419">
        <v>9181</v>
      </c>
      <c r="BU324" s="419">
        <v>9239</v>
      </c>
      <c r="BV324" s="419">
        <v>9293</v>
      </c>
      <c r="BW324" s="419">
        <v>9345</v>
      </c>
      <c r="BX324" s="419">
        <v>9393</v>
      </c>
      <c r="BY324" s="419">
        <v>9441</v>
      </c>
      <c r="BZ324" s="419">
        <v>9487</v>
      </c>
      <c r="CA324" s="419">
        <v>9535</v>
      </c>
      <c r="CB324" s="419">
        <v>9589</v>
      </c>
      <c r="CC324" s="419">
        <v>9644</v>
      </c>
      <c r="CD324" s="419">
        <v>9709</v>
      </c>
      <c r="CE324" s="419">
        <v>9807</v>
      </c>
      <c r="CF324" s="419">
        <v>0</v>
      </c>
      <c r="CG324" s="419">
        <v>0</v>
      </c>
      <c r="CH324" s="419">
        <v>0</v>
      </c>
      <c r="CI324" s="419">
        <v>0</v>
      </c>
      <c r="CJ324" s="419">
        <v>0</v>
      </c>
      <c r="CK324" s="419">
        <v>0</v>
      </c>
      <c r="CL324" s="419">
        <v>0</v>
      </c>
      <c r="CM324" s="419">
        <v>0</v>
      </c>
      <c r="CN324" s="419">
        <v>0</v>
      </c>
      <c r="CO324" s="419">
        <v>0</v>
      </c>
      <c r="CP324" s="419">
        <v>0</v>
      </c>
      <c r="CQ324" s="419">
        <v>0</v>
      </c>
      <c r="CR324" s="419">
        <v>0</v>
      </c>
      <c r="CS324" s="419">
        <v>0</v>
      </c>
      <c r="CT324" s="419">
        <v>0</v>
      </c>
      <c r="CU324" s="419">
        <v>0</v>
      </c>
      <c r="CV324" s="419">
        <v>0</v>
      </c>
      <c r="CW324" s="419">
        <v>0</v>
      </c>
      <c r="CX324" s="419">
        <v>0</v>
      </c>
      <c r="CY324" s="419">
        <v>0</v>
      </c>
      <c r="CZ324" s="419">
        <v>0</v>
      </c>
      <c r="DA324" s="419">
        <v>0</v>
      </c>
      <c r="DB324" s="419">
        <v>0</v>
      </c>
      <c r="DC324" s="419">
        <v>0</v>
      </c>
      <c r="DD324" s="419">
        <v>0</v>
      </c>
      <c r="DE324" s="419">
        <v>0</v>
      </c>
      <c r="DF324" s="419">
        <v>0</v>
      </c>
      <c r="DG324" s="419">
        <v>0</v>
      </c>
      <c r="DH324" s="419">
        <v>0</v>
      </c>
      <c r="DI324" s="419">
        <v>0</v>
      </c>
      <c r="DJ324" s="419">
        <v>0</v>
      </c>
    </row>
    <row r="325" spans="1:114" ht="16.7" hidden="1" customHeight="1">
      <c r="A325" s="423" t="s">
        <v>25</v>
      </c>
      <c r="B325" s="423">
        <v>1</v>
      </c>
      <c r="C325" s="418" t="s">
        <v>36</v>
      </c>
      <c r="D325" s="419">
        <v>0</v>
      </c>
      <c r="E325" s="419">
        <v>0</v>
      </c>
      <c r="F325" s="419">
        <v>186</v>
      </c>
      <c r="G325" s="419">
        <v>376</v>
      </c>
      <c r="H325" s="419">
        <v>571</v>
      </c>
      <c r="I325" s="419">
        <v>771</v>
      </c>
      <c r="J325" s="419">
        <v>975</v>
      </c>
      <c r="K325" s="419">
        <v>1185</v>
      </c>
      <c r="L325" s="419">
        <v>1399</v>
      </c>
      <c r="M325" s="419">
        <v>1619</v>
      </c>
      <c r="N325" s="419">
        <v>1844</v>
      </c>
      <c r="O325" s="419">
        <v>2074</v>
      </c>
      <c r="P325" s="419">
        <v>2310</v>
      </c>
      <c r="Q325" s="419">
        <v>2552</v>
      </c>
      <c r="R325" s="419">
        <v>2799</v>
      </c>
      <c r="S325" s="419">
        <v>3052</v>
      </c>
      <c r="T325" s="419">
        <v>3311</v>
      </c>
      <c r="U325" s="419">
        <v>3577</v>
      </c>
      <c r="V325" s="419">
        <v>3849</v>
      </c>
      <c r="W325" s="419">
        <v>4129</v>
      </c>
      <c r="X325" s="419">
        <v>4416</v>
      </c>
      <c r="Y325" s="419">
        <v>4516</v>
      </c>
      <c r="Z325" s="419">
        <v>4618</v>
      </c>
      <c r="AA325" s="419">
        <v>4722</v>
      </c>
      <c r="AB325" s="419">
        <v>4828</v>
      </c>
      <c r="AC325" s="419">
        <v>4934</v>
      </c>
      <c r="AD325" s="419">
        <v>5042</v>
      </c>
      <c r="AE325" s="419">
        <v>5152</v>
      </c>
      <c r="AF325" s="419">
        <v>5263</v>
      </c>
      <c r="AG325" s="419">
        <v>5376</v>
      </c>
      <c r="AH325" s="419">
        <v>5489</v>
      </c>
      <c r="AI325" s="419">
        <v>5604</v>
      </c>
      <c r="AJ325" s="419">
        <v>5720</v>
      </c>
      <c r="AK325" s="419">
        <v>5838</v>
      </c>
      <c r="AL325" s="419">
        <v>5956</v>
      </c>
      <c r="AM325" s="419">
        <v>6074</v>
      </c>
      <c r="AN325" s="419">
        <v>6193</v>
      </c>
      <c r="AO325" s="419">
        <v>6312</v>
      </c>
      <c r="AP325" s="419">
        <v>6432</v>
      </c>
      <c r="AQ325" s="419">
        <v>6551</v>
      </c>
      <c r="AR325" s="419">
        <v>6667</v>
      </c>
      <c r="AS325" s="419">
        <v>6783</v>
      </c>
      <c r="AT325" s="419">
        <v>6898</v>
      </c>
      <c r="AU325" s="419">
        <v>7012</v>
      </c>
      <c r="AV325" s="419">
        <v>7125</v>
      </c>
      <c r="AW325" s="419">
        <v>7238</v>
      </c>
      <c r="AX325" s="419">
        <v>7349</v>
      </c>
      <c r="AY325" s="419">
        <v>7459</v>
      </c>
      <c r="AZ325" s="419">
        <v>7568</v>
      </c>
      <c r="BA325" s="419">
        <v>7674</v>
      </c>
      <c r="BB325" s="419">
        <v>7779</v>
      </c>
      <c r="BC325" s="419">
        <v>7881</v>
      </c>
      <c r="BD325" s="419">
        <v>7982</v>
      </c>
      <c r="BE325" s="419">
        <v>8080</v>
      </c>
      <c r="BF325" s="419">
        <v>8176</v>
      </c>
      <c r="BG325" s="419">
        <v>8270</v>
      </c>
      <c r="BH325" s="419">
        <v>8362</v>
      </c>
      <c r="BI325" s="419">
        <v>8450</v>
      </c>
      <c r="BJ325" s="419">
        <v>8536</v>
      </c>
      <c r="BK325" s="419">
        <v>8620</v>
      </c>
      <c r="BL325" s="419">
        <v>8701</v>
      </c>
      <c r="BM325" s="419">
        <v>8778</v>
      </c>
      <c r="BN325" s="419">
        <v>8852</v>
      </c>
      <c r="BO325" s="419">
        <v>8923</v>
      </c>
      <c r="BP325" s="419">
        <v>8992</v>
      </c>
      <c r="BQ325" s="419">
        <v>9058</v>
      </c>
      <c r="BR325" s="419">
        <v>9121</v>
      </c>
      <c r="BS325" s="419">
        <v>9181</v>
      </c>
      <c r="BT325" s="419">
        <v>9239</v>
      </c>
      <c r="BU325" s="419">
        <v>9293</v>
      </c>
      <c r="BV325" s="419">
        <v>9345</v>
      </c>
      <c r="BW325" s="419">
        <v>9393</v>
      </c>
      <c r="BX325" s="419">
        <v>9441</v>
      </c>
      <c r="BY325" s="419">
        <v>9487</v>
      </c>
      <c r="BZ325" s="419">
        <v>9535</v>
      </c>
      <c r="CA325" s="419">
        <v>9589</v>
      </c>
      <c r="CB325" s="419">
        <v>9644</v>
      </c>
      <c r="CC325" s="419">
        <v>9709</v>
      </c>
      <c r="CD325" s="419">
        <v>9807</v>
      </c>
      <c r="CE325" s="419">
        <v>0</v>
      </c>
      <c r="CF325" s="419">
        <v>0</v>
      </c>
      <c r="CG325" s="419">
        <v>0</v>
      </c>
      <c r="CH325" s="419">
        <v>0</v>
      </c>
      <c r="CI325" s="419">
        <v>0</v>
      </c>
      <c r="CJ325" s="419">
        <v>0</v>
      </c>
      <c r="CK325" s="419">
        <v>0</v>
      </c>
      <c r="CL325" s="419">
        <v>0</v>
      </c>
      <c r="CM325" s="419">
        <v>0</v>
      </c>
      <c r="CN325" s="419">
        <v>0</v>
      </c>
      <c r="CO325" s="419">
        <v>0</v>
      </c>
      <c r="CP325" s="419">
        <v>0</v>
      </c>
      <c r="CQ325" s="419">
        <v>0</v>
      </c>
      <c r="CR325" s="419">
        <v>0</v>
      </c>
      <c r="CS325" s="419">
        <v>0</v>
      </c>
      <c r="CT325" s="419">
        <v>0</v>
      </c>
      <c r="CU325" s="419">
        <v>0</v>
      </c>
      <c r="CV325" s="419">
        <v>0</v>
      </c>
      <c r="CW325" s="419">
        <v>0</v>
      </c>
      <c r="CX325" s="419">
        <v>0</v>
      </c>
      <c r="CY325" s="419">
        <v>0</v>
      </c>
      <c r="CZ325" s="419">
        <v>0</v>
      </c>
      <c r="DA325" s="419">
        <v>0</v>
      </c>
      <c r="DB325" s="419">
        <v>0</v>
      </c>
      <c r="DC325" s="419">
        <v>0</v>
      </c>
      <c r="DD325" s="419">
        <v>0</v>
      </c>
      <c r="DE325" s="419">
        <v>0</v>
      </c>
      <c r="DF325" s="419">
        <v>0</v>
      </c>
      <c r="DG325" s="419">
        <v>0</v>
      </c>
      <c r="DH325" s="419">
        <v>0</v>
      </c>
      <c r="DI325" s="419">
        <v>0</v>
      </c>
      <c r="DJ325" s="419">
        <v>0</v>
      </c>
    </row>
    <row r="326" spans="1:114" ht="16.7" hidden="1" customHeight="1">
      <c r="A326" s="423" t="s">
        <v>25</v>
      </c>
      <c r="B326" s="423">
        <v>1</v>
      </c>
      <c r="C326" s="418" t="s">
        <v>37</v>
      </c>
      <c r="D326" s="419">
        <v>0</v>
      </c>
      <c r="E326" s="419">
        <v>0</v>
      </c>
      <c r="F326" s="419">
        <v>190</v>
      </c>
      <c r="G326" s="419">
        <v>385</v>
      </c>
      <c r="H326" s="419">
        <v>584</v>
      </c>
      <c r="I326" s="419">
        <v>789</v>
      </c>
      <c r="J326" s="419">
        <v>998</v>
      </c>
      <c r="K326" s="419">
        <v>1212</v>
      </c>
      <c r="L326" s="419">
        <v>1432</v>
      </c>
      <c r="M326" s="419">
        <v>1656</v>
      </c>
      <c r="N326" s="419">
        <v>1886</v>
      </c>
      <c r="O326" s="419">
        <v>2122</v>
      </c>
      <c r="P326" s="419">
        <v>2363</v>
      </c>
      <c r="Q326" s="419">
        <v>2610</v>
      </c>
      <c r="R326" s="419">
        <v>2863</v>
      </c>
      <c r="S326" s="419">
        <v>3121</v>
      </c>
      <c r="T326" s="419">
        <v>3386</v>
      </c>
      <c r="U326" s="419">
        <v>3658</v>
      </c>
      <c r="V326" s="419">
        <v>3937</v>
      </c>
      <c r="W326" s="419">
        <v>4223</v>
      </c>
      <c r="X326" s="419">
        <v>4516</v>
      </c>
      <c r="Y326" s="419">
        <v>4618</v>
      </c>
      <c r="Z326" s="419">
        <v>4722</v>
      </c>
      <c r="AA326" s="419">
        <v>4828</v>
      </c>
      <c r="AB326" s="419">
        <v>4934</v>
      </c>
      <c r="AC326" s="419">
        <v>5042</v>
      </c>
      <c r="AD326" s="419">
        <v>5152</v>
      </c>
      <c r="AE326" s="419">
        <v>5263</v>
      </c>
      <c r="AF326" s="419">
        <v>5376</v>
      </c>
      <c r="AG326" s="419">
        <v>5489</v>
      </c>
      <c r="AH326" s="419">
        <v>5604</v>
      </c>
      <c r="AI326" s="419">
        <v>5720</v>
      </c>
      <c r="AJ326" s="419">
        <v>5838</v>
      </c>
      <c r="AK326" s="419">
        <v>5956</v>
      </c>
      <c r="AL326" s="419">
        <v>6074</v>
      </c>
      <c r="AM326" s="419">
        <v>6193</v>
      </c>
      <c r="AN326" s="419">
        <v>6312</v>
      </c>
      <c r="AO326" s="419">
        <v>6432</v>
      </c>
      <c r="AP326" s="419">
        <v>6551</v>
      </c>
      <c r="AQ326" s="419">
        <v>6667</v>
      </c>
      <c r="AR326" s="419">
        <v>6783</v>
      </c>
      <c r="AS326" s="419">
        <v>6898</v>
      </c>
      <c r="AT326" s="419">
        <v>7012</v>
      </c>
      <c r="AU326" s="419">
        <v>7125</v>
      </c>
      <c r="AV326" s="419">
        <v>7238</v>
      </c>
      <c r="AW326" s="419">
        <v>7349</v>
      </c>
      <c r="AX326" s="419">
        <v>7459</v>
      </c>
      <c r="AY326" s="419">
        <v>7568</v>
      </c>
      <c r="AZ326" s="419">
        <v>7674</v>
      </c>
      <c r="BA326" s="419">
        <v>7779</v>
      </c>
      <c r="BB326" s="419">
        <v>7881</v>
      </c>
      <c r="BC326" s="419">
        <v>7982</v>
      </c>
      <c r="BD326" s="419">
        <v>8080</v>
      </c>
      <c r="BE326" s="419">
        <v>8176</v>
      </c>
      <c r="BF326" s="419">
        <v>8270</v>
      </c>
      <c r="BG326" s="419">
        <v>8362</v>
      </c>
      <c r="BH326" s="419">
        <v>8450</v>
      </c>
      <c r="BI326" s="419">
        <v>8536</v>
      </c>
      <c r="BJ326" s="419">
        <v>8620</v>
      </c>
      <c r="BK326" s="419">
        <v>8701</v>
      </c>
      <c r="BL326" s="419">
        <v>8778</v>
      </c>
      <c r="BM326" s="419">
        <v>8852</v>
      </c>
      <c r="BN326" s="419">
        <v>8923</v>
      </c>
      <c r="BO326" s="419">
        <v>8992</v>
      </c>
      <c r="BP326" s="419">
        <v>9058</v>
      </c>
      <c r="BQ326" s="419">
        <v>9121</v>
      </c>
      <c r="BR326" s="419">
        <v>9181</v>
      </c>
      <c r="BS326" s="419">
        <v>9239</v>
      </c>
      <c r="BT326" s="419">
        <v>9293</v>
      </c>
      <c r="BU326" s="419">
        <v>9345</v>
      </c>
      <c r="BV326" s="419">
        <v>9393</v>
      </c>
      <c r="BW326" s="419">
        <v>9441</v>
      </c>
      <c r="BX326" s="419">
        <v>9487</v>
      </c>
      <c r="BY326" s="419">
        <v>9535</v>
      </c>
      <c r="BZ326" s="419">
        <v>9589</v>
      </c>
      <c r="CA326" s="419">
        <v>9644</v>
      </c>
      <c r="CB326" s="419">
        <v>9709</v>
      </c>
      <c r="CC326" s="419">
        <v>9807</v>
      </c>
      <c r="CD326" s="419">
        <v>0</v>
      </c>
      <c r="CE326" s="419">
        <v>0</v>
      </c>
      <c r="CF326" s="419">
        <v>0</v>
      </c>
      <c r="CG326" s="419">
        <v>0</v>
      </c>
      <c r="CH326" s="419">
        <v>0</v>
      </c>
      <c r="CI326" s="419">
        <v>0</v>
      </c>
      <c r="CJ326" s="419">
        <v>0</v>
      </c>
      <c r="CK326" s="419">
        <v>0</v>
      </c>
      <c r="CL326" s="419">
        <v>0</v>
      </c>
      <c r="CM326" s="419">
        <v>0</v>
      </c>
      <c r="CN326" s="419">
        <v>0</v>
      </c>
      <c r="CO326" s="419">
        <v>0</v>
      </c>
      <c r="CP326" s="419">
        <v>0</v>
      </c>
      <c r="CQ326" s="419">
        <v>0</v>
      </c>
      <c r="CR326" s="419">
        <v>0</v>
      </c>
      <c r="CS326" s="419">
        <v>0</v>
      </c>
      <c r="CT326" s="419">
        <v>0</v>
      </c>
      <c r="CU326" s="419">
        <v>0</v>
      </c>
      <c r="CV326" s="419">
        <v>0</v>
      </c>
      <c r="CW326" s="419">
        <v>0</v>
      </c>
      <c r="CX326" s="419">
        <v>0</v>
      </c>
      <c r="CY326" s="419">
        <v>0</v>
      </c>
      <c r="CZ326" s="419">
        <v>0</v>
      </c>
      <c r="DA326" s="419">
        <v>0</v>
      </c>
      <c r="DB326" s="419">
        <v>0</v>
      </c>
      <c r="DC326" s="419">
        <v>0</v>
      </c>
      <c r="DD326" s="419">
        <v>0</v>
      </c>
      <c r="DE326" s="419">
        <v>0</v>
      </c>
      <c r="DF326" s="419">
        <v>0</v>
      </c>
      <c r="DG326" s="419">
        <v>0</v>
      </c>
      <c r="DH326" s="419">
        <v>0</v>
      </c>
      <c r="DI326" s="419">
        <v>0</v>
      </c>
      <c r="DJ326" s="419">
        <v>0</v>
      </c>
    </row>
    <row r="327" spans="1:114" ht="16.7" hidden="1" customHeight="1">
      <c r="A327" s="423" t="s">
        <v>25</v>
      </c>
      <c r="B327" s="423">
        <v>1</v>
      </c>
      <c r="C327" s="418" t="s">
        <v>38</v>
      </c>
      <c r="D327" s="419">
        <v>0</v>
      </c>
      <c r="E327" s="419">
        <v>0</v>
      </c>
      <c r="F327" s="419">
        <v>195</v>
      </c>
      <c r="G327" s="419">
        <v>394</v>
      </c>
      <c r="H327" s="419">
        <v>598</v>
      </c>
      <c r="I327" s="419">
        <v>807</v>
      </c>
      <c r="J327" s="419">
        <v>1021</v>
      </c>
      <c r="K327" s="419">
        <v>1241</v>
      </c>
      <c r="L327" s="419">
        <v>1465</v>
      </c>
      <c r="M327" s="419">
        <v>1695</v>
      </c>
      <c r="N327" s="419">
        <v>1930</v>
      </c>
      <c r="O327" s="419">
        <v>2171</v>
      </c>
      <c r="P327" s="419">
        <v>2417</v>
      </c>
      <c r="Q327" s="419">
        <v>2669</v>
      </c>
      <c r="R327" s="419">
        <v>2927</v>
      </c>
      <c r="S327" s="419">
        <v>3192</v>
      </c>
      <c r="T327" s="419">
        <v>3463</v>
      </c>
      <c r="U327" s="419">
        <v>3740</v>
      </c>
      <c r="V327" s="419">
        <v>4026</v>
      </c>
      <c r="W327" s="419">
        <v>4318</v>
      </c>
      <c r="X327" s="419">
        <v>4618</v>
      </c>
      <c r="Y327" s="419">
        <v>4722</v>
      </c>
      <c r="Z327" s="419">
        <v>4828</v>
      </c>
      <c r="AA327" s="419">
        <v>4934</v>
      </c>
      <c r="AB327" s="419">
        <v>5042</v>
      </c>
      <c r="AC327" s="419">
        <v>5152</v>
      </c>
      <c r="AD327" s="419">
        <v>5263</v>
      </c>
      <c r="AE327" s="419">
        <v>5376</v>
      </c>
      <c r="AF327" s="419">
        <v>5489</v>
      </c>
      <c r="AG327" s="419">
        <v>5604</v>
      </c>
      <c r="AH327" s="419">
        <v>5720</v>
      </c>
      <c r="AI327" s="419">
        <v>5838</v>
      </c>
      <c r="AJ327" s="419">
        <v>5956</v>
      </c>
      <c r="AK327" s="419">
        <v>6074</v>
      </c>
      <c r="AL327" s="419">
        <v>6193</v>
      </c>
      <c r="AM327" s="419">
        <v>6312</v>
      </c>
      <c r="AN327" s="419">
        <v>6432</v>
      </c>
      <c r="AO327" s="419">
        <v>6551</v>
      </c>
      <c r="AP327" s="419">
        <v>6667</v>
      </c>
      <c r="AQ327" s="419">
        <v>6783</v>
      </c>
      <c r="AR327" s="419">
        <v>6898</v>
      </c>
      <c r="AS327" s="419">
        <v>7012</v>
      </c>
      <c r="AT327" s="419">
        <v>7125</v>
      </c>
      <c r="AU327" s="419">
        <v>7238</v>
      </c>
      <c r="AV327" s="419">
        <v>7349</v>
      </c>
      <c r="AW327" s="419">
        <v>7459</v>
      </c>
      <c r="AX327" s="419">
        <v>7568</v>
      </c>
      <c r="AY327" s="419">
        <v>7674</v>
      </c>
      <c r="AZ327" s="419">
        <v>7779</v>
      </c>
      <c r="BA327" s="419">
        <v>7881</v>
      </c>
      <c r="BB327" s="419">
        <v>7982</v>
      </c>
      <c r="BC327" s="419">
        <v>8080</v>
      </c>
      <c r="BD327" s="419">
        <v>8176</v>
      </c>
      <c r="BE327" s="419">
        <v>8270</v>
      </c>
      <c r="BF327" s="419">
        <v>8362</v>
      </c>
      <c r="BG327" s="419">
        <v>8450</v>
      </c>
      <c r="BH327" s="419">
        <v>8536</v>
      </c>
      <c r="BI327" s="419">
        <v>8620</v>
      </c>
      <c r="BJ327" s="419">
        <v>8701</v>
      </c>
      <c r="BK327" s="419">
        <v>8778</v>
      </c>
      <c r="BL327" s="419">
        <v>8852</v>
      </c>
      <c r="BM327" s="419">
        <v>8923</v>
      </c>
      <c r="BN327" s="419">
        <v>8992</v>
      </c>
      <c r="BO327" s="419">
        <v>9058</v>
      </c>
      <c r="BP327" s="419">
        <v>9121</v>
      </c>
      <c r="BQ327" s="419">
        <v>9181</v>
      </c>
      <c r="BR327" s="419">
        <v>9239</v>
      </c>
      <c r="BS327" s="419">
        <v>9293</v>
      </c>
      <c r="BT327" s="419">
        <v>9345</v>
      </c>
      <c r="BU327" s="419">
        <v>9393</v>
      </c>
      <c r="BV327" s="419">
        <v>9441</v>
      </c>
      <c r="BW327" s="419">
        <v>9487</v>
      </c>
      <c r="BX327" s="419">
        <v>9535</v>
      </c>
      <c r="BY327" s="419">
        <v>9589</v>
      </c>
      <c r="BZ327" s="419">
        <v>9644</v>
      </c>
      <c r="CA327" s="419">
        <v>9709</v>
      </c>
      <c r="CB327" s="419">
        <v>9807</v>
      </c>
      <c r="CC327" s="419">
        <v>0</v>
      </c>
      <c r="CD327" s="419">
        <v>0</v>
      </c>
      <c r="CE327" s="419">
        <v>0</v>
      </c>
      <c r="CF327" s="419">
        <v>0</v>
      </c>
      <c r="CG327" s="419">
        <v>0</v>
      </c>
      <c r="CH327" s="419">
        <v>0</v>
      </c>
      <c r="CI327" s="419">
        <v>0</v>
      </c>
      <c r="CJ327" s="419">
        <v>0</v>
      </c>
      <c r="CK327" s="419">
        <v>0</v>
      </c>
      <c r="CL327" s="419">
        <v>0</v>
      </c>
      <c r="CM327" s="419">
        <v>0</v>
      </c>
      <c r="CN327" s="419">
        <v>0</v>
      </c>
      <c r="CO327" s="419">
        <v>0</v>
      </c>
      <c r="CP327" s="419">
        <v>0</v>
      </c>
      <c r="CQ327" s="419">
        <v>0</v>
      </c>
      <c r="CR327" s="419">
        <v>0</v>
      </c>
      <c r="CS327" s="419">
        <v>0</v>
      </c>
      <c r="CT327" s="419">
        <v>0</v>
      </c>
      <c r="CU327" s="419">
        <v>0</v>
      </c>
      <c r="CV327" s="419">
        <v>0</v>
      </c>
      <c r="CW327" s="419">
        <v>0</v>
      </c>
      <c r="CX327" s="419">
        <v>0</v>
      </c>
      <c r="CY327" s="419">
        <v>0</v>
      </c>
      <c r="CZ327" s="419">
        <v>0</v>
      </c>
      <c r="DA327" s="419">
        <v>0</v>
      </c>
      <c r="DB327" s="419">
        <v>0</v>
      </c>
      <c r="DC327" s="419">
        <v>0</v>
      </c>
      <c r="DD327" s="419">
        <v>0</v>
      </c>
      <c r="DE327" s="419">
        <v>0</v>
      </c>
      <c r="DF327" s="419">
        <v>0</v>
      </c>
      <c r="DG327" s="419">
        <v>0</v>
      </c>
      <c r="DH327" s="419">
        <v>0</v>
      </c>
      <c r="DI327" s="419">
        <v>0</v>
      </c>
      <c r="DJ327" s="419">
        <v>0</v>
      </c>
    </row>
    <row r="328" spans="1:114" ht="16.7" hidden="1" customHeight="1">
      <c r="A328" s="423" t="s">
        <v>25</v>
      </c>
      <c r="B328" s="423">
        <v>1</v>
      </c>
      <c r="C328" s="418" t="s">
        <v>39</v>
      </c>
      <c r="D328" s="419">
        <v>0</v>
      </c>
      <c r="E328" s="419">
        <v>0</v>
      </c>
      <c r="F328" s="419">
        <v>199</v>
      </c>
      <c r="G328" s="419">
        <v>403</v>
      </c>
      <c r="H328" s="419">
        <v>612</v>
      </c>
      <c r="I328" s="419">
        <v>826</v>
      </c>
      <c r="J328" s="419">
        <v>1045</v>
      </c>
      <c r="K328" s="419">
        <v>1269</v>
      </c>
      <c r="L328" s="419">
        <v>1498</v>
      </c>
      <c r="M328" s="419">
        <v>1733</v>
      </c>
      <c r="N328" s="419">
        <v>1974</v>
      </c>
      <c r="O328" s="419">
        <v>2220</v>
      </c>
      <c r="P328" s="419">
        <v>2471</v>
      </c>
      <c r="Q328" s="419">
        <v>2729</v>
      </c>
      <c r="R328" s="419">
        <v>2992</v>
      </c>
      <c r="S328" s="419">
        <v>3263</v>
      </c>
      <c r="T328" s="419">
        <v>3540</v>
      </c>
      <c r="U328" s="419">
        <v>3824</v>
      </c>
      <c r="V328" s="419">
        <v>4116</v>
      </c>
      <c r="W328" s="419">
        <v>4415</v>
      </c>
      <c r="X328" s="419">
        <v>4722</v>
      </c>
      <c r="Y328" s="419">
        <v>4828</v>
      </c>
      <c r="Z328" s="419">
        <v>4934</v>
      </c>
      <c r="AA328" s="419">
        <v>5042</v>
      </c>
      <c r="AB328" s="419">
        <v>5152</v>
      </c>
      <c r="AC328" s="419">
        <v>5263</v>
      </c>
      <c r="AD328" s="419">
        <v>5376</v>
      </c>
      <c r="AE328" s="419">
        <v>5489</v>
      </c>
      <c r="AF328" s="419">
        <v>5604</v>
      </c>
      <c r="AG328" s="419">
        <v>5720</v>
      </c>
      <c r="AH328" s="419">
        <v>5838</v>
      </c>
      <c r="AI328" s="419">
        <v>5956</v>
      </c>
      <c r="AJ328" s="419">
        <v>6074</v>
      </c>
      <c r="AK328" s="419">
        <v>6193</v>
      </c>
      <c r="AL328" s="419">
        <v>6312</v>
      </c>
      <c r="AM328" s="419">
        <v>6432</v>
      </c>
      <c r="AN328" s="419">
        <v>6551</v>
      </c>
      <c r="AO328" s="419">
        <v>6667</v>
      </c>
      <c r="AP328" s="419">
        <v>6783</v>
      </c>
      <c r="AQ328" s="419">
        <v>6898</v>
      </c>
      <c r="AR328" s="419">
        <v>7012</v>
      </c>
      <c r="AS328" s="419">
        <v>7125</v>
      </c>
      <c r="AT328" s="419">
        <v>7238</v>
      </c>
      <c r="AU328" s="419">
        <v>7349</v>
      </c>
      <c r="AV328" s="419">
        <v>7459</v>
      </c>
      <c r="AW328" s="419">
        <v>7568</v>
      </c>
      <c r="AX328" s="419">
        <v>7674</v>
      </c>
      <c r="AY328" s="419">
        <v>7779</v>
      </c>
      <c r="AZ328" s="419">
        <v>7881</v>
      </c>
      <c r="BA328" s="419">
        <v>7982</v>
      </c>
      <c r="BB328" s="419">
        <v>8080</v>
      </c>
      <c r="BC328" s="419">
        <v>8176</v>
      </c>
      <c r="BD328" s="419">
        <v>8270</v>
      </c>
      <c r="BE328" s="419">
        <v>8362</v>
      </c>
      <c r="BF328" s="419">
        <v>8450</v>
      </c>
      <c r="BG328" s="419">
        <v>8536</v>
      </c>
      <c r="BH328" s="419">
        <v>8620</v>
      </c>
      <c r="BI328" s="419">
        <v>8701</v>
      </c>
      <c r="BJ328" s="419">
        <v>8778</v>
      </c>
      <c r="BK328" s="419">
        <v>8852</v>
      </c>
      <c r="BL328" s="419">
        <v>8923</v>
      </c>
      <c r="BM328" s="419">
        <v>8992</v>
      </c>
      <c r="BN328" s="419">
        <v>9058</v>
      </c>
      <c r="BO328" s="419">
        <v>9121</v>
      </c>
      <c r="BP328" s="419">
        <v>9181</v>
      </c>
      <c r="BQ328" s="419">
        <v>9239</v>
      </c>
      <c r="BR328" s="419">
        <v>9293</v>
      </c>
      <c r="BS328" s="419">
        <v>9345</v>
      </c>
      <c r="BT328" s="419">
        <v>9393</v>
      </c>
      <c r="BU328" s="419">
        <v>9441</v>
      </c>
      <c r="BV328" s="419">
        <v>9487</v>
      </c>
      <c r="BW328" s="419">
        <v>9535</v>
      </c>
      <c r="BX328" s="419">
        <v>9589</v>
      </c>
      <c r="BY328" s="419">
        <v>9644</v>
      </c>
      <c r="BZ328" s="419">
        <v>9709</v>
      </c>
      <c r="CA328" s="419">
        <v>9807</v>
      </c>
      <c r="CB328" s="419">
        <v>0</v>
      </c>
      <c r="CC328" s="419">
        <v>0</v>
      </c>
      <c r="CD328" s="419">
        <v>0</v>
      </c>
      <c r="CE328" s="419">
        <v>0</v>
      </c>
      <c r="CF328" s="419">
        <v>0</v>
      </c>
      <c r="CG328" s="419">
        <v>0</v>
      </c>
      <c r="CH328" s="419">
        <v>0</v>
      </c>
      <c r="CI328" s="419">
        <v>0</v>
      </c>
      <c r="CJ328" s="419">
        <v>0</v>
      </c>
      <c r="CK328" s="419">
        <v>0</v>
      </c>
      <c r="CL328" s="419">
        <v>0</v>
      </c>
      <c r="CM328" s="419">
        <v>0</v>
      </c>
      <c r="CN328" s="419">
        <v>0</v>
      </c>
      <c r="CO328" s="419">
        <v>0</v>
      </c>
      <c r="CP328" s="419">
        <v>0</v>
      </c>
      <c r="CQ328" s="419">
        <v>0</v>
      </c>
      <c r="CR328" s="419">
        <v>0</v>
      </c>
      <c r="CS328" s="419">
        <v>0</v>
      </c>
      <c r="CT328" s="419">
        <v>0</v>
      </c>
      <c r="CU328" s="419">
        <v>0</v>
      </c>
      <c r="CV328" s="419">
        <v>0</v>
      </c>
      <c r="CW328" s="419">
        <v>0</v>
      </c>
      <c r="CX328" s="419">
        <v>0</v>
      </c>
      <c r="CY328" s="419">
        <v>0</v>
      </c>
      <c r="CZ328" s="419">
        <v>0</v>
      </c>
      <c r="DA328" s="419">
        <v>0</v>
      </c>
      <c r="DB328" s="419">
        <v>0</v>
      </c>
      <c r="DC328" s="419">
        <v>0</v>
      </c>
      <c r="DD328" s="419">
        <v>0</v>
      </c>
      <c r="DE328" s="419">
        <v>0</v>
      </c>
      <c r="DF328" s="419">
        <v>0</v>
      </c>
      <c r="DG328" s="419">
        <v>0</v>
      </c>
      <c r="DH328" s="419">
        <v>0</v>
      </c>
      <c r="DI328" s="419">
        <v>0</v>
      </c>
      <c r="DJ328" s="419">
        <v>0</v>
      </c>
    </row>
    <row r="329" spans="1:114" ht="16.7" hidden="1" customHeight="1">
      <c r="A329" s="423" t="s">
        <v>25</v>
      </c>
      <c r="B329" s="423">
        <v>1</v>
      </c>
      <c r="C329" s="418" t="s">
        <v>40</v>
      </c>
      <c r="D329" s="419">
        <v>0</v>
      </c>
      <c r="E329" s="419">
        <v>0</v>
      </c>
      <c r="F329" s="419">
        <v>204</v>
      </c>
      <c r="G329" s="419">
        <v>413</v>
      </c>
      <c r="H329" s="419">
        <v>626</v>
      </c>
      <c r="I329" s="419">
        <v>845</v>
      </c>
      <c r="J329" s="419">
        <v>1069</v>
      </c>
      <c r="K329" s="419">
        <v>1298</v>
      </c>
      <c r="L329" s="419">
        <v>1532</v>
      </c>
      <c r="M329" s="419">
        <v>1772</v>
      </c>
      <c r="N329" s="419">
        <v>2018</v>
      </c>
      <c r="O329" s="419">
        <v>2269</v>
      </c>
      <c r="P329" s="419">
        <v>2526</v>
      </c>
      <c r="Q329" s="419">
        <v>2789</v>
      </c>
      <c r="R329" s="419">
        <v>3059</v>
      </c>
      <c r="S329" s="419">
        <v>3335</v>
      </c>
      <c r="T329" s="419">
        <v>3619</v>
      </c>
      <c r="U329" s="419">
        <v>3909</v>
      </c>
      <c r="V329" s="419">
        <v>4208</v>
      </c>
      <c r="W329" s="419">
        <v>4514</v>
      </c>
      <c r="X329" s="419">
        <v>4828</v>
      </c>
      <c r="Y329" s="419">
        <v>4934</v>
      </c>
      <c r="Z329" s="419">
        <v>5042</v>
      </c>
      <c r="AA329" s="419">
        <v>5152</v>
      </c>
      <c r="AB329" s="419">
        <v>5263</v>
      </c>
      <c r="AC329" s="419">
        <v>5376</v>
      </c>
      <c r="AD329" s="419">
        <v>5489</v>
      </c>
      <c r="AE329" s="419">
        <v>5604</v>
      </c>
      <c r="AF329" s="419">
        <v>5720</v>
      </c>
      <c r="AG329" s="419">
        <v>5838</v>
      </c>
      <c r="AH329" s="419">
        <v>5956</v>
      </c>
      <c r="AI329" s="419">
        <v>6074</v>
      </c>
      <c r="AJ329" s="419">
        <v>6193</v>
      </c>
      <c r="AK329" s="419">
        <v>6312</v>
      </c>
      <c r="AL329" s="419">
        <v>6432</v>
      </c>
      <c r="AM329" s="419">
        <v>6551</v>
      </c>
      <c r="AN329" s="419">
        <v>6667</v>
      </c>
      <c r="AO329" s="419">
        <v>6783</v>
      </c>
      <c r="AP329" s="419">
        <v>6898</v>
      </c>
      <c r="AQ329" s="419">
        <v>7012</v>
      </c>
      <c r="AR329" s="419">
        <v>7125</v>
      </c>
      <c r="AS329" s="419">
        <v>7238</v>
      </c>
      <c r="AT329" s="419">
        <v>7349</v>
      </c>
      <c r="AU329" s="419">
        <v>7459</v>
      </c>
      <c r="AV329" s="419">
        <v>7568</v>
      </c>
      <c r="AW329" s="419">
        <v>7674</v>
      </c>
      <c r="AX329" s="419">
        <v>7779</v>
      </c>
      <c r="AY329" s="419">
        <v>7881</v>
      </c>
      <c r="AZ329" s="419">
        <v>7982</v>
      </c>
      <c r="BA329" s="419">
        <v>8080</v>
      </c>
      <c r="BB329" s="419">
        <v>8176</v>
      </c>
      <c r="BC329" s="419">
        <v>8270</v>
      </c>
      <c r="BD329" s="419">
        <v>8362</v>
      </c>
      <c r="BE329" s="419">
        <v>8450</v>
      </c>
      <c r="BF329" s="419">
        <v>8536</v>
      </c>
      <c r="BG329" s="419">
        <v>8620</v>
      </c>
      <c r="BH329" s="419">
        <v>8701</v>
      </c>
      <c r="BI329" s="419">
        <v>8778</v>
      </c>
      <c r="BJ329" s="419">
        <v>8852</v>
      </c>
      <c r="BK329" s="419">
        <v>8923</v>
      </c>
      <c r="BL329" s="419">
        <v>8992</v>
      </c>
      <c r="BM329" s="419">
        <v>9058</v>
      </c>
      <c r="BN329" s="419">
        <v>9121</v>
      </c>
      <c r="BO329" s="419">
        <v>9181</v>
      </c>
      <c r="BP329" s="419">
        <v>9239</v>
      </c>
      <c r="BQ329" s="419">
        <v>9293</v>
      </c>
      <c r="BR329" s="419">
        <v>9345</v>
      </c>
      <c r="BS329" s="419">
        <v>9393</v>
      </c>
      <c r="BT329" s="419">
        <v>9441</v>
      </c>
      <c r="BU329" s="419">
        <v>9487</v>
      </c>
      <c r="BV329" s="419">
        <v>9535</v>
      </c>
      <c r="BW329" s="419">
        <v>9589</v>
      </c>
      <c r="BX329" s="419">
        <v>9644</v>
      </c>
      <c r="BY329" s="419">
        <v>9709</v>
      </c>
      <c r="BZ329" s="419">
        <v>9807</v>
      </c>
      <c r="CA329" s="419">
        <v>0</v>
      </c>
      <c r="CB329" s="419">
        <v>0</v>
      </c>
      <c r="CC329" s="419">
        <v>0</v>
      </c>
      <c r="CD329" s="419">
        <v>0</v>
      </c>
      <c r="CE329" s="419">
        <v>0</v>
      </c>
      <c r="CF329" s="419">
        <v>0</v>
      </c>
      <c r="CG329" s="419">
        <v>0</v>
      </c>
      <c r="CH329" s="419">
        <v>0</v>
      </c>
      <c r="CI329" s="419">
        <v>0</v>
      </c>
      <c r="CJ329" s="419">
        <v>0</v>
      </c>
      <c r="CK329" s="419">
        <v>0</v>
      </c>
      <c r="CL329" s="419">
        <v>0</v>
      </c>
      <c r="CM329" s="419">
        <v>0</v>
      </c>
      <c r="CN329" s="419">
        <v>0</v>
      </c>
      <c r="CO329" s="419">
        <v>0</v>
      </c>
      <c r="CP329" s="419">
        <v>0</v>
      </c>
      <c r="CQ329" s="419">
        <v>0</v>
      </c>
      <c r="CR329" s="419">
        <v>0</v>
      </c>
      <c r="CS329" s="419">
        <v>0</v>
      </c>
      <c r="CT329" s="419">
        <v>0</v>
      </c>
      <c r="CU329" s="419">
        <v>0</v>
      </c>
      <c r="CV329" s="419">
        <v>0</v>
      </c>
      <c r="CW329" s="419">
        <v>0</v>
      </c>
      <c r="CX329" s="419">
        <v>0</v>
      </c>
      <c r="CY329" s="419">
        <v>0</v>
      </c>
      <c r="CZ329" s="419">
        <v>0</v>
      </c>
      <c r="DA329" s="419">
        <v>0</v>
      </c>
      <c r="DB329" s="419">
        <v>0</v>
      </c>
      <c r="DC329" s="419">
        <v>0</v>
      </c>
      <c r="DD329" s="419">
        <v>0</v>
      </c>
      <c r="DE329" s="419">
        <v>0</v>
      </c>
      <c r="DF329" s="419">
        <v>0</v>
      </c>
      <c r="DG329" s="419">
        <v>0</v>
      </c>
      <c r="DH329" s="419">
        <v>0</v>
      </c>
      <c r="DI329" s="419">
        <v>0</v>
      </c>
      <c r="DJ329" s="419">
        <v>0</v>
      </c>
    </row>
    <row r="330" spans="1:114" ht="16.7" hidden="1" customHeight="1">
      <c r="A330" s="423" t="s">
        <v>25</v>
      </c>
      <c r="B330" s="423">
        <v>1</v>
      </c>
      <c r="C330" s="418" t="s">
        <v>41</v>
      </c>
      <c r="D330" s="419">
        <v>0</v>
      </c>
      <c r="E330" s="419">
        <v>0</v>
      </c>
      <c r="F330" s="419">
        <v>209</v>
      </c>
      <c r="G330" s="419">
        <v>422</v>
      </c>
      <c r="H330" s="419">
        <v>640</v>
      </c>
      <c r="I330" s="419">
        <v>864</v>
      </c>
      <c r="J330" s="419">
        <v>1093</v>
      </c>
      <c r="K330" s="419">
        <v>1327</v>
      </c>
      <c r="L330" s="419">
        <v>1566</v>
      </c>
      <c r="M330" s="419">
        <v>1812</v>
      </c>
      <c r="N330" s="419">
        <v>2062</v>
      </c>
      <c r="O330" s="419">
        <v>2319</v>
      </c>
      <c r="P330" s="419">
        <v>2581</v>
      </c>
      <c r="Q330" s="419">
        <v>2850</v>
      </c>
      <c r="R330" s="419">
        <v>3126</v>
      </c>
      <c r="S330" s="419">
        <v>3408</v>
      </c>
      <c r="T330" s="419">
        <v>3698</v>
      </c>
      <c r="U330" s="419">
        <v>3996</v>
      </c>
      <c r="V330" s="419">
        <v>4301</v>
      </c>
      <c r="W330" s="419">
        <v>4614</v>
      </c>
      <c r="X330" s="419">
        <v>4934</v>
      </c>
      <c r="Y330" s="419">
        <v>5042</v>
      </c>
      <c r="Z330" s="419">
        <v>5152</v>
      </c>
      <c r="AA330" s="419">
        <v>5263</v>
      </c>
      <c r="AB330" s="419">
        <v>5376</v>
      </c>
      <c r="AC330" s="419">
        <v>5489</v>
      </c>
      <c r="AD330" s="419">
        <v>5604</v>
      </c>
      <c r="AE330" s="419">
        <v>5720</v>
      </c>
      <c r="AF330" s="419">
        <v>5838</v>
      </c>
      <c r="AG330" s="419">
        <v>5956</v>
      </c>
      <c r="AH330" s="419">
        <v>6074</v>
      </c>
      <c r="AI330" s="419">
        <v>6193</v>
      </c>
      <c r="AJ330" s="419">
        <v>6312</v>
      </c>
      <c r="AK330" s="419">
        <v>6432</v>
      </c>
      <c r="AL330" s="419">
        <v>6551</v>
      </c>
      <c r="AM330" s="419">
        <v>6667</v>
      </c>
      <c r="AN330" s="419">
        <v>6783</v>
      </c>
      <c r="AO330" s="419">
        <v>6898</v>
      </c>
      <c r="AP330" s="419">
        <v>7012</v>
      </c>
      <c r="AQ330" s="419">
        <v>7125</v>
      </c>
      <c r="AR330" s="419">
        <v>7238</v>
      </c>
      <c r="AS330" s="419">
        <v>7349</v>
      </c>
      <c r="AT330" s="419">
        <v>7459</v>
      </c>
      <c r="AU330" s="419">
        <v>7568</v>
      </c>
      <c r="AV330" s="419">
        <v>7674</v>
      </c>
      <c r="AW330" s="419">
        <v>7779</v>
      </c>
      <c r="AX330" s="419">
        <v>7881</v>
      </c>
      <c r="AY330" s="419">
        <v>7982</v>
      </c>
      <c r="AZ330" s="419">
        <v>8080</v>
      </c>
      <c r="BA330" s="419">
        <v>8176</v>
      </c>
      <c r="BB330" s="419">
        <v>8270</v>
      </c>
      <c r="BC330" s="419">
        <v>8362</v>
      </c>
      <c r="BD330" s="419">
        <v>8450</v>
      </c>
      <c r="BE330" s="419">
        <v>8536</v>
      </c>
      <c r="BF330" s="419">
        <v>8620</v>
      </c>
      <c r="BG330" s="419">
        <v>8701</v>
      </c>
      <c r="BH330" s="419">
        <v>8778</v>
      </c>
      <c r="BI330" s="419">
        <v>8852</v>
      </c>
      <c r="BJ330" s="419">
        <v>8923</v>
      </c>
      <c r="BK330" s="419">
        <v>8992</v>
      </c>
      <c r="BL330" s="419">
        <v>9058</v>
      </c>
      <c r="BM330" s="419">
        <v>9121</v>
      </c>
      <c r="BN330" s="419">
        <v>9181</v>
      </c>
      <c r="BO330" s="419">
        <v>9239</v>
      </c>
      <c r="BP330" s="419">
        <v>9293</v>
      </c>
      <c r="BQ330" s="419">
        <v>9345</v>
      </c>
      <c r="BR330" s="419">
        <v>9393</v>
      </c>
      <c r="BS330" s="419">
        <v>9441</v>
      </c>
      <c r="BT330" s="419">
        <v>9487</v>
      </c>
      <c r="BU330" s="419">
        <v>9535</v>
      </c>
      <c r="BV330" s="419">
        <v>9589</v>
      </c>
      <c r="BW330" s="419">
        <v>9644</v>
      </c>
      <c r="BX330" s="419">
        <v>9709</v>
      </c>
      <c r="BY330" s="419">
        <v>9807</v>
      </c>
      <c r="BZ330" s="419">
        <v>0</v>
      </c>
      <c r="CA330" s="419">
        <v>0</v>
      </c>
      <c r="CB330" s="419">
        <v>0</v>
      </c>
      <c r="CC330" s="419">
        <v>0</v>
      </c>
      <c r="CD330" s="419">
        <v>0</v>
      </c>
      <c r="CE330" s="419">
        <v>0</v>
      </c>
      <c r="CF330" s="419">
        <v>0</v>
      </c>
      <c r="CG330" s="419">
        <v>0</v>
      </c>
      <c r="CH330" s="419">
        <v>0</v>
      </c>
      <c r="CI330" s="419">
        <v>0</v>
      </c>
      <c r="CJ330" s="419">
        <v>0</v>
      </c>
      <c r="CK330" s="419">
        <v>0</v>
      </c>
      <c r="CL330" s="419">
        <v>0</v>
      </c>
      <c r="CM330" s="419">
        <v>0</v>
      </c>
      <c r="CN330" s="419">
        <v>0</v>
      </c>
      <c r="CO330" s="419">
        <v>0</v>
      </c>
      <c r="CP330" s="419">
        <v>0</v>
      </c>
      <c r="CQ330" s="419">
        <v>0</v>
      </c>
      <c r="CR330" s="419">
        <v>0</v>
      </c>
      <c r="CS330" s="419">
        <v>0</v>
      </c>
      <c r="CT330" s="419">
        <v>0</v>
      </c>
      <c r="CU330" s="419">
        <v>0</v>
      </c>
      <c r="CV330" s="419">
        <v>0</v>
      </c>
      <c r="CW330" s="419">
        <v>0</v>
      </c>
      <c r="CX330" s="419">
        <v>0</v>
      </c>
      <c r="CY330" s="419">
        <v>0</v>
      </c>
      <c r="CZ330" s="419">
        <v>0</v>
      </c>
      <c r="DA330" s="419">
        <v>0</v>
      </c>
      <c r="DB330" s="419">
        <v>0</v>
      </c>
      <c r="DC330" s="419">
        <v>0</v>
      </c>
      <c r="DD330" s="419">
        <v>0</v>
      </c>
      <c r="DE330" s="419">
        <v>0</v>
      </c>
      <c r="DF330" s="419">
        <v>0</v>
      </c>
      <c r="DG330" s="419">
        <v>0</v>
      </c>
      <c r="DH330" s="419">
        <v>0</v>
      </c>
      <c r="DI330" s="419">
        <v>0</v>
      </c>
      <c r="DJ330" s="419">
        <v>0</v>
      </c>
    </row>
    <row r="331" spans="1:114" ht="16.7" hidden="1" customHeight="1">
      <c r="A331" s="423" t="s">
        <v>25</v>
      </c>
      <c r="B331" s="423">
        <v>1</v>
      </c>
      <c r="C331" s="418" t="s">
        <v>42</v>
      </c>
      <c r="D331" s="419">
        <v>0</v>
      </c>
      <c r="E331" s="419">
        <v>0</v>
      </c>
      <c r="F331" s="419">
        <v>213</v>
      </c>
      <c r="G331" s="419">
        <v>432</v>
      </c>
      <c r="H331" s="419">
        <v>655</v>
      </c>
      <c r="I331" s="419">
        <v>883</v>
      </c>
      <c r="J331" s="419">
        <v>1117</v>
      </c>
      <c r="K331" s="419">
        <v>1356</v>
      </c>
      <c r="L331" s="419">
        <v>1601</v>
      </c>
      <c r="M331" s="419">
        <v>1851</v>
      </c>
      <c r="N331" s="419">
        <v>2107</v>
      </c>
      <c r="O331" s="419">
        <v>2369</v>
      </c>
      <c r="P331" s="419">
        <v>2637</v>
      </c>
      <c r="Q331" s="419">
        <v>2912</v>
      </c>
      <c r="R331" s="419">
        <v>3194</v>
      </c>
      <c r="S331" s="419">
        <v>3483</v>
      </c>
      <c r="T331" s="419">
        <v>3779</v>
      </c>
      <c r="U331" s="419">
        <v>4083</v>
      </c>
      <c r="V331" s="419">
        <v>4395</v>
      </c>
      <c r="W331" s="419">
        <v>4714</v>
      </c>
      <c r="X331" s="419">
        <v>5042</v>
      </c>
      <c r="Y331" s="419">
        <v>5152</v>
      </c>
      <c r="Z331" s="419">
        <v>5263</v>
      </c>
      <c r="AA331" s="419">
        <v>5376</v>
      </c>
      <c r="AB331" s="419">
        <v>5489</v>
      </c>
      <c r="AC331" s="419">
        <v>5604</v>
      </c>
      <c r="AD331" s="419">
        <v>5720</v>
      </c>
      <c r="AE331" s="419">
        <v>5838</v>
      </c>
      <c r="AF331" s="419">
        <v>5956</v>
      </c>
      <c r="AG331" s="419">
        <v>6074</v>
      </c>
      <c r="AH331" s="419">
        <v>6193</v>
      </c>
      <c r="AI331" s="419">
        <v>6312</v>
      </c>
      <c r="AJ331" s="419">
        <v>6432</v>
      </c>
      <c r="AK331" s="419">
        <v>6551</v>
      </c>
      <c r="AL331" s="419">
        <v>6667</v>
      </c>
      <c r="AM331" s="419">
        <v>6783</v>
      </c>
      <c r="AN331" s="419">
        <v>6898</v>
      </c>
      <c r="AO331" s="419">
        <v>7012</v>
      </c>
      <c r="AP331" s="419">
        <v>7125</v>
      </c>
      <c r="AQ331" s="419">
        <v>7238</v>
      </c>
      <c r="AR331" s="419">
        <v>7349</v>
      </c>
      <c r="AS331" s="419">
        <v>7459</v>
      </c>
      <c r="AT331" s="419">
        <v>7568</v>
      </c>
      <c r="AU331" s="419">
        <v>7674</v>
      </c>
      <c r="AV331" s="419">
        <v>7779</v>
      </c>
      <c r="AW331" s="419">
        <v>7881</v>
      </c>
      <c r="AX331" s="419">
        <v>7982</v>
      </c>
      <c r="AY331" s="419">
        <v>8080</v>
      </c>
      <c r="AZ331" s="419">
        <v>8176</v>
      </c>
      <c r="BA331" s="419">
        <v>8270</v>
      </c>
      <c r="BB331" s="419">
        <v>8362</v>
      </c>
      <c r="BC331" s="419">
        <v>8450</v>
      </c>
      <c r="BD331" s="419">
        <v>8536</v>
      </c>
      <c r="BE331" s="419">
        <v>8620</v>
      </c>
      <c r="BF331" s="419">
        <v>8701</v>
      </c>
      <c r="BG331" s="419">
        <v>8778</v>
      </c>
      <c r="BH331" s="419">
        <v>8852</v>
      </c>
      <c r="BI331" s="419">
        <v>8923</v>
      </c>
      <c r="BJ331" s="419">
        <v>8992</v>
      </c>
      <c r="BK331" s="419">
        <v>9058</v>
      </c>
      <c r="BL331" s="419">
        <v>9121</v>
      </c>
      <c r="BM331" s="419">
        <v>9181</v>
      </c>
      <c r="BN331" s="419">
        <v>9239</v>
      </c>
      <c r="BO331" s="419">
        <v>9293</v>
      </c>
      <c r="BP331" s="419">
        <v>9345</v>
      </c>
      <c r="BQ331" s="419">
        <v>9393</v>
      </c>
      <c r="BR331" s="419">
        <v>9441</v>
      </c>
      <c r="BS331" s="419">
        <v>9487</v>
      </c>
      <c r="BT331" s="419">
        <v>9535</v>
      </c>
      <c r="BU331" s="419">
        <v>9589</v>
      </c>
      <c r="BV331" s="419">
        <v>9644</v>
      </c>
      <c r="BW331" s="419">
        <v>9709</v>
      </c>
      <c r="BX331" s="419">
        <v>9807</v>
      </c>
      <c r="BY331" s="419">
        <v>0</v>
      </c>
      <c r="BZ331" s="419">
        <v>0</v>
      </c>
      <c r="CA331" s="419">
        <v>0</v>
      </c>
      <c r="CB331" s="419">
        <v>0</v>
      </c>
      <c r="CC331" s="419">
        <v>0</v>
      </c>
      <c r="CD331" s="419">
        <v>0</v>
      </c>
      <c r="CE331" s="419">
        <v>0</v>
      </c>
      <c r="CF331" s="419">
        <v>0</v>
      </c>
      <c r="CG331" s="419">
        <v>0</v>
      </c>
      <c r="CH331" s="419">
        <v>0</v>
      </c>
      <c r="CI331" s="419">
        <v>0</v>
      </c>
      <c r="CJ331" s="419">
        <v>0</v>
      </c>
      <c r="CK331" s="419">
        <v>0</v>
      </c>
      <c r="CL331" s="419">
        <v>0</v>
      </c>
      <c r="CM331" s="419">
        <v>0</v>
      </c>
      <c r="CN331" s="419">
        <v>0</v>
      </c>
      <c r="CO331" s="419">
        <v>0</v>
      </c>
      <c r="CP331" s="419">
        <v>0</v>
      </c>
      <c r="CQ331" s="419">
        <v>0</v>
      </c>
      <c r="CR331" s="419">
        <v>0</v>
      </c>
      <c r="CS331" s="419">
        <v>0</v>
      </c>
      <c r="CT331" s="419">
        <v>0</v>
      </c>
      <c r="CU331" s="419">
        <v>0</v>
      </c>
      <c r="CV331" s="419">
        <v>0</v>
      </c>
      <c r="CW331" s="419">
        <v>0</v>
      </c>
      <c r="CX331" s="419">
        <v>0</v>
      </c>
      <c r="CY331" s="419">
        <v>0</v>
      </c>
      <c r="CZ331" s="419">
        <v>0</v>
      </c>
      <c r="DA331" s="419">
        <v>0</v>
      </c>
      <c r="DB331" s="419">
        <v>0</v>
      </c>
      <c r="DC331" s="419">
        <v>0</v>
      </c>
      <c r="DD331" s="419">
        <v>0</v>
      </c>
      <c r="DE331" s="419">
        <v>0</v>
      </c>
      <c r="DF331" s="419">
        <v>0</v>
      </c>
      <c r="DG331" s="419">
        <v>0</v>
      </c>
      <c r="DH331" s="419">
        <v>0</v>
      </c>
      <c r="DI331" s="419">
        <v>0</v>
      </c>
      <c r="DJ331" s="419">
        <v>0</v>
      </c>
    </row>
    <row r="332" spans="1:114" ht="16.7" hidden="1" customHeight="1">
      <c r="A332" s="423" t="s">
        <v>25</v>
      </c>
      <c r="B332" s="423">
        <v>1</v>
      </c>
      <c r="C332" s="418" t="s">
        <v>43</v>
      </c>
      <c r="D332" s="419">
        <v>0</v>
      </c>
      <c r="E332" s="419">
        <v>0</v>
      </c>
      <c r="F332" s="419">
        <v>218</v>
      </c>
      <c r="G332" s="419">
        <v>441</v>
      </c>
      <c r="H332" s="419">
        <v>669</v>
      </c>
      <c r="I332" s="419">
        <v>903</v>
      </c>
      <c r="J332" s="419">
        <v>1142</v>
      </c>
      <c r="K332" s="419">
        <v>1386</v>
      </c>
      <c r="L332" s="419">
        <v>1636</v>
      </c>
      <c r="M332" s="419">
        <v>1891</v>
      </c>
      <c r="N332" s="419">
        <v>2152</v>
      </c>
      <c r="O332" s="419">
        <v>2420</v>
      </c>
      <c r="P332" s="419">
        <v>2694</v>
      </c>
      <c r="Q332" s="419">
        <v>2975</v>
      </c>
      <c r="R332" s="419">
        <v>3263</v>
      </c>
      <c r="S332" s="419">
        <v>3559</v>
      </c>
      <c r="T332" s="419">
        <v>3862</v>
      </c>
      <c r="U332" s="419">
        <v>4172</v>
      </c>
      <c r="V332" s="419">
        <v>4490</v>
      </c>
      <c r="W332" s="419">
        <v>4817</v>
      </c>
      <c r="X332" s="419">
        <v>5152</v>
      </c>
      <c r="Y332" s="419">
        <v>5263</v>
      </c>
      <c r="Z332" s="419">
        <v>5376</v>
      </c>
      <c r="AA332" s="419">
        <v>5489</v>
      </c>
      <c r="AB332" s="419">
        <v>5604</v>
      </c>
      <c r="AC332" s="419">
        <v>5720</v>
      </c>
      <c r="AD332" s="419">
        <v>5838</v>
      </c>
      <c r="AE332" s="419">
        <v>5956</v>
      </c>
      <c r="AF332" s="419">
        <v>6074</v>
      </c>
      <c r="AG332" s="419">
        <v>6193</v>
      </c>
      <c r="AH332" s="419">
        <v>6312</v>
      </c>
      <c r="AI332" s="419">
        <v>6432</v>
      </c>
      <c r="AJ332" s="419">
        <v>6551</v>
      </c>
      <c r="AK332" s="419">
        <v>6667</v>
      </c>
      <c r="AL332" s="419">
        <v>6783</v>
      </c>
      <c r="AM332" s="419">
        <v>6898</v>
      </c>
      <c r="AN332" s="419">
        <v>7012</v>
      </c>
      <c r="AO332" s="419">
        <v>7125</v>
      </c>
      <c r="AP332" s="419">
        <v>7238</v>
      </c>
      <c r="AQ332" s="419">
        <v>7349</v>
      </c>
      <c r="AR332" s="419">
        <v>7459</v>
      </c>
      <c r="AS332" s="419">
        <v>7568</v>
      </c>
      <c r="AT332" s="419">
        <v>7674</v>
      </c>
      <c r="AU332" s="419">
        <v>7779</v>
      </c>
      <c r="AV332" s="419">
        <v>7881</v>
      </c>
      <c r="AW332" s="419">
        <v>7982</v>
      </c>
      <c r="AX332" s="419">
        <v>8080</v>
      </c>
      <c r="AY332" s="419">
        <v>8176</v>
      </c>
      <c r="AZ332" s="419">
        <v>8270</v>
      </c>
      <c r="BA332" s="419">
        <v>8362</v>
      </c>
      <c r="BB332" s="419">
        <v>8450</v>
      </c>
      <c r="BC332" s="419">
        <v>8536</v>
      </c>
      <c r="BD332" s="419">
        <v>8620</v>
      </c>
      <c r="BE332" s="419">
        <v>8701</v>
      </c>
      <c r="BF332" s="419">
        <v>8778</v>
      </c>
      <c r="BG332" s="419">
        <v>8852</v>
      </c>
      <c r="BH332" s="419">
        <v>8923</v>
      </c>
      <c r="BI332" s="419">
        <v>8992</v>
      </c>
      <c r="BJ332" s="419">
        <v>9058</v>
      </c>
      <c r="BK332" s="419">
        <v>9121</v>
      </c>
      <c r="BL332" s="419">
        <v>9181</v>
      </c>
      <c r="BM332" s="419">
        <v>9239</v>
      </c>
      <c r="BN332" s="419">
        <v>9293</v>
      </c>
      <c r="BO332" s="419">
        <v>9345</v>
      </c>
      <c r="BP332" s="419">
        <v>9393</v>
      </c>
      <c r="BQ332" s="419">
        <v>9441</v>
      </c>
      <c r="BR332" s="419">
        <v>9487</v>
      </c>
      <c r="BS332" s="419">
        <v>9535</v>
      </c>
      <c r="BT332" s="419">
        <v>9589</v>
      </c>
      <c r="BU332" s="419">
        <v>9644</v>
      </c>
      <c r="BV332" s="419">
        <v>9709</v>
      </c>
      <c r="BW332" s="419">
        <v>9807</v>
      </c>
      <c r="BX332" s="419">
        <v>0</v>
      </c>
      <c r="BY332" s="419">
        <v>0</v>
      </c>
      <c r="BZ332" s="419">
        <v>0</v>
      </c>
      <c r="CA332" s="419">
        <v>0</v>
      </c>
      <c r="CB332" s="419">
        <v>0</v>
      </c>
      <c r="CC332" s="419">
        <v>0</v>
      </c>
      <c r="CD332" s="419">
        <v>0</v>
      </c>
      <c r="CE332" s="419">
        <v>0</v>
      </c>
      <c r="CF332" s="419">
        <v>0</v>
      </c>
      <c r="CG332" s="419">
        <v>0</v>
      </c>
      <c r="CH332" s="419">
        <v>0</v>
      </c>
      <c r="CI332" s="419">
        <v>0</v>
      </c>
      <c r="CJ332" s="419">
        <v>0</v>
      </c>
      <c r="CK332" s="419">
        <v>0</v>
      </c>
      <c r="CL332" s="419">
        <v>0</v>
      </c>
      <c r="CM332" s="419">
        <v>0</v>
      </c>
      <c r="CN332" s="419">
        <v>0</v>
      </c>
      <c r="CO332" s="419">
        <v>0</v>
      </c>
      <c r="CP332" s="419">
        <v>0</v>
      </c>
      <c r="CQ332" s="419">
        <v>0</v>
      </c>
      <c r="CR332" s="419">
        <v>0</v>
      </c>
      <c r="CS332" s="419">
        <v>0</v>
      </c>
      <c r="CT332" s="419">
        <v>0</v>
      </c>
      <c r="CU332" s="419">
        <v>0</v>
      </c>
      <c r="CV332" s="419">
        <v>0</v>
      </c>
      <c r="CW332" s="419">
        <v>0</v>
      </c>
      <c r="CX332" s="419">
        <v>0</v>
      </c>
      <c r="CY332" s="419">
        <v>0</v>
      </c>
      <c r="CZ332" s="419">
        <v>0</v>
      </c>
      <c r="DA332" s="419">
        <v>0</v>
      </c>
      <c r="DB332" s="419">
        <v>0</v>
      </c>
      <c r="DC332" s="419">
        <v>0</v>
      </c>
      <c r="DD332" s="419">
        <v>0</v>
      </c>
      <c r="DE332" s="419">
        <v>0</v>
      </c>
      <c r="DF332" s="419">
        <v>0</v>
      </c>
      <c r="DG332" s="419">
        <v>0</v>
      </c>
      <c r="DH332" s="419">
        <v>0</v>
      </c>
      <c r="DI332" s="419">
        <v>0</v>
      </c>
      <c r="DJ332" s="419">
        <v>0</v>
      </c>
    </row>
    <row r="333" spans="1:114" ht="16.7" hidden="1" customHeight="1">
      <c r="A333" s="423" t="s">
        <v>25</v>
      </c>
      <c r="B333" s="423">
        <v>1</v>
      </c>
      <c r="C333" s="418" t="s">
        <v>44</v>
      </c>
      <c r="D333" s="419">
        <v>0</v>
      </c>
      <c r="E333" s="419">
        <v>0</v>
      </c>
      <c r="F333" s="419">
        <v>223</v>
      </c>
      <c r="G333" s="419">
        <v>451</v>
      </c>
      <c r="H333" s="419">
        <v>684</v>
      </c>
      <c r="I333" s="419">
        <v>922</v>
      </c>
      <c r="J333" s="419">
        <v>1167</v>
      </c>
      <c r="K333" s="419">
        <v>1415</v>
      </c>
      <c r="L333" s="419">
        <v>1670</v>
      </c>
      <c r="M333" s="419">
        <v>1931</v>
      </c>
      <c r="N333" s="419">
        <v>2198</v>
      </c>
      <c r="O333" s="419">
        <v>2472</v>
      </c>
      <c r="P333" s="419">
        <v>2752</v>
      </c>
      <c r="Q333" s="419">
        <v>3039</v>
      </c>
      <c r="R333" s="419">
        <v>3334</v>
      </c>
      <c r="S333" s="419">
        <v>3635</v>
      </c>
      <c r="T333" s="419">
        <v>3945</v>
      </c>
      <c r="U333" s="419">
        <v>4262</v>
      </c>
      <c r="V333" s="419">
        <v>4587</v>
      </c>
      <c r="W333" s="419">
        <v>4920</v>
      </c>
      <c r="X333" s="419">
        <v>5263</v>
      </c>
      <c r="Y333" s="419">
        <v>5376</v>
      </c>
      <c r="Z333" s="419">
        <v>5489</v>
      </c>
      <c r="AA333" s="419">
        <v>5604</v>
      </c>
      <c r="AB333" s="419">
        <v>5720</v>
      </c>
      <c r="AC333" s="419">
        <v>5838</v>
      </c>
      <c r="AD333" s="419">
        <v>5956</v>
      </c>
      <c r="AE333" s="419">
        <v>6074</v>
      </c>
      <c r="AF333" s="419">
        <v>6193</v>
      </c>
      <c r="AG333" s="419">
        <v>6312</v>
      </c>
      <c r="AH333" s="419">
        <v>6432</v>
      </c>
      <c r="AI333" s="419">
        <v>6551</v>
      </c>
      <c r="AJ333" s="419">
        <v>6667</v>
      </c>
      <c r="AK333" s="419">
        <v>6783</v>
      </c>
      <c r="AL333" s="419">
        <v>6898</v>
      </c>
      <c r="AM333" s="419">
        <v>7012</v>
      </c>
      <c r="AN333" s="419">
        <v>7125</v>
      </c>
      <c r="AO333" s="419">
        <v>7238</v>
      </c>
      <c r="AP333" s="419">
        <v>7349</v>
      </c>
      <c r="AQ333" s="419">
        <v>7459</v>
      </c>
      <c r="AR333" s="419">
        <v>7568</v>
      </c>
      <c r="AS333" s="419">
        <v>7674</v>
      </c>
      <c r="AT333" s="419">
        <v>7779</v>
      </c>
      <c r="AU333" s="419">
        <v>7881</v>
      </c>
      <c r="AV333" s="419">
        <v>7982</v>
      </c>
      <c r="AW333" s="419">
        <v>8080</v>
      </c>
      <c r="AX333" s="419">
        <v>8176</v>
      </c>
      <c r="AY333" s="419">
        <v>8270</v>
      </c>
      <c r="AZ333" s="419">
        <v>8362</v>
      </c>
      <c r="BA333" s="419">
        <v>8450</v>
      </c>
      <c r="BB333" s="419">
        <v>8536</v>
      </c>
      <c r="BC333" s="419">
        <v>8620</v>
      </c>
      <c r="BD333" s="419">
        <v>8701</v>
      </c>
      <c r="BE333" s="419">
        <v>8778</v>
      </c>
      <c r="BF333" s="419">
        <v>8852</v>
      </c>
      <c r="BG333" s="419">
        <v>8923</v>
      </c>
      <c r="BH333" s="419">
        <v>8992</v>
      </c>
      <c r="BI333" s="419">
        <v>9058</v>
      </c>
      <c r="BJ333" s="419">
        <v>9121</v>
      </c>
      <c r="BK333" s="419">
        <v>9181</v>
      </c>
      <c r="BL333" s="419">
        <v>9239</v>
      </c>
      <c r="BM333" s="419">
        <v>9293</v>
      </c>
      <c r="BN333" s="419">
        <v>9345</v>
      </c>
      <c r="BO333" s="419">
        <v>9393</v>
      </c>
      <c r="BP333" s="419">
        <v>9441</v>
      </c>
      <c r="BQ333" s="419">
        <v>9487</v>
      </c>
      <c r="BR333" s="419">
        <v>9535</v>
      </c>
      <c r="BS333" s="419">
        <v>9589</v>
      </c>
      <c r="BT333" s="419">
        <v>9644</v>
      </c>
      <c r="BU333" s="419">
        <v>9709</v>
      </c>
      <c r="BV333" s="419">
        <v>9807</v>
      </c>
      <c r="BW333" s="419">
        <v>0</v>
      </c>
      <c r="BX333" s="419">
        <v>0</v>
      </c>
      <c r="BY333" s="419">
        <v>0</v>
      </c>
      <c r="BZ333" s="419">
        <v>0</v>
      </c>
      <c r="CA333" s="419">
        <v>0</v>
      </c>
      <c r="CB333" s="419">
        <v>0</v>
      </c>
      <c r="CC333" s="419">
        <v>0</v>
      </c>
      <c r="CD333" s="419">
        <v>0</v>
      </c>
      <c r="CE333" s="419">
        <v>0</v>
      </c>
      <c r="CF333" s="419">
        <v>0</v>
      </c>
      <c r="CG333" s="419">
        <v>0</v>
      </c>
      <c r="CH333" s="419">
        <v>0</v>
      </c>
      <c r="CI333" s="419">
        <v>0</v>
      </c>
      <c r="CJ333" s="419">
        <v>0</v>
      </c>
      <c r="CK333" s="419">
        <v>0</v>
      </c>
      <c r="CL333" s="419">
        <v>0</v>
      </c>
      <c r="CM333" s="419">
        <v>0</v>
      </c>
      <c r="CN333" s="419">
        <v>0</v>
      </c>
      <c r="CO333" s="419">
        <v>0</v>
      </c>
      <c r="CP333" s="419">
        <v>0</v>
      </c>
      <c r="CQ333" s="419">
        <v>0</v>
      </c>
      <c r="CR333" s="419">
        <v>0</v>
      </c>
      <c r="CS333" s="419">
        <v>0</v>
      </c>
      <c r="CT333" s="419">
        <v>0</v>
      </c>
      <c r="CU333" s="419">
        <v>0</v>
      </c>
      <c r="CV333" s="419">
        <v>0</v>
      </c>
      <c r="CW333" s="419">
        <v>0</v>
      </c>
      <c r="CX333" s="419">
        <v>0</v>
      </c>
      <c r="CY333" s="419">
        <v>0</v>
      </c>
      <c r="CZ333" s="419">
        <v>0</v>
      </c>
      <c r="DA333" s="419">
        <v>0</v>
      </c>
      <c r="DB333" s="419">
        <v>0</v>
      </c>
      <c r="DC333" s="419">
        <v>0</v>
      </c>
      <c r="DD333" s="419">
        <v>0</v>
      </c>
      <c r="DE333" s="419">
        <v>0</v>
      </c>
      <c r="DF333" s="419">
        <v>0</v>
      </c>
      <c r="DG333" s="419">
        <v>0</v>
      </c>
      <c r="DH333" s="419">
        <v>0</v>
      </c>
      <c r="DI333" s="419">
        <v>0</v>
      </c>
      <c r="DJ333" s="419">
        <v>0</v>
      </c>
    </row>
    <row r="334" spans="1:114" ht="16.7" hidden="1" customHeight="1">
      <c r="A334" s="423" t="s">
        <v>25</v>
      </c>
      <c r="B334" s="423">
        <v>1</v>
      </c>
      <c r="C334" s="418" t="s">
        <v>45</v>
      </c>
      <c r="D334" s="419">
        <v>0</v>
      </c>
      <c r="E334" s="419">
        <v>0</v>
      </c>
      <c r="F334" s="419">
        <v>228</v>
      </c>
      <c r="G334" s="419">
        <v>461</v>
      </c>
      <c r="H334" s="419">
        <v>699</v>
      </c>
      <c r="I334" s="419">
        <v>943</v>
      </c>
      <c r="J334" s="419">
        <v>1191</v>
      </c>
      <c r="K334" s="419">
        <v>1445</v>
      </c>
      <c r="L334" s="419">
        <v>1706</v>
      </c>
      <c r="M334" s="419">
        <v>1972</v>
      </c>
      <c r="N334" s="419">
        <v>2245</v>
      </c>
      <c r="O334" s="419">
        <v>2524</v>
      </c>
      <c r="P334" s="419">
        <v>2811</v>
      </c>
      <c r="Q334" s="419">
        <v>3104</v>
      </c>
      <c r="R334" s="419">
        <v>3405</v>
      </c>
      <c r="S334" s="419">
        <v>3713</v>
      </c>
      <c r="T334" s="419">
        <v>4029</v>
      </c>
      <c r="U334" s="419">
        <v>4352</v>
      </c>
      <c r="V334" s="419">
        <v>4685</v>
      </c>
      <c r="W334" s="419">
        <v>5026</v>
      </c>
      <c r="X334" s="419">
        <v>5376</v>
      </c>
      <c r="Y334" s="419">
        <v>5489</v>
      </c>
      <c r="Z334" s="419">
        <v>5604</v>
      </c>
      <c r="AA334" s="419">
        <v>5720</v>
      </c>
      <c r="AB334" s="419">
        <v>5838</v>
      </c>
      <c r="AC334" s="419">
        <v>5956</v>
      </c>
      <c r="AD334" s="419">
        <v>6074</v>
      </c>
      <c r="AE334" s="419">
        <v>6193</v>
      </c>
      <c r="AF334" s="419">
        <v>6312</v>
      </c>
      <c r="AG334" s="419">
        <v>6432</v>
      </c>
      <c r="AH334" s="419">
        <v>6551</v>
      </c>
      <c r="AI334" s="419">
        <v>6667</v>
      </c>
      <c r="AJ334" s="419">
        <v>6783</v>
      </c>
      <c r="AK334" s="419">
        <v>6898</v>
      </c>
      <c r="AL334" s="419">
        <v>7012</v>
      </c>
      <c r="AM334" s="419">
        <v>7125</v>
      </c>
      <c r="AN334" s="419">
        <v>7238</v>
      </c>
      <c r="AO334" s="419">
        <v>7349</v>
      </c>
      <c r="AP334" s="419">
        <v>7459</v>
      </c>
      <c r="AQ334" s="419">
        <v>7568</v>
      </c>
      <c r="AR334" s="419">
        <v>7674</v>
      </c>
      <c r="AS334" s="419">
        <v>7779</v>
      </c>
      <c r="AT334" s="419">
        <v>7881</v>
      </c>
      <c r="AU334" s="419">
        <v>7982</v>
      </c>
      <c r="AV334" s="419">
        <v>8080</v>
      </c>
      <c r="AW334" s="419">
        <v>8176</v>
      </c>
      <c r="AX334" s="419">
        <v>8270</v>
      </c>
      <c r="AY334" s="419">
        <v>8362</v>
      </c>
      <c r="AZ334" s="419">
        <v>8450</v>
      </c>
      <c r="BA334" s="419">
        <v>8536</v>
      </c>
      <c r="BB334" s="419">
        <v>8620</v>
      </c>
      <c r="BC334" s="419">
        <v>8701</v>
      </c>
      <c r="BD334" s="419">
        <v>8778</v>
      </c>
      <c r="BE334" s="419">
        <v>8852</v>
      </c>
      <c r="BF334" s="419">
        <v>8923</v>
      </c>
      <c r="BG334" s="419">
        <v>8992</v>
      </c>
      <c r="BH334" s="419">
        <v>9058</v>
      </c>
      <c r="BI334" s="419">
        <v>9121</v>
      </c>
      <c r="BJ334" s="419">
        <v>9181</v>
      </c>
      <c r="BK334" s="419">
        <v>9239</v>
      </c>
      <c r="BL334" s="419">
        <v>9293</v>
      </c>
      <c r="BM334" s="419">
        <v>9345</v>
      </c>
      <c r="BN334" s="419">
        <v>9393</v>
      </c>
      <c r="BO334" s="419">
        <v>9441</v>
      </c>
      <c r="BP334" s="419">
        <v>9487</v>
      </c>
      <c r="BQ334" s="419">
        <v>9535</v>
      </c>
      <c r="BR334" s="419">
        <v>9589</v>
      </c>
      <c r="BS334" s="419">
        <v>9644</v>
      </c>
      <c r="BT334" s="419">
        <v>9709</v>
      </c>
      <c r="BU334" s="419">
        <v>9807</v>
      </c>
      <c r="BV334" s="419">
        <v>0</v>
      </c>
      <c r="BW334" s="419">
        <v>0</v>
      </c>
      <c r="BX334" s="419">
        <v>0</v>
      </c>
      <c r="BY334" s="419">
        <v>0</v>
      </c>
      <c r="BZ334" s="419">
        <v>0</v>
      </c>
      <c r="CA334" s="419">
        <v>0</v>
      </c>
      <c r="CB334" s="419">
        <v>0</v>
      </c>
      <c r="CC334" s="419">
        <v>0</v>
      </c>
      <c r="CD334" s="419">
        <v>0</v>
      </c>
      <c r="CE334" s="419">
        <v>0</v>
      </c>
      <c r="CF334" s="419">
        <v>0</v>
      </c>
      <c r="CG334" s="419">
        <v>0</v>
      </c>
      <c r="CH334" s="419">
        <v>0</v>
      </c>
      <c r="CI334" s="419">
        <v>0</v>
      </c>
      <c r="CJ334" s="419">
        <v>0</v>
      </c>
      <c r="CK334" s="419">
        <v>0</v>
      </c>
      <c r="CL334" s="419">
        <v>0</v>
      </c>
      <c r="CM334" s="419">
        <v>0</v>
      </c>
      <c r="CN334" s="419">
        <v>0</v>
      </c>
      <c r="CO334" s="419">
        <v>0</v>
      </c>
      <c r="CP334" s="419">
        <v>0</v>
      </c>
      <c r="CQ334" s="419">
        <v>0</v>
      </c>
      <c r="CR334" s="419">
        <v>0</v>
      </c>
      <c r="CS334" s="419">
        <v>0</v>
      </c>
      <c r="CT334" s="419">
        <v>0</v>
      </c>
      <c r="CU334" s="419">
        <v>0</v>
      </c>
      <c r="CV334" s="419">
        <v>0</v>
      </c>
      <c r="CW334" s="419">
        <v>0</v>
      </c>
      <c r="CX334" s="419">
        <v>0</v>
      </c>
      <c r="CY334" s="419">
        <v>0</v>
      </c>
      <c r="CZ334" s="419">
        <v>0</v>
      </c>
      <c r="DA334" s="419">
        <v>0</v>
      </c>
      <c r="DB334" s="419">
        <v>0</v>
      </c>
      <c r="DC334" s="419">
        <v>0</v>
      </c>
      <c r="DD334" s="419">
        <v>0</v>
      </c>
      <c r="DE334" s="419">
        <v>0</v>
      </c>
      <c r="DF334" s="419">
        <v>0</v>
      </c>
      <c r="DG334" s="419">
        <v>0</v>
      </c>
      <c r="DH334" s="419">
        <v>0</v>
      </c>
      <c r="DI334" s="419">
        <v>0</v>
      </c>
      <c r="DJ334" s="419">
        <v>0</v>
      </c>
    </row>
    <row r="335" spans="1:114" ht="16.7" hidden="1" customHeight="1">
      <c r="A335" s="423" t="s">
        <v>25</v>
      </c>
      <c r="B335" s="423">
        <v>1</v>
      </c>
      <c r="C335" s="418" t="s">
        <v>46</v>
      </c>
      <c r="D335" s="419">
        <v>0</v>
      </c>
      <c r="E335" s="419">
        <v>0</v>
      </c>
      <c r="F335" s="419">
        <v>233</v>
      </c>
      <c r="G335" s="419">
        <v>471</v>
      </c>
      <c r="H335" s="419">
        <v>714</v>
      </c>
      <c r="I335" s="419">
        <v>962</v>
      </c>
      <c r="J335" s="419">
        <v>1216</v>
      </c>
      <c r="K335" s="419">
        <v>1475</v>
      </c>
      <c r="L335" s="419">
        <v>1741</v>
      </c>
      <c r="M335" s="419">
        <v>2013</v>
      </c>
      <c r="N335" s="419">
        <v>2292</v>
      </c>
      <c r="O335" s="419">
        <v>2578</v>
      </c>
      <c r="P335" s="419">
        <v>2870</v>
      </c>
      <c r="Q335" s="419">
        <v>3170</v>
      </c>
      <c r="R335" s="419">
        <v>3477</v>
      </c>
      <c r="S335" s="419">
        <v>3791</v>
      </c>
      <c r="T335" s="419">
        <v>4114</v>
      </c>
      <c r="U335" s="419">
        <v>4444</v>
      </c>
      <c r="V335" s="419">
        <v>4784</v>
      </c>
      <c r="W335" s="419">
        <v>5132</v>
      </c>
      <c r="X335" s="419">
        <v>5489</v>
      </c>
      <c r="Y335" s="419">
        <v>5604</v>
      </c>
      <c r="Z335" s="419">
        <v>5720</v>
      </c>
      <c r="AA335" s="419">
        <v>5838</v>
      </c>
      <c r="AB335" s="419">
        <v>5956</v>
      </c>
      <c r="AC335" s="419">
        <v>6074</v>
      </c>
      <c r="AD335" s="419">
        <v>6193</v>
      </c>
      <c r="AE335" s="419">
        <v>6312</v>
      </c>
      <c r="AF335" s="419">
        <v>6432</v>
      </c>
      <c r="AG335" s="419">
        <v>6551</v>
      </c>
      <c r="AH335" s="419">
        <v>6667</v>
      </c>
      <c r="AI335" s="419">
        <v>6783</v>
      </c>
      <c r="AJ335" s="419">
        <v>6898</v>
      </c>
      <c r="AK335" s="419">
        <v>7012</v>
      </c>
      <c r="AL335" s="419">
        <v>7125</v>
      </c>
      <c r="AM335" s="419">
        <v>7238</v>
      </c>
      <c r="AN335" s="419">
        <v>7349</v>
      </c>
      <c r="AO335" s="419">
        <v>7459</v>
      </c>
      <c r="AP335" s="419">
        <v>7568</v>
      </c>
      <c r="AQ335" s="419">
        <v>7674</v>
      </c>
      <c r="AR335" s="419">
        <v>7779</v>
      </c>
      <c r="AS335" s="419">
        <v>7881</v>
      </c>
      <c r="AT335" s="419">
        <v>7982</v>
      </c>
      <c r="AU335" s="419">
        <v>8080</v>
      </c>
      <c r="AV335" s="419">
        <v>8176</v>
      </c>
      <c r="AW335" s="419">
        <v>8270</v>
      </c>
      <c r="AX335" s="419">
        <v>8362</v>
      </c>
      <c r="AY335" s="419">
        <v>8450</v>
      </c>
      <c r="AZ335" s="419">
        <v>8536</v>
      </c>
      <c r="BA335" s="419">
        <v>8620</v>
      </c>
      <c r="BB335" s="419">
        <v>8701</v>
      </c>
      <c r="BC335" s="419">
        <v>8778</v>
      </c>
      <c r="BD335" s="419">
        <v>8852</v>
      </c>
      <c r="BE335" s="419">
        <v>8923</v>
      </c>
      <c r="BF335" s="419">
        <v>8992</v>
      </c>
      <c r="BG335" s="419">
        <v>9058</v>
      </c>
      <c r="BH335" s="419">
        <v>9121</v>
      </c>
      <c r="BI335" s="419">
        <v>9181</v>
      </c>
      <c r="BJ335" s="419">
        <v>9239</v>
      </c>
      <c r="BK335" s="419">
        <v>9293</v>
      </c>
      <c r="BL335" s="419">
        <v>9345</v>
      </c>
      <c r="BM335" s="419">
        <v>9393</v>
      </c>
      <c r="BN335" s="419">
        <v>9441</v>
      </c>
      <c r="BO335" s="419">
        <v>9487</v>
      </c>
      <c r="BP335" s="419">
        <v>9535</v>
      </c>
      <c r="BQ335" s="419">
        <v>9589</v>
      </c>
      <c r="BR335" s="419">
        <v>9644</v>
      </c>
      <c r="BS335" s="419">
        <v>9709</v>
      </c>
      <c r="BT335" s="419">
        <v>9807</v>
      </c>
      <c r="BU335" s="419">
        <v>0</v>
      </c>
      <c r="BV335" s="419">
        <v>0</v>
      </c>
      <c r="BW335" s="419">
        <v>0</v>
      </c>
      <c r="BX335" s="419">
        <v>0</v>
      </c>
      <c r="BY335" s="419">
        <v>0</v>
      </c>
      <c r="BZ335" s="419">
        <v>0</v>
      </c>
      <c r="CA335" s="419">
        <v>0</v>
      </c>
      <c r="CB335" s="419">
        <v>0</v>
      </c>
      <c r="CC335" s="419">
        <v>0</v>
      </c>
      <c r="CD335" s="419">
        <v>0</v>
      </c>
      <c r="CE335" s="419">
        <v>0</v>
      </c>
      <c r="CF335" s="419">
        <v>0</v>
      </c>
      <c r="CG335" s="419">
        <v>0</v>
      </c>
      <c r="CH335" s="419">
        <v>0</v>
      </c>
      <c r="CI335" s="419">
        <v>0</v>
      </c>
      <c r="CJ335" s="419">
        <v>0</v>
      </c>
      <c r="CK335" s="419">
        <v>0</v>
      </c>
      <c r="CL335" s="419">
        <v>0</v>
      </c>
      <c r="CM335" s="419">
        <v>0</v>
      </c>
      <c r="CN335" s="419">
        <v>0</v>
      </c>
      <c r="CO335" s="419">
        <v>0</v>
      </c>
      <c r="CP335" s="419">
        <v>0</v>
      </c>
      <c r="CQ335" s="419">
        <v>0</v>
      </c>
      <c r="CR335" s="419">
        <v>0</v>
      </c>
      <c r="CS335" s="419">
        <v>0</v>
      </c>
      <c r="CT335" s="419">
        <v>0</v>
      </c>
      <c r="CU335" s="419">
        <v>0</v>
      </c>
      <c r="CV335" s="419">
        <v>0</v>
      </c>
      <c r="CW335" s="419">
        <v>0</v>
      </c>
      <c r="CX335" s="419">
        <v>0</v>
      </c>
      <c r="CY335" s="419">
        <v>0</v>
      </c>
      <c r="CZ335" s="419">
        <v>0</v>
      </c>
      <c r="DA335" s="419">
        <v>0</v>
      </c>
      <c r="DB335" s="419">
        <v>0</v>
      </c>
      <c r="DC335" s="419">
        <v>0</v>
      </c>
      <c r="DD335" s="419">
        <v>0</v>
      </c>
      <c r="DE335" s="419">
        <v>0</v>
      </c>
      <c r="DF335" s="419">
        <v>0</v>
      </c>
      <c r="DG335" s="419">
        <v>0</v>
      </c>
      <c r="DH335" s="419">
        <v>0</v>
      </c>
      <c r="DI335" s="419">
        <v>0</v>
      </c>
      <c r="DJ335" s="419">
        <v>0</v>
      </c>
    </row>
    <row r="336" spans="1:114" ht="16.7" hidden="1" customHeight="1">
      <c r="A336" s="423" t="s">
        <v>25</v>
      </c>
      <c r="B336" s="423">
        <v>1</v>
      </c>
      <c r="C336" s="418" t="s">
        <v>47</v>
      </c>
      <c r="D336" s="419">
        <v>0</v>
      </c>
      <c r="E336" s="419">
        <v>0</v>
      </c>
      <c r="F336" s="419">
        <v>238</v>
      </c>
      <c r="G336" s="419">
        <v>481</v>
      </c>
      <c r="H336" s="419">
        <v>728</v>
      </c>
      <c r="I336" s="419">
        <v>982</v>
      </c>
      <c r="J336" s="419">
        <v>1241</v>
      </c>
      <c r="K336" s="419">
        <v>1506</v>
      </c>
      <c r="L336" s="419">
        <v>1777</v>
      </c>
      <c r="M336" s="419">
        <v>2056</v>
      </c>
      <c r="N336" s="419">
        <v>2340</v>
      </c>
      <c r="O336" s="419">
        <v>2632</v>
      </c>
      <c r="P336" s="419">
        <v>2931</v>
      </c>
      <c r="Q336" s="419">
        <v>3237</v>
      </c>
      <c r="R336" s="419">
        <v>3550</v>
      </c>
      <c r="S336" s="419">
        <v>3870</v>
      </c>
      <c r="T336" s="419">
        <v>4200</v>
      </c>
      <c r="U336" s="419">
        <v>4537</v>
      </c>
      <c r="V336" s="419">
        <v>4884</v>
      </c>
      <c r="W336" s="419">
        <v>5239</v>
      </c>
      <c r="X336" s="419">
        <v>5604</v>
      </c>
      <c r="Y336" s="419">
        <v>5720</v>
      </c>
      <c r="Z336" s="419">
        <v>5838</v>
      </c>
      <c r="AA336" s="419">
        <v>5956</v>
      </c>
      <c r="AB336" s="419">
        <v>6074</v>
      </c>
      <c r="AC336" s="419">
        <v>6193</v>
      </c>
      <c r="AD336" s="419">
        <v>6312</v>
      </c>
      <c r="AE336" s="419">
        <v>6432</v>
      </c>
      <c r="AF336" s="419">
        <v>6551</v>
      </c>
      <c r="AG336" s="419">
        <v>6667</v>
      </c>
      <c r="AH336" s="419">
        <v>6783</v>
      </c>
      <c r="AI336" s="419">
        <v>6898</v>
      </c>
      <c r="AJ336" s="419">
        <v>7012</v>
      </c>
      <c r="AK336" s="419">
        <v>7125</v>
      </c>
      <c r="AL336" s="419">
        <v>7238</v>
      </c>
      <c r="AM336" s="419">
        <v>7349</v>
      </c>
      <c r="AN336" s="419">
        <v>7459</v>
      </c>
      <c r="AO336" s="419">
        <v>7568</v>
      </c>
      <c r="AP336" s="419">
        <v>7674</v>
      </c>
      <c r="AQ336" s="419">
        <v>7779</v>
      </c>
      <c r="AR336" s="419">
        <v>7881</v>
      </c>
      <c r="AS336" s="419">
        <v>7982</v>
      </c>
      <c r="AT336" s="419">
        <v>8080</v>
      </c>
      <c r="AU336" s="419">
        <v>8176</v>
      </c>
      <c r="AV336" s="419">
        <v>8270</v>
      </c>
      <c r="AW336" s="419">
        <v>8362</v>
      </c>
      <c r="AX336" s="419">
        <v>8450</v>
      </c>
      <c r="AY336" s="419">
        <v>8536</v>
      </c>
      <c r="AZ336" s="419">
        <v>8620</v>
      </c>
      <c r="BA336" s="419">
        <v>8701</v>
      </c>
      <c r="BB336" s="419">
        <v>8778</v>
      </c>
      <c r="BC336" s="419">
        <v>8852</v>
      </c>
      <c r="BD336" s="419">
        <v>8923</v>
      </c>
      <c r="BE336" s="419">
        <v>8992</v>
      </c>
      <c r="BF336" s="419">
        <v>9058</v>
      </c>
      <c r="BG336" s="419">
        <v>9121</v>
      </c>
      <c r="BH336" s="419">
        <v>9181</v>
      </c>
      <c r="BI336" s="419">
        <v>9239</v>
      </c>
      <c r="BJ336" s="419">
        <v>9293</v>
      </c>
      <c r="BK336" s="419">
        <v>9345</v>
      </c>
      <c r="BL336" s="419">
        <v>9393</v>
      </c>
      <c r="BM336" s="419">
        <v>9441</v>
      </c>
      <c r="BN336" s="419">
        <v>9487</v>
      </c>
      <c r="BO336" s="419">
        <v>9535</v>
      </c>
      <c r="BP336" s="419">
        <v>9589</v>
      </c>
      <c r="BQ336" s="419">
        <v>9644</v>
      </c>
      <c r="BR336" s="419">
        <v>9709</v>
      </c>
      <c r="BS336" s="419">
        <v>9807</v>
      </c>
      <c r="BT336" s="419">
        <v>0</v>
      </c>
      <c r="BU336" s="419">
        <v>0</v>
      </c>
      <c r="BV336" s="419">
        <v>0</v>
      </c>
      <c r="BW336" s="419">
        <v>0</v>
      </c>
      <c r="BX336" s="419">
        <v>0</v>
      </c>
      <c r="BY336" s="419">
        <v>0</v>
      </c>
      <c r="BZ336" s="419">
        <v>0</v>
      </c>
      <c r="CA336" s="419">
        <v>0</v>
      </c>
      <c r="CB336" s="419">
        <v>0</v>
      </c>
      <c r="CC336" s="419">
        <v>0</v>
      </c>
      <c r="CD336" s="419">
        <v>0</v>
      </c>
      <c r="CE336" s="419">
        <v>0</v>
      </c>
      <c r="CF336" s="419">
        <v>0</v>
      </c>
      <c r="CG336" s="419">
        <v>0</v>
      </c>
      <c r="CH336" s="419">
        <v>0</v>
      </c>
      <c r="CI336" s="419">
        <v>0</v>
      </c>
      <c r="CJ336" s="419">
        <v>0</v>
      </c>
      <c r="CK336" s="419">
        <v>0</v>
      </c>
      <c r="CL336" s="419">
        <v>0</v>
      </c>
      <c r="CM336" s="419">
        <v>0</v>
      </c>
      <c r="CN336" s="419">
        <v>0</v>
      </c>
      <c r="CO336" s="419">
        <v>0</v>
      </c>
      <c r="CP336" s="419">
        <v>0</v>
      </c>
      <c r="CQ336" s="419">
        <v>0</v>
      </c>
      <c r="CR336" s="419">
        <v>0</v>
      </c>
      <c r="CS336" s="419">
        <v>0</v>
      </c>
      <c r="CT336" s="419">
        <v>0</v>
      </c>
      <c r="CU336" s="419">
        <v>0</v>
      </c>
      <c r="CV336" s="419">
        <v>0</v>
      </c>
      <c r="CW336" s="419">
        <v>0</v>
      </c>
      <c r="CX336" s="419">
        <v>0</v>
      </c>
      <c r="CY336" s="419">
        <v>0</v>
      </c>
      <c r="CZ336" s="419">
        <v>0</v>
      </c>
      <c r="DA336" s="419">
        <v>0</v>
      </c>
      <c r="DB336" s="419">
        <v>0</v>
      </c>
      <c r="DC336" s="419">
        <v>0</v>
      </c>
      <c r="DD336" s="419">
        <v>0</v>
      </c>
      <c r="DE336" s="419">
        <v>0</v>
      </c>
      <c r="DF336" s="419">
        <v>0</v>
      </c>
      <c r="DG336" s="419">
        <v>0</v>
      </c>
      <c r="DH336" s="419">
        <v>0</v>
      </c>
      <c r="DI336" s="419">
        <v>0</v>
      </c>
      <c r="DJ336" s="419">
        <v>0</v>
      </c>
    </row>
    <row r="337" spans="1:114" ht="16.7" hidden="1" customHeight="1">
      <c r="A337" s="423" t="s">
        <v>25</v>
      </c>
      <c r="B337" s="423">
        <v>1</v>
      </c>
      <c r="C337" s="418" t="s">
        <v>48</v>
      </c>
      <c r="D337" s="419">
        <v>0</v>
      </c>
      <c r="E337" s="419">
        <v>0</v>
      </c>
      <c r="F337" s="419">
        <v>243</v>
      </c>
      <c r="G337" s="419">
        <v>490</v>
      </c>
      <c r="H337" s="419">
        <v>743</v>
      </c>
      <c r="I337" s="419">
        <v>1002</v>
      </c>
      <c r="J337" s="419">
        <v>1266</v>
      </c>
      <c r="K337" s="419">
        <v>1537</v>
      </c>
      <c r="L337" s="419">
        <v>1814</v>
      </c>
      <c r="M337" s="419">
        <v>2098</v>
      </c>
      <c r="N337" s="419">
        <v>2389</v>
      </c>
      <c r="O337" s="419">
        <v>2687</v>
      </c>
      <c r="P337" s="419">
        <v>2992</v>
      </c>
      <c r="Q337" s="419">
        <v>3303</v>
      </c>
      <c r="R337" s="419">
        <v>3623</v>
      </c>
      <c r="S337" s="419">
        <v>3951</v>
      </c>
      <c r="T337" s="419">
        <v>4287</v>
      </c>
      <c r="U337" s="419">
        <v>4632</v>
      </c>
      <c r="V337" s="419">
        <v>4985</v>
      </c>
      <c r="W337" s="419">
        <v>5347</v>
      </c>
      <c r="X337" s="419">
        <v>5720</v>
      </c>
      <c r="Y337" s="419">
        <v>5838</v>
      </c>
      <c r="Z337" s="419">
        <v>5956</v>
      </c>
      <c r="AA337" s="419">
        <v>6074</v>
      </c>
      <c r="AB337" s="419">
        <v>6193</v>
      </c>
      <c r="AC337" s="419">
        <v>6312</v>
      </c>
      <c r="AD337" s="419">
        <v>6432</v>
      </c>
      <c r="AE337" s="419">
        <v>6551</v>
      </c>
      <c r="AF337" s="419">
        <v>6667</v>
      </c>
      <c r="AG337" s="419">
        <v>6783</v>
      </c>
      <c r="AH337" s="419">
        <v>6898</v>
      </c>
      <c r="AI337" s="419">
        <v>7012</v>
      </c>
      <c r="AJ337" s="419">
        <v>7125</v>
      </c>
      <c r="AK337" s="419">
        <v>7238</v>
      </c>
      <c r="AL337" s="419">
        <v>7349</v>
      </c>
      <c r="AM337" s="419">
        <v>7459</v>
      </c>
      <c r="AN337" s="419">
        <v>7568</v>
      </c>
      <c r="AO337" s="419">
        <v>7674</v>
      </c>
      <c r="AP337" s="419">
        <v>7779</v>
      </c>
      <c r="AQ337" s="419">
        <v>7881</v>
      </c>
      <c r="AR337" s="419">
        <v>7982</v>
      </c>
      <c r="AS337" s="419">
        <v>8080</v>
      </c>
      <c r="AT337" s="419">
        <v>8176</v>
      </c>
      <c r="AU337" s="419">
        <v>8270</v>
      </c>
      <c r="AV337" s="419">
        <v>8362</v>
      </c>
      <c r="AW337" s="419">
        <v>8450</v>
      </c>
      <c r="AX337" s="419">
        <v>8536</v>
      </c>
      <c r="AY337" s="419">
        <v>8620</v>
      </c>
      <c r="AZ337" s="419">
        <v>8701</v>
      </c>
      <c r="BA337" s="419">
        <v>8778</v>
      </c>
      <c r="BB337" s="419">
        <v>8852</v>
      </c>
      <c r="BC337" s="419">
        <v>8923</v>
      </c>
      <c r="BD337" s="419">
        <v>8992</v>
      </c>
      <c r="BE337" s="419">
        <v>9058</v>
      </c>
      <c r="BF337" s="419">
        <v>9121</v>
      </c>
      <c r="BG337" s="419">
        <v>9181</v>
      </c>
      <c r="BH337" s="419">
        <v>9239</v>
      </c>
      <c r="BI337" s="419">
        <v>9293</v>
      </c>
      <c r="BJ337" s="419">
        <v>9345</v>
      </c>
      <c r="BK337" s="419">
        <v>9393</v>
      </c>
      <c r="BL337" s="419">
        <v>9441</v>
      </c>
      <c r="BM337" s="419">
        <v>9487</v>
      </c>
      <c r="BN337" s="419">
        <v>9535</v>
      </c>
      <c r="BO337" s="419">
        <v>9589</v>
      </c>
      <c r="BP337" s="419">
        <v>9644</v>
      </c>
      <c r="BQ337" s="419">
        <v>9709</v>
      </c>
      <c r="BR337" s="419">
        <v>9807</v>
      </c>
      <c r="BS337" s="419">
        <v>0</v>
      </c>
      <c r="BT337" s="419">
        <v>0</v>
      </c>
      <c r="BU337" s="419">
        <v>0</v>
      </c>
      <c r="BV337" s="419">
        <v>0</v>
      </c>
      <c r="BW337" s="419">
        <v>0</v>
      </c>
      <c r="BX337" s="419">
        <v>0</v>
      </c>
      <c r="BY337" s="419">
        <v>0</v>
      </c>
      <c r="BZ337" s="419">
        <v>0</v>
      </c>
      <c r="CA337" s="419">
        <v>0</v>
      </c>
      <c r="CB337" s="419">
        <v>0</v>
      </c>
      <c r="CC337" s="419">
        <v>0</v>
      </c>
      <c r="CD337" s="419">
        <v>0</v>
      </c>
      <c r="CE337" s="419">
        <v>0</v>
      </c>
      <c r="CF337" s="419">
        <v>0</v>
      </c>
      <c r="CG337" s="419">
        <v>0</v>
      </c>
      <c r="CH337" s="419">
        <v>0</v>
      </c>
      <c r="CI337" s="419">
        <v>0</v>
      </c>
      <c r="CJ337" s="419">
        <v>0</v>
      </c>
      <c r="CK337" s="419">
        <v>0</v>
      </c>
      <c r="CL337" s="419">
        <v>0</v>
      </c>
      <c r="CM337" s="419">
        <v>0</v>
      </c>
      <c r="CN337" s="419">
        <v>0</v>
      </c>
      <c r="CO337" s="419">
        <v>0</v>
      </c>
      <c r="CP337" s="419">
        <v>0</v>
      </c>
      <c r="CQ337" s="419">
        <v>0</v>
      </c>
      <c r="CR337" s="419">
        <v>0</v>
      </c>
      <c r="CS337" s="419">
        <v>0</v>
      </c>
      <c r="CT337" s="419">
        <v>0</v>
      </c>
      <c r="CU337" s="419">
        <v>0</v>
      </c>
      <c r="CV337" s="419">
        <v>0</v>
      </c>
      <c r="CW337" s="419">
        <v>0</v>
      </c>
      <c r="CX337" s="419">
        <v>0</v>
      </c>
      <c r="CY337" s="419">
        <v>0</v>
      </c>
      <c r="CZ337" s="419">
        <v>0</v>
      </c>
      <c r="DA337" s="419">
        <v>0</v>
      </c>
      <c r="DB337" s="419">
        <v>0</v>
      </c>
      <c r="DC337" s="419">
        <v>0</v>
      </c>
      <c r="DD337" s="419">
        <v>0</v>
      </c>
      <c r="DE337" s="419">
        <v>0</v>
      </c>
      <c r="DF337" s="419">
        <v>0</v>
      </c>
      <c r="DG337" s="419">
        <v>0</v>
      </c>
      <c r="DH337" s="419">
        <v>0</v>
      </c>
      <c r="DI337" s="419">
        <v>0</v>
      </c>
      <c r="DJ337" s="419">
        <v>0</v>
      </c>
    </row>
    <row r="338" spans="1:114" ht="16.7" hidden="1" customHeight="1">
      <c r="A338" s="423" t="s">
        <v>25</v>
      </c>
      <c r="B338" s="423">
        <v>1</v>
      </c>
      <c r="C338" s="418" t="s">
        <v>49</v>
      </c>
      <c r="D338" s="419">
        <v>0</v>
      </c>
      <c r="E338" s="419">
        <v>0</v>
      </c>
      <c r="F338" s="419">
        <v>247</v>
      </c>
      <c r="G338" s="419">
        <v>499</v>
      </c>
      <c r="H338" s="419">
        <v>758</v>
      </c>
      <c r="I338" s="419">
        <v>1022</v>
      </c>
      <c r="J338" s="419">
        <v>1292</v>
      </c>
      <c r="K338" s="419">
        <v>1569</v>
      </c>
      <c r="L338" s="419">
        <v>1852</v>
      </c>
      <c r="M338" s="419">
        <v>2142</v>
      </c>
      <c r="N338" s="419">
        <v>2439</v>
      </c>
      <c r="O338" s="419">
        <v>2743</v>
      </c>
      <c r="P338" s="419">
        <v>3053</v>
      </c>
      <c r="Q338" s="419">
        <v>3371</v>
      </c>
      <c r="R338" s="419">
        <v>3697</v>
      </c>
      <c r="S338" s="419">
        <v>4032</v>
      </c>
      <c r="T338" s="419">
        <v>4375</v>
      </c>
      <c r="U338" s="419">
        <v>4726</v>
      </c>
      <c r="V338" s="419">
        <v>5086</v>
      </c>
      <c r="W338" s="419">
        <v>5457</v>
      </c>
      <c r="X338" s="419">
        <v>5838</v>
      </c>
      <c r="Y338" s="419">
        <v>5956</v>
      </c>
      <c r="Z338" s="419">
        <v>6074</v>
      </c>
      <c r="AA338" s="419">
        <v>6193</v>
      </c>
      <c r="AB338" s="419">
        <v>6312</v>
      </c>
      <c r="AC338" s="419">
        <v>6432</v>
      </c>
      <c r="AD338" s="419">
        <v>6551</v>
      </c>
      <c r="AE338" s="419">
        <v>6667</v>
      </c>
      <c r="AF338" s="419">
        <v>6783</v>
      </c>
      <c r="AG338" s="419">
        <v>6898</v>
      </c>
      <c r="AH338" s="419">
        <v>7012</v>
      </c>
      <c r="AI338" s="419">
        <v>7125</v>
      </c>
      <c r="AJ338" s="419">
        <v>7238</v>
      </c>
      <c r="AK338" s="419">
        <v>7349</v>
      </c>
      <c r="AL338" s="419">
        <v>7459</v>
      </c>
      <c r="AM338" s="419">
        <v>7568</v>
      </c>
      <c r="AN338" s="419">
        <v>7674</v>
      </c>
      <c r="AO338" s="419">
        <v>7779</v>
      </c>
      <c r="AP338" s="419">
        <v>7881</v>
      </c>
      <c r="AQ338" s="419">
        <v>7982</v>
      </c>
      <c r="AR338" s="419">
        <v>8080</v>
      </c>
      <c r="AS338" s="419">
        <v>8176</v>
      </c>
      <c r="AT338" s="419">
        <v>8270</v>
      </c>
      <c r="AU338" s="419">
        <v>8362</v>
      </c>
      <c r="AV338" s="419">
        <v>8450</v>
      </c>
      <c r="AW338" s="419">
        <v>8536</v>
      </c>
      <c r="AX338" s="419">
        <v>8620</v>
      </c>
      <c r="AY338" s="419">
        <v>8701</v>
      </c>
      <c r="AZ338" s="419">
        <v>8778</v>
      </c>
      <c r="BA338" s="419">
        <v>8852</v>
      </c>
      <c r="BB338" s="419">
        <v>8923</v>
      </c>
      <c r="BC338" s="419">
        <v>8992</v>
      </c>
      <c r="BD338" s="419">
        <v>9058</v>
      </c>
      <c r="BE338" s="419">
        <v>9121</v>
      </c>
      <c r="BF338" s="419">
        <v>9181</v>
      </c>
      <c r="BG338" s="419">
        <v>9239</v>
      </c>
      <c r="BH338" s="419">
        <v>9293</v>
      </c>
      <c r="BI338" s="419">
        <v>9345</v>
      </c>
      <c r="BJ338" s="419">
        <v>9393</v>
      </c>
      <c r="BK338" s="419">
        <v>9441</v>
      </c>
      <c r="BL338" s="419">
        <v>9487</v>
      </c>
      <c r="BM338" s="419">
        <v>9535</v>
      </c>
      <c r="BN338" s="419">
        <v>9589</v>
      </c>
      <c r="BO338" s="419">
        <v>9644</v>
      </c>
      <c r="BP338" s="419">
        <v>9709</v>
      </c>
      <c r="BQ338" s="419">
        <v>9807</v>
      </c>
      <c r="BR338" s="419">
        <v>0</v>
      </c>
      <c r="BS338" s="419">
        <v>0</v>
      </c>
      <c r="BT338" s="419">
        <v>0</v>
      </c>
      <c r="BU338" s="419">
        <v>0</v>
      </c>
      <c r="BV338" s="419">
        <v>0</v>
      </c>
      <c r="BW338" s="419">
        <v>0</v>
      </c>
      <c r="BX338" s="419">
        <v>0</v>
      </c>
      <c r="BY338" s="419">
        <v>0</v>
      </c>
      <c r="BZ338" s="419">
        <v>0</v>
      </c>
      <c r="CA338" s="419">
        <v>0</v>
      </c>
      <c r="CB338" s="419">
        <v>0</v>
      </c>
      <c r="CC338" s="419">
        <v>0</v>
      </c>
      <c r="CD338" s="419">
        <v>0</v>
      </c>
      <c r="CE338" s="419">
        <v>0</v>
      </c>
      <c r="CF338" s="419">
        <v>0</v>
      </c>
      <c r="CG338" s="419">
        <v>0</v>
      </c>
      <c r="CH338" s="419">
        <v>0</v>
      </c>
      <c r="CI338" s="419">
        <v>0</v>
      </c>
      <c r="CJ338" s="419">
        <v>0</v>
      </c>
      <c r="CK338" s="419">
        <v>0</v>
      </c>
      <c r="CL338" s="419">
        <v>0</v>
      </c>
      <c r="CM338" s="419">
        <v>0</v>
      </c>
      <c r="CN338" s="419">
        <v>0</v>
      </c>
      <c r="CO338" s="419">
        <v>0</v>
      </c>
      <c r="CP338" s="419">
        <v>0</v>
      </c>
      <c r="CQ338" s="419">
        <v>0</v>
      </c>
      <c r="CR338" s="419">
        <v>0</v>
      </c>
      <c r="CS338" s="419">
        <v>0</v>
      </c>
      <c r="CT338" s="419">
        <v>0</v>
      </c>
      <c r="CU338" s="419">
        <v>0</v>
      </c>
      <c r="CV338" s="419">
        <v>0</v>
      </c>
      <c r="CW338" s="419">
        <v>0</v>
      </c>
      <c r="CX338" s="419">
        <v>0</v>
      </c>
      <c r="CY338" s="419">
        <v>0</v>
      </c>
      <c r="CZ338" s="419">
        <v>0</v>
      </c>
      <c r="DA338" s="419">
        <v>0</v>
      </c>
      <c r="DB338" s="419">
        <v>0</v>
      </c>
      <c r="DC338" s="419">
        <v>0</v>
      </c>
      <c r="DD338" s="419">
        <v>0</v>
      </c>
      <c r="DE338" s="419">
        <v>0</v>
      </c>
      <c r="DF338" s="419">
        <v>0</v>
      </c>
      <c r="DG338" s="419">
        <v>0</v>
      </c>
      <c r="DH338" s="419">
        <v>0</v>
      </c>
      <c r="DI338" s="419">
        <v>0</v>
      </c>
      <c r="DJ338" s="419">
        <v>0</v>
      </c>
    </row>
    <row r="339" spans="1:114" ht="16.7" hidden="1" customHeight="1">
      <c r="A339" s="423" t="s">
        <v>25</v>
      </c>
      <c r="B339" s="423">
        <v>1</v>
      </c>
      <c r="C339" s="418" t="s">
        <v>50</v>
      </c>
      <c r="D339" s="419">
        <v>0</v>
      </c>
      <c r="E339" s="419">
        <v>0</v>
      </c>
      <c r="F339" s="419">
        <v>252</v>
      </c>
      <c r="G339" s="419">
        <v>510</v>
      </c>
      <c r="H339" s="419">
        <v>773</v>
      </c>
      <c r="I339" s="419">
        <v>1043</v>
      </c>
      <c r="J339" s="419">
        <v>1319</v>
      </c>
      <c r="K339" s="419">
        <v>1602</v>
      </c>
      <c r="L339" s="419">
        <v>1891</v>
      </c>
      <c r="M339" s="419">
        <v>2186</v>
      </c>
      <c r="N339" s="419">
        <v>2489</v>
      </c>
      <c r="O339" s="419">
        <v>2799</v>
      </c>
      <c r="P339" s="419">
        <v>3115</v>
      </c>
      <c r="Q339" s="419">
        <v>3440</v>
      </c>
      <c r="R339" s="419">
        <v>3773</v>
      </c>
      <c r="S339" s="419">
        <v>4114</v>
      </c>
      <c r="T339" s="419">
        <v>4463</v>
      </c>
      <c r="U339" s="419">
        <v>4821</v>
      </c>
      <c r="V339" s="419">
        <v>5189</v>
      </c>
      <c r="W339" s="419">
        <v>5567</v>
      </c>
      <c r="X339" s="419">
        <v>5956</v>
      </c>
      <c r="Y339" s="419">
        <v>6074</v>
      </c>
      <c r="Z339" s="419">
        <v>6193</v>
      </c>
      <c r="AA339" s="419">
        <v>6312</v>
      </c>
      <c r="AB339" s="419">
        <v>6432</v>
      </c>
      <c r="AC339" s="419">
        <v>6551</v>
      </c>
      <c r="AD339" s="419">
        <v>6667</v>
      </c>
      <c r="AE339" s="419">
        <v>6783</v>
      </c>
      <c r="AF339" s="419">
        <v>6898</v>
      </c>
      <c r="AG339" s="419">
        <v>7012</v>
      </c>
      <c r="AH339" s="419">
        <v>7125</v>
      </c>
      <c r="AI339" s="419">
        <v>7238</v>
      </c>
      <c r="AJ339" s="419">
        <v>7349</v>
      </c>
      <c r="AK339" s="419">
        <v>7459</v>
      </c>
      <c r="AL339" s="419">
        <v>7568</v>
      </c>
      <c r="AM339" s="419">
        <v>7674</v>
      </c>
      <c r="AN339" s="419">
        <v>7779</v>
      </c>
      <c r="AO339" s="419">
        <v>7881</v>
      </c>
      <c r="AP339" s="419">
        <v>7982</v>
      </c>
      <c r="AQ339" s="419">
        <v>8080</v>
      </c>
      <c r="AR339" s="419">
        <v>8176</v>
      </c>
      <c r="AS339" s="419">
        <v>8270</v>
      </c>
      <c r="AT339" s="419">
        <v>8362</v>
      </c>
      <c r="AU339" s="419">
        <v>8450</v>
      </c>
      <c r="AV339" s="419">
        <v>8536</v>
      </c>
      <c r="AW339" s="419">
        <v>8620</v>
      </c>
      <c r="AX339" s="419">
        <v>8701</v>
      </c>
      <c r="AY339" s="419">
        <v>8778</v>
      </c>
      <c r="AZ339" s="419">
        <v>8852</v>
      </c>
      <c r="BA339" s="419">
        <v>8923</v>
      </c>
      <c r="BB339" s="419">
        <v>8992</v>
      </c>
      <c r="BC339" s="419">
        <v>9058</v>
      </c>
      <c r="BD339" s="419">
        <v>9121</v>
      </c>
      <c r="BE339" s="419">
        <v>9181</v>
      </c>
      <c r="BF339" s="419">
        <v>9239</v>
      </c>
      <c r="BG339" s="419">
        <v>9293</v>
      </c>
      <c r="BH339" s="419">
        <v>9345</v>
      </c>
      <c r="BI339" s="419">
        <v>9393</v>
      </c>
      <c r="BJ339" s="419">
        <v>9441</v>
      </c>
      <c r="BK339" s="419">
        <v>9487</v>
      </c>
      <c r="BL339" s="419">
        <v>9535</v>
      </c>
      <c r="BM339" s="419">
        <v>9589</v>
      </c>
      <c r="BN339" s="419">
        <v>9644</v>
      </c>
      <c r="BO339" s="419">
        <v>9709</v>
      </c>
      <c r="BP339" s="419">
        <v>9807</v>
      </c>
      <c r="BQ339" s="419">
        <v>0</v>
      </c>
      <c r="BR339" s="419">
        <v>0</v>
      </c>
      <c r="BS339" s="419">
        <v>0</v>
      </c>
      <c r="BT339" s="419">
        <v>0</v>
      </c>
      <c r="BU339" s="419">
        <v>0</v>
      </c>
      <c r="BV339" s="419">
        <v>0</v>
      </c>
      <c r="BW339" s="419">
        <v>0</v>
      </c>
      <c r="BX339" s="419">
        <v>0</v>
      </c>
      <c r="BY339" s="419">
        <v>0</v>
      </c>
      <c r="BZ339" s="419">
        <v>0</v>
      </c>
      <c r="CA339" s="419">
        <v>0</v>
      </c>
      <c r="CB339" s="419">
        <v>0</v>
      </c>
      <c r="CC339" s="419">
        <v>0</v>
      </c>
      <c r="CD339" s="419">
        <v>0</v>
      </c>
      <c r="CE339" s="419">
        <v>0</v>
      </c>
      <c r="CF339" s="419">
        <v>0</v>
      </c>
      <c r="CG339" s="419">
        <v>0</v>
      </c>
      <c r="CH339" s="419">
        <v>0</v>
      </c>
      <c r="CI339" s="419">
        <v>0</v>
      </c>
      <c r="CJ339" s="419">
        <v>0</v>
      </c>
      <c r="CK339" s="419">
        <v>0</v>
      </c>
      <c r="CL339" s="419">
        <v>0</v>
      </c>
      <c r="CM339" s="419">
        <v>0</v>
      </c>
      <c r="CN339" s="419">
        <v>0</v>
      </c>
      <c r="CO339" s="419">
        <v>0</v>
      </c>
      <c r="CP339" s="419">
        <v>0</v>
      </c>
      <c r="CQ339" s="419">
        <v>0</v>
      </c>
      <c r="CR339" s="419">
        <v>0</v>
      </c>
      <c r="CS339" s="419">
        <v>0</v>
      </c>
      <c r="CT339" s="419">
        <v>0</v>
      </c>
      <c r="CU339" s="419">
        <v>0</v>
      </c>
      <c r="CV339" s="419">
        <v>0</v>
      </c>
      <c r="CW339" s="419">
        <v>0</v>
      </c>
      <c r="CX339" s="419">
        <v>0</v>
      </c>
      <c r="CY339" s="419">
        <v>0</v>
      </c>
      <c r="CZ339" s="419">
        <v>0</v>
      </c>
      <c r="DA339" s="419">
        <v>0</v>
      </c>
      <c r="DB339" s="419">
        <v>0</v>
      </c>
      <c r="DC339" s="419">
        <v>0</v>
      </c>
      <c r="DD339" s="419">
        <v>0</v>
      </c>
      <c r="DE339" s="419">
        <v>0</v>
      </c>
      <c r="DF339" s="419">
        <v>0</v>
      </c>
      <c r="DG339" s="419">
        <v>0</v>
      </c>
      <c r="DH339" s="419">
        <v>0</v>
      </c>
      <c r="DI339" s="419">
        <v>0</v>
      </c>
      <c r="DJ339" s="419">
        <v>0</v>
      </c>
    </row>
    <row r="340" spans="1:114" ht="16.7" hidden="1" customHeight="1">
      <c r="A340" s="423" t="s">
        <v>25</v>
      </c>
      <c r="B340" s="423">
        <v>1</v>
      </c>
      <c r="C340" s="418" t="s">
        <v>51</v>
      </c>
      <c r="D340" s="419">
        <v>0</v>
      </c>
      <c r="E340" s="419">
        <v>0</v>
      </c>
      <c r="F340" s="419">
        <v>257</v>
      </c>
      <c r="G340" s="419">
        <v>520</v>
      </c>
      <c r="H340" s="419">
        <v>790</v>
      </c>
      <c r="I340" s="419">
        <v>1065</v>
      </c>
      <c r="J340" s="419">
        <v>1347</v>
      </c>
      <c r="K340" s="419">
        <v>1635</v>
      </c>
      <c r="L340" s="419">
        <v>1930</v>
      </c>
      <c r="M340" s="419">
        <v>2232</v>
      </c>
      <c r="N340" s="419">
        <v>2540</v>
      </c>
      <c r="O340" s="419">
        <v>2855</v>
      </c>
      <c r="P340" s="419">
        <v>3179</v>
      </c>
      <c r="Q340" s="419">
        <v>3510</v>
      </c>
      <c r="R340" s="419">
        <v>3850</v>
      </c>
      <c r="S340" s="419">
        <v>4196</v>
      </c>
      <c r="T340" s="419">
        <v>4552</v>
      </c>
      <c r="U340" s="419">
        <v>4917</v>
      </c>
      <c r="V340" s="419">
        <v>5293</v>
      </c>
      <c r="W340" s="419">
        <v>5679</v>
      </c>
      <c r="X340" s="419">
        <v>6074</v>
      </c>
      <c r="Y340" s="419">
        <v>6193</v>
      </c>
      <c r="Z340" s="419">
        <v>6312</v>
      </c>
      <c r="AA340" s="419">
        <v>6432</v>
      </c>
      <c r="AB340" s="419">
        <v>6551</v>
      </c>
      <c r="AC340" s="419">
        <v>6667</v>
      </c>
      <c r="AD340" s="419">
        <v>6783</v>
      </c>
      <c r="AE340" s="419">
        <v>6898</v>
      </c>
      <c r="AF340" s="419">
        <v>7012</v>
      </c>
      <c r="AG340" s="419">
        <v>7125</v>
      </c>
      <c r="AH340" s="419">
        <v>7238</v>
      </c>
      <c r="AI340" s="419">
        <v>7349</v>
      </c>
      <c r="AJ340" s="419">
        <v>7459</v>
      </c>
      <c r="AK340" s="419">
        <v>7568</v>
      </c>
      <c r="AL340" s="419">
        <v>7674</v>
      </c>
      <c r="AM340" s="419">
        <v>7779</v>
      </c>
      <c r="AN340" s="419">
        <v>7881</v>
      </c>
      <c r="AO340" s="419">
        <v>7982</v>
      </c>
      <c r="AP340" s="419">
        <v>8080</v>
      </c>
      <c r="AQ340" s="419">
        <v>8176</v>
      </c>
      <c r="AR340" s="419">
        <v>8270</v>
      </c>
      <c r="AS340" s="419">
        <v>8362</v>
      </c>
      <c r="AT340" s="419">
        <v>8450</v>
      </c>
      <c r="AU340" s="419">
        <v>8536</v>
      </c>
      <c r="AV340" s="419">
        <v>8620</v>
      </c>
      <c r="AW340" s="419">
        <v>8701</v>
      </c>
      <c r="AX340" s="419">
        <v>8778</v>
      </c>
      <c r="AY340" s="419">
        <v>8852</v>
      </c>
      <c r="AZ340" s="419">
        <v>8923</v>
      </c>
      <c r="BA340" s="419">
        <v>8992</v>
      </c>
      <c r="BB340" s="419">
        <v>9058</v>
      </c>
      <c r="BC340" s="419">
        <v>9121</v>
      </c>
      <c r="BD340" s="419">
        <v>9181</v>
      </c>
      <c r="BE340" s="419">
        <v>9239</v>
      </c>
      <c r="BF340" s="419">
        <v>9293</v>
      </c>
      <c r="BG340" s="419">
        <v>9345</v>
      </c>
      <c r="BH340" s="419">
        <v>9393</v>
      </c>
      <c r="BI340" s="419">
        <v>9441</v>
      </c>
      <c r="BJ340" s="419">
        <v>9487</v>
      </c>
      <c r="BK340" s="419">
        <v>9535</v>
      </c>
      <c r="BL340" s="419">
        <v>9589</v>
      </c>
      <c r="BM340" s="419">
        <v>9644</v>
      </c>
      <c r="BN340" s="419">
        <v>9709</v>
      </c>
      <c r="BO340" s="419">
        <v>9807</v>
      </c>
      <c r="BP340" s="419">
        <v>0</v>
      </c>
      <c r="BQ340" s="419">
        <v>0</v>
      </c>
      <c r="BR340" s="419">
        <v>0</v>
      </c>
      <c r="BS340" s="419">
        <v>0</v>
      </c>
      <c r="BT340" s="419">
        <v>0</v>
      </c>
      <c r="BU340" s="419">
        <v>0</v>
      </c>
      <c r="BV340" s="419">
        <v>0</v>
      </c>
      <c r="BW340" s="419">
        <v>0</v>
      </c>
      <c r="BX340" s="419">
        <v>0</v>
      </c>
      <c r="BY340" s="419">
        <v>0</v>
      </c>
      <c r="BZ340" s="419">
        <v>0</v>
      </c>
      <c r="CA340" s="419">
        <v>0</v>
      </c>
      <c r="CB340" s="419">
        <v>0</v>
      </c>
      <c r="CC340" s="419">
        <v>0</v>
      </c>
      <c r="CD340" s="419">
        <v>0</v>
      </c>
      <c r="CE340" s="419">
        <v>0</v>
      </c>
      <c r="CF340" s="419">
        <v>0</v>
      </c>
      <c r="CG340" s="419">
        <v>0</v>
      </c>
      <c r="CH340" s="419">
        <v>0</v>
      </c>
      <c r="CI340" s="419">
        <v>0</v>
      </c>
      <c r="CJ340" s="419">
        <v>0</v>
      </c>
      <c r="CK340" s="419">
        <v>0</v>
      </c>
      <c r="CL340" s="419">
        <v>0</v>
      </c>
      <c r="CM340" s="419">
        <v>0</v>
      </c>
      <c r="CN340" s="419">
        <v>0</v>
      </c>
      <c r="CO340" s="419">
        <v>0</v>
      </c>
      <c r="CP340" s="419">
        <v>0</v>
      </c>
      <c r="CQ340" s="419">
        <v>0</v>
      </c>
      <c r="CR340" s="419">
        <v>0</v>
      </c>
      <c r="CS340" s="419">
        <v>0</v>
      </c>
      <c r="CT340" s="419">
        <v>0</v>
      </c>
      <c r="CU340" s="419">
        <v>0</v>
      </c>
      <c r="CV340" s="419">
        <v>0</v>
      </c>
      <c r="CW340" s="419">
        <v>0</v>
      </c>
      <c r="CX340" s="419">
        <v>0</v>
      </c>
      <c r="CY340" s="419">
        <v>0</v>
      </c>
      <c r="CZ340" s="419">
        <v>0</v>
      </c>
      <c r="DA340" s="419">
        <v>0</v>
      </c>
      <c r="DB340" s="419">
        <v>0</v>
      </c>
      <c r="DC340" s="419">
        <v>0</v>
      </c>
      <c r="DD340" s="419">
        <v>0</v>
      </c>
      <c r="DE340" s="419">
        <v>0</v>
      </c>
      <c r="DF340" s="419">
        <v>0</v>
      </c>
      <c r="DG340" s="419">
        <v>0</v>
      </c>
      <c r="DH340" s="419">
        <v>0</v>
      </c>
      <c r="DI340" s="419">
        <v>0</v>
      </c>
      <c r="DJ340" s="419">
        <v>0</v>
      </c>
    </row>
    <row r="341" spans="1:114" ht="16.7" hidden="1" customHeight="1">
      <c r="A341" s="423" t="s">
        <v>25</v>
      </c>
      <c r="B341" s="423">
        <v>1</v>
      </c>
      <c r="C341" s="418" t="s">
        <v>52</v>
      </c>
      <c r="D341" s="419">
        <v>0</v>
      </c>
      <c r="E341" s="419">
        <v>0</v>
      </c>
      <c r="F341" s="419">
        <v>263</v>
      </c>
      <c r="G341" s="419">
        <v>531</v>
      </c>
      <c r="H341" s="419">
        <v>806</v>
      </c>
      <c r="I341" s="419">
        <v>1087</v>
      </c>
      <c r="J341" s="419">
        <v>1375</v>
      </c>
      <c r="K341" s="419">
        <v>1669</v>
      </c>
      <c r="L341" s="419">
        <v>1970</v>
      </c>
      <c r="M341" s="419">
        <v>2277</v>
      </c>
      <c r="N341" s="419">
        <v>2591</v>
      </c>
      <c r="O341" s="419">
        <v>2913</v>
      </c>
      <c r="P341" s="419">
        <v>3243</v>
      </c>
      <c r="Q341" s="419">
        <v>3581</v>
      </c>
      <c r="R341" s="419">
        <v>3925</v>
      </c>
      <c r="S341" s="419">
        <v>4279</v>
      </c>
      <c r="T341" s="419">
        <v>4642</v>
      </c>
      <c r="U341" s="419">
        <v>5015</v>
      </c>
      <c r="V341" s="419">
        <v>5398</v>
      </c>
      <c r="W341" s="419">
        <v>5790</v>
      </c>
      <c r="X341" s="419">
        <v>6193</v>
      </c>
      <c r="Y341" s="419">
        <v>6312</v>
      </c>
      <c r="Z341" s="419">
        <v>6432</v>
      </c>
      <c r="AA341" s="419">
        <v>6551</v>
      </c>
      <c r="AB341" s="419">
        <v>6667</v>
      </c>
      <c r="AC341" s="419">
        <v>6783</v>
      </c>
      <c r="AD341" s="419">
        <v>6898</v>
      </c>
      <c r="AE341" s="419">
        <v>7012</v>
      </c>
      <c r="AF341" s="419">
        <v>7125</v>
      </c>
      <c r="AG341" s="419">
        <v>7238</v>
      </c>
      <c r="AH341" s="419">
        <v>7349</v>
      </c>
      <c r="AI341" s="419">
        <v>7459</v>
      </c>
      <c r="AJ341" s="419">
        <v>7568</v>
      </c>
      <c r="AK341" s="419">
        <v>7674</v>
      </c>
      <c r="AL341" s="419">
        <v>7779</v>
      </c>
      <c r="AM341" s="419">
        <v>7881</v>
      </c>
      <c r="AN341" s="419">
        <v>7982</v>
      </c>
      <c r="AO341" s="419">
        <v>8080</v>
      </c>
      <c r="AP341" s="419">
        <v>8176</v>
      </c>
      <c r="AQ341" s="419">
        <v>8270</v>
      </c>
      <c r="AR341" s="419">
        <v>8362</v>
      </c>
      <c r="AS341" s="419">
        <v>8450</v>
      </c>
      <c r="AT341" s="419">
        <v>8536</v>
      </c>
      <c r="AU341" s="419">
        <v>8620</v>
      </c>
      <c r="AV341" s="419">
        <v>8701</v>
      </c>
      <c r="AW341" s="419">
        <v>8778</v>
      </c>
      <c r="AX341" s="419">
        <v>8852</v>
      </c>
      <c r="AY341" s="419">
        <v>8923</v>
      </c>
      <c r="AZ341" s="419">
        <v>8992</v>
      </c>
      <c r="BA341" s="419">
        <v>9058</v>
      </c>
      <c r="BB341" s="419">
        <v>9121</v>
      </c>
      <c r="BC341" s="419">
        <v>9181</v>
      </c>
      <c r="BD341" s="419">
        <v>9239</v>
      </c>
      <c r="BE341" s="419">
        <v>9293</v>
      </c>
      <c r="BF341" s="419">
        <v>9345</v>
      </c>
      <c r="BG341" s="419">
        <v>9393</v>
      </c>
      <c r="BH341" s="419">
        <v>9441</v>
      </c>
      <c r="BI341" s="419">
        <v>9487</v>
      </c>
      <c r="BJ341" s="419">
        <v>9535</v>
      </c>
      <c r="BK341" s="419">
        <v>9589</v>
      </c>
      <c r="BL341" s="419">
        <v>9644</v>
      </c>
      <c r="BM341" s="419">
        <v>9709</v>
      </c>
      <c r="BN341" s="419">
        <v>9807</v>
      </c>
      <c r="BO341" s="419">
        <v>0</v>
      </c>
      <c r="BP341" s="419">
        <v>0</v>
      </c>
      <c r="BQ341" s="419">
        <v>0</v>
      </c>
      <c r="BR341" s="419">
        <v>0</v>
      </c>
      <c r="BS341" s="419">
        <v>0</v>
      </c>
      <c r="BT341" s="419">
        <v>0</v>
      </c>
      <c r="BU341" s="419">
        <v>0</v>
      </c>
      <c r="BV341" s="419">
        <v>0</v>
      </c>
      <c r="BW341" s="419">
        <v>0</v>
      </c>
      <c r="BX341" s="419">
        <v>0</v>
      </c>
      <c r="BY341" s="419">
        <v>0</v>
      </c>
      <c r="BZ341" s="419">
        <v>0</v>
      </c>
      <c r="CA341" s="419">
        <v>0</v>
      </c>
      <c r="CB341" s="419">
        <v>0</v>
      </c>
      <c r="CC341" s="419">
        <v>0</v>
      </c>
      <c r="CD341" s="419">
        <v>0</v>
      </c>
      <c r="CE341" s="419">
        <v>0</v>
      </c>
      <c r="CF341" s="419">
        <v>0</v>
      </c>
      <c r="CG341" s="419">
        <v>0</v>
      </c>
      <c r="CH341" s="419">
        <v>0</v>
      </c>
      <c r="CI341" s="419">
        <v>0</v>
      </c>
      <c r="CJ341" s="419">
        <v>0</v>
      </c>
      <c r="CK341" s="419">
        <v>0</v>
      </c>
      <c r="CL341" s="419">
        <v>0</v>
      </c>
      <c r="CM341" s="419">
        <v>0</v>
      </c>
      <c r="CN341" s="419">
        <v>0</v>
      </c>
      <c r="CO341" s="419">
        <v>0</v>
      </c>
      <c r="CP341" s="419">
        <v>0</v>
      </c>
      <c r="CQ341" s="419">
        <v>0</v>
      </c>
      <c r="CR341" s="419">
        <v>0</v>
      </c>
      <c r="CS341" s="419">
        <v>0</v>
      </c>
      <c r="CT341" s="419">
        <v>0</v>
      </c>
      <c r="CU341" s="419">
        <v>0</v>
      </c>
      <c r="CV341" s="419">
        <v>0</v>
      </c>
      <c r="CW341" s="419">
        <v>0</v>
      </c>
      <c r="CX341" s="419">
        <v>0</v>
      </c>
      <c r="CY341" s="419">
        <v>0</v>
      </c>
      <c r="CZ341" s="419">
        <v>0</v>
      </c>
      <c r="DA341" s="419">
        <v>0</v>
      </c>
      <c r="DB341" s="419">
        <v>0</v>
      </c>
      <c r="DC341" s="419">
        <v>0</v>
      </c>
      <c r="DD341" s="419">
        <v>0</v>
      </c>
      <c r="DE341" s="419">
        <v>0</v>
      </c>
      <c r="DF341" s="419">
        <v>0</v>
      </c>
      <c r="DG341" s="419">
        <v>0</v>
      </c>
      <c r="DH341" s="419">
        <v>0</v>
      </c>
      <c r="DI341" s="419">
        <v>0</v>
      </c>
      <c r="DJ341" s="419">
        <v>0</v>
      </c>
    </row>
    <row r="342" spans="1:114" ht="16.7" hidden="1" customHeight="1">
      <c r="A342" s="423" t="s">
        <v>25</v>
      </c>
      <c r="B342" s="423">
        <v>1</v>
      </c>
      <c r="C342" s="418" t="s">
        <v>53</v>
      </c>
      <c r="D342" s="419">
        <v>0</v>
      </c>
      <c r="E342" s="419">
        <v>0</v>
      </c>
      <c r="F342" s="419">
        <v>268</v>
      </c>
      <c r="G342" s="419">
        <v>543</v>
      </c>
      <c r="H342" s="419">
        <v>823</v>
      </c>
      <c r="I342" s="419">
        <v>1110</v>
      </c>
      <c r="J342" s="419">
        <v>1403</v>
      </c>
      <c r="K342" s="419">
        <v>1703</v>
      </c>
      <c r="L342" s="419">
        <v>2009</v>
      </c>
      <c r="M342" s="419">
        <v>2323</v>
      </c>
      <c r="N342" s="419">
        <v>2643</v>
      </c>
      <c r="O342" s="419">
        <v>2971</v>
      </c>
      <c r="P342" s="419">
        <v>3308</v>
      </c>
      <c r="Q342" s="419">
        <v>3651</v>
      </c>
      <c r="R342" s="419">
        <v>4002</v>
      </c>
      <c r="S342" s="419">
        <v>4363</v>
      </c>
      <c r="T342" s="419">
        <v>4733</v>
      </c>
      <c r="U342" s="419">
        <v>5113</v>
      </c>
      <c r="V342" s="419">
        <v>5501</v>
      </c>
      <c r="W342" s="419">
        <v>5901</v>
      </c>
      <c r="X342" s="419">
        <v>6312</v>
      </c>
      <c r="Y342" s="419">
        <v>6432</v>
      </c>
      <c r="Z342" s="419">
        <v>6551</v>
      </c>
      <c r="AA342" s="419">
        <v>6667</v>
      </c>
      <c r="AB342" s="419">
        <v>6783</v>
      </c>
      <c r="AC342" s="419">
        <v>6898</v>
      </c>
      <c r="AD342" s="419">
        <v>7012</v>
      </c>
      <c r="AE342" s="419">
        <v>7125</v>
      </c>
      <c r="AF342" s="419">
        <v>7238</v>
      </c>
      <c r="AG342" s="419">
        <v>7349</v>
      </c>
      <c r="AH342" s="419">
        <v>7459</v>
      </c>
      <c r="AI342" s="419">
        <v>7568</v>
      </c>
      <c r="AJ342" s="419">
        <v>7674</v>
      </c>
      <c r="AK342" s="419">
        <v>7779</v>
      </c>
      <c r="AL342" s="419">
        <v>7881</v>
      </c>
      <c r="AM342" s="419">
        <v>7982</v>
      </c>
      <c r="AN342" s="419">
        <v>8080</v>
      </c>
      <c r="AO342" s="419">
        <v>8176</v>
      </c>
      <c r="AP342" s="419">
        <v>8270</v>
      </c>
      <c r="AQ342" s="419">
        <v>8362</v>
      </c>
      <c r="AR342" s="419">
        <v>8450</v>
      </c>
      <c r="AS342" s="419">
        <v>8536</v>
      </c>
      <c r="AT342" s="419">
        <v>8620</v>
      </c>
      <c r="AU342" s="419">
        <v>8701</v>
      </c>
      <c r="AV342" s="419">
        <v>8778</v>
      </c>
      <c r="AW342" s="419">
        <v>8852</v>
      </c>
      <c r="AX342" s="419">
        <v>8923</v>
      </c>
      <c r="AY342" s="419">
        <v>8992</v>
      </c>
      <c r="AZ342" s="419">
        <v>9058</v>
      </c>
      <c r="BA342" s="419">
        <v>9121</v>
      </c>
      <c r="BB342" s="419">
        <v>9181</v>
      </c>
      <c r="BC342" s="419">
        <v>9239</v>
      </c>
      <c r="BD342" s="419">
        <v>9293</v>
      </c>
      <c r="BE342" s="419">
        <v>9345</v>
      </c>
      <c r="BF342" s="419">
        <v>9393</v>
      </c>
      <c r="BG342" s="419">
        <v>9441</v>
      </c>
      <c r="BH342" s="419">
        <v>9487</v>
      </c>
      <c r="BI342" s="419">
        <v>9535</v>
      </c>
      <c r="BJ342" s="419">
        <v>9589</v>
      </c>
      <c r="BK342" s="419">
        <v>9644</v>
      </c>
      <c r="BL342" s="419">
        <v>9709</v>
      </c>
      <c r="BM342" s="419">
        <v>9807</v>
      </c>
      <c r="BN342" s="419">
        <v>0</v>
      </c>
      <c r="BO342" s="419">
        <v>0</v>
      </c>
      <c r="BP342" s="419">
        <v>0</v>
      </c>
      <c r="BQ342" s="419">
        <v>0</v>
      </c>
      <c r="BR342" s="419">
        <v>0</v>
      </c>
      <c r="BS342" s="419">
        <v>0</v>
      </c>
      <c r="BT342" s="419">
        <v>0</v>
      </c>
      <c r="BU342" s="419">
        <v>0</v>
      </c>
      <c r="BV342" s="419">
        <v>0</v>
      </c>
      <c r="BW342" s="419">
        <v>0</v>
      </c>
      <c r="BX342" s="419">
        <v>0</v>
      </c>
      <c r="BY342" s="419">
        <v>0</v>
      </c>
      <c r="BZ342" s="419">
        <v>0</v>
      </c>
      <c r="CA342" s="419">
        <v>0</v>
      </c>
      <c r="CB342" s="419">
        <v>0</v>
      </c>
      <c r="CC342" s="419">
        <v>0</v>
      </c>
      <c r="CD342" s="419">
        <v>0</v>
      </c>
      <c r="CE342" s="419">
        <v>0</v>
      </c>
      <c r="CF342" s="419">
        <v>0</v>
      </c>
      <c r="CG342" s="419">
        <v>0</v>
      </c>
      <c r="CH342" s="419">
        <v>0</v>
      </c>
      <c r="CI342" s="419">
        <v>0</v>
      </c>
      <c r="CJ342" s="419">
        <v>0</v>
      </c>
      <c r="CK342" s="419">
        <v>0</v>
      </c>
      <c r="CL342" s="419">
        <v>0</v>
      </c>
      <c r="CM342" s="419">
        <v>0</v>
      </c>
      <c r="CN342" s="419">
        <v>0</v>
      </c>
      <c r="CO342" s="419">
        <v>0</v>
      </c>
      <c r="CP342" s="419">
        <v>0</v>
      </c>
      <c r="CQ342" s="419">
        <v>0</v>
      </c>
      <c r="CR342" s="419">
        <v>0</v>
      </c>
      <c r="CS342" s="419">
        <v>0</v>
      </c>
      <c r="CT342" s="419">
        <v>0</v>
      </c>
      <c r="CU342" s="419">
        <v>0</v>
      </c>
      <c r="CV342" s="419">
        <v>0</v>
      </c>
      <c r="CW342" s="419">
        <v>0</v>
      </c>
      <c r="CX342" s="419">
        <v>0</v>
      </c>
      <c r="CY342" s="419">
        <v>0</v>
      </c>
      <c r="CZ342" s="419">
        <v>0</v>
      </c>
      <c r="DA342" s="419">
        <v>0</v>
      </c>
      <c r="DB342" s="419">
        <v>0</v>
      </c>
      <c r="DC342" s="419">
        <v>0</v>
      </c>
      <c r="DD342" s="419">
        <v>0</v>
      </c>
      <c r="DE342" s="419">
        <v>0</v>
      </c>
      <c r="DF342" s="419">
        <v>0</v>
      </c>
      <c r="DG342" s="419">
        <v>0</v>
      </c>
      <c r="DH342" s="419">
        <v>0</v>
      </c>
      <c r="DI342" s="419">
        <v>0</v>
      </c>
      <c r="DJ342" s="419">
        <v>0</v>
      </c>
    </row>
    <row r="343" spans="1:114" ht="16.7" hidden="1" customHeight="1">
      <c r="A343" s="423" t="s">
        <v>25</v>
      </c>
      <c r="B343" s="423">
        <v>1</v>
      </c>
      <c r="C343" s="418" t="s">
        <v>54</v>
      </c>
      <c r="D343" s="419">
        <v>0</v>
      </c>
      <c r="E343" s="419">
        <v>0</v>
      </c>
      <c r="F343" s="419">
        <v>274</v>
      </c>
      <c r="G343" s="419">
        <v>554</v>
      </c>
      <c r="H343" s="419">
        <v>840</v>
      </c>
      <c r="I343" s="419">
        <v>1133</v>
      </c>
      <c r="J343" s="419">
        <v>1432</v>
      </c>
      <c r="K343" s="419">
        <v>1737</v>
      </c>
      <c r="L343" s="419">
        <v>2050</v>
      </c>
      <c r="M343" s="419">
        <v>2369</v>
      </c>
      <c r="N343" s="419">
        <v>2696</v>
      </c>
      <c r="O343" s="419">
        <v>3031</v>
      </c>
      <c r="P343" s="419">
        <v>3372</v>
      </c>
      <c r="Q343" s="419">
        <v>3721</v>
      </c>
      <c r="R343" s="419">
        <v>4079</v>
      </c>
      <c r="S343" s="419">
        <v>4447</v>
      </c>
      <c r="T343" s="419">
        <v>4824</v>
      </c>
      <c r="U343" s="419">
        <v>5209</v>
      </c>
      <c r="V343" s="419">
        <v>5605</v>
      </c>
      <c r="W343" s="419">
        <v>6012</v>
      </c>
      <c r="X343" s="419">
        <v>6432</v>
      </c>
      <c r="Y343" s="419">
        <v>6551</v>
      </c>
      <c r="Z343" s="419">
        <v>6667</v>
      </c>
      <c r="AA343" s="419">
        <v>6783</v>
      </c>
      <c r="AB343" s="419">
        <v>6898</v>
      </c>
      <c r="AC343" s="419">
        <v>7012</v>
      </c>
      <c r="AD343" s="419">
        <v>7125</v>
      </c>
      <c r="AE343" s="419">
        <v>7238</v>
      </c>
      <c r="AF343" s="419">
        <v>7349</v>
      </c>
      <c r="AG343" s="419">
        <v>7459</v>
      </c>
      <c r="AH343" s="419">
        <v>7568</v>
      </c>
      <c r="AI343" s="419">
        <v>7674</v>
      </c>
      <c r="AJ343" s="419">
        <v>7779</v>
      </c>
      <c r="AK343" s="419">
        <v>7881</v>
      </c>
      <c r="AL343" s="419">
        <v>7982</v>
      </c>
      <c r="AM343" s="419">
        <v>8080</v>
      </c>
      <c r="AN343" s="419">
        <v>8176</v>
      </c>
      <c r="AO343" s="419">
        <v>8270</v>
      </c>
      <c r="AP343" s="419">
        <v>8362</v>
      </c>
      <c r="AQ343" s="419">
        <v>8450</v>
      </c>
      <c r="AR343" s="419">
        <v>8536</v>
      </c>
      <c r="AS343" s="419">
        <v>8620</v>
      </c>
      <c r="AT343" s="419">
        <v>8701</v>
      </c>
      <c r="AU343" s="419">
        <v>8778</v>
      </c>
      <c r="AV343" s="419">
        <v>8852</v>
      </c>
      <c r="AW343" s="419">
        <v>8923</v>
      </c>
      <c r="AX343" s="419">
        <v>8992</v>
      </c>
      <c r="AY343" s="419">
        <v>9058</v>
      </c>
      <c r="AZ343" s="419">
        <v>9121</v>
      </c>
      <c r="BA343" s="419">
        <v>9181</v>
      </c>
      <c r="BB343" s="419">
        <v>9239</v>
      </c>
      <c r="BC343" s="419">
        <v>9293</v>
      </c>
      <c r="BD343" s="419">
        <v>9345</v>
      </c>
      <c r="BE343" s="419">
        <v>9393</v>
      </c>
      <c r="BF343" s="419">
        <v>9441</v>
      </c>
      <c r="BG343" s="419">
        <v>9487</v>
      </c>
      <c r="BH343" s="419">
        <v>9535</v>
      </c>
      <c r="BI343" s="419">
        <v>9589</v>
      </c>
      <c r="BJ343" s="419">
        <v>9644</v>
      </c>
      <c r="BK343" s="419">
        <v>9709</v>
      </c>
      <c r="BL343" s="419">
        <v>9807</v>
      </c>
      <c r="BM343" s="419">
        <v>0</v>
      </c>
      <c r="BN343" s="419">
        <v>0</v>
      </c>
      <c r="BO343" s="419">
        <v>0</v>
      </c>
      <c r="BP343" s="419">
        <v>0</v>
      </c>
      <c r="BQ343" s="419">
        <v>0</v>
      </c>
      <c r="BR343" s="419">
        <v>0</v>
      </c>
      <c r="BS343" s="419">
        <v>0</v>
      </c>
      <c r="BT343" s="419">
        <v>0</v>
      </c>
      <c r="BU343" s="419">
        <v>0</v>
      </c>
      <c r="BV343" s="419">
        <v>0</v>
      </c>
      <c r="BW343" s="419">
        <v>0</v>
      </c>
      <c r="BX343" s="419">
        <v>0</v>
      </c>
      <c r="BY343" s="419">
        <v>0</v>
      </c>
      <c r="BZ343" s="419">
        <v>0</v>
      </c>
      <c r="CA343" s="419">
        <v>0</v>
      </c>
      <c r="CB343" s="419">
        <v>0</v>
      </c>
      <c r="CC343" s="419">
        <v>0</v>
      </c>
      <c r="CD343" s="419">
        <v>0</v>
      </c>
      <c r="CE343" s="419">
        <v>0</v>
      </c>
      <c r="CF343" s="419">
        <v>0</v>
      </c>
      <c r="CG343" s="419">
        <v>0</v>
      </c>
      <c r="CH343" s="419">
        <v>0</v>
      </c>
      <c r="CI343" s="419">
        <v>0</v>
      </c>
      <c r="CJ343" s="419">
        <v>0</v>
      </c>
      <c r="CK343" s="419">
        <v>0</v>
      </c>
      <c r="CL343" s="419">
        <v>0</v>
      </c>
      <c r="CM343" s="419">
        <v>0</v>
      </c>
      <c r="CN343" s="419">
        <v>0</v>
      </c>
      <c r="CO343" s="419">
        <v>0</v>
      </c>
      <c r="CP343" s="419">
        <v>0</v>
      </c>
      <c r="CQ343" s="419">
        <v>0</v>
      </c>
      <c r="CR343" s="419">
        <v>0</v>
      </c>
      <c r="CS343" s="419">
        <v>0</v>
      </c>
      <c r="CT343" s="419">
        <v>0</v>
      </c>
      <c r="CU343" s="419">
        <v>0</v>
      </c>
      <c r="CV343" s="419">
        <v>0</v>
      </c>
      <c r="CW343" s="419">
        <v>0</v>
      </c>
      <c r="CX343" s="419">
        <v>0</v>
      </c>
      <c r="CY343" s="419">
        <v>0</v>
      </c>
      <c r="CZ343" s="419">
        <v>0</v>
      </c>
      <c r="DA343" s="419">
        <v>0</v>
      </c>
      <c r="DB343" s="419">
        <v>0</v>
      </c>
      <c r="DC343" s="419">
        <v>0</v>
      </c>
      <c r="DD343" s="419">
        <v>0</v>
      </c>
      <c r="DE343" s="419">
        <v>0</v>
      </c>
      <c r="DF343" s="419">
        <v>0</v>
      </c>
      <c r="DG343" s="419">
        <v>0</v>
      </c>
      <c r="DH343" s="419">
        <v>0</v>
      </c>
      <c r="DI343" s="419">
        <v>0</v>
      </c>
      <c r="DJ343" s="419">
        <v>0</v>
      </c>
    </row>
    <row r="344" spans="1:114" ht="16.7" hidden="1" customHeight="1">
      <c r="A344" s="423" t="s">
        <v>25</v>
      </c>
      <c r="B344" s="423">
        <v>1</v>
      </c>
      <c r="C344" s="418" t="s">
        <v>55</v>
      </c>
      <c r="D344" s="419">
        <v>0</v>
      </c>
      <c r="E344" s="419">
        <v>0</v>
      </c>
      <c r="F344" s="419">
        <v>280</v>
      </c>
      <c r="G344" s="419">
        <v>566</v>
      </c>
      <c r="H344" s="419">
        <v>858</v>
      </c>
      <c r="I344" s="419">
        <v>1156</v>
      </c>
      <c r="J344" s="419">
        <v>1461</v>
      </c>
      <c r="K344" s="419">
        <v>1772</v>
      </c>
      <c r="L344" s="419">
        <v>2090</v>
      </c>
      <c r="M344" s="419">
        <v>2416</v>
      </c>
      <c r="N344" s="419">
        <v>2749</v>
      </c>
      <c r="O344" s="419">
        <v>3089</v>
      </c>
      <c r="P344" s="419">
        <v>3436</v>
      </c>
      <c r="Q344" s="419">
        <v>3792</v>
      </c>
      <c r="R344" s="419">
        <v>4157</v>
      </c>
      <c r="S344" s="419">
        <v>4532</v>
      </c>
      <c r="T344" s="419">
        <v>4914</v>
      </c>
      <c r="U344" s="419">
        <v>5306</v>
      </c>
      <c r="V344" s="419">
        <v>5709</v>
      </c>
      <c r="W344" s="419">
        <v>6124</v>
      </c>
      <c r="X344" s="419">
        <v>6551</v>
      </c>
      <c r="Y344" s="419">
        <v>6667</v>
      </c>
      <c r="Z344" s="419">
        <v>6783</v>
      </c>
      <c r="AA344" s="419">
        <v>6898</v>
      </c>
      <c r="AB344" s="419">
        <v>7012</v>
      </c>
      <c r="AC344" s="419">
        <v>7125</v>
      </c>
      <c r="AD344" s="419">
        <v>7238</v>
      </c>
      <c r="AE344" s="419">
        <v>7349</v>
      </c>
      <c r="AF344" s="419">
        <v>7459</v>
      </c>
      <c r="AG344" s="419">
        <v>7568</v>
      </c>
      <c r="AH344" s="419">
        <v>7674</v>
      </c>
      <c r="AI344" s="419">
        <v>7779</v>
      </c>
      <c r="AJ344" s="419">
        <v>7881</v>
      </c>
      <c r="AK344" s="419">
        <v>7982</v>
      </c>
      <c r="AL344" s="419">
        <v>8080</v>
      </c>
      <c r="AM344" s="419">
        <v>8176</v>
      </c>
      <c r="AN344" s="419">
        <v>8270</v>
      </c>
      <c r="AO344" s="419">
        <v>8362</v>
      </c>
      <c r="AP344" s="419">
        <v>8450</v>
      </c>
      <c r="AQ344" s="419">
        <v>8536</v>
      </c>
      <c r="AR344" s="419">
        <v>8620</v>
      </c>
      <c r="AS344" s="419">
        <v>8701</v>
      </c>
      <c r="AT344" s="419">
        <v>8778</v>
      </c>
      <c r="AU344" s="419">
        <v>8852</v>
      </c>
      <c r="AV344" s="419">
        <v>8923</v>
      </c>
      <c r="AW344" s="419">
        <v>8992</v>
      </c>
      <c r="AX344" s="419">
        <v>9058</v>
      </c>
      <c r="AY344" s="419">
        <v>9121</v>
      </c>
      <c r="AZ344" s="419">
        <v>9181</v>
      </c>
      <c r="BA344" s="419">
        <v>9239</v>
      </c>
      <c r="BB344" s="419">
        <v>9293</v>
      </c>
      <c r="BC344" s="419">
        <v>9345</v>
      </c>
      <c r="BD344" s="419">
        <v>9393</v>
      </c>
      <c r="BE344" s="419">
        <v>9441</v>
      </c>
      <c r="BF344" s="419">
        <v>9487</v>
      </c>
      <c r="BG344" s="419">
        <v>9535</v>
      </c>
      <c r="BH344" s="419">
        <v>9589</v>
      </c>
      <c r="BI344" s="419">
        <v>9644</v>
      </c>
      <c r="BJ344" s="419">
        <v>9709</v>
      </c>
      <c r="BK344" s="419">
        <v>9807</v>
      </c>
      <c r="BL344" s="419">
        <v>0</v>
      </c>
      <c r="BM344" s="419">
        <v>0</v>
      </c>
      <c r="BN344" s="419">
        <v>0</v>
      </c>
      <c r="BO344" s="419">
        <v>0</v>
      </c>
      <c r="BP344" s="419">
        <v>0</v>
      </c>
      <c r="BQ344" s="419">
        <v>0</v>
      </c>
      <c r="BR344" s="419">
        <v>0</v>
      </c>
      <c r="BS344" s="419">
        <v>0</v>
      </c>
      <c r="BT344" s="419">
        <v>0</v>
      </c>
      <c r="BU344" s="419">
        <v>0</v>
      </c>
      <c r="BV344" s="419">
        <v>0</v>
      </c>
      <c r="BW344" s="419">
        <v>0</v>
      </c>
      <c r="BX344" s="419">
        <v>0</v>
      </c>
      <c r="BY344" s="419">
        <v>0</v>
      </c>
      <c r="BZ344" s="419">
        <v>0</v>
      </c>
      <c r="CA344" s="419">
        <v>0</v>
      </c>
      <c r="CB344" s="419">
        <v>0</v>
      </c>
      <c r="CC344" s="419">
        <v>0</v>
      </c>
      <c r="CD344" s="419">
        <v>0</v>
      </c>
      <c r="CE344" s="419">
        <v>0</v>
      </c>
      <c r="CF344" s="419">
        <v>0</v>
      </c>
      <c r="CG344" s="419">
        <v>0</v>
      </c>
      <c r="CH344" s="419">
        <v>0</v>
      </c>
      <c r="CI344" s="419">
        <v>0</v>
      </c>
      <c r="CJ344" s="419">
        <v>0</v>
      </c>
      <c r="CK344" s="419">
        <v>0</v>
      </c>
      <c r="CL344" s="419">
        <v>0</v>
      </c>
      <c r="CM344" s="419">
        <v>0</v>
      </c>
      <c r="CN344" s="419">
        <v>0</v>
      </c>
      <c r="CO344" s="419">
        <v>0</v>
      </c>
      <c r="CP344" s="419">
        <v>0</v>
      </c>
      <c r="CQ344" s="419">
        <v>0</v>
      </c>
      <c r="CR344" s="419">
        <v>0</v>
      </c>
      <c r="CS344" s="419">
        <v>0</v>
      </c>
      <c r="CT344" s="419">
        <v>0</v>
      </c>
      <c r="CU344" s="419">
        <v>0</v>
      </c>
      <c r="CV344" s="419">
        <v>0</v>
      </c>
      <c r="CW344" s="419">
        <v>0</v>
      </c>
      <c r="CX344" s="419">
        <v>0</v>
      </c>
      <c r="CY344" s="419">
        <v>0</v>
      </c>
      <c r="CZ344" s="419">
        <v>0</v>
      </c>
      <c r="DA344" s="419">
        <v>0</v>
      </c>
      <c r="DB344" s="419">
        <v>0</v>
      </c>
      <c r="DC344" s="419">
        <v>0</v>
      </c>
      <c r="DD344" s="419">
        <v>0</v>
      </c>
      <c r="DE344" s="419">
        <v>0</v>
      </c>
      <c r="DF344" s="419">
        <v>0</v>
      </c>
      <c r="DG344" s="419">
        <v>0</v>
      </c>
      <c r="DH344" s="419">
        <v>0</v>
      </c>
      <c r="DI344" s="419">
        <v>0</v>
      </c>
      <c r="DJ344" s="419">
        <v>0</v>
      </c>
    </row>
    <row r="345" spans="1:114" ht="16.7" hidden="1" customHeight="1">
      <c r="A345" s="423" t="s">
        <v>25</v>
      </c>
      <c r="B345" s="423">
        <v>1</v>
      </c>
      <c r="C345" s="418" t="s">
        <v>56</v>
      </c>
      <c r="D345" s="419">
        <v>0</v>
      </c>
      <c r="E345" s="419">
        <v>0</v>
      </c>
      <c r="F345" s="419">
        <v>285</v>
      </c>
      <c r="G345" s="419">
        <v>577</v>
      </c>
      <c r="H345" s="419">
        <v>875</v>
      </c>
      <c r="I345" s="419">
        <v>1179</v>
      </c>
      <c r="J345" s="419">
        <v>1489</v>
      </c>
      <c r="K345" s="419">
        <v>1807</v>
      </c>
      <c r="L345" s="419">
        <v>2131</v>
      </c>
      <c r="M345" s="419">
        <v>2463</v>
      </c>
      <c r="N345" s="419">
        <v>2801</v>
      </c>
      <c r="O345" s="419">
        <v>3147</v>
      </c>
      <c r="P345" s="419">
        <v>3501</v>
      </c>
      <c r="Q345" s="419">
        <v>3864</v>
      </c>
      <c r="R345" s="419">
        <v>4236</v>
      </c>
      <c r="S345" s="419">
        <v>4615</v>
      </c>
      <c r="T345" s="419">
        <v>5004</v>
      </c>
      <c r="U345" s="419">
        <v>5403</v>
      </c>
      <c r="V345" s="419">
        <v>5813</v>
      </c>
      <c r="W345" s="419">
        <v>6235</v>
      </c>
      <c r="X345" s="419">
        <v>6667</v>
      </c>
      <c r="Y345" s="419">
        <v>6783</v>
      </c>
      <c r="Z345" s="419">
        <v>6898</v>
      </c>
      <c r="AA345" s="419">
        <v>7012</v>
      </c>
      <c r="AB345" s="419">
        <v>7125</v>
      </c>
      <c r="AC345" s="419">
        <v>7238</v>
      </c>
      <c r="AD345" s="419">
        <v>7349</v>
      </c>
      <c r="AE345" s="419">
        <v>7459</v>
      </c>
      <c r="AF345" s="419">
        <v>7568</v>
      </c>
      <c r="AG345" s="419">
        <v>7674</v>
      </c>
      <c r="AH345" s="419">
        <v>7779</v>
      </c>
      <c r="AI345" s="419">
        <v>7881</v>
      </c>
      <c r="AJ345" s="419">
        <v>7982</v>
      </c>
      <c r="AK345" s="419">
        <v>8080</v>
      </c>
      <c r="AL345" s="419">
        <v>8176</v>
      </c>
      <c r="AM345" s="419">
        <v>8270</v>
      </c>
      <c r="AN345" s="419">
        <v>8362</v>
      </c>
      <c r="AO345" s="419">
        <v>8450</v>
      </c>
      <c r="AP345" s="419">
        <v>8536</v>
      </c>
      <c r="AQ345" s="419">
        <v>8620</v>
      </c>
      <c r="AR345" s="419">
        <v>8701</v>
      </c>
      <c r="AS345" s="419">
        <v>8778</v>
      </c>
      <c r="AT345" s="419">
        <v>8852</v>
      </c>
      <c r="AU345" s="419">
        <v>8923</v>
      </c>
      <c r="AV345" s="419">
        <v>8992</v>
      </c>
      <c r="AW345" s="419">
        <v>9058</v>
      </c>
      <c r="AX345" s="419">
        <v>9121</v>
      </c>
      <c r="AY345" s="419">
        <v>9181</v>
      </c>
      <c r="AZ345" s="419">
        <v>9239</v>
      </c>
      <c r="BA345" s="419">
        <v>9293</v>
      </c>
      <c r="BB345" s="419">
        <v>9345</v>
      </c>
      <c r="BC345" s="419">
        <v>9393</v>
      </c>
      <c r="BD345" s="419">
        <v>9441</v>
      </c>
      <c r="BE345" s="419">
        <v>9487</v>
      </c>
      <c r="BF345" s="419">
        <v>9535</v>
      </c>
      <c r="BG345" s="419">
        <v>9589</v>
      </c>
      <c r="BH345" s="419">
        <v>9644</v>
      </c>
      <c r="BI345" s="419">
        <v>9709</v>
      </c>
      <c r="BJ345" s="419">
        <v>9807</v>
      </c>
      <c r="BK345" s="419">
        <v>0</v>
      </c>
      <c r="BL345" s="419">
        <v>0</v>
      </c>
      <c r="BM345" s="419">
        <v>0</v>
      </c>
      <c r="BN345" s="419">
        <v>0</v>
      </c>
      <c r="BO345" s="419">
        <v>0</v>
      </c>
      <c r="BP345" s="419">
        <v>0</v>
      </c>
      <c r="BQ345" s="419">
        <v>0</v>
      </c>
      <c r="BR345" s="419">
        <v>0</v>
      </c>
      <c r="BS345" s="419">
        <v>0</v>
      </c>
      <c r="BT345" s="419">
        <v>0</v>
      </c>
      <c r="BU345" s="419">
        <v>0</v>
      </c>
      <c r="BV345" s="419">
        <v>0</v>
      </c>
      <c r="BW345" s="419">
        <v>0</v>
      </c>
      <c r="BX345" s="419">
        <v>0</v>
      </c>
      <c r="BY345" s="419">
        <v>0</v>
      </c>
      <c r="BZ345" s="419">
        <v>0</v>
      </c>
      <c r="CA345" s="419">
        <v>0</v>
      </c>
      <c r="CB345" s="419">
        <v>0</v>
      </c>
      <c r="CC345" s="419">
        <v>0</v>
      </c>
      <c r="CD345" s="419">
        <v>0</v>
      </c>
      <c r="CE345" s="419">
        <v>0</v>
      </c>
      <c r="CF345" s="419">
        <v>0</v>
      </c>
      <c r="CG345" s="419">
        <v>0</v>
      </c>
      <c r="CH345" s="419">
        <v>0</v>
      </c>
      <c r="CI345" s="419">
        <v>0</v>
      </c>
      <c r="CJ345" s="419">
        <v>0</v>
      </c>
      <c r="CK345" s="419">
        <v>0</v>
      </c>
      <c r="CL345" s="419">
        <v>0</v>
      </c>
      <c r="CM345" s="419">
        <v>0</v>
      </c>
      <c r="CN345" s="419">
        <v>0</v>
      </c>
      <c r="CO345" s="419">
        <v>0</v>
      </c>
      <c r="CP345" s="419">
        <v>0</v>
      </c>
      <c r="CQ345" s="419">
        <v>0</v>
      </c>
      <c r="CR345" s="419">
        <v>0</v>
      </c>
      <c r="CS345" s="419">
        <v>0</v>
      </c>
      <c r="CT345" s="419">
        <v>0</v>
      </c>
      <c r="CU345" s="419">
        <v>0</v>
      </c>
      <c r="CV345" s="419">
        <v>0</v>
      </c>
      <c r="CW345" s="419">
        <v>0</v>
      </c>
      <c r="CX345" s="419">
        <v>0</v>
      </c>
      <c r="CY345" s="419">
        <v>0</v>
      </c>
      <c r="CZ345" s="419">
        <v>0</v>
      </c>
      <c r="DA345" s="419">
        <v>0</v>
      </c>
      <c r="DB345" s="419">
        <v>0</v>
      </c>
      <c r="DC345" s="419">
        <v>0</v>
      </c>
      <c r="DD345" s="419">
        <v>0</v>
      </c>
      <c r="DE345" s="419">
        <v>0</v>
      </c>
      <c r="DF345" s="419">
        <v>0</v>
      </c>
      <c r="DG345" s="419">
        <v>0</v>
      </c>
      <c r="DH345" s="419">
        <v>0</v>
      </c>
      <c r="DI345" s="419">
        <v>0</v>
      </c>
      <c r="DJ345" s="419">
        <v>0</v>
      </c>
    </row>
    <row r="346" spans="1:114" ht="16.7" hidden="1" customHeight="1">
      <c r="A346" s="423" t="s">
        <v>25</v>
      </c>
      <c r="B346" s="423">
        <v>1</v>
      </c>
      <c r="C346" s="418" t="s">
        <v>57</v>
      </c>
      <c r="D346" s="419">
        <v>0</v>
      </c>
      <c r="E346" s="419">
        <v>0</v>
      </c>
      <c r="F346" s="419">
        <v>291</v>
      </c>
      <c r="G346" s="419">
        <v>589</v>
      </c>
      <c r="H346" s="419">
        <v>892</v>
      </c>
      <c r="I346" s="419">
        <v>1202</v>
      </c>
      <c r="J346" s="419">
        <v>1518</v>
      </c>
      <c r="K346" s="419">
        <v>1842</v>
      </c>
      <c r="L346" s="419">
        <v>2173</v>
      </c>
      <c r="M346" s="419">
        <v>2510</v>
      </c>
      <c r="N346" s="419">
        <v>2854</v>
      </c>
      <c r="O346" s="419">
        <v>3206</v>
      </c>
      <c r="P346" s="419">
        <v>3567</v>
      </c>
      <c r="Q346" s="419">
        <v>3936</v>
      </c>
      <c r="R346" s="419">
        <v>4312</v>
      </c>
      <c r="S346" s="419">
        <v>4698</v>
      </c>
      <c r="T346" s="419">
        <v>5094</v>
      </c>
      <c r="U346" s="419">
        <v>5499</v>
      </c>
      <c r="V346" s="419">
        <v>5916</v>
      </c>
      <c r="W346" s="419">
        <v>6343</v>
      </c>
      <c r="X346" s="419">
        <v>6783</v>
      </c>
      <c r="Y346" s="419">
        <v>6898</v>
      </c>
      <c r="Z346" s="419">
        <v>7012</v>
      </c>
      <c r="AA346" s="419">
        <v>7125</v>
      </c>
      <c r="AB346" s="419">
        <v>7238</v>
      </c>
      <c r="AC346" s="419">
        <v>7349</v>
      </c>
      <c r="AD346" s="419">
        <v>7459</v>
      </c>
      <c r="AE346" s="419">
        <v>7568</v>
      </c>
      <c r="AF346" s="419">
        <v>7674</v>
      </c>
      <c r="AG346" s="419">
        <v>7779</v>
      </c>
      <c r="AH346" s="419">
        <v>7881</v>
      </c>
      <c r="AI346" s="419">
        <v>7982</v>
      </c>
      <c r="AJ346" s="419">
        <v>8080</v>
      </c>
      <c r="AK346" s="419">
        <v>8176</v>
      </c>
      <c r="AL346" s="419">
        <v>8270</v>
      </c>
      <c r="AM346" s="419">
        <v>8362</v>
      </c>
      <c r="AN346" s="419">
        <v>8450</v>
      </c>
      <c r="AO346" s="419">
        <v>8536</v>
      </c>
      <c r="AP346" s="419">
        <v>8620</v>
      </c>
      <c r="AQ346" s="419">
        <v>8701</v>
      </c>
      <c r="AR346" s="419">
        <v>8778</v>
      </c>
      <c r="AS346" s="419">
        <v>8852</v>
      </c>
      <c r="AT346" s="419">
        <v>8923</v>
      </c>
      <c r="AU346" s="419">
        <v>8992</v>
      </c>
      <c r="AV346" s="419">
        <v>9058</v>
      </c>
      <c r="AW346" s="419">
        <v>9121</v>
      </c>
      <c r="AX346" s="419">
        <v>9181</v>
      </c>
      <c r="AY346" s="419">
        <v>9239</v>
      </c>
      <c r="AZ346" s="419">
        <v>9293</v>
      </c>
      <c r="BA346" s="419">
        <v>9345</v>
      </c>
      <c r="BB346" s="419">
        <v>9393</v>
      </c>
      <c r="BC346" s="419">
        <v>9441</v>
      </c>
      <c r="BD346" s="419">
        <v>9487</v>
      </c>
      <c r="BE346" s="419">
        <v>9535</v>
      </c>
      <c r="BF346" s="419">
        <v>9589</v>
      </c>
      <c r="BG346" s="419">
        <v>9644</v>
      </c>
      <c r="BH346" s="419">
        <v>9709</v>
      </c>
      <c r="BI346" s="419">
        <v>9807</v>
      </c>
      <c r="BJ346" s="419">
        <v>0</v>
      </c>
      <c r="BK346" s="419">
        <v>0</v>
      </c>
      <c r="BL346" s="419">
        <v>0</v>
      </c>
      <c r="BM346" s="419">
        <v>0</v>
      </c>
      <c r="BN346" s="419">
        <v>0</v>
      </c>
      <c r="BO346" s="419">
        <v>0</v>
      </c>
      <c r="BP346" s="419">
        <v>0</v>
      </c>
      <c r="BQ346" s="419">
        <v>0</v>
      </c>
      <c r="BR346" s="419">
        <v>0</v>
      </c>
      <c r="BS346" s="419">
        <v>0</v>
      </c>
      <c r="BT346" s="419">
        <v>0</v>
      </c>
      <c r="BU346" s="419">
        <v>0</v>
      </c>
      <c r="BV346" s="419">
        <v>0</v>
      </c>
      <c r="BW346" s="419">
        <v>0</v>
      </c>
      <c r="BX346" s="419">
        <v>0</v>
      </c>
      <c r="BY346" s="419">
        <v>0</v>
      </c>
      <c r="BZ346" s="419">
        <v>0</v>
      </c>
      <c r="CA346" s="419">
        <v>0</v>
      </c>
      <c r="CB346" s="419">
        <v>0</v>
      </c>
      <c r="CC346" s="419">
        <v>0</v>
      </c>
      <c r="CD346" s="419">
        <v>0</v>
      </c>
      <c r="CE346" s="419">
        <v>0</v>
      </c>
      <c r="CF346" s="419">
        <v>0</v>
      </c>
      <c r="CG346" s="419">
        <v>0</v>
      </c>
      <c r="CH346" s="419">
        <v>0</v>
      </c>
      <c r="CI346" s="419">
        <v>0</v>
      </c>
      <c r="CJ346" s="419">
        <v>0</v>
      </c>
      <c r="CK346" s="419">
        <v>0</v>
      </c>
      <c r="CL346" s="419">
        <v>0</v>
      </c>
      <c r="CM346" s="419">
        <v>0</v>
      </c>
      <c r="CN346" s="419">
        <v>0</v>
      </c>
      <c r="CO346" s="419">
        <v>0</v>
      </c>
      <c r="CP346" s="419">
        <v>0</v>
      </c>
      <c r="CQ346" s="419">
        <v>0</v>
      </c>
      <c r="CR346" s="419">
        <v>0</v>
      </c>
      <c r="CS346" s="419">
        <v>0</v>
      </c>
      <c r="CT346" s="419">
        <v>0</v>
      </c>
      <c r="CU346" s="419">
        <v>0</v>
      </c>
      <c r="CV346" s="419">
        <v>0</v>
      </c>
      <c r="CW346" s="419">
        <v>0</v>
      </c>
      <c r="CX346" s="419">
        <v>0</v>
      </c>
      <c r="CY346" s="419">
        <v>0</v>
      </c>
      <c r="CZ346" s="419">
        <v>0</v>
      </c>
      <c r="DA346" s="419">
        <v>0</v>
      </c>
      <c r="DB346" s="419">
        <v>0</v>
      </c>
      <c r="DC346" s="419">
        <v>0</v>
      </c>
      <c r="DD346" s="419">
        <v>0</v>
      </c>
      <c r="DE346" s="419">
        <v>0</v>
      </c>
      <c r="DF346" s="419">
        <v>0</v>
      </c>
      <c r="DG346" s="419">
        <v>0</v>
      </c>
      <c r="DH346" s="419">
        <v>0</v>
      </c>
      <c r="DI346" s="419">
        <v>0</v>
      </c>
      <c r="DJ346" s="419">
        <v>0</v>
      </c>
    </row>
    <row r="347" spans="1:114" ht="16.7" hidden="1" customHeight="1">
      <c r="A347" s="423" t="s">
        <v>25</v>
      </c>
      <c r="B347" s="423">
        <v>1</v>
      </c>
      <c r="C347" s="418" t="s">
        <v>58</v>
      </c>
      <c r="D347" s="419">
        <v>0</v>
      </c>
      <c r="E347" s="419">
        <v>0</v>
      </c>
      <c r="F347" s="419">
        <v>298</v>
      </c>
      <c r="G347" s="419">
        <v>600</v>
      </c>
      <c r="H347" s="419">
        <v>909</v>
      </c>
      <c r="I347" s="419">
        <v>1225</v>
      </c>
      <c r="J347" s="419">
        <v>1548</v>
      </c>
      <c r="K347" s="419">
        <v>1878</v>
      </c>
      <c r="L347" s="419">
        <v>2214</v>
      </c>
      <c r="M347" s="419">
        <v>2556</v>
      </c>
      <c r="N347" s="419">
        <v>2907</v>
      </c>
      <c r="O347" s="419">
        <v>3266</v>
      </c>
      <c r="P347" s="419">
        <v>3633</v>
      </c>
      <c r="Q347" s="419">
        <v>4007</v>
      </c>
      <c r="R347" s="419">
        <v>4389</v>
      </c>
      <c r="S347" s="419">
        <v>4781</v>
      </c>
      <c r="T347" s="419">
        <v>5183</v>
      </c>
      <c r="U347" s="419">
        <v>5595</v>
      </c>
      <c r="V347" s="419">
        <v>6016</v>
      </c>
      <c r="W347" s="419">
        <v>6449</v>
      </c>
      <c r="X347" s="419">
        <v>6898</v>
      </c>
      <c r="Y347" s="419">
        <v>7012</v>
      </c>
      <c r="Z347" s="419">
        <v>7125</v>
      </c>
      <c r="AA347" s="419">
        <v>7238</v>
      </c>
      <c r="AB347" s="419">
        <v>7349</v>
      </c>
      <c r="AC347" s="419">
        <v>7459</v>
      </c>
      <c r="AD347" s="419">
        <v>7568</v>
      </c>
      <c r="AE347" s="419">
        <v>7674</v>
      </c>
      <c r="AF347" s="419">
        <v>7779</v>
      </c>
      <c r="AG347" s="419">
        <v>7881</v>
      </c>
      <c r="AH347" s="419">
        <v>7982</v>
      </c>
      <c r="AI347" s="419">
        <v>8080</v>
      </c>
      <c r="AJ347" s="419">
        <v>8176</v>
      </c>
      <c r="AK347" s="419">
        <v>8270</v>
      </c>
      <c r="AL347" s="419">
        <v>8362</v>
      </c>
      <c r="AM347" s="419">
        <v>8450</v>
      </c>
      <c r="AN347" s="419">
        <v>8536</v>
      </c>
      <c r="AO347" s="419">
        <v>8620</v>
      </c>
      <c r="AP347" s="419">
        <v>8701</v>
      </c>
      <c r="AQ347" s="419">
        <v>8778</v>
      </c>
      <c r="AR347" s="419">
        <v>8852</v>
      </c>
      <c r="AS347" s="419">
        <v>8923</v>
      </c>
      <c r="AT347" s="419">
        <v>8992</v>
      </c>
      <c r="AU347" s="419">
        <v>9058</v>
      </c>
      <c r="AV347" s="419">
        <v>9121</v>
      </c>
      <c r="AW347" s="419">
        <v>9181</v>
      </c>
      <c r="AX347" s="419">
        <v>9239</v>
      </c>
      <c r="AY347" s="419">
        <v>9293</v>
      </c>
      <c r="AZ347" s="419">
        <v>9345</v>
      </c>
      <c r="BA347" s="419">
        <v>9393</v>
      </c>
      <c r="BB347" s="419">
        <v>9441</v>
      </c>
      <c r="BC347" s="419">
        <v>9487</v>
      </c>
      <c r="BD347" s="419">
        <v>9535</v>
      </c>
      <c r="BE347" s="419">
        <v>9589</v>
      </c>
      <c r="BF347" s="419">
        <v>9644</v>
      </c>
      <c r="BG347" s="419">
        <v>9709</v>
      </c>
      <c r="BH347" s="419">
        <v>9807</v>
      </c>
      <c r="BI347" s="419">
        <v>0</v>
      </c>
      <c r="BJ347" s="419">
        <v>0</v>
      </c>
      <c r="BK347" s="419">
        <v>0</v>
      </c>
      <c r="BL347" s="419">
        <v>0</v>
      </c>
      <c r="BM347" s="419">
        <v>0</v>
      </c>
      <c r="BN347" s="419">
        <v>0</v>
      </c>
      <c r="BO347" s="419">
        <v>0</v>
      </c>
      <c r="BP347" s="419">
        <v>0</v>
      </c>
      <c r="BQ347" s="419">
        <v>0</v>
      </c>
      <c r="BR347" s="419">
        <v>0</v>
      </c>
      <c r="BS347" s="419">
        <v>0</v>
      </c>
      <c r="BT347" s="419">
        <v>0</v>
      </c>
      <c r="BU347" s="419">
        <v>0</v>
      </c>
      <c r="BV347" s="419">
        <v>0</v>
      </c>
      <c r="BW347" s="419">
        <v>0</v>
      </c>
      <c r="BX347" s="419">
        <v>0</v>
      </c>
      <c r="BY347" s="419">
        <v>0</v>
      </c>
      <c r="BZ347" s="419">
        <v>0</v>
      </c>
      <c r="CA347" s="419">
        <v>0</v>
      </c>
      <c r="CB347" s="419">
        <v>0</v>
      </c>
      <c r="CC347" s="419">
        <v>0</v>
      </c>
      <c r="CD347" s="419">
        <v>0</v>
      </c>
      <c r="CE347" s="419">
        <v>0</v>
      </c>
      <c r="CF347" s="419">
        <v>0</v>
      </c>
      <c r="CG347" s="419">
        <v>0</v>
      </c>
      <c r="CH347" s="419">
        <v>0</v>
      </c>
      <c r="CI347" s="419">
        <v>0</v>
      </c>
      <c r="CJ347" s="419">
        <v>0</v>
      </c>
      <c r="CK347" s="419">
        <v>0</v>
      </c>
      <c r="CL347" s="419">
        <v>0</v>
      </c>
      <c r="CM347" s="419">
        <v>0</v>
      </c>
      <c r="CN347" s="419">
        <v>0</v>
      </c>
      <c r="CO347" s="419">
        <v>0</v>
      </c>
      <c r="CP347" s="419">
        <v>0</v>
      </c>
      <c r="CQ347" s="419">
        <v>0</v>
      </c>
      <c r="CR347" s="419">
        <v>0</v>
      </c>
      <c r="CS347" s="419">
        <v>0</v>
      </c>
      <c r="CT347" s="419">
        <v>0</v>
      </c>
      <c r="CU347" s="419">
        <v>0</v>
      </c>
      <c r="CV347" s="419">
        <v>0</v>
      </c>
      <c r="CW347" s="419">
        <v>0</v>
      </c>
      <c r="CX347" s="419">
        <v>0</v>
      </c>
      <c r="CY347" s="419">
        <v>0</v>
      </c>
      <c r="CZ347" s="419">
        <v>0</v>
      </c>
      <c r="DA347" s="419">
        <v>0</v>
      </c>
      <c r="DB347" s="419">
        <v>0</v>
      </c>
      <c r="DC347" s="419">
        <v>0</v>
      </c>
      <c r="DD347" s="419">
        <v>0</v>
      </c>
      <c r="DE347" s="419">
        <v>0</v>
      </c>
      <c r="DF347" s="419">
        <v>0</v>
      </c>
      <c r="DG347" s="419">
        <v>0</v>
      </c>
      <c r="DH347" s="419">
        <v>0</v>
      </c>
      <c r="DI347" s="419">
        <v>0</v>
      </c>
      <c r="DJ347" s="419">
        <v>0</v>
      </c>
    </row>
    <row r="348" spans="1:114" ht="16.7" hidden="1" customHeight="1">
      <c r="A348" s="423" t="s">
        <v>25</v>
      </c>
      <c r="B348" s="423">
        <v>1</v>
      </c>
      <c r="C348" s="418" t="s">
        <v>59</v>
      </c>
      <c r="D348" s="419">
        <v>0</v>
      </c>
      <c r="E348" s="419">
        <v>0</v>
      </c>
      <c r="F348" s="419">
        <v>302</v>
      </c>
      <c r="G348" s="419">
        <v>611</v>
      </c>
      <c r="H348" s="419">
        <v>927</v>
      </c>
      <c r="I348" s="419">
        <v>1249</v>
      </c>
      <c r="J348" s="419">
        <v>1579</v>
      </c>
      <c r="K348" s="419">
        <v>1913</v>
      </c>
      <c r="L348" s="419">
        <v>2255</v>
      </c>
      <c r="M348" s="419">
        <v>2604</v>
      </c>
      <c r="N348" s="419">
        <v>2961</v>
      </c>
      <c r="O348" s="419">
        <v>3326</v>
      </c>
      <c r="P348" s="419">
        <v>3697</v>
      </c>
      <c r="Q348" s="419">
        <v>4077</v>
      </c>
      <c r="R348" s="419">
        <v>4466</v>
      </c>
      <c r="S348" s="419">
        <v>4864</v>
      </c>
      <c r="T348" s="419">
        <v>5272</v>
      </c>
      <c r="U348" s="419">
        <v>5686</v>
      </c>
      <c r="V348" s="419">
        <v>6114</v>
      </c>
      <c r="W348" s="419">
        <v>6555</v>
      </c>
      <c r="X348" s="419">
        <v>7012</v>
      </c>
      <c r="Y348" s="419">
        <v>7125</v>
      </c>
      <c r="Z348" s="419">
        <v>7238</v>
      </c>
      <c r="AA348" s="419">
        <v>7349</v>
      </c>
      <c r="AB348" s="419">
        <v>7459</v>
      </c>
      <c r="AC348" s="419">
        <v>7568</v>
      </c>
      <c r="AD348" s="419">
        <v>7674</v>
      </c>
      <c r="AE348" s="419">
        <v>7779</v>
      </c>
      <c r="AF348" s="419">
        <v>7881</v>
      </c>
      <c r="AG348" s="419">
        <v>7982</v>
      </c>
      <c r="AH348" s="419">
        <v>8080</v>
      </c>
      <c r="AI348" s="419">
        <v>8176</v>
      </c>
      <c r="AJ348" s="419">
        <v>8270</v>
      </c>
      <c r="AK348" s="419">
        <v>8362</v>
      </c>
      <c r="AL348" s="419">
        <v>8450</v>
      </c>
      <c r="AM348" s="419">
        <v>8536</v>
      </c>
      <c r="AN348" s="419">
        <v>8620</v>
      </c>
      <c r="AO348" s="419">
        <v>8701</v>
      </c>
      <c r="AP348" s="419">
        <v>8778</v>
      </c>
      <c r="AQ348" s="419">
        <v>8852</v>
      </c>
      <c r="AR348" s="419">
        <v>8923</v>
      </c>
      <c r="AS348" s="419">
        <v>8992</v>
      </c>
      <c r="AT348" s="419">
        <v>9058</v>
      </c>
      <c r="AU348" s="419">
        <v>9121</v>
      </c>
      <c r="AV348" s="419">
        <v>9181</v>
      </c>
      <c r="AW348" s="419">
        <v>9239</v>
      </c>
      <c r="AX348" s="419">
        <v>9293</v>
      </c>
      <c r="AY348" s="419">
        <v>9345</v>
      </c>
      <c r="AZ348" s="419">
        <v>9393</v>
      </c>
      <c r="BA348" s="419">
        <v>9441</v>
      </c>
      <c r="BB348" s="419">
        <v>9487</v>
      </c>
      <c r="BC348" s="419">
        <v>9535</v>
      </c>
      <c r="BD348" s="419">
        <v>9589</v>
      </c>
      <c r="BE348" s="419">
        <v>9644</v>
      </c>
      <c r="BF348" s="419">
        <v>9709</v>
      </c>
      <c r="BG348" s="419">
        <v>9807</v>
      </c>
      <c r="BH348" s="419">
        <v>0</v>
      </c>
      <c r="BI348" s="419">
        <v>0</v>
      </c>
      <c r="BJ348" s="419">
        <v>0</v>
      </c>
      <c r="BK348" s="419">
        <v>0</v>
      </c>
      <c r="BL348" s="419">
        <v>0</v>
      </c>
      <c r="BM348" s="419">
        <v>0</v>
      </c>
      <c r="BN348" s="419">
        <v>0</v>
      </c>
      <c r="BO348" s="419">
        <v>0</v>
      </c>
      <c r="BP348" s="419">
        <v>0</v>
      </c>
      <c r="BQ348" s="419">
        <v>0</v>
      </c>
      <c r="BR348" s="419">
        <v>0</v>
      </c>
      <c r="BS348" s="419">
        <v>0</v>
      </c>
      <c r="BT348" s="419">
        <v>0</v>
      </c>
      <c r="BU348" s="419">
        <v>0</v>
      </c>
      <c r="BV348" s="419">
        <v>0</v>
      </c>
      <c r="BW348" s="419">
        <v>0</v>
      </c>
      <c r="BX348" s="419">
        <v>0</v>
      </c>
      <c r="BY348" s="419">
        <v>0</v>
      </c>
      <c r="BZ348" s="419">
        <v>0</v>
      </c>
      <c r="CA348" s="419">
        <v>0</v>
      </c>
      <c r="CB348" s="419">
        <v>0</v>
      </c>
      <c r="CC348" s="419">
        <v>0</v>
      </c>
      <c r="CD348" s="419">
        <v>0</v>
      </c>
      <c r="CE348" s="419">
        <v>0</v>
      </c>
      <c r="CF348" s="419">
        <v>0</v>
      </c>
      <c r="CG348" s="419">
        <v>0</v>
      </c>
      <c r="CH348" s="419">
        <v>0</v>
      </c>
      <c r="CI348" s="419">
        <v>0</v>
      </c>
      <c r="CJ348" s="419">
        <v>0</v>
      </c>
      <c r="CK348" s="419">
        <v>0</v>
      </c>
      <c r="CL348" s="419">
        <v>0</v>
      </c>
      <c r="CM348" s="419">
        <v>0</v>
      </c>
      <c r="CN348" s="419">
        <v>0</v>
      </c>
      <c r="CO348" s="419">
        <v>0</v>
      </c>
      <c r="CP348" s="419">
        <v>0</v>
      </c>
      <c r="CQ348" s="419">
        <v>0</v>
      </c>
      <c r="CR348" s="419">
        <v>0</v>
      </c>
      <c r="CS348" s="419">
        <v>0</v>
      </c>
      <c r="CT348" s="419">
        <v>0</v>
      </c>
      <c r="CU348" s="419">
        <v>0</v>
      </c>
      <c r="CV348" s="419">
        <v>0</v>
      </c>
      <c r="CW348" s="419">
        <v>0</v>
      </c>
      <c r="CX348" s="419">
        <v>0</v>
      </c>
      <c r="CY348" s="419">
        <v>0</v>
      </c>
      <c r="CZ348" s="419">
        <v>0</v>
      </c>
      <c r="DA348" s="419">
        <v>0</v>
      </c>
      <c r="DB348" s="419">
        <v>0</v>
      </c>
      <c r="DC348" s="419">
        <v>0</v>
      </c>
      <c r="DD348" s="419">
        <v>0</v>
      </c>
      <c r="DE348" s="419">
        <v>0</v>
      </c>
      <c r="DF348" s="419">
        <v>0</v>
      </c>
      <c r="DG348" s="419">
        <v>0</v>
      </c>
      <c r="DH348" s="419">
        <v>0</v>
      </c>
      <c r="DI348" s="419">
        <v>0</v>
      </c>
      <c r="DJ348" s="419">
        <v>0</v>
      </c>
    </row>
    <row r="349" spans="1:114" ht="16.7" hidden="1" customHeight="1">
      <c r="A349" s="423" t="s">
        <v>25</v>
      </c>
      <c r="B349" s="423">
        <v>1</v>
      </c>
      <c r="C349" s="418" t="s">
        <v>60</v>
      </c>
      <c r="D349" s="419">
        <v>0</v>
      </c>
      <c r="E349" s="419">
        <v>0</v>
      </c>
      <c r="F349" s="419">
        <v>309</v>
      </c>
      <c r="G349" s="419">
        <v>624</v>
      </c>
      <c r="H349" s="419">
        <v>946</v>
      </c>
      <c r="I349" s="419">
        <v>1275</v>
      </c>
      <c r="J349" s="419">
        <v>1608</v>
      </c>
      <c r="K349" s="419">
        <v>1949</v>
      </c>
      <c r="L349" s="419">
        <v>2297</v>
      </c>
      <c r="M349" s="419">
        <v>2653</v>
      </c>
      <c r="N349" s="419">
        <v>3016</v>
      </c>
      <c r="O349" s="419">
        <v>3385</v>
      </c>
      <c r="P349" s="419">
        <v>3762</v>
      </c>
      <c r="Q349" s="419">
        <v>4148</v>
      </c>
      <c r="R349" s="419">
        <v>4542</v>
      </c>
      <c r="S349" s="419">
        <v>4946</v>
      </c>
      <c r="T349" s="419">
        <v>5355</v>
      </c>
      <c r="U349" s="419">
        <v>5777</v>
      </c>
      <c r="V349" s="419">
        <v>6211</v>
      </c>
      <c r="W349" s="419">
        <v>6659</v>
      </c>
      <c r="X349" s="419">
        <v>7125</v>
      </c>
      <c r="Y349" s="419">
        <v>7238</v>
      </c>
      <c r="Z349" s="419">
        <v>7349</v>
      </c>
      <c r="AA349" s="419">
        <v>7459</v>
      </c>
      <c r="AB349" s="419">
        <v>7568</v>
      </c>
      <c r="AC349" s="419">
        <v>7674</v>
      </c>
      <c r="AD349" s="419">
        <v>7779</v>
      </c>
      <c r="AE349" s="419">
        <v>7881</v>
      </c>
      <c r="AF349" s="419">
        <v>7982</v>
      </c>
      <c r="AG349" s="419">
        <v>8080</v>
      </c>
      <c r="AH349" s="419">
        <v>8176</v>
      </c>
      <c r="AI349" s="419">
        <v>8270</v>
      </c>
      <c r="AJ349" s="419">
        <v>8362</v>
      </c>
      <c r="AK349" s="419">
        <v>8450</v>
      </c>
      <c r="AL349" s="419">
        <v>8536</v>
      </c>
      <c r="AM349" s="419">
        <v>8620</v>
      </c>
      <c r="AN349" s="419">
        <v>8701</v>
      </c>
      <c r="AO349" s="419">
        <v>8778</v>
      </c>
      <c r="AP349" s="419">
        <v>8852</v>
      </c>
      <c r="AQ349" s="419">
        <v>8923</v>
      </c>
      <c r="AR349" s="419">
        <v>8992</v>
      </c>
      <c r="AS349" s="419">
        <v>9058</v>
      </c>
      <c r="AT349" s="419">
        <v>9121</v>
      </c>
      <c r="AU349" s="419">
        <v>9181</v>
      </c>
      <c r="AV349" s="419">
        <v>9239</v>
      </c>
      <c r="AW349" s="419">
        <v>9293</v>
      </c>
      <c r="AX349" s="419">
        <v>9345</v>
      </c>
      <c r="AY349" s="419">
        <v>9393</v>
      </c>
      <c r="AZ349" s="419">
        <v>9441</v>
      </c>
      <c r="BA349" s="419">
        <v>9487</v>
      </c>
      <c r="BB349" s="419">
        <v>9535</v>
      </c>
      <c r="BC349" s="419">
        <v>9589</v>
      </c>
      <c r="BD349" s="419">
        <v>9644</v>
      </c>
      <c r="BE349" s="419">
        <v>9709</v>
      </c>
      <c r="BF349" s="419">
        <v>9807</v>
      </c>
      <c r="BG349" s="419">
        <v>0</v>
      </c>
      <c r="BH349" s="419">
        <v>0</v>
      </c>
      <c r="BI349" s="419">
        <v>0</v>
      </c>
      <c r="BJ349" s="419">
        <v>0</v>
      </c>
      <c r="BK349" s="419">
        <v>0</v>
      </c>
      <c r="BL349" s="419">
        <v>0</v>
      </c>
      <c r="BM349" s="419">
        <v>0</v>
      </c>
      <c r="BN349" s="419">
        <v>0</v>
      </c>
      <c r="BO349" s="419">
        <v>0</v>
      </c>
      <c r="BP349" s="419">
        <v>0</v>
      </c>
      <c r="BQ349" s="419">
        <v>0</v>
      </c>
      <c r="BR349" s="419">
        <v>0</v>
      </c>
      <c r="BS349" s="419">
        <v>0</v>
      </c>
      <c r="BT349" s="419">
        <v>0</v>
      </c>
      <c r="BU349" s="419">
        <v>0</v>
      </c>
      <c r="BV349" s="419">
        <v>0</v>
      </c>
      <c r="BW349" s="419">
        <v>0</v>
      </c>
      <c r="BX349" s="419">
        <v>0</v>
      </c>
      <c r="BY349" s="419">
        <v>0</v>
      </c>
      <c r="BZ349" s="419">
        <v>0</v>
      </c>
      <c r="CA349" s="419">
        <v>0</v>
      </c>
      <c r="CB349" s="419">
        <v>0</v>
      </c>
      <c r="CC349" s="419">
        <v>0</v>
      </c>
      <c r="CD349" s="419">
        <v>0</v>
      </c>
      <c r="CE349" s="419">
        <v>0</v>
      </c>
      <c r="CF349" s="419">
        <v>0</v>
      </c>
      <c r="CG349" s="419">
        <v>0</v>
      </c>
      <c r="CH349" s="419">
        <v>0</v>
      </c>
      <c r="CI349" s="419">
        <v>0</v>
      </c>
      <c r="CJ349" s="419">
        <v>0</v>
      </c>
      <c r="CK349" s="419">
        <v>0</v>
      </c>
      <c r="CL349" s="419">
        <v>0</v>
      </c>
      <c r="CM349" s="419">
        <v>0</v>
      </c>
      <c r="CN349" s="419">
        <v>0</v>
      </c>
      <c r="CO349" s="419">
        <v>0</v>
      </c>
      <c r="CP349" s="419">
        <v>0</v>
      </c>
      <c r="CQ349" s="419">
        <v>0</v>
      </c>
      <c r="CR349" s="419">
        <v>0</v>
      </c>
      <c r="CS349" s="419">
        <v>0</v>
      </c>
      <c r="CT349" s="419">
        <v>0</v>
      </c>
      <c r="CU349" s="419">
        <v>0</v>
      </c>
      <c r="CV349" s="419">
        <v>0</v>
      </c>
      <c r="CW349" s="419">
        <v>0</v>
      </c>
      <c r="CX349" s="419">
        <v>0</v>
      </c>
      <c r="CY349" s="419">
        <v>0</v>
      </c>
      <c r="CZ349" s="419">
        <v>0</v>
      </c>
      <c r="DA349" s="419">
        <v>0</v>
      </c>
      <c r="DB349" s="419">
        <v>0</v>
      </c>
      <c r="DC349" s="419">
        <v>0</v>
      </c>
      <c r="DD349" s="419">
        <v>0</v>
      </c>
      <c r="DE349" s="419">
        <v>0</v>
      </c>
      <c r="DF349" s="419">
        <v>0</v>
      </c>
      <c r="DG349" s="419">
        <v>0</v>
      </c>
      <c r="DH349" s="419">
        <v>0</v>
      </c>
      <c r="DI349" s="419">
        <v>0</v>
      </c>
      <c r="DJ349" s="419">
        <v>0</v>
      </c>
    </row>
    <row r="350" spans="1:114" ht="16.7" hidden="1" customHeight="1">
      <c r="A350" s="423" t="s">
        <v>25</v>
      </c>
      <c r="B350" s="423">
        <v>1</v>
      </c>
      <c r="C350" s="418" t="s">
        <v>61</v>
      </c>
      <c r="D350" s="419">
        <v>0</v>
      </c>
      <c r="E350" s="419">
        <v>0</v>
      </c>
      <c r="F350" s="419">
        <v>315</v>
      </c>
      <c r="G350" s="419">
        <v>637</v>
      </c>
      <c r="H350" s="419">
        <v>966</v>
      </c>
      <c r="I350" s="419">
        <v>1299</v>
      </c>
      <c r="J350" s="419">
        <v>1639</v>
      </c>
      <c r="K350" s="419">
        <v>1986</v>
      </c>
      <c r="L350" s="419">
        <v>2340</v>
      </c>
      <c r="M350" s="419">
        <v>2702</v>
      </c>
      <c r="N350" s="419">
        <v>3069</v>
      </c>
      <c r="O350" s="419">
        <v>3444</v>
      </c>
      <c r="P350" s="419">
        <v>3827</v>
      </c>
      <c r="Q350" s="419">
        <v>4218</v>
      </c>
      <c r="R350" s="419">
        <v>4618</v>
      </c>
      <c r="S350" s="419">
        <v>5022</v>
      </c>
      <c r="T350" s="419">
        <v>5438</v>
      </c>
      <c r="U350" s="419">
        <v>5865</v>
      </c>
      <c r="V350" s="419">
        <v>6306</v>
      </c>
      <c r="W350" s="419">
        <v>6763</v>
      </c>
      <c r="X350" s="419">
        <v>7238</v>
      </c>
      <c r="Y350" s="419">
        <v>7349</v>
      </c>
      <c r="Z350" s="419">
        <v>7459</v>
      </c>
      <c r="AA350" s="419">
        <v>7568</v>
      </c>
      <c r="AB350" s="419">
        <v>7674</v>
      </c>
      <c r="AC350" s="419">
        <v>7779</v>
      </c>
      <c r="AD350" s="419">
        <v>7881</v>
      </c>
      <c r="AE350" s="419">
        <v>7982</v>
      </c>
      <c r="AF350" s="419">
        <v>8080</v>
      </c>
      <c r="AG350" s="419">
        <v>8176</v>
      </c>
      <c r="AH350" s="419">
        <v>8270</v>
      </c>
      <c r="AI350" s="419">
        <v>8362</v>
      </c>
      <c r="AJ350" s="419">
        <v>8450</v>
      </c>
      <c r="AK350" s="419">
        <v>8536</v>
      </c>
      <c r="AL350" s="419">
        <v>8620</v>
      </c>
      <c r="AM350" s="419">
        <v>8701</v>
      </c>
      <c r="AN350" s="419">
        <v>8778</v>
      </c>
      <c r="AO350" s="419">
        <v>8852</v>
      </c>
      <c r="AP350" s="419">
        <v>8923</v>
      </c>
      <c r="AQ350" s="419">
        <v>8992</v>
      </c>
      <c r="AR350" s="419">
        <v>9058</v>
      </c>
      <c r="AS350" s="419">
        <v>9121</v>
      </c>
      <c r="AT350" s="419">
        <v>9181</v>
      </c>
      <c r="AU350" s="419">
        <v>9239</v>
      </c>
      <c r="AV350" s="419">
        <v>9293</v>
      </c>
      <c r="AW350" s="419">
        <v>9345</v>
      </c>
      <c r="AX350" s="419">
        <v>9393</v>
      </c>
      <c r="AY350" s="419">
        <v>9441</v>
      </c>
      <c r="AZ350" s="419">
        <v>9487</v>
      </c>
      <c r="BA350" s="419">
        <v>9535</v>
      </c>
      <c r="BB350" s="419">
        <v>9589</v>
      </c>
      <c r="BC350" s="419">
        <v>9644</v>
      </c>
      <c r="BD350" s="419">
        <v>9709</v>
      </c>
      <c r="BE350" s="419">
        <v>9807</v>
      </c>
      <c r="BF350" s="419">
        <v>0</v>
      </c>
      <c r="BG350" s="419">
        <v>0</v>
      </c>
      <c r="BH350" s="419">
        <v>0</v>
      </c>
      <c r="BI350" s="419">
        <v>0</v>
      </c>
      <c r="BJ350" s="419">
        <v>0</v>
      </c>
      <c r="BK350" s="419">
        <v>0</v>
      </c>
      <c r="BL350" s="419">
        <v>0</v>
      </c>
      <c r="BM350" s="419">
        <v>0</v>
      </c>
      <c r="BN350" s="419">
        <v>0</v>
      </c>
      <c r="BO350" s="419">
        <v>0</v>
      </c>
      <c r="BP350" s="419">
        <v>0</v>
      </c>
      <c r="BQ350" s="419">
        <v>0</v>
      </c>
      <c r="BR350" s="419">
        <v>0</v>
      </c>
      <c r="BS350" s="419">
        <v>0</v>
      </c>
      <c r="BT350" s="419">
        <v>0</v>
      </c>
      <c r="BU350" s="419">
        <v>0</v>
      </c>
      <c r="BV350" s="419">
        <v>0</v>
      </c>
      <c r="BW350" s="419">
        <v>0</v>
      </c>
      <c r="BX350" s="419">
        <v>0</v>
      </c>
      <c r="BY350" s="419">
        <v>0</v>
      </c>
      <c r="BZ350" s="419">
        <v>0</v>
      </c>
      <c r="CA350" s="419">
        <v>0</v>
      </c>
      <c r="CB350" s="419">
        <v>0</v>
      </c>
      <c r="CC350" s="419">
        <v>0</v>
      </c>
      <c r="CD350" s="419">
        <v>0</v>
      </c>
      <c r="CE350" s="419">
        <v>0</v>
      </c>
      <c r="CF350" s="419">
        <v>0</v>
      </c>
      <c r="CG350" s="419">
        <v>0</v>
      </c>
      <c r="CH350" s="419">
        <v>0</v>
      </c>
      <c r="CI350" s="419">
        <v>0</v>
      </c>
      <c r="CJ350" s="419">
        <v>0</v>
      </c>
      <c r="CK350" s="419">
        <v>0</v>
      </c>
      <c r="CL350" s="419">
        <v>0</v>
      </c>
      <c r="CM350" s="419">
        <v>0</v>
      </c>
      <c r="CN350" s="419">
        <v>0</v>
      </c>
      <c r="CO350" s="419">
        <v>0</v>
      </c>
      <c r="CP350" s="419">
        <v>0</v>
      </c>
      <c r="CQ350" s="419">
        <v>0</v>
      </c>
      <c r="CR350" s="419">
        <v>0</v>
      </c>
      <c r="CS350" s="419">
        <v>0</v>
      </c>
      <c r="CT350" s="419">
        <v>0</v>
      </c>
      <c r="CU350" s="419">
        <v>0</v>
      </c>
      <c r="CV350" s="419">
        <v>0</v>
      </c>
      <c r="CW350" s="419">
        <v>0</v>
      </c>
      <c r="CX350" s="419">
        <v>0</v>
      </c>
      <c r="CY350" s="419">
        <v>0</v>
      </c>
      <c r="CZ350" s="419">
        <v>0</v>
      </c>
      <c r="DA350" s="419">
        <v>0</v>
      </c>
      <c r="DB350" s="419">
        <v>0</v>
      </c>
      <c r="DC350" s="419">
        <v>0</v>
      </c>
      <c r="DD350" s="419">
        <v>0</v>
      </c>
      <c r="DE350" s="419">
        <v>0</v>
      </c>
      <c r="DF350" s="419">
        <v>0</v>
      </c>
      <c r="DG350" s="419">
        <v>0</v>
      </c>
      <c r="DH350" s="419">
        <v>0</v>
      </c>
      <c r="DI350" s="419">
        <v>0</v>
      </c>
      <c r="DJ350" s="419">
        <v>0</v>
      </c>
    </row>
    <row r="351" spans="1:114" ht="16.7" hidden="1" customHeight="1">
      <c r="A351" s="423" t="s">
        <v>25</v>
      </c>
      <c r="B351" s="423">
        <v>1</v>
      </c>
      <c r="C351" s="418" t="s">
        <v>62</v>
      </c>
      <c r="D351" s="419">
        <v>0</v>
      </c>
      <c r="E351" s="419">
        <v>0</v>
      </c>
      <c r="F351" s="419">
        <v>322</v>
      </c>
      <c r="G351" s="419">
        <v>651</v>
      </c>
      <c r="H351" s="419">
        <v>983</v>
      </c>
      <c r="I351" s="419">
        <v>1323</v>
      </c>
      <c r="J351" s="419">
        <v>1669</v>
      </c>
      <c r="K351" s="419">
        <v>2023</v>
      </c>
      <c r="L351" s="419">
        <v>2384</v>
      </c>
      <c r="M351" s="419">
        <v>2749</v>
      </c>
      <c r="N351" s="419">
        <v>3122</v>
      </c>
      <c r="O351" s="419">
        <v>3502</v>
      </c>
      <c r="P351" s="419">
        <v>3891</v>
      </c>
      <c r="Q351" s="419">
        <v>4287</v>
      </c>
      <c r="R351" s="419">
        <v>4687</v>
      </c>
      <c r="S351" s="419">
        <v>5097</v>
      </c>
      <c r="T351" s="419">
        <v>5518</v>
      </c>
      <c r="U351" s="419">
        <v>5952</v>
      </c>
      <c r="V351" s="419">
        <v>6400</v>
      </c>
      <c r="W351" s="419">
        <v>6865</v>
      </c>
      <c r="X351" s="419">
        <v>7349</v>
      </c>
      <c r="Y351" s="419">
        <v>7459</v>
      </c>
      <c r="Z351" s="419">
        <v>7568</v>
      </c>
      <c r="AA351" s="419">
        <v>7674</v>
      </c>
      <c r="AB351" s="419">
        <v>7779</v>
      </c>
      <c r="AC351" s="419">
        <v>7881</v>
      </c>
      <c r="AD351" s="419">
        <v>7982</v>
      </c>
      <c r="AE351" s="419">
        <v>8080</v>
      </c>
      <c r="AF351" s="419">
        <v>8176</v>
      </c>
      <c r="AG351" s="419">
        <v>8270</v>
      </c>
      <c r="AH351" s="419">
        <v>8362</v>
      </c>
      <c r="AI351" s="419">
        <v>8450</v>
      </c>
      <c r="AJ351" s="419">
        <v>8536</v>
      </c>
      <c r="AK351" s="419">
        <v>8620</v>
      </c>
      <c r="AL351" s="419">
        <v>8701</v>
      </c>
      <c r="AM351" s="419">
        <v>8778</v>
      </c>
      <c r="AN351" s="419">
        <v>8852</v>
      </c>
      <c r="AO351" s="419">
        <v>8923</v>
      </c>
      <c r="AP351" s="419">
        <v>8992</v>
      </c>
      <c r="AQ351" s="419">
        <v>9058</v>
      </c>
      <c r="AR351" s="419">
        <v>9121</v>
      </c>
      <c r="AS351" s="419">
        <v>9181</v>
      </c>
      <c r="AT351" s="419">
        <v>9239</v>
      </c>
      <c r="AU351" s="419">
        <v>9293</v>
      </c>
      <c r="AV351" s="419">
        <v>9345</v>
      </c>
      <c r="AW351" s="419">
        <v>9393</v>
      </c>
      <c r="AX351" s="419">
        <v>9441</v>
      </c>
      <c r="AY351" s="419">
        <v>9487</v>
      </c>
      <c r="AZ351" s="419">
        <v>9535</v>
      </c>
      <c r="BA351" s="419">
        <v>9589</v>
      </c>
      <c r="BB351" s="419">
        <v>9644</v>
      </c>
      <c r="BC351" s="419">
        <v>9709</v>
      </c>
      <c r="BD351" s="419">
        <v>9807</v>
      </c>
      <c r="BE351" s="419">
        <v>0</v>
      </c>
      <c r="BF351" s="419">
        <v>0</v>
      </c>
      <c r="BG351" s="419">
        <v>0</v>
      </c>
      <c r="BH351" s="419">
        <v>0</v>
      </c>
      <c r="BI351" s="419">
        <v>0</v>
      </c>
      <c r="BJ351" s="419">
        <v>0</v>
      </c>
      <c r="BK351" s="419">
        <v>0</v>
      </c>
      <c r="BL351" s="419">
        <v>0</v>
      </c>
      <c r="BM351" s="419">
        <v>0</v>
      </c>
      <c r="BN351" s="419">
        <v>0</v>
      </c>
      <c r="BO351" s="419">
        <v>0</v>
      </c>
      <c r="BP351" s="419">
        <v>0</v>
      </c>
      <c r="BQ351" s="419">
        <v>0</v>
      </c>
      <c r="BR351" s="419">
        <v>0</v>
      </c>
      <c r="BS351" s="419">
        <v>0</v>
      </c>
      <c r="BT351" s="419">
        <v>0</v>
      </c>
      <c r="BU351" s="419">
        <v>0</v>
      </c>
      <c r="BV351" s="419">
        <v>0</v>
      </c>
      <c r="BW351" s="419">
        <v>0</v>
      </c>
      <c r="BX351" s="419">
        <v>0</v>
      </c>
      <c r="BY351" s="419">
        <v>0</v>
      </c>
      <c r="BZ351" s="419">
        <v>0</v>
      </c>
      <c r="CA351" s="419">
        <v>0</v>
      </c>
      <c r="CB351" s="419">
        <v>0</v>
      </c>
      <c r="CC351" s="419">
        <v>0</v>
      </c>
      <c r="CD351" s="419">
        <v>0</v>
      </c>
      <c r="CE351" s="419">
        <v>0</v>
      </c>
      <c r="CF351" s="419">
        <v>0</v>
      </c>
      <c r="CG351" s="419">
        <v>0</v>
      </c>
      <c r="CH351" s="419">
        <v>0</v>
      </c>
      <c r="CI351" s="419">
        <v>0</v>
      </c>
      <c r="CJ351" s="419">
        <v>0</v>
      </c>
      <c r="CK351" s="419">
        <v>0</v>
      </c>
      <c r="CL351" s="419">
        <v>0</v>
      </c>
      <c r="CM351" s="419">
        <v>0</v>
      </c>
      <c r="CN351" s="419">
        <v>0</v>
      </c>
      <c r="CO351" s="419">
        <v>0</v>
      </c>
      <c r="CP351" s="419">
        <v>0</v>
      </c>
      <c r="CQ351" s="419">
        <v>0</v>
      </c>
      <c r="CR351" s="419">
        <v>0</v>
      </c>
      <c r="CS351" s="419">
        <v>0</v>
      </c>
      <c r="CT351" s="419">
        <v>0</v>
      </c>
      <c r="CU351" s="419">
        <v>0</v>
      </c>
      <c r="CV351" s="419">
        <v>0</v>
      </c>
      <c r="CW351" s="419">
        <v>0</v>
      </c>
      <c r="CX351" s="419">
        <v>0</v>
      </c>
      <c r="CY351" s="419">
        <v>0</v>
      </c>
      <c r="CZ351" s="419">
        <v>0</v>
      </c>
      <c r="DA351" s="419">
        <v>0</v>
      </c>
      <c r="DB351" s="419">
        <v>0</v>
      </c>
      <c r="DC351" s="419">
        <v>0</v>
      </c>
      <c r="DD351" s="419">
        <v>0</v>
      </c>
      <c r="DE351" s="419">
        <v>0</v>
      </c>
      <c r="DF351" s="419">
        <v>0</v>
      </c>
      <c r="DG351" s="419">
        <v>0</v>
      </c>
      <c r="DH351" s="419">
        <v>0</v>
      </c>
      <c r="DI351" s="419">
        <v>0</v>
      </c>
      <c r="DJ351" s="419">
        <v>0</v>
      </c>
    </row>
    <row r="352" spans="1:114" ht="16.7" hidden="1" customHeight="1">
      <c r="A352" s="423" t="s">
        <v>25</v>
      </c>
      <c r="B352" s="423">
        <v>1</v>
      </c>
      <c r="C352" s="418" t="s">
        <v>63</v>
      </c>
      <c r="D352" s="419">
        <v>0</v>
      </c>
      <c r="E352" s="419">
        <v>0</v>
      </c>
      <c r="F352" s="419">
        <v>329</v>
      </c>
      <c r="G352" s="419">
        <v>662</v>
      </c>
      <c r="H352" s="419">
        <v>1001</v>
      </c>
      <c r="I352" s="419">
        <v>1347</v>
      </c>
      <c r="J352" s="419">
        <v>1700</v>
      </c>
      <c r="K352" s="419">
        <v>2061</v>
      </c>
      <c r="L352" s="419">
        <v>2425</v>
      </c>
      <c r="M352" s="419">
        <v>2796</v>
      </c>
      <c r="N352" s="419">
        <v>3174</v>
      </c>
      <c r="O352" s="419">
        <v>3560</v>
      </c>
      <c r="P352" s="419">
        <v>3953</v>
      </c>
      <c r="Q352" s="419">
        <v>4349</v>
      </c>
      <c r="R352" s="419">
        <v>4754</v>
      </c>
      <c r="S352" s="419">
        <v>5169</v>
      </c>
      <c r="T352" s="419">
        <v>5596</v>
      </c>
      <c r="U352" s="419">
        <v>6036</v>
      </c>
      <c r="V352" s="419">
        <v>6492</v>
      </c>
      <c r="W352" s="419">
        <v>6965</v>
      </c>
      <c r="X352" s="419">
        <v>7459</v>
      </c>
      <c r="Y352" s="419">
        <v>7568</v>
      </c>
      <c r="Z352" s="419">
        <v>7674</v>
      </c>
      <c r="AA352" s="419">
        <v>7779</v>
      </c>
      <c r="AB352" s="419">
        <v>7881</v>
      </c>
      <c r="AC352" s="419">
        <v>7982</v>
      </c>
      <c r="AD352" s="419">
        <v>8080</v>
      </c>
      <c r="AE352" s="419">
        <v>8176</v>
      </c>
      <c r="AF352" s="419">
        <v>8270</v>
      </c>
      <c r="AG352" s="419">
        <v>8362</v>
      </c>
      <c r="AH352" s="419">
        <v>8450</v>
      </c>
      <c r="AI352" s="419">
        <v>8536</v>
      </c>
      <c r="AJ352" s="419">
        <v>8620</v>
      </c>
      <c r="AK352" s="419">
        <v>8701</v>
      </c>
      <c r="AL352" s="419">
        <v>8778</v>
      </c>
      <c r="AM352" s="419">
        <v>8852</v>
      </c>
      <c r="AN352" s="419">
        <v>8923</v>
      </c>
      <c r="AO352" s="419">
        <v>8992</v>
      </c>
      <c r="AP352" s="419">
        <v>9058</v>
      </c>
      <c r="AQ352" s="419">
        <v>9121</v>
      </c>
      <c r="AR352" s="419">
        <v>9181</v>
      </c>
      <c r="AS352" s="419">
        <v>9239</v>
      </c>
      <c r="AT352" s="419">
        <v>9293</v>
      </c>
      <c r="AU352" s="419">
        <v>9345</v>
      </c>
      <c r="AV352" s="419">
        <v>9393</v>
      </c>
      <c r="AW352" s="419">
        <v>9441</v>
      </c>
      <c r="AX352" s="419">
        <v>9487</v>
      </c>
      <c r="AY352" s="419">
        <v>9535</v>
      </c>
      <c r="AZ352" s="419">
        <v>9589</v>
      </c>
      <c r="BA352" s="419">
        <v>9644</v>
      </c>
      <c r="BB352" s="419">
        <v>9709</v>
      </c>
      <c r="BC352" s="419">
        <v>9807</v>
      </c>
      <c r="BD352" s="419">
        <v>0</v>
      </c>
      <c r="BE352" s="419">
        <v>0</v>
      </c>
      <c r="BF352" s="419">
        <v>0</v>
      </c>
      <c r="BG352" s="419">
        <v>0</v>
      </c>
      <c r="BH352" s="419">
        <v>0</v>
      </c>
      <c r="BI352" s="419">
        <v>0</v>
      </c>
      <c r="BJ352" s="419">
        <v>0</v>
      </c>
      <c r="BK352" s="419">
        <v>0</v>
      </c>
      <c r="BL352" s="419">
        <v>0</v>
      </c>
      <c r="BM352" s="419">
        <v>0</v>
      </c>
      <c r="BN352" s="419">
        <v>0</v>
      </c>
      <c r="BO352" s="419">
        <v>0</v>
      </c>
      <c r="BP352" s="419">
        <v>0</v>
      </c>
      <c r="BQ352" s="419">
        <v>0</v>
      </c>
      <c r="BR352" s="419">
        <v>0</v>
      </c>
      <c r="BS352" s="419">
        <v>0</v>
      </c>
      <c r="BT352" s="419">
        <v>0</v>
      </c>
      <c r="BU352" s="419">
        <v>0</v>
      </c>
      <c r="BV352" s="419">
        <v>0</v>
      </c>
      <c r="BW352" s="419">
        <v>0</v>
      </c>
      <c r="BX352" s="419">
        <v>0</v>
      </c>
      <c r="BY352" s="419">
        <v>0</v>
      </c>
      <c r="BZ352" s="419">
        <v>0</v>
      </c>
      <c r="CA352" s="419">
        <v>0</v>
      </c>
      <c r="CB352" s="419">
        <v>0</v>
      </c>
      <c r="CC352" s="419">
        <v>0</v>
      </c>
      <c r="CD352" s="419">
        <v>0</v>
      </c>
      <c r="CE352" s="419">
        <v>0</v>
      </c>
      <c r="CF352" s="419">
        <v>0</v>
      </c>
      <c r="CG352" s="419">
        <v>0</v>
      </c>
      <c r="CH352" s="419">
        <v>0</v>
      </c>
      <c r="CI352" s="419">
        <v>0</v>
      </c>
      <c r="CJ352" s="419">
        <v>0</v>
      </c>
      <c r="CK352" s="419">
        <v>0</v>
      </c>
      <c r="CL352" s="419">
        <v>0</v>
      </c>
      <c r="CM352" s="419">
        <v>0</v>
      </c>
      <c r="CN352" s="419">
        <v>0</v>
      </c>
      <c r="CO352" s="419">
        <v>0</v>
      </c>
      <c r="CP352" s="419">
        <v>0</v>
      </c>
      <c r="CQ352" s="419">
        <v>0</v>
      </c>
      <c r="CR352" s="419">
        <v>0</v>
      </c>
      <c r="CS352" s="419">
        <v>0</v>
      </c>
      <c r="CT352" s="419">
        <v>0</v>
      </c>
      <c r="CU352" s="419">
        <v>0</v>
      </c>
      <c r="CV352" s="419">
        <v>0</v>
      </c>
      <c r="CW352" s="419">
        <v>0</v>
      </c>
      <c r="CX352" s="419">
        <v>0</v>
      </c>
      <c r="CY352" s="419">
        <v>0</v>
      </c>
      <c r="CZ352" s="419">
        <v>0</v>
      </c>
      <c r="DA352" s="419">
        <v>0</v>
      </c>
      <c r="DB352" s="419">
        <v>0</v>
      </c>
      <c r="DC352" s="419">
        <v>0</v>
      </c>
      <c r="DD352" s="419">
        <v>0</v>
      </c>
      <c r="DE352" s="419">
        <v>0</v>
      </c>
      <c r="DF352" s="419">
        <v>0</v>
      </c>
      <c r="DG352" s="419">
        <v>0</v>
      </c>
      <c r="DH352" s="419">
        <v>0</v>
      </c>
      <c r="DI352" s="419">
        <v>0</v>
      </c>
      <c r="DJ352" s="419">
        <v>0</v>
      </c>
    </row>
    <row r="353" spans="1:114" ht="16.7" hidden="1" customHeight="1">
      <c r="A353" s="423" t="s">
        <v>25</v>
      </c>
      <c r="B353" s="423">
        <v>1</v>
      </c>
      <c r="C353" s="418" t="s">
        <v>64</v>
      </c>
      <c r="D353" s="419">
        <v>0</v>
      </c>
      <c r="E353" s="419">
        <v>0</v>
      </c>
      <c r="F353" s="419">
        <v>333</v>
      </c>
      <c r="G353" s="419">
        <v>673</v>
      </c>
      <c r="H353" s="419">
        <v>1019</v>
      </c>
      <c r="I353" s="419">
        <v>1372</v>
      </c>
      <c r="J353" s="419">
        <v>1732</v>
      </c>
      <c r="K353" s="419">
        <v>2095</v>
      </c>
      <c r="L353" s="419">
        <v>2465</v>
      </c>
      <c r="M353" s="419">
        <v>2842</v>
      </c>
      <c r="N353" s="419">
        <v>3226</v>
      </c>
      <c r="O353" s="419">
        <v>3616</v>
      </c>
      <c r="P353" s="419">
        <v>4008</v>
      </c>
      <c r="Q353" s="419">
        <v>4409</v>
      </c>
      <c r="R353" s="419">
        <v>4819</v>
      </c>
      <c r="S353" s="419">
        <v>5240</v>
      </c>
      <c r="T353" s="419">
        <v>5672</v>
      </c>
      <c r="U353" s="419">
        <v>6119</v>
      </c>
      <c r="V353" s="419">
        <v>6582</v>
      </c>
      <c r="W353" s="419">
        <v>7064</v>
      </c>
      <c r="X353" s="419">
        <v>7568</v>
      </c>
      <c r="Y353" s="419">
        <v>7674</v>
      </c>
      <c r="Z353" s="419">
        <v>7779</v>
      </c>
      <c r="AA353" s="419">
        <v>7881</v>
      </c>
      <c r="AB353" s="419">
        <v>7982</v>
      </c>
      <c r="AC353" s="419">
        <v>8080</v>
      </c>
      <c r="AD353" s="419">
        <v>8176</v>
      </c>
      <c r="AE353" s="419">
        <v>8270</v>
      </c>
      <c r="AF353" s="419">
        <v>8362</v>
      </c>
      <c r="AG353" s="419">
        <v>8450</v>
      </c>
      <c r="AH353" s="419">
        <v>8536</v>
      </c>
      <c r="AI353" s="419">
        <v>8620</v>
      </c>
      <c r="AJ353" s="419">
        <v>8701</v>
      </c>
      <c r="AK353" s="419">
        <v>8778</v>
      </c>
      <c r="AL353" s="419">
        <v>8852</v>
      </c>
      <c r="AM353" s="419">
        <v>8923</v>
      </c>
      <c r="AN353" s="419">
        <v>8992</v>
      </c>
      <c r="AO353" s="419">
        <v>9058</v>
      </c>
      <c r="AP353" s="419">
        <v>9121</v>
      </c>
      <c r="AQ353" s="419">
        <v>9181</v>
      </c>
      <c r="AR353" s="419">
        <v>9239</v>
      </c>
      <c r="AS353" s="419">
        <v>9293</v>
      </c>
      <c r="AT353" s="419">
        <v>9345</v>
      </c>
      <c r="AU353" s="419">
        <v>9393</v>
      </c>
      <c r="AV353" s="419">
        <v>9441</v>
      </c>
      <c r="AW353" s="419">
        <v>9487</v>
      </c>
      <c r="AX353" s="419">
        <v>9535</v>
      </c>
      <c r="AY353" s="419">
        <v>9589</v>
      </c>
      <c r="AZ353" s="419">
        <v>9644</v>
      </c>
      <c r="BA353" s="419">
        <v>9709</v>
      </c>
      <c r="BB353" s="419">
        <v>9807</v>
      </c>
      <c r="BC353" s="419">
        <v>0</v>
      </c>
      <c r="BD353" s="419">
        <v>0</v>
      </c>
      <c r="BE353" s="419">
        <v>0</v>
      </c>
      <c r="BF353" s="419">
        <v>0</v>
      </c>
      <c r="BG353" s="419">
        <v>0</v>
      </c>
      <c r="BH353" s="419">
        <v>0</v>
      </c>
      <c r="BI353" s="419">
        <v>0</v>
      </c>
      <c r="BJ353" s="419">
        <v>0</v>
      </c>
      <c r="BK353" s="419">
        <v>0</v>
      </c>
      <c r="BL353" s="419">
        <v>0</v>
      </c>
      <c r="BM353" s="419">
        <v>0</v>
      </c>
      <c r="BN353" s="419">
        <v>0</v>
      </c>
      <c r="BO353" s="419">
        <v>0</v>
      </c>
      <c r="BP353" s="419">
        <v>0</v>
      </c>
      <c r="BQ353" s="419">
        <v>0</v>
      </c>
      <c r="BR353" s="419">
        <v>0</v>
      </c>
      <c r="BS353" s="419">
        <v>0</v>
      </c>
      <c r="BT353" s="419">
        <v>0</v>
      </c>
      <c r="BU353" s="419">
        <v>0</v>
      </c>
      <c r="BV353" s="419">
        <v>0</v>
      </c>
      <c r="BW353" s="419">
        <v>0</v>
      </c>
      <c r="BX353" s="419">
        <v>0</v>
      </c>
      <c r="BY353" s="419">
        <v>0</v>
      </c>
      <c r="BZ353" s="419">
        <v>0</v>
      </c>
      <c r="CA353" s="419">
        <v>0</v>
      </c>
      <c r="CB353" s="419">
        <v>0</v>
      </c>
      <c r="CC353" s="419">
        <v>0</v>
      </c>
      <c r="CD353" s="419">
        <v>0</v>
      </c>
      <c r="CE353" s="419">
        <v>0</v>
      </c>
      <c r="CF353" s="419">
        <v>0</v>
      </c>
      <c r="CG353" s="419">
        <v>0</v>
      </c>
      <c r="CH353" s="419">
        <v>0</v>
      </c>
      <c r="CI353" s="419">
        <v>0</v>
      </c>
      <c r="CJ353" s="419">
        <v>0</v>
      </c>
      <c r="CK353" s="419">
        <v>0</v>
      </c>
      <c r="CL353" s="419">
        <v>0</v>
      </c>
      <c r="CM353" s="419">
        <v>0</v>
      </c>
      <c r="CN353" s="419">
        <v>0</v>
      </c>
      <c r="CO353" s="419">
        <v>0</v>
      </c>
      <c r="CP353" s="419">
        <v>0</v>
      </c>
      <c r="CQ353" s="419">
        <v>0</v>
      </c>
      <c r="CR353" s="419">
        <v>0</v>
      </c>
      <c r="CS353" s="419">
        <v>0</v>
      </c>
      <c r="CT353" s="419">
        <v>0</v>
      </c>
      <c r="CU353" s="419">
        <v>0</v>
      </c>
      <c r="CV353" s="419">
        <v>0</v>
      </c>
      <c r="CW353" s="419">
        <v>0</v>
      </c>
      <c r="CX353" s="419">
        <v>0</v>
      </c>
      <c r="CY353" s="419">
        <v>0</v>
      </c>
      <c r="CZ353" s="419">
        <v>0</v>
      </c>
      <c r="DA353" s="419">
        <v>0</v>
      </c>
      <c r="DB353" s="419">
        <v>0</v>
      </c>
      <c r="DC353" s="419">
        <v>0</v>
      </c>
      <c r="DD353" s="419">
        <v>0</v>
      </c>
      <c r="DE353" s="419">
        <v>0</v>
      </c>
      <c r="DF353" s="419">
        <v>0</v>
      </c>
      <c r="DG353" s="419">
        <v>0</v>
      </c>
      <c r="DH353" s="419">
        <v>0</v>
      </c>
      <c r="DI353" s="419">
        <v>0</v>
      </c>
      <c r="DJ353" s="419">
        <v>0</v>
      </c>
    </row>
    <row r="354" spans="1:114" ht="16.7" hidden="1" customHeight="1">
      <c r="A354" s="423" t="s">
        <v>25</v>
      </c>
      <c r="B354" s="423">
        <v>1</v>
      </c>
      <c r="C354" s="418" t="s">
        <v>65</v>
      </c>
      <c r="D354" s="419">
        <v>0</v>
      </c>
      <c r="E354" s="419">
        <v>0</v>
      </c>
      <c r="F354" s="419">
        <v>340</v>
      </c>
      <c r="G354" s="419">
        <v>687</v>
      </c>
      <c r="H354" s="419">
        <v>1040</v>
      </c>
      <c r="I354" s="419">
        <v>1400</v>
      </c>
      <c r="J354" s="419">
        <v>1763</v>
      </c>
      <c r="K354" s="419">
        <v>2132</v>
      </c>
      <c r="L354" s="419">
        <v>2507</v>
      </c>
      <c r="M354" s="419">
        <v>2889</v>
      </c>
      <c r="N354" s="419">
        <v>3277</v>
      </c>
      <c r="O354" s="419">
        <v>3666</v>
      </c>
      <c r="P354" s="419">
        <v>4063</v>
      </c>
      <c r="Q354" s="419">
        <v>4468</v>
      </c>
      <c r="R354" s="419">
        <v>4883</v>
      </c>
      <c r="S354" s="419">
        <v>5308</v>
      </c>
      <c r="T354" s="419">
        <v>5747</v>
      </c>
      <c r="U354" s="419">
        <v>6200</v>
      </c>
      <c r="V354" s="419">
        <v>6670</v>
      </c>
      <c r="W354" s="419">
        <v>7160</v>
      </c>
      <c r="X354" s="419">
        <v>7674</v>
      </c>
      <c r="Y354" s="419">
        <v>7779</v>
      </c>
      <c r="Z354" s="419">
        <v>7881</v>
      </c>
      <c r="AA354" s="419">
        <v>7982</v>
      </c>
      <c r="AB354" s="419">
        <v>8080</v>
      </c>
      <c r="AC354" s="419">
        <v>8176</v>
      </c>
      <c r="AD354" s="419">
        <v>8270</v>
      </c>
      <c r="AE354" s="419">
        <v>8362</v>
      </c>
      <c r="AF354" s="419">
        <v>8450</v>
      </c>
      <c r="AG354" s="419">
        <v>8536</v>
      </c>
      <c r="AH354" s="419">
        <v>8620</v>
      </c>
      <c r="AI354" s="419">
        <v>8701</v>
      </c>
      <c r="AJ354" s="419">
        <v>8778</v>
      </c>
      <c r="AK354" s="419">
        <v>8852</v>
      </c>
      <c r="AL354" s="419">
        <v>8923</v>
      </c>
      <c r="AM354" s="419">
        <v>8992</v>
      </c>
      <c r="AN354" s="419">
        <v>9058</v>
      </c>
      <c r="AO354" s="419">
        <v>9121</v>
      </c>
      <c r="AP354" s="419">
        <v>9181</v>
      </c>
      <c r="AQ354" s="419">
        <v>9239</v>
      </c>
      <c r="AR354" s="419">
        <v>9293</v>
      </c>
      <c r="AS354" s="419">
        <v>9345</v>
      </c>
      <c r="AT354" s="419">
        <v>9393</v>
      </c>
      <c r="AU354" s="419">
        <v>9441</v>
      </c>
      <c r="AV354" s="419">
        <v>9487</v>
      </c>
      <c r="AW354" s="419">
        <v>9535</v>
      </c>
      <c r="AX354" s="419">
        <v>9589</v>
      </c>
      <c r="AY354" s="419">
        <v>9644</v>
      </c>
      <c r="AZ354" s="419">
        <v>9709</v>
      </c>
      <c r="BA354" s="419">
        <v>9807</v>
      </c>
      <c r="BB354" s="419">
        <v>0</v>
      </c>
      <c r="BC354" s="419">
        <v>0</v>
      </c>
      <c r="BD354" s="419">
        <v>0</v>
      </c>
      <c r="BE354" s="419">
        <v>0</v>
      </c>
      <c r="BF354" s="419">
        <v>0</v>
      </c>
      <c r="BG354" s="419">
        <v>0</v>
      </c>
      <c r="BH354" s="419">
        <v>0</v>
      </c>
      <c r="BI354" s="419">
        <v>0</v>
      </c>
      <c r="BJ354" s="419">
        <v>0</v>
      </c>
      <c r="BK354" s="419">
        <v>0</v>
      </c>
      <c r="BL354" s="419">
        <v>0</v>
      </c>
      <c r="BM354" s="419">
        <v>0</v>
      </c>
      <c r="BN354" s="419">
        <v>0</v>
      </c>
      <c r="BO354" s="419">
        <v>0</v>
      </c>
      <c r="BP354" s="419">
        <v>0</v>
      </c>
      <c r="BQ354" s="419">
        <v>0</v>
      </c>
      <c r="BR354" s="419">
        <v>0</v>
      </c>
      <c r="BS354" s="419">
        <v>0</v>
      </c>
      <c r="BT354" s="419">
        <v>0</v>
      </c>
      <c r="BU354" s="419">
        <v>0</v>
      </c>
      <c r="BV354" s="419">
        <v>0</v>
      </c>
      <c r="BW354" s="419">
        <v>0</v>
      </c>
      <c r="BX354" s="419">
        <v>0</v>
      </c>
      <c r="BY354" s="419">
        <v>0</v>
      </c>
      <c r="BZ354" s="419">
        <v>0</v>
      </c>
      <c r="CA354" s="419">
        <v>0</v>
      </c>
      <c r="CB354" s="419">
        <v>0</v>
      </c>
      <c r="CC354" s="419">
        <v>0</v>
      </c>
      <c r="CD354" s="419">
        <v>0</v>
      </c>
      <c r="CE354" s="419">
        <v>0</v>
      </c>
      <c r="CF354" s="419">
        <v>0</v>
      </c>
      <c r="CG354" s="419">
        <v>0</v>
      </c>
      <c r="CH354" s="419">
        <v>0</v>
      </c>
      <c r="CI354" s="419">
        <v>0</v>
      </c>
      <c r="CJ354" s="419">
        <v>0</v>
      </c>
      <c r="CK354" s="419">
        <v>0</v>
      </c>
      <c r="CL354" s="419">
        <v>0</v>
      </c>
      <c r="CM354" s="419">
        <v>0</v>
      </c>
      <c r="CN354" s="419">
        <v>0</v>
      </c>
      <c r="CO354" s="419">
        <v>0</v>
      </c>
      <c r="CP354" s="419">
        <v>0</v>
      </c>
      <c r="CQ354" s="419">
        <v>0</v>
      </c>
      <c r="CR354" s="419">
        <v>0</v>
      </c>
      <c r="CS354" s="419">
        <v>0</v>
      </c>
      <c r="CT354" s="419">
        <v>0</v>
      </c>
      <c r="CU354" s="419">
        <v>0</v>
      </c>
      <c r="CV354" s="419">
        <v>0</v>
      </c>
      <c r="CW354" s="419">
        <v>0</v>
      </c>
      <c r="CX354" s="419">
        <v>0</v>
      </c>
      <c r="CY354" s="419">
        <v>0</v>
      </c>
      <c r="CZ354" s="419">
        <v>0</v>
      </c>
      <c r="DA354" s="419">
        <v>0</v>
      </c>
      <c r="DB354" s="419">
        <v>0</v>
      </c>
      <c r="DC354" s="419">
        <v>0</v>
      </c>
      <c r="DD354" s="419">
        <v>0</v>
      </c>
      <c r="DE354" s="419">
        <v>0</v>
      </c>
      <c r="DF354" s="419">
        <v>0</v>
      </c>
      <c r="DG354" s="419">
        <v>0</v>
      </c>
      <c r="DH354" s="419">
        <v>0</v>
      </c>
      <c r="DI354" s="419">
        <v>0</v>
      </c>
      <c r="DJ354" s="419">
        <v>0</v>
      </c>
    </row>
    <row r="355" spans="1:114" ht="16.7" hidden="1" customHeight="1">
      <c r="A355" s="423" t="s">
        <v>25</v>
      </c>
      <c r="B355" s="423">
        <v>2</v>
      </c>
      <c r="C355" s="418" t="s">
        <v>6</v>
      </c>
      <c r="D355" s="419">
        <v>0</v>
      </c>
      <c r="E355" s="419">
        <v>0</v>
      </c>
      <c r="F355" s="419">
        <v>71</v>
      </c>
      <c r="G355" s="419">
        <v>143</v>
      </c>
      <c r="H355" s="419">
        <v>218</v>
      </c>
      <c r="I355" s="419">
        <v>295</v>
      </c>
      <c r="J355" s="419">
        <v>375</v>
      </c>
      <c r="K355" s="419">
        <v>456</v>
      </c>
      <c r="L355" s="419">
        <v>540</v>
      </c>
      <c r="M355" s="419">
        <v>626</v>
      </c>
      <c r="N355" s="419">
        <v>715</v>
      </c>
      <c r="O355" s="419">
        <v>806</v>
      </c>
      <c r="P355" s="419">
        <v>900</v>
      </c>
      <c r="Q355" s="419">
        <v>996</v>
      </c>
      <c r="R355" s="419">
        <v>1094</v>
      </c>
      <c r="S355" s="419">
        <v>1196</v>
      </c>
      <c r="T355" s="419">
        <v>1299</v>
      </c>
      <c r="U355" s="419">
        <v>1406</v>
      </c>
      <c r="V355" s="419">
        <v>1515</v>
      </c>
      <c r="W355" s="419">
        <v>1627</v>
      </c>
      <c r="X355" s="419">
        <v>1743</v>
      </c>
      <c r="Y355" s="419">
        <v>1789</v>
      </c>
      <c r="Z355" s="419">
        <v>1837</v>
      </c>
      <c r="AA355" s="419">
        <v>1886</v>
      </c>
      <c r="AB355" s="419">
        <v>1936</v>
      </c>
      <c r="AC355" s="419">
        <v>1987</v>
      </c>
      <c r="AD355" s="419">
        <v>2040</v>
      </c>
      <c r="AE355" s="419">
        <v>2094</v>
      </c>
      <c r="AF355" s="419">
        <v>2150</v>
      </c>
      <c r="AG355" s="419">
        <v>2207</v>
      </c>
      <c r="AH355" s="419">
        <v>2265</v>
      </c>
      <c r="AI355" s="419">
        <v>2325</v>
      </c>
      <c r="AJ355" s="419">
        <v>2386</v>
      </c>
      <c r="AK355" s="419">
        <v>2449</v>
      </c>
      <c r="AL355" s="419">
        <v>2514</v>
      </c>
      <c r="AM355" s="419">
        <v>2580</v>
      </c>
      <c r="AN355" s="419">
        <v>2647</v>
      </c>
      <c r="AO355" s="419">
        <v>2717</v>
      </c>
      <c r="AP355" s="419">
        <v>2787</v>
      </c>
      <c r="AQ355" s="419">
        <v>2860</v>
      </c>
      <c r="AR355" s="419">
        <v>2935</v>
      </c>
      <c r="AS355" s="419">
        <v>3011</v>
      </c>
      <c r="AT355" s="419">
        <v>3088</v>
      </c>
      <c r="AU355" s="419">
        <v>3168</v>
      </c>
      <c r="AV355" s="419">
        <v>3249</v>
      </c>
      <c r="AW355" s="419">
        <v>3333</v>
      </c>
      <c r="AX355" s="419">
        <v>3418</v>
      </c>
      <c r="AY355" s="419">
        <v>3504</v>
      </c>
      <c r="AZ355" s="419">
        <v>3593</v>
      </c>
      <c r="BA355" s="419">
        <v>3684</v>
      </c>
      <c r="BB355" s="419">
        <v>3776</v>
      </c>
      <c r="BC355" s="419">
        <v>3871</v>
      </c>
      <c r="BD355" s="419">
        <v>3968</v>
      </c>
      <c r="BE355" s="419">
        <v>4068</v>
      </c>
      <c r="BF355" s="419">
        <v>4169</v>
      </c>
      <c r="BG355" s="419">
        <v>4273</v>
      </c>
      <c r="BH355" s="419">
        <v>4378</v>
      </c>
      <c r="BI355" s="419">
        <v>4485</v>
      </c>
      <c r="BJ355" s="419">
        <v>4595</v>
      </c>
      <c r="BK355" s="419">
        <v>4707</v>
      </c>
      <c r="BL355" s="419">
        <v>4821</v>
      </c>
      <c r="BM355" s="419">
        <v>4936</v>
      </c>
      <c r="BN355" s="419">
        <v>5053</v>
      </c>
      <c r="BO355" s="419">
        <v>5173</v>
      </c>
      <c r="BP355" s="419">
        <v>5294</v>
      </c>
      <c r="BQ355" s="419">
        <v>5418</v>
      </c>
      <c r="BR355" s="419">
        <v>5541</v>
      </c>
      <c r="BS355" s="419">
        <v>5666</v>
      </c>
      <c r="BT355" s="419">
        <v>5792</v>
      </c>
      <c r="BU355" s="419">
        <v>5920</v>
      </c>
      <c r="BV355" s="419">
        <v>6049</v>
      </c>
      <c r="BW355" s="419">
        <v>6176</v>
      </c>
      <c r="BX355" s="419">
        <v>6305</v>
      </c>
      <c r="BY355" s="419">
        <v>6434</v>
      </c>
      <c r="BZ355" s="419">
        <v>6562</v>
      </c>
      <c r="CA355" s="419">
        <v>6691</v>
      </c>
      <c r="CB355" s="419">
        <v>6821</v>
      </c>
      <c r="CC355" s="419">
        <v>6950</v>
      </c>
      <c r="CD355" s="419">
        <v>7079</v>
      </c>
      <c r="CE355" s="419">
        <v>7206</v>
      </c>
      <c r="CF355" s="419">
        <v>7332</v>
      </c>
      <c r="CG355" s="419">
        <v>7456</v>
      </c>
      <c r="CH355" s="419">
        <v>7579</v>
      </c>
      <c r="CI355" s="419">
        <v>7700</v>
      </c>
      <c r="CJ355" s="419">
        <v>7820</v>
      </c>
      <c r="CK355" s="419">
        <v>7937</v>
      </c>
      <c r="CL355" s="419">
        <v>8052</v>
      </c>
      <c r="CM355" s="419">
        <v>8164</v>
      </c>
      <c r="CN355" s="419">
        <v>8274</v>
      </c>
      <c r="CO355" s="419">
        <v>8380</v>
      </c>
      <c r="CP355" s="419">
        <v>8482</v>
      </c>
      <c r="CQ355" s="419">
        <v>8581</v>
      </c>
      <c r="CR355" s="419">
        <v>8676</v>
      </c>
      <c r="CS355" s="419">
        <v>8768</v>
      </c>
      <c r="CT355" s="419">
        <v>8855</v>
      </c>
      <c r="CU355" s="419">
        <v>8938</v>
      </c>
      <c r="CV355" s="419">
        <v>9017</v>
      </c>
      <c r="CW355" s="419">
        <v>9091</v>
      </c>
      <c r="CX355" s="419">
        <v>9162</v>
      </c>
      <c r="CY355" s="419">
        <v>9229</v>
      </c>
      <c r="CZ355" s="419">
        <v>9292</v>
      </c>
      <c r="DA355" s="419">
        <v>9351</v>
      </c>
      <c r="DB355" s="419">
        <v>9407</v>
      </c>
      <c r="DC355" s="419">
        <v>9459</v>
      </c>
      <c r="DD355" s="419">
        <v>9510</v>
      </c>
      <c r="DE355" s="419">
        <v>9560</v>
      </c>
      <c r="DF355" s="419">
        <v>9612</v>
      </c>
      <c r="DG355" s="419">
        <v>9665</v>
      </c>
      <c r="DH355" s="419">
        <v>9726</v>
      </c>
      <c r="DI355" s="419">
        <v>9815</v>
      </c>
      <c r="DJ355" s="419">
        <v>0</v>
      </c>
    </row>
    <row r="356" spans="1:114" ht="16.7" hidden="1" customHeight="1">
      <c r="A356" s="423" t="s">
        <v>25</v>
      </c>
      <c r="B356" s="423">
        <v>2</v>
      </c>
      <c r="C356" s="418" t="s">
        <v>7</v>
      </c>
      <c r="D356" s="419">
        <v>0</v>
      </c>
      <c r="E356" s="419">
        <v>0</v>
      </c>
      <c r="F356" s="419">
        <v>73</v>
      </c>
      <c r="G356" s="419">
        <v>148</v>
      </c>
      <c r="H356" s="419">
        <v>225</v>
      </c>
      <c r="I356" s="419">
        <v>304</v>
      </c>
      <c r="J356" s="419">
        <v>385</v>
      </c>
      <c r="K356" s="419">
        <v>469</v>
      </c>
      <c r="L356" s="419">
        <v>555</v>
      </c>
      <c r="M356" s="419">
        <v>644</v>
      </c>
      <c r="N356" s="419">
        <v>735</v>
      </c>
      <c r="O356" s="419">
        <v>828</v>
      </c>
      <c r="P356" s="419">
        <v>924</v>
      </c>
      <c r="Q356" s="419">
        <v>1023</v>
      </c>
      <c r="R356" s="419">
        <v>1124</v>
      </c>
      <c r="S356" s="419">
        <v>1228</v>
      </c>
      <c r="T356" s="419">
        <v>1334</v>
      </c>
      <c r="U356" s="419">
        <v>1443</v>
      </c>
      <c r="V356" s="419">
        <v>1556</v>
      </c>
      <c r="W356" s="419">
        <v>1671</v>
      </c>
      <c r="X356" s="419">
        <v>1789</v>
      </c>
      <c r="Y356" s="419">
        <v>1837</v>
      </c>
      <c r="Z356" s="419">
        <v>1886</v>
      </c>
      <c r="AA356" s="419">
        <v>1936</v>
      </c>
      <c r="AB356" s="419">
        <v>1987</v>
      </c>
      <c r="AC356" s="419">
        <v>2040</v>
      </c>
      <c r="AD356" s="419">
        <v>2094</v>
      </c>
      <c r="AE356" s="419">
        <v>2150</v>
      </c>
      <c r="AF356" s="419">
        <v>2207</v>
      </c>
      <c r="AG356" s="419">
        <v>2265</v>
      </c>
      <c r="AH356" s="419">
        <v>2325</v>
      </c>
      <c r="AI356" s="419">
        <v>2386</v>
      </c>
      <c r="AJ356" s="419">
        <v>2449</v>
      </c>
      <c r="AK356" s="419">
        <v>2514</v>
      </c>
      <c r="AL356" s="419">
        <v>2580</v>
      </c>
      <c r="AM356" s="419">
        <v>2647</v>
      </c>
      <c r="AN356" s="419">
        <v>2717</v>
      </c>
      <c r="AO356" s="419">
        <v>2787</v>
      </c>
      <c r="AP356" s="419">
        <v>2860</v>
      </c>
      <c r="AQ356" s="419">
        <v>2935</v>
      </c>
      <c r="AR356" s="419">
        <v>3011</v>
      </c>
      <c r="AS356" s="419">
        <v>3088</v>
      </c>
      <c r="AT356" s="419">
        <v>3168</v>
      </c>
      <c r="AU356" s="419">
        <v>3249</v>
      </c>
      <c r="AV356" s="419">
        <v>3333</v>
      </c>
      <c r="AW356" s="419">
        <v>3418</v>
      </c>
      <c r="AX356" s="419">
        <v>3504</v>
      </c>
      <c r="AY356" s="419">
        <v>3593</v>
      </c>
      <c r="AZ356" s="419">
        <v>3684</v>
      </c>
      <c r="BA356" s="419">
        <v>3776</v>
      </c>
      <c r="BB356" s="419">
        <v>3871</v>
      </c>
      <c r="BC356" s="419">
        <v>3968</v>
      </c>
      <c r="BD356" s="419">
        <v>4068</v>
      </c>
      <c r="BE356" s="419">
        <v>4169</v>
      </c>
      <c r="BF356" s="419">
        <v>4273</v>
      </c>
      <c r="BG356" s="419">
        <v>4378</v>
      </c>
      <c r="BH356" s="419">
        <v>4485</v>
      </c>
      <c r="BI356" s="419">
        <v>4595</v>
      </c>
      <c r="BJ356" s="419">
        <v>4707</v>
      </c>
      <c r="BK356" s="419">
        <v>4821</v>
      </c>
      <c r="BL356" s="419">
        <v>4936</v>
      </c>
      <c r="BM356" s="419">
        <v>5053</v>
      </c>
      <c r="BN356" s="419">
        <v>5173</v>
      </c>
      <c r="BO356" s="419">
        <v>5294</v>
      </c>
      <c r="BP356" s="419">
        <v>5418</v>
      </c>
      <c r="BQ356" s="419">
        <v>5541</v>
      </c>
      <c r="BR356" s="419">
        <v>5666</v>
      </c>
      <c r="BS356" s="419">
        <v>5792</v>
      </c>
      <c r="BT356" s="419">
        <v>5920</v>
      </c>
      <c r="BU356" s="419">
        <v>6049</v>
      </c>
      <c r="BV356" s="419">
        <v>6176</v>
      </c>
      <c r="BW356" s="419">
        <v>6305</v>
      </c>
      <c r="BX356" s="419">
        <v>6434</v>
      </c>
      <c r="BY356" s="419">
        <v>6562</v>
      </c>
      <c r="BZ356" s="419">
        <v>6691</v>
      </c>
      <c r="CA356" s="419">
        <v>6821</v>
      </c>
      <c r="CB356" s="419">
        <v>6950</v>
      </c>
      <c r="CC356" s="419">
        <v>7079</v>
      </c>
      <c r="CD356" s="419">
        <v>7206</v>
      </c>
      <c r="CE356" s="419">
        <v>7332</v>
      </c>
      <c r="CF356" s="419">
        <v>7456</v>
      </c>
      <c r="CG356" s="419">
        <v>7579</v>
      </c>
      <c r="CH356" s="419">
        <v>7700</v>
      </c>
      <c r="CI356" s="419">
        <v>7820</v>
      </c>
      <c r="CJ356" s="419">
        <v>7937</v>
      </c>
      <c r="CK356" s="419">
        <v>8052</v>
      </c>
      <c r="CL356" s="419">
        <v>8164</v>
      </c>
      <c r="CM356" s="419">
        <v>8274</v>
      </c>
      <c r="CN356" s="419">
        <v>8380</v>
      </c>
      <c r="CO356" s="419">
        <v>8482</v>
      </c>
      <c r="CP356" s="419">
        <v>8581</v>
      </c>
      <c r="CQ356" s="419">
        <v>8676</v>
      </c>
      <c r="CR356" s="419">
        <v>8768</v>
      </c>
      <c r="CS356" s="419">
        <v>8855</v>
      </c>
      <c r="CT356" s="419">
        <v>8938</v>
      </c>
      <c r="CU356" s="419">
        <v>9017</v>
      </c>
      <c r="CV356" s="419">
        <v>9091</v>
      </c>
      <c r="CW356" s="419">
        <v>9162</v>
      </c>
      <c r="CX356" s="419">
        <v>9229</v>
      </c>
      <c r="CY356" s="419">
        <v>9292</v>
      </c>
      <c r="CZ356" s="419">
        <v>9351</v>
      </c>
      <c r="DA356" s="419">
        <v>9407</v>
      </c>
      <c r="DB356" s="419">
        <v>9459</v>
      </c>
      <c r="DC356" s="419">
        <v>9510</v>
      </c>
      <c r="DD356" s="419">
        <v>9560</v>
      </c>
      <c r="DE356" s="419">
        <v>9612</v>
      </c>
      <c r="DF356" s="419">
        <v>9665</v>
      </c>
      <c r="DG356" s="419">
        <v>9726</v>
      </c>
      <c r="DH356" s="419">
        <v>9815</v>
      </c>
      <c r="DI356" s="419">
        <v>0</v>
      </c>
      <c r="DJ356" s="419">
        <v>0</v>
      </c>
    </row>
    <row r="357" spans="1:114" ht="16.7" hidden="1" customHeight="1">
      <c r="A357" s="423" t="s">
        <v>25</v>
      </c>
      <c r="B357" s="423">
        <v>2</v>
      </c>
      <c r="C357" s="418" t="s">
        <v>8</v>
      </c>
      <c r="D357" s="419">
        <v>0</v>
      </c>
      <c r="E357" s="419">
        <v>0</v>
      </c>
      <c r="F357" s="419">
        <v>75</v>
      </c>
      <c r="G357" s="419">
        <v>152</v>
      </c>
      <c r="H357" s="419">
        <v>231</v>
      </c>
      <c r="I357" s="419">
        <v>313</v>
      </c>
      <c r="J357" s="419">
        <v>396</v>
      </c>
      <c r="K357" s="419">
        <v>482</v>
      </c>
      <c r="L357" s="419">
        <v>571</v>
      </c>
      <c r="M357" s="419">
        <v>662</v>
      </c>
      <c r="N357" s="419">
        <v>755</v>
      </c>
      <c r="O357" s="419">
        <v>851</v>
      </c>
      <c r="P357" s="419">
        <v>950</v>
      </c>
      <c r="Q357" s="419">
        <v>1051</v>
      </c>
      <c r="R357" s="419">
        <v>1154</v>
      </c>
      <c r="S357" s="419">
        <v>1261</v>
      </c>
      <c r="T357" s="419">
        <v>1370</v>
      </c>
      <c r="U357" s="419">
        <v>1482</v>
      </c>
      <c r="V357" s="419">
        <v>1597</v>
      </c>
      <c r="W357" s="419">
        <v>1715</v>
      </c>
      <c r="X357" s="419">
        <v>1837</v>
      </c>
      <c r="Y357" s="419">
        <v>1886</v>
      </c>
      <c r="Z357" s="419">
        <v>1936</v>
      </c>
      <c r="AA357" s="419">
        <v>1987</v>
      </c>
      <c r="AB357" s="419">
        <v>2040</v>
      </c>
      <c r="AC357" s="419">
        <v>2094</v>
      </c>
      <c r="AD357" s="419">
        <v>2150</v>
      </c>
      <c r="AE357" s="419">
        <v>2207</v>
      </c>
      <c r="AF357" s="419">
        <v>2265</v>
      </c>
      <c r="AG357" s="419">
        <v>2325</v>
      </c>
      <c r="AH357" s="419">
        <v>2386</v>
      </c>
      <c r="AI357" s="419">
        <v>2449</v>
      </c>
      <c r="AJ357" s="419">
        <v>2514</v>
      </c>
      <c r="AK357" s="419">
        <v>2580</v>
      </c>
      <c r="AL357" s="419">
        <v>2647</v>
      </c>
      <c r="AM357" s="419">
        <v>2717</v>
      </c>
      <c r="AN357" s="419">
        <v>2787</v>
      </c>
      <c r="AO357" s="419">
        <v>2860</v>
      </c>
      <c r="AP357" s="419">
        <v>2935</v>
      </c>
      <c r="AQ357" s="419">
        <v>3011</v>
      </c>
      <c r="AR357" s="419">
        <v>3088</v>
      </c>
      <c r="AS357" s="419">
        <v>3168</v>
      </c>
      <c r="AT357" s="419">
        <v>3249</v>
      </c>
      <c r="AU357" s="419">
        <v>3333</v>
      </c>
      <c r="AV357" s="419">
        <v>3418</v>
      </c>
      <c r="AW357" s="419">
        <v>3504</v>
      </c>
      <c r="AX357" s="419">
        <v>3593</v>
      </c>
      <c r="AY357" s="419">
        <v>3684</v>
      </c>
      <c r="AZ357" s="419">
        <v>3776</v>
      </c>
      <c r="BA357" s="419">
        <v>3871</v>
      </c>
      <c r="BB357" s="419">
        <v>3968</v>
      </c>
      <c r="BC357" s="419">
        <v>4068</v>
      </c>
      <c r="BD357" s="419">
        <v>4169</v>
      </c>
      <c r="BE357" s="419">
        <v>4273</v>
      </c>
      <c r="BF357" s="419">
        <v>4378</v>
      </c>
      <c r="BG357" s="419">
        <v>4485</v>
      </c>
      <c r="BH357" s="419">
        <v>4595</v>
      </c>
      <c r="BI357" s="419">
        <v>4707</v>
      </c>
      <c r="BJ357" s="419">
        <v>4821</v>
      </c>
      <c r="BK357" s="419">
        <v>4936</v>
      </c>
      <c r="BL357" s="419">
        <v>5053</v>
      </c>
      <c r="BM357" s="419">
        <v>5173</v>
      </c>
      <c r="BN357" s="419">
        <v>5294</v>
      </c>
      <c r="BO357" s="419">
        <v>5418</v>
      </c>
      <c r="BP357" s="419">
        <v>5541</v>
      </c>
      <c r="BQ357" s="419">
        <v>5666</v>
      </c>
      <c r="BR357" s="419">
        <v>5792</v>
      </c>
      <c r="BS357" s="419">
        <v>5920</v>
      </c>
      <c r="BT357" s="419">
        <v>6049</v>
      </c>
      <c r="BU357" s="419">
        <v>6176</v>
      </c>
      <c r="BV357" s="419">
        <v>6305</v>
      </c>
      <c r="BW357" s="419">
        <v>6434</v>
      </c>
      <c r="BX357" s="419">
        <v>6562</v>
      </c>
      <c r="BY357" s="419">
        <v>6691</v>
      </c>
      <c r="BZ357" s="419">
        <v>6821</v>
      </c>
      <c r="CA357" s="419">
        <v>6950</v>
      </c>
      <c r="CB357" s="419">
        <v>7079</v>
      </c>
      <c r="CC357" s="419">
        <v>7206</v>
      </c>
      <c r="CD357" s="419">
        <v>7332</v>
      </c>
      <c r="CE357" s="419">
        <v>7456</v>
      </c>
      <c r="CF357" s="419">
        <v>7579</v>
      </c>
      <c r="CG357" s="419">
        <v>7700</v>
      </c>
      <c r="CH357" s="419">
        <v>7820</v>
      </c>
      <c r="CI357" s="419">
        <v>7937</v>
      </c>
      <c r="CJ357" s="419">
        <v>8052</v>
      </c>
      <c r="CK357" s="419">
        <v>8164</v>
      </c>
      <c r="CL357" s="419">
        <v>8274</v>
      </c>
      <c r="CM357" s="419">
        <v>8380</v>
      </c>
      <c r="CN357" s="419">
        <v>8482</v>
      </c>
      <c r="CO357" s="419">
        <v>8581</v>
      </c>
      <c r="CP357" s="419">
        <v>8676</v>
      </c>
      <c r="CQ357" s="419">
        <v>8768</v>
      </c>
      <c r="CR357" s="419">
        <v>8855</v>
      </c>
      <c r="CS357" s="419">
        <v>8938</v>
      </c>
      <c r="CT357" s="419">
        <v>9017</v>
      </c>
      <c r="CU357" s="419">
        <v>9091</v>
      </c>
      <c r="CV357" s="419">
        <v>9162</v>
      </c>
      <c r="CW357" s="419">
        <v>9229</v>
      </c>
      <c r="CX357" s="419">
        <v>9292</v>
      </c>
      <c r="CY357" s="419">
        <v>9351</v>
      </c>
      <c r="CZ357" s="419">
        <v>9407</v>
      </c>
      <c r="DA357" s="419">
        <v>9459</v>
      </c>
      <c r="DB357" s="419">
        <v>9510</v>
      </c>
      <c r="DC357" s="419">
        <v>9560</v>
      </c>
      <c r="DD357" s="419">
        <v>9612</v>
      </c>
      <c r="DE357" s="419">
        <v>9665</v>
      </c>
      <c r="DF357" s="419">
        <v>9726</v>
      </c>
      <c r="DG357" s="419">
        <v>9815</v>
      </c>
      <c r="DH357" s="419">
        <v>0</v>
      </c>
      <c r="DI357" s="419">
        <v>0</v>
      </c>
      <c r="DJ357" s="419">
        <v>0</v>
      </c>
    </row>
    <row r="358" spans="1:114" ht="16.7" hidden="1" customHeight="1">
      <c r="A358" s="423" t="s">
        <v>25</v>
      </c>
      <c r="B358" s="423">
        <v>2</v>
      </c>
      <c r="C358" s="418" t="s">
        <v>9</v>
      </c>
      <c r="D358" s="419">
        <v>0</v>
      </c>
      <c r="E358" s="419">
        <v>0</v>
      </c>
      <c r="F358" s="419">
        <v>77</v>
      </c>
      <c r="G358" s="419">
        <v>156</v>
      </c>
      <c r="H358" s="419">
        <v>238</v>
      </c>
      <c r="I358" s="419">
        <v>321</v>
      </c>
      <c r="J358" s="419">
        <v>407</v>
      </c>
      <c r="K358" s="419">
        <v>496</v>
      </c>
      <c r="L358" s="419">
        <v>587</v>
      </c>
      <c r="M358" s="419">
        <v>680</v>
      </c>
      <c r="N358" s="419">
        <v>776</v>
      </c>
      <c r="O358" s="419">
        <v>874</v>
      </c>
      <c r="P358" s="419">
        <v>975</v>
      </c>
      <c r="Q358" s="419">
        <v>1079</v>
      </c>
      <c r="R358" s="419">
        <v>1185</v>
      </c>
      <c r="S358" s="419">
        <v>1294</v>
      </c>
      <c r="T358" s="419">
        <v>1406</v>
      </c>
      <c r="U358" s="419">
        <v>1521</v>
      </c>
      <c r="V358" s="419">
        <v>1640</v>
      </c>
      <c r="W358" s="419">
        <v>1761</v>
      </c>
      <c r="X358" s="419">
        <v>1886</v>
      </c>
      <c r="Y358" s="419">
        <v>1936</v>
      </c>
      <c r="Z358" s="419">
        <v>1987</v>
      </c>
      <c r="AA358" s="419">
        <v>2040</v>
      </c>
      <c r="AB358" s="419">
        <v>2094</v>
      </c>
      <c r="AC358" s="419">
        <v>2150</v>
      </c>
      <c r="AD358" s="419">
        <v>2207</v>
      </c>
      <c r="AE358" s="419">
        <v>2265</v>
      </c>
      <c r="AF358" s="419">
        <v>2325</v>
      </c>
      <c r="AG358" s="419">
        <v>2386</v>
      </c>
      <c r="AH358" s="419">
        <v>2449</v>
      </c>
      <c r="AI358" s="419">
        <v>2514</v>
      </c>
      <c r="AJ358" s="419">
        <v>2580</v>
      </c>
      <c r="AK358" s="419">
        <v>2647</v>
      </c>
      <c r="AL358" s="419">
        <v>2717</v>
      </c>
      <c r="AM358" s="419">
        <v>2787</v>
      </c>
      <c r="AN358" s="419">
        <v>2860</v>
      </c>
      <c r="AO358" s="419">
        <v>2935</v>
      </c>
      <c r="AP358" s="419">
        <v>3011</v>
      </c>
      <c r="AQ358" s="419">
        <v>3088</v>
      </c>
      <c r="AR358" s="419">
        <v>3168</v>
      </c>
      <c r="AS358" s="419">
        <v>3249</v>
      </c>
      <c r="AT358" s="419">
        <v>3333</v>
      </c>
      <c r="AU358" s="419">
        <v>3418</v>
      </c>
      <c r="AV358" s="419">
        <v>3504</v>
      </c>
      <c r="AW358" s="419">
        <v>3593</v>
      </c>
      <c r="AX358" s="419">
        <v>3684</v>
      </c>
      <c r="AY358" s="419">
        <v>3776</v>
      </c>
      <c r="AZ358" s="419">
        <v>3871</v>
      </c>
      <c r="BA358" s="419">
        <v>3968</v>
      </c>
      <c r="BB358" s="419">
        <v>4068</v>
      </c>
      <c r="BC358" s="419">
        <v>4169</v>
      </c>
      <c r="BD358" s="419">
        <v>4273</v>
      </c>
      <c r="BE358" s="419">
        <v>4378</v>
      </c>
      <c r="BF358" s="419">
        <v>4485</v>
      </c>
      <c r="BG358" s="419">
        <v>4595</v>
      </c>
      <c r="BH358" s="419">
        <v>4707</v>
      </c>
      <c r="BI358" s="419">
        <v>4821</v>
      </c>
      <c r="BJ358" s="419">
        <v>4936</v>
      </c>
      <c r="BK358" s="419">
        <v>5053</v>
      </c>
      <c r="BL358" s="419">
        <v>5173</v>
      </c>
      <c r="BM358" s="419">
        <v>5294</v>
      </c>
      <c r="BN358" s="419">
        <v>5418</v>
      </c>
      <c r="BO358" s="419">
        <v>5541</v>
      </c>
      <c r="BP358" s="419">
        <v>5666</v>
      </c>
      <c r="BQ358" s="419">
        <v>5792</v>
      </c>
      <c r="BR358" s="419">
        <v>5920</v>
      </c>
      <c r="BS358" s="419">
        <v>6049</v>
      </c>
      <c r="BT358" s="419">
        <v>6176</v>
      </c>
      <c r="BU358" s="419">
        <v>6305</v>
      </c>
      <c r="BV358" s="419">
        <v>6434</v>
      </c>
      <c r="BW358" s="419">
        <v>6562</v>
      </c>
      <c r="BX358" s="419">
        <v>6691</v>
      </c>
      <c r="BY358" s="419">
        <v>6821</v>
      </c>
      <c r="BZ358" s="419">
        <v>6950</v>
      </c>
      <c r="CA358" s="419">
        <v>7079</v>
      </c>
      <c r="CB358" s="419">
        <v>7206</v>
      </c>
      <c r="CC358" s="419">
        <v>7332</v>
      </c>
      <c r="CD358" s="419">
        <v>7456</v>
      </c>
      <c r="CE358" s="419">
        <v>7579</v>
      </c>
      <c r="CF358" s="419">
        <v>7700</v>
      </c>
      <c r="CG358" s="419">
        <v>7820</v>
      </c>
      <c r="CH358" s="419">
        <v>7937</v>
      </c>
      <c r="CI358" s="419">
        <v>8052</v>
      </c>
      <c r="CJ358" s="419">
        <v>8164</v>
      </c>
      <c r="CK358" s="419">
        <v>8274</v>
      </c>
      <c r="CL358" s="419">
        <v>8380</v>
      </c>
      <c r="CM358" s="419">
        <v>8482</v>
      </c>
      <c r="CN358" s="419">
        <v>8581</v>
      </c>
      <c r="CO358" s="419">
        <v>8676</v>
      </c>
      <c r="CP358" s="419">
        <v>8768</v>
      </c>
      <c r="CQ358" s="419">
        <v>8855</v>
      </c>
      <c r="CR358" s="419">
        <v>8938</v>
      </c>
      <c r="CS358" s="419">
        <v>9017</v>
      </c>
      <c r="CT358" s="419">
        <v>9091</v>
      </c>
      <c r="CU358" s="419">
        <v>9162</v>
      </c>
      <c r="CV358" s="419">
        <v>9229</v>
      </c>
      <c r="CW358" s="419">
        <v>9292</v>
      </c>
      <c r="CX358" s="419">
        <v>9351</v>
      </c>
      <c r="CY358" s="419">
        <v>9407</v>
      </c>
      <c r="CZ358" s="419">
        <v>9459</v>
      </c>
      <c r="DA358" s="419">
        <v>9510</v>
      </c>
      <c r="DB358" s="419">
        <v>9560</v>
      </c>
      <c r="DC358" s="419">
        <v>9612</v>
      </c>
      <c r="DD358" s="419">
        <v>9665</v>
      </c>
      <c r="DE358" s="419">
        <v>9726</v>
      </c>
      <c r="DF358" s="419">
        <v>9815</v>
      </c>
      <c r="DG358" s="419">
        <v>0</v>
      </c>
      <c r="DH358" s="419">
        <v>0</v>
      </c>
      <c r="DI358" s="419">
        <v>0</v>
      </c>
      <c r="DJ358" s="419">
        <v>0</v>
      </c>
    </row>
    <row r="359" spans="1:114" ht="16.7" hidden="1" customHeight="1">
      <c r="A359" s="423" t="s">
        <v>25</v>
      </c>
      <c r="B359" s="423">
        <v>2</v>
      </c>
      <c r="C359" s="418" t="s">
        <v>10</v>
      </c>
      <c r="D359" s="419">
        <v>0</v>
      </c>
      <c r="E359" s="419">
        <v>0</v>
      </c>
      <c r="F359" s="419">
        <v>79</v>
      </c>
      <c r="G359" s="419">
        <v>161</v>
      </c>
      <c r="H359" s="419">
        <v>244</v>
      </c>
      <c r="I359" s="419">
        <v>330</v>
      </c>
      <c r="J359" s="419">
        <v>419</v>
      </c>
      <c r="K359" s="419">
        <v>509</v>
      </c>
      <c r="L359" s="419">
        <v>603</v>
      </c>
      <c r="M359" s="419">
        <v>699</v>
      </c>
      <c r="N359" s="419">
        <v>797</v>
      </c>
      <c r="O359" s="419">
        <v>898</v>
      </c>
      <c r="P359" s="419">
        <v>1001</v>
      </c>
      <c r="Q359" s="419">
        <v>1108</v>
      </c>
      <c r="R359" s="419">
        <v>1217</v>
      </c>
      <c r="S359" s="419">
        <v>1329</v>
      </c>
      <c r="T359" s="419">
        <v>1444</v>
      </c>
      <c r="U359" s="419">
        <v>1562</v>
      </c>
      <c r="V359" s="419">
        <v>1683</v>
      </c>
      <c r="W359" s="419">
        <v>1808</v>
      </c>
      <c r="X359" s="419">
        <v>1936</v>
      </c>
      <c r="Y359" s="419">
        <v>1987</v>
      </c>
      <c r="Z359" s="419">
        <v>2040</v>
      </c>
      <c r="AA359" s="419">
        <v>2094</v>
      </c>
      <c r="AB359" s="419">
        <v>2150</v>
      </c>
      <c r="AC359" s="419">
        <v>2207</v>
      </c>
      <c r="AD359" s="419">
        <v>2265</v>
      </c>
      <c r="AE359" s="419">
        <v>2325</v>
      </c>
      <c r="AF359" s="419">
        <v>2386</v>
      </c>
      <c r="AG359" s="419">
        <v>2449</v>
      </c>
      <c r="AH359" s="419">
        <v>2514</v>
      </c>
      <c r="AI359" s="419">
        <v>2580</v>
      </c>
      <c r="AJ359" s="419">
        <v>2647</v>
      </c>
      <c r="AK359" s="419">
        <v>2717</v>
      </c>
      <c r="AL359" s="419">
        <v>2787</v>
      </c>
      <c r="AM359" s="419">
        <v>2860</v>
      </c>
      <c r="AN359" s="419">
        <v>2935</v>
      </c>
      <c r="AO359" s="419">
        <v>3011</v>
      </c>
      <c r="AP359" s="419">
        <v>3088</v>
      </c>
      <c r="AQ359" s="419">
        <v>3168</v>
      </c>
      <c r="AR359" s="419">
        <v>3249</v>
      </c>
      <c r="AS359" s="419">
        <v>3333</v>
      </c>
      <c r="AT359" s="419">
        <v>3418</v>
      </c>
      <c r="AU359" s="419">
        <v>3504</v>
      </c>
      <c r="AV359" s="419">
        <v>3593</v>
      </c>
      <c r="AW359" s="419">
        <v>3684</v>
      </c>
      <c r="AX359" s="419">
        <v>3776</v>
      </c>
      <c r="AY359" s="419">
        <v>3871</v>
      </c>
      <c r="AZ359" s="419">
        <v>3968</v>
      </c>
      <c r="BA359" s="419">
        <v>4068</v>
      </c>
      <c r="BB359" s="419">
        <v>4169</v>
      </c>
      <c r="BC359" s="419">
        <v>4273</v>
      </c>
      <c r="BD359" s="419">
        <v>4378</v>
      </c>
      <c r="BE359" s="419">
        <v>4485</v>
      </c>
      <c r="BF359" s="419">
        <v>4595</v>
      </c>
      <c r="BG359" s="419">
        <v>4707</v>
      </c>
      <c r="BH359" s="419">
        <v>4821</v>
      </c>
      <c r="BI359" s="419">
        <v>4936</v>
      </c>
      <c r="BJ359" s="419">
        <v>5053</v>
      </c>
      <c r="BK359" s="419">
        <v>5173</v>
      </c>
      <c r="BL359" s="419">
        <v>5294</v>
      </c>
      <c r="BM359" s="419">
        <v>5418</v>
      </c>
      <c r="BN359" s="419">
        <v>5541</v>
      </c>
      <c r="BO359" s="419">
        <v>5666</v>
      </c>
      <c r="BP359" s="419">
        <v>5792</v>
      </c>
      <c r="BQ359" s="419">
        <v>5920</v>
      </c>
      <c r="BR359" s="419">
        <v>6049</v>
      </c>
      <c r="BS359" s="419">
        <v>6176</v>
      </c>
      <c r="BT359" s="419">
        <v>6305</v>
      </c>
      <c r="BU359" s="419">
        <v>6434</v>
      </c>
      <c r="BV359" s="419">
        <v>6562</v>
      </c>
      <c r="BW359" s="419">
        <v>6691</v>
      </c>
      <c r="BX359" s="419">
        <v>6821</v>
      </c>
      <c r="BY359" s="419">
        <v>6950</v>
      </c>
      <c r="BZ359" s="419">
        <v>7079</v>
      </c>
      <c r="CA359" s="419">
        <v>7206</v>
      </c>
      <c r="CB359" s="419">
        <v>7332</v>
      </c>
      <c r="CC359" s="419">
        <v>7456</v>
      </c>
      <c r="CD359" s="419">
        <v>7579</v>
      </c>
      <c r="CE359" s="419">
        <v>7700</v>
      </c>
      <c r="CF359" s="419">
        <v>7820</v>
      </c>
      <c r="CG359" s="419">
        <v>7937</v>
      </c>
      <c r="CH359" s="419">
        <v>8052</v>
      </c>
      <c r="CI359" s="419">
        <v>8164</v>
      </c>
      <c r="CJ359" s="419">
        <v>8274</v>
      </c>
      <c r="CK359" s="419">
        <v>8380</v>
      </c>
      <c r="CL359" s="419">
        <v>8482</v>
      </c>
      <c r="CM359" s="419">
        <v>8581</v>
      </c>
      <c r="CN359" s="419">
        <v>8676</v>
      </c>
      <c r="CO359" s="419">
        <v>8768</v>
      </c>
      <c r="CP359" s="419">
        <v>8855</v>
      </c>
      <c r="CQ359" s="419">
        <v>8938</v>
      </c>
      <c r="CR359" s="419">
        <v>9017</v>
      </c>
      <c r="CS359" s="419">
        <v>9091</v>
      </c>
      <c r="CT359" s="419">
        <v>9162</v>
      </c>
      <c r="CU359" s="419">
        <v>9229</v>
      </c>
      <c r="CV359" s="419">
        <v>9292</v>
      </c>
      <c r="CW359" s="419">
        <v>9351</v>
      </c>
      <c r="CX359" s="419">
        <v>9407</v>
      </c>
      <c r="CY359" s="419">
        <v>9459</v>
      </c>
      <c r="CZ359" s="419">
        <v>9510</v>
      </c>
      <c r="DA359" s="419">
        <v>9560</v>
      </c>
      <c r="DB359" s="419">
        <v>9612</v>
      </c>
      <c r="DC359" s="419">
        <v>9665</v>
      </c>
      <c r="DD359" s="419">
        <v>9726</v>
      </c>
      <c r="DE359" s="419">
        <v>9815</v>
      </c>
      <c r="DF359" s="419">
        <v>0</v>
      </c>
      <c r="DG359" s="419">
        <v>0</v>
      </c>
      <c r="DH359" s="419">
        <v>0</v>
      </c>
      <c r="DI359" s="419">
        <v>0</v>
      </c>
      <c r="DJ359" s="419">
        <v>0</v>
      </c>
    </row>
    <row r="360" spans="1:114" ht="16.7" hidden="1" customHeight="1">
      <c r="A360" s="423" t="s">
        <v>25</v>
      </c>
      <c r="B360" s="423">
        <v>2</v>
      </c>
      <c r="C360" s="418" t="s">
        <v>11</v>
      </c>
      <c r="D360" s="419">
        <v>0</v>
      </c>
      <c r="E360" s="419">
        <v>0</v>
      </c>
      <c r="F360" s="419">
        <v>81</v>
      </c>
      <c r="G360" s="419">
        <v>165</v>
      </c>
      <c r="H360" s="419">
        <v>251</v>
      </c>
      <c r="I360" s="419">
        <v>339</v>
      </c>
      <c r="J360" s="419">
        <v>430</v>
      </c>
      <c r="K360" s="419">
        <v>523</v>
      </c>
      <c r="L360" s="419">
        <v>619</v>
      </c>
      <c r="M360" s="419">
        <v>717</v>
      </c>
      <c r="N360" s="419">
        <v>818</v>
      </c>
      <c r="O360" s="419">
        <v>922</v>
      </c>
      <c r="P360" s="419">
        <v>1028</v>
      </c>
      <c r="Q360" s="419">
        <v>1137</v>
      </c>
      <c r="R360" s="419">
        <v>1249</v>
      </c>
      <c r="S360" s="419">
        <v>1364</v>
      </c>
      <c r="T360" s="419">
        <v>1482</v>
      </c>
      <c r="U360" s="419">
        <v>1603</v>
      </c>
      <c r="V360" s="419">
        <v>1728</v>
      </c>
      <c r="W360" s="419">
        <v>1856</v>
      </c>
      <c r="X360" s="419">
        <v>1987</v>
      </c>
      <c r="Y360" s="419">
        <v>2040</v>
      </c>
      <c r="Z360" s="419">
        <v>2094</v>
      </c>
      <c r="AA360" s="419">
        <v>2150</v>
      </c>
      <c r="AB360" s="419">
        <v>2207</v>
      </c>
      <c r="AC360" s="419">
        <v>2265</v>
      </c>
      <c r="AD360" s="419">
        <v>2325</v>
      </c>
      <c r="AE360" s="419">
        <v>2386</v>
      </c>
      <c r="AF360" s="419">
        <v>2449</v>
      </c>
      <c r="AG360" s="419">
        <v>2514</v>
      </c>
      <c r="AH360" s="419">
        <v>2580</v>
      </c>
      <c r="AI360" s="419">
        <v>2647</v>
      </c>
      <c r="AJ360" s="419">
        <v>2717</v>
      </c>
      <c r="AK360" s="419">
        <v>2787</v>
      </c>
      <c r="AL360" s="419">
        <v>2860</v>
      </c>
      <c r="AM360" s="419">
        <v>2935</v>
      </c>
      <c r="AN360" s="419">
        <v>3011</v>
      </c>
      <c r="AO360" s="419">
        <v>3088</v>
      </c>
      <c r="AP360" s="419">
        <v>3168</v>
      </c>
      <c r="AQ360" s="419">
        <v>3249</v>
      </c>
      <c r="AR360" s="419">
        <v>3333</v>
      </c>
      <c r="AS360" s="419">
        <v>3418</v>
      </c>
      <c r="AT360" s="419">
        <v>3504</v>
      </c>
      <c r="AU360" s="419">
        <v>3593</v>
      </c>
      <c r="AV360" s="419">
        <v>3684</v>
      </c>
      <c r="AW360" s="419">
        <v>3776</v>
      </c>
      <c r="AX360" s="419">
        <v>3871</v>
      </c>
      <c r="AY360" s="419">
        <v>3968</v>
      </c>
      <c r="AZ360" s="419">
        <v>4068</v>
      </c>
      <c r="BA360" s="419">
        <v>4169</v>
      </c>
      <c r="BB360" s="419">
        <v>4273</v>
      </c>
      <c r="BC360" s="419">
        <v>4378</v>
      </c>
      <c r="BD360" s="419">
        <v>4485</v>
      </c>
      <c r="BE360" s="419">
        <v>4595</v>
      </c>
      <c r="BF360" s="419">
        <v>4707</v>
      </c>
      <c r="BG360" s="419">
        <v>4821</v>
      </c>
      <c r="BH360" s="419">
        <v>4936</v>
      </c>
      <c r="BI360" s="419">
        <v>5053</v>
      </c>
      <c r="BJ360" s="419">
        <v>5173</v>
      </c>
      <c r="BK360" s="419">
        <v>5294</v>
      </c>
      <c r="BL360" s="419">
        <v>5418</v>
      </c>
      <c r="BM360" s="419">
        <v>5541</v>
      </c>
      <c r="BN360" s="419">
        <v>5666</v>
      </c>
      <c r="BO360" s="419">
        <v>5792</v>
      </c>
      <c r="BP360" s="419">
        <v>5920</v>
      </c>
      <c r="BQ360" s="419">
        <v>6049</v>
      </c>
      <c r="BR360" s="419">
        <v>6176</v>
      </c>
      <c r="BS360" s="419">
        <v>6305</v>
      </c>
      <c r="BT360" s="419">
        <v>6434</v>
      </c>
      <c r="BU360" s="419">
        <v>6562</v>
      </c>
      <c r="BV360" s="419">
        <v>6691</v>
      </c>
      <c r="BW360" s="419">
        <v>6821</v>
      </c>
      <c r="BX360" s="419">
        <v>6950</v>
      </c>
      <c r="BY360" s="419">
        <v>7079</v>
      </c>
      <c r="BZ360" s="419">
        <v>7206</v>
      </c>
      <c r="CA360" s="419">
        <v>7332</v>
      </c>
      <c r="CB360" s="419">
        <v>7456</v>
      </c>
      <c r="CC360" s="419">
        <v>7579</v>
      </c>
      <c r="CD360" s="419">
        <v>7700</v>
      </c>
      <c r="CE360" s="419">
        <v>7820</v>
      </c>
      <c r="CF360" s="419">
        <v>7937</v>
      </c>
      <c r="CG360" s="419">
        <v>8052</v>
      </c>
      <c r="CH360" s="419">
        <v>8164</v>
      </c>
      <c r="CI360" s="419">
        <v>8274</v>
      </c>
      <c r="CJ360" s="419">
        <v>8380</v>
      </c>
      <c r="CK360" s="419">
        <v>8482</v>
      </c>
      <c r="CL360" s="419">
        <v>8581</v>
      </c>
      <c r="CM360" s="419">
        <v>8676</v>
      </c>
      <c r="CN360" s="419">
        <v>8768</v>
      </c>
      <c r="CO360" s="419">
        <v>8855</v>
      </c>
      <c r="CP360" s="419">
        <v>8938</v>
      </c>
      <c r="CQ360" s="419">
        <v>9017</v>
      </c>
      <c r="CR360" s="419">
        <v>9091</v>
      </c>
      <c r="CS360" s="419">
        <v>9162</v>
      </c>
      <c r="CT360" s="419">
        <v>9229</v>
      </c>
      <c r="CU360" s="419">
        <v>9292</v>
      </c>
      <c r="CV360" s="419">
        <v>9351</v>
      </c>
      <c r="CW360" s="419">
        <v>9407</v>
      </c>
      <c r="CX360" s="419">
        <v>9459</v>
      </c>
      <c r="CY360" s="419">
        <v>9510</v>
      </c>
      <c r="CZ360" s="419">
        <v>9560</v>
      </c>
      <c r="DA360" s="419">
        <v>9612</v>
      </c>
      <c r="DB360" s="419">
        <v>9665</v>
      </c>
      <c r="DC360" s="419">
        <v>9726</v>
      </c>
      <c r="DD360" s="419">
        <v>9815</v>
      </c>
      <c r="DE360" s="419">
        <v>0</v>
      </c>
      <c r="DF360" s="419">
        <v>0</v>
      </c>
      <c r="DG360" s="419">
        <v>0</v>
      </c>
      <c r="DH360" s="419">
        <v>0</v>
      </c>
      <c r="DI360" s="419">
        <v>0</v>
      </c>
      <c r="DJ360" s="419">
        <v>0</v>
      </c>
    </row>
    <row r="361" spans="1:114" ht="16.7" hidden="1" customHeight="1">
      <c r="A361" s="423" t="s">
        <v>25</v>
      </c>
      <c r="B361" s="423">
        <v>2</v>
      </c>
      <c r="C361" s="418" t="s">
        <v>4</v>
      </c>
      <c r="D361" s="419">
        <v>0</v>
      </c>
      <c r="E361" s="419">
        <v>0</v>
      </c>
      <c r="F361" s="419">
        <v>84</v>
      </c>
      <c r="G361" s="419">
        <v>169</v>
      </c>
      <c r="H361" s="419">
        <v>258</v>
      </c>
      <c r="I361" s="419">
        <v>349</v>
      </c>
      <c r="J361" s="419">
        <v>442</v>
      </c>
      <c r="K361" s="419">
        <v>538</v>
      </c>
      <c r="L361" s="419">
        <v>636</v>
      </c>
      <c r="M361" s="419">
        <v>737</v>
      </c>
      <c r="N361" s="419">
        <v>840</v>
      </c>
      <c r="O361" s="419">
        <v>946</v>
      </c>
      <c r="P361" s="419">
        <v>1055</v>
      </c>
      <c r="Q361" s="419">
        <v>1167</v>
      </c>
      <c r="R361" s="419">
        <v>1282</v>
      </c>
      <c r="S361" s="419">
        <v>1400</v>
      </c>
      <c r="T361" s="419">
        <v>1521</v>
      </c>
      <c r="U361" s="419">
        <v>1646</v>
      </c>
      <c r="V361" s="419">
        <v>1774</v>
      </c>
      <c r="W361" s="419">
        <v>1905</v>
      </c>
      <c r="X361" s="419">
        <v>2040</v>
      </c>
      <c r="Y361" s="419">
        <v>2094</v>
      </c>
      <c r="Z361" s="419">
        <v>2150</v>
      </c>
      <c r="AA361" s="419">
        <v>2207</v>
      </c>
      <c r="AB361" s="419">
        <v>2265</v>
      </c>
      <c r="AC361" s="419">
        <v>2325</v>
      </c>
      <c r="AD361" s="419">
        <v>2386</v>
      </c>
      <c r="AE361" s="419">
        <v>2449</v>
      </c>
      <c r="AF361" s="419">
        <v>2514</v>
      </c>
      <c r="AG361" s="419">
        <v>2580</v>
      </c>
      <c r="AH361" s="419">
        <v>2647</v>
      </c>
      <c r="AI361" s="419">
        <v>2717</v>
      </c>
      <c r="AJ361" s="419">
        <v>2787</v>
      </c>
      <c r="AK361" s="419">
        <v>2860</v>
      </c>
      <c r="AL361" s="419">
        <v>2935</v>
      </c>
      <c r="AM361" s="419">
        <v>3011</v>
      </c>
      <c r="AN361" s="419">
        <v>3088</v>
      </c>
      <c r="AO361" s="419">
        <v>3168</v>
      </c>
      <c r="AP361" s="419">
        <v>3249</v>
      </c>
      <c r="AQ361" s="419">
        <v>3333</v>
      </c>
      <c r="AR361" s="419">
        <v>3418</v>
      </c>
      <c r="AS361" s="419">
        <v>3504</v>
      </c>
      <c r="AT361" s="419">
        <v>3593</v>
      </c>
      <c r="AU361" s="419">
        <v>3684</v>
      </c>
      <c r="AV361" s="419">
        <v>3776</v>
      </c>
      <c r="AW361" s="419">
        <v>3871</v>
      </c>
      <c r="AX361" s="419">
        <v>3968</v>
      </c>
      <c r="AY361" s="419">
        <v>4068</v>
      </c>
      <c r="AZ361" s="419">
        <v>4169</v>
      </c>
      <c r="BA361" s="419">
        <v>4273</v>
      </c>
      <c r="BB361" s="419">
        <v>4378</v>
      </c>
      <c r="BC361" s="419">
        <v>4485</v>
      </c>
      <c r="BD361" s="419">
        <v>4595</v>
      </c>
      <c r="BE361" s="419">
        <v>4707</v>
      </c>
      <c r="BF361" s="419">
        <v>4821</v>
      </c>
      <c r="BG361" s="419">
        <v>4936</v>
      </c>
      <c r="BH361" s="419">
        <v>5053</v>
      </c>
      <c r="BI361" s="419">
        <v>5173</v>
      </c>
      <c r="BJ361" s="419">
        <v>5294</v>
      </c>
      <c r="BK361" s="419">
        <v>5418</v>
      </c>
      <c r="BL361" s="419">
        <v>5541</v>
      </c>
      <c r="BM361" s="419">
        <v>5666</v>
      </c>
      <c r="BN361" s="419">
        <v>5792</v>
      </c>
      <c r="BO361" s="419">
        <v>5920</v>
      </c>
      <c r="BP361" s="419">
        <v>6049</v>
      </c>
      <c r="BQ361" s="419">
        <v>6176</v>
      </c>
      <c r="BR361" s="419">
        <v>6305</v>
      </c>
      <c r="BS361" s="419">
        <v>6434</v>
      </c>
      <c r="BT361" s="419">
        <v>6562</v>
      </c>
      <c r="BU361" s="419">
        <v>6691</v>
      </c>
      <c r="BV361" s="419">
        <v>6821</v>
      </c>
      <c r="BW361" s="419">
        <v>6950</v>
      </c>
      <c r="BX361" s="419">
        <v>7079</v>
      </c>
      <c r="BY361" s="419">
        <v>7206</v>
      </c>
      <c r="BZ361" s="419">
        <v>7332</v>
      </c>
      <c r="CA361" s="419">
        <v>7456</v>
      </c>
      <c r="CB361" s="419">
        <v>7579</v>
      </c>
      <c r="CC361" s="419">
        <v>7700</v>
      </c>
      <c r="CD361" s="419">
        <v>7820</v>
      </c>
      <c r="CE361" s="419">
        <v>7937</v>
      </c>
      <c r="CF361" s="419">
        <v>8052</v>
      </c>
      <c r="CG361" s="419">
        <v>8164</v>
      </c>
      <c r="CH361" s="419">
        <v>8274</v>
      </c>
      <c r="CI361" s="419">
        <v>8380</v>
      </c>
      <c r="CJ361" s="419">
        <v>8482</v>
      </c>
      <c r="CK361" s="419">
        <v>8581</v>
      </c>
      <c r="CL361" s="419">
        <v>8676</v>
      </c>
      <c r="CM361" s="419">
        <v>8768</v>
      </c>
      <c r="CN361" s="419">
        <v>8855</v>
      </c>
      <c r="CO361" s="419">
        <v>8938</v>
      </c>
      <c r="CP361" s="419">
        <v>9017</v>
      </c>
      <c r="CQ361" s="419">
        <v>9091</v>
      </c>
      <c r="CR361" s="419">
        <v>9162</v>
      </c>
      <c r="CS361" s="419">
        <v>9229</v>
      </c>
      <c r="CT361" s="419">
        <v>9292</v>
      </c>
      <c r="CU361" s="419">
        <v>9351</v>
      </c>
      <c r="CV361" s="419">
        <v>9407</v>
      </c>
      <c r="CW361" s="419">
        <v>9459</v>
      </c>
      <c r="CX361" s="419">
        <v>9510</v>
      </c>
      <c r="CY361" s="419">
        <v>9560</v>
      </c>
      <c r="CZ361" s="419">
        <v>9612</v>
      </c>
      <c r="DA361" s="419">
        <v>9665</v>
      </c>
      <c r="DB361" s="419">
        <v>9726</v>
      </c>
      <c r="DC361" s="419">
        <v>9815</v>
      </c>
      <c r="DD361" s="419">
        <v>0</v>
      </c>
      <c r="DE361" s="419">
        <v>0</v>
      </c>
      <c r="DF361" s="419">
        <v>0</v>
      </c>
      <c r="DG361" s="419">
        <v>0</v>
      </c>
      <c r="DH361" s="419">
        <v>0</v>
      </c>
      <c r="DI361" s="419">
        <v>0</v>
      </c>
      <c r="DJ361" s="419">
        <v>0</v>
      </c>
    </row>
    <row r="362" spans="1:114" ht="16.7" hidden="1" customHeight="1">
      <c r="A362" s="423" t="s">
        <v>25</v>
      </c>
      <c r="B362" s="423">
        <v>2</v>
      </c>
      <c r="C362" s="418" t="s">
        <v>12</v>
      </c>
      <c r="D362" s="419">
        <v>0</v>
      </c>
      <c r="E362" s="419">
        <v>0</v>
      </c>
      <c r="F362" s="419">
        <v>86</v>
      </c>
      <c r="G362" s="419">
        <v>174</v>
      </c>
      <c r="H362" s="419">
        <v>265</v>
      </c>
      <c r="I362" s="419">
        <v>358</v>
      </c>
      <c r="J362" s="419">
        <v>454</v>
      </c>
      <c r="K362" s="419">
        <v>552</v>
      </c>
      <c r="L362" s="419">
        <v>653</v>
      </c>
      <c r="M362" s="419">
        <v>756</v>
      </c>
      <c r="N362" s="419">
        <v>863</v>
      </c>
      <c r="O362" s="419">
        <v>971</v>
      </c>
      <c r="P362" s="419">
        <v>1083</v>
      </c>
      <c r="Q362" s="419">
        <v>1198</v>
      </c>
      <c r="R362" s="419">
        <v>1316</v>
      </c>
      <c r="S362" s="419">
        <v>1437</v>
      </c>
      <c r="T362" s="419">
        <v>1562</v>
      </c>
      <c r="U362" s="419">
        <v>1690</v>
      </c>
      <c r="V362" s="419">
        <v>1821</v>
      </c>
      <c r="W362" s="419">
        <v>1956</v>
      </c>
      <c r="X362" s="419">
        <v>2094</v>
      </c>
      <c r="Y362" s="419">
        <v>2150</v>
      </c>
      <c r="Z362" s="419">
        <v>2207</v>
      </c>
      <c r="AA362" s="419">
        <v>2265</v>
      </c>
      <c r="AB362" s="419">
        <v>2325</v>
      </c>
      <c r="AC362" s="419">
        <v>2386</v>
      </c>
      <c r="AD362" s="419">
        <v>2449</v>
      </c>
      <c r="AE362" s="419">
        <v>2514</v>
      </c>
      <c r="AF362" s="419">
        <v>2580</v>
      </c>
      <c r="AG362" s="419">
        <v>2647</v>
      </c>
      <c r="AH362" s="419">
        <v>2717</v>
      </c>
      <c r="AI362" s="419">
        <v>2787</v>
      </c>
      <c r="AJ362" s="419">
        <v>2860</v>
      </c>
      <c r="AK362" s="419">
        <v>2935</v>
      </c>
      <c r="AL362" s="419">
        <v>3011</v>
      </c>
      <c r="AM362" s="419">
        <v>3088</v>
      </c>
      <c r="AN362" s="419">
        <v>3168</v>
      </c>
      <c r="AO362" s="419">
        <v>3249</v>
      </c>
      <c r="AP362" s="419">
        <v>3333</v>
      </c>
      <c r="AQ362" s="419">
        <v>3418</v>
      </c>
      <c r="AR362" s="419">
        <v>3504</v>
      </c>
      <c r="AS362" s="419">
        <v>3593</v>
      </c>
      <c r="AT362" s="419">
        <v>3684</v>
      </c>
      <c r="AU362" s="419">
        <v>3776</v>
      </c>
      <c r="AV362" s="419">
        <v>3871</v>
      </c>
      <c r="AW362" s="419">
        <v>3968</v>
      </c>
      <c r="AX362" s="419">
        <v>4068</v>
      </c>
      <c r="AY362" s="419">
        <v>4169</v>
      </c>
      <c r="AZ362" s="419">
        <v>4273</v>
      </c>
      <c r="BA362" s="419">
        <v>4378</v>
      </c>
      <c r="BB362" s="419">
        <v>4485</v>
      </c>
      <c r="BC362" s="419">
        <v>4595</v>
      </c>
      <c r="BD362" s="419">
        <v>4707</v>
      </c>
      <c r="BE362" s="419">
        <v>4821</v>
      </c>
      <c r="BF362" s="419">
        <v>4936</v>
      </c>
      <c r="BG362" s="419">
        <v>5053</v>
      </c>
      <c r="BH362" s="419">
        <v>5173</v>
      </c>
      <c r="BI362" s="419">
        <v>5294</v>
      </c>
      <c r="BJ362" s="419">
        <v>5418</v>
      </c>
      <c r="BK362" s="419">
        <v>5541</v>
      </c>
      <c r="BL362" s="419">
        <v>5666</v>
      </c>
      <c r="BM362" s="419">
        <v>5792</v>
      </c>
      <c r="BN362" s="419">
        <v>5920</v>
      </c>
      <c r="BO362" s="419">
        <v>6049</v>
      </c>
      <c r="BP362" s="419">
        <v>6176</v>
      </c>
      <c r="BQ362" s="419">
        <v>6305</v>
      </c>
      <c r="BR362" s="419">
        <v>6434</v>
      </c>
      <c r="BS362" s="419">
        <v>6562</v>
      </c>
      <c r="BT362" s="419">
        <v>6691</v>
      </c>
      <c r="BU362" s="419">
        <v>6821</v>
      </c>
      <c r="BV362" s="419">
        <v>6950</v>
      </c>
      <c r="BW362" s="419">
        <v>7079</v>
      </c>
      <c r="BX362" s="419">
        <v>7206</v>
      </c>
      <c r="BY362" s="419">
        <v>7332</v>
      </c>
      <c r="BZ362" s="419">
        <v>7456</v>
      </c>
      <c r="CA362" s="419">
        <v>7579</v>
      </c>
      <c r="CB362" s="419">
        <v>7700</v>
      </c>
      <c r="CC362" s="419">
        <v>7820</v>
      </c>
      <c r="CD362" s="419">
        <v>7937</v>
      </c>
      <c r="CE362" s="419">
        <v>8052</v>
      </c>
      <c r="CF362" s="419">
        <v>8164</v>
      </c>
      <c r="CG362" s="419">
        <v>8274</v>
      </c>
      <c r="CH362" s="419">
        <v>8380</v>
      </c>
      <c r="CI362" s="419">
        <v>8482</v>
      </c>
      <c r="CJ362" s="419">
        <v>8581</v>
      </c>
      <c r="CK362" s="419">
        <v>8676</v>
      </c>
      <c r="CL362" s="419">
        <v>8768</v>
      </c>
      <c r="CM362" s="419">
        <v>8855</v>
      </c>
      <c r="CN362" s="419">
        <v>8938</v>
      </c>
      <c r="CO362" s="419">
        <v>9017</v>
      </c>
      <c r="CP362" s="419">
        <v>9091</v>
      </c>
      <c r="CQ362" s="419">
        <v>9162</v>
      </c>
      <c r="CR362" s="419">
        <v>9229</v>
      </c>
      <c r="CS362" s="419">
        <v>9292</v>
      </c>
      <c r="CT362" s="419">
        <v>9351</v>
      </c>
      <c r="CU362" s="419">
        <v>9407</v>
      </c>
      <c r="CV362" s="419">
        <v>9459</v>
      </c>
      <c r="CW362" s="419">
        <v>9510</v>
      </c>
      <c r="CX362" s="419">
        <v>9560</v>
      </c>
      <c r="CY362" s="419">
        <v>9612</v>
      </c>
      <c r="CZ362" s="419">
        <v>9665</v>
      </c>
      <c r="DA362" s="419">
        <v>9726</v>
      </c>
      <c r="DB362" s="419">
        <v>9815</v>
      </c>
      <c r="DC362" s="419">
        <v>0</v>
      </c>
      <c r="DD362" s="419">
        <v>0</v>
      </c>
      <c r="DE362" s="419">
        <v>0</v>
      </c>
      <c r="DF362" s="419">
        <v>0</v>
      </c>
      <c r="DG362" s="419">
        <v>0</v>
      </c>
      <c r="DH362" s="419">
        <v>0</v>
      </c>
      <c r="DI362" s="419">
        <v>0</v>
      </c>
      <c r="DJ362" s="419">
        <v>0</v>
      </c>
    </row>
    <row r="363" spans="1:114" ht="16.7" hidden="1" customHeight="1">
      <c r="A363" s="423" t="s">
        <v>25</v>
      </c>
      <c r="B363" s="423">
        <v>2</v>
      </c>
      <c r="C363" s="418" t="s">
        <v>13</v>
      </c>
      <c r="D363" s="419">
        <v>0</v>
      </c>
      <c r="E363" s="419">
        <v>0</v>
      </c>
      <c r="F363" s="419">
        <v>88</v>
      </c>
      <c r="G363" s="419">
        <v>179</v>
      </c>
      <c r="H363" s="419">
        <v>272</v>
      </c>
      <c r="I363" s="419">
        <v>368</v>
      </c>
      <c r="J363" s="419">
        <v>466</v>
      </c>
      <c r="K363" s="419">
        <v>567</v>
      </c>
      <c r="L363" s="419">
        <v>670</v>
      </c>
      <c r="M363" s="419">
        <v>776</v>
      </c>
      <c r="N363" s="419">
        <v>885</v>
      </c>
      <c r="O363" s="419">
        <v>997</v>
      </c>
      <c r="P363" s="419">
        <v>1112</v>
      </c>
      <c r="Q363" s="419">
        <v>1230</v>
      </c>
      <c r="R363" s="419">
        <v>1351</v>
      </c>
      <c r="S363" s="419">
        <v>1475</v>
      </c>
      <c r="T363" s="419">
        <v>1603</v>
      </c>
      <c r="U363" s="419">
        <v>1735</v>
      </c>
      <c r="V363" s="419">
        <v>1869</v>
      </c>
      <c r="W363" s="419">
        <v>2008</v>
      </c>
      <c r="X363" s="419">
        <v>2150</v>
      </c>
      <c r="Y363" s="419">
        <v>2207</v>
      </c>
      <c r="Z363" s="419">
        <v>2265</v>
      </c>
      <c r="AA363" s="419">
        <v>2325</v>
      </c>
      <c r="AB363" s="419">
        <v>2386</v>
      </c>
      <c r="AC363" s="419">
        <v>2449</v>
      </c>
      <c r="AD363" s="419">
        <v>2514</v>
      </c>
      <c r="AE363" s="419">
        <v>2580</v>
      </c>
      <c r="AF363" s="419">
        <v>2647</v>
      </c>
      <c r="AG363" s="419">
        <v>2717</v>
      </c>
      <c r="AH363" s="419">
        <v>2787</v>
      </c>
      <c r="AI363" s="419">
        <v>2860</v>
      </c>
      <c r="AJ363" s="419">
        <v>2935</v>
      </c>
      <c r="AK363" s="419">
        <v>3011</v>
      </c>
      <c r="AL363" s="419">
        <v>3088</v>
      </c>
      <c r="AM363" s="419">
        <v>3168</v>
      </c>
      <c r="AN363" s="419">
        <v>3249</v>
      </c>
      <c r="AO363" s="419">
        <v>3333</v>
      </c>
      <c r="AP363" s="419">
        <v>3418</v>
      </c>
      <c r="AQ363" s="419">
        <v>3504</v>
      </c>
      <c r="AR363" s="419">
        <v>3593</v>
      </c>
      <c r="AS363" s="419">
        <v>3684</v>
      </c>
      <c r="AT363" s="419">
        <v>3776</v>
      </c>
      <c r="AU363" s="419">
        <v>3871</v>
      </c>
      <c r="AV363" s="419">
        <v>3968</v>
      </c>
      <c r="AW363" s="419">
        <v>4068</v>
      </c>
      <c r="AX363" s="419">
        <v>4169</v>
      </c>
      <c r="AY363" s="419">
        <v>4273</v>
      </c>
      <c r="AZ363" s="419">
        <v>4378</v>
      </c>
      <c r="BA363" s="419">
        <v>4485</v>
      </c>
      <c r="BB363" s="419">
        <v>4595</v>
      </c>
      <c r="BC363" s="419">
        <v>4707</v>
      </c>
      <c r="BD363" s="419">
        <v>4821</v>
      </c>
      <c r="BE363" s="419">
        <v>4936</v>
      </c>
      <c r="BF363" s="419">
        <v>5053</v>
      </c>
      <c r="BG363" s="419">
        <v>5173</v>
      </c>
      <c r="BH363" s="419">
        <v>5294</v>
      </c>
      <c r="BI363" s="419">
        <v>5418</v>
      </c>
      <c r="BJ363" s="419">
        <v>5541</v>
      </c>
      <c r="BK363" s="419">
        <v>5666</v>
      </c>
      <c r="BL363" s="419">
        <v>5792</v>
      </c>
      <c r="BM363" s="419">
        <v>5920</v>
      </c>
      <c r="BN363" s="419">
        <v>6049</v>
      </c>
      <c r="BO363" s="419">
        <v>6176</v>
      </c>
      <c r="BP363" s="419">
        <v>6305</v>
      </c>
      <c r="BQ363" s="419">
        <v>6434</v>
      </c>
      <c r="BR363" s="419">
        <v>6562</v>
      </c>
      <c r="BS363" s="419">
        <v>6691</v>
      </c>
      <c r="BT363" s="419">
        <v>6821</v>
      </c>
      <c r="BU363" s="419">
        <v>6950</v>
      </c>
      <c r="BV363" s="419">
        <v>7079</v>
      </c>
      <c r="BW363" s="419">
        <v>7206</v>
      </c>
      <c r="BX363" s="419">
        <v>7332</v>
      </c>
      <c r="BY363" s="419">
        <v>7456</v>
      </c>
      <c r="BZ363" s="419">
        <v>7579</v>
      </c>
      <c r="CA363" s="419">
        <v>7700</v>
      </c>
      <c r="CB363" s="419">
        <v>7820</v>
      </c>
      <c r="CC363" s="419">
        <v>7937</v>
      </c>
      <c r="CD363" s="419">
        <v>8052</v>
      </c>
      <c r="CE363" s="419">
        <v>8164</v>
      </c>
      <c r="CF363" s="419">
        <v>8274</v>
      </c>
      <c r="CG363" s="419">
        <v>8380</v>
      </c>
      <c r="CH363" s="419">
        <v>8482</v>
      </c>
      <c r="CI363" s="419">
        <v>8581</v>
      </c>
      <c r="CJ363" s="419">
        <v>8676</v>
      </c>
      <c r="CK363" s="419">
        <v>8768</v>
      </c>
      <c r="CL363" s="419">
        <v>8855</v>
      </c>
      <c r="CM363" s="419">
        <v>8938</v>
      </c>
      <c r="CN363" s="419">
        <v>9017</v>
      </c>
      <c r="CO363" s="419">
        <v>9091</v>
      </c>
      <c r="CP363" s="419">
        <v>9162</v>
      </c>
      <c r="CQ363" s="419">
        <v>9229</v>
      </c>
      <c r="CR363" s="419">
        <v>9292</v>
      </c>
      <c r="CS363" s="419">
        <v>9351</v>
      </c>
      <c r="CT363" s="419">
        <v>9407</v>
      </c>
      <c r="CU363" s="419">
        <v>9459</v>
      </c>
      <c r="CV363" s="419">
        <v>9510</v>
      </c>
      <c r="CW363" s="419">
        <v>9560</v>
      </c>
      <c r="CX363" s="419">
        <v>9612</v>
      </c>
      <c r="CY363" s="419">
        <v>9665</v>
      </c>
      <c r="CZ363" s="419">
        <v>9726</v>
      </c>
      <c r="DA363" s="419">
        <v>9815</v>
      </c>
      <c r="DB363" s="419">
        <v>0</v>
      </c>
      <c r="DC363" s="419">
        <v>0</v>
      </c>
      <c r="DD363" s="419">
        <v>0</v>
      </c>
      <c r="DE363" s="419">
        <v>0</v>
      </c>
      <c r="DF363" s="419">
        <v>0</v>
      </c>
      <c r="DG363" s="419">
        <v>0</v>
      </c>
      <c r="DH363" s="419">
        <v>0</v>
      </c>
      <c r="DI363" s="419">
        <v>0</v>
      </c>
      <c r="DJ363" s="419">
        <v>0</v>
      </c>
    </row>
    <row r="364" spans="1:114" ht="16.7" hidden="1" customHeight="1">
      <c r="A364" s="423" t="s">
        <v>25</v>
      </c>
      <c r="B364" s="423">
        <v>2</v>
      </c>
      <c r="C364" s="418" t="s">
        <v>14</v>
      </c>
      <c r="D364" s="419">
        <v>0</v>
      </c>
      <c r="E364" s="419">
        <v>0</v>
      </c>
      <c r="F364" s="419">
        <v>91</v>
      </c>
      <c r="G364" s="419">
        <v>184</v>
      </c>
      <c r="H364" s="419">
        <v>280</v>
      </c>
      <c r="I364" s="419">
        <v>378</v>
      </c>
      <c r="J364" s="419">
        <v>479</v>
      </c>
      <c r="K364" s="419">
        <v>582</v>
      </c>
      <c r="L364" s="419">
        <v>688</v>
      </c>
      <c r="M364" s="419">
        <v>797</v>
      </c>
      <c r="N364" s="419">
        <v>909</v>
      </c>
      <c r="O364" s="419">
        <v>1023</v>
      </c>
      <c r="P364" s="419">
        <v>1141</v>
      </c>
      <c r="Q364" s="419">
        <v>1262</v>
      </c>
      <c r="R364" s="419">
        <v>1387</v>
      </c>
      <c r="S364" s="419">
        <v>1515</v>
      </c>
      <c r="T364" s="419">
        <v>1646</v>
      </c>
      <c r="U364" s="419">
        <v>1780</v>
      </c>
      <c r="V364" s="419">
        <v>1919</v>
      </c>
      <c r="W364" s="419">
        <v>2061</v>
      </c>
      <c r="X364" s="419">
        <v>2207</v>
      </c>
      <c r="Y364" s="419">
        <v>2265</v>
      </c>
      <c r="Z364" s="419">
        <v>2325</v>
      </c>
      <c r="AA364" s="419">
        <v>2386</v>
      </c>
      <c r="AB364" s="419">
        <v>2449</v>
      </c>
      <c r="AC364" s="419">
        <v>2514</v>
      </c>
      <c r="AD364" s="419">
        <v>2580</v>
      </c>
      <c r="AE364" s="419">
        <v>2647</v>
      </c>
      <c r="AF364" s="419">
        <v>2717</v>
      </c>
      <c r="AG364" s="419">
        <v>2787</v>
      </c>
      <c r="AH364" s="419">
        <v>2860</v>
      </c>
      <c r="AI364" s="419">
        <v>2935</v>
      </c>
      <c r="AJ364" s="419">
        <v>3011</v>
      </c>
      <c r="AK364" s="419">
        <v>3088</v>
      </c>
      <c r="AL364" s="419">
        <v>3168</v>
      </c>
      <c r="AM364" s="419">
        <v>3249</v>
      </c>
      <c r="AN364" s="419">
        <v>3333</v>
      </c>
      <c r="AO364" s="419">
        <v>3418</v>
      </c>
      <c r="AP364" s="419">
        <v>3504</v>
      </c>
      <c r="AQ364" s="419">
        <v>3593</v>
      </c>
      <c r="AR364" s="419">
        <v>3684</v>
      </c>
      <c r="AS364" s="419">
        <v>3776</v>
      </c>
      <c r="AT364" s="419">
        <v>3871</v>
      </c>
      <c r="AU364" s="419">
        <v>3968</v>
      </c>
      <c r="AV364" s="419">
        <v>4068</v>
      </c>
      <c r="AW364" s="419">
        <v>4169</v>
      </c>
      <c r="AX364" s="419">
        <v>4273</v>
      </c>
      <c r="AY364" s="419">
        <v>4378</v>
      </c>
      <c r="AZ364" s="419">
        <v>4485</v>
      </c>
      <c r="BA364" s="419">
        <v>4595</v>
      </c>
      <c r="BB364" s="419">
        <v>4707</v>
      </c>
      <c r="BC364" s="419">
        <v>4821</v>
      </c>
      <c r="BD364" s="419">
        <v>4936</v>
      </c>
      <c r="BE364" s="419">
        <v>5053</v>
      </c>
      <c r="BF364" s="419">
        <v>5173</v>
      </c>
      <c r="BG364" s="419">
        <v>5294</v>
      </c>
      <c r="BH364" s="419">
        <v>5418</v>
      </c>
      <c r="BI364" s="419">
        <v>5541</v>
      </c>
      <c r="BJ364" s="419">
        <v>5666</v>
      </c>
      <c r="BK364" s="419">
        <v>5792</v>
      </c>
      <c r="BL364" s="419">
        <v>5920</v>
      </c>
      <c r="BM364" s="419">
        <v>6049</v>
      </c>
      <c r="BN364" s="419">
        <v>6176</v>
      </c>
      <c r="BO364" s="419">
        <v>6305</v>
      </c>
      <c r="BP364" s="419">
        <v>6434</v>
      </c>
      <c r="BQ364" s="419">
        <v>6562</v>
      </c>
      <c r="BR364" s="419">
        <v>6691</v>
      </c>
      <c r="BS364" s="419">
        <v>6821</v>
      </c>
      <c r="BT364" s="419">
        <v>6950</v>
      </c>
      <c r="BU364" s="419">
        <v>7079</v>
      </c>
      <c r="BV364" s="419">
        <v>7206</v>
      </c>
      <c r="BW364" s="419">
        <v>7332</v>
      </c>
      <c r="BX364" s="419">
        <v>7456</v>
      </c>
      <c r="BY364" s="419">
        <v>7579</v>
      </c>
      <c r="BZ364" s="419">
        <v>7700</v>
      </c>
      <c r="CA364" s="419">
        <v>7820</v>
      </c>
      <c r="CB364" s="419">
        <v>7937</v>
      </c>
      <c r="CC364" s="419">
        <v>8052</v>
      </c>
      <c r="CD364" s="419">
        <v>8164</v>
      </c>
      <c r="CE364" s="419">
        <v>8274</v>
      </c>
      <c r="CF364" s="419">
        <v>8380</v>
      </c>
      <c r="CG364" s="419">
        <v>8482</v>
      </c>
      <c r="CH364" s="419">
        <v>8581</v>
      </c>
      <c r="CI364" s="419">
        <v>8676</v>
      </c>
      <c r="CJ364" s="419">
        <v>8768</v>
      </c>
      <c r="CK364" s="419">
        <v>8855</v>
      </c>
      <c r="CL364" s="419">
        <v>8938</v>
      </c>
      <c r="CM364" s="419">
        <v>9017</v>
      </c>
      <c r="CN364" s="419">
        <v>9091</v>
      </c>
      <c r="CO364" s="419">
        <v>9162</v>
      </c>
      <c r="CP364" s="419">
        <v>9229</v>
      </c>
      <c r="CQ364" s="419">
        <v>9292</v>
      </c>
      <c r="CR364" s="419">
        <v>9351</v>
      </c>
      <c r="CS364" s="419">
        <v>9407</v>
      </c>
      <c r="CT364" s="419">
        <v>9459</v>
      </c>
      <c r="CU364" s="419">
        <v>9510</v>
      </c>
      <c r="CV364" s="419">
        <v>9560</v>
      </c>
      <c r="CW364" s="419">
        <v>9612</v>
      </c>
      <c r="CX364" s="419">
        <v>9665</v>
      </c>
      <c r="CY364" s="419">
        <v>9726</v>
      </c>
      <c r="CZ364" s="419">
        <v>9815</v>
      </c>
      <c r="DA364" s="419">
        <v>0</v>
      </c>
      <c r="DB364" s="419">
        <v>0</v>
      </c>
      <c r="DC364" s="419">
        <v>0</v>
      </c>
      <c r="DD364" s="419">
        <v>0</v>
      </c>
      <c r="DE364" s="419">
        <v>0</v>
      </c>
      <c r="DF364" s="419">
        <v>0</v>
      </c>
      <c r="DG364" s="419">
        <v>0</v>
      </c>
      <c r="DH364" s="419">
        <v>0</v>
      </c>
      <c r="DI364" s="419">
        <v>0</v>
      </c>
      <c r="DJ364" s="419">
        <v>0</v>
      </c>
    </row>
    <row r="365" spans="1:114" ht="16.7" hidden="1" customHeight="1">
      <c r="A365" s="423" t="s">
        <v>25</v>
      </c>
      <c r="B365" s="423">
        <v>2</v>
      </c>
      <c r="C365" s="418" t="s">
        <v>15</v>
      </c>
      <c r="D365" s="419">
        <v>0</v>
      </c>
      <c r="E365" s="419">
        <v>0</v>
      </c>
      <c r="F365" s="419">
        <v>93</v>
      </c>
      <c r="G365" s="419">
        <v>189</v>
      </c>
      <c r="H365" s="419">
        <v>287</v>
      </c>
      <c r="I365" s="419">
        <v>388</v>
      </c>
      <c r="J365" s="419">
        <v>491</v>
      </c>
      <c r="K365" s="419">
        <v>597</v>
      </c>
      <c r="L365" s="419">
        <v>706</v>
      </c>
      <c r="M365" s="419">
        <v>818</v>
      </c>
      <c r="N365" s="419">
        <v>932</v>
      </c>
      <c r="O365" s="419">
        <v>1050</v>
      </c>
      <c r="P365" s="419">
        <v>1171</v>
      </c>
      <c r="Q365" s="419">
        <v>1296</v>
      </c>
      <c r="R365" s="419">
        <v>1423</v>
      </c>
      <c r="S365" s="419">
        <v>1555</v>
      </c>
      <c r="T365" s="419">
        <v>1689</v>
      </c>
      <c r="U365" s="419">
        <v>1828</v>
      </c>
      <c r="V365" s="419">
        <v>1970</v>
      </c>
      <c r="W365" s="419">
        <v>2115</v>
      </c>
      <c r="X365" s="419">
        <v>2265</v>
      </c>
      <c r="Y365" s="419">
        <v>2325</v>
      </c>
      <c r="Z365" s="419">
        <v>2386</v>
      </c>
      <c r="AA365" s="419">
        <v>2449</v>
      </c>
      <c r="AB365" s="419">
        <v>2514</v>
      </c>
      <c r="AC365" s="419">
        <v>2580</v>
      </c>
      <c r="AD365" s="419">
        <v>2647</v>
      </c>
      <c r="AE365" s="419">
        <v>2717</v>
      </c>
      <c r="AF365" s="419">
        <v>2787</v>
      </c>
      <c r="AG365" s="419">
        <v>2860</v>
      </c>
      <c r="AH365" s="419">
        <v>2935</v>
      </c>
      <c r="AI365" s="419">
        <v>3011</v>
      </c>
      <c r="AJ365" s="419">
        <v>3088</v>
      </c>
      <c r="AK365" s="419">
        <v>3168</v>
      </c>
      <c r="AL365" s="419">
        <v>3249</v>
      </c>
      <c r="AM365" s="419">
        <v>3333</v>
      </c>
      <c r="AN365" s="419">
        <v>3418</v>
      </c>
      <c r="AO365" s="419">
        <v>3504</v>
      </c>
      <c r="AP365" s="419">
        <v>3593</v>
      </c>
      <c r="AQ365" s="419">
        <v>3684</v>
      </c>
      <c r="AR365" s="419">
        <v>3776</v>
      </c>
      <c r="AS365" s="419">
        <v>3871</v>
      </c>
      <c r="AT365" s="419">
        <v>3968</v>
      </c>
      <c r="AU365" s="419">
        <v>4068</v>
      </c>
      <c r="AV365" s="419">
        <v>4169</v>
      </c>
      <c r="AW365" s="419">
        <v>4273</v>
      </c>
      <c r="AX365" s="419">
        <v>4378</v>
      </c>
      <c r="AY365" s="419">
        <v>4485</v>
      </c>
      <c r="AZ365" s="419">
        <v>4595</v>
      </c>
      <c r="BA365" s="419">
        <v>4707</v>
      </c>
      <c r="BB365" s="419">
        <v>4821</v>
      </c>
      <c r="BC365" s="419">
        <v>4936</v>
      </c>
      <c r="BD365" s="419">
        <v>5053</v>
      </c>
      <c r="BE365" s="419">
        <v>5173</v>
      </c>
      <c r="BF365" s="419">
        <v>5294</v>
      </c>
      <c r="BG365" s="419">
        <v>5418</v>
      </c>
      <c r="BH365" s="419">
        <v>5541</v>
      </c>
      <c r="BI365" s="419">
        <v>5666</v>
      </c>
      <c r="BJ365" s="419">
        <v>5792</v>
      </c>
      <c r="BK365" s="419">
        <v>5920</v>
      </c>
      <c r="BL365" s="419">
        <v>6049</v>
      </c>
      <c r="BM365" s="419">
        <v>6176</v>
      </c>
      <c r="BN365" s="419">
        <v>6305</v>
      </c>
      <c r="BO365" s="419">
        <v>6434</v>
      </c>
      <c r="BP365" s="419">
        <v>6562</v>
      </c>
      <c r="BQ365" s="419">
        <v>6691</v>
      </c>
      <c r="BR365" s="419">
        <v>6821</v>
      </c>
      <c r="BS365" s="419">
        <v>6950</v>
      </c>
      <c r="BT365" s="419">
        <v>7079</v>
      </c>
      <c r="BU365" s="419">
        <v>7206</v>
      </c>
      <c r="BV365" s="419">
        <v>7332</v>
      </c>
      <c r="BW365" s="419">
        <v>7456</v>
      </c>
      <c r="BX365" s="419">
        <v>7579</v>
      </c>
      <c r="BY365" s="419">
        <v>7700</v>
      </c>
      <c r="BZ365" s="419">
        <v>7820</v>
      </c>
      <c r="CA365" s="419">
        <v>7937</v>
      </c>
      <c r="CB365" s="419">
        <v>8052</v>
      </c>
      <c r="CC365" s="419">
        <v>8164</v>
      </c>
      <c r="CD365" s="419">
        <v>8274</v>
      </c>
      <c r="CE365" s="419">
        <v>8380</v>
      </c>
      <c r="CF365" s="419">
        <v>8482</v>
      </c>
      <c r="CG365" s="419">
        <v>8581</v>
      </c>
      <c r="CH365" s="419">
        <v>8676</v>
      </c>
      <c r="CI365" s="419">
        <v>8768</v>
      </c>
      <c r="CJ365" s="419">
        <v>8855</v>
      </c>
      <c r="CK365" s="419">
        <v>8938</v>
      </c>
      <c r="CL365" s="419">
        <v>9017</v>
      </c>
      <c r="CM365" s="419">
        <v>9091</v>
      </c>
      <c r="CN365" s="419">
        <v>9162</v>
      </c>
      <c r="CO365" s="419">
        <v>9229</v>
      </c>
      <c r="CP365" s="419">
        <v>9292</v>
      </c>
      <c r="CQ365" s="419">
        <v>9351</v>
      </c>
      <c r="CR365" s="419">
        <v>9407</v>
      </c>
      <c r="CS365" s="419">
        <v>9459</v>
      </c>
      <c r="CT365" s="419">
        <v>9510</v>
      </c>
      <c r="CU365" s="419">
        <v>9560</v>
      </c>
      <c r="CV365" s="419">
        <v>9612</v>
      </c>
      <c r="CW365" s="419">
        <v>9665</v>
      </c>
      <c r="CX365" s="419">
        <v>9726</v>
      </c>
      <c r="CY365" s="419">
        <v>9815</v>
      </c>
      <c r="CZ365" s="419">
        <v>0</v>
      </c>
      <c r="DA365" s="419">
        <v>0</v>
      </c>
      <c r="DB365" s="419">
        <v>0</v>
      </c>
      <c r="DC365" s="419">
        <v>0</v>
      </c>
      <c r="DD365" s="419">
        <v>0</v>
      </c>
      <c r="DE365" s="419">
        <v>0</v>
      </c>
      <c r="DF365" s="419">
        <v>0</v>
      </c>
      <c r="DG365" s="419">
        <v>0</v>
      </c>
      <c r="DH365" s="419">
        <v>0</v>
      </c>
      <c r="DI365" s="419">
        <v>0</v>
      </c>
      <c r="DJ365" s="419">
        <v>0</v>
      </c>
    </row>
    <row r="366" spans="1:114" ht="16.7" hidden="1" customHeight="1">
      <c r="A366" s="423" t="s">
        <v>25</v>
      </c>
      <c r="B366" s="423">
        <v>2</v>
      </c>
      <c r="C366" s="418" t="s">
        <v>16</v>
      </c>
      <c r="D366" s="419">
        <v>0</v>
      </c>
      <c r="E366" s="419">
        <v>0</v>
      </c>
      <c r="F366" s="419">
        <v>96</v>
      </c>
      <c r="G366" s="419">
        <v>194</v>
      </c>
      <c r="H366" s="419">
        <v>295</v>
      </c>
      <c r="I366" s="419">
        <v>398</v>
      </c>
      <c r="J366" s="419">
        <v>504</v>
      </c>
      <c r="K366" s="419">
        <v>613</v>
      </c>
      <c r="L366" s="419">
        <v>724</v>
      </c>
      <c r="M366" s="419">
        <v>839</v>
      </c>
      <c r="N366" s="419">
        <v>957</v>
      </c>
      <c r="O366" s="419">
        <v>1078</v>
      </c>
      <c r="P366" s="419">
        <v>1202</v>
      </c>
      <c r="Q366" s="419">
        <v>1330</v>
      </c>
      <c r="R366" s="419">
        <v>1461</v>
      </c>
      <c r="S366" s="419">
        <v>1596</v>
      </c>
      <c r="T366" s="419">
        <v>1734</v>
      </c>
      <c r="U366" s="419">
        <v>1876</v>
      </c>
      <c r="V366" s="419">
        <v>2022</v>
      </c>
      <c r="W366" s="419">
        <v>2171</v>
      </c>
      <c r="X366" s="419">
        <v>2325</v>
      </c>
      <c r="Y366" s="419">
        <v>2386</v>
      </c>
      <c r="Z366" s="419">
        <v>2449</v>
      </c>
      <c r="AA366" s="419">
        <v>2514</v>
      </c>
      <c r="AB366" s="419">
        <v>2580</v>
      </c>
      <c r="AC366" s="419">
        <v>2647</v>
      </c>
      <c r="AD366" s="419">
        <v>2717</v>
      </c>
      <c r="AE366" s="419">
        <v>2787</v>
      </c>
      <c r="AF366" s="419">
        <v>2860</v>
      </c>
      <c r="AG366" s="419">
        <v>2935</v>
      </c>
      <c r="AH366" s="419">
        <v>3011</v>
      </c>
      <c r="AI366" s="419">
        <v>3088</v>
      </c>
      <c r="AJ366" s="419">
        <v>3168</v>
      </c>
      <c r="AK366" s="419">
        <v>3249</v>
      </c>
      <c r="AL366" s="419">
        <v>3333</v>
      </c>
      <c r="AM366" s="419">
        <v>3418</v>
      </c>
      <c r="AN366" s="419">
        <v>3504</v>
      </c>
      <c r="AO366" s="419">
        <v>3593</v>
      </c>
      <c r="AP366" s="419">
        <v>3684</v>
      </c>
      <c r="AQ366" s="419">
        <v>3776</v>
      </c>
      <c r="AR366" s="419">
        <v>3871</v>
      </c>
      <c r="AS366" s="419">
        <v>3968</v>
      </c>
      <c r="AT366" s="419">
        <v>4068</v>
      </c>
      <c r="AU366" s="419">
        <v>4169</v>
      </c>
      <c r="AV366" s="419">
        <v>4273</v>
      </c>
      <c r="AW366" s="419">
        <v>4378</v>
      </c>
      <c r="AX366" s="419">
        <v>4485</v>
      </c>
      <c r="AY366" s="419">
        <v>4595</v>
      </c>
      <c r="AZ366" s="419">
        <v>4707</v>
      </c>
      <c r="BA366" s="419">
        <v>4821</v>
      </c>
      <c r="BB366" s="419">
        <v>4936</v>
      </c>
      <c r="BC366" s="419">
        <v>5053</v>
      </c>
      <c r="BD366" s="419">
        <v>5173</v>
      </c>
      <c r="BE366" s="419">
        <v>5294</v>
      </c>
      <c r="BF366" s="419">
        <v>5418</v>
      </c>
      <c r="BG366" s="419">
        <v>5541</v>
      </c>
      <c r="BH366" s="419">
        <v>5666</v>
      </c>
      <c r="BI366" s="419">
        <v>5792</v>
      </c>
      <c r="BJ366" s="419">
        <v>5920</v>
      </c>
      <c r="BK366" s="419">
        <v>6049</v>
      </c>
      <c r="BL366" s="419">
        <v>6176</v>
      </c>
      <c r="BM366" s="419">
        <v>6305</v>
      </c>
      <c r="BN366" s="419">
        <v>6434</v>
      </c>
      <c r="BO366" s="419">
        <v>6562</v>
      </c>
      <c r="BP366" s="419">
        <v>6691</v>
      </c>
      <c r="BQ366" s="419">
        <v>6821</v>
      </c>
      <c r="BR366" s="419">
        <v>6950</v>
      </c>
      <c r="BS366" s="419">
        <v>7079</v>
      </c>
      <c r="BT366" s="419">
        <v>7206</v>
      </c>
      <c r="BU366" s="419">
        <v>7332</v>
      </c>
      <c r="BV366" s="419">
        <v>7456</v>
      </c>
      <c r="BW366" s="419">
        <v>7579</v>
      </c>
      <c r="BX366" s="419">
        <v>7700</v>
      </c>
      <c r="BY366" s="419">
        <v>7820</v>
      </c>
      <c r="BZ366" s="419">
        <v>7937</v>
      </c>
      <c r="CA366" s="419">
        <v>8052</v>
      </c>
      <c r="CB366" s="419">
        <v>8164</v>
      </c>
      <c r="CC366" s="419">
        <v>8274</v>
      </c>
      <c r="CD366" s="419">
        <v>8380</v>
      </c>
      <c r="CE366" s="419">
        <v>8482</v>
      </c>
      <c r="CF366" s="419">
        <v>8581</v>
      </c>
      <c r="CG366" s="419">
        <v>8676</v>
      </c>
      <c r="CH366" s="419">
        <v>8768</v>
      </c>
      <c r="CI366" s="419">
        <v>8855</v>
      </c>
      <c r="CJ366" s="419">
        <v>8938</v>
      </c>
      <c r="CK366" s="419">
        <v>9017</v>
      </c>
      <c r="CL366" s="419">
        <v>9091</v>
      </c>
      <c r="CM366" s="419">
        <v>9162</v>
      </c>
      <c r="CN366" s="419">
        <v>9229</v>
      </c>
      <c r="CO366" s="419">
        <v>9292</v>
      </c>
      <c r="CP366" s="419">
        <v>9351</v>
      </c>
      <c r="CQ366" s="419">
        <v>9407</v>
      </c>
      <c r="CR366" s="419">
        <v>9459</v>
      </c>
      <c r="CS366" s="419">
        <v>9510</v>
      </c>
      <c r="CT366" s="419">
        <v>9560</v>
      </c>
      <c r="CU366" s="419">
        <v>9612</v>
      </c>
      <c r="CV366" s="419">
        <v>9665</v>
      </c>
      <c r="CW366" s="419">
        <v>9726</v>
      </c>
      <c r="CX366" s="419">
        <v>9815</v>
      </c>
      <c r="CY366" s="419">
        <v>0</v>
      </c>
      <c r="CZ366" s="419">
        <v>0</v>
      </c>
      <c r="DA366" s="419">
        <v>0</v>
      </c>
      <c r="DB366" s="419">
        <v>0</v>
      </c>
      <c r="DC366" s="419">
        <v>0</v>
      </c>
      <c r="DD366" s="419">
        <v>0</v>
      </c>
      <c r="DE366" s="419">
        <v>0</v>
      </c>
      <c r="DF366" s="419">
        <v>0</v>
      </c>
      <c r="DG366" s="419">
        <v>0</v>
      </c>
      <c r="DH366" s="419">
        <v>0</v>
      </c>
      <c r="DI366" s="419">
        <v>0</v>
      </c>
      <c r="DJ366" s="419">
        <v>0</v>
      </c>
    </row>
    <row r="367" spans="1:114" ht="16.7" hidden="1" customHeight="1">
      <c r="A367" s="423" t="s">
        <v>25</v>
      </c>
      <c r="B367" s="423">
        <v>2</v>
      </c>
      <c r="C367" s="418" t="s">
        <v>17</v>
      </c>
      <c r="D367" s="419">
        <v>0</v>
      </c>
      <c r="E367" s="419">
        <v>0</v>
      </c>
      <c r="F367" s="419">
        <v>98</v>
      </c>
      <c r="G367" s="419">
        <v>199</v>
      </c>
      <c r="H367" s="419">
        <v>302</v>
      </c>
      <c r="I367" s="419">
        <v>408</v>
      </c>
      <c r="J367" s="419">
        <v>517</v>
      </c>
      <c r="K367" s="419">
        <v>629</v>
      </c>
      <c r="L367" s="419">
        <v>743</v>
      </c>
      <c r="M367" s="419">
        <v>861</v>
      </c>
      <c r="N367" s="419">
        <v>982</v>
      </c>
      <c r="O367" s="419">
        <v>1106</v>
      </c>
      <c r="P367" s="419">
        <v>1234</v>
      </c>
      <c r="Q367" s="419">
        <v>1365</v>
      </c>
      <c r="R367" s="419">
        <v>1500</v>
      </c>
      <c r="S367" s="419">
        <v>1638</v>
      </c>
      <c r="T367" s="419">
        <v>1780</v>
      </c>
      <c r="U367" s="419">
        <v>1925</v>
      </c>
      <c r="V367" s="419">
        <v>2075</v>
      </c>
      <c r="W367" s="419">
        <v>2229</v>
      </c>
      <c r="X367" s="419">
        <v>2386</v>
      </c>
      <c r="Y367" s="419">
        <v>2449</v>
      </c>
      <c r="Z367" s="419">
        <v>2514</v>
      </c>
      <c r="AA367" s="419">
        <v>2580</v>
      </c>
      <c r="AB367" s="419">
        <v>2647</v>
      </c>
      <c r="AC367" s="419">
        <v>2717</v>
      </c>
      <c r="AD367" s="419">
        <v>2787</v>
      </c>
      <c r="AE367" s="419">
        <v>2860</v>
      </c>
      <c r="AF367" s="419">
        <v>2935</v>
      </c>
      <c r="AG367" s="419">
        <v>3011</v>
      </c>
      <c r="AH367" s="419">
        <v>3088</v>
      </c>
      <c r="AI367" s="419">
        <v>3168</v>
      </c>
      <c r="AJ367" s="419">
        <v>3249</v>
      </c>
      <c r="AK367" s="419">
        <v>3333</v>
      </c>
      <c r="AL367" s="419">
        <v>3418</v>
      </c>
      <c r="AM367" s="419">
        <v>3504</v>
      </c>
      <c r="AN367" s="419">
        <v>3593</v>
      </c>
      <c r="AO367" s="419">
        <v>3684</v>
      </c>
      <c r="AP367" s="419">
        <v>3776</v>
      </c>
      <c r="AQ367" s="419">
        <v>3871</v>
      </c>
      <c r="AR367" s="419">
        <v>3968</v>
      </c>
      <c r="AS367" s="419">
        <v>4068</v>
      </c>
      <c r="AT367" s="419">
        <v>4169</v>
      </c>
      <c r="AU367" s="419">
        <v>4273</v>
      </c>
      <c r="AV367" s="419">
        <v>4378</v>
      </c>
      <c r="AW367" s="419">
        <v>4485</v>
      </c>
      <c r="AX367" s="419">
        <v>4595</v>
      </c>
      <c r="AY367" s="419">
        <v>4707</v>
      </c>
      <c r="AZ367" s="419">
        <v>4821</v>
      </c>
      <c r="BA367" s="419">
        <v>4936</v>
      </c>
      <c r="BB367" s="419">
        <v>5053</v>
      </c>
      <c r="BC367" s="419">
        <v>5173</v>
      </c>
      <c r="BD367" s="419">
        <v>5294</v>
      </c>
      <c r="BE367" s="419">
        <v>5418</v>
      </c>
      <c r="BF367" s="419">
        <v>5541</v>
      </c>
      <c r="BG367" s="419">
        <v>5666</v>
      </c>
      <c r="BH367" s="419">
        <v>5792</v>
      </c>
      <c r="BI367" s="419">
        <v>5920</v>
      </c>
      <c r="BJ367" s="419">
        <v>6049</v>
      </c>
      <c r="BK367" s="419">
        <v>6176</v>
      </c>
      <c r="BL367" s="419">
        <v>6305</v>
      </c>
      <c r="BM367" s="419">
        <v>6434</v>
      </c>
      <c r="BN367" s="419">
        <v>6562</v>
      </c>
      <c r="BO367" s="419">
        <v>6691</v>
      </c>
      <c r="BP367" s="419">
        <v>6821</v>
      </c>
      <c r="BQ367" s="419">
        <v>6950</v>
      </c>
      <c r="BR367" s="419">
        <v>7079</v>
      </c>
      <c r="BS367" s="419">
        <v>7206</v>
      </c>
      <c r="BT367" s="419">
        <v>7332</v>
      </c>
      <c r="BU367" s="419">
        <v>7456</v>
      </c>
      <c r="BV367" s="419">
        <v>7579</v>
      </c>
      <c r="BW367" s="419">
        <v>7700</v>
      </c>
      <c r="BX367" s="419">
        <v>7820</v>
      </c>
      <c r="BY367" s="419">
        <v>7937</v>
      </c>
      <c r="BZ367" s="419">
        <v>8052</v>
      </c>
      <c r="CA367" s="419">
        <v>8164</v>
      </c>
      <c r="CB367" s="419">
        <v>8274</v>
      </c>
      <c r="CC367" s="419">
        <v>8380</v>
      </c>
      <c r="CD367" s="419">
        <v>8482</v>
      </c>
      <c r="CE367" s="419">
        <v>8581</v>
      </c>
      <c r="CF367" s="419">
        <v>8676</v>
      </c>
      <c r="CG367" s="419">
        <v>8768</v>
      </c>
      <c r="CH367" s="419">
        <v>8855</v>
      </c>
      <c r="CI367" s="419">
        <v>8938</v>
      </c>
      <c r="CJ367" s="419">
        <v>9017</v>
      </c>
      <c r="CK367" s="419">
        <v>9091</v>
      </c>
      <c r="CL367" s="419">
        <v>9162</v>
      </c>
      <c r="CM367" s="419">
        <v>9229</v>
      </c>
      <c r="CN367" s="419">
        <v>9292</v>
      </c>
      <c r="CO367" s="419">
        <v>9351</v>
      </c>
      <c r="CP367" s="419">
        <v>9407</v>
      </c>
      <c r="CQ367" s="419">
        <v>9459</v>
      </c>
      <c r="CR367" s="419">
        <v>9510</v>
      </c>
      <c r="CS367" s="419">
        <v>9560</v>
      </c>
      <c r="CT367" s="419">
        <v>9612</v>
      </c>
      <c r="CU367" s="419">
        <v>9665</v>
      </c>
      <c r="CV367" s="419">
        <v>9726</v>
      </c>
      <c r="CW367" s="419">
        <v>9815</v>
      </c>
      <c r="CX367" s="419">
        <v>0</v>
      </c>
      <c r="CY367" s="419">
        <v>0</v>
      </c>
      <c r="CZ367" s="419">
        <v>0</v>
      </c>
      <c r="DA367" s="419">
        <v>0</v>
      </c>
      <c r="DB367" s="419">
        <v>0</v>
      </c>
      <c r="DC367" s="419">
        <v>0</v>
      </c>
      <c r="DD367" s="419">
        <v>0</v>
      </c>
      <c r="DE367" s="419">
        <v>0</v>
      </c>
      <c r="DF367" s="419">
        <v>0</v>
      </c>
      <c r="DG367" s="419">
        <v>0</v>
      </c>
      <c r="DH367" s="419">
        <v>0</v>
      </c>
      <c r="DI367" s="419">
        <v>0</v>
      </c>
      <c r="DJ367" s="419">
        <v>0</v>
      </c>
    </row>
    <row r="368" spans="1:114" ht="16.7" hidden="1" customHeight="1">
      <c r="A368" s="423" t="s">
        <v>25</v>
      </c>
      <c r="B368" s="423">
        <v>2</v>
      </c>
      <c r="C368" s="418" t="s">
        <v>18</v>
      </c>
      <c r="D368" s="419">
        <v>0</v>
      </c>
      <c r="E368" s="419">
        <v>0</v>
      </c>
      <c r="F368" s="419">
        <v>101</v>
      </c>
      <c r="G368" s="419">
        <v>204</v>
      </c>
      <c r="H368" s="419">
        <v>310</v>
      </c>
      <c r="I368" s="419">
        <v>419</v>
      </c>
      <c r="J368" s="419">
        <v>530</v>
      </c>
      <c r="K368" s="419">
        <v>645</v>
      </c>
      <c r="L368" s="419">
        <v>763</v>
      </c>
      <c r="M368" s="419">
        <v>884</v>
      </c>
      <c r="N368" s="419">
        <v>1008</v>
      </c>
      <c r="O368" s="419">
        <v>1135</v>
      </c>
      <c r="P368" s="419">
        <v>1266</v>
      </c>
      <c r="Q368" s="419">
        <v>1401</v>
      </c>
      <c r="R368" s="419">
        <v>1539</v>
      </c>
      <c r="S368" s="419">
        <v>1681</v>
      </c>
      <c r="T368" s="419">
        <v>1827</v>
      </c>
      <c r="U368" s="419">
        <v>1976</v>
      </c>
      <c r="V368" s="419">
        <v>2130</v>
      </c>
      <c r="W368" s="419">
        <v>2287</v>
      </c>
      <c r="X368" s="419">
        <v>2449</v>
      </c>
      <c r="Y368" s="419">
        <v>2514</v>
      </c>
      <c r="Z368" s="419">
        <v>2580</v>
      </c>
      <c r="AA368" s="419">
        <v>2647</v>
      </c>
      <c r="AB368" s="419">
        <v>2717</v>
      </c>
      <c r="AC368" s="419">
        <v>2787</v>
      </c>
      <c r="AD368" s="419">
        <v>2860</v>
      </c>
      <c r="AE368" s="419">
        <v>2935</v>
      </c>
      <c r="AF368" s="419">
        <v>3011</v>
      </c>
      <c r="AG368" s="419">
        <v>3088</v>
      </c>
      <c r="AH368" s="419">
        <v>3168</v>
      </c>
      <c r="AI368" s="419">
        <v>3249</v>
      </c>
      <c r="AJ368" s="419">
        <v>3333</v>
      </c>
      <c r="AK368" s="419">
        <v>3418</v>
      </c>
      <c r="AL368" s="419">
        <v>3504</v>
      </c>
      <c r="AM368" s="419">
        <v>3593</v>
      </c>
      <c r="AN368" s="419">
        <v>3684</v>
      </c>
      <c r="AO368" s="419">
        <v>3776</v>
      </c>
      <c r="AP368" s="419">
        <v>3871</v>
      </c>
      <c r="AQ368" s="419">
        <v>3968</v>
      </c>
      <c r="AR368" s="419">
        <v>4068</v>
      </c>
      <c r="AS368" s="419">
        <v>4169</v>
      </c>
      <c r="AT368" s="419">
        <v>4273</v>
      </c>
      <c r="AU368" s="419">
        <v>4378</v>
      </c>
      <c r="AV368" s="419">
        <v>4485</v>
      </c>
      <c r="AW368" s="419">
        <v>4595</v>
      </c>
      <c r="AX368" s="419">
        <v>4707</v>
      </c>
      <c r="AY368" s="419">
        <v>4821</v>
      </c>
      <c r="AZ368" s="419">
        <v>4936</v>
      </c>
      <c r="BA368" s="419">
        <v>5053</v>
      </c>
      <c r="BB368" s="419">
        <v>5173</v>
      </c>
      <c r="BC368" s="419">
        <v>5294</v>
      </c>
      <c r="BD368" s="419">
        <v>5418</v>
      </c>
      <c r="BE368" s="419">
        <v>5541</v>
      </c>
      <c r="BF368" s="419">
        <v>5666</v>
      </c>
      <c r="BG368" s="419">
        <v>5792</v>
      </c>
      <c r="BH368" s="419">
        <v>5920</v>
      </c>
      <c r="BI368" s="419">
        <v>6049</v>
      </c>
      <c r="BJ368" s="419">
        <v>6176</v>
      </c>
      <c r="BK368" s="419">
        <v>6305</v>
      </c>
      <c r="BL368" s="419">
        <v>6434</v>
      </c>
      <c r="BM368" s="419">
        <v>6562</v>
      </c>
      <c r="BN368" s="419">
        <v>6691</v>
      </c>
      <c r="BO368" s="419">
        <v>6821</v>
      </c>
      <c r="BP368" s="419">
        <v>6950</v>
      </c>
      <c r="BQ368" s="419">
        <v>7079</v>
      </c>
      <c r="BR368" s="419">
        <v>7206</v>
      </c>
      <c r="BS368" s="419">
        <v>7332</v>
      </c>
      <c r="BT368" s="419">
        <v>7456</v>
      </c>
      <c r="BU368" s="419">
        <v>7579</v>
      </c>
      <c r="BV368" s="419">
        <v>7700</v>
      </c>
      <c r="BW368" s="419">
        <v>7820</v>
      </c>
      <c r="BX368" s="419">
        <v>7937</v>
      </c>
      <c r="BY368" s="419">
        <v>8052</v>
      </c>
      <c r="BZ368" s="419">
        <v>8164</v>
      </c>
      <c r="CA368" s="419">
        <v>8274</v>
      </c>
      <c r="CB368" s="419">
        <v>8380</v>
      </c>
      <c r="CC368" s="419">
        <v>8482</v>
      </c>
      <c r="CD368" s="419">
        <v>8581</v>
      </c>
      <c r="CE368" s="419">
        <v>8676</v>
      </c>
      <c r="CF368" s="419">
        <v>8768</v>
      </c>
      <c r="CG368" s="419">
        <v>8855</v>
      </c>
      <c r="CH368" s="419">
        <v>8938</v>
      </c>
      <c r="CI368" s="419">
        <v>9017</v>
      </c>
      <c r="CJ368" s="419">
        <v>9091</v>
      </c>
      <c r="CK368" s="419">
        <v>9162</v>
      </c>
      <c r="CL368" s="419">
        <v>9229</v>
      </c>
      <c r="CM368" s="419">
        <v>9292</v>
      </c>
      <c r="CN368" s="419">
        <v>9351</v>
      </c>
      <c r="CO368" s="419">
        <v>9407</v>
      </c>
      <c r="CP368" s="419">
        <v>9459</v>
      </c>
      <c r="CQ368" s="419">
        <v>9510</v>
      </c>
      <c r="CR368" s="419">
        <v>9560</v>
      </c>
      <c r="CS368" s="419">
        <v>9612</v>
      </c>
      <c r="CT368" s="419">
        <v>9665</v>
      </c>
      <c r="CU368" s="419">
        <v>9726</v>
      </c>
      <c r="CV368" s="419">
        <v>9815</v>
      </c>
      <c r="CW368" s="419">
        <v>0</v>
      </c>
      <c r="CX368" s="419">
        <v>0</v>
      </c>
      <c r="CY368" s="419">
        <v>0</v>
      </c>
      <c r="CZ368" s="419">
        <v>0</v>
      </c>
      <c r="DA368" s="419">
        <v>0</v>
      </c>
      <c r="DB368" s="419">
        <v>0</v>
      </c>
      <c r="DC368" s="419">
        <v>0</v>
      </c>
      <c r="DD368" s="419">
        <v>0</v>
      </c>
      <c r="DE368" s="419">
        <v>0</v>
      </c>
      <c r="DF368" s="419">
        <v>0</v>
      </c>
      <c r="DG368" s="419">
        <v>0</v>
      </c>
      <c r="DH368" s="419">
        <v>0</v>
      </c>
      <c r="DI368" s="419">
        <v>0</v>
      </c>
      <c r="DJ368" s="419">
        <v>0</v>
      </c>
    </row>
    <row r="369" spans="1:114" ht="16.7" hidden="1" customHeight="1">
      <c r="A369" s="423" t="s">
        <v>25</v>
      </c>
      <c r="B369" s="423">
        <v>2</v>
      </c>
      <c r="C369" s="418" t="s">
        <v>19</v>
      </c>
      <c r="D369" s="419">
        <v>0</v>
      </c>
      <c r="E369" s="419">
        <v>0</v>
      </c>
      <c r="F369" s="419">
        <v>103</v>
      </c>
      <c r="G369" s="419">
        <v>209</v>
      </c>
      <c r="H369" s="419">
        <v>318</v>
      </c>
      <c r="I369" s="419">
        <v>429</v>
      </c>
      <c r="J369" s="419">
        <v>544</v>
      </c>
      <c r="K369" s="419">
        <v>662</v>
      </c>
      <c r="L369" s="419">
        <v>783</v>
      </c>
      <c r="M369" s="419">
        <v>907</v>
      </c>
      <c r="N369" s="419">
        <v>1034</v>
      </c>
      <c r="O369" s="419">
        <v>1165</v>
      </c>
      <c r="P369" s="419">
        <v>1300</v>
      </c>
      <c r="Q369" s="419">
        <v>1438</v>
      </c>
      <c r="R369" s="419">
        <v>1580</v>
      </c>
      <c r="S369" s="419">
        <v>1725</v>
      </c>
      <c r="T369" s="419">
        <v>1875</v>
      </c>
      <c r="U369" s="419">
        <v>2028</v>
      </c>
      <c r="V369" s="419">
        <v>2186</v>
      </c>
      <c r="W369" s="419">
        <v>2347</v>
      </c>
      <c r="X369" s="419">
        <v>2514</v>
      </c>
      <c r="Y369" s="419">
        <v>2580</v>
      </c>
      <c r="Z369" s="419">
        <v>2647</v>
      </c>
      <c r="AA369" s="419">
        <v>2717</v>
      </c>
      <c r="AB369" s="419">
        <v>2787</v>
      </c>
      <c r="AC369" s="419">
        <v>2860</v>
      </c>
      <c r="AD369" s="419">
        <v>2935</v>
      </c>
      <c r="AE369" s="419">
        <v>3011</v>
      </c>
      <c r="AF369" s="419">
        <v>3088</v>
      </c>
      <c r="AG369" s="419">
        <v>3168</v>
      </c>
      <c r="AH369" s="419">
        <v>3249</v>
      </c>
      <c r="AI369" s="419">
        <v>3333</v>
      </c>
      <c r="AJ369" s="419">
        <v>3418</v>
      </c>
      <c r="AK369" s="419">
        <v>3504</v>
      </c>
      <c r="AL369" s="419">
        <v>3593</v>
      </c>
      <c r="AM369" s="419">
        <v>3684</v>
      </c>
      <c r="AN369" s="419">
        <v>3776</v>
      </c>
      <c r="AO369" s="419">
        <v>3871</v>
      </c>
      <c r="AP369" s="419">
        <v>3968</v>
      </c>
      <c r="AQ369" s="419">
        <v>4068</v>
      </c>
      <c r="AR369" s="419">
        <v>4169</v>
      </c>
      <c r="AS369" s="419">
        <v>4273</v>
      </c>
      <c r="AT369" s="419">
        <v>4378</v>
      </c>
      <c r="AU369" s="419">
        <v>4485</v>
      </c>
      <c r="AV369" s="419">
        <v>4595</v>
      </c>
      <c r="AW369" s="419">
        <v>4707</v>
      </c>
      <c r="AX369" s="419">
        <v>4821</v>
      </c>
      <c r="AY369" s="419">
        <v>4936</v>
      </c>
      <c r="AZ369" s="419">
        <v>5053</v>
      </c>
      <c r="BA369" s="419">
        <v>5173</v>
      </c>
      <c r="BB369" s="419">
        <v>5294</v>
      </c>
      <c r="BC369" s="419">
        <v>5418</v>
      </c>
      <c r="BD369" s="419">
        <v>5541</v>
      </c>
      <c r="BE369" s="419">
        <v>5666</v>
      </c>
      <c r="BF369" s="419">
        <v>5792</v>
      </c>
      <c r="BG369" s="419">
        <v>5920</v>
      </c>
      <c r="BH369" s="419">
        <v>6049</v>
      </c>
      <c r="BI369" s="419">
        <v>6176</v>
      </c>
      <c r="BJ369" s="419">
        <v>6305</v>
      </c>
      <c r="BK369" s="419">
        <v>6434</v>
      </c>
      <c r="BL369" s="419">
        <v>6562</v>
      </c>
      <c r="BM369" s="419">
        <v>6691</v>
      </c>
      <c r="BN369" s="419">
        <v>6821</v>
      </c>
      <c r="BO369" s="419">
        <v>6950</v>
      </c>
      <c r="BP369" s="419">
        <v>7079</v>
      </c>
      <c r="BQ369" s="419">
        <v>7206</v>
      </c>
      <c r="BR369" s="419">
        <v>7332</v>
      </c>
      <c r="BS369" s="419">
        <v>7456</v>
      </c>
      <c r="BT369" s="419">
        <v>7579</v>
      </c>
      <c r="BU369" s="419">
        <v>7700</v>
      </c>
      <c r="BV369" s="419">
        <v>7820</v>
      </c>
      <c r="BW369" s="419">
        <v>7937</v>
      </c>
      <c r="BX369" s="419">
        <v>8052</v>
      </c>
      <c r="BY369" s="419">
        <v>8164</v>
      </c>
      <c r="BZ369" s="419">
        <v>8274</v>
      </c>
      <c r="CA369" s="419">
        <v>8380</v>
      </c>
      <c r="CB369" s="419">
        <v>8482</v>
      </c>
      <c r="CC369" s="419">
        <v>8581</v>
      </c>
      <c r="CD369" s="419">
        <v>8676</v>
      </c>
      <c r="CE369" s="419">
        <v>8768</v>
      </c>
      <c r="CF369" s="419">
        <v>8855</v>
      </c>
      <c r="CG369" s="419">
        <v>8938</v>
      </c>
      <c r="CH369" s="419">
        <v>9017</v>
      </c>
      <c r="CI369" s="419">
        <v>9091</v>
      </c>
      <c r="CJ369" s="419">
        <v>9162</v>
      </c>
      <c r="CK369" s="419">
        <v>9229</v>
      </c>
      <c r="CL369" s="419">
        <v>9292</v>
      </c>
      <c r="CM369" s="419">
        <v>9351</v>
      </c>
      <c r="CN369" s="419">
        <v>9407</v>
      </c>
      <c r="CO369" s="419">
        <v>9459</v>
      </c>
      <c r="CP369" s="419">
        <v>9510</v>
      </c>
      <c r="CQ369" s="419">
        <v>9560</v>
      </c>
      <c r="CR369" s="419">
        <v>9612</v>
      </c>
      <c r="CS369" s="419">
        <v>9665</v>
      </c>
      <c r="CT369" s="419">
        <v>9726</v>
      </c>
      <c r="CU369" s="419">
        <v>9815</v>
      </c>
      <c r="CV369" s="419">
        <v>0</v>
      </c>
      <c r="CW369" s="419">
        <v>0</v>
      </c>
      <c r="CX369" s="419">
        <v>0</v>
      </c>
      <c r="CY369" s="419">
        <v>0</v>
      </c>
      <c r="CZ369" s="419">
        <v>0</v>
      </c>
      <c r="DA369" s="419">
        <v>0</v>
      </c>
      <c r="DB369" s="419">
        <v>0</v>
      </c>
      <c r="DC369" s="419">
        <v>0</v>
      </c>
      <c r="DD369" s="419">
        <v>0</v>
      </c>
      <c r="DE369" s="419">
        <v>0</v>
      </c>
      <c r="DF369" s="419">
        <v>0</v>
      </c>
      <c r="DG369" s="419">
        <v>0</v>
      </c>
      <c r="DH369" s="419">
        <v>0</v>
      </c>
      <c r="DI369" s="419">
        <v>0</v>
      </c>
      <c r="DJ369" s="419">
        <v>0</v>
      </c>
    </row>
    <row r="370" spans="1:114" ht="16.7" hidden="1" customHeight="1">
      <c r="A370" s="423" t="s">
        <v>25</v>
      </c>
      <c r="B370" s="423">
        <v>2</v>
      </c>
      <c r="C370" s="418" t="s">
        <v>20</v>
      </c>
      <c r="D370" s="419">
        <v>0</v>
      </c>
      <c r="E370" s="419">
        <v>0</v>
      </c>
      <c r="F370" s="419">
        <v>106</v>
      </c>
      <c r="G370" s="419">
        <v>214</v>
      </c>
      <c r="H370" s="419">
        <v>326</v>
      </c>
      <c r="I370" s="419">
        <v>440</v>
      </c>
      <c r="J370" s="419">
        <v>558</v>
      </c>
      <c r="K370" s="419">
        <v>679</v>
      </c>
      <c r="L370" s="419">
        <v>803</v>
      </c>
      <c r="M370" s="419">
        <v>931</v>
      </c>
      <c r="N370" s="419">
        <v>1062</v>
      </c>
      <c r="O370" s="419">
        <v>1196</v>
      </c>
      <c r="P370" s="419">
        <v>1334</v>
      </c>
      <c r="Q370" s="419">
        <v>1476</v>
      </c>
      <c r="R370" s="419">
        <v>1621</v>
      </c>
      <c r="S370" s="419">
        <v>1771</v>
      </c>
      <c r="T370" s="419">
        <v>1924</v>
      </c>
      <c r="U370" s="419">
        <v>2081</v>
      </c>
      <c r="V370" s="419">
        <v>2243</v>
      </c>
      <c r="W370" s="419">
        <v>2409</v>
      </c>
      <c r="X370" s="419">
        <v>2580</v>
      </c>
      <c r="Y370" s="419">
        <v>2647</v>
      </c>
      <c r="Z370" s="419">
        <v>2717</v>
      </c>
      <c r="AA370" s="419">
        <v>2787</v>
      </c>
      <c r="AB370" s="419">
        <v>2860</v>
      </c>
      <c r="AC370" s="419">
        <v>2935</v>
      </c>
      <c r="AD370" s="419">
        <v>3011</v>
      </c>
      <c r="AE370" s="419">
        <v>3088</v>
      </c>
      <c r="AF370" s="419">
        <v>3168</v>
      </c>
      <c r="AG370" s="419">
        <v>3249</v>
      </c>
      <c r="AH370" s="419">
        <v>3333</v>
      </c>
      <c r="AI370" s="419">
        <v>3418</v>
      </c>
      <c r="AJ370" s="419">
        <v>3504</v>
      </c>
      <c r="AK370" s="419">
        <v>3593</v>
      </c>
      <c r="AL370" s="419">
        <v>3684</v>
      </c>
      <c r="AM370" s="419">
        <v>3776</v>
      </c>
      <c r="AN370" s="419">
        <v>3871</v>
      </c>
      <c r="AO370" s="419">
        <v>3968</v>
      </c>
      <c r="AP370" s="419">
        <v>4068</v>
      </c>
      <c r="AQ370" s="419">
        <v>4169</v>
      </c>
      <c r="AR370" s="419">
        <v>4273</v>
      </c>
      <c r="AS370" s="419">
        <v>4378</v>
      </c>
      <c r="AT370" s="419">
        <v>4485</v>
      </c>
      <c r="AU370" s="419">
        <v>4595</v>
      </c>
      <c r="AV370" s="419">
        <v>4707</v>
      </c>
      <c r="AW370" s="419">
        <v>4821</v>
      </c>
      <c r="AX370" s="419">
        <v>4936</v>
      </c>
      <c r="AY370" s="419">
        <v>5053</v>
      </c>
      <c r="AZ370" s="419">
        <v>5173</v>
      </c>
      <c r="BA370" s="419">
        <v>5294</v>
      </c>
      <c r="BB370" s="419">
        <v>5418</v>
      </c>
      <c r="BC370" s="419">
        <v>5541</v>
      </c>
      <c r="BD370" s="419">
        <v>5666</v>
      </c>
      <c r="BE370" s="419">
        <v>5792</v>
      </c>
      <c r="BF370" s="419">
        <v>5920</v>
      </c>
      <c r="BG370" s="419">
        <v>6049</v>
      </c>
      <c r="BH370" s="419">
        <v>6176</v>
      </c>
      <c r="BI370" s="419">
        <v>6305</v>
      </c>
      <c r="BJ370" s="419">
        <v>6434</v>
      </c>
      <c r="BK370" s="419">
        <v>6562</v>
      </c>
      <c r="BL370" s="419">
        <v>6691</v>
      </c>
      <c r="BM370" s="419">
        <v>6821</v>
      </c>
      <c r="BN370" s="419">
        <v>6950</v>
      </c>
      <c r="BO370" s="419">
        <v>7079</v>
      </c>
      <c r="BP370" s="419">
        <v>7206</v>
      </c>
      <c r="BQ370" s="419">
        <v>7332</v>
      </c>
      <c r="BR370" s="419">
        <v>7456</v>
      </c>
      <c r="BS370" s="419">
        <v>7579</v>
      </c>
      <c r="BT370" s="419">
        <v>7700</v>
      </c>
      <c r="BU370" s="419">
        <v>7820</v>
      </c>
      <c r="BV370" s="419">
        <v>7937</v>
      </c>
      <c r="BW370" s="419">
        <v>8052</v>
      </c>
      <c r="BX370" s="419">
        <v>8164</v>
      </c>
      <c r="BY370" s="419">
        <v>8274</v>
      </c>
      <c r="BZ370" s="419">
        <v>8380</v>
      </c>
      <c r="CA370" s="419">
        <v>8482</v>
      </c>
      <c r="CB370" s="419">
        <v>8581</v>
      </c>
      <c r="CC370" s="419">
        <v>8676</v>
      </c>
      <c r="CD370" s="419">
        <v>8768</v>
      </c>
      <c r="CE370" s="419">
        <v>8855</v>
      </c>
      <c r="CF370" s="419">
        <v>8938</v>
      </c>
      <c r="CG370" s="419">
        <v>9017</v>
      </c>
      <c r="CH370" s="419">
        <v>9091</v>
      </c>
      <c r="CI370" s="419">
        <v>9162</v>
      </c>
      <c r="CJ370" s="419">
        <v>9229</v>
      </c>
      <c r="CK370" s="419">
        <v>9292</v>
      </c>
      <c r="CL370" s="419">
        <v>9351</v>
      </c>
      <c r="CM370" s="419">
        <v>9407</v>
      </c>
      <c r="CN370" s="419">
        <v>9459</v>
      </c>
      <c r="CO370" s="419">
        <v>9510</v>
      </c>
      <c r="CP370" s="419">
        <v>9560</v>
      </c>
      <c r="CQ370" s="419">
        <v>9612</v>
      </c>
      <c r="CR370" s="419">
        <v>9665</v>
      </c>
      <c r="CS370" s="419">
        <v>9726</v>
      </c>
      <c r="CT370" s="419">
        <v>9815</v>
      </c>
      <c r="CU370" s="419">
        <v>0</v>
      </c>
      <c r="CV370" s="419">
        <v>0</v>
      </c>
      <c r="CW370" s="419">
        <v>0</v>
      </c>
      <c r="CX370" s="419">
        <v>0</v>
      </c>
      <c r="CY370" s="419">
        <v>0</v>
      </c>
      <c r="CZ370" s="419">
        <v>0</v>
      </c>
      <c r="DA370" s="419">
        <v>0</v>
      </c>
      <c r="DB370" s="419">
        <v>0</v>
      </c>
      <c r="DC370" s="419">
        <v>0</v>
      </c>
      <c r="DD370" s="419">
        <v>0</v>
      </c>
      <c r="DE370" s="419">
        <v>0</v>
      </c>
      <c r="DF370" s="419">
        <v>0</v>
      </c>
      <c r="DG370" s="419">
        <v>0</v>
      </c>
      <c r="DH370" s="419">
        <v>0</v>
      </c>
      <c r="DI370" s="419">
        <v>0</v>
      </c>
      <c r="DJ370" s="419">
        <v>0</v>
      </c>
    </row>
    <row r="371" spans="1:114" ht="16.7" hidden="1" customHeight="1">
      <c r="A371" s="423" t="s">
        <v>25</v>
      </c>
      <c r="B371" s="423">
        <v>2</v>
      </c>
      <c r="C371" s="418" t="s">
        <v>21</v>
      </c>
      <c r="D371" s="419">
        <v>0</v>
      </c>
      <c r="E371" s="419">
        <v>0</v>
      </c>
      <c r="F371" s="419">
        <v>109</v>
      </c>
      <c r="G371" s="419">
        <v>220</v>
      </c>
      <c r="H371" s="419">
        <v>334</v>
      </c>
      <c r="I371" s="419">
        <v>452</v>
      </c>
      <c r="J371" s="419">
        <v>573</v>
      </c>
      <c r="K371" s="419">
        <v>697</v>
      </c>
      <c r="L371" s="419">
        <v>824</v>
      </c>
      <c r="M371" s="419">
        <v>955</v>
      </c>
      <c r="N371" s="419">
        <v>1090</v>
      </c>
      <c r="O371" s="419">
        <v>1227</v>
      </c>
      <c r="P371" s="419">
        <v>1369</v>
      </c>
      <c r="Q371" s="419">
        <v>1515</v>
      </c>
      <c r="R371" s="419">
        <v>1664</v>
      </c>
      <c r="S371" s="419">
        <v>1817</v>
      </c>
      <c r="T371" s="419">
        <v>1975</v>
      </c>
      <c r="U371" s="419">
        <v>2136</v>
      </c>
      <c r="V371" s="419">
        <v>2302</v>
      </c>
      <c r="W371" s="419">
        <v>2472</v>
      </c>
      <c r="X371" s="419">
        <v>2647</v>
      </c>
      <c r="Y371" s="419">
        <v>2717</v>
      </c>
      <c r="Z371" s="419">
        <v>2787</v>
      </c>
      <c r="AA371" s="419">
        <v>2860</v>
      </c>
      <c r="AB371" s="419">
        <v>2935</v>
      </c>
      <c r="AC371" s="419">
        <v>3011</v>
      </c>
      <c r="AD371" s="419">
        <v>3088</v>
      </c>
      <c r="AE371" s="419">
        <v>3168</v>
      </c>
      <c r="AF371" s="419">
        <v>3249</v>
      </c>
      <c r="AG371" s="419">
        <v>3333</v>
      </c>
      <c r="AH371" s="419">
        <v>3418</v>
      </c>
      <c r="AI371" s="419">
        <v>3504</v>
      </c>
      <c r="AJ371" s="419">
        <v>3593</v>
      </c>
      <c r="AK371" s="419">
        <v>3684</v>
      </c>
      <c r="AL371" s="419">
        <v>3776</v>
      </c>
      <c r="AM371" s="419">
        <v>3871</v>
      </c>
      <c r="AN371" s="419">
        <v>3968</v>
      </c>
      <c r="AO371" s="419">
        <v>4068</v>
      </c>
      <c r="AP371" s="419">
        <v>4169</v>
      </c>
      <c r="AQ371" s="419">
        <v>4273</v>
      </c>
      <c r="AR371" s="419">
        <v>4378</v>
      </c>
      <c r="AS371" s="419">
        <v>4485</v>
      </c>
      <c r="AT371" s="419">
        <v>4595</v>
      </c>
      <c r="AU371" s="419">
        <v>4707</v>
      </c>
      <c r="AV371" s="419">
        <v>4821</v>
      </c>
      <c r="AW371" s="419">
        <v>4936</v>
      </c>
      <c r="AX371" s="419">
        <v>5053</v>
      </c>
      <c r="AY371" s="419">
        <v>5173</v>
      </c>
      <c r="AZ371" s="419">
        <v>5294</v>
      </c>
      <c r="BA371" s="419">
        <v>5418</v>
      </c>
      <c r="BB371" s="419">
        <v>5541</v>
      </c>
      <c r="BC371" s="419">
        <v>5666</v>
      </c>
      <c r="BD371" s="419">
        <v>5792</v>
      </c>
      <c r="BE371" s="419">
        <v>5920</v>
      </c>
      <c r="BF371" s="419">
        <v>6049</v>
      </c>
      <c r="BG371" s="419">
        <v>6176</v>
      </c>
      <c r="BH371" s="419">
        <v>6305</v>
      </c>
      <c r="BI371" s="419">
        <v>6434</v>
      </c>
      <c r="BJ371" s="419">
        <v>6562</v>
      </c>
      <c r="BK371" s="419">
        <v>6691</v>
      </c>
      <c r="BL371" s="419">
        <v>6821</v>
      </c>
      <c r="BM371" s="419">
        <v>6950</v>
      </c>
      <c r="BN371" s="419">
        <v>7079</v>
      </c>
      <c r="BO371" s="419">
        <v>7206</v>
      </c>
      <c r="BP371" s="419">
        <v>7332</v>
      </c>
      <c r="BQ371" s="419">
        <v>7456</v>
      </c>
      <c r="BR371" s="419">
        <v>7579</v>
      </c>
      <c r="BS371" s="419">
        <v>7700</v>
      </c>
      <c r="BT371" s="419">
        <v>7820</v>
      </c>
      <c r="BU371" s="419">
        <v>7937</v>
      </c>
      <c r="BV371" s="419">
        <v>8052</v>
      </c>
      <c r="BW371" s="419">
        <v>8164</v>
      </c>
      <c r="BX371" s="419">
        <v>8274</v>
      </c>
      <c r="BY371" s="419">
        <v>8380</v>
      </c>
      <c r="BZ371" s="419">
        <v>8482</v>
      </c>
      <c r="CA371" s="419">
        <v>8581</v>
      </c>
      <c r="CB371" s="419">
        <v>8676</v>
      </c>
      <c r="CC371" s="419">
        <v>8768</v>
      </c>
      <c r="CD371" s="419">
        <v>8855</v>
      </c>
      <c r="CE371" s="419">
        <v>8938</v>
      </c>
      <c r="CF371" s="419">
        <v>9017</v>
      </c>
      <c r="CG371" s="419">
        <v>9091</v>
      </c>
      <c r="CH371" s="419">
        <v>9162</v>
      </c>
      <c r="CI371" s="419">
        <v>9229</v>
      </c>
      <c r="CJ371" s="419">
        <v>9292</v>
      </c>
      <c r="CK371" s="419">
        <v>9351</v>
      </c>
      <c r="CL371" s="419">
        <v>9407</v>
      </c>
      <c r="CM371" s="419">
        <v>9459</v>
      </c>
      <c r="CN371" s="419">
        <v>9510</v>
      </c>
      <c r="CO371" s="419">
        <v>9560</v>
      </c>
      <c r="CP371" s="419">
        <v>9612</v>
      </c>
      <c r="CQ371" s="419">
        <v>9665</v>
      </c>
      <c r="CR371" s="419">
        <v>9726</v>
      </c>
      <c r="CS371" s="419">
        <v>9815</v>
      </c>
      <c r="CT371" s="419">
        <v>0</v>
      </c>
      <c r="CU371" s="419">
        <v>0</v>
      </c>
      <c r="CV371" s="419">
        <v>0</v>
      </c>
      <c r="CW371" s="419">
        <v>0</v>
      </c>
      <c r="CX371" s="419">
        <v>0</v>
      </c>
      <c r="CY371" s="419">
        <v>0</v>
      </c>
      <c r="CZ371" s="419">
        <v>0</v>
      </c>
      <c r="DA371" s="419">
        <v>0</v>
      </c>
      <c r="DB371" s="419">
        <v>0</v>
      </c>
      <c r="DC371" s="419">
        <v>0</v>
      </c>
      <c r="DD371" s="419">
        <v>0</v>
      </c>
      <c r="DE371" s="419">
        <v>0</v>
      </c>
      <c r="DF371" s="419">
        <v>0</v>
      </c>
      <c r="DG371" s="419">
        <v>0</v>
      </c>
      <c r="DH371" s="419">
        <v>0</v>
      </c>
      <c r="DI371" s="419">
        <v>0</v>
      </c>
      <c r="DJ371" s="419">
        <v>0</v>
      </c>
    </row>
    <row r="372" spans="1:114" ht="16.7" hidden="1" customHeight="1">
      <c r="A372" s="423" t="s">
        <v>25</v>
      </c>
      <c r="B372" s="423">
        <v>2</v>
      </c>
      <c r="C372" s="418" t="s">
        <v>22</v>
      </c>
      <c r="D372" s="419">
        <v>0</v>
      </c>
      <c r="E372" s="419">
        <v>0</v>
      </c>
      <c r="F372" s="419">
        <v>111</v>
      </c>
      <c r="G372" s="419">
        <v>226</v>
      </c>
      <c r="H372" s="419">
        <v>343</v>
      </c>
      <c r="I372" s="419">
        <v>464</v>
      </c>
      <c r="J372" s="419">
        <v>588</v>
      </c>
      <c r="K372" s="419">
        <v>715</v>
      </c>
      <c r="L372" s="419">
        <v>846</v>
      </c>
      <c r="M372" s="419">
        <v>980</v>
      </c>
      <c r="N372" s="419">
        <v>1118</v>
      </c>
      <c r="O372" s="419">
        <v>1260</v>
      </c>
      <c r="P372" s="419">
        <v>1405</v>
      </c>
      <c r="Q372" s="419">
        <v>1554</v>
      </c>
      <c r="R372" s="419">
        <v>1708</v>
      </c>
      <c r="S372" s="419">
        <v>1865</v>
      </c>
      <c r="T372" s="419">
        <v>2026</v>
      </c>
      <c r="U372" s="419">
        <v>2192</v>
      </c>
      <c r="V372" s="419">
        <v>2362</v>
      </c>
      <c r="W372" s="419">
        <v>2537</v>
      </c>
      <c r="X372" s="419">
        <v>2717</v>
      </c>
      <c r="Y372" s="419">
        <v>2787</v>
      </c>
      <c r="Z372" s="419">
        <v>2860</v>
      </c>
      <c r="AA372" s="419">
        <v>2935</v>
      </c>
      <c r="AB372" s="419">
        <v>3011</v>
      </c>
      <c r="AC372" s="419">
        <v>3088</v>
      </c>
      <c r="AD372" s="419">
        <v>3168</v>
      </c>
      <c r="AE372" s="419">
        <v>3249</v>
      </c>
      <c r="AF372" s="419">
        <v>3333</v>
      </c>
      <c r="AG372" s="419">
        <v>3418</v>
      </c>
      <c r="AH372" s="419">
        <v>3504</v>
      </c>
      <c r="AI372" s="419">
        <v>3593</v>
      </c>
      <c r="AJ372" s="419">
        <v>3684</v>
      </c>
      <c r="AK372" s="419">
        <v>3776</v>
      </c>
      <c r="AL372" s="419">
        <v>3871</v>
      </c>
      <c r="AM372" s="419">
        <v>3968</v>
      </c>
      <c r="AN372" s="419">
        <v>4068</v>
      </c>
      <c r="AO372" s="419">
        <v>4169</v>
      </c>
      <c r="AP372" s="419">
        <v>4273</v>
      </c>
      <c r="AQ372" s="419">
        <v>4378</v>
      </c>
      <c r="AR372" s="419">
        <v>4485</v>
      </c>
      <c r="AS372" s="419">
        <v>4595</v>
      </c>
      <c r="AT372" s="419">
        <v>4707</v>
      </c>
      <c r="AU372" s="419">
        <v>4821</v>
      </c>
      <c r="AV372" s="419">
        <v>4936</v>
      </c>
      <c r="AW372" s="419">
        <v>5053</v>
      </c>
      <c r="AX372" s="419">
        <v>5173</v>
      </c>
      <c r="AY372" s="419">
        <v>5294</v>
      </c>
      <c r="AZ372" s="419">
        <v>5418</v>
      </c>
      <c r="BA372" s="419">
        <v>5541</v>
      </c>
      <c r="BB372" s="419">
        <v>5666</v>
      </c>
      <c r="BC372" s="419">
        <v>5792</v>
      </c>
      <c r="BD372" s="419">
        <v>5920</v>
      </c>
      <c r="BE372" s="419">
        <v>6049</v>
      </c>
      <c r="BF372" s="419">
        <v>6176</v>
      </c>
      <c r="BG372" s="419">
        <v>6305</v>
      </c>
      <c r="BH372" s="419">
        <v>6434</v>
      </c>
      <c r="BI372" s="419">
        <v>6562</v>
      </c>
      <c r="BJ372" s="419">
        <v>6691</v>
      </c>
      <c r="BK372" s="419">
        <v>6821</v>
      </c>
      <c r="BL372" s="419">
        <v>6950</v>
      </c>
      <c r="BM372" s="419">
        <v>7079</v>
      </c>
      <c r="BN372" s="419">
        <v>7206</v>
      </c>
      <c r="BO372" s="419">
        <v>7332</v>
      </c>
      <c r="BP372" s="419">
        <v>7456</v>
      </c>
      <c r="BQ372" s="419">
        <v>7579</v>
      </c>
      <c r="BR372" s="419">
        <v>7700</v>
      </c>
      <c r="BS372" s="419">
        <v>7820</v>
      </c>
      <c r="BT372" s="419">
        <v>7937</v>
      </c>
      <c r="BU372" s="419">
        <v>8052</v>
      </c>
      <c r="BV372" s="419">
        <v>8164</v>
      </c>
      <c r="BW372" s="419">
        <v>8274</v>
      </c>
      <c r="BX372" s="419">
        <v>8380</v>
      </c>
      <c r="BY372" s="419">
        <v>8482</v>
      </c>
      <c r="BZ372" s="419">
        <v>8581</v>
      </c>
      <c r="CA372" s="419">
        <v>8676</v>
      </c>
      <c r="CB372" s="419">
        <v>8768</v>
      </c>
      <c r="CC372" s="419">
        <v>8855</v>
      </c>
      <c r="CD372" s="419">
        <v>8938</v>
      </c>
      <c r="CE372" s="419">
        <v>9017</v>
      </c>
      <c r="CF372" s="419">
        <v>9091</v>
      </c>
      <c r="CG372" s="419">
        <v>9162</v>
      </c>
      <c r="CH372" s="419">
        <v>9229</v>
      </c>
      <c r="CI372" s="419">
        <v>9292</v>
      </c>
      <c r="CJ372" s="419">
        <v>9351</v>
      </c>
      <c r="CK372" s="419">
        <v>9407</v>
      </c>
      <c r="CL372" s="419">
        <v>9459</v>
      </c>
      <c r="CM372" s="419">
        <v>9510</v>
      </c>
      <c r="CN372" s="419">
        <v>9560</v>
      </c>
      <c r="CO372" s="419">
        <v>9612</v>
      </c>
      <c r="CP372" s="419">
        <v>9665</v>
      </c>
      <c r="CQ372" s="419">
        <v>9726</v>
      </c>
      <c r="CR372" s="419">
        <v>9815</v>
      </c>
      <c r="CS372" s="419">
        <v>0</v>
      </c>
      <c r="CT372" s="419">
        <v>0</v>
      </c>
      <c r="CU372" s="419">
        <v>0</v>
      </c>
      <c r="CV372" s="419">
        <v>0</v>
      </c>
      <c r="CW372" s="419">
        <v>0</v>
      </c>
      <c r="CX372" s="419">
        <v>0</v>
      </c>
      <c r="CY372" s="419">
        <v>0</v>
      </c>
      <c r="CZ372" s="419">
        <v>0</v>
      </c>
      <c r="DA372" s="419">
        <v>0</v>
      </c>
      <c r="DB372" s="419">
        <v>0</v>
      </c>
      <c r="DC372" s="419">
        <v>0</v>
      </c>
      <c r="DD372" s="419">
        <v>0</v>
      </c>
      <c r="DE372" s="419">
        <v>0</v>
      </c>
      <c r="DF372" s="419">
        <v>0</v>
      </c>
      <c r="DG372" s="419">
        <v>0</v>
      </c>
      <c r="DH372" s="419">
        <v>0</v>
      </c>
      <c r="DI372" s="419">
        <v>0</v>
      </c>
      <c r="DJ372" s="419">
        <v>0</v>
      </c>
    </row>
    <row r="373" spans="1:114" ht="16.7" hidden="1" customHeight="1">
      <c r="A373" s="423" t="s">
        <v>25</v>
      </c>
      <c r="B373" s="423">
        <v>2</v>
      </c>
      <c r="C373" s="418" t="s">
        <v>23</v>
      </c>
      <c r="D373" s="419">
        <v>0</v>
      </c>
      <c r="E373" s="419">
        <v>0</v>
      </c>
      <c r="F373" s="419">
        <v>114</v>
      </c>
      <c r="G373" s="419">
        <v>232</v>
      </c>
      <c r="H373" s="419">
        <v>353</v>
      </c>
      <c r="I373" s="419">
        <v>476</v>
      </c>
      <c r="J373" s="419">
        <v>604</v>
      </c>
      <c r="K373" s="419">
        <v>735</v>
      </c>
      <c r="L373" s="419">
        <v>869</v>
      </c>
      <c r="M373" s="419">
        <v>1006</v>
      </c>
      <c r="N373" s="419">
        <v>1148</v>
      </c>
      <c r="O373" s="419">
        <v>1293</v>
      </c>
      <c r="P373" s="419">
        <v>1442</v>
      </c>
      <c r="Q373" s="419">
        <v>1595</v>
      </c>
      <c r="R373" s="419">
        <v>1753</v>
      </c>
      <c r="S373" s="419">
        <v>1914</v>
      </c>
      <c r="T373" s="419">
        <v>2080</v>
      </c>
      <c r="U373" s="419">
        <v>2250</v>
      </c>
      <c r="V373" s="419">
        <v>2424</v>
      </c>
      <c r="W373" s="419">
        <v>2604</v>
      </c>
      <c r="X373" s="419">
        <v>2787</v>
      </c>
      <c r="Y373" s="419">
        <v>2860</v>
      </c>
      <c r="Z373" s="419">
        <v>2935</v>
      </c>
      <c r="AA373" s="419">
        <v>3011</v>
      </c>
      <c r="AB373" s="419">
        <v>3088</v>
      </c>
      <c r="AC373" s="419">
        <v>3168</v>
      </c>
      <c r="AD373" s="419">
        <v>3249</v>
      </c>
      <c r="AE373" s="419">
        <v>3333</v>
      </c>
      <c r="AF373" s="419">
        <v>3418</v>
      </c>
      <c r="AG373" s="419">
        <v>3504</v>
      </c>
      <c r="AH373" s="419">
        <v>3593</v>
      </c>
      <c r="AI373" s="419">
        <v>3684</v>
      </c>
      <c r="AJ373" s="419">
        <v>3776</v>
      </c>
      <c r="AK373" s="419">
        <v>3871</v>
      </c>
      <c r="AL373" s="419">
        <v>3968</v>
      </c>
      <c r="AM373" s="419">
        <v>4068</v>
      </c>
      <c r="AN373" s="419">
        <v>4169</v>
      </c>
      <c r="AO373" s="419">
        <v>4273</v>
      </c>
      <c r="AP373" s="419">
        <v>4378</v>
      </c>
      <c r="AQ373" s="419">
        <v>4485</v>
      </c>
      <c r="AR373" s="419">
        <v>4595</v>
      </c>
      <c r="AS373" s="419">
        <v>4707</v>
      </c>
      <c r="AT373" s="419">
        <v>4821</v>
      </c>
      <c r="AU373" s="419">
        <v>4936</v>
      </c>
      <c r="AV373" s="419">
        <v>5053</v>
      </c>
      <c r="AW373" s="419">
        <v>5173</v>
      </c>
      <c r="AX373" s="419">
        <v>5294</v>
      </c>
      <c r="AY373" s="419">
        <v>5418</v>
      </c>
      <c r="AZ373" s="419">
        <v>5541</v>
      </c>
      <c r="BA373" s="419">
        <v>5666</v>
      </c>
      <c r="BB373" s="419">
        <v>5792</v>
      </c>
      <c r="BC373" s="419">
        <v>5920</v>
      </c>
      <c r="BD373" s="419">
        <v>6049</v>
      </c>
      <c r="BE373" s="419">
        <v>6176</v>
      </c>
      <c r="BF373" s="419">
        <v>6305</v>
      </c>
      <c r="BG373" s="419">
        <v>6434</v>
      </c>
      <c r="BH373" s="419">
        <v>6562</v>
      </c>
      <c r="BI373" s="419">
        <v>6691</v>
      </c>
      <c r="BJ373" s="419">
        <v>6821</v>
      </c>
      <c r="BK373" s="419">
        <v>6950</v>
      </c>
      <c r="BL373" s="419">
        <v>7079</v>
      </c>
      <c r="BM373" s="419">
        <v>7206</v>
      </c>
      <c r="BN373" s="419">
        <v>7332</v>
      </c>
      <c r="BO373" s="419">
        <v>7456</v>
      </c>
      <c r="BP373" s="419">
        <v>7579</v>
      </c>
      <c r="BQ373" s="419">
        <v>7700</v>
      </c>
      <c r="BR373" s="419">
        <v>7820</v>
      </c>
      <c r="BS373" s="419">
        <v>7937</v>
      </c>
      <c r="BT373" s="419">
        <v>8052</v>
      </c>
      <c r="BU373" s="419">
        <v>8164</v>
      </c>
      <c r="BV373" s="419">
        <v>8274</v>
      </c>
      <c r="BW373" s="419">
        <v>8380</v>
      </c>
      <c r="BX373" s="419">
        <v>8482</v>
      </c>
      <c r="BY373" s="419">
        <v>8581</v>
      </c>
      <c r="BZ373" s="419">
        <v>8676</v>
      </c>
      <c r="CA373" s="419">
        <v>8768</v>
      </c>
      <c r="CB373" s="419">
        <v>8855</v>
      </c>
      <c r="CC373" s="419">
        <v>8938</v>
      </c>
      <c r="CD373" s="419">
        <v>9017</v>
      </c>
      <c r="CE373" s="419">
        <v>9091</v>
      </c>
      <c r="CF373" s="419">
        <v>9162</v>
      </c>
      <c r="CG373" s="419">
        <v>9229</v>
      </c>
      <c r="CH373" s="419">
        <v>9292</v>
      </c>
      <c r="CI373" s="419">
        <v>9351</v>
      </c>
      <c r="CJ373" s="419">
        <v>9407</v>
      </c>
      <c r="CK373" s="419">
        <v>9459</v>
      </c>
      <c r="CL373" s="419">
        <v>9510</v>
      </c>
      <c r="CM373" s="419">
        <v>9560</v>
      </c>
      <c r="CN373" s="419">
        <v>9612</v>
      </c>
      <c r="CO373" s="419">
        <v>9665</v>
      </c>
      <c r="CP373" s="419">
        <v>9726</v>
      </c>
      <c r="CQ373" s="419">
        <v>9815</v>
      </c>
      <c r="CR373" s="419">
        <v>0</v>
      </c>
      <c r="CS373" s="419">
        <v>0</v>
      </c>
      <c r="CT373" s="419">
        <v>0</v>
      </c>
      <c r="CU373" s="419">
        <v>0</v>
      </c>
      <c r="CV373" s="419">
        <v>0</v>
      </c>
      <c r="CW373" s="419">
        <v>0</v>
      </c>
      <c r="CX373" s="419">
        <v>0</v>
      </c>
      <c r="CY373" s="419">
        <v>0</v>
      </c>
      <c r="CZ373" s="419">
        <v>0</v>
      </c>
      <c r="DA373" s="419">
        <v>0</v>
      </c>
      <c r="DB373" s="419">
        <v>0</v>
      </c>
      <c r="DC373" s="419">
        <v>0</v>
      </c>
      <c r="DD373" s="419">
        <v>0</v>
      </c>
      <c r="DE373" s="419">
        <v>0</v>
      </c>
      <c r="DF373" s="419">
        <v>0</v>
      </c>
      <c r="DG373" s="419">
        <v>0</v>
      </c>
      <c r="DH373" s="419">
        <v>0</v>
      </c>
      <c r="DI373" s="419">
        <v>0</v>
      </c>
      <c r="DJ373" s="419">
        <v>0</v>
      </c>
    </row>
    <row r="374" spans="1:114" ht="16.7" hidden="1" customHeight="1">
      <c r="A374" s="423" t="s">
        <v>25</v>
      </c>
      <c r="B374" s="423">
        <v>2</v>
      </c>
      <c r="C374" s="418" t="s">
        <v>24</v>
      </c>
      <c r="D374" s="419">
        <v>0</v>
      </c>
      <c r="E374" s="419">
        <v>0</v>
      </c>
      <c r="F374" s="419">
        <v>117</v>
      </c>
      <c r="G374" s="419">
        <v>238</v>
      </c>
      <c r="H374" s="419">
        <v>362</v>
      </c>
      <c r="I374" s="419">
        <v>489</v>
      </c>
      <c r="J374" s="419">
        <v>620</v>
      </c>
      <c r="K374" s="419">
        <v>754</v>
      </c>
      <c r="L374" s="419">
        <v>892</v>
      </c>
      <c r="M374" s="419">
        <v>1033</v>
      </c>
      <c r="N374" s="419">
        <v>1178</v>
      </c>
      <c r="O374" s="419">
        <v>1327</v>
      </c>
      <c r="P374" s="419">
        <v>1480</v>
      </c>
      <c r="Q374" s="419">
        <v>1637</v>
      </c>
      <c r="R374" s="419">
        <v>1799</v>
      </c>
      <c r="S374" s="419">
        <v>1964</v>
      </c>
      <c r="T374" s="419">
        <v>2134</v>
      </c>
      <c r="U374" s="419">
        <v>2309</v>
      </c>
      <c r="V374" s="419">
        <v>2488</v>
      </c>
      <c r="W374" s="419">
        <v>2671</v>
      </c>
      <c r="X374" s="419">
        <v>2860</v>
      </c>
      <c r="Y374" s="419">
        <v>2935</v>
      </c>
      <c r="Z374" s="419">
        <v>3011</v>
      </c>
      <c r="AA374" s="419">
        <v>3088</v>
      </c>
      <c r="AB374" s="419">
        <v>3168</v>
      </c>
      <c r="AC374" s="419">
        <v>3249</v>
      </c>
      <c r="AD374" s="419">
        <v>3333</v>
      </c>
      <c r="AE374" s="419">
        <v>3418</v>
      </c>
      <c r="AF374" s="419">
        <v>3504</v>
      </c>
      <c r="AG374" s="419">
        <v>3593</v>
      </c>
      <c r="AH374" s="419">
        <v>3684</v>
      </c>
      <c r="AI374" s="419">
        <v>3776</v>
      </c>
      <c r="AJ374" s="419">
        <v>3871</v>
      </c>
      <c r="AK374" s="419">
        <v>3968</v>
      </c>
      <c r="AL374" s="419">
        <v>4068</v>
      </c>
      <c r="AM374" s="419">
        <v>4169</v>
      </c>
      <c r="AN374" s="419">
        <v>4273</v>
      </c>
      <c r="AO374" s="419">
        <v>4378</v>
      </c>
      <c r="AP374" s="419">
        <v>4485</v>
      </c>
      <c r="AQ374" s="419">
        <v>4595</v>
      </c>
      <c r="AR374" s="419">
        <v>4707</v>
      </c>
      <c r="AS374" s="419">
        <v>4821</v>
      </c>
      <c r="AT374" s="419">
        <v>4936</v>
      </c>
      <c r="AU374" s="419">
        <v>5053</v>
      </c>
      <c r="AV374" s="419">
        <v>5173</v>
      </c>
      <c r="AW374" s="419">
        <v>5294</v>
      </c>
      <c r="AX374" s="419">
        <v>5418</v>
      </c>
      <c r="AY374" s="419">
        <v>5541</v>
      </c>
      <c r="AZ374" s="419">
        <v>5666</v>
      </c>
      <c r="BA374" s="419">
        <v>5792</v>
      </c>
      <c r="BB374" s="419">
        <v>5920</v>
      </c>
      <c r="BC374" s="419">
        <v>6049</v>
      </c>
      <c r="BD374" s="419">
        <v>6176</v>
      </c>
      <c r="BE374" s="419">
        <v>6305</v>
      </c>
      <c r="BF374" s="419">
        <v>6434</v>
      </c>
      <c r="BG374" s="419">
        <v>6562</v>
      </c>
      <c r="BH374" s="419">
        <v>6691</v>
      </c>
      <c r="BI374" s="419">
        <v>6821</v>
      </c>
      <c r="BJ374" s="419">
        <v>6950</v>
      </c>
      <c r="BK374" s="419">
        <v>7079</v>
      </c>
      <c r="BL374" s="419">
        <v>7206</v>
      </c>
      <c r="BM374" s="419">
        <v>7332</v>
      </c>
      <c r="BN374" s="419">
        <v>7456</v>
      </c>
      <c r="BO374" s="419">
        <v>7579</v>
      </c>
      <c r="BP374" s="419">
        <v>7700</v>
      </c>
      <c r="BQ374" s="419">
        <v>7820</v>
      </c>
      <c r="BR374" s="419">
        <v>7937</v>
      </c>
      <c r="BS374" s="419">
        <v>8052</v>
      </c>
      <c r="BT374" s="419">
        <v>8164</v>
      </c>
      <c r="BU374" s="419">
        <v>8274</v>
      </c>
      <c r="BV374" s="419">
        <v>8380</v>
      </c>
      <c r="BW374" s="419">
        <v>8482</v>
      </c>
      <c r="BX374" s="419">
        <v>8581</v>
      </c>
      <c r="BY374" s="419">
        <v>8676</v>
      </c>
      <c r="BZ374" s="419">
        <v>8768</v>
      </c>
      <c r="CA374" s="419">
        <v>8855</v>
      </c>
      <c r="CB374" s="419">
        <v>8938</v>
      </c>
      <c r="CC374" s="419">
        <v>9017</v>
      </c>
      <c r="CD374" s="419">
        <v>9091</v>
      </c>
      <c r="CE374" s="419">
        <v>9162</v>
      </c>
      <c r="CF374" s="419">
        <v>9229</v>
      </c>
      <c r="CG374" s="419">
        <v>9292</v>
      </c>
      <c r="CH374" s="419">
        <v>9351</v>
      </c>
      <c r="CI374" s="419">
        <v>9407</v>
      </c>
      <c r="CJ374" s="419">
        <v>9459</v>
      </c>
      <c r="CK374" s="419">
        <v>9510</v>
      </c>
      <c r="CL374" s="419">
        <v>9560</v>
      </c>
      <c r="CM374" s="419">
        <v>9612</v>
      </c>
      <c r="CN374" s="419">
        <v>9665</v>
      </c>
      <c r="CO374" s="419">
        <v>9726</v>
      </c>
      <c r="CP374" s="419">
        <v>9815</v>
      </c>
      <c r="CQ374" s="419">
        <v>0</v>
      </c>
      <c r="CR374" s="419">
        <v>0</v>
      </c>
      <c r="CS374" s="419">
        <v>0</v>
      </c>
      <c r="CT374" s="419">
        <v>0</v>
      </c>
      <c r="CU374" s="419">
        <v>0</v>
      </c>
      <c r="CV374" s="419">
        <v>0</v>
      </c>
      <c r="CW374" s="419">
        <v>0</v>
      </c>
      <c r="CX374" s="419">
        <v>0</v>
      </c>
      <c r="CY374" s="419">
        <v>0</v>
      </c>
      <c r="CZ374" s="419">
        <v>0</v>
      </c>
      <c r="DA374" s="419">
        <v>0</v>
      </c>
      <c r="DB374" s="419">
        <v>0</v>
      </c>
      <c r="DC374" s="419">
        <v>0</v>
      </c>
      <c r="DD374" s="419">
        <v>0</v>
      </c>
      <c r="DE374" s="419">
        <v>0</v>
      </c>
      <c r="DF374" s="419">
        <v>0</v>
      </c>
      <c r="DG374" s="419">
        <v>0</v>
      </c>
      <c r="DH374" s="419">
        <v>0</v>
      </c>
      <c r="DI374" s="419">
        <v>0</v>
      </c>
      <c r="DJ374" s="419">
        <v>0</v>
      </c>
    </row>
    <row r="375" spans="1:114" ht="16.7" hidden="1" customHeight="1">
      <c r="A375" s="423" t="s">
        <v>25</v>
      </c>
      <c r="B375" s="423">
        <v>2</v>
      </c>
      <c r="C375" s="418" t="s">
        <v>25</v>
      </c>
      <c r="D375" s="419">
        <v>0</v>
      </c>
      <c r="E375" s="419">
        <v>0</v>
      </c>
      <c r="F375" s="419">
        <v>121</v>
      </c>
      <c r="G375" s="419">
        <v>244</v>
      </c>
      <c r="H375" s="419">
        <v>372</v>
      </c>
      <c r="I375" s="419">
        <v>502</v>
      </c>
      <c r="J375" s="419">
        <v>636</v>
      </c>
      <c r="K375" s="419">
        <v>774</v>
      </c>
      <c r="L375" s="419">
        <v>915</v>
      </c>
      <c r="M375" s="419">
        <v>1060</v>
      </c>
      <c r="N375" s="419">
        <v>1209</v>
      </c>
      <c r="O375" s="419">
        <v>1362</v>
      </c>
      <c r="P375" s="419">
        <v>1519</v>
      </c>
      <c r="Q375" s="419">
        <v>1680</v>
      </c>
      <c r="R375" s="419">
        <v>1846</v>
      </c>
      <c r="S375" s="419">
        <v>2015</v>
      </c>
      <c r="T375" s="419">
        <v>2190</v>
      </c>
      <c r="U375" s="419">
        <v>2369</v>
      </c>
      <c r="V375" s="419">
        <v>2552</v>
      </c>
      <c r="W375" s="419">
        <v>2741</v>
      </c>
      <c r="X375" s="419">
        <v>2935</v>
      </c>
      <c r="Y375" s="419">
        <v>3011</v>
      </c>
      <c r="Z375" s="419">
        <v>3088</v>
      </c>
      <c r="AA375" s="419">
        <v>3168</v>
      </c>
      <c r="AB375" s="419">
        <v>3249</v>
      </c>
      <c r="AC375" s="419">
        <v>3333</v>
      </c>
      <c r="AD375" s="419">
        <v>3418</v>
      </c>
      <c r="AE375" s="419">
        <v>3504</v>
      </c>
      <c r="AF375" s="419">
        <v>3593</v>
      </c>
      <c r="AG375" s="419">
        <v>3684</v>
      </c>
      <c r="AH375" s="419">
        <v>3776</v>
      </c>
      <c r="AI375" s="419">
        <v>3871</v>
      </c>
      <c r="AJ375" s="419">
        <v>3968</v>
      </c>
      <c r="AK375" s="419">
        <v>4068</v>
      </c>
      <c r="AL375" s="419">
        <v>4169</v>
      </c>
      <c r="AM375" s="419">
        <v>4273</v>
      </c>
      <c r="AN375" s="419">
        <v>4378</v>
      </c>
      <c r="AO375" s="419">
        <v>4485</v>
      </c>
      <c r="AP375" s="419">
        <v>4595</v>
      </c>
      <c r="AQ375" s="419">
        <v>4707</v>
      </c>
      <c r="AR375" s="419">
        <v>4821</v>
      </c>
      <c r="AS375" s="419">
        <v>4936</v>
      </c>
      <c r="AT375" s="419">
        <v>5053</v>
      </c>
      <c r="AU375" s="419">
        <v>5173</v>
      </c>
      <c r="AV375" s="419">
        <v>5294</v>
      </c>
      <c r="AW375" s="419">
        <v>5418</v>
      </c>
      <c r="AX375" s="419">
        <v>5541</v>
      </c>
      <c r="AY375" s="419">
        <v>5666</v>
      </c>
      <c r="AZ375" s="419">
        <v>5792</v>
      </c>
      <c r="BA375" s="419">
        <v>5920</v>
      </c>
      <c r="BB375" s="419">
        <v>6049</v>
      </c>
      <c r="BC375" s="419">
        <v>6176</v>
      </c>
      <c r="BD375" s="419">
        <v>6305</v>
      </c>
      <c r="BE375" s="419">
        <v>6434</v>
      </c>
      <c r="BF375" s="419">
        <v>6562</v>
      </c>
      <c r="BG375" s="419">
        <v>6691</v>
      </c>
      <c r="BH375" s="419">
        <v>6821</v>
      </c>
      <c r="BI375" s="419">
        <v>6950</v>
      </c>
      <c r="BJ375" s="419">
        <v>7079</v>
      </c>
      <c r="BK375" s="419">
        <v>7206</v>
      </c>
      <c r="BL375" s="419">
        <v>7332</v>
      </c>
      <c r="BM375" s="419">
        <v>7456</v>
      </c>
      <c r="BN375" s="419">
        <v>7579</v>
      </c>
      <c r="BO375" s="419">
        <v>7700</v>
      </c>
      <c r="BP375" s="419">
        <v>7820</v>
      </c>
      <c r="BQ375" s="419">
        <v>7937</v>
      </c>
      <c r="BR375" s="419">
        <v>8052</v>
      </c>
      <c r="BS375" s="419">
        <v>8164</v>
      </c>
      <c r="BT375" s="419">
        <v>8274</v>
      </c>
      <c r="BU375" s="419">
        <v>8380</v>
      </c>
      <c r="BV375" s="419">
        <v>8482</v>
      </c>
      <c r="BW375" s="419">
        <v>8581</v>
      </c>
      <c r="BX375" s="419">
        <v>8676</v>
      </c>
      <c r="BY375" s="419">
        <v>8768</v>
      </c>
      <c r="BZ375" s="419">
        <v>8855</v>
      </c>
      <c r="CA375" s="419">
        <v>8938</v>
      </c>
      <c r="CB375" s="419">
        <v>9017</v>
      </c>
      <c r="CC375" s="419">
        <v>9091</v>
      </c>
      <c r="CD375" s="419">
        <v>9162</v>
      </c>
      <c r="CE375" s="419">
        <v>9229</v>
      </c>
      <c r="CF375" s="419">
        <v>9292</v>
      </c>
      <c r="CG375" s="419">
        <v>9351</v>
      </c>
      <c r="CH375" s="419">
        <v>9407</v>
      </c>
      <c r="CI375" s="419">
        <v>9459</v>
      </c>
      <c r="CJ375" s="419">
        <v>9510</v>
      </c>
      <c r="CK375" s="419">
        <v>9560</v>
      </c>
      <c r="CL375" s="419">
        <v>9612</v>
      </c>
      <c r="CM375" s="419">
        <v>9665</v>
      </c>
      <c r="CN375" s="419">
        <v>9726</v>
      </c>
      <c r="CO375" s="419">
        <v>9815</v>
      </c>
      <c r="CP375" s="419">
        <v>0</v>
      </c>
      <c r="CQ375" s="419">
        <v>0</v>
      </c>
      <c r="CR375" s="419">
        <v>0</v>
      </c>
      <c r="CS375" s="419">
        <v>0</v>
      </c>
      <c r="CT375" s="419">
        <v>0</v>
      </c>
      <c r="CU375" s="419">
        <v>0</v>
      </c>
      <c r="CV375" s="419">
        <v>0</v>
      </c>
      <c r="CW375" s="419">
        <v>0</v>
      </c>
      <c r="CX375" s="419">
        <v>0</v>
      </c>
      <c r="CY375" s="419">
        <v>0</v>
      </c>
      <c r="CZ375" s="419">
        <v>0</v>
      </c>
      <c r="DA375" s="419">
        <v>0</v>
      </c>
      <c r="DB375" s="419">
        <v>0</v>
      </c>
      <c r="DC375" s="419">
        <v>0</v>
      </c>
      <c r="DD375" s="419">
        <v>0</v>
      </c>
      <c r="DE375" s="419">
        <v>0</v>
      </c>
      <c r="DF375" s="419">
        <v>0</v>
      </c>
      <c r="DG375" s="419">
        <v>0</v>
      </c>
      <c r="DH375" s="419">
        <v>0</v>
      </c>
      <c r="DI375" s="419">
        <v>0</v>
      </c>
      <c r="DJ375" s="419">
        <v>0</v>
      </c>
    </row>
    <row r="376" spans="1:114" ht="16.7" hidden="1" customHeight="1">
      <c r="A376" s="423" t="s">
        <v>25</v>
      </c>
      <c r="B376" s="423">
        <v>2</v>
      </c>
      <c r="C376" s="418" t="s">
        <v>26</v>
      </c>
      <c r="D376" s="419">
        <v>0</v>
      </c>
      <c r="E376" s="419">
        <v>0</v>
      </c>
      <c r="F376" s="419">
        <v>124</v>
      </c>
      <c r="G376" s="419">
        <v>251</v>
      </c>
      <c r="H376" s="419">
        <v>381</v>
      </c>
      <c r="I376" s="419">
        <v>515</v>
      </c>
      <c r="J376" s="419">
        <v>653</v>
      </c>
      <c r="K376" s="419">
        <v>794</v>
      </c>
      <c r="L376" s="419">
        <v>939</v>
      </c>
      <c r="M376" s="419">
        <v>1088</v>
      </c>
      <c r="N376" s="419">
        <v>1241</v>
      </c>
      <c r="O376" s="419">
        <v>1398</v>
      </c>
      <c r="P376" s="419">
        <v>1559</v>
      </c>
      <c r="Q376" s="419">
        <v>1724</v>
      </c>
      <c r="R376" s="419">
        <v>1894</v>
      </c>
      <c r="S376" s="419">
        <v>2068</v>
      </c>
      <c r="T376" s="419">
        <v>2247</v>
      </c>
      <c r="U376" s="419">
        <v>2430</v>
      </c>
      <c r="V376" s="419">
        <v>2619</v>
      </c>
      <c r="W376" s="419">
        <v>2812</v>
      </c>
      <c r="X376" s="419">
        <v>3011</v>
      </c>
      <c r="Y376" s="419">
        <v>3088</v>
      </c>
      <c r="Z376" s="419">
        <v>3168</v>
      </c>
      <c r="AA376" s="419">
        <v>3249</v>
      </c>
      <c r="AB376" s="419">
        <v>3333</v>
      </c>
      <c r="AC376" s="419">
        <v>3418</v>
      </c>
      <c r="AD376" s="419">
        <v>3504</v>
      </c>
      <c r="AE376" s="419">
        <v>3593</v>
      </c>
      <c r="AF376" s="419">
        <v>3684</v>
      </c>
      <c r="AG376" s="419">
        <v>3776</v>
      </c>
      <c r="AH376" s="419">
        <v>3871</v>
      </c>
      <c r="AI376" s="419">
        <v>3968</v>
      </c>
      <c r="AJ376" s="419">
        <v>4068</v>
      </c>
      <c r="AK376" s="419">
        <v>4169</v>
      </c>
      <c r="AL376" s="419">
        <v>4273</v>
      </c>
      <c r="AM376" s="419">
        <v>4378</v>
      </c>
      <c r="AN376" s="419">
        <v>4485</v>
      </c>
      <c r="AO376" s="419">
        <v>4595</v>
      </c>
      <c r="AP376" s="419">
        <v>4707</v>
      </c>
      <c r="AQ376" s="419">
        <v>4821</v>
      </c>
      <c r="AR376" s="419">
        <v>4936</v>
      </c>
      <c r="AS376" s="419">
        <v>5053</v>
      </c>
      <c r="AT376" s="419">
        <v>5173</v>
      </c>
      <c r="AU376" s="419">
        <v>5294</v>
      </c>
      <c r="AV376" s="419">
        <v>5418</v>
      </c>
      <c r="AW376" s="419">
        <v>5541</v>
      </c>
      <c r="AX376" s="419">
        <v>5666</v>
      </c>
      <c r="AY376" s="419">
        <v>5792</v>
      </c>
      <c r="AZ376" s="419">
        <v>5920</v>
      </c>
      <c r="BA376" s="419">
        <v>6049</v>
      </c>
      <c r="BB376" s="419">
        <v>6176</v>
      </c>
      <c r="BC376" s="419">
        <v>6305</v>
      </c>
      <c r="BD376" s="419">
        <v>6434</v>
      </c>
      <c r="BE376" s="419">
        <v>6562</v>
      </c>
      <c r="BF376" s="419">
        <v>6691</v>
      </c>
      <c r="BG376" s="419">
        <v>6821</v>
      </c>
      <c r="BH376" s="419">
        <v>6950</v>
      </c>
      <c r="BI376" s="419">
        <v>7079</v>
      </c>
      <c r="BJ376" s="419">
        <v>7206</v>
      </c>
      <c r="BK376" s="419">
        <v>7332</v>
      </c>
      <c r="BL376" s="419">
        <v>7456</v>
      </c>
      <c r="BM376" s="419">
        <v>7579</v>
      </c>
      <c r="BN376" s="419">
        <v>7700</v>
      </c>
      <c r="BO376" s="419">
        <v>7820</v>
      </c>
      <c r="BP376" s="419">
        <v>7937</v>
      </c>
      <c r="BQ376" s="419">
        <v>8052</v>
      </c>
      <c r="BR376" s="419">
        <v>8164</v>
      </c>
      <c r="BS376" s="419">
        <v>8274</v>
      </c>
      <c r="BT376" s="419">
        <v>8380</v>
      </c>
      <c r="BU376" s="419">
        <v>8482</v>
      </c>
      <c r="BV376" s="419">
        <v>8581</v>
      </c>
      <c r="BW376" s="419">
        <v>8676</v>
      </c>
      <c r="BX376" s="419">
        <v>8768</v>
      </c>
      <c r="BY376" s="419">
        <v>8855</v>
      </c>
      <c r="BZ376" s="419">
        <v>8938</v>
      </c>
      <c r="CA376" s="419">
        <v>9017</v>
      </c>
      <c r="CB376" s="419">
        <v>9091</v>
      </c>
      <c r="CC376" s="419">
        <v>9162</v>
      </c>
      <c r="CD376" s="419">
        <v>9229</v>
      </c>
      <c r="CE376" s="419">
        <v>9292</v>
      </c>
      <c r="CF376" s="419">
        <v>9351</v>
      </c>
      <c r="CG376" s="419">
        <v>9407</v>
      </c>
      <c r="CH376" s="419">
        <v>9459</v>
      </c>
      <c r="CI376" s="419">
        <v>9510</v>
      </c>
      <c r="CJ376" s="419">
        <v>9560</v>
      </c>
      <c r="CK376" s="419">
        <v>9612</v>
      </c>
      <c r="CL376" s="419">
        <v>9665</v>
      </c>
      <c r="CM376" s="419">
        <v>9726</v>
      </c>
      <c r="CN376" s="419">
        <v>9815</v>
      </c>
      <c r="CO376" s="419">
        <v>0</v>
      </c>
      <c r="CP376" s="419">
        <v>0</v>
      </c>
      <c r="CQ376" s="419">
        <v>0</v>
      </c>
      <c r="CR376" s="419">
        <v>0</v>
      </c>
      <c r="CS376" s="419">
        <v>0</v>
      </c>
      <c r="CT376" s="419">
        <v>0</v>
      </c>
      <c r="CU376" s="419">
        <v>0</v>
      </c>
      <c r="CV376" s="419">
        <v>0</v>
      </c>
      <c r="CW376" s="419">
        <v>0</v>
      </c>
      <c r="CX376" s="419">
        <v>0</v>
      </c>
      <c r="CY376" s="419">
        <v>0</v>
      </c>
      <c r="CZ376" s="419">
        <v>0</v>
      </c>
      <c r="DA376" s="419">
        <v>0</v>
      </c>
      <c r="DB376" s="419">
        <v>0</v>
      </c>
      <c r="DC376" s="419">
        <v>0</v>
      </c>
      <c r="DD376" s="419">
        <v>0</v>
      </c>
      <c r="DE376" s="419">
        <v>0</v>
      </c>
      <c r="DF376" s="419">
        <v>0</v>
      </c>
      <c r="DG376" s="419">
        <v>0</v>
      </c>
      <c r="DH376" s="419">
        <v>0</v>
      </c>
      <c r="DI376" s="419">
        <v>0</v>
      </c>
      <c r="DJ376" s="419">
        <v>0</v>
      </c>
    </row>
    <row r="377" spans="1:114" ht="16.7" hidden="1" customHeight="1">
      <c r="A377" s="423" t="s">
        <v>25</v>
      </c>
      <c r="B377" s="423">
        <v>2</v>
      </c>
      <c r="C377" s="418" t="s">
        <v>27</v>
      </c>
      <c r="D377" s="419">
        <v>0</v>
      </c>
      <c r="E377" s="419">
        <v>0</v>
      </c>
      <c r="F377" s="419">
        <v>127</v>
      </c>
      <c r="G377" s="419">
        <v>258</v>
      </c>
      <c r="H377" s="419">
        <v>391</v>
      </c>
      <c r="I377" s="419">
        <v>529</v>
      </c>
      <c r="J377" s="419">
        <v>670</v>
      </c>
      <c r="K377" s="419">
        <v>815</v>
      </c>
      <c r="L377" s="419">
        <v>964</v>
      </c>
      <c r="M377" s="419">
        <v>1116</v>
      </c>
      <c r="N377" s="419">
        <v>1273</v>
      </c>
      <c r="O377" s="419">
        <v>1434</v>
      </c>
      <c r="P377" s="419">
        <v>1599</v>
      </c>
      <c r="Q377" s="419">
        <v>1769</v>
      </c>
      <c r="R377" s="419">
        <v>1943</v>
      </c>
      <c r="S377" s="419">
        <v>2122</v>
      </c>
      <c r="T377" s="419">
        <v>2305</v>
      </c>
      <c r="U377" s="419">
        <v>2494</v>
      </c>
      <c r="V377" s="419">
        <v>2687</v>
      </c>
      <c r="W377" s="419">
        <v>2885</v>
      </c>
      <c r="X377" s="419">
        <v>3088</v>
      </c>
      <c r="Y377" s="419">
        <v>3168</v>
      </c>
      <c r="Z377" s="419">
        <v>3249</v>
      </c>
      <c r="AA377" s="419">
        <v>3333</v>
      </c>
      <c r="AB377" s="419">
        <v>3418</v>
      </c>
      <c r="AC377" s="419">
        <v>3504</v>
      </c>
      <c r="AD377" s="419">
        <v>3593</v>
      </c>
      <c r="AE377" s="419">
        <v>3684</v>
      </c>
      <c r="AF377" s="419">
        <v>3776</v>
      </c>
      <c r="AG377" s="419">
        <v>3871</v>
      </c>
      <c r="AH377" s="419">
        <v>3968</v>
      </c>
      <c r="AI377" s="419">
        <v>4068</v>
      </c>
      <c r="AJ377" s="419">
        <v>4169</v>
      </c>
      <c r="AK377" s="419">
        <v>4273</v>
      </c>
      <c r="AL377" s="419">
        <v>4378</v>
      </c>
      <c r="AM377" s="419">
        <v>4485</v>
      </c>
      <c r="AN377" s="419">
        <v>4595</v>
      </c>
      <c r="AO377" s="419">
        <v>4707</v>
      </c>
      <c r="AP377" s="419">
        <v>4821</v>
      </c>
      <c r="AQ377" s="419">
        <v>4936</v>
      </c>
      <c r="AR377" s="419">
        <v>5053</v>
      </c>
      <c r="AS377" s="419">
        <v>5173</v>
      </c>
      <c r="AT377" s="419">
        <v>5294</v>
      </c>
      <c r="AU377" s="419">
        <v>5418</v>
      </c>
      <c r="AV377" s="419">
        <v>5541</v>
      </c>
      <c r="AW377" s="419">
        <v>5666</v>
      </c>
      <c r="AX377" s="419">
        <v>5792</v>
      </c>
      <c r="AY377" s="419">
        <v>5920</v>
      </c>
      <c r="AZ377" s="419">
        <v>6049</v>
      </c>
      <c r="BA377" s="419">
        <v>6176</v>
      </c>
      <c r="BB377" s="419">
        <v>6305</v>
      </c>
      <c r="BC377" s="419">
        <v>6434</v>
      </c>
      <c r="BD377" s="419">
        <v>6562</v>
      </c>
      <c r="BE377" s="419">
        <v>6691</v>
      </c>
      <c r="BF377" s="419">
        <v>6821</v>
      </c>
      <c r="BG377" s="419">
        <v>6950</v>
      </c>
      <c r="BH377" s="419">
        <v>7079</v>
      </c>
      <c r="BI377" s="419">
        <v>7206</v>
      </c>
      <c r="BJ377" s="419">
        <v>7332</v>
      </c>
      <c r="BK377" s="419">
        <v>7456</v>
      </c>
      <c r="BL377" s="419">
        <v>7579</v>
      </c>
      <c r="BM377" s="419">
        <v>7700</v>
      </c>
      <c r="BN377" s="419">
        <v>7820</v>
      </c>
      <c r="BO377" s="419">
        <v>7937</v>
      </c>
      <c r="BP377" s="419">
        <v>8052</v>
      </c>
      <c r="BQ377" s="419">
        <v>8164</v>
      </c>
      <c r="BR377" s="419">
        <v>8274</v>
      </c>
      <c r="BS377" s="419">
        <v>8380</v>
      </c>
      <c r="BT377" s="419">
        <v>8482</v>
      </c>
      <c r="BU377" s="419">
        <v>8581</v>
      </c>
      <c r="BV377" s="419">
        <v>8676</v>
      </c>
      <c r="BW377" s="419">
        <v>8768</v>
      </c>
      <c r="BX377" s="419">
        <v>8855</v>
      </c>
      <c r="BY377" s="419">
        <v>8938</v>
      </c>
      <c r="BZ377" s="419">
        <v>9017</v>
      </c>
      <c r="CA377" s="419">
        <v>9091</v>
      </c>
      <c r="CB377" s="419">
        <v>9162</v>
      </c>
      <c r="CC377" s="419">
        <v>9229</v>
      </c>
      <c r="CD377" s="419">
        <v>9292</v>
      </c>
      <c r="CE377" s="419">
        <v>9351</v>
      </c>
      <c r="CF377" s="419">
        <v>9407</v>
      </c>
      <c r="CG377" s="419">
        <v>9459</v>
      </c>
      <c r="CH377" s="419">
        <v>9510</v>
      </c>
      <c r="CI377" s="419">
        <v>9560</v>
      </c>
      <c r="CJ377" s="419">
        <v>9612</v>
      </c>
      <c r="CK377" s="419">
        <v>9665</v>
      </c>
      <c r="CL377" s="419">
        <v>9726</v>
      </c>
      <c r="CM377" s="419">
        <v>9815</v>
      </c>
      <c r="CN377" s="419">
        <v>0</v>
      </c>
      <c r="CO377" s="419">
        <v>0</v>
      </c>
      <c r="CP377" s="419">
        <v>0</v>
      </c>
      <c r="CQ377" s="419">
        <v>0</v>
      </c>
      <c r="CR377" s="419">
        <v>0</v>
      </c>
      <c r="CS377" s="419">
        <v>0</v>
      </c>
      <c r="CT377" s="419">
        <v>0</v>
      </c>
      <c r="CU377" s="419">
        <v>0</v>
      </c>
      <c r="CV377" s="419">
        <v>0</v>
      </c>
      <c r="CW377" s="419">
        <v>0</v>
      </c>
      <c r="CX377" s="419">
        <v>0</v>
      </c>
      <c r="CY377" s="419">
        <v>0</v>
      </c>
      <c r="CZ377" s="419">
        <v>0</v>
      </c>
      <c r="DA377" s="419">
        <v>0</v>
      </c>
      <c r="DB377" s="419">
        <v>0</v>
      </c>
      <c r="DC377" s="419">
        <v>0</v>
      </c>
      <c r="DD377" s="419">
        <v>0</v>
      </c>
      <c r="DE377" s="419">
        <v>0</v>
      </c>
      <c r="DF377" s="419">
        <v>0</v>
      </c>
      <c r="DG377" s="419">
        <v>0</v>
      </c>
      <c r="DH377" s="419">
        <v>0</v>
      </c>
      <c r="DI377" s="419">
        <v>0</v>
      </c>
      <c r="DJ377" s="419">
        <v>0</v>
      </c>
    </row>
    <row r="378" spans="1:114" ht="16.7" hidden="1" customHeight="1">
      <c r="A378" s="423" t="s">
        <v>25</v>
      </c>
      <c r="B378" s="423">
        <v>2</v>
      </c>
      <c r="C378" s="418" t="s">
        <v>28</v>
      </c>
      <c r="D378" s="419">
        <v>0</v>
      </c>
      <c r="E378" s="419">
        <v>0</v>
      </c>
      <c r="F378" s="419">
        <v>130</v>
      </c>
      <c r="G378" s="419">
        <v>264</v>
      </c>
      <c r="H378" s="419">
        <v>402</v>
      </c>
      <c r="I378" s="419">
        <v>543</v>
      </c>
      <c r="J378" s="419">
        <v>687</v>
      </c>
      <c r="K378" s="419">
        <v>836</v>
      </c>
      <c r="L378" s="419">
        <v>989</v>
      </c>
      <c r="M378" s="419">
        <v>1146</v>
      </c>
      <c r="N378" s="419">
        <v>1306</v>
      </c>
      <c r="O378" s="419">
        <v>1472</v>
      </c>
      <c r="P378" s="419">
        <v>1641</v>
      </c>
      <c r="Q378" s="419">
        <v>1815</v>
      </c>
      <c r="R378" s="419">
        <v>1994</v>
      </c>
      <c r="S378" s="419">
        <v>2177</v>
      </c>
      <c r="T378" s="419">
        <v>2365</v>
      </c>
      <c r="U378" s="419">
        <v>2558</v>
      </c>
      <c r="V378" s="419">
        <v>2756</v>
      </c>
      <c r="W378" s="419">
        <v>2959</v>
      </c>
      <c r="X378" s="419">
        <v>3168</v>
      </c>
      <c r="Y378" s="419">
        <v>3249</v>
      </c>
      <c r="Z378" s="419">
        <v>3333</v>
      </c>
      <c r="AA378" s="419">
        <v>3418</v>
      </c>
      <c r="AB378" s="419">
        <v>3504</v>
      </c>
      <c r="AC378" s="419">
        <v>3593</v>
      </c>
      <c r="AD378" s="419">
        <v>3684</v>
      </c>
      <c r="AE378" s="419">
        <v>3776</v>
      </c>
      <c r="AF378" s="419">
        <v>3871</v>
      </c>
      <c r="AG378" s="419">
        <v>3968</v>
      </c>
      <c r="AH378" s="419">
        <v>4068</v>
      </c>
      <c r="AI378" s="419">
        <v>4169</v>
      </c>
      <c r="AJ378" s="419">
        <v>4273</v>
      </c>
      <c r="AK378" s="419">
        <v>4378</v>
      </c>
      <c r="AL378" s="419">
        <v>4485</v>
      </c>
      <c r="AM378" s="419">
        <v>4595</v>
      </c>
      <c r="AN378" s="419">
        <v>4707</v>
      </c>
      <c r="AO378" s="419">
        <v>4821</v>
      </c>
      <c r="AP378" s="419">
        <v>4936</v>
      </c>
      <c r="AQ378" s="419">
        <v>5053</v>
      </c>
      <c r="AR378" s="419">
        <v>5173</v>
      </c>
      <c r="AS378" s="419">
        <v>5294</v>
      </c>
      <c r="AT378" s="419">
        <v>5418</v>
      </c>
      <c r="AU378" s="419">
        <v>5541</v>
      </c>
      <c r="AV378" s="419">
        <v>5666</v>
      </c>
      <c r="AW378" s="419">
        <v>5792</v>
      </c>
      <c r="AX378" s="419">
        <v>5920</v>
      </c>
      <c r="AY378" s="419">
        <v>6049</v>
      </c>
      <c r="AZ378" s="419">
        <v>6176</v>
      </c>
      <c r="BA378" s="419">
        <v>6305</v>
      </c>
      <c r="BB378" s="419">
        <v>6434</v>
      </c>
      <c r="BC378" s="419">
        <v>6562</v>
      </c>
      <c r="BD378" s="419">
        <v>6691</v>
      </c>
      <c r="BE378" s="419">
        <v>6821</v>
      </c>
      <c r="BF378" s="419">
        <v>6950</v>
      </c>
      <c r="BG378" s="419">
        <v>7079</v>
      </c>
      <c r="BH378" s="419">
        <v>7206</v>
      </c>
      <c r="BI378" s="419">
        <v>7332</v>
      </c>
      <c r="BJ378" s="419">
        <v>7456</v>
      </c>
      <c r="BK378" s="419">
        <v>7579</v>
      </c>
      <c r="BL378" s="419">
        <v>7700</v>
      </c>
      <c r="BM378" s="419">
        <v>7820</v>
      </c>
      <c r="BN378" s="419">
        <v>7937</v>
      </c>
      <c r="BO378" s="419">
        <v>8052</v>
      </c>
      <c r="BP378" s="419">
        <v>8164</v>
      </c>
      <c r="BQ378" s="419">
        <v>8274</v>
      </c>
      <c r="BR378" s="419">
        <v>8380</v>
      </c>
      <c r="BS378" s="419">
        <v>8482</v>
      </c>
      <c r="BT378" s="419">
        <v>8581</v>
      </c>
      <c r="BU378" s="419">
        <v>8676</v>
      </c>
      <c r="BV378" s="419">
        <v>8768</v>
      </c>
      <c r="BW378" s="419">
        <v>8855</v>
      </c>
      <c r="BX378" s="419">
        <v>8938</v>
      </c>
      <c r="BY378" s="419">
        <v>9017</v>
      </c>
      <c r="BZ378" s="419">
        <v>9091</v>
      </c>
      <c r="CA378" s="419">
        <v>9162</v>
      </c>
      <c r="CB378" s="419">
        <v>9229</v>
      </c>
      <c r="CC378" s="419">
        <v>9292</v>
      </c>
      <c r="CD378" s="419">
        <v>9351</v>
      </c>
      <c r="CE378" s="419">
        <v>9407</v>
      </c>
      <c r="CF378" s="419">
        <v>9459</v>
      </c>
      <c r="CG378" s="419">
        <v>9510</v>
      </c>
      <c r="CH378" s="419">
        <v>9560</v>
      </c>
      <c r="CI378" s="419">
        <v>9612</v>
      </c>
      <c r="CJ378" s="419">
        <v>9665</v>
      </c>
      <c r="CK378" s="419">
        <v>9726</v>
      </c>
      <c r="CL378" s="419">
        <v>9815</v>
      </c>
      <c r="CM378" s="419">
        <v>0</v>
      </c>
      <c r="CN378" s="419">
        <v>0</v>
      </c>
      <c r="CO378" s="419">
        <v>0</v>
      </c>
      <c r="CP378" s="419">
        <v>0</v>
      </c>
      <c r="CQ378" s="419">
        <v>0</v>
      </c>
      <c r="CR378" s="419">
        <v>0</v>
      </c>
      <c r="CS378" s="419">
        <v>0</v>
      </c>
      <c r="CT378" s="419">
        <v>0</v>
      </c>
      <c r="CU378" s="419">
        <v>0</v>
      </c>
      <c r="CV378" s="419">
        <v>0</v>
      </c>
      <c r="CW378" s="419">
        <v>0</v>
      </c>
      <c r="CX378" s="419">
        <v>0</v>
      </c>
      <c r="CY378" s="419">
        <v>0</v>
      </c>
      <c r="CZ378" s="419">
        <v>0</v>
      </c>
      <c r="DA378" s="419">
        <v>0</v>
      </c>
      <c r="DB378" s="419">
        <v>0</v>
      </c>
      <c r="DC378" s="419">
        <v>0</v>
      </c>
      <c r="DD378" s="419">
        <v>0</v>
      </c>
      <c r="DE378" s="419">
        <v>0</v>
      </c>
      <c r="DF378" s="419">
        <v>0</v>
      </c>
      <c r="DG378" s="419">
        <v>0</v>
      </c>
      <c r="DH378" s="419">
        <v>0</v>
      </c>
      <c r="DI378" s="419">
        <v>0</v>
      </c>
      <c r="DJ378" s="419">
        <v>0</v>
      </c>
    </row>
    <row r="379" spans="1:114" ht="16.7" hidden="1" customHeight="1">
      <c r="A379" s="423" t="s">
        <v>25</v>
      </c>
      <c r="B379" s="423">
        <v>2</v>
      </c>
      <c r="C379" s="418" t="s">
        <v>29</v>
      </c>
      <c r="D379" s="419">
        <v>0</v>
      </c>
      <c r="E379" s="419">
        <v>0</v>
      </c>
      <c r="F379" s="419">
        <v>134</v>
      </c>
      <c r="G379" s="419">
        <v>271</v>
      </c>
      <c r="H379" s="419">
        <v>412</v>
      </c>
      <c r="I379" s="419">
        <v>557</v>
      </c>
      <c r="J379" s="419">
        <v>705</v>
      </c>
      <c r="K379" s="419">
        <v>858</v>
      </c>
      <c r="L379" s="419">
        <v>1015</v>
      </c>
      <c r="M379" s="419">
        <v>1175</v>
      </c>
      <c r="N379" s="419">
        <v>1340</v>
      </c>
      <c r="O379" s="419">
        <v>1510</v>
      </c>
      <c r="P379" s="419">
        <v>1684</v>
      </c>
      <c r="Q379" s="419">
        <v>1862</v>
      </c>
      <c r="R379" s="419">
        <v>2045</v>
      </c>
      <c r="S379" s="419">
        <v>2233</v>
      </c>
      <c r="T379" s="419">
        <v>2426</v>
      </c>
      <c r="U379" s="419">
        <v>2624</v>
      </c>
      <c r="V379" s="419">
        <v>2827</v>
      </c>
      <c r="W379" s="419">
        <v>3036</v>
      </c>
      <c r="X379" s="419">
        <v>3249</v>
      </c>
      <c r="Y379" s="419">
        <v>3333</v>
      </c>
      <c r="Z379" s="419">
        <v>3418</v>
      </c>
      <c r="AA379" s="419">
        <v>3504</v>
      </c>
      <c r="AB379" s="419">
        <v>3593</v>
      </c>
      <c r="AC379" s="419">
        <v>3684</v>
      </c>
      <c r="AD379" s="419">
        <v>3776</v>
      </c>
      <c r="AE379" s="419">
        <v>3871</v>
      </c>
      <c r="AF379" s="419">
        <v>3968</v>
      </c>
      <c r="AG379" s="419">
        <v>4068</v>
      </c>
      <c r="AH379" s="419">
        <v>4169</v>
      </c>
      <c r="AI379" s="419">
        <v>4273</v>
      </c>
      <c r="AJ379" s="419">
        <v>4378</v>
      </c>
      <c r="AK379" s="419">
        <v>4485</v>
      </c>
      <c r="AL379" s="419">
        <v>4595</v>
      </c>
      <c r="AM379" s="419">
        <v>4707</v>
      </c>
      <c r="AN379" s="419">
        <v>4821</v>
      </c>
      <c r="AO379" s="419">
        <v>4936</v>
      </c>
      <c r="AP379" s="419">
        <v>5053</v>
      </c>
      <c r="AQ379" s="419">
        <v>5173</v>
      </c>
      <c r="AR379" s="419">
        <v>5294</v>
      </c>
      <c r="AS379" s="419">
        <v>5418</v>
      </c>
      <c r="AT379" s="419">
        <v>5541</v>
      </c>
      <c r="AU379" s="419">
        <v>5666</v>
      </c>
      <c r="AV379" s="419">
        <v>5792</v>
      </c>
      <c r="AW379" s="419">
        <v>5920</v>
      </c>
      <c r="AX379" s="419">
        <v>6049</v>
      </c>
      <c r="AY379" s="419">
        <v>6176</v>
      </c>
      <c r="AZ379" s="419">
        <v>6305</v>
      </c>
      <c r="BA379" s="419">
        <v>6434</v>
      </c>
      <c r="BB379" s="419">
        <v>6562</v>
      </c>
      <c r="BC379" s="419">
        <v>6691</v>
      </c>
      <c r="BD379" s="419">
        <v>6821</v>
      </c>
      <c r="BE379" s="419">
        <v>6950</v>
      </c>
      <c r="BF379" s="419">
        <v>7079</v>
      </c>
      <c r="BG379" s="419">
        <v>7206</v>
      </c>
      <c r="BH379" s="419">
        <v>7332</v>
      </c>
      <c r="BI379" s="419">
        <v>7456</v>
      </c>
      <c r="BJ379" s="419">
        <v>7579</v>
      </c>
      <c r="BK379" s="419">
        <v>7700</v>
      </c>
      <c r="BL379" s="419">
        <v>7820</v>
      </c>
      <c r="BM379" s="419">
        <v>7937</v>
      </c>
      <c r="BN379" s="419">
        <v>8052</v>
      </c>
      <c r="BO379" s="419">
        <v>8164</v>
      </c>
      <c r="BP379" s="419">
        <v>8274</v>
      </c>
      <c r="BQ379" s="419">
        <v>8380</v>
      </c>
      <c r="BR379" s="419">
        <v>8482</v>
      </c>
      <c r="BS379" s="419">
        <v>8581</v>
      </c>
      <c r="BT379" s="419">
        <v>8676</v>
      </c>
      <c r="BU379" s="419">
        <v>8768</v>
      </c>
      <c r="BV379" s="419">
        <v>8855</v>
      </c>
      <c r="BW379" s="419">
        <v>8938</v>
      </c>
      <c r="BX379" s="419">
        <v>9017</v>
      </c>
      <c r="BY379" s="419">
        <v>9091</v>
      </c>
      <c r="BZ379" s="419">
        <v>9162</v>
      </c>
      <c r="CA379" s="419">
        <v>9229</v>
      </c>
      <c r="CB379" s="419">
        <v>9292</v>
      </c>
      <c r="CC379" s="419">
        <v>9351</v>
      </c>
      <c r="CD379" s="419">
        <v>9407</v>
      </c>
      <c r="CE379" s="419">
        <v>9459</v>
      </c>
      <c r="CF379" s="419">
        <v>9510</v>
      </c>
      <c r="CG379" s="419">
        <v>9560</v>
      </c>
      <c r="CH379" s="419">
        <v>9612</v>
      </c>
      <c r="CI379" s="419">
        <v>9665</v>
      </c>
      <c r="CJ379" s="419">
        <v>9726</v>
      </c>
      <c r="CK379" s="419">
        <v>9815</v>
      </c>
      <c r="CL379" s="419">
        <v>0</v>
      </c>
      <c r="CM379" s="419">
        <v>0</v>
      </c>
      <c r="CN379" s="419">
        <v>0</v>
      </c>
      <c r="CO379" s="419">
        <v>0</v>
      </c>
      <c r="CP379" s="419">
        <v>0</v>
      </c>
      <c r="CQ379" s="419">
        <v>0</v>
      </c>
      <c r="CR379" s="419">
        <v>0</v>
      </c>
      <c r="CS379" s="419">
        <v>0</v>
      </c>
      <c r="CT379" s="419">
        <v>0</v>
      </c>
      <c r="CU379" s="419">
        <v>0</v>
      </c>
      <c r="CV379" s="419">
        <v>0</v>
      </c>
      <c r="CW379" s="419">
        <v>0</v>
      </c>
      <c r="CX379" s="419">
        <v>0</v>
      </c>
      <c r="CY379" s="419">
        <v>0</v>
      </c>
      <c r="CZ379" s="419">
        <v>0</v>
      </c>
      <c r="DA379" s="419">
        <v>0</v>
      </c>
      <c r="DB379" s="419">
        <v>0</v>
      </c>
      <c r="DC379" s="419">
        <v>0</v>
      </c>
      <c r="DD379" s="419">
        <v>0</v>
      </c>
      <c r="DE379" s="419">
        <v>0</v>
      </c>
      <c r="DF379" s="419">
        <v>0</v>
      </c>
      <c r="DG379" s="419">
        <v>0</v>
      </c>
      <c r="DH379" s="419">
        <v>0</v>
      </c>
      <c r="DI379" s="419">
        <v>0</v>
      </c>
      <c r="DJ379" s="419">
        <v>0</v>
      </c>
    </row>
    <row r="380" spans="1:114" ht="16.7" hidden="1" customHeight="1">
      <c r="A380" s="423" t="s">
        <v>25</v>
      </c>
      <c r="B380" s="423">
        <v>2</v>
      </c>
      <c r="C380" s="418" t="s">
        <v>30</v>
      </c>
      <c r="D380" s="419">
        <v>0</v>
      </c>
      <c r="E380" s="419">
        <v>0</v>
      </c>
      <c r="F380" s="419">
        <v>137</v>
      </c>
      <c r="G380" s="419">
        <v>278</v>
      </c>
      <c r="H380" s="419">
        <v>423</v>
      </c>
      <c r="I380" s="419">
        <v>571</v>
      </c>
      <c r="J380" s="419">
        <v>724</v>
      </c>
      <c r="K380" s="419">
        <v>880</v>
      </c>
      <c r="L380" s="419">
        <v>1041</v>
      </c>
      <c r="M380" s="419">
        <v>1206</v>
      </c>
      <c r="N380" s="419">
        <v>1375</v>
      </c>
      <c r="O380" s="419">
        <v>1549</v>
      </c>
      <c r="P380" s="419">
        <v>1727</v>
      </c>
      <c r="Q380" s="419">
        <v>1910</v>
      </c>
      <c r="R380" s="419">
        <v>2098</v>
      </c>
      <c r="S380" s="419">
        <v>2291</v>
      </c>
      <c r="T380" s="419">
        <v>2489</v>
      </c>
      <c r="U380" s="419">
        <v>2692</v>
      </c>
      <c r="V380" s="419">
        <v>2900</v>
      </c>
      <c r="W380" s="419">
        <v>3113</v>
      </c>
      <c r="X380" s="419">
        <v>3333</v>
      </c>
      <c r="Y380" s="419">
        <v>3418</v>
      </c>
      <c r="Z380" s="419">
        <v>3504</v>
      </c>
      <c r="AA380" s="419">
        <v>3593</v>
      </c>
      <c r="AB380" s="419">
        <v>3684</v>
      </c>
      <c r="AC380" s="419">
        <v>3776</v>
      </c>
      <c r="AD380" s="419">
        <v>3871</v>
      </c>
      <c r="AE380" s="419">
        <v>3968</v>
      </c>
      <c r="AF380" s="419">
        <v>4068</v>
      </c>
      <c r="AG380" s="419">
        <v>4169</v>
      </c>
      <c r="AH380" s="419">
        <v>4273</v>
      </c>
      <c r="AI380" s="419">
        <v>4378</v>
      </c>
      <c r="AJ380" s="419">
        <v>4485</v>
      </c>
      <c r="AK380" s="419">
        <v>4595</v>
      </c>
      <c r="AL380" s="419">
        <v>4707</v>
      </c>
      <c r="AM380" s="419">
        <v>4821</v>
      </c>
      <c r="AN380" s="419">
        <v>4936</v>
      </c>
      <c r="AO380" s="419">
        <v>5053</v>
      </c>
      <c r="AP380" s="419">
        <v>5173</v>
      </c>
      <c r="AQ380" s="419">
        <v>5294</v>
      </c>
      <c r="AR380" s="419">
        <v>5418</v>
      </c>
      <c r="AS380" s="419">
        <v>5541</v>
      </c>
      <c r="AT380" s="419">
        <v>5666</v>
      </c>
      <c r="AU380" s="419">
        <v>5792</v>
      </c>
      <c r="AV380" s="419">
        <v>5920</v>
      </c>
      <c r="AW380" s="419">
        <v>6049</v>
      </c>
      <c r="AX380" s="419">
        <v>6176</v>
      </c>
      <c r="AY380" s="419">
        <v>6305</v>
      </c>
      <c r="AZ380" s="419">
        <v>6434</v>
      </c>
      <c r="BA380" s="419">
        <v>6562</v>
      </c>
      <c r="BB380" s="419">
        <v>6691</v>
      </c>
      <c r="BC380" s="419">
        <v>6821</v>
      </c>
      <c r="BD380" s="419">
        <v>6950</v>
      </c>
      <c r="BE380" s="419">
        <v>7079</v>
      </c>
      <c r="BF380" s="419">
        <v>7206</v>
      </c>
      <c r="BG380" s="419">
        <v>7332</v>
      </c>
      <c r="BH380" s="419">
        <v>7456</v>
      </c>
      <c r="BI380" s="419">
        <v>7579</v>
      </c>
      <c r="BJ380" s="419">
        <v>7700</v>
      </c>
      <c r="BK380" s="419">
        <v>7820</v>
      </c>
      <c r="BL380" s="419">
        <v>7937</v>
      </c>
      <c r="BM380" s="419">
        <v>8052</v>
      </c>
      <c r="BN380" s="419">
        <v>8164</v>
      </c>
      <c r="BO380" s="419">
        <v>8274</v>
      </c>
      <c r="BP380" s="419">
        <v>8380</v>
      </c>
      <c r="BQ380" s="419">
        <v>8482</v>
      </c>
      <c r="BR380" s="419">
        <v>8581</v>
      </c>
      <c r="BS380" s="419">
        <v>8676</v>
      </c>
      <c r="BT380" s="419">
        <v>8768</v>
      </c>
      <c r="BU380" s="419">
        <v>8855</v>
      </c>
      <c r="BV380" s="419">
        <v>8938</v>
      </c>
      <c r="BW380" s="419">
        <v>9017</v>
      </c>
      <c r="BX380" s="419">
        <v>9091</v>
      </c>
      <c r="BY380" s="419">
        <v>9162</v>
      </c>
      <c r="BZ380" s="419">
        <v>9229</v>
      </c>
      <c r="CA380" s="419">
        <v>9292</v>
      </c>
      <c r="CB380" s="419">
        <v>9351</v>
      </c>
      <c r="CC380" s="419">
        <v>9407</v>
      </c>
      <c r="CD380" s="419">
        <v>9459</v>
      </c>
      <c r="CE380" s="419">
        <v>9510</v>
      </c>
      <c r="CF380" s="419">
        <v>9560</v>
      </c>
      <c r="CG380" s="419">
        <v>9612</v>
      </c>
      <c r="CH380" s="419">
        <v>9665</v>
      </c>
      <c r="CI380" s="419">
        <v>9726</v>
      </c>
      <c r="CJ380" s="419">
        <v>9815</v>
      </c>
      <c r="CK380" s="419">
        <v>0</v>
      </c>
      <c r="CL380" s="419">
        <v>0</v>
      </c>
      <c r="CM380" s="419">
        <v>0</v>
      </c>
      <c r="CN380" s="419">
        <v>0</v>
      </c>
      <c r="CO380" s="419">
        <v>0</v>
      </c>
      <c r="CP380" s="419">
        <v>0</v>
      </c>
      <c r="CQ380" s="419">
        <v>0</v>
      </c>
      <c r="CR380" s="419">
        <v>0</v>
      </c>
      <c r="CS380" s="419">
        <v>0</v>
      </c>
      <c r="CT380" s="419">
        <v>0</v>
      </c>
      <c r="CU380" s="419">
        <v>0</v>
      </c>
      <c r="CV380" s="419">
        <v>0</v>
      </c>
      <c r="CW380" s="419">
        <v>0</v>
      </c>
      <c r="CX380" s="419">
        <v>0</v>
      </c>
      <c r="CY380" s="419">
        <v>0</v>
      </c>
      <c r="CZ380" s="419">
        <v>0</v>
      </c>
      <c r="DA380" s="419">
        <v>0</v>
      </c>
      <c r="DB380" s="419">
        <v>0</v>
      </c>
      <c r="DC380" s="419">
        <v>0</v>
      </c>
      <c r="DD380" s="419">
        <v>0</v>
      </c>
      <c r="DE380" s="419">
        <v>0</v>
      </c>
      <c r="DF380" s="419">
        <v>0</v>
      </c>
      <c r="DG380" s="419">
        <v>0</v>
      </c>
      <c r="DH380" s="419">
        <v>0</v>
      </c>
      <c r="DI380" s="419">
        <v>0</v>
      </c>
      <c r="DJ380" s="419">
        <v>0</v>
      </c>
    </row>
    <row r="381" spans="1:114" ht="16.7" hidden="1" customHeight="1">
      <c r="A381" s="423" t="s">
        <v>25</v>
      </c>
      <c r="B381" s="423">
        <v>2</v>
      </c>
      <c r="C381" s="418" t="s">
        <v>31</v>
      </c>
      <c r="D381" s="419">
        <v>0</v>
      </c>
      <c r="E381" s="419">
        <v>0</v>
      </c>
      <c r="F381" s="419">
        <v>141</v>
      </c>
      <c r="G381" s="419">
        <v>285</v>
      </c>
      <c r="H381" s="419">
        <v>434</v>
      </c>
      <c r="I381" s="419">
        <v>586</v>
      </c>
      <c r="J381" s="419">
        <v>743</v>
      </c>
      <c r="K381" s="419">
        <v>903</v>
      </c>
      <c r="L381" s="419">
        <v>1068</v>
      </c>
      <c r="M381" s="419">
        <v>1237</v>
      </c>
      <c r="N381" s="419">
        <v>1411</v>
      </c>
      <c r="O381" s="419">
        <v>1589</v>
      </c>
      <c r="P381" s="419">
        <v>1772</v>
      </c>
      <c r="Q381" s="419">
        <v>1960</v>
      </c>
      <c r="R381" s="419">
        <v>2152</v>
      </c>
      <c r="S381" s="419">
        <v>2350</v>
      </c>
      <c r="T381" s="419">
        <v>2553</v>
      </c>
      <c r="U381" s="419">
        <v>2761</v>
      </c>
      <c r="V381" s="419">
        <v>2974</v>
      </c>
      <c r="W381" s="419">
        <v>3193</v>
      </c>
      <c r="X381" s="419">
        <v>3418</v>
      </c>
      <c r="Y381" s="419">
        <v>3504</v>
      </c>
      <c r="Z381" s="419">
        <v>3593</v>
      </c>
      <c r="AA381" s="419">
        <v>3684</v>
      </c>
      <c r="AB381" s="419">
        <v>3776</v>
      </c>
      <c r="AC381" s="419">
        <v>3871</v>
      </c>
      <c r="AD381" s="419">
        <v>3968</v>
      </c>
      <c r="AE381" s="419">
        <v>4068</v>
      </c>
      <c r="AF381" s="419">
        <v>4169</v>
      </c>
      <c r="AG381" s="419">
        <v>4273</v>
      </c>
      <c r="AH381" s="419">
        <v>4378</v>
      </c>
      <c r="AI381" s="419">
        <v>4485</v>
      </c>
      <c r="AJ381" s="419">
        <v>4595</v>
      </c>
      <c r="AK381" s="419">
        <v>4707</v>
      </c>
      <c r="AL381" s="419">
        <v>4821</v>
      </c>
      <c r="AM381" s="419">
        <v>4936</v>
      </c>
      <c r="AN381" s="419">
        <v>5053</v>
      </c>
      <c r="AO381" s="419">
        <v>5173</v>
      </c>
      <c r="AP381" s="419">
        <v>5294</v>
      </c>
      <c r="AQ381" s="419">
        <v>5418</v>
      </c>
      <c r="AR381" s="419">
        <v>5541</v>
      </c>
      <c r="AS381" s="419">
        <v>5666</v>
      </c>
      <c r="AT381" s="419">
        <v>5792</v>
      </c>
      <c r="AU381" s="419">
        <v>5920</v>
      </c>
      <c r="AV381" s="419">
        <v>6049</v>
      </c>
      <c r="AW381" s="419">
        <v>6176</v>
      </c>
      <c r="AX381" s="419">
        <v>6305</v>
      </c>
      <c r="AY381" s="419">
        <v>6434</v>
      </c>
      <c r="AZ381" s="419">
        <v>6562</v>
      </c>
      <c r="BA381" s="419">
        <v>6691</v>
      </c>
      <c r="BB381" s="419">
        <v>6821</v>
      </c>
      <c r="BC381" s="419">
        <v>6950</v>
      </c>
      <c r="BD381" s="419">
        <v>7079</v>
      </c>
      <c r="BE381" s="419">
        <v>7206</v>
      </c>
      <c r="BF381" s="419">
        <v>7332</v>
      </c>
      <c r="BG381" s="419">
        <v>7456</v>
      </c>
      <c r="BH381" s="419">
        <v>7579</v>
      </c>
      <c r="BI381" s="419">
        <v>7700</v>
      </c>
      <c r="BJ381" s="419">
        <v>7820</v>
      </c>
      <c r="BK381" s="419">
        <v>7937</v>
      </c>
      <c r="BL381" s="419">
        <v>8052</v>
      </c>
      <c r="BM381" s="419">
        <v>8164</v>
      </c>
      <c r="BN381" s="419">
        <v>8274</v>
      </c>
      <c r="BO381" s="419">
        <v>8380</v>
      </c>
      <c r="BP381" s="419">
        <v>8482</v>
      </c>
      <c r="BQ381" s="419">
        <v>8581</v>
      </c>
      <c r="BR381" s="419">
        <v>8676</v>
      </c>
      <c r="BS381" s="419">
        <v>8768</v>
      </c>
      <c r="BT381" s="419">
        <v>8855</v>
      </c>
      <c r="BU381" s="419">
        <v>8938</v>
      </c>
      <c r="BV381" s="419">
        <v>9017</v>
      </c>
      <c r="BW381" s="419">
        <v>9091</v>
      </c>
      <c r="BX381" s="419">
        <v>9162</v>
      </c>
      <c r="BY381" s="419">
        <v>9229</v>
      </c>
      <c r="BZ381" s="419">
        <v>9292</v>
      </c>
      <c r="CA381" s="419">
        <v>9351</v>
      </c>
      <c r="CB381" s="419">
        <v>9407</v>
      </c>
      <c r="CC381" s="419">
        <v>9459</v>
      </c>
      <c r="CD381" s="419">
        <v>9510</v>
      </c>
      <c r="CE381" s="419">
        <v>9560</v>
      </c>
      <c r="CF381" s="419">
        <v>9612</v>
      </c>
      <c r="CG381" s="419">
        <v>9665</v>
      </c>
      <c r="CH381" s="419">
        <v>9726</v>
      </c>
      <c r="CI381" s="419">
        <v>9815</v>
      </c>
      <c r="CJ381" s="419">
        <v>0</v>
      </c>
      <c r="CK381" s="419">
        <v>0</v>
      </c>
      <c r="CL381" s="419">
        <v>0</v>
      </c>
      <c r="CM381" s="419">
        <v>0</v>
      </c>
      <c r="CN381" s="419">
        <v>0</v>
      </c>
      <c r="CO381" s="419">
        <v>0</v>
      </c>
      <c r="CP381" s="419">
        <v>0</v>
      </c>
      <c r="CQ381" s="419">
        <v>0</v>
      </c>
      <c r="CR381" s="419">
        <v>0</v>
      </c>
      <c r="CS381" s="419">
        <v>0</v>
      </c>
      <c r="CT381" s="419">
        <v>0</v>
      </c>
      <c r="CU381" s="419">
        <v>0</v>
      </c>
      <c r="CV381" s="419">
        <v>0</v>
      </c>
      <c r="CW381" s="419">
        <v>0</v>
      </c>
      <c r="CX381" s="419">
        <v>0</v>
      </c>
      <c r="CY381" s="419">
        <v>0</v>
      </c>
      <c r="CZ381" s="419">
        <v>0</v>
      </c>
      <c r="DA381" s="419">
        <v>0</v>
      </c>
      <c r="DB381" s="419">
        <v>0</v>
      </c>
      <c r="DC381" s="419">
        <v>0</v>
      </c>
      <c r="DD381" s="419">
        <v>0</v>
      </c>
      <c r="DE381" s="419">
        <v>0</v>
      </c>
      <c r="DF381" s="419">
        <v>0</v>
      </c>
      <c r="DG381" s="419">
        <v>0</v>
      </c>
      <c r="DH381" s="419">
        <v>0</v>
      </c>
      <c r="DI381" s="419">
        <v>0</v>
      </c>
      <c r="DJ381" s="419">
        <v>0</v>
      </c>
    </row>
    <row r="382" spans="1:114" ht="16.7" hidden="1" customHeight="1">
      <c r="A382" s="423" t="s">
        <v>25</v>
      </c>
      <c r="B382" s="423">
        <v>2</v>
      </c>
      <c r="C382" s="418" t="s">
        <v>32</v>
      </c>
      <c r="D382" s="419">
        <v>0</v>
      </c>
      <c r="E382" s="419">
        <v>0</v>
      </c>
      <c r="F382" s="419">
        <v>145</v>
      </c>
      <c r="G382" s="419">
        <v>293</v>
      </c>
      <c r="H382" s="419">
        <v>445</v>
      </c>
      <c r="I382" s="419">
        <v>602</v>
      </c>
      <c r="J382" s="419">
        <v>762</v>
      </c>
      <c r="K382" s="419">
        <v>927</v>
      </c>
      <c r="L382" s="419">
        <v>1096</v>
      </c>
      <c r="M382" s="419">
        <v>1269</v>
      </c>
      <c r="N382" s="419">
        <v>1447</v>
      </c>
      <c r="O382" s="419">
        <v>1630</v>
      </c>
      <c r="P382" s="419">
        <v>1818</v>
      </c>
      <c r="Q382" s="419">
        <v>2010</v>
      </c>
      <c r="R382" s="419">
        <v>2208</v>
      </c>
      <c r="S382" s="419">
        <v>2410</v>
      </c>
      <c r="T382" s="419">
        <v>2618</v>
      </c>
      <c r="U382" s="419">
        <v>2831</v>
      </c>
      <c r="V382" s="419">
        <v>3050</v>
      </c>
      <c r="W382" s="419">
        <v>3274</v>
      </c>
      <c r="X382" s="419">
        <v>3504</v>
      </c>
      <c r="Y382" s="419">
        <v>3593</v>
      </c>
      <c r="Z382" s="419">
        <v>3684</v>
      </c>
      <c r="AA382" s="419">
        <v>3776</v>
      </c>
      <c r="AB382" s="419">
        <v>3871</v>
      </c>
      <c r="AC382" s="419">
        <v>3968</v>
      </c>
      <c r="AD382" s="419">
        <v>4068</v>
      </c>
      <c r="AE382" s="419">
        <v>4169</v>
      </c>
      <c r="AF382" s="419">
        <v>4273</v>
      </c>
      <c r="AG382" s="419">
        <v>4378</v>
      </c>
      <c r="AH382" s="419">
        <v>4485</v>
      </c>
      <c r="AI382" s="419">
        <v>4595</v>
      </c>
      <c r="AJ382" s="419">
        <v>4707</v>
      </c>
      <c r="AK382" s="419">
        <v>4821</v>
      </c>
      <c r="AL382" s="419">
        <v>4936</v>
      </c>
      <c r="AM382" s="419">
        <v>5053</v>
      </c>
      <c r="AN382" s="419">
        <v>5173</v>
      </c>
      <c r="AO382" s="419">
        <v>5294</v>
      </c>
      <c r="AP382" s="419">
        <v>5418</v>
      </c>
      <c r="AQ382" s="419">
        <v>5541</v>
      </c>
      <c r="AR382" s="419">
        <v>5666</v>
      </c>
      <c r="AS382" s="419">
        <v>5792</v>
      </c>
      <c r="AT382" s="419">
        <v>5920</v>
      </c>
      <c r="AU382" s="419">
        <v>6049</v>
      </c>
      <c r="AV382" s="419">
        <v>6176</v>
      </c>
      <c r="AW382" s="419">
        <v>6305</v>
      </c>
      <c r="AX382" s="419">
        <v>6434</v>
      </c>
      <c r="AY382" s="419">
        <v>6562</v>
      </c>
      <c r="AZ382" s="419">
        <v>6691</v>
      </c>
      <c r="BA382" s="419">
        <v>6821</v>
      </c>
      <c r="BB382" s="419">
        <v>6950</v>
      </c>
      <c r="BC382" s="419">
        <v>7079</v>
      </c>
      <c r="BD382" s="419">
        <v>7206</v>
      </c>
      <c r="BE382" s="419">
        <v>7332</v>
      </c>
      <c r="BF382" s="419">
        <v>7456</v>
      </c>
      <c r="BG382" s="419">
        <v>7579</v>
      </c>
      <c r="BH382" s="419">
        <v>7700</v>
      </c>
      <c r="BI382" s="419">
        <v>7820</v>
      </c>
      <c r="BJ382" s="419">
        <v>7937</v>
      </c>
      <c r="BK382" s="419">
        <v>8052</v>
      </c>
      <c r="BL382" s="419">
        <v>8164</v>
      </c>
      <c r="BM382" s="419">
        <v>8274</v>
      </c>
      <c r="BN382" s="419">
        <v>8380</v>
      </c>
      <c r="BO382" s="419">
        <v>8482</v>
      </c>
      <c r="BP382" s="419">
        <v>8581</v>
      </c>
      <c r="BQ382" s="419">
        <v>8676</v>
      </c>
      <c r="BR382" s="419">
        <v>8768</v>
      </c>
      <c r="BS382" s="419">
        <v>8855</v>
      </c>
      <c r="BT382" s="419">
        <v>8938</v>
      </c>
      <c r="BU382" s="419">
        <v>9017</v>
      </c>
      <c r="BV382" s="419">
        <v>9091</v>
      </c>
      <c r="BW382" s="419">
        <v>9162</v>
      </c>
      <c r="BX382" s="419">
        <v>9229</v>
      </c>
      <c r="BY382" s="419">
        <v>9292</v>
      </c>
      <c r="BZ382" s="419">
        <v>9351</v>
      </c>
      <c r="CA382" s="419">
        <v>9407</v>
      </c>
      <c r="CB382" s="419">
        <v>9459</v>
      </c>
      <c r="CC382" s="419">
        <v>9510</v>
      </c>
      <c r="CD382" s="419">
        <v>9560</v>
      </c>
      <c r="CE382" s="419">
        <v>9612</v>
      </c>
      <c r="CF382" s="419">
        <v>9665</v>
      </c>
      <c r="CG382" s="419">
        <v>9726</v>
      </c>
      <c r="CH382" s="419">
        <v>9815</v>
      </c>
      <c r="CI382" s="419">
        <v>0</v>
      </c>
      <c r="CJ382" s="419">
        <v>0</v>
      </c>
      <c r="CK382" s="419">
        <v>0</v>
      </c>
      <c r="CL382" s="419">
        <v>0</v>
      </c>
      <c r="CM382" s="419">
        <v>0</v>
      </c>
      <c r="CN382" s="419">
        <v>0</v>
      </c>
      <c r="CO382" s="419">
        <v>0</v>
      </c>
      <c r="CP382" s="419">
        <v>0</v>
      </c>
      <c r="CQ382" s="419">
        <v>0</v>
      </c>
      <c r="CR382" s="419">
        <v>0</v>
      </c>
      <c r="CS382" s="419">
        <v>0</v>
      </c>
      <c r="CT382" s="419">
        <v>0</v>
      </c>
      <c r="CU382" s="419">
        <v>0</v>
      </c>
      <c r="CV382" s="419">
        <v>0</v>
      </c>
      <c r="CW382" s="419">
        <v>0</v>
      </c>
      <c r="CX382" s="419">
        <v>0</v>
      </c>
      <c r="CY382" s="419">
        <v>0</v>
      </c>
      <c r="CZ382" s="419">
        <v>0</v>
      </c>
      <c r="DA382" s="419">
        <v>0</v>
      </c>
      <c r="DB382" s="419">
        <v>0</v>
      </c>
      <c r="DC382" s="419">
        <v>0</v>
      </c>
      <c r="DD382" s="419">
        <v>0</v>
      </c>
      <c r="DE382" s="419">
        <v>0</v>
      </c>
      <c r="DF382" s="419">
        <v>0</v>
      </c>
      <c r="DG382" s="419">
        <v>0</v>
      </c>
      <c r="DH382" s="419">
        <v>0</v>
      </c>
      <c r="DI382" s="419">
        <v>0</v>
      </c>
      <c r="DJ382" s="419">
        <v>0</v>
      </c>
    </row>
    <row r="383" spans="1:114" ht="16.7" hidden="1" customHeight="1">
      <c r="A383" s="423" t="s">
        <v>25</v>
      </c>
      <c r="B383" s="423">
        <v>2</v>
      </c>
      <c r="C383" s="418" t="s">
        <v>33</v>
      </c>
      <c r="D383" s="419">
        <v>0</v>
      </c>
      <c r="E383" s="419">
        <v>0</v>
      </c>
      <c r="F383" s="419">
        <v>148</v>
      </c>
      <c r="G383" s="419">
        <v>301</v>
      </c>
      <c r="H383" s="419">
        <v>457</v>
      </c>
      <c r="I383" s="419">
        <v>617</v>
      </c>
      <c r="J383" s="419">
        <v>782</v>
      </c>
      <c r="K383" s="419">
        <v>951</v>
      </c>
      <c r="L383" s="419">
        <v>1124</v>
      </c>
      <c r="M383" s="419">
        <v>1302</v>
      </c>
      <c r="N383" s="419">
        <v>1485</v>
      </c>
      <c r="O383" s="419">
        <v>1672</v>
      </c>
      <c r="P383" s="419">
        <v>1864</v>
      </c>
      <c r="Q383" s="419">
        <v>2062</v>
      </c>
      <c r="R383" s="419">
        <v>2264</v>
      </c>
      <c r="S383" s="419">
        <v>2472</v>
      </c>
      <c r="T383" s="419">
        <v>2685</v>
      </c>
      <c r="U383" s="419">
        <v>2903</v>
      </c>
      <c r="V383" s="419">
        <v>3127</v>
      </c>
      <c r="W383" s="419">
        <v>3357</v>
      </c>
      <c r="X383" s="419">
        <v>3593</v>
      </c>
      <c r="Y383" s="419">
        <v>3684</v>
      </c>
      <c r="Z383" s="419">
        <v>3776</v>
      </c>
      <c r="AA383" s="419">
        <v>3871</v>
      </c>
      <c r="AB383" s="419">
        <v>3968</v>
      </c>
      <c r="AC383" s="419">
        <v>4068</v>
      </c>
      <c r="AD383" s="419">
        <v>4169</v>
      </c>
      <c r="AE383" s="419">
        <v>4273</v>
      </c>
      <c r="AF383" s="419">
        <v>4378</v>
      </c>
      <c r="AG383" s="419">
        <v>4485</v>
      </c>
      <c r="AH383" s="419">
        <v>4595</v>
      </c>
      <c r="AI383" s="419">
        <v>4707</v>
      </c>
      <c r="AJ383" s="419">
        <v>4821</v>
      </c>
      <c r="AK383" s="419">
        <v>4936</v>
      </c>
      <c r="AL383" s="419">
        <v>5053</v>
      </c>
      <c r="AM383" s="419">
        <v>5173</v>
      </c>
      <c r="AN383" s="419">
        <v>5294</v>
      </c>
      <c r="AO383" s="419">
        <v>5418</v>
      </c>
      <c r="AP383" s="419">
        <v>5541</v>
      </c>
      <c r="AQ383" s="419">
        <v>5666</v>
      </c>
      <c r="AR383" s="419">
        <v>5792</v>
      </c>
      <c r="AS383" s="419">
        <v>5920</v>
      </c>
      <c r="AT383" s="419">
        <v>6049</v>
      </c>
      <c r="AU383" s="419">
        <v>6176</v>
      </c>
      <c r="AV383" s="419">
        <v>6305</v>
      </c>
      <c r="AW383" s="419">
        <v>6434</v>
      </c>
      <c r="AX383" s="419">
        <v>6562</v>
      </c>
      <c r="AY383" s="419">
        <v>6691</v>
      </c>
      <c r="AZ383" s="419">
        <v>6821</v>
      </c>
      <c r="BA383" s="419">
        <v>6950</v>
      </c>
      <c r="BB383" s="419">
        <v>7079</v>
      </c>
      <c r="BC383" s="419">
        <v>7206</v>
      </c>
      <c r="BD383" s="419">
        <v>7332</v>
      </c>
      <c r="BE383" s="419">
        <v>7456</v>
      </c>
      <c r="BF383" s="419">
        <v>7579</v>
      </c>
      <c r="BG383" s="419">
        <v>7700</v>
      </c>
      <c r="BH383" s="419">
        <v>7820</v>
      </c>
      <c r="BI383" s="419">
        <v>7937</v>
      </c>
      <c r="BJ383" s="419">
        <v>8052</v>
      </c>
      <c r="BK383" s="419">
        <v>8164</v>
      </c>
      <c r="BL383" s="419">
        <v>8274</v>
      </c>
      <c r="BM383" s="419">
        <v>8380</v>
      </c>
      <c r="BN383" s="419">
        <v>8482</v>
      </c>
      <c r="BO383" s="419">
        <v>8581</v>
      </c>
      <c r="BP383" s="419">
        <v>8676</v>
      </c>
      <c r="BQ383" s="419">
        <v>8768</v>
      </c>
      <c r="BR383" s="419">
        <v>8855</v>
      </c>
      <c r="BS383" s="419">
        <v>8938</v>
      </c>
      <c r="BT383" s="419">
        <v>9017</v>
      </c>
      <c r="BU383" s="419">
        <v>9091</v>
      </c>
      <c r="BV383" s="419">
        <v>9162</v>
      </c>
      <c r="BW383" s="419">
        <v>9229</v>
      </c>
      <c r="BX383" s="419">
        <v>9292</v>
      </c>
      <c r="BY383" s="419">
        <v>9351</v>
      </c>
      <c r="BZ383" s="419">
        <v>9407</v>
      </c>
      <c r="CA383" s="419">
        <v>9459</v>
      </c>
      <c r="CB383" s="419">
        <v>9510</v>
      </c>
      <c r="CC383" s="419">
        <v>9560</v>
      </c>
      <c r="CD383" s="419">
        <v>9612</v>
      </c>
      <c r="CE383" s="419">
        <v>9665</v>
      </c>
      <c r="CF383" s="419">
        <v>9726</v>
      </c>
      <c r="CG383" s="419">
        <v>9815</v>
      </c>
      <c r="CH383" s="419">
        <v>0</v>
      </c>
      <c r="CI383" s="419">
        <v>0</v>
      </c>
      <c r="CJ383" s="419">
        <v>0</v>
      </c>
      <c r="CK383" s="419">
        <v>0</v>
      </c>
      <c r="CL383" s="419">
        <v>0</v>
      </c>
      <c r="CM383" s="419">
        <v>0</v>
      </c>
      <c r="CN383" s="419">
        <v>0</v>
      </c>
      <c r="CO383" s="419">
        <v>0</v>
      </c>
      <c r="CP383" s="419">
        <v>0</v>
      </c>
      <c r="CQ383" s="419">
        <v>0</v>
      </c>
      <c r="CR383" s="419">
        <v>0</v>
      </c>
      <c r="CS383" s="419">
        <v>0</v>
      </c>
      <c r="CT383" s="419">
        <v>0</v>
      </c>
      <c r="CU383" s="419">
        <v>0</v>
      </c>
      <c r="CV383" s="419">
        <v>0</v>
      </c>
      <c r="CW383" s="419">
        <v>0</v>
      </c>
      <c r="CX383" s="419">
        <v>0</v>
      </c>
      <c r="CY383" s="419">
        <v>0</v>
      </c>
      <c r="CZ383" s="419">
        <v>0</v>
      </c>
      <c r="DA383" s="419">
        <v>0</v>
      </c>
      <c r="DB383" s="419">
        <v>0</v>
      </c>
      <c r="DC383" s="419">
        <v>0</v>
      </c>
      <c r="DD383" s="419">
        <v>0</v>
      </c>
      <c r="DE383" s="419">
        <v>0</v>
      </c>
      <c r="DF383" s="419">
        <v>0</v>
      </c>
      <c r="DG383" s="419">
        <v>0</v>
      </c>
      <c r="DH383" s="419">
        <v>0</v>
      </c>
      <c r="DI383" s="419">
        <v>0</v>
      </c>
      <c r="DJ383" s="419">
        <v>0</v>
      </c>
    </row>
    <row r="384" spans="1:114" ht="16.7" hidden="1" customHeight="1">
      <c r="A384" s="423" t="s">
        <v>25</v>
      </c>
      <c r="B384" s="423">
        <v>2</v>
      </c>
      <c r="C384" s="418" t="s">
        <v>34</v>
      </c>
      <c r="D384" s="419">
        <v>0</v>
      </c>
      <c r="E384" s="419">
        <v>0</v>
      </c>
      <c r="F384" s="419">
        <v>152</v>
      </c>
      <c r="G384" s="419">
        <v>308</v>
      </c>
      <c r="H384" s="419">
        <v>469</v>
      </c>
      <c r="I384" s="419">
        <v>633</v>
      </c>
      <c r="J384" s="419">
        <v>802</v>
      </c>
      <c r="K384" s="419">
        <v>975</v>
      </c>
      <c r="L384" s="419">
        <v>1153</v>
      </c>
      <c r="M384" s="419">
        <v>1336</v>
      </c>
      <c r="N384" s="419">
        <v>1523</v>
      </c>
      <c r="O384" s="419">
        <v>1715</v>
      </c>
      <c r="P384" s="419">
        <v>1912</v>
      </c>
      <c r="Q384" s="419">
        <v>2114</v>
      </c>
      <c r="R384" s="419">
        <v>2322</v>
      </c>
      <c r="S384" s="419">
        <v>2535</v>
      </c>
      <c r="T384" s="419">
        <v>2753</v>
      </c>
      <c r="U384" s="419">
        <v>2977</v>
      </c>
      <c r="V384" s="419">
        <v>3206</v>
      </c>
      <c r="W384" s="419">
        <v>3442</v>
      </c>
      <c r="X384" s="419">
        <v>3684</v>
      </c>
      <c r="Y384" s="419">
        <v>3776</v>
      </c>
      <c r="Z384" s="419">
        <v>3871</v>
      </c>
      <c r="AA384" s="419">
        <v>3968</v>
      </c>
      <c r="AB384" s="419">
        <v>4068</v>
      </c>
      <c r="AC384" s="419">
        <v>4169</v>
      </c>
      <c r="AD384" s="419">
        <v>4273</v>
      </c>
      <c r="AE384" s="419">
        <v>4378</v>
      </c>
      <c r="AF384" s="419">
        <v>4485</v>
      </c>
      <c r="AG384" s="419">
        <v>4595</v>
      </c>
      <c r="AH384" s="419">
        <v>4707</v>
      </c>
      <c r="AI384" s="419">
        <v>4821</v>
      </c>
      <c r="AJ384" s="419">
        <v>4936</v>
      </c>
      <c r="AK384" s="419">
        <v>5053</v>
      </c>
      <c r="AL384" s="419">
        <v>5173</v>
      </c>
      <c r="AM384" s="419">
        <v>5294</v>
      </c>
      <c r="AN384" s="419">
        <v>5418</v>
      </c>
      <c r="AO384" s="419">
        <v>5541</v>
      </c>
      <c r="AP384" s="419">
        <v>5666</v>
      </c>
      <c r="AQ384" s="419">
        <v>5792</v>
      </c>
      <c r="AR384" s="419">
        <v>5920</v>
      </c>
      <c r="AS384" s="419">
        <v>6049</v>
      </c>
      <c r="AT384" s="419">
        <v>6176</v>
      </c>
      <c r="AU384" s="419">
        <v>6305</v>
      </c>
      <c r="AV384" s="419">
        <v>6434</v>
      </c>
      <c r="AW384" s="419">
        <v>6562</v>
      </c>
      <c r="AX384" s="419">
        <v>6691</v>
      </c>
      <c r="AY384" s="419">
        <v>6821</v>
      </c>
      <c r="AZ384" s="419">
        <v>6950</v>
      </c>
      <c r="BA384" s="419">
        <v>7079</v>
      </c>
      <c r="BB384" s="419">
        <v>7206</v>
      </c>
      <c r="BC384" s="419">
        <v>7332</v>
      </c>
      <c r="BD384" s="419">
        <v>7456</v>
      </c>
      <c r="BE384" s="419">
        <v>7579</v>
      </c>
      <c r="BF384" s="419">
        <v>7700</v>
      </c>
      <c r="BG384" s="419">
        <v>7820</v>
      </c>
      <c r="BH384" s="419">
        <v>7937</v>
      </c>
      <c r="BI384" s="419">
        <v>8052</v>
      </c>
      <c r="BJ384" s="419">
        <v>8164</v>
      </c>
      <c r="BK384" s="419">
        <v>8274</v>
      </c>
      <c r="BL384" s="419">
        <v>8380</v>
      </c>
      <c r="BM384" s="419">
        <v>8482</v>
      </c>
      <c r="BN384" s="419">
        <v>8581</v>
      </c>
      <c r="BO384" s="419">
        <v>8676</v>
      </c>
      <c r="BP384" s="419">
        <v>8768</v>
      </c>
      <c r="BQ384" s="419">
        <v>8855</v>
      </c>
      <c r="BR384" s="419">
        <v>8938</v>
      </c>
      <c r="BS384" s="419">
        <v>9017</v>
      </c>
      <c r="BT384" s="419">
        <v>9091</v>
      </c>
      <c r="BU384" s="419">
        <v>9162</v>
      </c>
      <c r="BV384" s="419">
        <v>9229</v>
      </c>
      <c r="BW384" s="419">
        <v>9292</v>
      </c>
      <c r="BX384" s="419">
        <v>9351</v>
      </c>
      <c r="BY384" s="419">
        <v>9407</v>
      </c>
      <c r="BZ384" s="419">
        <v>9459</v>
      </c>
      <c r="CA384" s="419">
        <v>9510</v>
      </c>
      <c r="CB384" s="419">
        <v>9560</v>
      </c>
      <c r="CC384" s="419">
        <v>9612</v>
      </c>
      <c r="CD384" s="419">
        <v>9665</v>
      </c>
      <c r="CE384" s="419">
        <v>9726</v>
      </c>
      <c r="CF384" s="419">
        <v>9815</v>
      </c>
      <c r="CG384" s="419">
        <v>0</v>
      </c>
      <c r="CH384" s="419">
        <v>0</v>
      </c>
      <c r="CI384" s="419">
        <v>0</v>
      </c>
      <c r="CJ384" s="419">
        <v>0</v>
      </c>
      <c r="CK384" s="419">
        <v>0</v>
      </c>
      <c r="CL384" s="419">
        <v>0</v>
      </c>
      <c r="CM384" s="419">
        <v>0</v>
      </c>
      <c r="CN384" s="419">
        <v>0</v>
      </c>
      <c r="CO384" s="419">
        <v>0</v>
      </c>
      <c r="CP384" s="419">
        <v>0</v>
      </c>
      <c r="CQ384" s="419">
        <v>0</v>
      </c>
      <c r="CR384" s="419">
        <v>0</v>
      </c>
      <c r="CS384" s="419">
        <v>0</v>
      </c>
      <c r="CT384" s="419">
        <v>0</v>
      </c>
      <c r="CU384" s="419">
        <v>0</v>
      </c>
      <c r="CV384" s="419">
        <v>0</v>
      </c>
      <c r="CW384" s="419">
        <v>0</v>
      </c>
      <c r="CX384" s="419">
        <v>0</v>
      </c>
      <c r="CY384" s="419">
        <v>0</v>
      </c>
      <c r="CZ384" s="419">
        <v>0</v>
      </c>
      <c r="DA384" s="419">
        <v>0</v>
      </c>
      <c r="DB384" s="419">
        <v>0</v>
      </c>
      <c r="DC384" s="419">
        <v>0</v>
      </c>
      <c r="DD384" s="419">
        <v>0</v>
      </c>
      <c r="DE384" s="419">
        <v>0</v>
      </c>
      <c r="DF384" s="419">
        <v>0</v>
      </c>
      <c r="DG384" s="419">
        <v>0</v>
      </c>
      <c r="DH384" s="419">
        <v>0</v>
      </c>
      <c r="DI384" s="419">
        <v>0</v>
      </c>
      <c r="DJ384" s="419">
        <v>0</v>
      </c>
    </row>
    <row r="385" spans="1:114" ht="16.7" hidden="1" customHeight="1">
      <c r="A385" s="423" t="s">
        <v>25</v>
      </c>
      <c r="B385" s="423">
        <v>2</v>
      </c>
      <c r="C385" s="418" t="s">
        <v>35</v>
      </c>
      <c r="D385" s="419">
        <v>0</v>
      </c>
      <c r="E385" s="419">
        <v>0</v>
      </c>
      <c r="F385" s="419">
        <v>156</v>
      </c>
      <c r="G385" s="419">
        <v>316</v>
      </c>
      <c r="H385" s="419">
        <v>481</v>
      </c>
      <c r="I385" s="419">
        <v>649</v>
      </c>
      <c r="J385" s="419">
        <v>823</v>
      </c>
      <c r="K385" s="419">
        <v>1000</v>
      </c>
      <c r="L385" s="419">
        <v>1183</v>
      </c>
      <c r="M385" s="419">
        <v>1370</v>
      </c>
      <c r="N385" s="419">
        <v>1562</v>
      </c>
      <c r="O385" s="419">
        <v>1759</v>
      </c>
      <c r="P385" s="419">
        <v>1961</v>
      </c>
      <c r="Q385" s="419">
        <v>2168</v>
      </c>
      <c r="R385" s="419">
        <v>2381</v>
      </c>
      <c r="S385" s="419">
        <v>2599</v>
      </c>
      <c r="T385" s="419">
        <v>2822</v>
      </c>
      <c r="U385" s="419">
        <v>3052</v>
      </c>
      <c r="V385" s="419">
        <v>3287</v>
      </c>
      <c r="W385" s="419">
        <v>3529</v>
      </c>
      <c r="X385" s="419">
        <v>3776</v>
      </c>
      <c r="Y385" s="419">
        <v>3871</v>
      </c>
      <c r="Z385" s="419">
        <v>3968</v>
      </c>
      <c r="AA385" s="419">
        <v>4068</v>
      </c>
      <c r="AB385" s="419">
        <v>4169</v>
      </c>
      <c r="AC385" s="419">
        <v>4273</v>
      </c>
      <c r="AD385" s="419">
        <v>4378</v>
      </c>
      <c r="AE385" s="419">
        <v>4485</v>
      </c>
      <c r="AF385" s="419">
        <v>4595</v>
      </c>
      <c r="AG385" s="419">
        <v>4707</v>
      </c>
      <c r="AH385" s="419">
        <v>4821</v>
      </c>
      <c r="AI385" s="419">
        <v>4936</v>
      </c>
      <c r="AJ385" s="419">
        <v>5053</v>
      </c>
      <c r="AK385" s="419">
        <v>5173</v>
      </c>
      <c r="AL385" s="419">
        <v>5294</v>
      </c>
      <c r="AM385" s="419">
        <v>5418</v>
      </c>
      <c r="AN385" s="419">
        <v>5541</v>
      </c>
      <c r="AO385" s="419">
        <v>5666</v>
      </c>
      <c r="AP385" s="419">
        <v>5792</v>
      </c>
      <c r="AQ385" s="419">
        <v>5920</v>
      </c>
      <c r="AR385" s="419">
        <v>6049</v>
      </c>
      <c r="AS385" s="419">
        <v>6176</v>
      </c>
      <c r="AT385" s="419">
        <v>6305</v>
      </c>
      <c r="AU385" s="419">
        <v>6434</v>
      </c>
      <c r="AV385" s="419">
        <v>6562</v>
      </c>
      <c r="AW385" s="419">
        <v>6691</v>
      </c>
      <c r="AX385" s="419">
        <v>6821</v>
      </c>
      <c r="AY385" s="419">
        <v>6950</v>
      </c>
      <c r="AZ385" s="419">
        <v>7079</v>
      </c>
      <c r="BA385" s="419">
        <v>7206</v>
      </c>
      <c r="BB385" s="419">
        <v>7332</v>
      </c>
      <c r="BC385" s="419">
        <v>7456</v>
      </c>
      <c r="BD385" s="419">
        <v>7579</v>
      </c>
      <c r="BE385" s="419">
        <v>7700</v>
      </c>
      <c r="BF385" s="419">
        <v>7820</v>
      </c>
      <c r="BG385" s="419">
        <v>7937</v>
      </c>
      <c r="BH385" s="419">
        <v>8052</v>
      </c>
      <c r="BI385" s="419">
        <v>8164</v>
      </c>
      <c r="BJ385" s="419">
        <v>8274</v>
      </c>
      <c r="BK385" s="419">
        <v>8380</v>
      </c>
      <c r="BL385" s="419">
        <v>8482</v>
      </c>
      <c r="BM385" s="419">
        <v>8581</v>
      </c>
      <c r="BN385" s="419">
        <v>8676</v>
      </c>
      <c r="BO385" s="419">
        <v>8768</v>
      </c>
      <c r="BP385" s="419">
        <v>8855</v>
      </c>
      <c r="BQ385" s="419">
        <v>8938</v>
      </c>
      <c r="BR385" s="419">
        <v>9017</v>
      </c>
      <c r="BS385" s="419">
        <v>9091</v>
      </c>
      <c r="BT385" s="419">
        <v>9162</v>
      </c>
      <c r="BU385" s="419">
        <v>9229</v>
      </c>
      <c r="BV385" s="419">
        <v>9292</v>
      </c>
      <c r="BW385" s="419">
        <v>9351</v>
      </c>
      <c r="BX385" s="419">
        <v>9407</v>
      </c>
      <c r="BY385" s="419">
        <v>9459</v>
      </c>
      <c r="BZ385" s="419">
        <v>9510</v>
      </c>
      <c r="CA385" s="419">
        <v>9560</v>
      </c>
      <c r="CB385" s="419">
        <v>9612</v>
      </c>
      <c r="CC385" s="419">
        <v>9665</v>
      </c>
      <c r="CD385" s="419">
        <v>9726</v>
      </c>
      <c r="CE385" s="419">
        <v>9815</v>
      </c>
      <c r="CF385" s="419">
        <v>0</v>
      </c>
      <c r="CG385" s="419">
        <v>0</v>
      </c>
      <c r="CH385" s="419">
        <v>0</v>
      </c>
      <c r="CI385" s="419">
        <v>0</v>
      </c>
      <c r="CJ385" s="419">
        <v>0</v>
      </c>
      <c r="CK385" s="419">
        <v>0</v>
      </c>
      <c r="CL385" s="419">
        <v>0</v>
      </c>
      <c r="CM385" s="419">
        <v>0</v>
      </c>
      <c r="CN385" s="419">
        <v>0</v>
      </c>
      <c r="CO385" s="419">
        <v>0</v>
      </c>
      <c r="CP385" s="419">
        <v>0</v>
      </c>
      <c r="CQ385" s="419">
        <v>0</v>
      </c>
      <c r="CR385" s="419">
        <v>0</v>
      </c>
      <c r="CS385" s="419">
        <v>0</v>
      </c>
      <c r="CT385" s="419">
        <v>0</v>
      </c>
      <c r="CU385" s="419">
        <v>0</v>
      </c>
      <c r="CV385" s="419">
        <v>0</v>
      </c>
      <c r="CW385" s="419">
        <v>0</v>
      </c>
      <c r="CX385" s="419">
        <v>0</v>
      </c>
      <c r="CY385" s="419">
        <v>0</v>
      </c>
      <c r="CZ385" s="419">
        <v>0</v>
      </c>
      <c r="DA385" s="419">
        <v>0</v>
      </c>
      <c r="DB385" s="419">
        <v>0</v>
      </c>
      <c r="DC385" s="419">
        <v>0</v>
      </c>
      <c r="DD385" s="419">
        <v>0</v>
      </c>
      <c r="DE385" s="419">
        <v>0</v>
      </c>
      <c r="DF385" s="419">
        <v>0</v>
      </c>
      <c r="DG385" s="419">
        <v>0</v>
      </c>
      <c r="DH385" s="419">
        <v>0</v>
      </c>
      <c r="DI385" s="419">
        <v>0</v>
      </c>
      <c r="DJ385" s="419">
        <v>0</v>
      </c>
    </row>
    <row r="386" spans="1:114" ht="16.7" hidden="1" customHeight="1">
      <c r="A386" s="423" t="s">
        <v>25</v>
      </c>
      <c r="B386" s="423">
        <v>2</v>
      </c>
      <c r="C386" s="418" t="s">
        <v>36</v>
      </c>
      <c r="D386" s="419">
        <v>0</v>
      </c>
      <c r="E386" s="419">
        <v>0</v>
      </c>
      <c r="F386" s="419">
        <v>160</v>
      </c>
      <c r="G386" s="419">
        <v>324</v>
      </c>
      <c r="H386" s="419">
        <v>493</v>
      </c>
      <c r="I386" s="419">
        <v>666</v>
      </c>
      <c r="J386" s="419">
        <v>844</v>
      </c>
      <c r="K386" s="419">
        <v>1026</v>
      </c>
      <c r="L386" s="419">
        <v>1213</v>
      </c>
      <c r="M386" s="419">
        <v>1405</v>
      </c>
      <c r="N386" s="419">
        <v>1602</v>
      </c>
      <c r="O386" s="419">
        <v>1804</v>
      </c>
      <c r="P386" s="419">
        <v>2011</v>
      </c>
      <c r="Q386" s="419">
        <v>2223</v>
      </c>
      <c r="R386" s="419">
        <v>2441</v>
      </c>
      <c r="S386" s="419">
        <v>2664</v>
      </c>
      <c r="T386" s="419">
        <v>2893</v>
      </c>
      <c r="U386" s="419">
        <v>3128</v>
      </c>
      <c r="V386" s="419">
        <v>3370</v>
      </c>
      <c r="W386" s="419">
        <v>3617</v>
      </c>
      <c r="X386" s="419">
        <v>3871</v>
      </c>
      <c r="Y386" s="419">
        <v>3968</v>
      </c>
      <c r="Z386" s="419">
        <v>4068</v>
      </c>
      <c r="AA386" s="419">
        <v>4169</v>
      </c>
      <c r="AB386" s="419">
        <v>4273</v>
      </c>
      <c r="AC386" s="419">
        <v>4378</v>
      </c>
      <c r="AD386" s="419">
        <v>4485</v>
      </c>
      <c r="AE386" s="419">
        <v>4595</v>
      </c>
      <c r="AF386" s="419">
        <v>4707</v>
      </c>
      <c r="AG386" s="419">
        <v>4821</v>
      </c>
      <c r="AH386" s="419">
        <v>4936</v>
      </c>
      <c r="AI386" s="419">
        <v>5053</v>
      </c>
      <c r="AJ386" s="419">
        <v>5173</v>
      </c>
      <c r="AK386" s="419">
        <v>5294</v>
      </c>
      <c r="AL386" s="419">
        <v>5418</v>
      </c>
      <c r="AM386" s="419">
        <v>5541</v>
      </c>
      <c r="AN386" s="419">
        <v>5666</v>
      </c>
      <c r="AO386" s="419">
        <v>5792</v>
      </c>
      <c r="AP386" s="419">
        <v>5920</v>
      </c>
      <c r="AQ386" s="419">
        <v>6049</v>
      </c>
      <c r="AR386" s="419">
        <v>6176</v>
      </c>
      <c r="AS386" s="419">
        <v>6305</v>
      </c>
      <c r="AT386" s="419">
        <v>6434</v>
      </c>
      <c r="AU386" s="419">
        <v>6562</v>
      </c>
      <c r="AV386" s="419">
        <v>6691</v>
      </c>
      <c r="AW386" s="419">
        <v>6821</v>
      </c>
      <c r="AX386" s="419">
        <v>6950</v>
      </c>
      <c r="AY386" s="419">
        <v>7079</v>
      </c>
      <c r="AZ386" s="419">
        <v>7206</v>
      </c>
      <c r="BA386" s="419">
        <v>7332</v>
      </c>
      <c r="BB386" s="419">
        <v>7456</v>
      </c>
      <c r="BC386" s="419">
        <v>7579</v>
      </c>
      <c r="BD386" s="419">
        <v>7700</v>
      </c>
      <c r="BE386" s="419">
        <v>7820</v>
      </c>
      <c r="BF386" s="419">
        <v>7937</v>
      </c>
      <c r="BG386" s="419">
        <v>8052</v>
      </c>
      <c r="BH386" s="419">
        <v>8164</v>
      </c>
      <c r="BI386" s="419">
        <v>8274</v>
      </c>
      <c r="BJ386" s="419">
        <v>8380</v>
      </c>
      <c r="BK386" s="419">
        <v>8482</v>
      </c>
      <c r="BL386" s="419">
        <v>8581</v>
      </c>
      <c r="BM386" s="419">
        <v>8676</v>
      </c>
      <c r="BN386" s="419">
        <v>8768</v>
      </c>
      <c r="BO386" s="419">
        <v>8855</v>
      </c>
      <c r="BP386" s="419">
        <v>8938</v>
      </c>
      <c r="BQ386" s="419">
        <v>9017</v>
      </c>
      <c r="BR386" s="419">
        <v>9091</v>
      </c>
      <c r="BS386" s="419">
        <v>9162</v>
      </c>
      <c r="BT386" s="419">
        <v>9229</v>
      </c>
      <c r="BU386" s="419">
        <v>9292</v>
      </c>
      <c r="BV386" s="419">
        <v>9351</v>
      </c>
      <c r="BW386" s="419">
        <v>9407</v>
      </c>
      <c r="BX386" s="419">
        <v>9459</v>
      </c>
      <c r="BY386" s="419">
        <v>9510</v>
      </c>
      <c r="BZ386" s="419">
        <v>9560</v>
      </c>
      <c r="CA386" s="419">
        <v>9612</v>
      </c>
      <c r="CB386" s="419">
        <v>9665</v>
      </c>
      <c r="CC386" s="419">
        <v>9726</v>
      </c>
      <c r="CD386" s="419">
        <v>9815</v>
      </c>
      <c r="CE386" s="419">
        <v>0</v>
      </c>
      <c r="CF386" s="419">
        <v>0</v>
      </c>
      <c r="CG386" s="419">
        <v>0</v>
      </c>
      <c r="CH386" s="419">
        <v>0</v>
      </c>
      <c r="CI386" s="419">
        <v>0</v>
      </c>
      <c r="CJ386" s="419">
        <v>0</v>
      </c>
      <c r="CK386" s="419">
        <v>0</v>
      </c>
      <c r="CL386" s="419">
        <v>0</v>
      </c>
      <c r="CM386" s="419">
        <v>0</v>
      </c>
      <c r="CN386" s="419">
        <v>0</v>
      </c>
      <c r="CO386" s="419">
        <v>0</v>
      </c>
      <c r="CP386" s="419">
        <v>0</v>
      </c>
      <c r="CQ386" s="419">
        <v>0</v>
      </c>
      <c r="CR386" s="419">
        <v>0</v>
      </c>
      <c r="CS386" s="419">
        <v>0</v>
      </c>
      <c r="CT386" s="419">
        <v>0</v>
      </c>
      <c r="CU386" s="419">
        <v>0</v>
      </c>
      <c r="CV386" s="419">
        <v>0</v>
      </c>
      <c r="CW386" s="419">
        <v>0</v>
      </c>
      <c r="CX386" s="419">
        <v>0</v>
      </c>
      <c r="CY386" s="419">
        <v>0</v>
      </c>
      <c r="CZ386" s="419">
        <v>0</v>
      </c>
      <c r="DA386" s="419">
        <v>0</v>
      </c>
      <c r="DB386" s="419">
        <v>0</v>
      </c>
      <c r="DC386" s="419">
        <v>0</v>
      </c>
      <c r="DD386" s="419">
        <v>0</v>
      </c>
      <c r="DE386" s="419">
        <v>0</v>
      </c>
      <c r="DF386" s="419">
        <v>0</v>
      </c>
      <c r="DG386" s="419">
        <v>0</v>
      </c>
      <c r="DH386" s="419">
        <v>0</v>
      </c>
      <c r="DI386" s="419">
        <v>0</v>
      </c>
      <c r="DJ386" s="419">
        <v>0</v>
      </c>
    </row>
    <row r="387" spans="1:114" ht="16.7" hidden="1" customHeight="1">
      <c r="A387" s="423" t="s">
        <v>25</v>
      </c>
      <c r="B387" s="423">
        <v>2</v>
      </c>
      <c r="C387" s="418" t="s">
        <v>37</v>
      </c>
      <c r="D387" s="419">
        <v>0</v>
      </c>
      <c r="E387" s="419">
        <v>0</v>
      </c>
      <c r="F387" s="419">
        <v>164</v>
      </c>
      <c r="G387" s="419">
        <v>333</v>
      </c>
      <c r="H387" s="419">
        <v>506</v>
      </c>
      <c r="I387" s="419">
        <v>683</v>
      </c>
      <c r="J387" s="419">
        <v>865</v>
      </c>
      <c r="K387" s="419">
        <v>1052</v>
      </c>
      <c r="L387" s="419">
        <v>1244</v>
      </c>
      <c r="M387" s="419">
        <v>1441</v>
      </c>
      <c r="N387" s="419">
        <v>1642</v>
      </c>
      <c r="O387" s="419">
        <v>1849</v>
      </c>
      <c r="P387" s="419">
        <v>2061</v>
      </c>
      <c r="Q387" s="419">
        <v>2279</v>
      </c>
      <c r="R387" s="419">
        <v>2502</v>
      </c>
      <c r="S387" s="419">
        <v>2731</v>
      </c>
      <c r="T387" s="419">
        <v>2966</v>
      </c>
      <c r="U387" s="419">
        <v>3207</v>
      </c>
      <c r="V387" s="419">
        <v>3454</v>
      </c>
      <c r="W387" s="419">
        <v>3708</v>
      </c>
      <c r="X387" s="419">
        <v>3968</v>
      </c>
      <c r="Y387" s="419">
        <v>4068</v>
      </c>
      <c r="Z387" s="419">
        <v>4169</v>
      </c>
      <c r="AA387" s="419">
        <v>4273</v>
      </c>
      <c r="AB387" s="419">
        <v>4378</v>
      </c>
      <c r="AC387" s="419">
        <v>4485</v>
      </c>
      <c r="AD387" s="419">
        <v>4595</v>
      </c>
      <c r="AE387" s="419">
        <v>4707</v>
      </c>
      <c r="AF387" s="419">
        <v>4821</v>
      </c>
      <c r="AG387" s="419">
        <v>4936</v>
      </c>
      <c r="AH387" s="419">
        <v>5053</v>
      </c>
      <c r="AI387" s="419">
        <v>5173</v>
      </c>
      <c r="AJ387" s="419">
        <v>5294</v>
      </c>
      <c r="AK387" s="419">
        <v>5418</v>
      </c>
      <c r="AL387" s="419">
        <v>5541</v>
      </c>
      <c r="AM387" s="419">
        <v>5666</v>
      </c>
      <c r="AN387" s="419">
        <v>5792</v>
      </c>
      <c r="AO387" s="419">
        <v>5920</v>
      </c>
      <c r="AP387" s="419">
        <v>6049</v>
      </c>
      <c r="AQ387" s="419">
        <v>6176</v>
      </c>
      <c r="AR387" s="419">
        <v>6305</v>
      </c>
      <c r="AS387" s="419">
        <v>6434</v>
      </c>
      <c r="AT387" s="419">
        <v>6562</v>
      </c>
      <c r="AU387" s="419">
        <v>6691</v>
      </c>
      <c r="AV387" s="419">
        <v>6821</v>
      </c>
      <c r="AW387" s="419">
        <v>6950</v>
      </c>
      <c r="AX387" s="419">
        <v>7079</v>
      </c>
      <c r="AY387" s="419">
        <v>7206</v>
      </c>
      <c r="AZ387" s="419">
        <v>7332</v>
      </c>
      <c r="BA387" s="419">
        <v>7456</v>
      </c>
      <c r="BB387" s="419">
        <v>7579</v>
      </c>
      <c r="BC387" s="419">
        <v>7700</v>
      </c>
      <c r="BD387" s="419">
        <v>7820</v>
      </c>
      <c r="BE387" s="419">
        <v>7937</v>
      </c>
      <c r="BF387" s="419">
        <v>8052</v>
      </c>
      <c r="BG387" s="419">
        <v>8164</v>
      </c>
      <c r="BH387" s="419">
        <v>8274</v>
      </c>
      <c r="BI387" s="419">
        <v>8380</v>
      </c>
      <c r="BJ387" s="419">
        <v>8482</v>
      </c>
      <c r="BK387" s="419">
        <v>8581</v>
      </c>
      <c r="BL387" s="419">
        <v>8676</v>
      </c>
      <c r="BM387" s="419">
        <v>8768</v>
      </c>
      <c r="BN387" s="419">
        <v>8855</v>
      </c>
      <c r="BO387" s="419">
        <v>8938</v>
      </c>
      <c r="BP387" s="419">
        <v>9017</v>
      </c>
      <c r="BQ387" s="419">
        <v>9091</v>
      </c>
      <c r="BR387" s="419">
        <v>9162</v>
      </c>
      <c r="BS387" s="419">
        <v>9229</v>
      </c>
      <c r="BT387" s="419">
        <v>9292</v>
      </c>
      <c r="BU387" s="419">
        <v>9351</v>
      </c>
      <c r="BV387" s="419">
        <v>9407</v>
      </c>
      <c r="BW387" s="419">
        <v>9459</v>
      </c>
      <c r="BX387" s="419">
        <v>9510</v>
      </c>
      <c r="BY387" s="419">
        <v>9560</v>
      </c>
      <c r="BZ387" s="419">
        <v>9612</v>
      </c>
      <c r="CA387" s="419">
        <v>9665</v>
      </c>
      <c r="CB387" s="419">
        <v>9726</v>
      </c>
      <c r="CC387" s="419">
        <v>9815</v>
      </c>
      <c r="CD387" s="419">
        <v>0</v>
      </c>
      <c r="CE387" s="419">
        <v>0</v>
      </c>
      <c r="CF387" s="419">
        <v>0</v>
      </c>
      <c r="CG387" s="419">
        <v>0</v>
      </c>
      <c r="CH387" s="419">
        <v>0</v>
      </c>
      <c r="CI387" s="419">
        <v>0</v>
      </c>
      <c r="CJ387" s="419">
        <v>0</v>
      </c>
      <c r="CK387" s="419">
        <v>0</v>
      </c>
      <c r="CL387" s="419">
        <v>0</v>
      </c>
      <c r="CM387" s="419">
        <v>0</v>
      </c>
      <c r="CN387" s="419">
        <v>0</v>
      </c>
      <c r="CO387" s="419">
        <v>0</v>
      </c>
      <c r="CP387" s="419">
        <v>0</v>
      </c>
      <c r="CQ387" s="419">
        <v>0</v>
      </c>
      <c r="CR387" s="419">
        <v>0</v>
      </c>
      <c r="CS387" s="419">
        <v>0</v>
      </c>
      <c r="CT387" s="419">
        <v>0</v>
      </c>
      <c r="CU387" s="419">
        <v>0</v>
      </c>
      <c r="CV387" s="419">
        <v>0</v>
      </c>
      <c r="CW387" s="419">
        <v>0</v>
      </c>
      <c r="CX387" s="419">
        <v>0</v>
      </c>
      <c r="CY387" s="419">
        <v>0</v>
      </c>
      <c r="CZ387" s="419">
        <v>0</v>
      </c>
      <c r="DA387" s="419">
        <v>0</v>
      </c>
      <c r="DB387" s="419">
        <v>0</v>
      </c>
      <c r="DC387" s="419">
        <v>0</v>
      </c>
      <c r="DD387" s="419">
        <v>0</v>
      </c>
      <c r="DE387" s="419">
        <v>0</v>
      </c>
      <c r="DF387" s="419">
        <v>0</v>
      </c>
      <c r="DG387" s="419">
        <v>0</v>
      </c>
      <c r="DH387" s="419">
        <v>0</v>
      </c>
      <c r="DI387" s="419">
        <v>0</v>
      </c>
      <c r="DJ387" s="419">
        <v>0</v>
      </c>
    </row>
    <row r="388" spans="1:114" ht="16.7" hidden="1" customHeight="1">
      <c r="A388" s="423" t="s">
        <v>25</v>
      </c>
      <c r="B388" s="423">
        <v>2</v>
      </c>
      <c r="C388" s="418" t="s">
        <v>38</v>
      </c>
      <c r="D388" s="419">
        <v>0</v>
      </c>
      <c r="E388" s="419">
        <v>0</v>
      </c>
      <c r="F388" s="419">
        <v>168</v>
      </c>
      <c r="G388" s="419">
        <v>341</v>
      </c>
      <c r="H388" s="419">
        <v>519</v>
      </c>
      <c r="I388" s="419">
        <v>701</v>
      </c>
      <c r="J388" s="419">
        <v>887</v>
      </c>
      <c r="K388" s="419">
        <v>1079</v>
      </c>
      <c r="L388" s="419">
        <v>1276</v>
      </c>
      <c r="M388" s="419">
        <v>1477</v>
      </c>
      <c r="N388" s="419">
        <v>1684</v>
      </c>
      <c r="O388" s="419">
        <v>1896</v>
      </c>
      <c r="P388" s="419">
        <v>2113</v>
      </c>
      <c r="Q388" s="419">
        <v>2336</v>
      </c>
      <c r="R388" s="419">
        <v>2565</v>
      </c>
      <c r="S388" s="419">
        <v>2799</v>
      </c>
      <c r="T388" s="419">
        <v>3040</v>
      </c>
      <c r="U388" s="419">
        <v>3287</v>
      </c>
      <c r="V388" s="419">
        <v>3540</v>
      </c>
      <c r="W388" s="419">
        <v>3800</v>
      </c>
      <c r="X388" s="419">
        <v>4068</v>
      </c>
      <c r="Y388" s="419">
        <v>4169</v>
      </c>
      <c r="Z388" s="419">
        <v>4273</v>
      </c>
      <c r="AA388" s="419">
        <v>4378</v>
      </c>
      <c r="AB388" s="419">
        <v>4485</v>
      </c>
      <c r="AC388" s="419">
        <v>4595</v>
      </c>
      <c r="AD388" s="419">
        <v>4707</v>
      </c>
      <c r="AE388" s="419">
        <v>4821</v>
      </c>
      <c r="AF388" s="419">
        <v>4936</v>
      </c>
      <c r="AG388" s="419">
        <v>5053</v>
      </c>
      <c r="AH388" s="419">
        <v>5173</v>
      </c>
      <c r="AI388" s="419">
        <v>5294</v>
      </c>
      <c r="AJ388" s="419">
        <v>5418</v>
      </c>
      <c r="AK388" s="419">
        <v>5541</v>
      </c>
      <c r="AL388" s="419">
        <v>5666</v>
      </c>
      <c r="AM388" s="419">
        <v>5792</v>
      </c>
      <c r="AN388" s="419">
        <v>5920</v>
      </c>
      <c r="AO388" s="419">
        <v>6049</v>
      </c>
      <c r="AP388" s="419">
        <v>6176</v>
      </c>
      <c r="AQ388" s="419">
        <v>6305</v>
      </c>
      <c r="AR388" s="419">
        <v>6434</v>
      </c>
      <c r="AS388" s="419">
        <v>6562</v>
      </c>
      <c r="AT388" s="419">
        <v>6691</v>
      </c>
      <c r="AU388" s="419">
        <v>6821</v>
      </c>
      <c r="AV388" s="419">
        <v>6950</v>
      </c>
      <c r="AW388" s="419">
        <v>7079</v>
      </c>
      <c r="AX388" s="419">
        <v>7206</v>
      </c>
      <c r="AY388" s="419">
        <v>7332</v>
      </c>
      <c r="AZ388" s="419">
        <v>7456</v>
      </c>
      <c r="BA388" s="419">
        <v>7579</v>
      </c>
      <c r="BB388" s="419">
        <v>7700</v>
      </c>
      <c r="BC388" s="419">
        <v>7820</v>
      </c>
      <c r="BD388" s="419">
        <v>7937</v>
      </c>
      <c r="BE388" s="419">
        <v>8052</v>
      </c>
      <c r="BF388" s="419">
        <v>8164</v>
      </c>
      <c r="BG388" s="419">
        <v>8274</v>
      </c>
      <c r="BH388" s="419">
        <v>8380</v>
      </c>
      <c r="BI388" s="419">
        <v>8482</v>
      </c>
      <c r="BJ388" s="419">
        <v>8581</v>
      </c>
      <c r="BK388" s="419">
        <v>8676</v>
      </c>
      <c r="BL388" s="419">
        <v>8768</v>
      </c>
      <c r="BM388" s="419">
        <v>8855</v>
      </c>
      <c r="BN388" s="419">
        <v>8938</v>
      </c>
      <c r="BO388" s="419">
        <v>9017</v>
      </c>
      <c r="BP388" s="419">
        <v>9091</v>
      </c>
      <c r="BQ388" s="419">
        <v>9162</v>
      </c>
      <c r="BR388" s="419">
        <v>9229</v>
      </c>
      <c r="BS388" s="419">
        <v>9292</v>
      </c>
      <c r="BT388" s="419">
        <v>9351</v>
      </c>
      <c r="BU388" s="419">
        <v>9407</v>
      </c>
      <c r="BV388" s="419">
        <v>9459</v>
      </c>
      <c r="BW388" s="419">
        <v>9510</v>
      </c>
      <c r="BX388" s="419">
        <v>9560</v>
      </c>
      <c r="BY388" s="419">
        <v>9612</v>
      </c>
      <c r="BZ388" s="419">
        <v>9665</v>
      </c>
      <c r="CA388" s="419">
        <v>9726</v>
      </c>
      <c r="CB388" s="419">
        <v>9815</v>
      </c>
      <c r="CC388" s="419">
        <v>0</v>
      </c>
      <c r="CD388" s="419">
        <v>0</v>
      </c>
      <c r="CE388" s="419">
        <v>0</v>
      </c>
      <c r="CF388" s="419">
        <v>0</v>
      </c>
      <c r="CG388" s="419">
        <v>0</v>
      </c>
      <c r="CH388" s="419">
        <v>0</v>
      </c>
      <c r="CI388" s="419">
        <v>0</v>
      </c>
      <c r="CJ388" s="419">
        <v>0</v>
      </c>
      <c r="CK388" s="419">
        <v>0</v>
      </c>
      <c r="CL388" s="419">
        <v>0</v>
      </c>
      <c r="CM388" s="419">
        <v>0</v>
      </c>
      <c r="CN388" s="419">
        <v>0</v>
      </c>
      <c r="CO388" s="419">
        <v>0</v>
      </c>
      <c r="CP388" s="419">
        <v>0</v>
      </c>
      <c r="CQ388" s="419">
        <v>0</v>
      </c>
      <c r="CR388" s="419">
        <v>0</v>
      </c>
      <c r="CS388" s="419">
        <v>0</v>
      </c>
      <c r="CT388" s="419">
        <v>0</v>
      </c>
      <c r="CU388" s="419">
        <v>0</v>
      </c>
      <c r="CV388" s="419">
        <v>0</v>
      </c>
      <c r="CW388" s="419">
        <v>0</v>
      </c>
      <c r="CX388" s="419">
        <v>0</v>
      </c>
      <c r="CY388" s="419">
        <v>0</v>
      </c>
      <c r="CZ388" s="419">
        <v>0</v>
      </c>
      <c r="DA388" s="419">
        <v>0</v>
      </c>
      <c r="DB388" s="419">
        <v>0</v>
      </c>
      <c r="DC388" s="419">
        <v>0</v>
      </c>
      <c r="DD388" s="419">
        <v>0</v>
      </c>
      <c r="DE388" s="419">
        <v>0</v>
      </c>
      <c r="DF388" s="419">
        <v>0</v>
      </c>
      <c r="DG388" s="419">
        <v>0</v>
      </c>
      <c r="DH388" s="419">
        <v>0</v>
      </c>
      <c r="DI388" s="419">
        <v>0</v>
      </c>
      <c r="DJ388" s="419">
        <v>0</v>
      </c>
    </row>
    <row r="389" spans="1:114" ht="16.7" hidden="1" customHeight="1">
      <c r="A389" s="423" t="s">
        <v>25</v>
      </c>
      <c r="B389" s="423">
        <v>2</v>
      </c>
      <c r="C389" s="418" t="s">
        <v>39</v>
      </c>
      <c r="D389" s="419">
        <v>0</v>
      </c>
      <c r="E389" s="419">
        <v>0</v>
      </c>
      <c r="F389" s="419">
        <v>173</v>
      </c>
      <c r="G389" s="419">
        <v>350</v>
      </c>
      <c r="H389" s="419">
        <v>532</v>
      </c>
      <c r="I389" s="419">
        <v>719</v>
      </c>
      <c r="J389" s="419">
        <v>910</v>
      </c>
      <c r="K389" s="419">
        <v>1106</v>
      </c>
      <c r="L389" s="419">
        <v>1308</v>
      </c>
      <c r="M389" s="419">
        <v>1514</v>
      </c>
      <c r="N389" s="419">
        <v>1726</v>
      </c>
      <c r="O389" s="419">
        <v>1943</v>
      </c>
      <c r="P389" s="419">
        <v>2166</v>
      </c>
      <c r="Q389" s="419">
        <v>2394</v>
      </c>
      <c r="R389" s="419">
        <v>2628</v>
      </c>
      <c r="S389" s="419">
        <v>2869</v>
      </c>
      <c r="T389" s="419">
        <v>3115</v>
      </c>
      <c r="U389" s="419">
        <v>3369</v>
      </c>
      <c r="V389" s="419">
        <v>3628</v>
      </c>
      <c r="W389" s="419">
        <v>3895</v>
      </c>
      <c r="X389" s="419">
        <v>4169</v>
      </c>
      <c r="Y389" s="419">
        <v>4273</v>
      </c>
      <c r="Z389" s="419">
        <v>4378</v>
      </c>
      <c r="AA389" s="419">
        <v>4485</v>
      </c>
      <c r="AB389" s="419">
        <v>4595</v>
      </c>
      <c r="AC389" s="419">
        <v>4707</v>
      </c>
      <c r="AD389" s="419">
        <v>4821</v>
      </c>
      <c r="AE389" s="419">
        <v>4936</v>
      </c>
      <c r="AF389" s="419">
        <v>5053</v>
      </c>
      <c r="AG389" s="419">
        <v>5173</v>
      </c>
      <c r="AH389" s="419">
        <v>5294</v>
      </c>
      <c r="AI389" s="419">
        <v>5418</v>
      </c>
      <c r="AJ389" s="419">
        <v>5541</v>
      </c>
      <c r="AK389" s="419">
        <v>5666</v>
      </c>
      <c r="AL389" s="419">
        <v>5792</v>
      </c>
      <c r="AM389" s="419">
        <v>5920</v>
      </c>
      <c r="AN389" s="419">
        <v>6049</v>
      </c>
      <c r="AO389" s="419">
        <v>6176</v>
      </c>
      <c r="AP389" s="419">
        <v>6305</v>
      </c>
      <c r="AQ389" s="419">
        <v>6434</v>
      </c>
      <c r="AR389" s="419">
        <v>6562</v>
      </c>
      <c r="AS389" s="419">
        <v>6691</v>
      </c>
      <c r="AT389" s="419">
        <v>6821</v>
      </c>
      <c r="AU389" s="419">
        <v>6950</v>
      </c>
      <c r="AV389" s="419">
        <v>7079</v>
      </c>
      <c r="AW389" s="419">
        <v>7206</v>
      </c>
      <c r="AX389" s="419">
        <v>7332</v>
      </c>
      <c r="AY389" s="419">
        <v>7456</v>
      </c>
      <c r="AZ389" s="419">
        <v>7579</v>
      </c>
      <c r="BA389" s="419">
        <v>7700</v>
      </c>
      <c r="BB389" s="419">
        <v>7820</v>
      </c>
      <c r="BC389" s="419">
        <v>7937</v>
      </c>
      <c r="BD389" s="419">
        <v>8052</v>
      </c>
      <c r="BE389" s="419">
        <v>8164</v>
      </c>
      <c r="BF389" s="419">
        <v>8274</v>
      </c>
      <c r="BG389" s="419">
        <v>8380</v>
      </c>
      <c r="BH389" s="419">
        <v>8482</v>
      </c>
      <c r="BI389" s="419">
        <v>8581</v>
      </c>
      <c r="BJ389" s="419">
        <v>8676</v>
      </c>
      <c r="BK389" s="419">
        <v>8768</v>
      </c>
      <c r="BL389" s="419">
        <v>8855</v>
      </c>
      <c r="BM389" s="419">
        <v>8938</v>
      </c>
      <c r="BN389" s="419">
        <v>9017</v>
      </c>
      <c r="BO389" s="419">
        <v>9091</v>
      </c>
      <c r="BP389" s="419">
        <v>9162</v>
      </c>
      <c r="BQ389" s="419">
        <v>9229</v>
      </c>
      <c r="BR389" s="419">
        <v>9292</v>
      </c>
      <c r="BS389" s="419">
        <v>9351</v>
      </c>
      <c r="BT389" s="419">
        <v>9407</v>
      </c>
      <c r="BU389" s="419">
        <v>9459</v>
      </c>
      <c r="BV389" s="419">
        <v>9510</v>
      </c>
      <c r="BW389" s="419">
        <v>9560</v>
      </c>
      <c r="BX389" s="419">
        <v>9612</v>
      </c>
      <c r="BY389" s="419">
        <v>9665</v>
      </c>
      <c r="BZ389" s="419">
        <v>9726</v>
      </c>
      <c r="CA389" s="419">
        <v>9815</v>
      </c>
      <c r="CB389" s="419">
        <v>0</v>
      </c>
      <c r="CC389" s="419">
        <v>0</v>
      </c>
      <c r="CD389" s="419">
        <v>0</v>
      </c>
      <c r="CE389" s="419">
        <v>0</v>
      </c>
      <c r="CF389" s="419">
        <v>0</v>
      </c>
      <c r="CG389" s="419">
        <v>0</v>
      </c>
      <c r="CH389" s="419">
        <v>0</v>
      </c>
      <c r="CI389" s="419">
        <v>0</v>
      </c>
      <c r="CJ389" s="419">
        <v>0</v>
      </c>
      <c r="CK389" s="419">
        <v>0</v>
      </c>
      <c r="CL389" s="419">
        <v>0</v>
      </c>
      <c r="CM389" s="419">
        <v>0</v>
      </c>
      <c r="CN389" s="419">
        <v>0</v>
      </c>
      <c r="CO389" s="419">
        <v>0</v>
      </c>
      <c r="CP389" s="419">
        <v>0</v>
      </c>
      <c r="CQ389" s="419">
        <v>0</v>
      </c>
      <c r="CR389" s="419">
        <v>0</v>
      </c>
      <c r="CS389" s="419">
        <v>0</v>
      </c>
      <c r="CT389" s="419">
        <v>0</v>
      </c>
      <c r="CU389" s="419">
        <v>0</v>
      </c>
      <c r="CV389" s="419">
        <v>0</v>
      </c>
      <c r="CW389" s="419">
        <v>0</v>
      </c>
      <c r="CX389" s="419">
        <v>0</v>
      </c>
      <c r="CY389" s="419">
        <v>0</v>
      </c>
      <c r="CZ389" s="419">
        <v>0</v>
      </c>
      <c r="DA389" s="419">
        <v>0</v>
      </c>
      <c r="DB389" s="419">
        <v>0</v>
      </c>
      <c r="DC389" s="419">
        <v>0</v>
      </c>
      <c r="DD389" s="419">
        <v>0</v>
      </c>
      <c r="DE389" s="419">
        <v>0</v>
      </c>
      <c r="DF389" s="419">
        <v>0</v>
      </c>
      <c r="DG389" s="419">
        <v>0</v>
      </c>
      <c r="DH389" s="419">
        <v>0</v>
      </c>
      <c r="DI389" s="419">
        <v>0</v>
      </c>
      <c r="DJ389" s="419">
        <v>0</v>
      </c>
    </row>
    <row r="390" spans="1:114" ht="16.7" hidden="1" customHeight="1">
      <c r="A390" s="423" t="s">
        <v>25</v>
      </c>
      <c r="B390" s="423">
        <v>2</v>
      </c>
      <c r="C390" s="418" t="s">
        <v>40</v>
      </c>
      <c r="D390" s="419">
        <v>0</v>
      </c>
      <c r="E390" s="419">
        <v>0</v>
      </c>
      <c r="F390" s="419">
        <v>177</v>
      </c>
      <c r="G390" s="419">
        <v>359</v>
      </c>
      <c r="H390" s="419">
        <v>545</v>
      </c>
      <c r="I390" s="419">
        <v>737</v>
      </c>
      <c r="J390" s="419">
        <v>933</v>
      </c>
      <c r="K390" s="419">
        <v>1134</v>
      </c>
      <c r="L390" s="419">
        <v>1341</v>
      </c>
      <c r="M390" s="419">
        <v>1552</v>
      </c>
      <c r="N390" s="419">
        <v>1769</v>
      </c>
      <c r="O390" s="419">
        <v>1992</v>
      </c>
      <c r="P390" s="419">
        <v>2220</v>
      </c>
      <c r="Q390" s="419">
        <v>2454</v>
      </c>
      <c r="R390" s="419">
        <v>2694</v>
      </c>
      <c r="S390" s="419">
        <v>2940</v>
      </c>
      <c r="T390" s="419">
        <v>3193</v>
      </c>
      <c r="U390" s="419">
        <v>3452</v>
      </c>
      <c r="V390" s="419">
        <v>3719</v>
      </c>
      <c r="W390" s="419">
        <v>3992</v>
      </c>
      <c r="X390" s="419">
        <v>4273</v>
      </c>
      <c r="Y390" s="419">
        <v>4378</v>
      </c>
      <c r="Z390" s="419">
        <v>4485</v>
      </c>
      <c r="AA390" s="419">
        <v>4595</v>
      </c>
      <c r="AB390" s="419">
        <v>4707</v>
      </c>
      <c r="AC390" s="419">
        <v>4821</v>
      </c>
      <c r="AD390" s="419">
        <v>4936</v>
      </c>
      <c r="AE390" s="419">
        <v>5053</v>
      </c>
      <c r="AF390" s="419">
        <v>5173</v>
      </c>
      <c r="AG390" s="419">
        <v>5294</v>
      </c>
      <c r="AH390" s="419">
        <v>5418</v>
      </c>
      <c r="AI390" s="419">
        <v>5541</v>
      </c>
      <c r="AJ390" s="419">
        <v>5666</v>
      </c>
      <c r="AK390" s="419">
        <v>5792</v>
      </c>
      <c r="AL390" s="419">
        <v>5920</v>
      </c>
      <c r="AM390" s="419">
        <v>6049</v>
      </c>
      <c r="AN390" s="419">
        <v>6176</v>
      </c>
      <c r="AO390" s="419">
        <v>6305</v>
      </c>
      <c r="AP390" s="419">
        <v>6434</v>
      </c>
      <c r="AQ390" s="419">
        <v>6562</v>
      </c>
      <c r="AR390" s="419">
        <v>6691</v>
      </c>
      <c r="AS390" s="419">
        <v>6821</v>
      </c>
      <c r="AT390" s="419">
        <v>6950</v>
      </c>
      <c r="AU390" s="419">
        <v>7079</v>
      </c>
      <c r="AV390" s="419">
        <v>7206</v>
      </c>
      <c r="AW390" s="419">
        <v>7332</v>
      </c>
      <c r="AX390" s="419">
        <v>7456</v>
      </c>
      <c r="AY390" s="419">
        <v>7579</v>
      </c>
      <c r="AZ390" s="419">
        <v>7700</v>
      </c>
      <c r="BA390" s="419">
        <v>7820</v>
      </c>
      <c r="BB390" s="419">
        <v>7937</v>
      </c>
      <c r="BC390" s="419">
        <v>8052</v>
      </c>
      <c r="BD390" s="419">
        <v>8164</v>
      </c>
      <c r="BE390" s="419">
        <v>8274</v>
      </c>
      <c r="BF390" s="419">
        <v>8380</v>
      </c>
      <c r="BG390" s="419">
        <v>8482</v>
      </c>
      <c r="BH390" s="419">
        <v>8581</v>
      </c>
      <c r="BI390" s="419">
        <v>8676</v>
      </c>
      <c r="BJ390" s="419">
        <v>8768</v>
      </c>
      <c r="BK390" s="419">
        <v>8855</v>
      </c>
      <c r="BL390" s="419">
        <v>8938</v>
      </c>
      <c r="BM390" s="419">
        <v>9017</v>
      </c>
      <c r="BN390" s="419">
        <v>9091</v>
      </c>
      <c r="BO390" s="419">
        <v>9162</v>
      </c>
      <c r="BP390" s="419">
        <v>9229</v>
      </c>
      <c r="BQ390" s="419">
        <v>9292</v>
      </c>
      <c r="BR390" s="419">
        <v>9351</v>
      </c>
      <c r="BS390" s="419">
        <v>9407</v>
      </c>
      <c r="BT390" s="419">
        <v>9459</v>
      </c>
      <c r="BU390" s="419">
        <v>9510</v>
      </c>
      <c r="BV390" s="419">
        <v>9560</v>
      </c>
      <c r="BW390" s="419">
        <v>9612</v>
      </c>
      <c r="BX390" s="419">
        <v>9665</v>
      </c>
      <c r="BY390" s="419">
        <v>9726</v>
      </c>
      <c r="BZ390" s="419">
        <v>9815</v>
      </c>
      <c r="CA390" s="419">
        <v>0</v>
      </c>
      <c r="CB390" s="419">
        <v>0</v>
      </c>
      <c r="CC390" s="419">
        <v>0</v>
      </c>
      <c r="CD390" s="419">
        <v>0</v>
      </c>
      <c r="CE390" s="419">
        <v>0</v>
      </c>
      <c r="CF390" s="419">
        <v>0</v>
      </c>
      <c r="CG390" s="419">
        <v>0</v>
      </c>
      <c r="CH390" s="419">
        <v>0</v>
      </c>
      <c r="CI390" s="419">
        <v>0</v>
      </c>
      <c r="CJ390" s="419">
        <v>0</v>
      </c>
      <c r="CK390" s="419">
        <v>0</v>
      </c>
      <c r="CL390" s="419">
        <v>0</v>
      </c>
      <c r="CM390" s="419">
        <v>0</v>
      </c>
      <c r="CN390" s="419">
        <v>0</v>
      </c>
      <c r="CO390" s="419">
        <v>0</v>
      </c>
      <c r="CP390" s="419">
        <v>0</v>
      </c>
      <c r="CQ390" s="419">
        <v>0</v>
      </c>
      <c r="CR390" s="419">
        <v>0</v>
      </c>
      <c r="CS390" s="419">
        <v>0</v>
      </c>
      <c r="CT390" s="419">
        <v>0</v>
      </c>
      <c r="CU390" s="419">
        <v>0</v>
      </c>
      <c r="CV390" s="419">
        <v>0</v>
      </c>
      <c r="CW390" s="419">
        <v>0</v>
      </c>
      <c r="CX390" s="419">
        <v>0</v>
      </c>
      <c r="CY390" s="419">
        <v>0</v>
      </c>
      <c r="CZ390" s="419">
        <v>0</v>
      </c>
      <c r="DA390" s="419">
        <v>0</v>
      </c>
      <c r="DB390" s="419">
        <v>0</v>
      </c>
      <c r="DC390" s="419">
        <v>0</v>
      </c>
      <c r="DD390" s="419">
        <v>0</v>
      </c>
      <c r="DE390" s="419">
        <v>0</v>
      </c>
      <c r="DF390" s="419">
        <v>0</v>
      </c>
      <c r="DG390" s="419">
        <v>0</v>
      </c>
      <c r="DH390" s="419">
        <v>0</v>
      </c>
      <c r="DI390" s="419">
        <v>0</v>
      </c>
      <c r="DJ390" s="419">
        <v>0</v>
      </c>
    </row>
    <row r="391" spans="1:114" ht="16.7" hidden="1" customHeight="1">
      <c r="A391" s="423" t="s">
        <v>25</v>
      </c>
      <c r="B391" s="423">
        <v>2</v>
      </c>
      <c r="C391" s="418" t="s">
        <v>41</v>
      </c>
      <c r="D391" s="419">
        <v>0</v>
      </c>
      <c r="E391" s="419">
        <v>0</v>
      </c>
      <c r="F391" s="419">
        <v>182</v>
      </c>
      <c r="G391" s="419">
        <v>368</v>
      </c>
      <c r="H391" s="419">
        <v>559</v>
      </c>
      <c r="I391" s="419">
        <v>755</v>
      </c>
      <c r="J391" s="419">
        <v>956</v>
      </c>
      <c r="K391" s="419">
        <v>1163</v>
      </c>
      <c r="L391" s="419">
        <v>1374</v>
      </c>
      <c r="M391" s="419">
        <v>1591</v>
      </c>
      <c r="N391" s="419">
        <v>1813</v>
      </c>
      <c r="O391" s="419">
        <v>2041</v>
      </c>
      <c r="P391" s="419">
        <v>2274</v>
      </c>
      <c r="Q391" s="419">
        <v>2514</v>
      </c>
      <c r="R391" s="419">
        <v>2760</v>
      </c>
      <c r="S391" s="419">
        <v>3013</v>
      </c>
      <c r="T391" s="419">
        <v>3272</v>
      </c>
      <c r="U391" s="419">
        <v>3538</v>
      </c>
      <c r="V391" s="419">
        <v>3811</v>
      </c>
      <c r="W391" s="419">
        <v>4091</v>
      </c>
      <c r="X391" s="419">
        <v>4378</v>
      </c>
      <c r="Y391" s="419">
        <v>4485</v>
      </c>
      <c r="Z391" s="419">
        <v>4595</v>
      </c>
      <c r="AA391" s="419">
        <v>4707</v>
      </c>
      <c r="AB391" s="419">
        <v>4821</v>
      </c>
      <c r="AC391" s="419">
        <v>4936</v>
      </c>
      <c r="AD391" s="419">
        <v>5053</v>
      </c>
      <c r="AE391" s="419">
        <v>5173</v>
      </c>
      <c r="AF391" s="419">
        <v>5294</v>
      </c>
      <c r="AG391" s="419">
        <v>5418</v>
      </c>
      <c r="AH391" s="419">
        <v>5541</v>
      </c>
      <c r="AI391" s="419">
        <v>5666</v>
      </c>
      <c r="AJ391" s="419">
        <v>5792</v>
      </c>
      <c r="AK391" s="419">
        <v>5920</v>
      </c>
      <c r="AL391" s="419">
        <v>6049</v>
      </c>
      <c r="AM391" s="419">
        <v>6176</v>
      </c>
      <c r="AN391" s="419">
        <v>6305</v>
      </c>
      <c r="AO391" s="419">
        <v>6434</v>
      </c>
      <c r="AP391" s="419">
        <v>6562</v>
      </c>
      <c r="AQ391" s="419">
        <v>6691</v>
      </c>
      <c r="AR391" s="419">
        <v>6821</v>
      </c>
      <c r="AS391" s="419">
        <v>6950</v>
      </c>
      <c r="AT391" s="419">
        <v>7079</v>
      </c>
      <c r="AU391" s="419">
        <v>7206</v>
      </c>
      <c r="AV391" s="419">
        <v>7332</v>
      </c>
      <c r="AW391" s="419">
        <v>7456</v>
      </c>
      <c r="AX391" s="419">
        <v>7579</v>
      </c>
      <c r="AY391" s="419">
        <v>7700</v>
      </c>
      <c r="AZ391" s="419">
        <v>7820</v>
      </c>
      <c r="BA391" s="419">
        <v>7937</v>
      </c>
      <c r="BB391" s="419">
        <v>8052</v>
      </c>
      <c r="BC391" s="419">
        <v>8164</v>
      </c>
      <c r="BD391" s="419">
        <v>8274</v>
      </c>
      <c r="BE391" s="419">
        <v>8380</v>
      </c>
      <c r="BF391" s="419">
        <v>8482</v>
      </c>
      <c r="BG391" s="419">
        <v>8581</v>
      </c>
      <c r="BH391" s="419">
        <v>8676</v>
      </c>
      <c r="BI391" s="419">
        <v>8768</v>
      </c>
      <c r="BJ391" s="419">
        <v>8855</v>
      </c>
      <c r="BK391" s="419">
        <v>8938</v>
      </c>
      <c r="BL391" s="419">
        <v>9017</v>
      </c>
      <c r="BM391" s="419">
        <v>9091</v>
      </c>
      <c r="BN391" s="419">
        <v>9162</v>
      </c>
      <c r="BO391" s="419">
        <v>9229</v>
      </c>
      <c r="BP391" s="419">
        <v>9292</v>
      </c>
      <c r="BQ391" s="419">
        <v>9351</v>
      </c>
      <c r="BR391" s="419">
        <v>9407</v>
      </c>
      <c r="BS391" s="419">
        <v>9459</v>
      </c>
      <c r="BT391" s="419">
        <v>9510</v>
      </c>
      <c r="BU391" s="419">
        <v>9560</v>
      </c>
      <c r="BV391" s="419">
        <v>9612</v>
      </c>
      <c r="BW391" s="419">
        <v>9665</v>
      </c>
      <c r="BX391" s="419">
        <v>9726</v>
      </c>
      <c r="BY391" s="419">
        <v>9815</v>
      </c>
      <c r="BZ391" s="419">
        <v>0</v>
      </c>
      <c r="CA391" s="419">
        <v>0</v>
      </c>
      <c r="CB391" s="419">
        <v>0</v>
      </c>
      <c r="CC391" s="419">
        <v>0</v>
      </c>
      <c r="CD391" s="419">
        <v>0</v>
      </c>
      <c r="CE391" s="419">
        <v>0</v>
      </c>
      <c r="CF391" s="419">
        <v>0</v>
      </c>
      <c r="CG391" s="419">
        <v>0</v>
      </c>
      <c r="CH391" s="419">
        <v>0</v>
      </c>
      <c r="CI391" s="419">
        <v>0</v>
      </c>
      <c r="CJ391" s="419">
        <v>0</v>
      </c>
      <c r="CK391" s="419">
        <v>0</v>
      </c>
      <c r="CL391" s="419">
        <v>0</v>
      </c>
      <c r="CM391" s="419">
        <v>0</v>
      </c>
      <c r="CN391" s="419">
        <v>0</v>
      </c>
      <c r="CO391" s="419">
        <v>0</v>
      </c>
      <c r="CP391" s="419">
        <v>0</v>
      </c>
      <c r="CQ391" s="419">
        <v>0</v>
      </c>
      <c r="CR391" s="419">
        <v>0</v>
      </c>
      <c r="CS391" s="419">
        <v>0</v>
      </c>
      <c r="CT391" s="419">
        <v>0</v>
      </c>
      <c r="CU391" s="419">
        <v>0</v>
      </c>
      <c r="CV391" s="419">
        <v>0</v>
      </c>
      <c r="CW391" s="419">
        <v>0</v>
      </c>
      <c r="CX391" s="419">
        <v>0</v>
      </c>
      <c r="CY391" s="419">
        <v>0</v>
      </c>
      <c r="CZ391" s="419">
        <v>0</v>
      </c>
      <c r="DA391" s="419">
        <v>0</v>
      </c>
      <c r="DB391" s="419">
        <v>0</v>
      </c>
      <c r="DC391" s="419">
        <v>0</v>
      </c>
      <c r="DD391" s="419">
        <v>0</v>
      </c>
      <c r="DE391" s="419">
        <v>0</v>
      </c>
      <c r="DF391" s="419">
        <v>0</v>
      </c>
      <c r="DG391" s="419">
        <v>0</v>
      </c>
      <c r="DH391" s="419">
        <v>0</v>
      </c>
      <c r="DI391" s="419">
        <v>0</v>
      </c>
      <c r="DJ391" s="419">
        <v>0</v>
      </c>
    </row>
    <row r="392" spans="1:114" ht="16.7" hidden="1" customHeight="1">
      <c r="A392" s="423" t="s">
        <v>25</v>
      </c>
      <c r="B392" s="423">
        <v>2</v>
      </c>
      <c r="C392" s="418" t="s">
        <v>42</v>
      </c>
      <c r="D392" s="419">
        <v>0</v>
      </c>
      <c r="E392" s="419">
        <v>0</v>
      </c>
      <c r="F392" s="419">
        <v>186</v>
      </c>
      <c r="G392" s="419">
        <v>377</v>
      </c>
      <c r="H392" s="419">
        <v>573</v>
      </c>
      <c r="I392" s="419">
        <v>774</v>
      </c>
      <c r="J392" s="419">
        <v>980</v>
      </c>
      <c r="K392" s="419">
        <v>1191</v>
      </c>
      <c r="L392" s="419">
        <v>1408</v>
      </c>
      <c r="M392" s="419">
        <v>1630</v>
      </c>
      <c r="N392" s="419">
        <v>1858</v>
      </c>
      <c r="O392" s="419">
        <v>2091</v>
      </c>
      <c r="P392" s="419">
        <v>2330</v>
      </c>
      <c r="Q392" s="419">
        <v>2576</v>
      </c>
      <c r="R392" s="419">
        <v>2828</v>
      </c>
      <c r="S392" s="419">
        <v>3087</v>
      </c>
      <c r="T392" s="419">
        <v>3352</v>
      </c>
      <c r="U392" s="419">
        <v>3625</v>
      </c>
      <c r="V392" s="419">
        <v>3905</v>
      </c>
      <c r="W392" s="419">
        <v>4191</v>
      </c>
      <c r="X392" s="419">
        <v>4485</v>
      </c>
      <c r="Y392" s="419">
        <v>4595</v>
      </c>
      <c r="Z392" s="419">
        <v>4707</v>
      </c>
      <c r="AA392" s="419">
        <v>4821</v>
      </c>
      <c r="AB392" s="419">
        <v>4936</v>
      </c>
      <c r="AC392" s="419">
        <v>5053</v>
      </c>
      <c r="AD392" s="419">
        <v>5173</v>
      </c>
      <c r="AE392" s="419">
        <v>5294</v>
      </c>
      <c r="AF392" s="419">
        <v>5418</v>
      </c>
      <c r="AG392" s="419">
        <v>5541</v>
      </c>
      <c r="AH392" s="419">
        <v>5666</v>
      </c>
      <c r="AI392" s="419">
        <v>5792</v>
      </c>
      <c r="AJ392" s="419">
        <v>5920</v>
      </c>
      <c r="AK392" s="419">
        <v>6049</v>
      </c>
      <c r="AL392" s="419">
        <v>6176</v>
      </c>
      <c r="AM392" s="419">
        <v>6305</v>
      </c>
      <c r="AN392" s="419">
        <v>6434</v>
      </c>
      <c r="AO392" s="419">
        <v>6562</v>
      </c>
      <c r="AP392" s="419">
        <v>6691</v>
      </c>
      <c r="AQ392" s="419">
        <v>6821</v>
      </c>
      <c r="AR392" s="419">
        <v>6950</v>
      </c>
      <c r="AS392" s="419">
        <v>7079</v>
      </c>
      <c r="AT392" s="419">
        <v>7206</v>
      </c>
      <c r="AU392" s="419">
        <v>7332</v>
      </c>
      <c r="AV392" s="419">
        <v>7456</v>
      </c>
      <c r="AW392" s="419">
        <v>7579</v>
      </c>
      <c r="AX392" s="419">
        <v>7700</v>
      </c>
      <c r="AY392" s="419">
        <v>7820</v>
      </c>
      <c r="AZ392" s="419">
        <v>7937</v>
      </c>
      <c r="BA392" s="419">
        <v>8052</v>
      </c>
      <c r="BB392" s="419">
        <v>8164</v>
      </c>
      <c r="BC392" s="419">
        <v>8274</v>
      </c>
      <c r="BD392" s="419">
        <v>8380</v>
      </c>
      <c r="BE392" s="419">
        <v>8482</v>
      </c>
      <c r="BF392" s="419">
        <v>8581</v>
      </c>
      <c r="BG392" s="419">
        <v>8676</v>
      </c>
      <c r="BH392" s="419">
        <v>8768</v>
      </c>
      <c r="BI392" s="419">
        <v>8855</v>
      </c>
      <c r="BJ392" s="419">
        <v>8938</v>
      </c>
      <c r="BK392" s="419">
        <v>9017</v>
      </c>
      <c r="BL392" s="419">
        <v>9091</v>
      </c>
      <c r="BM392" s="419">
        <v>9162</v>
      </c>
      <c r="BN392" s="419">
        <v>9229</v>
      </c>
      <c r="BO392" s="419">
        <v>9292</v>
      </c>
      <c r="BP392" s="419">
        <v>9351</v>
      </c>
      <c r="BQ392" s="419">
        <v>9407</v>
      </c>
      <c r="BR392" s="419">
        <v>9459</v>
      </c>
      <c r="BS392" s="419">
        <v>9510</v>
      </c>
      <c r="BT392" s="419">
        <v>9560</v>
      </c>
      <c r="BU392" s="419">
        <v>9612</v>
      </c>
      <c r="BV392" s="419">
        <v>9665</v>
      </c>
      <c r="BW392" s="419">
        <v>9726</v>
      </c>
      <c r="BX392" s="419">
        <v>9815</v>
      </c>
      <c r="BY392" s="419">
        <v>0</v>
      </c>
      <c r="BZ392" s="419">
        <v>0</v>
      </c>
      <c r="CA392" s="419">
        <v>0</v>
      </c>
      <c r="CB392" s="419">
        <v>0</v>
      </c>
      <c r="CC392" s="419">
        <v>0</v>
      </c>
      <c r="CD392" s="419">
        <v>0</v>
      </c>
      <c r="CE392" s="419">
        <v>0</v>
      </c>
      <c r="CF392" s="419">
        <v>0</v>
      </c>
      <c r="CG392" s="419">
        <v>0</v>
      </c>
      <c r="CH392" s="419">
        <v>0</v>
      </c>
      <c r="CI392" s="419">
        <v>0</v>
      </c>
      <c r="CJ392" s="419">
        <v>0</v>
      </c>
      <c r="CK392" s="419">
        <v>0</v>
      </c>
      <c r="CL392" s="419">
        <v>0</v>
      </c>
      <c r="CM392" s="419">
        <v>0</v>
      </c>
      <c r="CN392" s="419">
        <v>0</v>
      </c>
      <c r="CO392" s="419">
        <v>0</v>
      </c>
      <c r="CP392" s="419">
        <v>0</v>
      </c>
      <c r="CQ392" s="419">
        <v>0</v>
      </c>
      <c r="CR392" s="419">
        <v>0</v>
      </c>
      <c r="CS392" s="419">
        <v>0</v>
      </c>
      <c r="CT392" s="419">
        <v>0</v>
      </c>
      <c r="CU392" s="419">
        <v>0</v>
      </c>
      <c r="CV392" s="419">
        <v>0</v>
      </c>
      <c r="CW392" s="419">
        <v>0</v>
      </c>
      <c r="CX392" s="419">
        <v>0</v>
      </c>
      <c r="CY392" s="419">
        <v>0</v>
      </c>
      <c r="CZ392" s="419">
        <v>0</v>
      </c>
      <c r="DA392" s="419">
        <v>0</v>
      </c>
      <c r="DB392" s="419">
        <v>0</v>
      </c>
      <c r="DC392" s="419">
        <v>0</v>
      </c>
      <c r="DD392" s="419">
        <v>0</v>
      </c>
      <c r="DE392" s="419">
        <v>0</v>
      </c>
      <c r="DF392" s="419">
        <v>0</v>
      </c>
      <c r="DG392" s="419">
        <v>0</v>
      </c>
      <c r="DH392" s="419">
        <v>0</v>
      </c>
      <c r="DI392" s="419">
        <v>0</v>
      </c>
      <c r="DJ392" s="419">
        <v>0</v>
      </c>
    </row>
    <row r="393" spans="1:114" ht="16.7" hidden="1" customHeight="1">
      <c r="A393" s="423" t="s">
        <v>25</v>
      </c>
      <c r="B393" s="423">
        <v>2</v>
      </c>
      <c r="C393" s="418" t="s">
        <v>43</v>
      </c>
      <c r="D393" s="419">
        <v>0</v>
      </c>
      <c r="E393" s="419">
        <v>0</v>
      </c>
      <c r="F393" s="419">
        <v>191</v>
      </c>
      <c r="G393" s="419">
        <v>387</v>
      </c>
      <c r="H393" s="419">
        <v>587</v>
      </c>
      <c r="I393" s="419">
        <v>793</v>
      </c>
      <c r="J393" s="419">
        <v>1005</v>
      </c>
      <c r="K393" s="419">
        <v>1221</v>
      </c>
      <c r="L393" s="419">
        <v>1443</v>
      </c>
      <c r="M393" s="419">
        <v>1670</v>
      </c>
      <c r="N393" s="419">
        <v>1903</v>
      </c>
      <c r="O393" s="419">
        <v>2142</v>
      </c>
      <c r="P393" s="419">
        <v>2388</v>
      </c>
      <c r="Q393" s="419">
        <v>2639</v>
      </c>
      <c r="R393" s="419">
        <v>2898</v>
      </c>
      <c r="S393" s="419">
        <v>3163</v>
      </c>
      <c r="T393" s="419">
        <v>3435</v>
      </c>
      <c r="U393" s="419">
        <v>3714</v>
      </c>
      <c r="V393" s="419">
        <v>4000</v>
      </c>
      <c r="W393" s="419">
        <v>4293</v>
      </c>
      <c r="X393" s="419">
        <v>4595</v>
      </c>
      <c r="Y393" s="419">
        <v>4707</v>
      </c>
      <c r="Z393" s="419">
        <v>4821</v>
      </c>
      <c r="AA393" s="419">
        <v>4936</v>
      </c>
      <c r="AB393" s="419">
        <v>5053</v>
      </c>
      <c r="AC393" s="419">
        <v>5173</v>
      </c>
      <c r="AD393" s="419">
        <v>5294</v>
      </c>
      <c r="AE393" s="419">
        <v>5418</v>
      </c>
      <c r="AF393" s="419">
        <v>5541</v>
      </c>
      <c r="AG393" s="419">
        <v>5666</v>
      </c>
      <c r="AH393" s="419">
        <v>5792</v>
      </c>
      <c r="AI393" s="419">
        <v>5920</v>
      </c>
      <c r="AJ393" s="419">
        <v>6049</v>
      </c>
      <c r="AK393" s="419">
        <v>6176</v>
      </c>
      <c r="AL393" s="419">
        <v>6305</v>
      </c>
      <c r="AM393" s="419">
        <v>6434</v>
      </c>
      <c r="AN393" s="419">
        <v>6562</v>
      </c>
      <c r="AO393" s="419">
        <v>6691</v>
      </c>
      <c r="AP393" s="419">
        <v>6821</v>
      </c>
      <c r="AQ393" s="419">
        <v>6950</v>
      </c>
      <c r="AR393" s="419">
        <v>7079</v>
      </c>
      <c r="AS393" s="419">
        <v>7206</v>
      </c>
      <c r="AT393" s="419">
        <v>7332</v>
      </c>
      <c r="AU393" s="419">
        <v>7456</v>
      </c>
      <c r="AV393" s="419">
        <v>7579</v>
      </c>
      <c r="AW393" s="419">
        <v>7700</v>
      </c>
      <c r="AX393" s="419">
        <v>7820</v>
      </c>
      <c r="AY393" s="419">
        <v>7937</v>
      </c>
      <c r="AZ393" s="419">
        <v>8052</v>
      </c>
      <c r="BA393" s="419">
        <v>8164</v>
      </c>
      <c r="BB393" s="419">
        <v>8274</v>
      </c>
      <c r="BC393" s="419">
        <v>8380</v>
      </c>
      <c r="BD393" s="419">
        <v>8482</v>
      </c>
      <c r="BE393" s="419">
        <v>8581</v>
      </c>
      <c r="BF393" s="419">
        <v>8676</v>
      </c>
      <c r="BG393" s="419">
        <v>8768</v>
      </c>
      <c r="BH393" s="419">
        <v>8855</v>
      </c>
      <c r="BI393" s="419">
        <v>8938</v>
      </c>
      <c r="BJ393" s="419">
        <v>9017</v>
      </c>
      <c r="BK393" s="419">
        <v>9091</v>
      </c>
      <c r="BL393" s="419">
        <v>9162</v>
      </c>
      <c r="BM393" s="419">
        <v>9229</v>
      </c>
      <c r="BN393" s="419">
        <v>9292</v>
      </c>
      <c r="BO393" s="419">
        <v>9351</v>
      </c>
      <c r="BP393" s="419">
        <v>9407</v>
      </c>
      <c r="BQ393" s="419">
        <v>9459</v>
      </c>
      <c r="BR393" s="419">
        <v>9510</v>
      </c>
      <c r="BS393" s="419">
        <v>9560</v>
      </c>
      <c r="BT393" s="419">
        <v>9612</v>
      </c>
      <c r="BU393" s="419">
        <v>9665</v>
      </c>
      <c r="BV393" s="419">
        <v>9726</v>
      </c>
      <c r="BW393" s="419">
        <v>9815</v>
      </c>
      <c r="BX393" s="419">
        <v>0</v>
      </c>
      <c r="BY393" s="419">
        <v>0</v>
      </c>
      <c r="BZ393" s="419">
        <v>0</v>
      </c>
      <c r="CA393" s="419">
        <v>0</v>
      </c>
      <c r="CB393" s="419">
        <v>0</v>
      </c>
      <c r="CC393" s="419">
        <v>0</v>
      </c>
      <c r="CD393" s="419">
        <v>0</v>
      </c>
      <c r="CE393" s="419">
        <v>0</v>
      </c>
      <c r="CF393" s="419">
        <v>0</v>
      </c>
      <c r="CG393" s="419">
        <v>0</v>
      </c>
      <c r="CH393" s="419">
        <v>0</v>
      </c>
      <c r="CI393" s="419">
        <v>0</v>
      </c>
      <c r="CJ393" s="419">
        <v>0</v>
      </c>
      <c r="CK393" s="419">
        <v>0</v>
      </c>
      <c r="CL393" s="419">
        <v>0</v>
      </c>
      <c r="CM393" s="419">
        <v>0</v>
      </c>
      <c r="CN393" s="419">
        <v>0</v>
      </c>
      <c r="CO393" s="419">
        <v>0</v>
      </c>
      <c r="CP393" s="419">
        <v>0</v>
      </c>
      <c r="CQ393" s="419">
        <v>0</v>
      </c>
      <c r="CR393" s="419">
        <v>0</v>
      </c>
      <c r="CS393" s="419">
        <v>0</v>
      </c>
      <c r="CT393" s="419">
        <v>0</v>
      </c>
      <c r="CU393" s="419">
        <v>0</v>
      </c>
      <c r="CV393" s="419">
        <v>0</v>
      </c>
      <c r="CW393" s="419">
        <v>0</v>
      </c>
      <c r="CX393" s="419">
        <v>0</v>
      </c>
      <c r="CY393" s="419">
        <v>0</v>
      </c>
      <c r="CZ393" s="419">
        <v>0</v>
      </c>
      <c r="DA393" s="419">
        <v>0</v>
      </c>
      <c r="DB393" s="419">
        <v>0</v>
      </c>
      <c r="DC393" s="419">
        <v>0</v>
      </c>
      <c r="DD393" s="419">
        <v>0</v>
      </c>
      <c r="DE393" s="419">
        <v>0</v>
      </c>
      <c r="DF393" s="419">
        <v>0</v>
      </c>
      <c r="DG393" s="419">
        <v>0</v>
      </c>
      <c r="DH393" s="419">
        <v>0</v>
      </c>
      <c r="DI393" s="419">
        <v>0</v>
      </c>
      <c r="DJ393" s="419">
        <v>0</v>
      </c>
    </row>
    <row r="394" spans="1:114" ht="16.7" hidden="1" customHeight="1">
      <c r="A394" s="423" t="s">
        <v>25</v>
      </c>
      <c r="B394" s="423">
        <v>2</v>
      </c>
      <c r="C394" s="418" t="s">
        <v>44</v>
      </c>
      <c r="D394" s="419">
        <v>0</v>
      </c>
      <c r="E394" s="419">
        <v>0</v>
      </c>
      <c r="F394" s="419">
        <v>196</v>
      </c>
      <c r="G394" s="419">
        <v>396</v>
      </c>
      <c r="H394" s="419">
        <v>602</v>
      </c>
      <c r="I394" s="419">
        <v>813</v>
      </c>
      <c r="J394" s="419">
        <v>1029</v>
      </c>
      <c r="K394" s="419">
        <v>1251</v>
      </c>
      <c r="L394" s="419">
        <v>1478</v>
      </c>
      <c r="M394" s="419">
        <v>1711</v>
      </c>
      <c r="N394" s="419">
        <v>1950</v>
      </c>
      <c r="O394" s="419">
        <v>2195</v>
      </c>
      <c r="P394" s="419">
        <v>2446</v>
      </c>
      <c r="Q394" s="419">
        <v>2704</v>
      </c>
      <c r="R394" s="419">
        <v>2969</v>
      </c>
      <c r="S394" s="419">
        <v>3240</v>
      </c>
      <c r="T394" s="419">
        <v>3519</v>
      </c>
      <c r="U394" s="419">
        <v>3805</v>
      </c>
      <c r="V394" s="419">
        <v>4097</v>
      </c>
      <c r="W394" s="419">
        <v>4398</v>
      </c>
      <c r="X394" s="419">
        <v>4707</v>
      </c>
      <c r="Y394" s="419">
        <v>4821</v>
      </c>
      <c r="Z394" s="419">
        <v>4936</v>
      </c>
      <c r="AA394" s="419">
        <v>5053</v>
      </c>
      <c r="AB394" s="419">
        <v>5173</v>
      </c>
      <c r="AC394" s="419">
        <v>5294</v>
      </c>
      <c r="AD394" s="419">
        <v>5418</v>
      </c>
      <c r="AE394" s="419">
        <v>5541</v>
      </c>
      <c r="AF394" s="419">
        <v>5666</v>
      </c>
      <c r="AG394" s="419">
        <v>5792</v>
      </c>
      <c r="AH394" s="419">
        <v>5920</v>
      </c>
      <c r="AI394" s="419">
        <v>6049</v>
      </c>
      <c r="AJ394" s="419">
        <v>6176</v>
      </c>
      <c r="AK394" s="419">
        <v>6305</v>
      </c>
      <c r="AL394" s="419">
        <v>6434</v>
      </c>
      <c r="AM394" s="419">
        <v>6562</v>
      </c>
      <c r="AN394" s="419">
        <v>6691</v>
      </c>
      <c r="AO394" s="419">
        <v>6821</v>
      </c>
      <c r="AP394" s="419">
        <v>6950</v>
      </c>
      <c r="AQ394" s="419">
        <v>7079</v>
      </c>
      <c r="AR394" s="419">
        <v>7206</v>
      </c>
      <c r="AS394" s="419">
        <v>7332</v>
      </c>
      <c r="AT394" s="419">
        <v>7456</v>
      </c>
      <c r="AU394" s="419">
        <v>7579</v>
      </c>
      <c r="AV394" s="419">
        <v>7700</v>
      </c>
      <c r="AW394" s="419">
        <v>7820</v>
      </c>
      <c r="AX394" s="419">
        <v>7937</v>
      </c>
      <c r="AY394" s="419">
        <v>8052</v>
      </c>
      <c r="AZ394" s="419">
        <v>8164</v>
      </c>
      <c r="BA394" s="419">
        <v>8274</v>
      </c>
      <c r="BB394" s="419">
        <v>8380</v>
      </c>
      <c r="BC394" s="419">
        <v>8482</v>
      </c>
      <c r="BD394" s="419">
        <v>8581</v>
      </c>
      <c r="BE394" s="419">
        <v>8676</v>
      </c>
      <c r="BF394" s="419">
        <v>8768</v>
      </c>
      <c r="BG394" s="419">
        <v>8855</v>
      </c>
      <c r="BH394" s="419">
        <v>8938</v>
      </c>
      <c r="BI394" s="419">
        <v>9017</v>
      </c>
      <c r="BJ394" s="419">
        <v>9091</v>
      </c>
      <c r="BK394" s="419">
        <v>9162</v>
      </c>
      <c r="BL394" s="419">
        <v>9229</v>
      </c>
      <c r="BM394" s="419">
        <v>9292</v>
      </c>
      <c r="BN394" s="419">
        <v>9351</v>
      </c>
      <c r="BO394" s="419">
        <v>9407</v>
      </c>
      <c r="BP394" s="419">
        <v>9459</v>
      </c>
      <c r="BQ394" s="419">
        <v>9510</v>
      </c>
      <c r="BR394" s="419">
        <v>9560</v>
      </c>
      <c r="BS394" s="419">
        <v>9612</v>
      </c>
      <c r="BT394" s="419">
        <v>9665</v>
      </c>
      <c r="BU394" s="419">
        <v>9726</v>
      </c>
      <c r="BV394" s="419">
        <v>9815</v>
      </c>
      <c r="BW394" s="419">
        <v>0</v>
      </c>
      <c r="BX394" s="419">
        <v>0</v>
      </c>
      <c r="BY394" s="419">
        <v>0</v>
      </c>
      <c r="BZ394" s="419">
        <v>0</v>
      </c>
      <c r="CA394" s="419">
        <v>0</v>
      </c>
      <c r="CB394" s="419">
        <v>0</v>
      </c>
      <c r="CC394" s="419">
        <v>0</v>
      </c>
      <c r="CD394" s="419">
        <v>0</v>
      </c>
      <c r="CE394" s="419">
        <v>0</v>
      </c>
      <c r="CF394" s="419">
        <v>0</v>
      </c>
      <c r="CG394" s="419">
        <v>0</v>
      </c>
      <c r="CH394" s="419">
        <v>0</v>
      </c>
      <c r="CI394" s="419">
        <v>0</v>
      </c>
      <c r="CJ394" s="419">
        <v>0</v>
      </c>
      <c r="CK394" s="419">
        <v>0</v>
      </c>
      <c r="CL394" s="419">
        <v>0</v>
      </c>
      <c r="CM394" s="419">
        <v>0</v>
      </c>
      <c r="CN394" s="419">
        <v>0</v>
      </c>
      <c r="CO394" s="419">
        <v>0</v>
      </c>
      <c r="CP394" s="419">
        <v>0</v>
      </c>
      <c r="CQ394" s="419">
        <v>0</v>
      </c>
      <c r="CR394" s="419">
        <v>0</v>
      </c>
      <c r="CS394" s="419">
        <v>0</v>
      </c>
      <c r="CT394" s="419">
        <v>0</v>
      </c>
      <c r="CU394" s="419">
        <v>0</v>
      </c>
      <c r="CV394" s="419">
        <v>0</v>
      </c>
      <c r="CW394" s="419">
        <v>0</v>
      </c>
      <c r="CX394" s="419">
        <v>0</v>
      </c>
      <c r="CY394" s="419">
        <v>0</v>
      </c>
      <c r="CZ394" s="419">
        <v>0</v>
      </c>
      <c r="DA394" s="419">
        <v>0</v>
      </c>
      <c r="DB394" s="419">
        <v>0</v>
      </c>
      <c r="DC394" s="419">
        <v>0</v>
      </c>
      <c r="DD394" s="419">
        <v>0</v>
      </c>
      <c r="DE394" s="419">
        <v>0</v>
      </c>
      <c r="DF394" s="419">
        <v>0</v>
      </c>
      <c r="DG394" s="419">
        <v>0</v>
      </c>
      <c r="DH394" s="419">
        <v>0</v>
      </c>
      <c r="DI394" s="419">
        <v>0</v>
      </c>
      <c r="DJ394" s="419">
        <v>0</v>
      </c>
    </row>
    <row r="395" spans="1:114" ht="16.7" hidden="1" customHeight="1">
      <c r="A395" s="423" t="s">
        <v>25</v>
      </c>
      <c r="B395" s="423">
        <v>2</v>
      </c>
      <c r="C395" s="418" t="s">
        <v>45</v>
      </c>
      <c r="D395" s="419">
        <v>0</v>
      </c>
      <c r="E395" s="419">
        <v>0</v>
      </c>
      <c r="F395" s="419">
        <v>200</v>
      </c>
      <c r="G395" s="419">
        <v>406</v>
      </c>
      <c r="H395" s="419">
        <v>617</v>
      </c>
      <c r="I395" s="419">
        <v>833</v>
      </c>
      <c r="J395" s="419">
        <v>1054</v>
      </c>
      <c r="K395" s="419">
        <v>1281</v>
      </c>
      <c r="L395" s="419">
        <v>1514</v>
      </c>
      <c r="M395" s="419">
        <v>1752</v>
      </c>
      <c r="N395" s="419">
        <v>1997</v>
      </c>
      <c r="O395" s="419">
        <v>2248</v>
      </c>
      <c r="P395" s="419">
        <v>2506</v>
      </c>
      <c r="Q395" s="419">
        <v>2770</v>
      </c>
      <c r="R395" s="419">
        <v>3041</v>
      </c>
      <c r="S395" s="419">
        <v>3320</v>
      </c>
      <c r="T395" s="419">
        <v>3605</v>
      </c>
      <c r="U395" s="419">
        <v>3897</v>
      </c>
      <c r="V395" s="419">
        <v>4197</v>
      </c>
      <c r="W395" s="419">
        <v>4505</v>
      </c>
      <c r="X395" s="419">
        <v>4821</v>
      </c>
      <c r="Y395" s="419">
        <v>4936</v>
      </c>
      <c r="Z395" s="419">
        <v>5053</v>
      </c>
      <c r="AA395" s="419">
        <v>5173</v>
      </c>
      <c r="AB395" s="419">
        <v>5294</v>
      </c>
      <c r="AC395" s="419">
        <v>5418</v>
      </c>
      <c r="AD395" s="419">
        <v>5541</v>
      </c>
      <c r="AE395" s="419">
        <v>5666</v>
      </c>
      <c r="AF395" s="419">
        <v>5792</v>
      </c>
      <c r="AG395" s="419">
        <v>5920</v>
      </c>
      <c r="AH395" s="419">
        <v>6049</v>
      </c>
      <c r="AI395" s="419">
        <v>6176</v>
      </c>
      <c r="AJ395" s="419">
        <v>6305</v>
      </c>
      <c r="AK395" s="419">
        <v>6434</v>
      </c>
      <c r="AL395" s="419">
        <v>6562</v>
      </c>
      <c r="AM395" s="419">
        <v>6691</v>
      </c>
      <c r="AN395" s="419">
        <v>6821</v>
      </c>
      <c r="AO395" s="419">
        <v>6950</v>
      </c>
      <c r="AP395" s="419">
        <v>7079</v>
      </c>
      <c r="AQ395" s="419">
        <v>7206</v>
      </c>
      <c r="AR395" s="419">
        <v>7332</v>
      </c>
      <c r="AS395" s="419">
        <v>7456</v>
      </c>
      <c r="AT395" s="419">
        <v>7579</v>
      </c>
      <c r="AU395" s="419">
        <v>7700</v>
      </c>
      <c r="AV395" s="419">
        <v>7820</v>
      </c>
      <c r="AW395" s="419">
        <v>7937</v>
      </c>
      <c r="AX395" s="419">
        <v>8052</v>
      </c>
      <c r="AY395" s="419">
        <v>8164</v>
      </c>
      <c r="AZ395" s="419">
        <v>8274</v>
      </c>
      <c r="BA395" s="419">
        <v>8380</v>
      </c>
      <c r="BB395" s="419">
        <v>8482</v>
      </c>
      <c r="BC395" s="419">
        <v>8581</v>
      </c>
      <c r="BD395" s="419">
        <v>8676</v>
      </c>
      <c r="BE395" s="419">
        <v>8768</v>
      </c>
      <c r="BF395" s="419">
        <v>8855</v>
      </c>
      <c r="BG395" s="419">
        <v>8938</v>
      </c>
      <c r="BH395" s="419">
        <v>9017</v>
      </c>
      <c r="BI395" s="419">
        <v>9091</v>
      </c>
      <c r="BJ395" s="419">
        <v>9162</v>
      </c>
      <c r="BK395" s="419">
        <v>9229</v>
      </c>
      <c r="BL395" s="419">
        <v>9292</v>
      </c>
      <c r="BM395" s="419">
        <v>9351</v>
      </c>
      <c r="BN395" s="419">
        <v>9407</v>
      </c>
      <c r="BO395" s="419">
        <v>9459</v>
      </c>
      <c r="BP395" s="419">
        <v>9510</v>
      </c>
      <c r="BQ395" s="419">
        <v>9560</v>
      </c>
      <c r="BR395" s="419">
        <v>9612</v>
      </c>
      <c r="BS395" s="419">
        <v>9665</v>
      </c>
      <c r="BT395" s="419">
        <v>9726</v>
      </c>
      <c r="BU395" s="419">
        <v>9815</v>
      </c>
      <c r="BV395" s="419">
        <v>0</v>
      </c>
      <c r="BW395" s="419">
        <v>0</v>
      </c>
      <c r="BX395" s="419">
        <v>0</v>
      </c>
      <c r="BY395" s="419">
        <v>0</v>
      </c>
      <c r="BZ395" s="419">
        <v>0</v>
      </c>
      <c r="CA395" s="419">
        <v>0</v>
      </c>
      <c r="CB395" s="419">
        <v>0</v>
      </c>
      <c r="CC395" s="419">
        <v>0</v>
      </c>
      <c r="CD395" s="419">
        <v>0</v>
      </c>
      <c r="CE395" s="419">
        <v>0</v>
      </c>
      <c r="CF395" s="419">
        <v>0</v>
      </c>
      <c r="CG395" s="419">
        <v>0</v>
      </c>
      <c r="CH395" s="419">
        <v>0</v>
      </c>
      <c r="CI395" s="419">
        <v>0</v>
      </c>
      <c r="CJ395" s="419">
        <v>0</v>
      </c>
      <c r="CK395" s="419">
        <v>0</v>
      </c>
      <c r="CL395" s="419">
        <v>0</v>
      </c>
      <c r="CM395" s="419">
        <v>0</v>
      </c>
      <c r="CN395" s="419">
        <v>0</v>
      </c>
      <c r="CO395" s="419">
        <v>0</v>
      </c>
      <c r="CP395" s="419">
        <v>0</v>
      </c>
      <c r="CQ395" s="419">
        <v>0</v>
      </c>
      <c r="CR395" s="419">
        <v>0</v>
      </c>
      <c r="CS395" s="419">
        <v>0</v>
      </c>
      <c r="CT395" s="419">
        <v>0</v>
      </c>
      <c r="CU395" s="419">
        <v>0</v>
      </c>
      <c r="CV395" s="419">
        <v>0</v>
      </c>
      <c r="CW395" s="419">
        <v>0</v>
      </c>
      <c r="CX395" s="419">
        <v>0</v>
      </c>
      <c r="CY395" s="419">
        <v>0</v>
      </c>
      <c r="CZ395" s="419">
        <v>0</v>
      </c>
      <c r="DA395" s="419">
        <v>0</v>
      </c>
      <c r="DB395" s="419">
        <v>0</v>
      </c>
      <c r="DC395" s="419">
        <v>0</v>
      </c>
      <c r="DD395" s="419">
        <v>0</v>
      </c>
      <c r="DE395" s="419">
        <v>0</v>
      </c>
      <c r="DF395" s="419">
        <v>0</v>
      </c>
      <c r="DG395" s="419">
        <v>0</v>
      </c>
      <c r="DH395" s="419">
        <v>0</v>
      </c>
      <c r="DI395" s="419">
        <v>0</v>
      </c>
      <c r="DJ395" s="419">
        <v>0</v>
      </c>
    </row>
    <row r="396" spans="1:114" ht="16.7" hidden="1" customHeight="1">
      <c r="A396" s="423" t="s">
        <v>25</v>
      </c>
      <c r="B396" s="423">
        <v>2</v>
      </c>
      <c r="C396" s="418" t="s">
        <v>46</v>
      </c>
      <c r="D396" s="419">
        <v>0</v>
      </c>
      <c r="E396" s="419">
        <v>0</v>
      </c>
      <c r="F396" s="419">
        <v>205</v>
      </c>
      <c r="G396" s="419">
        <v>416</v>
      </c>
      <c r="H396" s="419">
        <v>632</v>
      </c>
      <c r="I396" s="419">
        <v>853</v>
      </c>
      <c r="J396" s="419">
        <v>1080</v>
      </c>
      <c r="K396" s="419">
        <v>1312</v>
      </c>
      <c r="L396" s="419">
        <v>1550</v>
      </c>
      <c r="M396" s="419">
        <v>1795</v>
      </c>
      <c r="N396" s="419">
        <v>2046</v>
      </c>
      <c r="O396" s="419">
        <v>2303</v>
      </c>
      <c r="P396" s="419">
        <v>2567</v>
      </c>
      <c r="Q396" s="419">
        <v>2838</v>
      </c>
      <c r="R396" s="419">
        <v>3116</v>
      </c>
      <c r="S396" s="419">
        <v>3400</v>
      </c>
      <c r="T396" s="419">
        <v>3691</v>
      </c>
      <c r="U396" s="419">
        <v>3991</v>
      </c>
      <c r="V396" s="419">
        <v>4298</v>
      </c>
      <c r="W396" s="419">
        <v>4613</v>
      </c>
      <c r="X396" s="419">
        <v>4936</v>
      </c>
      <c r="Y396" s="419">
        <v>5053</v>
      </c>
      <c r="Z396" s="419">
        <v>5173</v>
      </c>
      <c r="AA396" s="419">
        <v>5294</v>
      </c>
      <c r="AB396" s="419">
        <v>5418</v>
      </c>
      <c r="AC396" s="419">
        <v>5541</v>
      </c>
      <c r="AD396" s="419">
        <v>5666</v>
      </c>
      <c r="AE396" s="419">
        <v>5792</v>
      </c>
      <c r="AF396" s="419">
        <v>5920</v>
      </c>
      <c r="AG396" s="419">
        <v>6049</v>
      </c>
      <c r="AH396" s="419">
        <v>6176</v>
      </c>
      <c r="AI396" s="419">
        <v>6305</v>
      </c>
      <c r="AJ396" s="419">
        <v>6434</v>
      </c>
      <c r="AK396" s="419">
        <v>6562</v>
      </c>
      <c r="AL396" s="419">
        <v>6691</v>
      </c>
      <c r="AM396" s="419">
        <v>6821</v>
      </c>
      <c r="AN396" s="419">
        <v>6950</v>
      </c>
      <c r="AO396" s="419">
        <v>7079</v>
      </c>
      <c r="AP396" s="419">
        <v>7206</v>
      </c>
      <c r="AQ396" s="419">
        <v>7332</v>
      </c>
      <c r="AR396" s="419">
        <v>7456</v>
      </c>
      <c r="AS396" s="419">
        <v>7579</v>
      </c>
      <c r="AT396" s="419">
        <v>7700</v>
      </c>
      <c r="AU396" s="419">
        <v>7820</v>
      </c>
      <c r="AV396" s="419">
        <v>7937</v>
      </c>
      <c r="AW396" s="419">
        <v>8052</v>
      </c>
      <c r="AX396" s="419">
        <v>8164</v>
      </c>
      <c r="AY396" s="419">
        <v>8274</v>
      </c>
      <c r="AZ396" s="419">
        <v>8380</v>
      </c>
      <c r="BA396" s="419">
        <v>8482</v>
      </c>
      <c r="BB396" s="419">
        <v>8581</v>
      </c>
      <c r="BC396" s="419">
        <v>8676</v>
      </c>
      <c r="BD396" s="419">
        <v>8768</v>
      </c>
      <c r="BE396" s="419">
        <v>8855</v>
      </c>
      <c r="BF396" s="419">
        <v>8938</v>
      </c>
      <c r="BG396" s="419">
        <v>9017</v>
      </c>
      <c r="BH396" s="419">
        <v>9091</v>
      </c>
      <c r="BI396" s="419">
        <v>9162</v>
      </c>
      <c r="BJ396" s="419">
        <v>9229</v>
      </c>
      <c r="BK396" s="419">
        <v>9292</v>
      </c>
      <c r="BL396" s="419">
        <v>9351</v>
      </c>
      <c r="BM396" s="419">
        <v>9407</v>
      </c>
      <c r="BN396" s="419">
        <v>9459</v>
      </c>
      <c r="BO396" s="419">
        <v>9510</v>
      </c>
      <c r="BP396" s="419">
        <v>9560</v>
      </c>
      <c r="BQ396" s="419">
        <v>9612</v>
      </c>
      <c r="BR396" s="419">
        <v>9665</v>
      </c>
      <c r="BS396" s="419">
        <v>9726</v>
      </c>
      <c r="BT396" s="419">
        <v>9815</v>
      </c>
      <c r="BU396" s="419">
        <v>0</v>
      </c>
      <c r="BV396" s="419">
        <v>0</v>
      </c>
      <c r="BW396" s="419">
        <v>0</v>
      </c>
      <c r="BX396" s="419">
        <v>0</v>
      </c>
      <c r="BY396" s="419">
        <v>0</v>
      </c>
      <c r="BZ396" s="419">
        <v>0</v>
      </c>
      <c r="CA396" s="419">
        <v>0</v>
      </c>
      <c r="CB396" s="419">
        <v>0</v>
      </c>
      <c r="CC396" s="419">
        <v>0</v>
      </c>
      <c r="CD396" s="419">
        <v>0</v>
      </c>
      <c r="CE396" s="419">
        <v>0</v>
      </c>
      <c r="CF396" s="419">
        <v>0</v>
      </c>
      <c r="CG396" s="419">
        <v>0</v>
      </c>
      <c r="CH396" s="419">
        <v>0</v>
      </c>
      <c r="CI396" s="419">
        <v>0</v>
      </c>
      <c r="CJ396" s="419">
        <v>0</v>
      </c>
      <c r="CK396" s="419">
        <v>0</v>
      </c>
      <c r="CL396" s="419">
        <v>0</v>
      </c>
      <c r="CM396" s="419">
        <v>0</v>
      </c>
      <c r="CN396" s="419">
        <v>0</v>
      </c>
      <c r="CO396" s="419">
        <v>0</v>
      </c>
      <c r="CP396" s="419">
        <v>0</v>
      </c>
      <c r="CQ396" s="419">
        <v>0</v>
      </c>
      <c r="CR396" s="419">
        <v>0</v>
      </c>
      <c r="CS396" s="419">
        <v>0</v>
      </c>
      <c r="CT396" s="419">
        <v>0</v>
      </c>
      <c r="CU396" s="419">
        <v>0</v>
      </c>
      <c r="CV396" s="419">
        <v>0</v>
      </c>
      <c r="CW396" s="419">
        <v>0</v>
      </c>
      <c r="CX396" s="419">
        <v>0</v>
      </c>
      <c r="CY396" s="419">
        <v>0</v>
      </c>
      <c r="CZ396" s="419">
        <v>0</v>
      </c>
      <c r="DA396" s="419">
        <v>0</v>
      </c>
      <c r="DB396" s="419">
        <v>0</v>
      </c>
      <c r="DC396" s="419">
        <v>0</v>
      </c>
      <c r="DD396" s="419">
        <v>0</v>
      </c>
      <c r="DE396" s="419">
        <v>0</v>
      </c>
      <c r="DF396" s="419">
        <v>0</v>
      </c>
      <c r="DG396" s="419">
        <v>0</v>
      </c>
      <c r="DH396" s="419">
        <v>0</v>
      </c>
      <c r="DI396" s="419">
        <v>0</v>
      </c>
      <c r="DJ396" s="419">
        <v>0</v>
      </c>
    </row>
    <row r="397" spans="1:114" ht="16.7" hidden="1" customHeight="1">
      <c r="A397" s="423" t="s">
        <v>25</v>
      </c>
      <c r="B397" s="423">
        <v>2</v>
      </c>
      <c r="C397" s="418" t="s">
        <v>47</v>
      </c>
      <c r="D397" s="419">
        <v>0</v>
      </c>
      <c r="E397" s="419">
        <v>0</v>
      </c>
      <c r="F397" s="419">
        <v>211</v>
      </c>
      <c r="G397" s="419">
        <v>426</v>
      </c>
      <c r="H397" s="419">
        <v>647</v>
      </c>
      <c r="I397" s="419">
        <v>874</v>
      </c>
      <c r="J397" s="419">
        <v>1106</v>
      </c>
      <c r="K397" s="419">
        <v>1344</v>
      </c>
      <c r="L397" s="419">
        <v>1588</v>
      </c>
      <c r="M397" s="419">
        <v>1838</v>
      </c>
      <c r="N397" s="419">
        <v>2095</v>
      </c>
      <c r="O397" s="419">
        <v>2359</v>
      </c>
      <c r="P397" s="419">
        <v>2629</v>
      </c>
      <c r="Q397" s="419">
        <v>2907</v>
      </c>
      <c r="R397" s="419">
        <v>3190</v>
      </c>
      <c r="S397" s="419">
        <v>3482</v>
      </c>
      <c r="T397" s="419">
        <v>3780</v>
      </c>
      <c r="U397" s="419">
        <v>4087</v>
      </c>
      <c r="V397" s="419">
        <v>4401</v>
      </c>
      <c r="W397" s="419">
        <v>4723</v>
      </c>
      <c r="X397" s="419">
        <v>5053</v>
      </c>
      <c r="Y397" s="419">
        <v>5173</v>
      </c>
      <c r="Z397" s="419">
        <v>5294</v>
      </c>
      <c r="AA397" s="419">
        <v>5418</v>
      </c>
      <c r="AB397" s="419">
        <v>5541</v>
      </c>
      <c r="AC397" s="419">
        <v>5666</v>
      </c>
      <c r="AD397" s="419">
        <v>5792</v>
      </c>
      <c r="AE397" s="419">
        <v>5920</v>
      </c>
      <c r="AF397" s="419">
        <v>6049</v>
      </c>
      <c r="AG397" s="419">
        <v>6176</v>
      </c>
      <c r="AH397" s="419">
        <v>6305</v>
      </c>
      <c r="AI397" s="419">
        <v>6434</v>
      </c>
      <c r="AJ397" s="419">
        <v>6562</v>
      </c>
      <c r="AK397" s="419">
        <v>6691</v>
      </c>
      <c r="AL397" s="419">
        <v>6821</v>
      </c>
      <c r="AM397" s="419">
        <v>6950</v>
      </c>
      <c r="AN397" s="419">
        <v>7079</v>
      </c>
      <c r="AO397" s="419">
        <v>7206</v>
      </c>
      <c r="AP397" s="419">
        <v>7332</v>
      </c>
      <c r="AQ397" s="419">
        <v>7456</v>
      </c>
      <c r="AR397" s="419">
        <v>7579</v>
      </c>
      <c r="AS397" s="419">
        <v>7700</v>
      </c>
      <c r="AT397" s="419">
        <v>7820</v>
      </c>
      <c r="AU397" s="419">
        <v>7937</v>
      </c>
      <c r="AV397" s="419">
        <v>8052</v>
      </c>
      <c r="AW397" s="419">
        <v>8164</v>
      </c>
      <c r="AX397" s="419">
        <v>8274</v>
      </c>
      <c r="AY397" s="419">
        <v>8380</v>
      </c>
      <c r="AZ397" s="419">
        <v>8482</v>
      </c>
      <c r="BA397" s="419">
        <v>8581</v>
      </c>
      <c r="BB397" s="419">
        <v>8676</v>
      </c>
      <c r="BC397" s="419">
        <v>8768</v>
      </c>
      <c r="BD397" s="419">
        <v>8855</v>
      </c>
      <c r="BE397" s="419">
        <v>8938</v>
      </c>
      <c r="BF397" s="419">
        <v>9017</v>
      </c>
      <c r="BG397" s="419">
        <v>9091</v>
      </c>
      <c r="BH397" s="419">
        <v>9162</v>
      </c>
      <c r="BI397" s="419">
        <v>9229</v>
      </c>
      <c r="BJ397" s="419">
        <v>9292</v>
      </c>
      <c r="BK397" s="419">
        <v>9351</v>
      </c>
      <c r="BL397" s="419">
        <v>9407</v>
      </c>
      <c r="BM397" s="419">
        <v>9459</v>
      </c>
      <c r="BN397" s="419">
        <v>9510</v>
      </c>
      <c r="BO397" s="419">
        <v>9560</v>
      </c>
      <c r="BP397" s="419">
        <v>9612</v>
      </c>
      <c r="BQ397" s="419">
        <v>9665</v>
      </c>
      <c r="BR397" s="419">
        <v>9726</v>
      </c>
      <c r="BS397" s="419">
        <v>9815</v>
      </c>
      <c r="BT397" s="419">
        <v>0</v>
      </c>
      <c r="BU397" s="419">
        <v>0</v>
      </c>
      <c r="BV397" s="419">
        <v>0</v>
      </c>
      <c r="BW397" s="419">
        <v>0</v>
      </c>
      <c r="BX397" s="419">
        <v>0</v>
      </c>
      <c r="BY397" s="419">
        <v>0</v>
      </c>
      <c r="BZ397" s="419">
        <v>0</v>
      </c>
      <c r="CA397" s="419">
        <v>0</v>
      </c>
      <c r="CB397" s="419">
        <v>0</v>
      </c>
      <c r="CC397" s="419">
        <v>0</v>
      </c>
      <c r="CD397" s="419">
        <v>0</v>
      </c>
      <c r="CE397" s="419">
        <v>0</v>
      </c>
      <c r="CF397" s="419">
        <v>0</v>
      </c>
      <c r="CG397" s="419">
        <v>0</v>
      </c>
      <c r="CH397" s="419">
        <v>0</v>
      </c>
      <c r="CI397" s="419">
        <v>0</v>
      </c>
      <c r="CJ397" s="419">
        <v>0</v>
      </c>
      <c r="CK397" s="419">
        <v>0</v>
      </c>
      <c r="CL397" s="419">
        <v>0</v>
      </c>
      <c r="CM397" s="419">
        <v>0</v>
      </c>
      <c r="CN397" s="419">
        <v>0</v>
      </c>
      <c r="CO397" s="419">
        <v>0</v>
      </c>
      <c r="CP397" s="419">
        <v>0</v>
      </c>
      <c r="CQ397" s="419">
        <v>0</v>
      </c>
      <c r="CR397" s="419">
        <v>0</v>
      </c>
      <c r="CS397" s="419">
        <v>0</v>
      </c>
      <c r="CT397" s="419">
        <v>0</v>
      </c>
      <c r="CU397" s="419">
        <v>0</v>
      </c>
      <c r="CV397" s="419">
        <v>0</v>
      </c>
      <c r="CW397" s="419">
        <v>0</v>
      </c>
      <c r="CX397" s="419">
        <v>0</v>
      </c>
      <c r="CY397" s="419">
        <v>0</v>
      </c>
      <c r="CZ397" s="419">
        <v>0</v>
      </c>
      <c r="DA397" s="419">
        <v>0</v>
      </c>
      <c r="DB397" s="419">
        <v>0</v>
      </c>
      <c r="DC397" s="419">
        <v>0</v>
      </c>
      <c r="DD397" s="419">
        <v>0</v>
      </c>
      <c r="DE397" s="419">
        <v>0</v>
      </c>
      <c r="DF397" s="419">
        <v>0</v>
      </c>
      <c r="DG397" s="419">
        <v>0</v>
      </c>
      <c r="DH397" s="419">
        <v>0</v>
      </c>
      <c r="DI397" s="419">
        <v>0</v>
      </c>
      <c r="DJ397" s="419">
        <v>0</v>
      </c>
    </row>
    <row r="398" spans="1:114" ht="16.7" hidden="1" customHeight="1">
      <c r="A398" s="423" t="s">
        <v>25</v>
      </c>
      <c r="B398" s="423">
        <v>2</v>
      </c>
      <c r="C398" s="418" t="s">
        <v>48</v>
      </c>
      <c r="D398" s="419">
        <v>0</v>
      </c>
      <c r="E398" s="419">
        <v>0</v>
      </c>
      <c r="F398" s="419">
        <v>216</v>
      </c>
      <c r="G398" s="419">
        <v>436</v>
      </c>
      <c r="H398" s="419">
        <v>662</v>
      </c>
      <c r="I398" s="419">
        <v>894</v>
      </c>
      <c r="J398" s="419">
        <v>1132</v>
      </c>
      <c r="K398" s="419">
        <v>1376</v>
      </c>
      <c r="L398" s="419">
        <v>1626</v>
      </c>
      <c r="M398" s="419">
        <v>1883</v>
      </c>
      <c r="N398" s="419">
        <v>2146</v>
      </c>
      <c r="O398" s="419">
        <v>2416</v>
      </c>
      <c r="P398" s="419">
        <v>2693</v>
      </c>
      <c r="Q398" s="419">
        <v>2976</v>
      </c>
      <c r="R398" s="419">
        <v>3267</v>
      </c>
      <c r="S398" s="419">
        <v>3565</v>
      </c>
      <c r="T398" s="419">
        <v>3871</v>
      </c>
      <c r="U398" s="419">
        <v>4185</v>
      </c>
      <c r="V398" s="419">
        <v>4505</v>
      </c>
      <c r="W398" s="419">
        <v>4835</v>
      </c>
      <c r="X398" s="419">
        <v>5173</v>
      </c>
      <c r="Y398" s="419">
        <v>5294</v>
      </c>
      <c r="Z398" s="419">
        <v>5418</v>
      </c>
      <c r="AA398" s="419">
        <v>5541</v>
      </c>
      <c r="AB398" s="419">
        <v>5666</v>
      </c>
      <c r="AC398" s="419">
        <v>5792</v>
      </c>
      <c r="AD398" s="419">
        <v>5920</v>
      </c>
      <c r="AE398" s="419">
        <v>6049</v>
      </c>
      <c r="AF398" s="419">
        <v>6176</v>
      </c>
      <c r="AG398" s="419">
        <v>6305</v>
      </c>
      <c r="AH398" s="419">
        <v>6434</v>
      </c>
      <c r="AI398" s="419">
        <v>6562</v>
      </c>
      <c r="AJ398" s="419">
        <v>6691</v>
      </c>
      <c r="AK398" s="419">
        <v>6821</v>
      </c>
      <c r="AL398" s="419">
        <v>6950</v>
      </c>
      <c r="AM398" s="419">
        <v>7079</v>
      </c>
      <c r="AN398" s="419">
        <v>7206</v>
      </c>
      <c r="AO398" s="419">
        <v>7332</v>
      </c>
      <c r="AP398" s="419">
        <v>7456</v>
      </c>
      <c r="AQ398" s="419">
        <v>7579</v>
      </c>
      <c r="AR398" s="419">
        <v>7700</v>
      </c>
      <c r="AS398" s="419">
        <v>7820</v>
      </c>
      <c r="AT398" s="419">
        <v>7937</v>
      </c>
      <c r="AU398" s="419">
        <v>8052</v>
      </c>
      <c r="AV398" s="419">
        <v>8164</v>
      </c>
      <c r="AW398" s="419">
        <v>8274</v>
      </c>
      <c r="AX398" s="419">
        <v>8380</v>
      </c>
      <c r="AY398" s="419">
        <v>8482</v>
      </c>
      <c r="AZ398" s="419">
        <v>8581</v>
      </c>
      <c r="BA398" s="419">
        <v>8676</v>
      </c>
      <c r="BB398" s="419">
        <v>8768</v>
      </c>
      <c r="BC398" s="419">
        <v>8855</v>
      </c>
      <c r="BD398" s="419">
        <v>8938</v>
      </c>
      <c r="BE398" s="419">
        <v>9017</v>
      </c>
      <c r="BF398" s="419">
        <v>9091</v>
      </c>
      <c r="BG398" s="419">
        <v>9162</v>
      </c>
      <c r="BH398" s="419">
        <v>9229</v>
      </c>
      <c r="BI398" s="419">
        <v>9292</v>
      </c>
      <c r="BJ398" s="419">
        <v>9351</v>
      </c>
      <c r="BK398" s="419">
        <v>9407</v>
      </c>
      <c r="BL398" s="419">
        <v>9459</v>
      </c>
      <c r="BM398" s="419">
        <v>9510</v>
      </c>
      <c r="BN398" s="419">
        <v>9560</v>
      </c>
      <c r="BO398" s="419">
        <v>9612</v>
      </c>
      <c r="BP398" s="419">
        <v>9665</v>
      </c>
      <c r="BQ398" s="419">
        <v>9726</v>
      </c>
      <c r="BR398" s="419">
        <v>9815</v>
      </c>
      <c r="BS398" s="419">
        <v>0</v>
      </c>
      <c r="BT398" s="419">
        <v>0</v>
      </c>
      <c r="BU398" s="419">
        <v>0</v>
      </c>
      <c r="BV398" s="419">
        <v>0</v>
      </c>
      <c r="BW398" s="419">
        <v>0</v>
      </c>
      <c r="BX398" s="419">
        <v>0</v>
      </c>
      <c r="BY398" s="419">
        <v>0</v>
      </c>
      <c r="BZ398" s="419">
        <v>0</v>
      </c>
      <c r="CA398" s="419">
        <v>0</v>
      </c>
      <c r="CB398" s="419">
        <v>0</v>
      </c>
      <c r="CC398" s="419">
        <v>0</v>
      </c>
      <c r="CD398" s="419">
        <v>0</v>
      </c>
      <c r="CE398" s="419">
        <v>0</v>
      </c>
      <c r="CF398" s="419">
        <v>0</v>
      </c>
      <c r="CG398" s="419">
        <v>0</v>
      </c>
      <c r="CH398" s="419">
        <v>0</v>
      </c>
      <c r="CI398" s="419">
        <v>0</v>
      </c>
      <c r="CJ398" s="419">
        <v>0</v>
      </c>
      <c r="CK398" s="419">
        <v>0</v>
      </c>
      <c r="CL398" s="419">
        <v>0</v>
      </c>
      <c r="CM398" s="419">
        <v>0</v>
      </c>
      <c r="CN398" s="419">
        <v>0</v>
      </c>
      <c r="CO398" s="419">
        <v>0</v>
      </c>
      <c r="CP398" s="419">
        <v>0</v>
      </c>
      <c r="CQ398" s="419">
        <v>0</v>
      </c>
      <c r="CR398" s="419">
        <v>0</v>
      </c>
      <c r="CS398" s="419">
        <v>0</v>
      </c>
      <c r="CT398" s="419">
        <v>0</v>
      </c>
      <c r="CU398" s="419">
        <v>0</v>
      </c>
      <c r="CV398" s="419">
        <v>0</v>
      </c>
      <c r="CW398" s="419">
        <v>0</v>
      </c>
      <c r="CX398" s="419">
        <v>0</v>
      </c>
      <c r="CY398" s="419">
        <v>0</v>
      </c>
      <c r="CZ398" s="419">
        <v>0</v>
      </c>
      <c r="DA398" s="419">
        <v>0</v>
      </c>
      <c r="DB398" s="419">
        <v>0</v>
      </c>
      <c r="DC398" s="419">
        <v>0</v>
      </c>
      <c r="DD398" s="419">
        <v>0</v>
      </c>
      <c r="DE398" s="419">
        <v>0</v>
      </c>
      <c r="DF398" s="419">
        <v>0</v>
      </c>
      <c r="DG398" s="419">
        <v>0</v>
      </c>
      <c r="DH398" s="419">
        <v>0</v>
      </c>
      <c r="DI398" s="419">
        <v>0</v>
      </c>
      <c r="DJ398" s="419">
        <v>0</v>
      </c>
    </row>
    <row r="399" spans="1:114" ht="16.7" hidden="1" customHeight="1">
      <c r="A399" s="423" t="s">
        <v>25</v>
      </c>
      <c r="B399" s="423">
        <v>2</v>
      </c>
      <c r="C399" s="418" t="s">
        <v>49</v>
      </c>
      <c r="D399" s="419">
        <v>0</v>
      </c>
      <c r="E399" s="419">
        <v>0</v>
      </c>
      <c r="F399" s="419">
        <v>220</v>
      </c>
      <c r="G399" s="419">
        <v>446</v>
      </c>
      <c r="H399" s="419">
        <v>678</v>
      </c>
      <c r="I399" s="419">
        <v>916</v>
      </c>
      <c r="J399" s="419">
        <v>1159</v>
      </c>
      <c r="K399" s="419">
        <v>1409</v>
      </c>
      <c r="L399" s="419">
        <v>1666</v>
      </c>
      <c r="M399" s="419">
        <v>1928</v>
      </c>
      <c r="N399" s="419">
        <v>2198</v>
      </c>
      <c r="O399" s="419">
        <v>2475</v>
      </c>
      <c r="P399" s="419">
        <v>2757</v>
      </c>
      <c r="Q399" s="419">
        <v>3047</v>
      </c>
      <c r="R399" s="419">
        <v>3345</v>
      </c>
      <c r="S399" s="419">
        <v>3650</v>
      </c>
      <c r="T399" s="419">
        <v>3963</v>
      </c>
      <c r="U399" s="419">
        <v>4283</v>
      </c>
      <c r="V399" s="419">
        <v>4612</v>
      </c>
      <c r="W399" s="419">
        <v>4949</v>
      </c>
      <c r="X399" s="419">
        <v>5294</v>
      </c>
      <c r="Y399" s="419">
        <v>5418</v>
      </c>
      <c r="Z399" s="419">
        <v>5541</v>
      </c>
      <c r="AA399" s="419">
        <v>5666</v>
      </c>
      <c r="AB399" s="419">
        <v>5792</v>
      </c>
      <c r="AC399" s="419">
        <v>5920</v>
      </c>
      <c r="AD399" s="419">
        <v>6049</v>
      </c>
      <c r="AE399" s="419">
        <v>6176</v>
      </c>
      <c r="AF399" s="419">
        <v>6305</v>
      </c>
      <c r="AG399" s="419">
        <v>6434</v>
      </c>
      <c r="AH399" s="419">
        <v>6562</v>
      </c>
      <c r="AI399" s="419">
        <v>6691</v>
      </c>
      <c r="AJ399" s="419">
        <v>6821</v>
      </c>
      <c r="AK399" s="419">
        <v>6950</v>
      </c>
      <c r="AL399" s="419">
        <v>7079</v>
      </c>
      <c r="AM399" s="419">
        <v>7206</v>
      </c>
      <c r="AN399" s="419">
        <v>7332</v>
      </c>
      <c r="AO399" s="419">
        <v>7456</v>
      </c>
      <c r="AP399" s="419">
        <v>7579</v>
      </c>
      <c r="AQ399" s="419">
        <v>7700</v>
      </c>
      <c r="AR399" s="419">
        <v>7820</v>
      </c>
      <c r="AS399" s="419">
        <v>7937</v>
      </c>
      <c r="AT399" s="419">
        <v>8052</v>
      </c>
      <c r="AU399" s="419">
        <v>8164</v>
      </c>
      <c r="AV399" s="419">
        <v>8274</v>
      </c>
      <c r="AW399" s="419">
        <v>8380</v>
      </c>
      <c r="AX399" s="419">
        <v>8482</v>
      </c>
      <c r="AY399" s="419">
        <v>8581</v>
      </c>
      <c r="AZ399" s="419">
        <v>8676</v>
      </c>
      <c r="BA399" s="419">
        <v>8768</v>
      </c>
      <c r="BB399" s="419">
        <v>8855</v>
      </c>
      <c r="BC399" s="419">
        <v>8938</v>
      </c>
      <c r="BD399" s="419">
        <v>9017</v>
      </c>
      <c r="BE399" s="419">
        <v>9091</v>
      </c>
      <c r="BF399" s="419">
        <v>9162</v>
      </c>
      <c r="BG399" s="419">
        <v>9229</v>
      </c>
      <c r="BH399" s="419">
        <v>9292</v>
      </c>
      <c r="BI399" s="419">
        <v>9351</v>
      </c>
      <c r="BJ399" s="419">
        <v>9407</v>
      </c>
      <c r="BK399" s="419">
        <v>9459</v>
      </c>
      <c r="BL399" s="419">
        <v>9510</v>
      </c>
      <c r="BM399" s="419">
        <v>9560</v>
      </c>
      <c r="BN399" s="419">
        <v>9612</v>
      </c>
      <c r="BO399" s="419">
        <v>9665</v>
      </c>
      <c r="BP399" s="419">
        <v>9726</v>
      </c>
      <c r="BQ399" s="419">
        <v>9815</v>
      </c>
      <c r="BR399" s="419">
        <v>0</v>
      </c>
      <c r="BS399" s="419">
        <v>0</v>
      </c>
      <c r="BT399" s="419">
        <v>0</v>
      </c>
      <c r="BU399" s="419">
        <v>0</v>
      </c>
      <c r="BV399" s="419">
        <v>0</v>
      </c>
      <c r="BW399" s="419">
        <v>0</v>
      </c>
      <c r="BX399" s="419">
        <v>0</v>
      </c>
      <c r="BY399" s="419">
        <v>0</v>
      </c>
      <c r="BZ399" s="419">
        <v>0</v>
      </c>
      <c r="CA399" s="419">
        <v>0</v>
      </c>
      <c r="CB399" s="419">
        <v>0</v>
      </c>
      <c r="CC399" s="419">
        <v>0</v>
      </c>
      <c r="CD399" s="419">
        <v>0</v>
      </c>
      <c r="CE399" s="419">
        <v>0</v>
      </c>
      <c r="CF399" s="419">
        <v>0</v>
      </c>
      <c r="CG399" s="419">
        <v>0</v>
      </c>
      <c r="CH399" s="419">
        <v>0</v>
      </c>
      <c r="CI399" s="419">
        <v>0</v>
      </c>
      <c r="CJ399" s="419">
        <v>0</v>
      </c>
      <c r="CK399" s="419">
        <v>0</v>
      </c>
      <c r="CL399" s="419">
        <v>0</v>
      </c>
      <c r="CM399" s="419">
        <v>0</v>
      </c>
      <c r="CN399" s="419">
        <v>0</v>
      </c>
      <c r="CO399" s="419">
        <v>0</v>
      </c>
      <c r="CP399" s="419">
        <v>0</v>
      </c>
      <c r="CQ399" s="419">
        <v>0</v>
      </c>
      <c r="CR399" s="419">
        <v>0</v>
      </c>
      <c r="CS399" s="419">
        <v>0</v>
      </c>
      <c r="CT399" s="419">
        <v>0</v>
      </c>
      <c r="CU399" s="419">
        <v>0</v>
      </c>
      <c r="CV399" s="419">
        <v>0</v>
      </c>
      <c r="CW399" s="419">
        <v>0</v>
      </c>
      <c r="CX399" s="419">
        <v>0</v>
      </c>
      <c r="CY399" s="419">
        <v>0</v>
      </c>
      <c r="CZ399" s="419">
        <v>0</v>
      </c>
      <c r="DA399" s="419">
        <v>0</v>
      </c>
      <c r="DB399" s="419">
        <v>0</v>
      </c>
      <c r="DC399" s="419">
        <v>0</v>
      </c>
      <c r="DD399" s="419">
        <v>0</v>
      </c>
      <c r="DE399" s="419">
        <v>0</v>
      </c>
      <c r="DF399" s="419">
        <v>0</v>
      </c>
      <c r="DG399" s="419">
        <v>0</v>
      </c>
      <c r="DH399" s="419">
        <v>0</v>
      </c>
      <c r="DI399" s="419">
        <v>0</v>
      </c>
      <c r="DJ399" s="419">
        <v>0</v>
      </c>
    </row>
    <row r="400" spans="1:114" ht="16.7" hidden="1" customHeight="1">
      <c r="A400" s="423" t="s">
        <v>25</v>
      </c>
      <c r="B400" s="423">
        <v>2</v>
      </c>
      <c r="C400" s="418" t="s">
        <v>50</v>
      </c>
      <c r="D400" s="419">
        <v>0</v>
      </c>
      <c r="E400" s="419">
        <v>0</v>
      </c>
      <c r="F400" s="419">
        <v>226</v>
      </c>
      <c r="G400" s="419">
        <v>457</v>
      </c>
      <c r="H400" s="419">
        <v>695</v>
      </c>
      <c r="I400" s="419">
        <v>938</v>
      </c>
      <c r="J400" s="419">
        <v>1188</v>
      </c>
      <c r="K400" s="419">
        <v>1444</v>
      </c>
      <c r="L400" s="419">
        <v>1706</v>
      </c>
      <c r="M400" s="419">
        <v>1975</v>
      </c>
      <c r="N400" s="419">
        <v>2251</v>
      </c>
      <c r="O400" s="419">
        <v>2534</v>
      </c>
      <c r="P400" s="419">
        <v>2823</v>
      </c>
      <c r="Q400" s="419">
        <v>3120</v>
      </c>
      <c r="R400" s="419">
        <v>3424</v>
      </c>
      <c r="S400" s="419">
        <v>3737</v>
      </c>
      <c r="T400" s="419">
        <v>4056</v>
      </c>
      <c r="U400" s="419">
        <v>4383</v>
      </c>
      <c r="V400" s="419">
        <v>4719</v>
      </c>
      <c r="W400" s="419">
        <v>5064</v>
      </c>
      <c r="X400" s="419">
        <v>5418</v>
      </c>
      <c r="Y400" s="419">
        <v>5541</v>
      </c>
      <c r="Z400" s="419">
        <v>5666</v>
      </c>
      <c r="AA400" s="419">
        <v>5792</v>
      </c>
      <c r="AB400" s="419">
        <v>5920</v>
      </c>
      <c r="AC400" s="419">
        <v>6049</v>
      </c>
      <c r="AD400" s="419">
        <v>6176</v>
      </c>
      <c r="AE400" s="419">
        <v>6305</v>
      </c>
      <c r="AF400" s="419">
        <v>6434</v>
      </c>
      <c r="AG400" s="419">
        <v>6562</v>
      </c>
      <c r="AH400" s="419">
        <v>6691</v>
      </c>
      <c r="AI400" s="419">
        <v>6821</v>
      </c>
      <c r="AJ400" s="419">
        <v>6950</v>
      </c>
      <c r="AK400" s="419">
        <v>7079</v>
      </c>
      <c r="AL400" s="419">
        <v>7206</v>
      </c>
      <c r="AM400" s="419">
        <v>7332</v>
      </c>
      <c r="AN400" s="419">
        <v>7456</v>
      </c>
      <c r="AO400" s="419">
        <v>7579</v>
      </c>
      <c r="AP400" s="419">
        <v>7700</v>
      </c>
      <c r="AQ400" s="419">
        <v>7820</v>
      </c>
      <c r="AR400" s="419">
        <v>7937</v>
      </c>
      <c r="AS400" s="419">
        <v>8052</v>
      </c>
      <c r="AT400" s="419">
        <v>8164</v>
      </c>
      <c r="AU400" s="419">
        <v>8274</v>
      </c>
      <c r="AV400" s="419">
        <v>8380</v>
      </c>
      <c r="AW400" s="419">
        <v>8482</v>
      </c>
      <c r="AX400" s="419">
        <v>8581</v>
      </c>
      <c r="AY400" s="419">
        <v>8676</v>
      </c>
      <c r="AZ400" s="419">
        <v>8768</v>
      </c>
      <c r="BA400" s="419">
        <v>8855</v>
      </c>
      <c r="BB400" s="419">
        <v>8938</v>
      </c>
      <c r="BC400" s="419">
        <v>9017</v>
      </c>
      <c r="BD400" s="419">
        <v>9091</v>
      </c>
      <c r="BE400" s="419">
        <v>9162</v>
      </c>
      <c r="BF400" s="419">
        <v>9229</v>
      </c>
      <c r="BG400" s="419">
        <v>9292</v>
      </c>
      <c r="BH400" s="419">
        <v>9351</v>
      </c>
      <c r="BI400" s="419">
        <v>9407</v>
      </c>
      <c r="BJ400" s="419">
        <v>9459</v>
      </c>
      <c r="BK400" s="419">
        <v>9510</v>
      </c>
      <c r="BL400" s="419">
        <v>9560</v>
      </c>
      <c r="BM400" s="419">
        <v>9612</v>
      </c>
      <c r="BN400" s="419">
        <v>9665</v>
      </c>
      <c r="BO400" s="419">
        <v>9726</v>
      </c>
      <c r="BP400" s="419">
        <v>9815</v>
      </c>
      <c r="BQ400" s="419">
        <v>0</v>
      </c>
      <c r="BR400" s="419">
        <v>0</v>
      </c>
      <c r="BS400" s="419">
        <v>0</v>
      </c>
      <c r="BT400" s="419">
        <v>0</v>
      </c>
      <c r="BU400" s="419">
        <v>0</v>
      </c>
      <c r="BV400" s="419">
        <v>0</v>
      </c>
      <c r="BW400" s="419">
        <v>0</v>
      </c>
      <c r="BX400" s="419">
        <v>0</v>
      </c>
      <c r="BY400" s="419">
        <v>0</v>
      </c>
      <c r="BZ400" s="419">
        <v>0</v>
      </c>
      <c r="CA400" s="419">
        <v>0</v>
      </c>
      <c r="CB400" s="419">
        <v>0</v>
      </c>
      <c r="CC400" s="419">
        <v>0</v>
      </c>
      <c r="CD400" s="419">
        <v>0</v>
      </c>
      <c r="CE400" s="419">
        <v>0</v>
      </c>
      <c r="CF400" s="419">
        <v>0</v>
      </c>
      <c r="CG400" s="419">
        <v>0</v>
      </c>
      <c r="CH400" s="419">
        <v>0</v>
      </c>
      <c r="CI400" s="419">
        <v>0</v>
      </c>
      <c r="CJ400" s="419">
        <v>0</v>
      </c>
      <c r="CK400" s="419">
        <v>0</v>
      </c>
      <c r="CL400" s="419">
        <v>0</v>
      </c>
      <c r="CM400" s="419">
        <v>0</v>
      </c>
      <c r="CN400" s="419">
        <v>0</v>
      </c>
      <c r="CO400" s="419">
        <v>0</v>
      </c>
      <c r="CP400" s="419">
        <v>0</v>
      </c>
      <c r="CQ400" s="419">
        <v>0</v>
      </c>
      <c r="CR400" s="419">
        <v>0</v>
      </c>
      <c r="CS400" s="419">
        <v>0</v>
      </c>
      <c r="CT400" s="419">
        <v>0</v>
      </c>
      <c r="CU400" s="419">
        <v>0</v>
      </c>
      <c r="CV400" s="419">
        <v>0</v>
      </c>
      <c r="CW400" s="419">
        <v>0</v>
      </c>
      <c r="CX400" s="419">
        <v>0</v>
      </c>
      <c r="CY400" s="419">
        <v>0</v>
      </c>
      <c r="CZ400" s="419">
        <v>0</v>
      </c>
      <c r="DA400" s="419">
        <v>0</v>
      </c>
      <c r="DB400" s="419">
        <v>0</v>
      </c>
      <c r="DC400" s="419">
        <v>0</v>
      </c>
      <c r="DD400" s="419">
        <v>0</v>
      </c>
      <c r="DE400" s="419">
        <v>0</v>
      </c>
      <c r="DF400" s="419">
        <v>0</v>
      </c>
      <c r="DG400" s="419">
        <v>0</v>
      </c>
      <c r="DH400" s="419">
        <v>0</v>
      </c>
      <c r="DI400" s="419">
        <v>0</v>
      </c>
      <c r="DJ400" s="419">
        <v>0</v>
      </c>
    </row>
    <row r="401" spans="1:114" ht="16.7" hidden="1" customHeight="1">
      <c r="A401" s="423" t="s">
        <v>25</v>
      </c>
      <c r="B401" s="423">
        <v>2</v>
      </c>
      <c r="C401" s="418" t="s">
        <v>51</v>
      </c>
      <c r="D401" s="419">
        <v>0</v>
      </c>
      <c r="E401" s="419">
        <v>0</v>
      </c>
      <c r="F401" s="419">
        <v>231</v>
      </c>
      <c r="G401" s="419">
        <v>468</v>
      </c>
      <c r="H401" s="419">
        <v>711</v>
      </c>
      <c r="I401" s="419">
        <v>961</v>
      </c>
      <c r="J401" s="419">
        <v>1217</v>
      </c>
      <c r="K401" s="419">
        <v>1479</v>
      </c>
      <c r="L401" s="419">
        <v>1748</v>
      </c>
      <c r="M401" s="419">
        <v>2023</v>
      </c>
      <c r="N401" s="419">
        <v>2305</v>
      </c>
      <c r="O401" s="419">
        <v>2594</v>
      </c>
      <c r="P401" s="419">
        <v>2890</v>
      </c>
      <c r="Q401" s="419">
        <v>3194</v>
      </c>
      <c r="R401" s="419">
        <v>3506</v>
      </c>
      <c r="S401" s="419">
        <v>3824</v>
      </c>
      <c r="T401" s="419">
        <v>4151</v>
      </c>
      <c r="U401" s="419">
        <v>4485</v>
      </c>
      <c r="V401" s="419">
        <v>4829</v>
      </c>
      <c r="W401" s="419">
        <v>5181</v>
      </c>
      <c r="X401" s="419">
        <v>5541</v>
      </c>
      <c r="Y401" s="419">
        <v>5666</v>
      </c>
      <c r="Z401" s="419">
        <v>5792</v>
      </c>
      <c r="AA401" s="419">
        <v>5920</v>
      </c>
      <c r="AB401" s="419">
        <v>6049</v>
      </c>
      <c r="AC401" s="419">
        <v>6176</v>
      </c>
      <c r="AD401" s="419">
        <v>6305</v>
      </c>
      <c r="AE401" s="419">
        <v>6434</v>
      </c>
      <c r="AF401" s="419">
        <v>6562</v>
      </c>
      <c r="AG401" s="419">
        <v>6691</v>
      </c>
      <c r="AH401" s="419">
        <v>6821</v>
      </c>
      <c r="AI401" s="419">
        <v>6950</v>
      </c>
      <c r="AJ401" s="419">
        <v>7079</v>
      </c>
      <c r="AK401" s="419">
        <v>7206</v>
      </c>
      <c r="AL401" s="419">
        <v>7332</v>
      </c>
      <c r="AM401" s="419">
        <v>7456</v>
      </c>
      <c r="AN401" s="419">
        <v>7579</v>
      </c>
      <c r="AO401" s="419">
        <v>7700</v>
      </c>
      <c r="AP401" s="419">
        <v>7820</v>
      </c>
      <c r="AQ401" s="419">
        <v>7937</v>
      </c>
      <c r="AR401" s="419">
        <v>8052</v>
      </c>
      <c r="AS401" s="419">
        <v>8164</v>
      </c>
      <c r="AT401" s="419">
        <v>8274</v>
      </c>
      <c r="AU401" s="419">
        <v>8380</v>
      </c>
      <c r="AV401" s="419">
        <v>8482</v>
      </c>
      <c r="AW401" s="419">
        <v>8581</v>
      </c>
      <c r="AX401" s="419">
        <v>8676</v>
      </c>
      <c r="AY401" s="419">
        <v>8768</v>
      </c>
      <c r="AZ401" s="419">
        <v>8855</v>
      </c>
      <c r="BA401" s="419">
        <v>8938</v>
      </c>
      <c r="BB401" s="419">
        <v>9017</v>
      </c>
      <c r="BC401" s="419">
        <v>9091</v>
      </c>
      <c r="BD401" s="419">
        <v>9162</v>
      </c>
      <c r="BE401" s="419">
        <v>9229</v>
      </c>
      <c r="BF401" s="419">
        <v>9292</v>
      </c>
      <c r="BG401" s="419">
        <v>9351</v>
      </c>
      <c r="BH401" s="419">
        <v>9407</v>
      </c>
      <c r="BI401" s="419">
        <v>9459</v>
      </c>
      <c r="BJ401" s="419">
        <v>9510</v>
      </c>
      <c r="BK401" s="419">
        <v>9560</v>
      </c>
      <c r="BL401" s="419">
        <v>9612</v>
      </c>
      <c r="BM401" s="419">
        <v>9665</v>
      </c>
      <c r="BN401" s="419">
        <v>9726</v>
      </c>
      <c r="BO401" s="419">
        <v>9815</v>
      </c>
      <c r="BP401" s="419">
        <v>0</v>
      </c>
      <c r="BQ401" s="419">
        <v>0</v>
      </c>
      <c r="BR401" s="419">
        <v>0</v>
      </c>
      <c r="BS401" s="419">
        <v>0</v>
      </c>
      <c r="BT401" s="419">
        <v>0</v>
      </c>
      <c r="BU401" s="419">
        <v>0</v>
      </c>
      <c r="BV401" s="419">
        <v>0</v>
      </c>
      <c r="BW401" s="419">
        <v>0</v>
      </c>
      <c r="BX401" s="419">
        <v>0</v>
      </c>
      <c r="BY401" s="419">
        <v>0</v>
      </c>
      <c r="BZ401" s="419">
        <v>0</v>
      </c>
      <c r="CA401" s="419">
        <v>0</v>
      </c>
      <c r="CB401" s="419">
        <v>0</v>
      </c>
      <c r="CC401" s="419">
        <v>0</v>
      </c>
      <c r="CD401" s="419">
        <v>0</v>
      </c>
      <c r="CE401" s="419">
        <v>0</v>
      </c>
      <c r="CF401" s="419">
        <v>0</v>
      </c>
      <c r="CG401" s="419">
        <v>0</v>
      </c>
      <c r="CH401" s="419">
        <v>0</v>
      </c>
      <c r="CI401" s="419">
        <v>0</v>
      </c>
      <c r="CJ401" s="419">
        <v>0</v>
      </c>
      <c r="CK401" s="419">
        <v>0</v>
      </c>
      <c r="CL401" s="419">
        <v>0</v>
      </c>
      <c r="CM401" s="419">
        <v>0</v>
      </c>
      <c r="CN401" s="419">
        <v>0</v>
      </c>
      <c r="CO401" s="419">
        <v>0</v>
      </c>
      <c r="CP401" s="419">
        <v>0</v>
      </c>
      <c r="CQ401" s="419">
        <v>0</v>
      </c>
      <c r="CR401" s="419">
        <v>0</v>
      </c>
      <c r="CS401" s="419">
        <v>0</v>
      </c>
      <c r="CT401" s="419">
        <v>0</v>
      </c>
      <c r="CU401" s="419">
        <v>0</v>
      </c>
      <c r="CV401" s="419">
        <v>0</v>
      </c>
      <c r="CW401" s="419">
        <v>0</v>
      </c>
      <c r="CX401" s="419">
        <v>0</v>
      </c>
      <c r="CY401" s="419">
        <v>0</v>
      </c>
      <c r="CZ401" s="419">
        <v>0</v>
      </c>
      <c r="DA401" s="419">
        <v>0</v>
      </c>
      <c r="DB401" s="419">
        <v>0</v>
      </c>
      <c r="DC401" s="419">
        <v>0</v>
      </c>
      <c r="DD401" s="419">
        <v>0</v>
      </c>
      <c r="DE401" s="419">
        <v>0</v>
      </c>
      <c r="DF401" s="419">
        <v>0</v>
      </c>
      <c r="DG401" s="419">
        <v>0</v>
      </c>
      <c r="DH401" s="419">
        <v>0</v>
      </c>
      <c r="DI401" s="419">
        <v>0</v>
      </c>
      <c r="DJ401" s="419">
        <v>0</v>
      </c>
    </row>
    <row r="402" spans="1:114" ht="16.7" hidden="1" customHeight="1">
      <c r="A402" s="423" t="s">
        <v>25</v>
      </c>
      <c r="B402" s="423">
        <v>2</v>
      </c>
      <c r="C402" s="418" t="s">
        <v>52</v>
      </c>
      <c r="D402" s="419">
        <v>0</v>
      </c>
      <c r="E402" s="419">
        <v>0</v>
      </c>
      <c r="F402" s="419">
        <v>237</v>
      </c>
      <c r="G402" s="419">
        <v>480</v>
      </c>
      <c r="H402" s="419">
        <v>729</v>
      </c>
      <c r="I402" s="419">
        <v>984</v>
      </c>
      <c r="J402" s="419">
        <v>1246</v>
      </c>
      <c r="K402" s="419">
        <v>1515</v>
      </c>
      <c r="L402" s="419">
        <v>1790</v>
      </c>
      <c r="M402" s="419">
        <v>2071</v>
      </c>
      <c r="N402" s="419">
        <v>2360</v>
      </c>
      <c r="O402" s="419">
        <v>2655</v>
      </c>
      <c r="P402" s="419">
        <v>2959</v>
      </c>
      <c r="Q402" s="419">
        <v>3270</v>
      </c>
      <c r="R402" s="419">
        <v>3587</v>
      </c>
      <c r="S402" s="419">
        <v>3913</v>
      </c>
      <c r="T402" s="419">
        <v>4247</v>
      </c>
      <c r="U402" s="419">
        <v>4589</v>
      </c>
      <c r="V402" s="419">
        <v>4940</v>
      </c>
      <c r="W402" s="419">
        <v>5298</v>
      </c>
      <c r="X402" s="419">
        <v>5666</v>
      </c>
      <c r="Y402" s="419">
        <v>5792</v>
      </c>
      <c r="Z402" s="419">
        <v>5920</v>
      </c>
      <c r="AA402" s="419">
        <v>6049</v>
      </c>
      <c r="AB402" s="419">
        <v>6176</v>
      </c>
      <c r="AC402" s="419">
        <v>6305</v>
      </c>
      <c r="AD402" s="419">
        <v>6434</v>
      </c>
      <c r="AE402" s="419">
        <v>6562</v>
      </c>
      <c r="AF402" s="419">
        <v>6691</v>
      </c>
      <c r="AG402" s="419">
        <v>6821</v>
      </c>
      <c r="AH402" s="419">
        <v>6950</v>
      </c>
      <c r="AI402" s="419">
        <v>7079</v>
      </c>
      <c r="AJ402" s="419">
        <v>7206</v>
      </c>
      <c r="AK402" s="419">
        <v>7332</v>
      </c>
      <c r="AL402" s="419">
        <v>7456</v>
      </c>
      <c r="AM402" s="419">
        <v>7579</v>
      </c>
      <c r="AN402" s="419">
        <v>7700</v>
      </c>
      <c r="AO402" s="419">
        <v>7820</v>
      </c>
      <c r="AP402" s="419">
        <v>7937</v>
      </c>
      <c r="AQ402" s="419">
        <v>8052</v>
      </c>
      <c r="AR402" s="419">
        <v>8164</v>
      </c>
      <c r="AS402" s="419">
        <v>8274</v>
      </c>
      <c r="AT402" s="419">
        <v>8380</v>
      </c>
      <c r="AU402" s="419">
        <v>8482</v>
      </c>
      <c r="AV402" s="419">
        <v>8581</v>
      </c>
      <c r="AW402" s="419">
        <v>8676</v>
      </c>
      <c r="AX402" s="419">
        <v>8768</v>
      </c>
      <c r="AY402" s="419">
        <v>8855</v>
      </c>
      <c r="AZ402" s="419">
        <v>8938</v>
      </c>
      <c r="BA402" s="419">
        <v>9017</v>
      </c>
      <c r="BB402" s="419">
        <v>9091</v>
      </c>
      <c r="BC402" s="419">
        <v>9162</v>
      </c>
      <c r="BD402" s="419">
        <v>9229</v>
      </c>
      <c r="BE402" s="419">
        <v>9292</v>
      </c>
      <c r="BF402" s="419">
        <v>9351</v>
      </c>
      <c r="BG402" s="419">
        <v>9407</v>
      </c>
      <c r="BH402" s="419">
        <v>9459</v>
      </c>
      <c r="BI402" s="419">
        <v>9510</v>
      </c>
      <c r="BJ402" s="419">
        <v>9560</v>
      </c>
      <c r="BK402" s="419">
        <v>9612</v>
      </c>
      <c r="BL402" s="419">
        <v>9665</v>
      </c>
      <c r="BM402" s="419">
        <v>9726</v>
      </c>
      <c r="BN402" s="419">
        <v>9815</v>
      </c>
      <c r="BO402" s="419">
        <v>0</v>
      </c>
      <c r="BP402" s="419">
        <v>0</v>
      </c>
      <c r="BQ402" s="419">
        <v>0</v>
      </c>
      <c r="BR402" s="419">
        <v>0</v>
      </c>
      <c r="BS402" s="419">
        <v>0</v>
      </c>
      <c r="BT402" s="419">
        <v>0</v>
      </c>
      <c r="BU402" s="419">
        <v>0</v>
      </c>
      <c r="BV402" s="419">
        <v>0</v>
      </c>
      <c r="BW402" s="419">
        <v>0</v>
      </c>
      <c r="BX402" s="419">
        <v>0</v>
      </c>
      <c r="BY402" s="419">
        <v>0</v>
      </c>
      <c r="BZ402" s="419">
        <v>0</v>
      </c>
      <c r="CA402" s="419">
        <v>0</v>
      </c>
      <c r="CB402" s="419">
        <v>0</v>
      </c>
      <c r="CC402" s="419">
        <v>0</v>
      </c>
      <c r="CD402" s="419">
        <v>0</v>
      </c>
      <c r="CE402" s="419">
        <v>0</v>
      </c>
      <c r="CF402" s="419">
        <v>0</v>
      </c>
      <c r="CG402" s="419">
        <v>0</v>
      </c>
      <c r="CH402" s="419">
        <v>0</v>
      </c>
      <c r="CI402" s="419">
        <v>0</v>
      </c>
      <c r="CJ402" s="419">
        <v>0</v>
      </c>
      <c r="CK402" s="419">
        <v>0</v>
      </c>
      <c r="CL402" s="419">
        <v>0</v>
      </c>
      <c r="CM402" s="419">
        <v>0</v>
      </c>
      <c r="CN402" s="419">
        <v>0</v>
      </c>
      <c r="CO402" s="419">
        <v>0</v>
      </c>
      <c r="CP402" s="419">
        <v>0</v>
      </c>
      <c r="CQ402" s="419">
        <v>0</v>
      </c>
      <c r="CR402" s="419">
        <v>0</v>
      </c>
      <c r="CS402" s="419">
        <v>0</v>
      </c>
      <c r="CT402" s="419">
        <v>0</v>
      </c>
      <c r="CU402" s="419">
        <v>0</v>
      </c>
      <c r="CV402" s="419">
        <v>0</v>
      </c>
      <c r="CW402" s="419">
        <v>0</v>
      </c>
      <c r="CX402" s="419">
        <v>0</v>
      </c>
      <c r="CY402" s="419">
        <v>0</v>
      </c>
      <c r="CZ402" s="419">
        <v>0</v>
      </c>
      <c r="DA402" s="419">
        <v>0</v>
      </c>
      <c r="DB402" s="419">
        <v>0</v>
      </c>
      <c r="DC402" s="419">
        <v>0</v>
      </c>
      <c r="DD402" s="419">
        <v>0</v>
      </c>
      <c r="DE402" s="419">
        <v>0</v>
      </c>
      <c r="DF402" s="419">
        <v>0</v>
      </c>
      <c r="DG402" s="419">
        <v>0</v>
      </c>
      <c r="DH402" s="419">
        <v>0</v>
      </c>
      <c r="DI402" s="419">
        <v>0</v>
      </c>
      <c r="DJ402" s="419">
        <v>0</v>
      </c>
    </row>
    <row r="403" spans="1:114" ht="16.7" hidden="1" customHeight="1">
      <c r="A403" s="423" t="s">
        <v>25</v>
      </c>
      <c r="B403" s="423">
        <v>2</v>
      </c>
      <c r="C403" s="418" t="s">
        <v>53</v>
      </c>
      <c r="D403" s="419">
        <v>0</v>
      </c>
      <c r="E403" s="419">
        <v>0</v>
      </c>
      <c r="F403" s="419">
        <v>243</v>
      </c>
      <c r="G403" s="419">
        <v>492</v>
      </c>
      <c r="H403" s="419">
        <v>747</v>
      </c>
      <c r="I403" s="419">
        <v>1008</v>
      </c>
      <c r="J403" s="419">
        <v>1277</v>
      </c>
      <c r="K403" s="419">
        <v>1552</v>
      </c>
      <c r="L403" s="419">
        <v>1832</v>
      </c>
      <c r="M403" s="419">
        <v>2120</v>
      </c>
      <c r="N403" s="419">
        <v>2416</v>
      </c>
      <c r="O403" s="419">
        <v>2718</v>
      </c>
      <c r="P403" s="419">
        <v>3029</v>
      </c>
      <c r="Q403" s="419">
        <v>3345</v>
      </c>
      <c r="R403" s="419">
        <v>3670</v>
      </c>
      <c r="S403" s="419">
        <v>4003</v>
      </c>
      <c r="T403" s="419">
        <v>4344</v>
      </c>
      <c r="U403" s="419">
        <v>4694</v>
      </c>
      <c r="V403" s="419">
        <v>5051</v>
      </c>
      <c r="W403" s="419">
        <v>5417</v>
      </c>
      <c r="X403" s="419">
        <v>5792</v>
      </c>
      <c r="Y403" s="419">
        <v>5920</v>
      </c>
      <c r="Z403" s="419">
        <v>6049</v>
      </c>
      <c r="AA403" s="419">
        <v>6176</v>
      </c>
      <c r="AB403" s="419">
        <v>6305</v>
      </c>
      <c r="AC403" s="419">
        <v>6434</v>
      </c>
      <c r="AD403" s="419">
        <v>6562</v>
      </c>
      <c r="AE403" s="419">
        <v>6691</v>
      </c>
      <c r="AF403" s="419">
        <v>6821</v>
      </c>
      <c r="AG403" s="419">
        <v>6950</v>
      </c>
      <c r="AH403" s="419">
        <v>7079</v>
      </c>
      <c r="AI403" s="419">
        <v>7206</v>
      </c>
      <c r="AJ403" s="419">
        <v>7332</v>
      </c>
      <c r="AK403" s="419">
        <v>7456</v>
      </c>
      <c r="AL403" s="419">
        <v>7579</v>
      </c>
      <c r="AM403" s="419">
        <v>7700</v>
      </c>
      <c r="AN403" s="419">
        <v>7820</v>
      </c>
      <c r="AO403" s="419">
        <v>7937</v>
      </c>
      <c r="AP403" s="419">
        <v>8052</v>
      </c>
      <c r="AQ403" s="419">
        <v>8164</v>
      </c>
      <c r="AR403" s="419">
        <v>8274</v>
      </c>
      <c r="AS403" s="419">
        <v>8380</v>
      </c>
      <c r="AT403" s="419">
        <v>8482</v>
      </c>
      <c r="AU403" s="419">
        <v>8581</v>
      </c>
      <c r="AV403" s="419">
        <v>8676</v>
      </c>
      <c r="AW403" s="419">
        <v>8768</v>
      </c>
      <c r="AX403" s="419">
        <v>8855</v>
      </c>
      <c r="AY403" s="419">
        <v>8938</v>
      </c>
      <c r="AZ403" s="419">
        <v>9017</v>
      </c>
      <c r="BA403" s="419">
        <v>9091</v>
      </c>
      <c r="BB403" s="419">
        <v>9162</v>
      </c>
      <c r="BC403" s="419">
        <v>9229</v>
      </c>
      <c r="BD403" s="419">
        <v>9292</v>
      </c>
      <c r="BE403" s="419">
        <v>9351</v>
      </c>
      <c r="BF403" s="419">
        <v>9407</v>
      </c>
      <c r="BG403" s="419">
        <v>9459</v>
      </c>
      <c r="BH403" s="419">
        <v>9510</v>
      </c>
      <c r="BI403" s="419">
        <v>9560</v>
      </c>
      <c r="BJ403" s="419">
        <v>9612</v>
      </c>
      <c r="BK403" s="419">
        <v>9665</v>
      </c>
      <c r="BL403" s="419">
        <v>9726</v>
      </c>
      <c r="BM403" s="419">
        <v>9815</v>
      </c>
      <c r="BN403" s="419">
        <v>0</v>
      </c>
      <c r="BO403" s="419">
        <v>0</v>
      </c>
      <c r="BP403" s="419">
        <v>0</v>
      </c>
      <c r="BQ403" s="419">
        <v>0</v>
      </c>
      <c r="BR403" s="419">
        <v>0</v>
      </c>
      <c r="BS403" s="419">
        <v>0</v>
      </c>
      <c r="BT403" s="419">
        <v>0</v>
      </c>
      <c r="BU403" s="419">
        <v>0</v>
      </c>
      <c r="BV403" s="419">
        <v>0</v>
      </c>
      <c r="BW403" s="419">
        <v>0</v>
      </c>
      <c r="BX403" s="419">
        <v>0</v>
      </c>
      <c r="BY403" s="419">
        <v>0</v>
      </c>
      <c r="BZ403" s="419">
        <v>0</v>
      </c>
      <c r="CA403" s="419">
        <v>0</v>
      </c>
      <c r="CB403" s="419">
        <v>0</v>
      </c>
      <c r="CC403" s="419">
        <v>0</v>
      </c>
      <c r="CD403" s="419">
        <v>0</v>
      </c>
      <c r="CE403" s="419">
        <v>0</v>
      </c>
      <c r="CF403" s="419">
        <v>0</v>
      </c>
      <c r="CG403" s="419">
        <v>0</v>
      </c>
      <c r="CH403" s="419">
        <v>0</v>
      </c>
      <c r="CI403" s="419">
        <v>0</v>
      </c>
      <c r="CJ403" s="419">
        <v>0</v>
      </c>
      <c r="CK403" s="419">
        <v>0</v>
      </c>
      <c r="CL403" s="419">
        <v>0</v>
      </c>
      <c r="CM403" s="419">
        <v>0</v>
      </c>
      <c r="CN403" s="419">
        <v>0</v>
      </c>
      <c r="CO403" s="419">
        <v>0</v>
      </c>
      <c r="CP403" s="419">
        <v>0</v>
      </c>
      <c r="CQ403" s="419">
        <v>0</v>
      </c>
      <c r="CR403" s="419">
        <v>0</v>
      </c>
      <c r="CS403" s="419">
        <v>0</v>
      </c>
      <c r="CT403" s="419">
        <v>0</v>
      </c>
      <c r="CU403" s="419">
        <v>0</v>
      </c>
      <c r="CV403" s="419">
        <v>0</v>
      </c>
      <c r="CW403" s="419">
        <v>0</v>
      </c>
      <c r="CX403" s="419">
        <v>0</v>
      </c>
      <c r="CY403" s="419">
        <v>0</v>
      </c>
      <c r="CZ403" s="419">
        <v>0</v>
      </c>
      <c r="DA403" s="419">
        <v>0</v>
      </c>
      <c r="DB403" s="419">
        <v>0</v>
      </c>
      <c r="DC403" s="419">
        <v>0</v>
      </c>
      <c r="DD403" s="419">
        <v>0</v>
      </c>
      <c r="DE403" s="419">
        <v>0</v>
      </c>
      <c r="DF403" s="419">
        <v>0</v>
      </c>
      <c r="DG403" s="419">
        <v>0</v>
      </c>
      <c r="DH403" s="419">
        <v>0</v>
      </c>
      <c r="DI403" s="419">
        <v>0</v>
      </c>
      <c r="DJ403" s="419">
        <v>0</v>
      </c>
    </row>
    <row r="404" spans="1:114" ht="16.7" hidden="1" customHeight="1">
      <c r="A404" s="423" t="s">
        <v>25</v>
      </c>
      <c r="B404" s="423">
        <v>2</v>
      </c>
      <c r="C404" s="418" t="s">
        <v>54</v>
      </c>
      <c r="D404" s="419">
        <v>0</v>
      </c>
      <c r="E404" s="419">
        <v>0</v>
      </c>
      <c r="F404" s="419">
        <v>249</v>
      </c>
      <c r="G404" s="419">
        <v>504</v>
      </c>
      <c r="H404" s="419">
        <v>765</v>
      </c>
      <c r="I404" s="419">
        <v>1033</v>
      </c>
      <c r="J404" s="419">
        <v>1308</v>
      </c>
      <c r="K404" s="419">
        <v>1588</v>
      </c>
      <c r="L404" s="419">
        <v>1876</v>
      </c>
      <c r="M404" s="419">
        <v>2171</v>
      </c>
      <c r="N404" s="419">
        <v>2473</v>
      </c>
      <c r="O404" s="419">
        <v>2782</v>
      </c>
      <c r="P404" s="419">
        <v>3098</v>
      </c>
      <c r="Q404" s="419">
        <v>3422</v>
      </c>
      <c r="R404" s="419">
        <v>3754</v>
      </c>
      <c r="S404" s="419">
        <v>4095</v>
      </c>
      <c r="T404" s="419">
        <v>4443</v>
      </c>
      <c r="U404" s="419">
        <v>4799</v>
      </c>
      <c r="V404" s="419">
        <v>5163</v>
      </c>
      <c r="W404" s="419">
        <v>5536</v>
      </c>
      <c r="X404" s="419">
        <v>5920</v>
      </c>
      <c r="Y404" s="419">
        <v>6049</v>
      </c>
      <c r="Z404" s="419">
        <v>6176</v>
      </c>
      <c r="AA404" s="419">
        <v>6305</v>
      </c>
      <c r="AB404" s="419">
        <v>6434</v>
      </c>
      <c r="AC404" s="419">
        <v>6562</v>
      </c>
      <c r="AD404" s="419">
        <v>6691</v>
      </c>
      <c r="AE404" s="419">
        <v>6821</v>
      </c>
      <c r="AF404" s="419">
        <v>6950</v>
      </c>
      <c r="AG404" s="419">
        <v>7079</v>
      </c>
      <c r="AH404" s="419">
        <v>7206</v>
      </c>
      <c r="AI404" s="419">
        <v>7332</v>
      </c>
      <c r="AJ404" s="419">
        <v>7456</v>
      </c>
      <c r="AK404" s="419">
        <v>7579</v>
      </c>
      <c r="AL404" s="419">
        <v>7700</v>
      </c>
      <c r="AM404" s="419">
        <v>7820</v>
      </c>
      <c r="AN404" s="419">
        <v>7937</v>
      </c>
      <c r="AO404" s="419">
        <v>8052</v>
      </c>
      <c r="AP404" s="419">
        <v>8164</v>
      </c>
      <c r="AQ404" s="419">
        <v>8274</v>
      </c>
      <c r="AR404" s="419">
        <v>8380</v>
      </c>
      <c r="AS404" s="419">
        <v>8482</v>
      </c>
      <c r="AT404" s="419">
        <v>8581</v>
      </c>
      <c r="AU404" s="419">
        <v>8676</v>
      </c>
      <c r="AV404" s="419">
        <v>8768</v>
      </c>
      <c r="AW404" s="419">
        <v>8855</v>
      </c>
      <c r="AX404" s="419">
        <v>8938</v>
      </c>
      <c r="AY404" s="419">
        <v>9017</v>
      </c>
      <c r="AZ404" s="419">
        <v>9091</v>
      </c>
      <c r="BA404" s="419">
        <v>9162</v>
      </c>
      <c r="BB404" s="419">
        <v>9229</v>
      </c>
      <c r="BC404" s="419">
        <v>9292</v>
      </c>
      <c r="BD404" s="419">
        <v>9351</v>
      </c>
      <c r="BE404" s="419">
        <v>9407</v>
      </c>
      <c r="BF404" s="419">
        <v>9459</v>
      </c>
      <c r="BG404" s="419">
        <v>9510</v>
      </c>
      <c r="BH404" s="419">
        <v>9560</v>
      </c>
      <c r="BI404" s="419">
        <v>9612</v>
      </c>
      <c r="BJ404" s="419">
        <v>9665</v>
      </c>
      <c r="BK404" s="419">
        <v>9726</v>
      </c>
      <c r="BL404" s="419">
        <v>9815</v>
      </c>
      <c r="BM404" s="419">
        <v>0</v>
      </c>
      <c r="BN404" s="419">
        <v>0</v>
      </c>
      <c r="BO404" s="419">
        <v>0</v>
      </c>
      <c r="BP404" s="419">
        <v>0</v>
      </c>
      <c r="BQ404" s="419">
        <v>0</v>
      </c>
      <c r="BR404" s="419">
        <v>0</v>
      </c>
      <c r="BS404" s="419">
        <v>0</v>
      </c>
      <c r="BT404" s="419">
        <v>0</v>
      </c>
      <c r="BU404" s="419">
        <v>0</v>
      </c>
      <c r="BV404" s="419">
        <v>0</v>
      </c>
      <c r="BW404" s="419">
        <v>0</v>
      </c>
      <c r="BX404" s="419">
        <v>0</v>
      </c>
      <c r="BY404" s="419">
        <v>0</v>
      </c>
      <c r="BZ404" s="419">
        <v>0</v>
      </c>
      <c r="CA404" s="419">
        <v>0</v>
      </c>
      <c r="CB404" s="419">
        <v>0</v>
      </c>
      <c r="CC404" s="419">
        <v>0</v>
      </c>
      <c r="CD404" s="419">
        <v>0</v>
      </c>
      <c r="CE404" s="419">
        <v>0</v>
      </c>
      <c r="CF404" s="419">
        <v>0</v>
      </c>
      <c r="CG404" s="419">
        <v>0</v>
      </c>
      <c r="CH404" s="419">
        <v>0</v>
      </c>
      <c r="CI404" s="419">
        <v>0</v>
      </c>
      <c r="CJ404" s="419">
        <v>0</v>
      </c>
      <c r="CK404" s="419">
        <v>0</v>
      </c>
      <c r="CL404" s="419">
        <v>0</v>
      </c>
      <c r="CM404" s="419">
        <v>0</v>
      </c>
      <c r="CN404" s="419">
        <v>0</v>
      </c>
      <c r="CO404" s="419">
        <v>0</v>
      </c>
      <c r="CP404" s="419">
        <v>0</v>
      </c>
      <c r="CQ404" s="419">
        <v>0</v>
      </c>
      <c r="CR404" s="419">
        <v>0</v>
      </c>
      <c r="CS404" s="419">
        <v>0</v>
      </c>
      <c r="CT404" s="419">
        <v>0</v>
      </c>
      <c r="CU404" s="419">
        <v>0</v>
      </c>
      <c r="CV404" s="419">
        <v>0</v>
      </c>
      <c r="CW404" s="419">
        <v>0</v>
      </c>
      <c r="CX404" s="419">
        <v>0</v>
      </c>
      <c r="CY404" s="419">
        <v>0</v>
      </c>
      <c r="CZ404" s="419">
        <v>0</v>
      </c>
      <c r="DA404" s="419">
        <v>0</v>
      </c>
      <c r="DB404" s="419">
        <v>0</v>
      </c>
      <c r="DC404" s="419">
        <v>0</v>
      </c>
      <c r="DD404" s="419">
        <v>0</v>
      </c>
      <c r="DE404" s="419">
        <v>0</v>
      </c>
      <c r="DF404" s="419">
        <v>0</v>
      </c>
      <c r="DG404" s="419">
        <v>0</v>
      </c>
      <c r="DH404" s="419">
        <v>0</v>
      </c>
      <c r="DI404" s="419">
        <v>0</v>
      </c>
      <c r="DJ404" s="419">
        <v>0</v>
      </c>
    </row>
    <row r="405" spans="1:114" ht="16.7" hidden="1" customHeight="1">
      <c r="A405" s="423" t="s">
        <v>25</v>
      </c>
      <c r="B405" s="423">
        <v>2</v>
      </c>
      <c r="C405" s="418" t="s">
        <v>55</v>
      </c>
      <c r="D405" s="419">
        <v>0</v>
      </c>
      <c r="E405" s="419">
        <v>0</v>
      </c>
      <c r="F405" s="419">
        <v>255</v>
      </c>
      <c r="G405" s="419">
        <v>516</v>
      </c>
      <c r="H405" s="419">
        <v>784</v>
      </c>
      <c r="I405" s="419">
        <v>1058</v>
      </c>
      <c r="J405" s="419">
        <v>1339</v>
      </c>
      <c r="K405" s="419">
        <v>1626</v>
      </c>
      <c r="L405" s="419">
        <v>1920</v>
      </c>
      <c r="M405" s="419">
        <v>2222</v>
      </c>
      <c r="N405" s="419">
        <v>2531</v>
      </c>
      <c r="O405" s="419">
        <v>2846</v>
      </c>
      <c r="P405" s="419">
        <v>3169</v>
      </c>
      <c r="Q405" s="419">
        <v>3500</v>
      </c>
      <c r="R405" s="419">
        <v>3840</v>
      </c>
      <c r="S405" s="419">
        <v>4187</v>
      </c>
      <c r="T405" s="419">
        <v>4541</v>
      </c>
      <c r="U405" s="419">
        <v>4904</v>
      </c>
      <c r="V405" s="419">
        <v>5276</v>
      </c>
      <c r="W405" s="419">
        <v>5657</v>
      </c>
      <c r="X405" s="419">
        <v>6049</v>
      </c>
      <c r="Y405" s="419">
        <v>6176</v>
      </c>
      <c r="Z405" s="419">
        <v>6305</v>
      </c>
      <c r="AA405" s="419">
        <v>6434</v>
      </c>
      <c r="AB405" s="419">
        <v>6562</v>
      </c>
      <c r="AC405" s="419">
        <v>6691</v>
      </c>
      <c r="AD405" s="419">
        <v>6821</v>
      </c>
      <c r="AE405" s="419">
        <v>6950</v>
      </c>
      <c r="AF405" s="419">
        <v>7079</v>
      </c>
      <c r="AG405" s="419">
        <v>7206</v>
      </c>
      <c r="AH405" s="419">
        <v>7332</v>
      </c>
      <c r="AI405" s="419">
        <v>7456</v>
      </c>
      <c r="AJ405" s="419">
        <v>7579</v>
      </c>
      <c r="AK405" s="419">
        <v>7700</v>
      </c>
      <c r="AL405" s="419">
        <v>7820</v>
      </c>
      <c r="AM405" s="419">
        <v>7937</v>
      </c>
      <c r="AN405" s="419">
        <v>8052</v>
      </c>
      <c r="AO405" s="419">
        <v>8164</v>
      </c>
      <c r="AP405" s="419">
        <v>8274</v>
      </c>
      <c r="AQ405" s="419">
        <v>8380</v>
      </c>
      <c r="AR405" s="419">
        <v>8482</v>
      </c>
      <c r="AS405" s="419">
        <v>8581</v>
      </c>
      <c r="AT405" s="419">
        <v>8676</v>
      </c>
      <c r="AU405" s="419">
        <v>8768</v>
      </c>
      <c r="AV405" s="419">
        <v>8855</v>
      </c>
      <c r="AW405" s="419">
        <v>8938</v>
      </c>
      <c r="AX405" s="419">
        <v>9017</v>
      </c>
      <c r="AY405" s="419">
        <v>9091</v>
      </c>
      <c r="AZ405" s="419">
        <v>9162</v>
      </c>
      <c r="BA405" s="419">
        <v>9229</v>
      </c>
      <c r="BB405" s="419">
        <v>9292</v>
      </c>
      <c r="BC405" s="419">
        <v>9351</v>
      </c>
      <c r="BD405" s="419">
        <v>9407</v>
      </c>
      <c r="BE405" s="419">
        <v>9459</v>
      </c>
      <c r="BF405" s="419">
        <v>9510</v>
      </c>
      <c r="BG405" s="419">
        <v>9560</v>
      </c>
      <c r="BH405" s="419">
        <v>9612</v>
      </c>
      <c r="BI405" s="419">
        <v>9665</v>
      </c>
      <c r="BJ405" s="419">
        <v>9726</v>
      </c>
      <c r="BK405" s="419">
        <v>9815</v>
      </c>
      <c r="BL405" s="419">
        <v>0</v>
      </c>
      <c r="BM405" s="419">
        <v>0</v>
      </c>
      <c r="BN405" s="419">
        <v>0</v>
      </c>
      <c r="BO405" s="419">
        <v>0</v>
      </c>
      <c r="BP405" s="419">
        <v>0</v>
      </c>
      <c r="BQ405" s="419">
        <v>0</v>
      </c>
      <c r="BR405" s="419">
        <v>0</v>
      </c>
      <c r="BS405" s="419">
        <v>0</v>
      </c>
      <c r="BT405" s="419">
        <v>0</v>
      </c>
      <c r="BU405" s="419">
        <v>0</v>
      </c>
      <c r="BV405" s="419">
        <v>0</v>
      </c>
      <c r="BW405" s="419">
        <v>0</v>
      </c>
      <c r="BX405" s="419">
        <v>0</v>
      </c>
      <c r="BY405" s="419">
        <v>0</v>
      </c>
      <c r="BZ405" s="419">
        <v>0</v>
      </c>
      <c r="CA405" s="419">
        <v>0</v>
      </c>
      <c r="CB405" s="419">
        <v>0</v>
      </c>
      <c r="CC405" s="419">
        <v>0</v>
      </c>
      <c r="CD405" s="419">
        <v>0</v>
      </c>
      <c r="CE405" s="419">
        <v>0</v>
      </c>
      <c r="CF405" s="419">
        <v>0</v>
      </c>
      <c r="CG405" s="419">
        <v>0</v>
      </c>
      <c r="CH405" s="419">
        <v>0</v>
      </c>
      <c r="CI405" s="419">
        <v>0</v>
      </c>
      <c r="CJ405" s="419">
        <v>0</v>
      </c>
      <c r="CK405" s="419">
        <v>0</v>
      </c>
      <c r="CL405" s="419">
        <v>0</v>
      </c>
      <c r="CM405" s="419">
        <v>0</v>
      </c>
      <c r="CN405" s="419">
        <v>0</v>
      </c>
      <c r="CO405" s="419">
        <v>0</v>
      </c>
      <c r="CP405" s="419">
        <v>0</v>
      </c>
      <c r="CQ405" s="419">
        <v>0</v>
      </c>
      <c r="CR405" s="419">
        <v>0</v>
      </c>
      <c r="CS405" s="419">
        <v>0</v>
      </c>
      <c r="CT405" s="419">
        <v>0</v>
      </c>
      <c r="CU405" s="419">
        <v>0</v>
      </c>
      <c r="CV405" s="419">
        <v>0</v>
      </c>
      <c r="CW405" s="419">
        <v>0</v>
      </c>
      <c r="CX405" s="419">
        <v>0</v>
      </c>
      <c r="CY405" s="419">
        <v>0</v>
      </c>
      <c r="CZ405" s="419">
        <v>0</v>
      </c>
      <c r="DA405" s="419">
        <v>0</v>
      </c>
      <c r="DB405" s="419">
        <v>0</v>
      </c>
      <c r="DC405" s="419">
        <v>0</v>
      </c>
      <c r="DD405" s="419">
        <v>0</v>
      </c>
      <c r="DE405" s="419">
        <v>0</v>
      </c>
      <c r="DF405" s="419">
        <v>0</v>
      </c>
      <c r="DG405" s="419">
        <v>0</v>
      </c>
      <c r="DH405" s="419">
        <v>0</v>
      </c>
      <c r="DI405" s="419">
        <v>0</v>
      </c>
      <c r="DJ405" s="419">
        <v>0</v>
      </c>
    </row>
    <row r="406" spans="1:114" ht="16.7" hidden="1" customHeight="1">
      <c r="A406" s="423" t="s">
        <v>25</v>
      </c>
      <c r="B406" s="423">
        <v>2</v>
      </c>
      <c r="C406" s="418" t="s">
        <v>56</v>
      </c>
      <c r="D406" s="419">
        <v>0</v>
      </c>
      <c r="E406" s="419">
        <v>0</v>
      </c>
      <c r="F406" s="419">
        <v>261</v>
      </c>
      <c r="G406" s="419">
        <v>529</v>
      </c>
      <c r="H406" s="419">
        <v>803</v>
      </c>
      <c r="I406" s="419">
        <v>1083</v>
      </c>
      <c r="J406" s="419">
        <v>1370</v>
      </c>
      <c r="K406" s="419">
        <v>1664</v>
      </c>
      <c r="L406" s="419">
        <v>1965</v>
      </c>
      <c r="M406" s="419">
        <v>2274</v>
      </c>
      <c r="N406" s="419">
        <v>2589</v>
      </c>
      <c r="O406" s="419">
        <v>2911</v>
      </c>
      <c r="P406" s="419">
        <v>3241</v>
      </c>
      <c r="Q406" s="419">
        <v>3580</v>
      </c>
      <c r="R406" s="419">
        <v>3926</v>
      </c>
      <c r="S406" s="419">
        <v>4279</v>
      </c>
      <c r="T406" s="419">
        <v>4640</v>
      </c>
      <c r="U406" s="419">
        <v>5010</v>
      </c>
      <c r="V406" s="419">
        <v>5390</v>
      </c>
      <c r="W406" s="419">
        <v>5779</v>
      </c>
      <c r="X406" s="419">
        <v>6176</v>
      </c>
      <c r="Y406" s="419">
        <v>6305</v>
      </c>
      <c r="Z406" s="419">
        <v>6434</v>
      </c>
      <c r="AA406" s="419">
        <v>6562</v>
      </c>
      <c r="AB406" s="419">
        <v>6691</v>
      </c>
      <c r="AC406" s="419">
        <v>6821</v>
      </c>
      <c r="AD406" s="419">
        <v>6950</v>
      </c>
      <c r="AE406" s="419">
        <v>7079</v>
      </c>
      <c r="AF406" s="419">
        <v>7206</v>
      </c>
      <c r="AG406" s="419">
        <v>7332</v>
      </c>
      <c r="AH406" s="419">
        <v>7456</v>
      </c>
      <c r="AI406" s="419">
        <v>7579</v>
      </c>
      <c r="AJ406" s="419">
        <v>7700</v>
      </c>
      <c r="AK406" s="419">
        <v>7820</v>
      </c>
      <c r="AL406" s="419">
        <v>7937</v>
      </c>
      <c r="AM406" s="419">
        <v>8052</v>
      </c>
      <c r="AN406" s="419">
        <v>8164</v>
      </c>
      <c r="AO406" s="419">
        <v>8274</v>
      </c>
      <c r="AP406" s="419">
        <v>8380</v>
      </c>
      <c r="AQ406" s="419">
        <v>8482</v>
      </c>
      <c r="AR406" s="419">
        <v>8581</v>
      </c>
      <c r="AS406" s="419">
        <v>8676</v>
      </c>
      <c r="AT406" s="419">
        <v>8768</v>
      </c>
      <c r="AU406" s="419">
        <v>8855</v>
      </c>
      <c r="AV406" s="419">
        <v>8938</v>
      </c>
      <c r="AW406" s="419">
        <v>9017</v>
      </c>
      <c r="AX406" s="419">
        <v>9091</v>
      </c>
      <c r="AY406" s="419">
        <v>9162</v>
      </c>
      <c r="AZ406" s="419">
        <v>9229</v>
      </c>
      <c r="BA406" s="419">
        <v>9292</v>
      </c>
      <c r="BB406" s="419">
        <v>9351</v>
      </c>
      <c r="BC406" s="419">
        <v>9407</v>
      </c>
      <c r="BD406" s="419">
        <v>9459</v>
      </c>
      <c r="BE406" s="419">
        <v>9510</v>
      </c>
      <c r="BF406" s="419">
        <v>9560</v>
      </c>
      <c r="BG406" s="419">
        <v>9612</v>
      </c>
      <c r="BH406" s="419">
        <v>9665</v>
      </c>
      <c r="BI406" s="419">
        <v>9726</v>
      </c>
      <c r="BJ406" s="419">
        <v>9815</v>
      </c>
      <c r="BK406" s="419">
        <v>0</v>
      </c>
      <c r="BL406" s="419">
        <v>0</v>
      </c>
      <c r="BM406" s="419">
        <v>0</v>
      </c>
      <c r="BN406" s="419">
        <v>0</v>
      </c>
      <c r="BO406" s="419">
        <v>0</v>
      </c>
      <c r="BP406" s="419">
        <v>0</v>
      </c>
      <c r="BQ406" s="419">
        <v>0</v>
      </c>
      <c r="BR406" s="419">
        <v>0</v>
      </c>
      <c r="BS406" s="419">
        <v>0</v>
      </c>
      <c r="BT406" s="419">
        <v>0</v>
      </c>
      <c r="BU406" s="419">
        <v>0</v>
      </c>
      <c r="BV406" s="419">
        <v>0</v>
      </c>
      <c r="BW406" s="419">
        <v>0</v>
      </c>
      <c r="BX406" s="419">
        <v>0</v>
      </c>
      <c r="BY406" s="419">
        <v>0</v>
      </c>
      <c r="BZ406" s="419">
        <v>0</v>
      </c>
      <c r="CA406" s="419">
        <v>0</v>
      </c>
      <c r="CB406" s="419">
        <v>0</v>
      </c>
      <c r="CC406" s="419">
        <v>0</v>
      </c>
      <c r="CD406" s="419">
        <v>0</v>
      </c>
      <c r="CE406" s="419">
        <v>0</v>
      </c>
      <c r="CF406" s="419">
        <v>0</v>
      </c>
      <c r="CG406" s="419">
        <v>0</v>
      </c>
      <c r="CH406" s="419">
        <v>0</v>
      </c>
      <c r="CI406" s="419">
        <v>0</v>
      </c>
      <c r="CJ406" s="419">
        <v>0</v>
      </c>
      <c r="CK406" s="419">
        <v>0</v>
      </c>
      <c r="CL406" s="419">
        <v>0</v>
      </c>
      <c r="CM406" s="419">
        <v>0</v>
      </c>
      <c r="CN406" s="419">
        <v>0</v>
      </c>
      <c r="CO406" s="419">
        <v>0</v>
      </c>
      <c r="CP406" s="419">
        <v>0</v>
      </c>
      <c r="CQ406" s="419">
        <v>0</v>
      </c>
      <c r="CR406" s="419">
        <v>0</v>
      </c>
      <c r="CS406" s="419">
        <v>0</v>
      </c>
      <c r="CT406" s="419">
        <v>0</v>
      </c>
      <c r="CU406" s="419">
        <v>0</v>
      </c>
      <c r="CV406" s="419">
        <v>0</v>
      </c>
      <c r="CW406" s="419">
        <v>0</v>
      </c>
      <c r="CX406" s="419">
        <v>0</v>
      </c>
      <c r="CY406" s="419">
        <v>0</v>
      </c>
      <c r="CZ406" s="419">
        <v>0</v>
      </c>
      <c r="DA406" s="419">
        <v>0</v>
      </c>
      <c r="DB406" s="419">
        <v>0</v>
      </c>
      <c r="DC406" s="419">
        <v>0</v>
      </c>
      <c r="DD406" s="419">
        <v>0</v>
      </c>
      <c r="DE406" s="419">
        <v>0</v>
      </c>
      <c r="DF406" s="419">
        <v>0</v>
      </c>
      <c r="DG406" s="419">
        <v>0</v>
      </c>
      <c r="DH406" s="419">
        <v>0</v>
      </c>
      <c r="DI406" s="419">
        <v>0</v>
      </c>
      <c r="DJ406" s="419">
        <v>0</v>
      </c>
    </row>
    <row r="407" spans="1:114" ht="16.7" hidden="1" customHeight="1">
      <c r="A407" s="423" t="s">
        <v>25</v>
      </c>
      <c r="B407" s="423">
        <v>2</v>
      </c>
      <c r="C407" s="418" t="s">
        <v>57</v>
      </c>
      <c r="D407" s="419">
        <v>0</v>
      </c>
      <c r="E407" s="419">
        <v>0</v>
      </c>
      <c r="F407" s="419">
        <v>268</v>
      </c>
      <c r="G407" s="419">
        <v>542</v>
      </c>
      <c r="H407" s="419">
        <v>822</v>
      </c>
      <c r="I407" s="419">
        <v>1108</v>
      </c>
      <c r="J407" s="419">
        <v>1402</v>
      </c>
      <c r="K407" s="419">
        <v>1703</v>
      </c>
      <c r="L407" s="419">
        <v>2011</v>
      </c>
      <c r="M407" s="419">
        <v>2325</v>
      </c>
      <c r="N407" s="419">
        <v>2647</v>
      </c>
      <c r="O407" s="419">
        <v>2977</v>
      </c>
      <c r="P407" s="419">
        <v>3315</v>
      </c>
      <c r="Q407" s="419">
        <v>3660</v>
      </c>
      <c r="R407" s="419">
        <v>4011</v>
      </c>
      <c r="S407" s="419">
        <v>4371</v>
      </c>
      <c r="T407" s="419">
        <v>4740</v>
      </c>
      <c r="U407" s="419">
        <v>5117</v>
      </c>
      <c r="V407" s="419">
        <v>5504</v>
      </c>
      <c r="W407" s="419">
        <v>5899</v>
      </c>
      <c r="X407" s="419">
        <v>6305</v>
      </c>
      <c r="Y407" s="419">
        <v>6434</v>
      </c>
      <c r="Z407" s="419">
        <v>6562</v>
      </c>
      <c r="AA407" s="419">
        <v>6691</v>
      </c>
      <c r="AB407" s="419">
        <v>6821</v>
      </c>
      <c r="AC407" s="419">
        <v>6950</v>
      </c>
      <c r="AD407" s="419">
        <v>7079</v>
      </c>
      <c r="AE407" s="419">
        <v>7206</v>
      </c>
      <c r="AF407" s="419">
        <v>7332</v>
      </c>
      <c r="AG407" s="419">
        <v>7456</v>
      </c>
      <c r="AH407" s="419">
        <v>7579</v>
      </c>
      <c r="AI407" s="419">
        <v>7700</v>
      </c>
      <c r="AJ407" s="419">
        <v>7820</v>
      </c>
      <c r="AK407" s="419">
        <v>7937</v>
      </c>
      <c r="AL407" s="419">
        <v>8052</v>
      </c>
      <c r="AM407" s="419">
        <v>8164</v>
      </c>
      <c r="AN407" s="419">
        <v>8274</v>
      </c>
      <c r="AO407" s="419">
        <v>8380</v>
      </c>
      <c r="AP407" s="419">
        <v>8482</v>
      </c>
      <c r="AQ407" s="419">
        <v>8581</v>
      </c>
      <c r="AR407" s="419">
        <v>8676</v>
      </c>
      <c r="AS407" s="419">
        <v>8768</v>
      </c>
      <c r="AT407" s="419">
        <v>8855</v>
      </c>
      <c r="AU407" s="419">
        <v>8938</v>
      </c>
      <c r="AV407" s="419">
        <v>9017</v>
      </c>
      <c r="AW407" s="419">
        <v>9091</v>
      </c>
      <c r="AX407" s="419">
        <v>9162</v>
      </c>
      <c r="AY407" s="419">
        <v>9229</v>
      </c>
      <c r="AZ407" s="419">
        <v>9292</v>
      </c>
      <c r="BA407" s="419">
        <v>9351</v>
      </c>
      <c r="BB407" s="419">
        <v>9407</v>
      </c>
      <c r="BC407" s="419">
        <v>9459</v>
      </c>
      <c r="BD407" s="419">
        <v>9510</v>
      </c>
      <c r="BE407" s="419">
        <v>9560</v>
      </c>
      <c r="BF407" s="419">
        <v>9612</v>
      </c>
      <c r="BG407" s="419">
        <v>9665</v>
      </c>
      <c r="BH407" s="419">
        <v>9726</v>
      </c>
      <c r="BI407" s="419">
        <v>9815</v>
      </c>
      <c r="BJ407" s="419">
        <v>0</v>
      </c>
      <c r="BK407" s="419">
        <v>0</v>
      </c>
      <c r="BL407" s="419">
        <v>0</v>
      </c>
      <c r="BM407" s="419">
        <v>0</v>
      </c>
      <c r="BN407" s="419">
        <v>0</v>
      </c>
      <c r="BO407" s="419">
        <v>0</v>
      </c>
      <c r="BP407" s="419">
        <v>0</v>
      </c>
      <c r="BQ407" s="419">
        <v>0</v>
      </c>
      <c r="BR407" s="419">
        <v>0</v>
      </c>
      <c r="BS407" s="419">
        <v>0</v>
      </c>
      <c r="BT407" s="419">
        <v>0</v>
      </c>
      <c r="BU407" s="419">
        <v>0</v>
      </c>
      <c r="BV407" s="419">
        <v>0</v>
      </c>
      <c r="BW407" s="419">
        <v>0</v>
      </c>
      <c r="BX407" s="419">
        <v>0</v>
      </c>
      <c r="BY407" s="419">
        <v>0</v>
      </c>
      <c r="BZ407" s="419">
        <v>0</v>
      </c>
      <c r="CA407" s="419">
        <v>0</v>
      </c>
      <c r="CB407" s="419">
        <v>0</v>
      </c>
      <c r="CC407" s="419">
        <v>0</v>
      </c>
      <c r="CD407" s="419">
        <v>0</v>
      </c>
      <c r="CE407" s="419">
        <v>0</v>
      </c>
      <c r="CF407" s="419">
        <v>0</v>
      </c>
      <c r="CG407" s="419">
        <v>0</v>
      </c>
      <c r="CH407" s="419">
        <v>0</v>
      </c>
      <c r="CI407" s="419">
        <v>0</v>
      </c>
      <c r="CJ407" s="419">
        <v>0</v>
      </c>
      <c r="CK407" s="419">
        <v>0</v>
      </c>
      <c r="CL407" s="419">
        <v>0</v>
      </c>
      <c r="CM407" s="419">
        <v>0</v>
      </c>
      <c r="CN407" s="419">
        <v>0</v>
      </c>
      <c r="CO407" s="419">
        <v>0</v>
      </c>
      <c r="CP407" s="419">
        <v>0</v>
      </c>
      <c r="CQ407" s="419">
        <v>0</v>
      </c>
      <c r="CR407" s="419">
        <v>0</v>
      </c>
      <c r="CS407" s="419">
        <v>0</v>
      </c>
      <c r="CT407" s="419">
        <v>0</v>
      </c>
      <c r="CU407" s="419">
        <v>0</v>
      </c>
      <c r="CV407" s="419">
        <v>0</v>
      </c>
      <c r="CW407" s="419">
        <v>0</v>
      </c>
      <c r="CX407" s="419">
        <v>0</v>
      </c>
      <c r="CY407" s="419">
        <v>0</v>
      </c>
      <c r="CZ407" s="419">
        <v>0</v>
      </c>
      <c r="DA407" s="419">
        <v>0</v>
      </c>
      <c r="DB407" s="419">
        <v>0</v>
      </c>
      <c r="DC407" s="419">
        <v>0</v>
      </c>
      <c r="DD407" s="419">
        <v>0</v>
      </c>
      <c r="DE407" s="419">
        <v>0</v>
      </c>
      <c r="DF407" s="419">
        <v>0</v>
      </c>
      <c r="DG407" s="419">
        <v>0</v>
      </c>
      <c r="DH407" s="419">
        <v>0</v>
      </c>
      <c r="DI407" s="419">
        <v>0</v>
      </c>
      <c r="DJ407" s="419">
        <v>0</v>
      </c>
    </row>
    <row r="408" spans="1:114" ht="16.7" hidden="1" customHeight="1">
      <c r="A408" s="423" t="s">
        <v>25</v>
      </c>
      <c r="B408" s="423">
        <v>2</v>
      </c>
      <c r="C408" s="418" t="s">
        <v>58</v>
      </c>
      <c r="D408" s="419">
        <v>0</v>
      </c>
      <c r="E408" s="419">
        <v>0</v>
      </c>
      <c r="F408" s="419">
        <v>274</v>
      </c>
      <c r="G408" s="419">
        <v>554</v>
      </c>
      <c r="H408" s="419">
        <v>840</v>
      </c>
      <c r="I408" s="419">
        <v>1134</v>
      </c>
      <c r="J408" s="419">
        <v>1435</v>
      </c>
      <c r="K408" s="419">
        <v>1743</v>
      </c>
      <c r="L408" s="419">
        <v>2057</v>
      </c>
      <c r="M408" s="419">
        <v>2378</v>
      </c>
      <c r="N408" s="419">
        <v>2707</v>
      </c>
      <c r="O408" s="419">
        <v>3044</v>
      </c>
      <c r="P408" s="419">
        <v>3389</v>
      </c>
      <c r="Q408" s="419">
        <v>3739</v>
      </c>
      <c r="R408" s="419">
        <v>4097</v>
      </c>
      <c r="S408" s="419">
        <v>4464</v>
      </c>
      <c r="T408" s="419">
        <v>4840</v>
      </c>
      <c r="U408" s="419">
        <v>5225</v>
      </c>
      <c r="V408" s="419">
        <v>5617</v>
      </c>
      <c r="W408" s="419">
        <v>6020</v>
      </c>
      <c r="X408" s="419">
        <v>6434</v>
      </c>
      <c r="Y408" s="419">
        <v>6562</v>
      </c>
      <c r="Z408" s="419">
        <v>6691</v>
      </c>
      <c r="AA408" s="419">
        <v>6821</v>
      </c>
      <c r="AB408" s="419">
        <v>6950</v>
      </c>
      <c r="AC408" s="419">
        <v>7079</v>
      </c>
      <c r="AD408" s="419">
        <v>7206</v>
      </c>
      <c r="AE408" s="419">
        <v>7332</v>
      </c>
      <c r="AF408" s="419">
        <v>7456</v>
      </c>
      <c r="AG408" s="419">
        <v>7579</v>
      </c>
      <c r="AH408" s="419">
        <v>7700</v>
      </c>
      <c r="AI408" s="419">
        <v>7820</v>
      </c>
      <c r="AJ408" s="419">
        <v>7937</v>
      </c>
      <c r="AK408" s="419">
        <v>8052</v>
      </c>
      <c r="AL408" s="419">
        <v>8164</v>
      </c>
      <c r="AM408" s="419">
        <v>8274</v>
      </c>
      <c r="AN408" s="419">
        <v>8380</v>
      </c>
      <c r="AO408" s="419">
        <v>8482</v>
      </c>
      <c r="AP408" s="419">
        <v>8581</v>
      </c>
      <c r="AQ408" s="419">
        <v>8676</v>
      </c>
      <c r="AR408" s="419">
        <v>8768</v>
      </c>
      <c r="AS408" s="419">
        <v>8855</v>
      </c>
      <c r="AT408" s="419">
        <v>8938</v>
      </c>
      <c r="AU408" s="419">
        <v>9017</v>
      </c>
      <c r="AV408" s="419">
        <v>9091</v>
      </c>
      <c r="AW408" s="419">
        <v>9162</v>
      </c>
      <c r="AX408" s="419">
        <v>9229</v>
      </c>
      <c r="AY408" s="419">
        <v>9292</v>
      </c>
      <c r="AZ408" s="419">
        <v>9351</v>
      </c>
      <c r="BA408" s="419">
        <v>9407</v>
      </c>
      <c r="BB408" s="419">
        <v>9459</v>
      </c>
      <c r="BC408" s="419">
        <v>9510</v>
      </c>
      <c r="BD408" s="419">
        <v>9560</v>
      </c>
      <c r="BE408" s="419">
        <v>9612</v>
      </c>
      <c r="BF408" s="419">
        <v>9665</v>
      </c>
      <c r="BG408" s="419">
        <v>9726</v>
      </c>
      <c r="BH408" s="419">
        <v>9815</v>
      </c>
      <c r="BI408" s="419">
        <v>0</v>
      </c>
      <c r="BJ408" s="419">
        <v>0</v>
      </c>
      <c r="BK408" s="419">
        <v>0</v>
      </c>
      <c r="BL408" s="419">
        <v>0</v>
      </c>
      <c r="BM408" s="419">
        <v>0</v>
      </c>
      <c r="BN408" s="419">
        <v>0</v>
      </c>
      <c r="BO408" s="419">
        <v>0</v>
      </c>
      <c r="BP408" s="419">
        <v>0</v>
      </c>
      <c r="BQ408" s="419">
        <v>0</v>
      </c>
      <c r="BR408" s="419">
        <v>0</v>
      </c>
      <c r="BS408" s="419">
        <v>0</v>
      </c>
      <c r="BT408" s="419">
        <v>0</v>
      </c>
      <c r="BU408" s="419">
        <v>0</v>
      </c>
      <c r="BV408" s="419">
        <v>0</v>
      </c>
      <c r="BW408" s="419">
        <v>0</v>
      </c>
      <c r="BX408" s="419">
        <v>0</v>
      </c>
      <c r="BY408" s="419">
        <v>0</v>
      </c>
      <c r="BZ408" s="419">
        <v>0</v>
      </c>
      <c r="CA408" s="419">
        <v>0</v>
      </c>
      <c r="CB408" s="419">
        <v>0</v>
      </c>
      <c r="CC408" s="419">
        <v>0</v>
      </c>
      <c r="CD408" s="419">
        <v>0</v>
      </c>
      <c r="CE408" s="419">
        <v>0</v>
      </c>
      <c r="CF408" s="419">
        <v>0</v>
      </c>
      <c r="CG408" s="419">
        <v>0</v>
      </c>
      <c r="CH408" s="419">
        <v>0</v>
      </c>
      <c r="CI408" s="419">
        <v>0</v>
      </c>
      <c r="CJ408" s="419">
        <v>0</v>
      </c>
      <c r="CK408" s="419">
        <v>0</v>
      </c>
      <c r="CL408" s="419">
        <v>0</v>
      </c>
      <c r="CM408" s="419">
        <v>0</v>
      </c>
      <c r="CN408" s="419">
        <v>0</v>
      </c>
      <c r="CO408" s="419">
        <v>0</v>
      </c>
      <c r="CP408" s="419">
        <v>0</v>
      </c>
      <c r="CQ408" s="419">
        <v>0</v>
      </c>
      <c r="CR408" s="419">
        <v>0</v>
      </c>
      <c r="CS408" s="419">
        <v>0</v>
      </c>
      <c r="CT408" s="419">
        <v>0</v>
      </c>
      <c r="CU408" s="419">
        <v>0</v>
      </c>
      <c r="CV408" s="419">
        <v>0</v>
      </c>
      <c r="CW408" s="419">
        <v>0</v>
      </c>
      <c r="CX408" s="419">
        <v>0</v>
      </c>
      <c r="CY408" s="419">
        <v>0</v>
      </c>
      <c r="CZ408" s="419">
        <v>0</v>
      </c>
      <c r="DA408" s="419">
        <v>0</v>
      </c>
      <c r="DB408" s="419">
        <v>0</v>
      </c>
      <c r="DC408" s="419">
        <v>0</v>
      </c>
      <c r="DD408" s="419">
        <v>0</v>
      </c>
      <c r="DE408" s="419">
        <v>0</v>
      </c>
      <c r="DF408" s="419">
        <v>0</v>
      </c>
      <c r="DG408" s="419">
        <v>0</v>
      </c>
      <c r="DH408" s="419">
        <v>0</v>
      </c>
      <c r="DI408" s="419">
        <v>0</v>
      </c>
      <c r="DJ408" s="419">
        <v>0</v>
      </c>
    </row>
    <row r="409" spans="1:114" ht="16.7" hidden="1" customHeight="1">
      <c r="A409" s="423" t="s">
        <v>25</v>
      </c>
      <c r="B409" s="423">
        <v>2</v>
      </c>
      <c r="C409" s="418" t="s">
        <v>59</v>
      </c>
      <c r="D409" s="419">
        <v>0</v>
      </c>
      <c r="E409" s="419">
        <v>0</v>
      </c>
      <c r="F409" s="419">
        <v>280</v>
      </c>
      <c r="G409" s="419">
        <v>566</v>
      </c>
      <c r="H409" s="419">
        <v>860</v>
      </c>
      <c r="I409" s="419">
        <v>1160</v>
      </c>
      <c r="J409" s="419">
        <v>1468</v>
      </c>
      <c r="K409" s="419">
        <v>1782</v>
      </c>
      <c r="L409" s="419">
        <v>2103</v>
      </c>
      <c r="M409" s="419">
        <v>2431</v>
      </c>
      <c r="N409" s="419">
        <v>2768</v>
      </c>
      <c r="O409" s="419">
        <v>3112</v>
      </c>
      <c r="P409" s="419">
        <v>3461</v>
      </c>
      <c r="Q409" s="419">
        <v>3818</v>
      </c>
      <c r="R409" s="419">
        <v>4184</v>
      </c>
      <c r="S409" s="419">
        <v>4558</v>
      </c>
      <c r="T409" s="419">
        <v>4940</v>
      </c>
      <c r="U409" s="419">
        <v>5330</v>
      </c>
      <c r="V409" s="419">
        <v>5730</v>
      </c>
      <c r="W409" s="419">
        <v>6141</v>
      </c>
      <c r="X409" s="419">
        <v>6562</v>
      </c>
      <c r="Y409" s="419">
        <v>6691</v>
      </c>
      <c r="Z409" s="419">
        <v>6821</v>
      </c>
      <c r="AA409" s="419">
        <v>6950</v>
      </c>
      <c r="AB409" s="419">
        <v>7079</v>
      </c>
      <c r="AC409" s="419">
        <v>7206</v>
      </c>
      <c r="AD409" s="419">
        <v>7332</v>
      </c>
      <c r="AE409" s="419">
        <v>7456</v>
      </c>
      <c r="AF409" s="419">
        <v>7579</v>
      </c>
      <c r="AG409" s="419">
        <v>7700</v>
      </c>
      <c r="AH409" s="419">
        <v>7820</v>
      </c>
      <c r="AI409" s="419">
        <v>7937</v>
      </c>
      <c r="AJ409" s="419">
        <v>8052</v>
      </c>
      <c r="AK409" s="419">
        <v>8164</v>
      </c>
      <c r="AL409" s="419">
        <v>8274</v>
      </c>
      <c r="AM409" s="419">
        <v>8380</v>
      </c>
      <c r="AN409" s="419">
        <v>8482</v>
      </c>
      <c r="AO409" s="419">
        <v>8581</v>
      </c>
      <c r="AP409" s="419">
        <v>8676</v>
      </c>
      <c r="AQ409" s="419">
        <v>8768</v>
      </c>
      <c r="AR409" s="419">
        <v>8855</v>
      </c>
      <c r="AS409" s="419">
        <v>8938</v>
      </c>
      <c r="AT409" s="419">
        <v>9017</v>
      </c>
      <c r="AU409" s="419">
        <v>9091</v>
      </c>
      <c r="AV409" s="419">
        <v>9162</v>
      </c>
      <c r="AW409" s="419">
        <v>9229</v>
      </c>
      <c r="AX409" s="419">
        <v>9292</v>
      </c>
      <c r="AY409" s="419">
        <v>9351</v>
      </c>
      <c r="AZ409" s="419">
        <v>9407</v>
      </c>
      <c r="BA409" s="419">
        <v>9459</v>
      </c>
      <c r="BB409" s="419">
        <v>9510</v>
      </c>
      <c r="BC409" s="419">
        <v>9560</v>
      </c>
      <c r="BD409" s="419">
        <v>9612</v>
      </c>
      <c r="BE409" s="419">
        <v>9665</v>
      </c>
      <c r="BF409" s="419">
        <v>9726</v>
      </c>
      <c r="BG409" s="419">
        <v>9815</v>
      </c>
      <c r="BH409" s="419">
        <v>0</v>
      </c>
      <c r="BI409" s="419">
        <v>0</v>
      </c>
      <c r="BJ409" s="419">
        <v>0</v>
      </c>
      <c r="BK409" s="419">
        <v>0</v>
      </c>
      <c r="BL409" s="419">
        <v>0</v>
      </c>
      <c r="BM409" s="419">
        <v>0</v>
      </c>
      <c r="BN409" s="419">
        <v>0</v>
      </c>
      <c r="BO409" s="419">
        <v>0</v>
      </c>
      <c r="BP409" s="419">
        <v>0</v>
      </c>
      <c r="BQ409" s="419">
        <v>0</v>
      </c>
      <c r="BR409" s="419">
        <v>0</v>
      </c>
      <c r="BS409" s="419">
        <v>0</v>
      </c>
      <c r="BT409" s="419">
        <v>0</v>
      </c>
      <c r="BU409" s="419">
        <v>0</v>
      </c>
      <c r="BV409" s="419">
        <v>0</v>
      </c>
      <c r="BW409" s="419">
        <v>0</v>
      </c>
      <c r="BX409" s="419">
        <v>0</v>
      </c>
      <c r="BY409" s="419">
        <v>0</v>
      </c>
      <c r="BZ409" s="419">
        <v>0</v>
      </c>
      <c r="CA409" s="419">
        <v>0</v>
      </c>
      <c r="CB409" s="419">
        <v>0</v>
      </c>
      <c r="CC409" s="419">
        <v>0</v>
      </c>
      <c r="CD409" s="419">
        <v>0</v>
      </c>
      <c r="CE409" s="419">
        <v>0</v>
      </c>
      <c r="CF409" s="419">
        <v>0</v>
      </c>
      <c r="CG409" s="419">
        <v>0</v>
      </c>
      <c r="CH409" s="419">
        <v>0</v>
      </c>
      <c r="CI409" s="419">
        <v>0</v>
      </c>
      <c r="CJ409" s="419">
        <v>0</v>
      </c>
      <c r="CK409" s="419">
        <v>0</v>
      </c>
      <c r="CL409" s="419">
        <v>0</v>
      </c>
      <c r="CM409" s="419">
        <v>0</v>
      </c>
      <c r="CN409" s="419">
        <v>0</v>
      </c>
      <c r="CO409" s="419">
        <v>0</v>
      </c>
      <c r="CP409" s="419">
        <v>0</v>
      </c>
      <c r="CQ409" s="419">
        <v>0</v>
      </c>
      <c r="CR409" s="419">
        <v>0</v>
      </c>
      <c r="CS409" s="419">
        <v>0</v>
      </c>
      <c r="CT409" s="419">
        <v>0</v>
      </c>
      <c r="CU409" s="419">
        <v>0</v>
      </c>
      <c r="CV409" s="419">
        <v>0</v>
      </c>
      <c r="CW409" s="419">
        <v>0</v>
      </c>
      <c r="CX409" s="419">
        <v>0</v>
      </c>
      <c r="CY409" s="419">
        <v>0</v>
      </c>
      <c r="CZ409" s="419">
        <v>0</v>
      </c>
      <c r="DA409" s="419">
        <v>0</v>
      </c>
      <c r="DB409" s="419">
        <v>0</v>
      </c>
      <c r="DC409" s="419">
        <v>0</v>
      </c>
      <c r="DD409" s="419">
        <v>0</v>
      </c>
      <c r="DE409" s="419">
        <v>0</v>
      </c>
      <c r="DF409" s="419">
        <v>0</v>
      </c>
      <c r="DG409" s="419">
        <v>0</v>
      </c>
      <c r="DH409" s="419">
        <v>0</v>
      </c>
      <c r="DI409" s="419">
        <v>0</v>
      </c>
      <c r="DJ409" s="419">
        <v>0</v>
      </c>
    </row>
    <row r="410" spans="1:114" ht="16.7" hidden="1" customHeight="1">
      <c r="A410" s="423" t="s">
        <v>25</v>
      </c>
      <c r="B410" s="423">
        <v>2</v>
      </c>
      <c r="C410" s="418" t="s">
        <v>60</v>
      </c>
      <c r="D410" s="419">
        <v>0</v>
      </c>
      <c r="E410" s="419">
        <v>0</v>
      </c>
      <c r="F410" s="419">
        <v>287</v>
      </c>
      <c r="G410" s="419">
        <v>580</v>
      </c>
      <c r="H410" s="419">
        <v>881</v>
      </c>
      <c r="I410" s="419">
        <v>1189</v>
      </c>
      <c r="J410" s="419">
        <v>1502</v>
      </c>
      <c r="K410" s="419">
        <v>1822</v>
      </c>
      <c r="L410" s="419">
        <v>2151</v>
      </c>
      <c r="M410" s="419">
        <v>2486</v>
      </c>
      <c r="N410" s="419">
        <v>2830</v>
      </c>
      <c r="O410" s="419">
        <v>3178</v>
      </c>
      <c r="P410" s="419">
        <v>3534</v>
      </c>
      <c r="Q410" s="419">
        <v>3898</v>
      </c>
      <c r="R410" s="419">
        <v>4271</v>
      </c>
      <c r="S410" s="419">
        <v>4652</v>
      </c>
      <c r="T410" s="419">
        <v>5039</v>
      </c>
      <c r="U410" s="419">
        <v>5436</v>
      </c>
      <c r="V410" s="419">
        <v>5844</v>
      </c>
      <c r="W410" s="419">
        <v>6261</v>
      </c>
      <c r="X410" s="419">
        <v>6691</v>
      </c>
      <c r="Y410" s="419">
        <v>6821</v>
      </c>
      <c r="Z410" s="419">
        <v>6950</v>
      </c>
      <c r="AA410" s="419">
        <v>7079</v>
      </c>
      <c r="AB410" s="419">
        <v>7206</v>
      </c>
      <c r="AC410" s="419">
        <v>7332</v>
      </c>
      <c r="AD410" s="419">
        <v>7456</v>
      </c>
      <c r="AE410" s="419">
        <v>7579</v>
      </c>
      <c r="AF410" s="419">
        <v>7700</v>
      </c>
      <c r="AG410" s="419">
        <v>7820</v>
      </c>
      <c r="AH410" s="419">
        <v>7937</v>
      </c>
      <c r="AI410" s="419">
        <v>8052</v>
      </c>
      <c r="AJ410" s="419">
        <v>8164</v>
      </c>
      <c r="AK410" s="419">
        <v>8274</v>
      </c>
      <c r="AL410" s="419">
        <v>8380</v>
      </c>
      <c r="AM410" s="419">
        <v>8482</v>
      </c>
      <c r="AN410" s="419">
        <v>8581</v>
      </c>
      <c r="AO410" s="419">
        <v>8676</v>
      </c>
      <c r="AP410" s="419">
        <v>8768</v>
      </c>
      <c r="AQ410" s="419">
        <v>8855</v>
      </c>
      <c r="AR410" s="419">
        <v>8938</v>
      </c>
      <c r="AS410" s="419">
        <v>9017</v>
      </c>
      <c r="AT410" s="419">
        <v>9091</v>
      </c>
      <c r="AU410" s="419">
        <v>9162</v>
      </c>
      <c r="AV410" s="419">
        <v>9229</v>
      </c>
      <c r="AW410" s="419">
        <v>9292</v>
      </c>
      <c r="AX410" s="419">
        <v>9351</v>
      </c>
      <c r="AY410" s="419">
        <v>9407</v>
      </c>
      <c r="AZ410" s="419">
        <v>9459</v>
      </c>
      <c r="BA410" s="419">
        <v>9510</v>
      </c>
      <c r="BB410" s="419">
        <v>9560</v>
      </c>
      <c r="BC410" s="419">
        <v>9612</v>
      </c>
      <c r="BD410" s="419">
        <v>9665</v>
      </c>
      <c r="BE410" s="419">
        <v>9726</v>
      </c>
      <c r="BF410" s="419">
        <v>9815</v>
      </c>
      <c r="BG410" s="419">
        <v>0</v>
      </c>
      <c r="BH410" s="419">
        <v>0</v>
      </c>
      <c r="BI410" s="419">
        <v>0</v>
      </c>
      <c r="BJ410" s="419">
        <v>0</v>
      </c>
      <c r="BK410" s="419">
        <v>0</v>
      </c>
      <c r="BL410" s="419">
        <v>0</v>
      </c>
      <c r="BM410" s="419">
        <v>0</v>
      </c>
      <c r="BN410" s="419">
        <v>0</v>
      </c>
      <c r="BO410" s="419">
        <v>0</v>
      </c>
      <c r="BP410" s="419">
        <v>0</v>
      </c>
      <c r="BQ410" s="419">
        <v>0</v>
      </c>
      <c r="BR410" s="419">
        <v>0</v>
      </c>
      <c r="BS410" s="419">
        <v>0</v>
      </c>
      <c r="BT410" s="419">
        <v>0</v>
      </c>
      <c r="BU410" s="419">
        <v>0</v>
      </c>
      <c r="BV410" s="419">
        <v>0</v>
      </c>
      <c r="BW410" s="419">
        <v>0</v>
      </c>
      <c r="BX410" s="419">
        <v>0</v>
      </c>
      <c r="BY410" s="419">
        <v>0</v>
      </c>
      <c r="BZ410" s="419">
        <v>0</v>
      </c>
      <c r="CA410" s="419">
        <v>0</v>
      </c>
      <c r="CB410" s="419">
        <v>0</v>
      </c>
      <c r="CC410" s="419">
        <v>0</v>
      </c>
      <c r="CD410" s="419">
        <v>0</v>
      </c>
      <c r="CE410" s="419">
        <v>0</v>
      </c>
      <c r="CF410" s="419">
        <v>0</v>
      </c>
      <c r="CG410" s="419">
        <v>0</v>
      </c>
      <c r="CH410" s="419">
        <v>0</v>
      </c>
      <c r="CI410" s="419">
        <v>0</v>
      </c>
      <c r="CJ410" s="419">
        <v>0</v>
      </c>
      <c r="CK410" s="419">
        <v>0</v>
      </c>
      <c r="CL410" s="419">
        <v>0</v>
      </c>
      <c r="CM410" s="419">
        <v>0</v>
      </c>
      <c r="CN410" s="419">
        <v>0</v>
      </c>
      <c r="CO410" s="419">
        <v>0</v>
      </c>
      <c r="CP410" s="419">
        <v>0</v>
      </c>
      <c r="CQ410" s="419">
        <v>0</v>
      </c>
      <c r="CR410" s="419">
        <v>0</v>
      </c>
      <c r="CS410" s="419">
        <v>0</v>
      </c>
      <c r="CT410" s="419">
        <v>0</v>
      </c>
      <c r="CU410" s="419">
        <v>0</v>
      </c>
      <c r="CV410" s="419">
        <v>0</v>
      </c>
      <c r="CW410" s="419">
        <v>0</v>
      </c>
      <c r="CX410" s="419">
        <v>0</v>
      </c>
      <c r="CY410" s="419">
        <v>0</v>
      </c>
      <c r="CZ410" s="419">
        <v>0</v>
      </c>
      <c r="DA410" s="419">
        <v>0</v>
      </c>
      <c r="DB410" s="419">
        <v>0</v>
      </c>
      <c r="DC410" s="419">
        <v>0</v>
      </c>
      <c r="DD410" s="419">
        <v>0</v>
      </c>
      <c r="DE410" s="419">
        <v>0</v>
      </c>
      <c r="DF410" s="419">
        <v>0</v>
      </c>
      <c r="DG410" s="419">
        <v>0</v>
      </c>
      <c r="DH410" s="419">
        <v>0</v>
      </c>
      <c r="DI410" s="419">
        <v>0</v>
      </c>
      <c r="DJ410" s="419">
        <v>0</v>
      </c>
    </row>
    <row r="411" spans="1:114" ht="16.7" hidden="1" customHeight="1">
      <c r="A411" s="423" t="s">
        <v>25</v>
      </c>
      <c r="B411" s="423">
        <v>2</v>
      </c>
      <c r="C411" s="418" t="s">
        <v>61</v>
      </c>
      <c r="D411" s="419">
        <v>0</v>
      </c>
      <c r="E411" s="419">
        <v>0</v>
      </c>
      <c r="F411" s="419">
        <v>294</v>
      </c>
      <c r="G411" s="419">
        <v>595</v>
      </c>
      <c r="H411" s="419">
        <v>902</v>
      </c>
      <c r="I411" s="419">
        <v>1216</v>
      </c>
      <c r="J411" s="419">
        <v>1536</v>
      </c>
      <c r="K411" s="419">
        <v>1864</v>
      </c>
      <c r="L411" s="419">
        <v>2199</v>
      </c>
      <c r="M411" s="419">
        <v>2542</v>
      </c>
      <c r="N411" s="419">
        <v>2890</v>
      </c>
      <c r="O411" s="419">
        <v>3245</v>
      </c>
      <c r="P411" s="419">
        <v>3608</v>
      </c>
      <c r="Q411" s="419">
        <v>3979</v>
      </c>
      <c r="R411" s="419">
        <v>4358</v>
      </c>
      <c r="S411" s="419">
        <v>4743</v>
      </c>
      <c r="T411" s="419">
        <v>5138</v>
      </c>
      <c r="U411" s="419">
        <v>5542</v>
      </c>
      <c r="V411" s="419">
        <v>5956</v>
      </c>
      <c r="W411" s="419">
        <v>6382</v>
      </c>
      <c r="X411" s="419">
        <v>6821</v>
      </c>
      <c r="Y411" s="419">
        <v>6950</v>
      </c>
      <c r="Z411" s="419">
        <v>7079</v>
      </c>
      <c r="AA411" s="419">
        <v>7206</v>
      </c>
      <c r="AB411" s="419">
        <v>7332</v>
      </c>
      <c r="AC411" s="419">
        <v>7456</v>
      </c>
      <c r="AD411" s="419">
        <v>7579</v>
      </c>
      <c r="AE411" s="419">
        <v>7700</v>
      </c>
      <c r="AF411" s="419">
        <v>7820</v>
      </c>
      <c r="AG411" s="419">
        <v>7937</v>
      </c>
      <c r="AH411" s="419">
        <v>8052</v>
      </c>
      <c r="AI411" s="419">
        <v>8164</v>
      </c>
      <c r="AJ411" s="419">
        <v>8274</v>
      </c>
      <c r="AK411" s="419">
        <v>8380</v>
      </c>
      <c r="AL411" s="419">
        <v>8482</v>
      </c>
      <c r="AM411" s="419">
        <v>8581</v>
      </c>
      <c r="AN411" s="419">
        <v>8676</v>
      </c>
      <c r="AO411" s="419">
        <v>8768</v>
      </c>
      <c r="AP411" s="419">
        <v>8855</v>
      </c>
      <c r="AQ411" s="419">
        <v>8938</v>
      </c>
      <c r="AR411" s="419">
        <v>9017</v>
      </c>
      <c r="AS411" s="419">
        <v>9091</v>
      </c>
      <c r="AT411" s="419">
        <v>9162</v>
      </c>
      <c r="AU411" s="419">
        <v>9229</v>
      </c>
      <c r="AV411" s="419">
        <v>9292</v>
      </c>
      <c r="AW411" s="419">
        <v>9351</v>
      </c>
      <c r="AX411" s="419">
        <v>9407</v>
      </c>
      <c r="AY411" s="419">
        <v>9459</v>
      </c>
      <c r="AZ411" s="419">
        <v>9510</v>
      </c>
      <c r="BA411" s="419">
        <v>9560</v>
      </c>
      <c r="BB411" s="419">
        <v>9612</v>
      </c>
      <c r="BC411" s="419">
        <v>9665</v>
      </c>
      <c r="BD411" s="419">
        <v>9726</v>
      </c>
      <c r="BE411" s="419">
        <v>9815</v>
      </c>
      <c r="BF411" s="419">
        <v>0</v>
      </c>
      <c r="BG411" s="419">
        <v>0</v>
      </c>
      <c r="BH411" s="419">
        <v>0</v>
      </c>
      <c r="BI411" s="419">
        <v>0</v>
      </c>
      <c r="BJ411" s="419">
        <v>0</v>
      </c>
      <c r="BK411" s="419">
        <v>0</v>
      </c>
      <c r="BL411" s="419">
        <v>0</v>
      </c>
      <c r="BM411" s="419">
        <v>0</v>
      </c>
      <c r="BN411" s="419">
        <v>0</v>
      </c>
      <c r="BO411" s="419">
        <v>0</v>
      </c>
      <c r="BP411" s="419">
        <v>0</v>
      </c>
      <c r="BQ411" s="419">
        <v>0</v>
      </c>
      <c r="BR411" s="419">
        <v>0</v>
      </c>
      <c r="BS411" s="419">
        <v>0</v>
      </c>
      <c r="BT411" s="419">
        <v>0</v>
      </c>
      <c r="BU411" s="419">
        <v>0</v>
      </c>
      <c r="BV411" s="419">
        <v>0</v>
      </c>
      <c r="BW411" s="419">
        <v>0</v>
      </c>
      <c r="BX411" s="419">
        <v>0</v>
      </c>
      <c r="BY411" s="419">
        <v>0</v>
      </c>
      <c r="BZ411" s="419">
        <v>0</v>
      </c>
      <c r="CA411" s="419">
        <v>0</v>
      </c>
      <c r="CB411" s="419">
        <v>0</v>
      </c>
      <c r="CC411" s="419">
        <v>0</v>
      </c>
      <c r="CD411" s="419">
        <v>0</v>
      </c>
      <c r="CE411" s="419">
        <v>0</v>
      </c>
      <c r="CF411" s="419">
        <v>0</v>
      </c>
      <c r="CG411" s="419">
        <v>0</v>
      </c>
      <c r="CH411" s="419">
        <v>0</v>
      </c>
      <c r="CI411" s="419">
        <v>0</v>
      </c>
      <c r="CJ411" s="419">
        <v>0</v>
      </c>
      <c r="CK411" s="419">
        <v>0</v>
      </c>
      <c r="CL411" s="419">
        <v>0</v>
      </c>
      <c r="CM411" s="419">
        <v>0</v>
      </c>
      <c r="CN411" s="419">
        <v>0</v>
      </c>
      <c r="CO411" s="419">
        <v>0</v>
      </c>
      <c r="CP411" s="419">
        <v>0</v>
      </c>
      <c r="CQ411" s="419">
        <v>0</v>
      </c>
      <c r="CR411" s="419">
        <v>0</v>
      </c>
      <c r="CS411" s="419">
        <v>0</v>
      </c>
      <c r="CT411" s="419">
        <v>0</v>
      </c>
      <c r="CU411" s="419">
        <v>0</v>
      </c>
      <c r="CV411" s="419">
        <v>0</v>
      </c>
      <c r="CW411" s="419">
        <v>0</v>
      </c>
      <c r="CX411" s="419">
        <v>0</v>
      </c>
      <c r="CY411" s="419">
        <v>0</v>
      </c>
      <c r="CZ411" s="419">
        <v>0</v>
      </c>
      <c r="DA411" s="419">
        <v>0</v>
      </c>
      <c r="DB411" s="419">
        <v>0</v>
      </c>
      <c r="DC411" s="419">
        <v>0</v>
      </c>
      <c r="DD411" s="419">
        <v>0</v>
      </c>
      <c r="DE411" s="419">
        <v>0</v>
      </c>
      <c r="DF411" s="419">
        <v>0</v>
      </c>
      <c r="DG411" s="419">
        <v>0</v>
      </c>
      <c r="DH411" s="419">
        <v>0</v>
      </c>
      <c r="DI411" s="419">
        <v>0</v>
      </c>
      <c r="DJ411" s="419">
        <v>0</v>
      </c>
    </row>
    <row r="412" spans="1:114" ht="16.7" hidden="1" customHeight="1">
      <c r="A412" s="423" t="s">
        <v>25</v>
      </c>
      <c r="B412" s="423">
        <v>2</v>
      </c>
      <c r="C412" s="418" t="s">
        <v>62</v>
      </c>
      <c r="D412" s="419">
        <v>0</v>
      </c>
      <c r="E412" s="419">
        <v>0</v>
      </c>
      <c r="F412" s="419">
        <v>301</v>
      </c>
      <c r="G412" s="419">
        <v>609</v>
      </c>
      <c r="H412" s="419">
        <v>923</v>
      </c>
      <c r="I412" s="419">
        <v>1243</v>
      </c>
      <c r="J412" s="419">
        <v>1571</v>
      </c>
      <c r="K412" s="419">
        <v>1906</v>
      </c>
      <c r="L412" s="419">
        <v>2248</v>
      </c>
      <c r="M412" s="419">
        <v>2595</v>
      </c>
      <c r="N412" s="419">
        <v>2950</v>
      </c>
      <c r="O412" s="419">
        <v>3312</v>
      </c>
      <c r="P412" s="419">
        <v>3681</v>
      </c>
      <c r="Q412" s="419">
        <v>4059</v>
      </c>
      <c r="R412" s="419">
        <v>4442</v>
      </c>
      <c r="S412" s="419">
        <v>4835</v>
      </c>
      <c r="T412" s="419">
        <v>5236</v>
      </c>
      <c r="U412" s="419">
        <v>5647</v>
      </c>
      <c r="V412" s="419">
        <v>6068</v>
      </c>
      <c r="W412" s="419">
        <v>6503</v>
      </c>
      <c r="X412" s="419">
        <v>6950</v>
      </c>
      <c r="Y412" s="419">
        <v>7079</v>
      </c>
      <c r="Z412" s="419">
        <v>7206</v>
      </c>
      <c r="AA412" s="419">
        <v>7332</v>
      </c>
      <c r="AB412" s="419">
        <v>7456</v>
      </c>
      <c r="AC412" s="419">
        <v>7579</v>
      </c>
      <c r="AD412" s="419">
        <v>7700</v>
      </c>
      <c r="AE412" s="419">
        <v>7820</v>
      </c>
      <c r="AF412" s="419">
        <v>7937</v>
      </c>
      <c r="AG412" s="419">
        <v>8052</v>
      </c>
      <c r="AH412" s="419">
        <v>8164</v>
      </c>
      <c r="AI412" s="419">
        <v>8274</v>
      </c>
      <c r="AJ412" s="419">
        <v>8380</v>
      </c>
      <c r="AK412" s="419">
        <v>8482</v>
      </c>
      <c r="AL412" s="419">
        <v>8581</v>
      </c>
      <c r="AM412" s="419">
        <v>8676</v>
      </c>
      <c r="AN412" s="419">
        <v>8768</v>
      </c>
      <c r="AO412" s="419">
        <v>8855</v>
      </c>
      <c r="AP412" s="419">
        <v>8938</v>
      </c>
      <c r="AQ412" s="419">
        <v>9017</v>
      </c>
      <c r="AR412" s="419">
        <v>9091</v>
      </c>
      <c r="AS412" s="419">
        <v>9162</v>
      </c>
      <c r="AT412" s="419">
        <v>9229</v>
      </c>
      <c r="AU412" s="419">
        <v>9292</v>
      </c>
      <c r="AV412" s="419">
        <v>9351</v>
      </c>
      <c r="AW412" s="419">
        <v>9407</v>
      </c>
      <c r="AX412" s="419">
        <v>9459</v>
      </c>
      <c r="AY412" s="419">
        <v>9510</v>
      </c>
      <c r="AZ412" s="419">
        <v>9560</v>
      </c>
      <c r="BA412" s="419">
        <v>9612</v>
      </c>
      <c r="BB412" s="419">
        <v>9665</v>
      </c>
      <c r="BC412" s="419">
        <v>9726</v>
      </c>
      <c r="BD412" s="419">
        <v>9815</v>
      </c>
      <c r="BE412" s="419">
        <v>0</v>
      </c>
      <c r="BF412" s="419">
        <v>0</v>
      </c>
      <c r="BG412" s="419">
        <v>0</v>
      </c>
      <c r="BH412" s="419">
        <v>0</v>
      </c>
      <c r="BI412" s="419">
        <v>0</v>
      </c>
      <c r="BJ412" s="419">
        <v>0</v>
      </c>
      <c r="BK412" s="419">
        <v>0</v>
      </c>
      <c r="BL412" s="419">
        <v>0</v>
      </c>
      <c r="BM412" s="419">
        <v>0</v>
      </c>
      <c r="BN412" s="419">
        <v>0</v>
      </c>
      <c r="BO412" s="419">
        <v>0</v>
      </c>
      <c r="BP412" s="419">
        <v>0</v>
      </c>
      <c r="BQ412" s="419">
        <v>0</v>
      </c>
      <c r="BR412" s="419">
        <v>0</v>
      </c>
      <c r="BS412" s="419">
        <v>0</v>
      </c>
      <c r="BT412" s="419">
        <v>0</v>
      </c>
      <c r="BU412" s="419">
        <v>0</v>
      </c>
      <c r="BV412" s="419">
        <v>0</v>
      </c>
      <c r="BW412" s="419">
        <v>0</v>
      </c>
      <c r="BX412" s="419">
        <v>0</v>
      </c>
      <c r="BY412" s="419">
        <v>0</v>
      </c>
      <c r="BZ412" s="419">
        <v>0</v>
      </c>
      <c r="CA412" s="419">
        <v>0</v>
      </c>
      <c r="CB412" s="419">
        <v>0</v>
      </c>
      <c r="CC412" s="419">
        <v>0</v>
      </c>
      <c r="CD412" s="419">
        <v>0</v>
      </c>
      <c r="CE412" s="419">
        <v>0</v>
      </c>
      <c r="CF412" s="419">
        <v>0</v>
      </c>
      <c r="CG412" s="419">
        <v>0</v>
      </c>
      <c r="CH412" s="419">
        <v>0</v>
      </c>
      <c r="CI412" s="419">
        <v>0</v>
      </c>
      <c r="CJ412" s="419">
        <v>0</v>
      </c>
      <c r="CK412" s="419">
        <v>0</v>
      </c>
      <c r="CL412" s="419">
        <v>0</v>
      </c>
      <c r="CM412" s="419">
        <v>0</v>
      </c>
      <c r="CN412" s="419">
        <v>0</v>
      </c>
      <c r="CO412" s="419">
        <v>0</v>
      </c>
      <c r="CP412" s="419">
        <v>0</v>
      </c>
      <c r="CQ412" s="419">
        <v>0</v>
      </c>
      <c r="CR412" s="419">
        <v>0</v>
      </c>
      <c r="CS412" s="419">
        <v>0</v>
      </c>
      <c r="CT412" s="419">
        <v>0</v>
      </c>
      <c r="CU412" s="419">
        <v>0</v>
      </c>
      <c r="CV412" s="419">
        <v>0</v>
      </c>
      <c r="CW412" s="419">
        <v>0</v>
      </c>
      <c r="CX412" s="419">
        <v>0</v>
      </c>
      <c r="CY412" s="419">
        <v>0</v>
      </c>
      <c r="CZ412" s="419">
        <v>0</v>
      </c>
      <c r="DA412" s="419">
        <v>0</v>
      </c>
      <c r="DB412" s="419">
        <v>0</v>
      </c>
      <c r="DC412" s="419">
        <v>0</v>
      </c>
      <c r="DD412" s="419">
        <v>0</v>
      </c>
      <c r="DE412" s="419">
        <v>0</v>
      </c>
      <c r="DF412" s="419">
        <v>0</v>
      </c>
      <c r="DG412" s="419">
        <v>0</v>
      </c>
      <c r="DH412" s="419">
        <v>0</v>
      </c>
      <c r="DI412" s="419">
        <v>0</v>
      </c>
      <c r="DJ412" s="419">
        <v>0</v>
      </c>
    </row>
    <row r="413" spans="1:114" ht="16.7" hidden="1" customHeight="1">
      <c r="A413" s="423" t="s">
        <v>25</v>
      </c>
      <c r="B413" s="423">
        <v>2</v>
      </c>
      <c r="C413" s="418" t="s">
        <v>63</v>
      </c>
      <c r="D413" s="419">
        <v>0</v>
      </c>
      <c r="E413" s="419">
        <v>0</v>
      </c>
      <c r="F413" s="419">
        <v>309</v>
      </c>
      <c r="G413" s="419">
        <v>622</v>
      </c>
      <c r="H413" s="419">
        <v>943</v>
      </c>
      <c r="I413" s="419">
        <v>1271</v>
      </c>
      <c r="J413" s="419">
        <v>1606</v>
      </c>
      <c r="K413" s="419">
        <v>1949</v>
      </c>
      <c r="L413" s="419">
        <v>2295</v>
      </c>
      <c r="M413" s="419">
        <v>2649</v>
      </c>
      <c r="N413" s="419">
        <v>3010</v>
      </c>
      <c r="O413" s="419">
        <v>3378</v>
      </c>
      <c r="P413" s="419">
        <v>3755</v>
      </c>
      <c r="Q413" s="419">
        <v>4137</v>
      </c>
      <c r="R413" s="419">
        <v>4526</v>
      </c>
      <c r="S413" s="419">
        <v>4925</v>
      </c>
      <c r="T413" s="419">
        <v>5332</v>
      </c>
      <c r="U413" s="419">
        <v>5750</v>
      </c>
      <c r="V413" s="419">
        <v>6180</v>
      </c>
      <c r="W413" s="419">
        <v>6622</v>
      </c>
      <c r="X413" s="419">
        <v>7079</v>
      </c>
      <c r="Y413" s="419">
        <v>7206</v>
      </c>
      <c r="Z413" s="419">
        <v>7332</v>
      </c>
      <c r="AA413" s="419">
        <v>7456</v>
      </c>
      <c r="AB413" s="419">
        <v>7579</v>
      </c>
      <c r="AC413" s="419">
        <v>7700</v>
      </c>
      <c r="AD413" s="419">
        <v>7820</v>
      </c>
      <c r="AE413" s="419">
        <v>7937</v>
      </c>
      <c r="AF413" s="419">
        <v>8052</v>
      </c>
      <c r="AG413" s="419">
        <v>8164</v>
      </c>
      <c r="AH413" s="419">
        <v>8274</v>
      </c>
      <c r="AI413" s="419">
        <v>8380</v>
      </c>
      <c r="AJ413" s="419">
        <v>8482</v>
      </c>
      <c r="AK413" s="419">
        <v>8581</v>
      </c>
      <c r="AL413" s="419">
        <v>8676</v>
      </c>
      <c r="AM413" s="419">
        <v>8768</v>
      </c>
      <c r="AN413" s="419">
        <v>8855</v>
      </c>
      <c r="AO413" s="419">
        <v>8938</v>
      </c>
      <c r="AP413" s="419">
        <v>9017</v>
      </c>
      <c r="AQ413" s="419">
        <v>9091</v>
      </c>
      <c r="AR413" s="419">
        <v>9162</v>
      </c>
      <c r="AS413" s="419">
        <v>9229</v>
      </c>
      <c r="AT413" s="419">
        <v>9292</v>
      </c>
      <c r="AU413" s="419">
        <v>9351</v>
      </c>
      <c r="AV413" s="419">
        <v>9407</v>
      </c>
      <c r="AW413" s="419">
        <v>9459</v>
      </c>
      <c r="AX413" s="419">
        <v>9510</v>
      </c>
      <c r="AY413" s="419">
        <v>9560</v>
      </c>
      <c r="AZ413" s="419">
        <v>9612</v>
      </c>
      <c r="BA413" s="419">
        <v>9665</v>
      </c>
      <c r="BB413" s="419">
        <v>9726</v>
      </c>
      <c r="BC413" s="419">
        <v>9815</v>
      </c>
      <c r="BD413" s="419">
        <v>0</v>
      </c>
      <c r="BE413" s="419">
        <v>0</v>
      </c>
      <c r="BF413" s="419">
        <v>0</v>
      </c>
      <c r="BG413" s="419">
        <v>0</v>
      </c>
      <c r="BH413" s="419">
        <v>0</v>
      </c>
      <c r="BI413" s="419">
        <v>0</v>
      </c>
      <c r="BJ413" s="419">
        <v>0</v>
      </c>
      <c r="BK413" s="419">
        <v>0</v>
      </c>
      <c r="BL413" s="419">
        <v>0</v>
      </c>
      <c r="BM413" s="419">
        <v>0</v>
      </c>
      <c r="BN413" s="419">
        <v>0</v>
      </c>
      <c r="BO413" s="419">
        <v>0</v>
      </c>
      <c r="BP413" s="419">
        <v>0</v>
      </c>
      <c r="BQ413" s="419">
        <v>0</v>
      </c>
      <c r="BR413" s="419">
        <v>0</v>
      </c>
      <c r="BS413" s="419">
        <v>0</v>
      </c>
      <c r="BT413" s="419">
        <v>0</v>
      </c>
      <c r="BU413" s="419">
        <v>0</v>
      </c>
      <c r="BV413" s="419">
        <v>0</v>
      </c>
      <c r="BW413" s="419">
        <v>0</v>
      </c>
      <c r="BX413" s="419">
        <v>0</v>
      </c>
      <c r="BY413" s="419">
        <v>0</v>
      </c>
      <c r="BZ413" s="419">
        <v>0</v>
      </c>
      <c r="CA413" s="419">
        <v>0</v>
      </c>
      <c r="CB413" s="419">
        <v>0</v>
      </c>
      <c r="CC413" s="419">
        <v>0</v>
      </c>
      <c r="CD413" s="419">
        <v>0</v>
      </c>
      <c r="CE413" s="419">
        <v>0</v>
      </c>
      <c r="CF413" s="419">
        <v>0</v>
      </c>
      <c r="CG413" s="419">
        <v>0</v>
      </c>
      <c r="CH413" s="419">
        <v>0</v>
      </c>
      <c r="CI413" s="419">
        <v>0</v>
      </c>
      <c r="CJ413" s="419">
        <v>0</v>
      </c>
      <c r="CK413" s="419">
        <v>0</v>
      </c>
      <c r="CL413" s="419">
        <v>0</v>
      </c>
      <c r="CM413" s="419">
        <v>0</v>
      </c>
      <c r="CN413" s="419">
        <v>0</v>
      </c>
      <c r="CO413" s="419">
        <v>0</v>
      </c>
      <c r="CP413" s="419">
        <v>0</v>
      </c>
      <c r="CQ413" s="419">
        <v>0</v>
      </c>
      <c r="CR413" s="419">
        <v>0</v>
      </c>
      <c r="CS413" s="419">
        <v>0</v>
      </c>
      <c r="CT413" s="419">
        <v>0</v>
      </c>
      <c r="CU413" s="419">
        <v>0</v>
      </c>
      <c r="CV413" s="419">
        <v>0</v>
      </c>
      <c r="CW413" s="419">
        <v>0</v>
      </c>
      <c r="CX413" s="419">
        <v>0</v>
      </c>
      <c r="CY413" s="419">
        <v>0</v>
      </c>
      <c r="CZ413" s="419">
        <v>0</v>
      </c>
      <c r="DA413" s="419">
        <v>0</v>
      </c>
      <c r="DB413" s="419">
        <v>0</v>
      </c>
      <c r="DC413" s="419">
        <v>0</v>
      </c>
      <c r="DD413" s="419">
        <v>0</v>
      </c>
      <c r="DE413" s="419">
        <v>0</v>
      </c>
      <c r="DF413" s="419">
        <v>0</v>
      </c>
      <c r="DG413" s="419">
        <v>0</v>
      </c>
      <c r="DH413" s="419">
        <v>0</v>
      </c>
      <c r="DI413" s="419">
        <v>0</v>
      </c>
      <c r="DJ413" s="419">
        <v>0</v>
      </c>
    </row>
    <row r="414" spans="1:114" ht="16.7" hidden="1" customHeight="1">
      <c r="A414" s="423" t="s">
        <v>25</v>
      </c>
      <c r="B414" s="423">
        <v>2</v>
      </c>
      <c r="C414" s="418" t="s">
        <v>64</v>
      </c>
      <c r="D414" s="419">
        <v>0</v>
      </c>
      <c r="E414" s="419">
        <v>0</v>
      </c>
      <c r="F414" s="419">
        <v>314</v>
      </c>
      <c r="G414" s="419">
        <v>636</v>
      </c>
      <c r="H414" s="419">
        <v>964</v>
      </c>
      <c r="I414" s="419">
        <v>1299</v>
      </c>
      <c r="J414" s="419">
        <v>1642</v>
      </c>
      <c r="K414" s="419">
        <v>1988</v>
      </c>
      <c r="L414" s="419">
        <v>2341</v>
      </c>
      <c r="M414" s="419">
        <v>2702</v>
      </c>
      <c r="N414" s="419">
        <v>3070</v>
      </c>
      <c r="O414" s="419">
        <v>3445</v>
      </c>
      <c r="P414" s="419">
        <v>3825</v>
      </c>
      <c r="Q414" s="419">
        <v>4213</v>
      </c>
      <c r="R414" s="419">
        <v>4609</v>
      </c>
      <c r="S414" s="419">
        <v>5014</v>
      </c>
      <c r="T414" s="419">
        <v>5428</v>
      </c>
      <c r="U414" s="419">
        <v>5854</v>
      </c>
      <c r="V414" s="419">
        <v>6291</v>
      </c>
      <c r="W414" s="419">
        <v>6741</v>
      </c>
      <c r="X414" s="419">
        <v>7206</v>
      </c>
      <c r="Y414" s="419">
        <v>7332</v>
      </c>
      <c r="Z414" s="419">
        <v>7456</v>
      </c>
      <c r="AA414" s="419">
        <v>7579</v>
      </c>
      <c r="AB414" s="419">
        <v>7700</v>
      </c>
      <c r="AC414" s="419">
        <v>7820</v>
      </c>
      <c r="AD414" s="419">
        <v>7937</v>
      </c>
      <c r="AE414" s="419">
        <v>8052</v>
      </c>
      <c r="AF414" s="419">
        <v>8164</v>
      </c>
      <c r="AG414" s="419">
        <v>8274</v>
      </c>
      <c r="AH414" s="419">
        <v>8380</v>
      </c>
      <c r="AI414" s="419">
        <v>8482</v>
      </c>
      <c r="AJ414" s="419">
        <v>8581</v>
      </c>
      <c r="AK414" s="419">
        <v>8676</v>
      </c>
      <c r="AL414" s="419">
        <v>8768</v>
      </c>
      <c r="AM414" s="419">
        <v>8855</v>
      </c>
      <c r="AN414" s="419">
        <v>8938</v>
      </c>
      <c r="AO414" s="419">
        <v>9017</v>
      </c>
      <c r="AP414" s="419">
        <v>9091</v>
      </c>
      <c r="AQ414" s="419">
        <v>9162</v>
      </c>
      <c r="AR414" s="419">
        <v>9229</v>
      </c>
      <c r="AS414" s="419">
        <v>9292</v>
      </c>
      <c r="AT414" s="419">
        <v>9351</v>
      </c>
      <c r="AU414" s="419">
        <v>9407</v>
      </c>
      <c r="AV414" s="419">
        <v>9459</v>
      </c>
      <c r="AW414" s="419">
        <v>9510</v>
      </c>
      <c r="AX414" s="419">
        <v>9560</v>
      </c>
      <c r="AY414" s="419">
        <v>9612</v>
      </c>
      <c r="AZ414" s="419">
        <v>9665</v>
      </c>
      <c r="BA414" s="419">
        <v>9726</v>
      </c>
      <c r="BB414" s="419">
        <v>9815</v>
      </c>
      <c r="BC414" s="419">
        <v>0</v>
      </c>
      <c r="BD414" s="419">
        <v>0</v>
      </c>
      <c r="BE414" s="419">
        <v>0</v>
      </c>
      <c r="BF414" s="419">
        <v>0</v>
      </c>
      <c r="BG414" s="419">
        <v>0</v>
      </c>
      <c r="BH414" s="419">
        <v>0</v>
      </c>
      <c r="BI414" s="419">
        <v>0</v>
      </c>
      <c r="BJ414" s="419">
        <v>0</v>
      </c>
      <c r="BK414" s="419">
        <v>0</v>
      </c>
      <c r="BL414" s="419">
        <v>0</v>
      </c>
      <c r="BM414" s="419">
        <v>0</v>
      </c>
      <c r="BN414" s="419">
        <v>0</v>
      </c>
      <c r="BO414" s="419">
        <v>0</v>
      </c>
      <c r="BP414" s="419">
        <v>0</v>
      </c>
      <c r="BQ414" s="419">
        <v>0</v>
      </c>
      <c r="BR414" s="419">
        <v>0</v>
      </c>
      <c r="BS414" s="419">
        <v>0</v>
      </c>
      <c r="BT414" s="419">
        <v>0</v>
      </c>
      <c r="BU414" s="419">
        <v>0</v>
      </c>
      <c r="BV414" s="419">
        <v>0</v>
      </c>
      <c r="BW414" s="419">
        <v>0</v>
      </c>
      <c r="BX414" s="419">
        <v>0</v>
      </c>
      <c r="BY414" s="419">
        <v>0</v>
      </c>
      <c r="BZ414" s="419">
        <v>0</v>
      </c>
      <c r="CA414" s="419">
        <v>0</v>
      </c>
      <c r="CB414" s="419">
        <v>0</v>
      </c>
      <c r="CC414" s="419">
        <v>0</v>
      </c>
      <c r="CD414" s="419">
        <v>0</v>
      </c>
      <c r="CE414" s="419">
        <v>0</v>
      </c>
      <c r="CF414" s="419">
        <v>0</v>
      </c>
      <c r="CG414" s="419">
        <v>0</v>
      </c>
      <c r="CH414" s="419">
        <v>0</v>
      </c>
      <c r="CI414" s="419">
        <v>0</v>
      </c>
      <c r="CJ414" s="419">
        <v>0</v>
      </c>
      <c r="CK414" s="419">
        <v>0</v>
      </c>
      <c r="CL414" s="419">
        <v>0</v>
      </c>
      <c r="CM414" s="419">
        <v>0</v>
      </c>
      <c r="CN414" s="419">
        <v>0</v>
      </c>
      <c r="CO414" s="419">
        <v>0</v>
      </c>
      <c r="CP414" s="419">
        <v>0</v>
      </c>
      <c r="CQ414" s="419">
        <v>0</v>
      </c>
      <c r="CR414" s="419">
        <v>0</v>
      </c>
      <c r="CS414" s="419">
        <v>0</v>
      </c>
      <c r="CT414" s="419">
        <v>0</v>
      </c>
      <c r="CU414" s="419">
        <v>0</v>
      </c>
      <c r="CV414" s="419">
        <v>0</v>
      </c>
      <c r="CW414" s="419">
        <v>0</v>
      </c>
      <c r="CX414" s="419">
        <v>0</v>
      </c>
      <c r="CY414" s="419">
        <v>0</v>
      </c>
      <c r="CZ414" s="419">
        <v>0</v>
      </c>
      <c r="DA414" s="419">
        <v>0</v>
      </c>
      <c r="DB414" s="419">
        <v>0</v>
      </c>
      <c r="DC414" s="419">
        <v>0</v>
      </c>
      <c r="DD414" s="419">
        <v>0</v>
      </c>
      <c r="DE414" s="419">
        <v>0</v>
      </c>
      <c r="DF414" s="419">
        <v>0</v>
      </c>
      <c r="DG414" s="419">
        <v>0</v>
      </c>
      <c r="DH414" s="419">
        <v>0</v>
      </c>
      <c r="DI414" s="419">
        <v>0</v>
      </c>
      <c r="DJ414" s="419">
        <v>0</v>
      </c>
    </row>
    <row r="415" spans="1:114" ht="16.7" hidden="1" customHeight="1">
      <c r="A415" s="424" t="s">
        <v>25</v>
      </c>
      <c r="B415" s="423">
        <v>2</v>
      </c>
      <c r="C415" s="418" t="s">
        <v>65</v>
      </c>
      <c r="D415" s="419">
        <v>0</v>
      </c>
      <c r="E415" s="419">
        <v>0</v>
      </c>
      <c r="F415" s="419">
        <v>322</v>
      </c>
      <c r="G415" s="419">
        <v>651</v>
      </c>
      <c r="H415" s="419">
        <v>987</v>
      </c>
      <c r="I415" s="419">
        <v>1330</v>
      </c>
      <c r="J415" s="419">
        <v>1676</v>
      </c>
      <c r="K415" s="419">
        <v>2029</v>
      </c>
      <c r="L415" s="419">
        <v>2389</v>
      </c>
      <c r="M415" s="419">
        <v>2756</v>
      </c>
      <c r="N415" s="419">
        <v>3131</v>
      </c>
      <c r="O415" s="419">
        <v>3510</v>
      </c>
      <c r="P415" s="419">
        <v>3896</v>
      </c>
      <c r="Q415" s="419">
        <v>4290</v>
      </c>
      <c r="R415" s="419">
        <v>4691</v>
      </c>
      <c r="S415" s="419">
        <v>5102</v>
      </c>
      <c r="T415" s="419">
        <v>5524</v>
      </c>
      <c r="U415" s="419">
        <v>5956</v>
      </c>
      <c r="V415" s="419">
        <v>6401</v>
      </c>
      <c r="W415" s="419">
        <v>6858</v>
      </c>
      <c r="X415" s="419">
        <v>7332</v>
      </c>
      <c r="Y415" s="419">
        <v>7456</v>
      </c>
      <c r="Z415" s="419">
        <v>7579</v>
      </c>
      <c r="AA415" s="419">
        <v>7700</v>
      </c>
      <c r="AB415" s="419">
        <v>7820</v>
      </c>
      <c r="AC415" s="419">
        <v>7937</v>
      </c>
      <c r="AD415" s="419">
        <v>8052</v>
      </c>
      <c r="AE415" s="419">
        <v>8164</v>
      </c>
      <c r="AF415" s="419">
        <v>8274</v>
      </c>
      <c r="AG415" s="419">
        <v>8380</v>
      </c>
      <c r="AH415" s="419">
        <v>8482</v>
      </c>
      <c r="AI415" s="419">
        <v>8581</v>
      </c>
      <c r="AJ415" s="419">
        <v>8676</v>
      </c>
      <c r="AK415" s="419">
        <v>8768</v>
      </c>
      <c r="AL415" s="419">
        <v>8855</v>
      </c>
      <c r="AM415" s="419">
        <v>8938</v>
      </c>
      <c r="AN415" s="419">
        <v>9017</v>
      </c>
      <c r="AO415" s="419">
        <v>9091</v>
      </c>
      <c r="AP415" s="419">
        <v>9162</v>
      </c>
      <c r="AQ415" s="419">
        <v>9229</v>
      </c>
      <c r="AR415" s="419">
        <v>9292</v>
      </c>
      <c r="AS415" s="419">
        <v>9351</v>
      </c>
      <c r="AT415" s="419">
        <v>9407</v>
      </c>
      <c r="AU415" s="419">
        <v>9459</v>
      </c>
      <c r="AV415" s="419">
        <v>9510</v>
      </c>
      <c r="AW415" s="419">
        <v>9560</v>
      </c>
      <c r="AX415" s="419">
        <v>9612</v>
      </c>
      <c r="AY415" s="419">
        <v>9665</v>
      </c>
      <c r="AZ415" s="419">
        <v>9726</v>
      </c>
      <c r="BA415" s="419">
        <v>9815</v>
      </c>
      <c r="BB415" s="419">
        <v>0</v>
      </c>
      <c r="BC415" s="419">
        <v>0</v>
      </c>
      <c r="BD415" s="419">
        <v>0</v>
      </c>
      <c r="BE415" s="419">
        <v>0</v>
      </c>
      <c r="BF415" s="419">
        <v>0</v>
      </c>
      <c r="BG415" s="419">
        <v>0</v>
      </c>
      <c r="BH415" s="419">
        <v>0</v>
      </c>
      <c r="BI415" s="419">
        <v>0</v>
      </c>
      <c r="BJ415" s="419">
        <v>0</v>
      </c>
      <c r="BK415" s="419">
        <v>0</v>
      </c>
      <c r="BL415" s="419">
        <v>0</v>
      </c>
      <c r="BM415" s="419">
        <v>0</v>
      </c>
      <c r="BN415" s="419">
        <v>0</v>
      </c>
      <c r="BO415" s="419">
        <v>0</v>
      </c>
      <c r="BP415" s="419">
        <v>0</v>
      </c>
      <c r="BQ415" s="419">
        <v>0</v>
      </c>
      <c r="BR415" s="419">
        <v>0</v>
      </c>
      <c r="BS415" s="419">
        <v>0</v>
      </c>
      <c r="BT415" s="419">
        <v>0</v>
      </c>
      <c r="BU415" s="419">
        <v>0</v>
      </c>
      <c r="BV415" s="419">
        <v>0</v>
      </c>
      <c r="BW415" s="419">
        <v>0</v>
      </c>
      <c r="BX415" s="419">
        <v>0</v>
      </c>
      <c r="BY415" s="419">
        <v>0</v>
      </c>
      <c r="BZ415" s="419">
        <v>0</v>
      </c>
      <c r="CA415" s="419">
        <v>0</v>
      </c>
      <c r="CB415" s="419">
        <v>0</v>
      </c>
      <c r="CC415" s="419">
        <v>0</v>
      </c>
      <c r="CD415" s="419">
        <v>0</v>
      </c>
      <c r="CE415" s="419">
        <v>0</v>
      </c>
      <c r="CF415" s="419">
        <v>0</v>
      </c>
      <c r="CG415" s="419">
        <v>0</v>
      </c>
      <c r="CH415" s="419">
        <v>0</v>
      </c>
      <c r="CI415" s="419">
        <v>0</v>
      </c>
      <c r="CJ415" s="419">
        <v>0</v>
      </c>
      <c r="CK415" s="419">
        <v>0</v>
      </c>
      <c r="CL415" s="419">
        <v>0</v>
      </c>
      <c r="CM415" s="419">
        <v>0</v>
      </c>
      <c r="CN415" s="419">
        <v>0</v>
      </c>
      <c r="CO415" s="419">
        <v>0</v>
      </c>
      <c r="CP415" s="419">
        <v>0</v>
      </c>
      <c r="CQ415" s="419">
        <v>0</v>
      </c>
      <c r="CR415" s="419">
        <v>0</v>
      </c>
      <c r="CS415" s="419">
        <v>0</v>
      </c>
      <c r="CT415" s="419">
        <v>0</v>
      </c>
      <c r="CU415" s="419">
        <v>0</v>
      </c>
      <c r="CV415" s="419">
        <v>0</v>
      </c>
      <c r="CW415" s="419">
        <v>0</v>
      </c>
      <c r="CX415" s="419">
        <v>0</v>
      </c>
      <c r="CY415" s="419">
        <v>0</v>
      </c>
      <c r="CZ415" s="419">
        <v>0</v>
      </c>
      <c r="DA415" s="419">
        <v>0</v>
      </c>
      <c r="DB415" s="419">
        <v>0</v>
      </c>
      <c r="DC415" s="419">
        <v>0</v>
      </c>
      <c r="DD415" s="419">
        <v>0</v>
      </c>
      <c r="DE415" s="419">
        <v>0</v>
      </c>
      <c r="DF415" s="419">
        <v>0</v>
      </c>
      <c r="DG415" s="419">
        <v>0</v>
      </c>
      <c r="DH415" s="419">
        <v>0</v>
      </c>
      <c r="DI415" s="419">
        <v>0</v>
      </c>
      <c r="DJ415" s="419">
        <v>0</v>
      </c>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9.45" hidden="1" customHeight="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s="420" customFormat="1" ht="15" hidden="1">
      <c r="A2" s="423" t="s">
        <v>7</v>
      </c>
      <c r="B2" s="423">
        <v>1</v>
      </c>
      <c r="C2" s="418" t="s">
        <v>23</v>
      </c>
      <c r="D2" s="419">
        <v>1319</v>
      </c>
      <c r="E2" s="419">
        <v>1341</v>
      </c>
      <c r="F2" s="419">
        <v>1364</v>
      </c>
      <c r="G2" s="419">
        <v>1387</v>
      </c>
      <c r="H2" s="419">
        <v>1411</v>
      </c>
      <c r="I2" s="419">
        <v>1432</v>
      </c>
      <c r="J2" s="419">
        <v>1453</v>
      </c>
      <c r="K2" s="419">
        <v>1474</v>
      </c>
      <c r="L2" s="419">
        <v>1496</v>
      </c>
      <c r="M2" s="419">
        <v>1518</v>
      </c>
      <c r="N2" s="419">
        <v>1540</v>
      </c>
      <c r="O2" s="419">
        <v>1563</v>
      </c>
      <c r="P2" s="419">
        <v>1586</v>
      </c>
      <c r="Q2" s="419">
        <v>1608</v>
      </c>
      <c r="R2" s="419">
        <v>1631</v>
      </c>
      <c r="S2" s="419">
        <v>1654</v>
      </c>
      <c r="T2" s="419">
        <v>1678</v>
      </c>
      <c r="U2" s="419">
        <v>1701</v>
      </c>
      <c r="V2" s="419">
        <v>1724</v>
      </c>
      <c r="W2" s="419">
        <v>1747</v>
      </c>
      <c r="X2" s="419">
        <v>1770</v>
      </c>
      <c r="Y2" s="419">
        <v>1794</v>
      </c>
      <c r="Z2" s="419">
        <v>1817</v>
      </c>
      <c r="AA2" s="419">
        <v>1839</v>
      </c>
      <c r="AB2" s="419">
        <v>1862</v>
      </c>
      <c r="AC2" s="419">
        <v>1885</v>
      </c>
      <c r="AD2" s="419">
        <v>1907</v>
      </c>
      <c r="AE2" s="419">
        <v>1930</v>
      </c>
      <c r="AF2" s="419">
        <v>1952</v>
      </c>
      <c r="AG2" s="419">
        <v>1973</v>
      </c>
      <c r="AH2" s="419">
        <v>1995</v>
      </c>
      <c r="AI2" s="419">
        <v>2016</v>
      </c>
      <c r="AJ2" s="419">
        <v>2037</v>
      </c>
      <c r="AK2" s="419">
        <v>2058</v>
      </c>
      <c r="AL2" s="419">
        <v>2079</v>
      </c>
      <c r="AM2" s="419">
        <v>2100</v>
      </c>
      <c r="AN2" s="419">
        <v>2120</v>
      </c>
      <c r="AO2" s="419">
        <v>2141</v>
      </c>
      <c r="AP2" s="419">
        <v>2161</v>
      </c>
      <c r="AQ2" s="419">
        <v>2180</v>
      </c>
      <c r="AR2" s="419">
        <v>2199</v>
      </c>
      <c r="AS2" s="419">
        <v>2218</v>
      </c>
      <c r="AT2" s="419">
        <v>2237</v>
      </c>
      <c r="AU2" s="419">
        <v>2255</v>
      </c>
      <c r="AV2" s="419">
        <v>2272</v>
      </c>
      <c r="AW2" s="419">
        <v>2289</v>
      </c>
      <c r="AX2" s="419">
        <v>2306</v>
      </c>
      <c r="AY2" s="419">
        <v>2322</v>
      </c>
      <c r="AZ2" s="419">
        <v>2337</v>
      </c>
      <c r="BA2" s="419">
        <v>2350</v>
      </c>
      <c r="BB2" s="419">
        <v>2364</v>
      </c>
      <c r="BC2" s="419">
        <v>2376</v>
      </c>
      <c r="BD2" s="419">
        <v>2387</v>
      </c>
      <c r="BE2" s="419">
        <v>2395</v>
      </c>
      <c r="BF2" s="419">
        <v>2402</v>
      </c>
      <c r="BG2" s="419">
        <v>2408</v>
      </c>
      <c r="BH2" s="419">
        <v>2412</v>
      </c>
      <c r="BI2" s="419">
        <v>2416</v>
      </c>
      <c r="BJ2" s="419">
        <v>2418</v>
      </c>
      <c r="BK2" s="419">
        <v>2419</v>
      </c>
      <c r="BL2" s="419">
        <v>2419</v>
      </c>
      <c r="BM2" s="419">
        <v>2417</v>
      </c>
      <c r="BN2" s="419">
        <v>2414</v>
      </c>
      <c r="BO2" s="419">
        <v>2409</v>
      </c>
      <c r="BP2" s="419">
        <v>2403</v>
      </c>
      <c r="BQ2" s="419">
        <v>2396</v>
      </c>
      <c r="BR2" s="419">
        <v>2387</v>
      </c>
      <c r="BS2" s="419">
        <v>2377</v>
      </c>
      <c r="BT2" s="419">
        <v>2366</v>
      </c>
      <c r="BU2" s="419">
        <v>2354</v>
      </c>
      <c r="BV2" s="419">
        <v>2340</v>
      </c>
      <c r="BW2" s="419">
        <v>2324</v>
      </c>
      <c r="BX2" s="419">
        <v>2308</v>
      </c>
      <c r="BY2" s="419">
        <v>2291</v>
      </c>
      <c r="BZ2" s="419">
        <v>2272</v>
      </c>
      <c r="CA2" s="419">
        <v>2251</v>
      </c>
      <c r="CB2" s="419">
        <v>2230</v>
      </c>
      <c r="CC2" s="419">
        <v>2209</v>
      </c>
      <c r="CD2" s="419">
        <v>2186</v>
      </c>
      <c r="CE2" s="419">
        <v>2162</v>
      </c>
      <c r="CF2" s="419">
        <v>2138</v>
      </c>
      <c r="CG2" s="419">
        <v>2113</v>
      </c>
      <c r="CH2" s="419">
        <v>2087</v>
      </c>
      <c r="CI2" s="419">
        <v>2061</v>
      </c>
      <c r="CJ2" s="419">
        <v>2034</v>
      </c>
      <c r="CK2" s="419">
        <v>2007</v>
      </c>
      <c r="CL2" s="419">
        <v>1980</v>
      </c>
      <c r="CM2" s="419">
        <v>1955</v>
      </c>
      <c r="CN2" s="419">
        <v>1931</v>
      </c>
      <c r="CO2" s="419">
        <v>1908</v>
      </c>
      <c r="CP2" s="419">
        <v>1889</v>
      </c>
      <c r="CQ2" s="419">
        <v>1881</v>
      </c>
      <c r="CR2" s="419">
        <v>0</v>
      </c>
      <c r="CS2" s="419">
        <v>0</v>
      </c>
      <c r="CT2" s="419"/>
      <c r="CU2" s="419"/>
      <c r="CV2" s="419"/>
      <c r="CW2" s="419"/>
      <c r="CX2" s="419"/>
      <c r="CY2" s="419"/>
      <c r="CZ2" s="419"/>
      <c r="DA2" s="419"/>
      <c r="DB2" s="419"/>
      <c r="DC2" s="419"/>
      <c r="DD2" s="419"/>
      <c r="DE2" s="419"/>
      <c r="DF2" s="419"/>
      <c r="DG2" s="419"/>
      <c r="DH2" s="419"/>
      <c r="DI2" s="419"/>
      <c r="DJ2" s="419"/>
      <c r="DK2" s="419"/>
    </row>
    <row r="3" spans="1:115" s="420" customFormat="1" ht="15" hidden="1">
      <c r="A3" s="423" t="s">
        <v>7</v>
      </c>
      <c r="B3" s="423">
        <v>1</v>
      </c>
      <c r="C3" s="418" t="s">
        <v>24</v>
      </c>
      <c r="D3" s="419">
        <v>1365</v>
      </c>
      <c r="E3" s="419">
        <v>1388</v>
      </c>
      <c r="F3" s="419">
        <v>1412</v>
      </c>
      <c r="G3" s="419">
        <v>1436</v>
      </c>
      <c r="H3" s="419">
        <v>1460</v>
      </c>
      <c r="I3" s="419">
        <v>1482</v>
      </c>
      <c r="J3" s="419">
        <v>1504</v>
      </c>
      <c r="K3" s="419">
        <v>1526</v>
      </c>
      <c r="L3" s="419">
        <v>1549</v>
      </c>
      <c r="M3" s="419">
        <v>1572</v>
      </c>
      <c r="N3" s="419">
        <v>1595</v>
      </c>
      <c r="O3" s="419">
        <v>1618</v>
      </c>
      <c r="P3" s="419">
        <v>1641</v>
      </c>
      <c r="Q3" s="419">
        <v>1665</v>
      </c>
      <c r="R3" s="419">
        <v>1688</v>
      </c>
      <c r="S3" s="419">
        <v>1712</v>
      </c>
      <c r="T3" s="419">
        <v>1736</v>
      </c>
      <c r="U3" s="419">
        <v>1759</v>
      </c>
      <c r="V3" s="419">
        <v>1783</v>
      </c>
      <c r="W3" s="419">
        <v>1807</v>
      </c>
      <c r="X3" s="419">
        <v>1830</v>
      </c>
      <c r="Y3" s="419">
        <v>1854</v>
      </c>
      <c r="Z3" s="419">
        <v>1877</v>
      </c>
      <c r="AA3" s="419">
        <v>1900</v>
      </c>
      <c r="AB3" s="419">
        <v>1923</v>
      </c>
      <c r="AC3" s="419">
        <v>1946</v>
      </c>
      <c r="AD3" s="419">
        <v>1969</v>
      </c>
      <c r="AE3" s="419">
        <v>1991</v>
      </c>
      <c r="AF3" s="419">
        <v>2013</v>
      </c>
      <c r="AG3" s="419">
        <v>2035</v>
      </c>
      <c r="AH3" s="419">
        <v>2057</v>
      </c>
      <c r="AI3" s="419">
        <v>2079</v>
      </c>
      <c r="AJ3" s="419">
        <v>2100</v>
      </c>
      <c r="AK3" s="419">
        <v>2122</v>
      </c>
      <c r="AL3" s="419">
        <v>2143</v>
      </c>
      <c r="AM3" s="419">
        <v>2164</v>
      </c>
      <c r="AN3" s="419">
        <v>2185</v>
      </c>
      <c r="AO3" s="419">
        <v>2205</v>
      </c>
      <c r="AP3" s="419">
        <v>2225</v>
      </c>
      <c r="AQ3" s="419">
        <v>2244</v>
      </c>
      <c r="AR3" s="419">
        <v>2264</v>
      </c>
      <c r="AS3" s="419">
        <v>2283</v>
      </c>
      <c r="AT3" s="419">
        <v>2301</v>
      </c>
      <c r="AU3" s="419">
        <v>2319</v>
      </c>
      <c r="AV3" s="419">
        <v>2336</v>
      </c>
      <c r="AW3" s="419">
        <v>2353</v>
      </c>
      <c r="AX3" s="419">
        <v>2369</v>
      </c>
      <c r="AY3" s="419">
        <v>2384</v>
      </c>
      <c r="AZ3" s="419">
        <v>2398</v>
      </c>
      <c r="BA3" s="419">
        <v>2412</v>
      </c>
      <c r="BB3" s="419">
        <v>2424</v>
      </c>
      <c r="BC3" s="419">
        <v>2435</v>
      </c>
      <c r="BD3" s="419">
        <v>2444</v>
      </c>
      <c r="BE3" s="419">
        <v>2451</v>
      </c>
      <c r="BF3" s="419">
        <v>2457</v>
      </c>
      <c r="BG3" s="419">
        <v>2462</v>
      </c>
      <c r="BH3" s="419">
        <v>2465</v>
      </c>
      <c r="BI3" s="419">
        <v>2468</v>
      </c>
      <c r="BJ3" s="419">
        <v>2469</v>
      </c>
      <c r="BK3" s="419">
        <v>2468</v>
      </c>
      <c r="BL3" s="419">
        <v>2467</v>
      </c>
      <c r="BM3" s="419">
        <v>2463</v>
      </c>
      <c r="BN3" s="419">
        <v>2459</v>
      </c>
      <c r="BO3" s="419">
        <v>2452</v>
      </c>
      <c r="BP3" s="419">
        <v>2445</v>
      </c>
      <c r="BQ3" s="419">
        <v>2436</v>
      </c>
      <c r="BR3" s="419">
        <v>2426</v>
      </c>
      <c r="BS3" s="419">
        <v>2415</v>
      </c>
      <c r="BT3" s="419">
        <v>2402</v>
      </c>
      <c r="BU3" s="419">
        <v>2387</v>
      </c>
      <c r="BV3" s="419">
        <v>2372</v>
      </c>
      <c r="BW3" s="419">
        <v>2355</v>
      </c>
      <c r="BX3" s="419">
        <v>2338</v>
      </c>
      <c r="BY3" s="419">
        <v>2318</v>
      </c>
      <c r="BZ3" s="419">
        <v>2298</v>
      </c>
      <c r="CA3" s="419">
        <v>2276</v>
      </c>
      <c r="CB3" s="419">
        <v>2254</v>
      </c>
      <c r="CC3" s="419">
        <v>2231</v>
      </c>
      <c r="CD3" s="419">
        <v>2207</v>
      </c>
      <c r="CE3" s="419">
        <v>2182</v>
      </c>
      <c r="CF3" s="419">
        <v>2156</v>
      </c>
      <c r="CG3" s="419">
        <v>2130</v>
      </c>
      <c r="CH3" s="419">
        <v>2103</v>
      </c>
      <c r="CI3" s="419">
        <v>2075</v>
      </c>
      <c r="CJ3" s="419">
        <v>2048</v>
      </c>
      <c r="CK3" s="419">
        <v>2021</v>
      </c>
      <c r="CL3" s="419">
        <v>1994</v>
      </c>
      <c r="CM3" s="419">
        <v>1970</v>
      </c>
      <c r="CN3" s="419">
        <v>1947</v>
      </c>
      <c r="CO3" s="419">
        <v>1928</v>
      </c>
      <c r="CP3" s="419">
        <v>1920</v>
      </c>
      <c r="CQ3" s="419">
        <v>0</v>
      </c>
      <c r="CR3" s="419">
        <v>0</v>
      </c>
      <c r="CS3" s="419">
        <v>0</v>
      </c>
      <c r="CT3" s="419"/>
      <c r="CU3" s="419"/>
      <c r="CV3" s="419"/>
      <c r="CW3" s="419"/>
      <c r="CX3" s="419"/>
      <c r="CY3" s="419"/>
      <c r="CZ3" s="419"/>
      <c r="DA3" s="419"/>
      <c r="DB3" s="419"/>
      <c r="DC3" s="419"/>
      <c r="DD3" s="419"/>
      <c r="DE3" s="419"/>
      <c r="DF3" s="419"/>
      <c r="DG3" s="419"/>
      <c r="DH3" s="419"/>
      <c r="DI3" s="419"/>
      <c r="DJ3" s="419"/>
      <c r="DK3" s="419"/>
    </row>
    <row r="4" spans="1:115" s="420" customFormat="1" ht="15" hidden="1">
      <c r="A4" s="423" t="s">
        <v>7</v>
      </c>
      <c r="B4" s="423">
        <v>1</v>
      </c>
      <c r="C4" s="418" t="s">
        <v>25</v>
      </c>
      <c r="D4" s="419">
        <v>1413</v>
      </c>
      <c r="E4" s="419">
        <v>1437</v>
      </c>
      <c r="F4" s="419">
        <v>1462</v>
      </c>
      <c r="G4" s="419">
        <v>1487</v>
      </c>
      <c r="H4" s="419">
        <v>1512</v>
      </c>
      <c r="I4" s="419">
        <v>1534</v>
      </c>
      <c r="J4" s="419">
        <v>1557</v>
      </c>
      <c r="K4" s="419">
        <v>1580</v>
      </c>
      <c r="L4" s="419">
        <v>1604</v>
      </c>
      <c r="M4" s="419">
        <v>1627</v>
      </c>
      <c r="N4" s="419">
        <v>1651</v>
      </c>
      <c r="O4" s="419">
        <v>1675</v>
      </c>
      <c r="P4" s="419">
        <v>1699</v>
      </c>
      <c r="Q4" s="419">
        <v>1723</v>
      </c>
      <c r="R4" s="419">
        <v>1747</v>
      </c>
      <c r="S4" s="419">
        <v>1771</v>
      </c>
      <c r="T4" s="419">
        <v>1795</v>
      </c>
      <c r="U4" s="419">
        <v>1819</v>
      </c>
      <c r="V4" s="419">
        <v>1843</v>
      </c>
      <c r="W4" s="419">
        <v>1868</v>
      </c>
      <c r="X4" s="419">
        <v>1892</v>
      </c>
      <c r="Y4" s="419">
        <v>1915</v>
      </c>
      <c r="Z4" s="419">
        <v>1939</v>
      </c>
      <c r="AA4" s="419">
        <v>1963</v>
      </c>
      <c r="AB4" s="419">
        <v>1986</v>
      </c>
      <c r="AC4" s="419">
        <v>2009</v>
      </c>
      <c r="AD4" s="419">
        <v>2032</v>
      </c>
      <c r="AE4" s="419">
        <v>2055</v>
      </c>
      <c r="AF4" s="419">
        <v>2077</v>
      </c>
      <c r="AG4" s="419">
        <v>2099</v>
      </c>
      <c r="AH4" s="419">
        <v>2121</v>
      </c>
      <c r="AI4" s="419">
        <v>2143</v>
      </c>
      <c r="AJ4" s="419">
        <v>2165</v>
      </c>
      <c r="AK4" s="419">
        <v>2186</v>
      </c>
      <c r="AL4" s="419">
        <v>2208</v>
      </c>
      <c r="AM4" s="419">
        <v>2229</v>
      </c>
      <c r="AN4" s="419">
        <v>2250</v>
      </c>
      <c r="AO4" s="419">
        <v>2270</v>
      </c>
      <c r="AP4" s="419">
        <v>2290</v>
      </c>
      <c r="AQ4" s="419">
        <v>2310</v>
      </c>
      <c r="AR4" s="419">
        <v>2330</v>
      </c>
      <c r="AS4" s="419">
        <v>2348</v>
      </c>
      <c r="AT4" s="419">
        <v>2366</v>
      </c>
      <c r="AU4" s="419">
        <v>2384</v>
      </c>
      <c r="AV4" s="419">
        <v>2401</v>
      </c>
      <c r="AW4" s="419">
        <v>2418</v>
      </c>
      <c r="AX4" s="419">
        <v>2433</v>
      </c>
      <c r="AY4" s="419">
        <v>2447</v>
      </c>
      <c r="AZ4" s="419">
        <v>2461</v>
      </c>
      <c r="BA4" s="419">
        <v>2474</v>
      </c>
      <c r="BB4" s="419">
        <v>2485</v>
      </c>
      <c r="BC4" s="419">
        <v>2494</v>
      </c>
      <c r="BD4" s="419">
        <v>2501</v>
      </c>
      <c r="BE4" s="419">
        <v>2507</v>
      </c>
      <c r="BF4" s="419">
        <v>2512</v>
      </c>
      <c r="BG4" s="419">
        <v>2515</v>
      </c>
      <c r="BH4" s="419">
        <v>2518</v>
      </c>
      <c r="BI4" s="419">
        <v>2519</v>
      </c>
      <c r="BJ4" s="419">
        <v>2519</v>
      </c>
      <c r="BK4" s="419">
        <v>2517</v>
      </c>
      <c r="BL4" s="419">
        <v>2514</v>
      </c>
      <c r="BM4" s="419">
        <v>2509</v>
      </c>
      <c r="BN4" s="419">
        <v>2502</v>
      </c>
      <c r="BO4" s="419">
        <v>2495</v>
      </c>
      <c r="BP4" s="419">
        <v>2486</v>
      </c>
      <c r="BQ4" s="419">
        <v>2476</v>
      </c>
      <c r="BR4" s="419">
        <v>2464</v>
      </c>
      <c r="BS4" s="419">
        <v>2451</v>
      </c>
      <c r="BT4" s="419">
        <v>2436</v>
      </c>
      <c r="BU4" s="419">
        <v>2420</v>
      </c>
      <c r="BV4" s="419">
        <v>2404</v>
      </c>
      <c r="BW4" s="419">
        <v>2385</v>
      </c>
      <c r="BX4" s="419">
        <v>2366</v>
      </c>
      <c r="BY4" s="419">
        <v>2345</v>
      </c>
      <c r="BZ4" s="419">
        <v>2323</v>
      </c>
      <c r="CA4" s="419">
        <v>2300</v>
      </c>
      <c r="CB4" s="419">
        <v>2276</v>
      </c>
      <c r="CC4" s="419">
        <v>2252</v>
      </c>
      <c r="CD4" s="419">
        <v>2227</v>
      </c>
      <c r="CE4" s="419">
        <v>2200</v>
      </c>
      <c r="CF4" s="419">
        <v>2173</v>
      </c>
      <c r="CG4" s="419">
        <v>2146</v>
      </c>
      <c r="CH4" s="419">
        <v>2118</v>
      </c>
      <c r="CI4" s="419">
        <v>2090</v>
      </c>
      <c r="CJ4" s="419">
        <v>2062</v>
      </c>
      <c r="CK4" s="419">
        <v>2035</v>
      </c>
      <c r="CL4" s="419">
        <v>2010</v>
      </c>
      <c r="CM4" s="419">
        <v>1987</v>
      </c>
      <c r="CN4" s="419">
        <v>1967</v>
      </c>
      <c r="CO4" s="419">
        <v>1959</v>
      </c>
      <c r="CP4" s="419">
        <v>0</v>
      </c>
      <c r="CQ4" s="419">
        <v>0</v>
      </c>
      <c r="CR4" s="419">
        <v>0</v>
      </c>
      <c r="CS4" s="419">
        <v>0</v>
      </c>
      <c r="CT4" s="419"/>
      <c r="CU4" s="419"/>
      <c r="CV4" s="419"/>
      <c r="CW4" s="419"/>
      <c r="CX4" s="419"/>
      <c r="CY4" s="419"/>
      <c r="CZ4" s="419"/>
      <c r="DA4" s="419"/>
      <c r="DB4" s="419"/>
      <c r="DC4" s="419"/>
      <c r="DD4" s="419"/>
      <c r="DE4" s="419"/>
      <c r="DF4" s="419"/>
      <c r="DG4" s="419"/>
      <c r="DH4" s="419"/>
      <c r="DI4" s="419"/>
      <c r="DJ4" s="419"/>
      <c r="DK4" s="419"/>
    </row>
    <row r="5" spans="1:115" s="420" customFormat="1" ht="15" hidden="1">
      <c r="A5" s="423" t="s">
        <v>7</v>
      </c>
      <c r="B5" s="423">
        <v>1</v>
      </c>
      <c r="C5" s="418" t="s">
        <v>26</v>
      </c>
      <c r="D5" s="419">
        <v>1463</v>
      </c>
      <c r="E5" s="419">
        <v>1488</v>
      </c>
      <c r="F5" s="419">
        <v>1513</v>
      </c>
      <c r="G5" s="419">
        <v>1539</v>
      </c>
      <c r="H5" s="419">
        <v>1565</v>
      </c>
      <c r="I5" s="419">
        <v>1589</v>
      </c>
      <c r="J5" s="419">
        <v>1612</v>
      </c>
      <c r="K5" s="419">
        <v>1636</v>
      </c>
      <c r="L5" s="419">
        <v>1660</v>
      </c>
      <c r="M5" s="419">
        <v>1685</v>
      </c>
      <c r="N5" s="419">
        <v>1709</v>
      </c>
      <c r="O5" s="419">
        <v>1733</v>
      </c>
      <c r="P5" s="419">
        <v>1758</v>
      </c>
      <c r="Q5" s="419">
        <v>1782</v>
      </c>
      <c r="R5" s="419">
        <v>1807</v>
      </c>
      <c r="S5" s="419">
        <v>1832</v>
      </c>
      <c r="T5" s="419">
        <v>1856</v>
      </c>
      <c r="U5" s="419">
        <v>1881</v>
      </c>
      <c r="V5" s="419">
        <v>1906</v>
      </c>
      <c r="W5" s="419">
        <v>1930</v>
      </c>
      <c r="X5" s="419">
        <v>1954</v>
      </c>
      <c r="Y5" s="419">
        <v>1979</v>
      </c>
      <c r="Z5" s="419">
        <v>2003</v>
      </c>
      <c r="AA5" s="419">
        <v>2027</v>
      </c>
      <c r="AB5" s="419">
        <v>2051</v>
      </c>
      <c r="AC5" s="419">
        <v>2074</v>
      </c>
      <c r="AD5" s="419">
        <v>2097</v>
      </c>
      <c r="AE5" s="419">
        <v>2119</v>
      </c>
      <c r="AF5" s="419">
        <v>2142</v>
      </c>
      <c r="AG5" s="419">
        <v>2164</v>
      </c>
      <c r="AH5" s="419">
        <v>2187</v>
      </c>
      <c r="AI5" s="419">
        <v>2209</v>
      </c>
      <c r="AJ5" s="419">
        <v>2231</v>
      </c>
      <c r="AK5" s="419">
        <v>2253</v>
      </c>
      <c r="AL5" s="419">
        <v>2275</v>
      </c>
      <c r="AM5" s="419">
        <v>2296</v>
      </c>
      <c r="AN5" s="419">
        <v>2316</v>
      </c>
      <c r="AO5" s="419">
        <v>2337</v>
      </c>
      <c r="AP5" s="419">
        <v>2357</v>
      </c>
      <c r="AQ5" s="419">
        <v>2377</v>
      </c>
      <c r="AR5" s="419">
        <v>2396</v>
      </c>
      <c r="AS5" s="419">
        <v>2414</v>
      </c>
      <c r="AT5" s="419">
        <v>2432</v>
      </c>
      <c r="AU5" s="419">
        <v>2450</v>
      </c>
      <c r="AV5" s="419">
        <v>2467</v>
      </c>
      <c r="AW5" s="419">
        <v>2483</v>
      </c>
      <c r="AX5" s="419">
        <v>2497</v>
      </c>
      <c r="AY5" s="419">
        <v>2511</v>
      </c>
      <c r="AZ5" s="419">
        <v>2524</v>
      </c>
      <c r="BA5" s="419">
        <v>2536</v>
      </c>
      <c r="BB5" s="419">
        <v>2544</v>
      </c>
      <c r="BC5" s="419">
        <v>2552</v>
      </c>
      <c r="BD5" s="419">
        <v>2558</v>
      </c>
      <c r="BE5" s="419">
        <v>2563</v>
      </c>
      <c r="BF5" s="419">
        <v>2567</v>
      </c>
      <c r="BG5" s="419">
        <v>2569</v>
      </c>
      <c r="BH5" s="419">
        <v>2570</v>
      </c>
      <c r="BI5" s="419">
        <v>2570</v>
      </c>
      <c r="BJ5" s="419">
        <v>2568</v>
      </c>
      <c r="BK5" s="419">
        <v>2565</v>
      </c>
      <c r="BL5" s="419">
        <v>2560</v>
      </c>
      <c r="BM5" s="419">
        <v>2554</v>
      </c>
      <c r="BN5" s="419">
        <v>2546</v>
      </c>
      <c r="BO5" s="419">
        <v>2537</v>
      </c>
      <c r="BP5" s="419">
        <v>2526</v>
      </c>
      <c r="BQ5" s="419">
        <v>2514</v>
      </c>
      <c r="BR5" s="419">
        <v>2501</v>
      </c>
      <c r="BS5" s="419">
        <v>2486</v>
      </c>
      <c r="BT5" s="419">
        <v>2470</v>
      </c>
      <c r="BU5" s="419">
        <v>2453</v>
      </c>
      <c r="BV5" s="419">
        <v>2434</v>
      </c>
      <c r="BW5" s="419">
        <v>2414</v>
      </c>
      <c r="BX5" s="419">
        <v>2393</v>
      </c>
      <c r="BY5" s="419">
        <v>2371</v>
      </c>
      <c r="BZ5" s="419">
        <v>2347</v>
      </c>
      <c r="CA5" s="419">
        <v>2323</v>
      </c>
      <c r="CB5" s="419">
        <v>2298</v>
      </c>
      <c r="CC5" s="419">
        <v>2272</v>
      </c>
      <c r="CD5" s="419">
        <v>2246</v>
      </c>
      <c r="CE5" s="419">
        <v>2218</v>
      </c>
      <c r="CF5" s="419">
        <v>2190</v>
      </c>
      <c r="CG5" s="419">
        <v>2161</v>
      </c>
      <c r="CH5" s="419">
        <v>2132</v>
      </c>
      <c r="CI5" s="419">
        <v>2104</v>
      </c>
      <c r="CJ5" s="419">
        <v>2076</v>
      </c>
      <c r="CK5" s="419">
        <v>2051</v>
      </c>
      <c r="CL5" s="419">
        <v>2027</v>
      </c>
      <c r="CM5" s="419">
        <v>2007</v>
      </c>
      <c r="CN5" s="419">
        <v>1999</v>
      </c>
      <c r="CO5" s="419">
        <v>0</v>
      </c>
      <c r="CP5" s="419">
        <v>0</v>
      </c>
      <c r="CQ5" s="419">
        <v>0</v>
      </c>
      <c r="CR5" s="419">
        <v>0</v>
      </c>
      <c r="CS5" s="419">
        <v>0</v>
      </c>
      <c r="CT5" s="419"/>
      <c r="CU5" s="419"/>
      <c r="CV5" s="419"/>
      <c r="CW5" s="419"/>
      <c r="CX5" s="419"/>
      <c r="CY5" s="419"/>
      <c r="CZ5" s="419"/>
      <c r="DA5" s="419"/>
      <c r="DB5" s="419"/>
      <c r="DC5" s="419"/>
      <c r="DD5" s="419"/>
      <c r="DE5" s="419"/>
      <c r="DF5" s="419"/>
      <c r="DG5" s="419"/>
      <c r="DH5" s="419"/>
      <c r="DI5" s="419"/>
      <c r="DJ5" s="419"/>
      <c r="DK5" s="419"/>
    </row>
    <row r="6" spans="1:115" s="420" customFormat="1" ht="15" hidden="1">
      <c r="A6" s="423" t="s">
        <v>7</v>
      </c>
      <c r="B6" s="423">
        <v>1</v>
      </c>
      <c r="C6" s="418" t="s">
        <v>27</v>
      </c>
      <c r="D6" s="419">
        <v>1515</v>
      </c>
      <c r="E6" s="419">
        <v>1541</v>
      </c>
      <c r="F6" s="419">
        <v>1567</v>
      </c>
      <c r="G6" s="419">
        <v>1593</v>
      </c>
      <c r="H6" s="419">
        <v>1620</v>
      </c>
      <c r="I6" s="419">
        <v>1645</v>
      </c>
      <c r="J6" s="419">
        <v>1669</v>
      </c>
      <c r="K6" s="419">
        <v>1694</v>
      </c>
      <c r="L6" s="419">
        <v>1719</v>
      </c>
      <c r="M6" s="419">
        <v>1744</v>
      </c>
      <c r="N6" s="419">
        <v>1769</v>
      </c>
      <c r="O6" s="419">
        <v>1794</v>
      </c>
      <c r="P6" s="419">
        <v>1819</v>
      </c>
      <c r="Q6" s="419">
        <v>1844</v>
      </c>
      <c r="R6" s="419">
        <v>1869</v>
      </c>
      <c r="S6" s="419">
        <v>1894</v>
      </c>
      <c r="T6" s="419">
        <v>1919</v>
      </c>
      <c r="U6" s="419">
        <v>1945</v>
      </c>
      <c r="V6" s="419">
        <v>1970</v>
      </c>
      <c r="W6" s="419">
        <v>1994</v>
      </c>
      <c r="X6" s="419">
        <v>2019</v>
      </c>
      <c r="Y6" s="419">
        <v>2044</v>
      </c>
      <c r="Z6" s="419">
        <v>2068</v>
      </c>
      <c r="AA6" s="419">
        <v>2092</v>
      </c>
      <c r="AB6" s="419">
        <v>2116</v>
      </c>
      <c r="AC6" s="419">
        <v>2139</v>
      </c>
      <c r="AD6" s="419">
        <v>2163</v>
      </c>
      <c r="AE6" s="419">
        <v>2186</v>
      </c>
      <c r="AF6" s="419">
        <v>2209</v>
      </c>
      <c r="AG6" s="419">
        <v>2231</v>
      </c>
      <c r="AH6" s="419">
        <v>2254</v>
      </c>
      <c r="AI6" s="419">
        <v>2277</v>
      </c>
      <c r="AJ6" s="419">
        <v>2299</v>
      </c>
      <c r="AK6" s="419">
        <v>2321</v>
      </c>
      <c r="AL6" s="419">
        <v>2342</v>
      </c>
      <c r="AM6" s="419">
        <v>2364</v>
      </c>
      <c r="AN6" s="419">
        <v>2385</v>
      </c>
      <c r="AO6" s="419">
        <v>2405</v>
      </c>
      <c r="AP6" s="419">
        <v>2426</v>
      </c>
      <c r="AQ6" s="419">
        <v>2445</v>
      </c>
      <c r="AR6" s="419">
        <v>2464</v>
      </c>
      <c r="AS6" s="419">
        <v>2482</v>
      </c>
      <c r="AT6" s="419">
        <v>2500</v>
      </c>
      <c r="AU6" s="419">
        <v>2517</v>
      </c>
      <c r="AV6" s="419">
        <v>2533</v>
      </c>
      <c r="AW6" s="419">
        <v>2548</v>
      </c>
      <c r="AX6" s="419">
        <v>2562</v>
      </c>
      <c r="AY6" s="419">
        <v>2576</v>
      </c>
      <c r="AZ6" s="419">
        <v>2587</v>
      </c>
      <c r="BA6" s="419">
        <v>2596</v>
      </c>
      <c r="BB6" s="419">
        <v>2604</v>
      </c>
      <c r="BC6" s="419">
        <v>2610</v>
      </c>
      <c r="BD6" s="419">
        <v>2615</v>
      </c>
      <c r="BE6" s="419">
        <v>2619</v>
      </c>
      <c r="BF6" s="419">
        <v>2622</v>
      </c>
      <c r="BG6" s="419">
        <v>2623</v>
      </c>
      <c r="BH6" s="419">
        <v>2622</v>
      </c>
      <c r="BI6" s="419">
        <v>2621</v>
      </c>
      <c r="BJ6" s="419">
        <v>2617</v>
      </c>
      <c r="BK6" s="419">
        <v>2612</v>
      </c>
      <c r="BL6" s="419">
        <v>2606</v>
      </c>
      <c r="BM6" s="419">
        <v>2598</v>
      </c>
      <c r="BN6" s="419">
        <v>2588</v>
      </c>
      <c r="BO6" s="419">
        <v>2578</v>
      </c>
      <c r="BP6" s="419">
        <v>2565</v>
      </c>
      <c r="BQ6" s="419">
        <v>2552</v>
      </c>
      <c r="BR6" s="419">
        <v>2537</v>
      </c>
      <c r="BS6" s="419">
        <v>2520</v>
      </c>
      <c r="BT6" s="419">
        <v>2503</v>
      </c>
      <c r="BU6" s="419">
        <v>2484</v>
      </c>
      <c r="BV6" s="419">
        <v>2464</v>
      </c>
      <c r="BW6" s="419">
        <v>2442</v>
      </c>
      <c r="BX6" s="419">
        <v>2419</v>
      </c>
      <c r="BY6" s="419">
        <v>2396</v>
      </c>
      <c r="BZ6" s="419">
        <v>2371</v>
      </c>
      <c r="CA6" s="419">
        <v>2345</v>
      </c>
      <c r="CB6" s="419">
        <v>2319</v>
      </c>
      <c r="CC6" s="419">
        <v>2292</v>
      </c>
      <c r="CD6" s="419">
        <v>2264</v>
      </c>
      <c r="CE6" s="419">
        <v>2235</v>
      </c>
      <c r="CF6" s="419">
        <v>2206</v>
      </c>
      <c r="CG6" s="419">
        <v>2176</v>
      </c>
      <c r="CH6" s="419">
        <v>2147</v>
      </c>
      <c r="CI6" s="419">
        <v>2119</v>
      </c>
      <c r="CJ6" s="419">
        <v>2093</v>
      </c>
      <c r="CK6" s="419">
        <v>2068</v>
      </c>
      <c r="CL6" s="419">
        <v>2048</v>
      </c>
      <c r="CM6" s="419">
        <v>2039</v>
      </c>
      <c r="CN6" s="419">
        <v>0</v>
      </c>
      <c r="CO6" s="419">
        <v>0</v>
      </c>
      <c r="CP6" s="419">
        <v>0</v>
      </c>
      <c r="CQ6" s="419">
        <v>0</v>
      </c>
      <c r="CR6" s="419">
        <v>0</v>
      </c>
      <c r="CS6" s="419">
        <v>0</v>
      </c>
      <c r="CT6" s="419"/>
      <c r="CU6" s="419"/>
      <c r="CV6" s="419"/>
      <c r="CW6" s="419"/>
      <c r="CX6" s="419"/>
      <c r="CY6" s="419"/>
      <c r="CZ6" s="419"/>
      <c r="DA6" s="419"/>
      <c r="DB6" s="419"/>
      <c r="DC6" s="419"/>
      <c r="DD6" s="419"/>
      <c r="DE6" s="419"/>
      <c r="DF6" s="419"/>
      <c r="DG6" s="419"/>
      <c r="DH6" s="419"/>
      <c r="DI6" s="419"/>
      <c r="DJ6" s="419"/>
      <c r="DK6" s="419"/>
    </row>
    <row r="7" spans="1:115" s="420" customFormat="1" ht="15" hidden="1">
      <c r="A7" s="423" t="s">
        <v>7</v>
      </c>
      <c r="B7" s="423">
        <v>1</v>
      </c>
      <c r="C7" s="418" t="s">
        <v>28</v>
      </c>
      <c r="D7" s="419">
        <v>1568</v>
      </c>
      <c r="E7" s="419">
        <v>1595</v>
      </c>
      <c r="F7" s="419">
        <v>1622</v>
      </c>
      <c r="G7" s="419">
        <v>1650</v>
      </c>
      <c r="H7" s="419">
        <v>1678</v>
      </c>
      <c r="I7" s="419">
        <v>1703</v>
      </c>
      <c r="J7" s="419">
        <v>1728</v>
      </c>
      <c r="K7" s="419">
        <v>1754</v>
      </c>
      <c r="L7" s="419">
        <v>1779</v>
      </c>
      <c r="M7" s="419">
        <v>1805</v>
      </c>
      <c r="N7" s="419">
        <v>1830</v>
      </c>
      <c r="O7" s="419">
        <v>1856</v>
      </c>
      <c r="P7" s="419">
        <v>1882</v>
      </c>
      <c r="Q7" s="419">
        <v>1907</v>
      </c>
      <c r="R7" s="419">
        <v>1933</v>
      </c>
      <c r="S7" s="419">
        <v>1959</v>
      </c>
      <c r="T7" s="419">
        <v>1984</v>
      </c>
      <c r="U7" s="419">
        <v>2010</v>
      </c>
      <c r="V7" s="419">
        <v>2035</v>
      </c>
      <c r="W7" s="419">
        <v>2060</v>
      </c>
      <c r="X7" s="419">
        <v>2085</v>
      </c>
      <c r="Y7" s="419">
        <v>2110</v>
      </c>
      <c r="Z7" s="419">
        <v>2135</v>
      </c>
      <c r="AA7" s="419">
        <v>2159</v>
      </c>
      <c r="AB7" s="419">
        <v>2183</v>
      </c>
      <c r="AC7" s="419">
        <v>2207</v>
      </c>
      <c r="AD7" s="419">
        <v>2230</v>
      </c>
      <c r="AE7" s="419">
        <v>2254</v>
      </c>
      <c r="AF7" s="419">
        <v>2277</v>
      </c>
      <c r="AG7" s="419">
        <v>2300</v>
      </c>
      <c r="AH7" s="419">
        <v>2323</v>
      </c>
      <c r="AI7" s="419">
        <v>2346</v>
      </c>
      <c r="AJ7" s="419">
        <v>2369</v>
      </c>
      <c r="AK7" s="419">
        <v>2390</v>
      </c>
      <c r="AL7" s="419">
        <v>2412</v>
      </c>
      <c r="AM7" s="419">
        <v>2433</v>
      </c>
      <c r="AN7" s="419">
        <v>2454</v>
      </c>
      <c r="AO7" s="419">
        <v>2475</v>
      </c>
      <c r="AP7" s="419">
        <v>2495</v>
      </c>
      <c r="AQ7" s="419">
        <v>2514</v>
      </c>
      <c r="AR7" s="419">
        <v>2533</v>
      </c>
      <c r="AS7" s="419">
        <v>2551</v>
      </c>
      <c r="AT7" s="419">
        <v>2569</v>
      </c>
      <c r="AU7" s="419">
        <v>2585</v>
      </c>
      <c r="AV7" s="419">
        <v>2600</v>
      </c>
      <c r="AW7" s="419">
        <v>2615</v>
      </c>
      <c r="AX7" s="419">
        <v>2628</v>
      </c>
      <c r="AY7" s="419">
        <v>2640</v>
      </c>
      <c r="AZ7" s="419">
        <v>2649</v>
      </c>
      <c r="BA7" s="419">
        <v>2657</v>
      </c>
      <c r="BB7" s="419">
        <v>2664</v>
      </c>
      <c r="BC7" s="419">
        <v>2669</v>
      </c>
      <c r="BD7" s="419">
        <v>2672</v>
      </c>
      <c r="BE7" s="419">
        <v>2675</v>
      </c>
      <c r="BF7" s="419">
        <v>2676</v>
      </c>
      <c r="BG7" s="419">
        <v>2676</v>
      </c>
      <c r="BH7" s="419">
        <v>2674</v>
      </c>
      <c r="BI7" s="419">
        <v>2670</v>
      </c>
      <c r="BJ7" s="419">
        <v>2665</v>
      </c>
      <c r="BK7" s="419">
        <v>2659</v>
      </c>
      <c r="BL7" s="419">
        <v>2651</v>
      </c>
      <c r="BM7" s="419">
        <v>2641</v>
      </c>
      <c r="BN7" s="419">
        <v>2630</v>
      </c>
      <c r="BO7" s="419">
        <v>2618</v>
      </c>
      <c r="BP7" s="419">
        <v>2604</v>
      </c>
      <c r="BQ7" s="419">
        <v>2588</v>
      </c>
      <c r="BR7" s="419">
        <v>2572</v>
      </c>
      <c r="BS7" s="419">
        <v>2554</v>
      </c>
      <c r="BT7" s="419">
        <v>2535</v>
      </c>
      <c r="BU7" s="419">
        <v>2514</v>
      </c>
      <c r="BV7" s="419">
        <v>2492</v>
      </c>
      <c r="BW7" s="419">
        <v>2469</v>
      </c>
      <c r="BX7" s="419">
        <v>2445</v>
      </c>
      <c r="BY7" s="419">
        <v>2420</v>
      </c>
      <c r="BZ7" s="419">
        <v>2394</v>
      </c>
      <c r="CA7" s="419">
        <v>2367</v>
      </c>
      <c r="CB7" s="419">
        <v>2339</v>
      </c>
      <c r="CC7" s="419">
        <v>2310</v>
      </c>
      <c r="CD7" s="419">
        <v>2281</v>
      </c>
      <c r="CE7" s="419">
        <v>2251</v>
      </c>
      <c r="CF7" s="419">
        <v>2221</v>
      </c>
      <c r="CG7" s="419">
        <v>2191</v>
      </c>
      <c r="CH7" s="419">
        <v>2162</v>
      </c>
      <c r="CI7" s="419">
        <v>2136</v>
      </c>
      <c r="CJ7" s="419">
        <v>2110</v>
      </c>
      <c r="CK7" s="419">
        <v>2089</v>
      </c>
      <c r="CL7" s="419">
        <v>2081</v>
      </c>
      <c r="CM7" s="419">
        <v>0</v>
      </c>
      <c r="CN7" s="419">
        <v>0</v>
      </c>
      <c r="CO7" s="419">
        <v>0</v>
      </c>
      <c r="CP7" s="419">
        <v>0</v>
      </c>
      <c r="CQ7" s="419">
        <v>0</v>
      </c>
      <c r="CR7" s="419">
        <v>0</v>
      </c>
      <c r="CS7" s="419">
        <v>0</v>
      </c>
      <c r="CT7" s="419"/>
      <c r="CU7" s="419"/>
      <c r="CV7" s="419"/>
      <c r="CW7" s="419"/>
      <c r="CX7" s="419"/>
      <c r="CY7" s="419"/>
      <c r="CZ7" s="419"/>
      <c r="DA7" s="419"/>
      <c r="DB7" s="419"/>
      <c r="DC7" s="419"/>
      <c r="DD7" s="419"/>
      <c r="DE7" s="419"/>
      <c r="DF7" s="419"/>
      <c r="DG7" s="419"/>
      <c r="DH7" s="419"/>
      <c r="DI7" s="419"/>
      <c r="DJ7" s="419"/>
      <c r="DK7" s="419"/>
    </row>
    <row r="8" spans="1:115" s="420" customFormat="1" ht="15" hidden="1">
      <c r="A8" s="423" t="s">
        <v>7</v>
      </c>
      <c r="B8" s="423">
        <v>1</v>
      </c>
      <c r="C8" s="418" t="s">
        <v>29</v>
      </c>
      <c r="D8" s="419">
        <v>1624</v>
      </c>
      <c r="E8" s="419">
        <v>1652</v>
      </c>
      <c r="F8" s="419">
        <v>1680</v>
      </c>
      <c r="G8" s="419">
        <v>1708</v>
      </c>
      <c r="H8" s="419">
        <v>1737</v>
      </c>
      <c r="I8" s="419">
        <v>1763</v>
      </c>
      <c r="J8" s="419">
        <v>1789</v>
      </c>
      <c r="K8" s="419">
        <v>1815</v>
      </c>
      <c r="L8" s="419">
        <v>1841</v>
      </c>
      <c r="M8" s="419">
        <v>1868</v>
      </c>
      <c r="N8" s="419">
        <v>1894</v>
      </c>
      <c r="O8" s="419">
        <v>1920</v>
      </c>
      <c r="P8" s="419">
        <v>1946</v>
      </c>
      <c r="Q8" s="419">
        <v>1972</v>
      </c>
      <c r="R8" s="419">
        <v>1999</v>
      </c>
      <c r="S8" s="419">
        <v>2025</v>
      </c>
      <c r="T8" s="419">
        <v>2051</v>
      </c>
      <c r="U8" s="419">
        <v>2077</v>
      </c>
      <c r="V8" s="419">
        <v>2102</v>
      </c>
      <c r="W8" s="419">
        <v>2128</v>
      </c>
      <c r="X8" s="419">
        <v>2153</v>
      </c>
      <c r="Y8" s="419">
        <v>2179</v>
      </c>
      <c r="Z8" s="419">
        <v>2203</v>
      </c>
      <c r="AA8" s="419">
        <v>2228</v>
      </c>
      <c r="AB8" s="419">
        <v>2252</v>
      </c>
      <c r="AC8" s="419">
        <v>2276</v>
      </c>
      <c r="AD8" s="419">
        <v>2300</v>
      </c>
      <c r="AE8" s="419">
        <v>2323</v>
      </c>
      <c r="AF8" s="419">
        <v>2347</v>
      </c>
      <c r="AG8" s="419">
        <v>2371</v>
      </c>
      <c r="AH8" s="419">
        <v>2394</v>
      </c>
      <c r="AI8" s="419">
        <v>2417</v>
      </c>
      <c r="AJ8" s="419">
        <v>2439</v>
      </c>
      <c r="AK8" s="419">
        <v>2461</v>
      </c>
      <c r="AL8" s="419">
        <v>2483</v>
      </c>
      <c r="AM8" s="419">
        <v>2504</v>
      </c>
      <c r="AN8" s="419">
        <v>2526</v>
      </c>
      <c r="AO8" s="419">
        <v>2546</v>
      </c>
      <c r="AP8" s="419">
        <v>2565</v>
      </c>
      <c r="AQ8" s="419">
        <v>2584</v>
      </c>
      <c r="AR8" s="419">
        <v>2603</v>
      </c>
      <c r="AS8" s="419">
        <v>2621</v>
      </c>
      <c r="AT8" s="419">
        <v>2638</v>
      </c>
      <c r="AU8" s="419">
        <v>2653</v>
      </c>
      <c r="AV8" s="419">
        <v>2668</v>
      </c>
      <c r="AW8" s="419">
        <v>2682</v>
      </c>
      <c r="AX8" s="419">
        <v>2694</v>
      </c>
      <c r="AY8" s="419">
        <v>2703</v>
      </c>
      <c r="AZ8" s="419">
        <v>2711</v>
      </c>
      <c r="BA8" s="419">
        <v>2718</v>
      </c>
      <c r="BB8" s="419">
        <v>2723</v>
      </c>
      <c r="BC8" s="419">
        <v>2727</v>
      </c>
      <c r="BD8" s="419">
        <v>2730</v>
      </c>
      <c r="BE8" s="419">
        <v>2731</v>
      </c>
      <c r="BF8" s="419">
        <v>2731</v>
      </c>
      <c r="BG8" s="419">
        <v>2729</v>
      </c>
      <c r="BH8" s="419">
        <v>2725</v>
      </c>
      <c r="BI8" s="419">
        <v>2720</v>
      </c>
      <c r="BJ8" s="419">
        <v>2713</v>
      </c>
      <c r="BK8" s="419">
        <v>2705</v>
      </c>
      <c r="BL8" s="419">
        <v>2695</v>
      </c>
      <c r="BM8" s="419">
        <v>2684</v>
      </c>
      <c r="BN8" s="419">
        <v>2671</v>
      </c>
      <c r="BO8" s="419">
        <v>2657</v>
      </c>
      <c r="BP8" s="419">
        <v>2641</v>
      </c>
      <c r="BQ8" s="419">
        <v>2624</v>
      </c>
      <c r="BR8" s="419">
        <v>2606</v>
      </c>
      <c r="BS8" s="419">
        <v>2587</v>
      </c>
      <c r="BT8" s="419">
        <v>2565</v>
      </c>
      <c r="BU8" s="419">
        <v>2543</v>
      </c>
      <c r="BV8" s="419">
        <v>2519</v>
      </c>
      <c r="BW8" s="419">
        <v>2495</v>
      </c>
      <c r="BX8" s="419">
        <v>2469</v>
      </c>
      <c r="BY8" s="419">
        <v>2443</v>
      </c>
      <c r="BZ8" s="419">
        <v>2415</v>
      </c>
      <c r="CA8" s="419">
        <v>2387</v>
      </c>
      <c r="CB8" s="419">
        <v>2358</v>
      </c>
      <c r="CC8" s="419">
        <v>2328</v>
      </c>
      <c r="CD8" s="419">
        <v>2297</v>
      </c>
      <c r="CE8" s="419">
        <v>2267</v>
      </c>
      <c r="CF8" s="419">
        <v>2236</v>
      </c>
      <c r="CG8" s="419">
        <v>2207</v>
      </c>
      <c r="CH8" s="419">
        <v>2179</v>
      </c>
      <c r="CI8" s="419">
        <v>2154</v>
      </c>
      <c r="CJ8" s="419">
        <v>2132</v>
      </c>
      <c r="CK8" s="419">
        <v>2123</v>
      </c>
      <c r="CL8" s="419">
        <v>0</v>
      </c>
      <c r="CM8" s="419">
        <v>0</v>
      </c>
      <c r="CN8" s="419">
        <v>0</v>
      </c>
      <c r="CO8" s="419">
        <v>0</v>
      </c>
      <c r="CP8" s="419">
        <v>0</v>
      </c>
      <c r="CQ8" s="419">
        <v>0</v>
      </c>
      <c r="CR8" s="419">
        <v>0</v>
      </c>
      <c r="CS8" s="419">
        <v>0</v>
      </c>
      <c r="CT8" s="419"/>
      <c r="CU8" s="419"/>
      <c r="CV8" s="419"/>
      <c r="CW8" s="419"/>
      <c r="CX8" s="419"/>
      <c r="CY8" s="419"/>
      <c r="CZ8" s="419"/>
      <c r="DA8" s="419"/>
      <c r="DB8" s="419"/>
      <c r="DC8" s="419"/>
      <c r="DD8" s="419"/>
      <c r="DE8" s="419"/>
      <c r="DF8" s="419"/>
      <c r="DG8" s="419"/>
      <c r="DH8" s="419"/>
      <c r="DI8" s="419"/>
      <c r="DJ8" s="419"/>
      <c r="DK8" s="419"/>
    </row>
    <row r="9" spans="1:115" s="420" customFormat="1" ht="15" hidden="1">
      <c r="A9" s="423" t="s">
        <v>7</v>
      </c>
      <c r="B9" s="423">
        <v>1</v>
      </c>
      <c r="C9" s="418" t="s">
        <v>30</v>
      </c>
      <c r="D9" s="419">
        <v>1681</v>
      </c>
      <c r="E9" s="419">
        <v>1710</v>
      </c>
      <c r="F9" s="419">
        <v>1739</v>
      </c>
      <c r="G9" s="419">
        <v>1768</v>
      </c>
      <c r="H9" s="419">
        <v>1798</v>
      </c>
      <c r="I9" s="419">
        <v>1825</v>
      </c>
      <c r="J9" s="419">
        <v>1852</v>
      </c>
      <c r="K9" s="419">
        <v>1879</v>
      </c>
      <c r="L9" s="419">
        <v>1906</v>
      </c>
      <c r="M9" s="419">
        <v>1932</v>
      </c>
      <c r="N9" s="419">
        <v>1959</v>
      </c>
      <c r="O9" s="419">
        <v>1986</v>
      </c>
      <c r="P9" s="419">
        <v>2013</v>
      </c>
      <c r="Q9" s="419">
        <v>2039</v>
      </c>
      <c r="R9" s="419">
        <v>2066</v>
      </c>
      <c r="S9" s="419">
        <v>2093</v>
      </c>
      <c r="T9" s="419">
        <v>2119</v>
      </c>
      <c r="U9" s="419">
        <v>2145</v>
      </c>
      <c r="V9" s="419">
        <v>2171</v>
      </c>
      <c r="W9" s="419">
        <v>2197</v>
      </c>
      <c r="X9" s="419">
        <v>2223</v>
      </c>
      <c r="Y9" s="419">
        <v>2248</v>
      </c>
      <c r="Z9" s="419">
        <v>2273</v>
      </c>
      <c r="AA9" s="419">
        <v>2298</v>
      </c>
      <c r="AB9" s="419">
        <v>2322</v>
      </c>
      <c r="AC9" s="419">
        <v>2347</v>
      </c>
      <c r="AD9" s="419">
        <v>2371</v>
      </c>
      <c r="AE9" s="419">
        <v>2395</v>
      </c>
      <c r="AF9" s="419">
        <v>2419</v>
      </c>
      <c r="AG9" s="419">
        <v>2443</v>
      </c>
      <c r="AH9" s="419">
        <v>2466</v>
      </c>
      <c r="AI9" s="419">
        <v>2489</v>
      </c>
      <c r="AJ9" s="419">
        <v>2511</v>
      </c>
      <c r="AK9" s="419">
        <v>2534</v>
      </c>
      <c r="AL9" s="419">
        <v>2556</v>
      </c>
      <c r="AM9" s="419">
        <v>2577</v>
      </c>
      <c r="AN9" s="419">
        <v>2598</v>
      </c>
      <c r="AO9" s="419">
        <v>2618</v>
      </c>
      <c r="AP9" s="419">
        <v>2637</v>
      </c>
      <c r="AQ9" s="419">
        <v>2656</v>
      </c>
      <c r="AR9" s="419">
        <v>2675</v>
      </c>
      <c r="AS9" s="419">
        <v>2692</v>
      </c>
      <c r="AT9" s="419">
        <v>2708</v>
      </c>
      <c r="AU9" s="419">
        <v>2723</v>
      </c>
      <c r="AV9" s="419">
        <v>2736</v>
      </c>
      <c r="AW9" s="419">
        <v>2749</v>
      </c>
      <c r="AX9" s="419">
        <v>2759</v>
      </c>
      <c r="AY9" s="419">
        <v>2767</v>
      </c>
      <c r="AZ9" s="419">
        <v>2773</v>
      </c>
      <c r="BA9" s="419">
        <v>2779</v>
      </c>
      <c r="BB9" s="419">
        <v>2783</v>
      </c>
      <c r="BC9" s="419">
        <v>2785</v>
      </c>
      <c r="BD9" s="419">
        <v>2787</v>
      </c>
      <c r="BE9" s="419">
        <v>2786</v>
      </c>
      <c r="BF9" s="419">
        <v>2784</v>
      </c>
      <c r="BG9" s="419">
        <v>2780</v>
      </c>
      <c r="BH9" s="419">
        <v>2775</v>
      </c>
      <c r="BI9" s="419">
        <v>2768</v>
      </c>
      <c r="BJ9" s="419">
        <v>2760</v>
      </c>
      <c r="BK9" s="419">
        <v>2750</v>
      </c>
      <c r="BL9" s="419">
        <v>2739</v>
      </c>
      <c r="BM9" s="419">
        <v>2726</v>
      </c>
      <c r="BN9" s="419">
        <v>2711</v>
      </c>
      <c r="BO9" s="419">
        <v>2695</v>
      </c>
      <c r="BP9" s="419">
        <v>2678</v>
      </c>
      <c r="BQ9" s="419">
        <v>2659</v>
      </c>
      <c r="BR9" s="419">
        <v>2639</v>
      </c>
      <c r="BS9" s="419">
        <v>2618</v>
      </c>
      <c r="BT9" s="419">
        <v>2595</v>
      </c>
      <c r="BU9" s="419">
        <v>2571</v>
      </c>
      <c r="BV9" s="419">
        <v>2546</v>
      </c>
      <c r="BW9" s="419">
        <v>2520</v>
      </c>
      <c r="BX9" s="419">
        <v>2493</v>
      </c>
      <c r="BY9" s="419">
        <v>2465</v>
      </c>
      <c r="BZ9" s="419">
        <v>2436</v>
      </c>
      <c r="CA9" s="419">
        <v>2406</v>
      </c>
      <c r="CB9" s="419">
        <v>2376</v>
      </c>
      <c r="CC9" s="419">
        <v>2345</v>
      </c>
      <c r="CD9" s="419">
        <v>2313</v>
      </c>
      <c r="CE9" s="419">
        <v>2282</v>
      </c>
      <c r="CF9" s="419">
        <v>2252</v>
      </c>
      <c r="CG9" s="419">
        <v>2224</v>
      </c>
      <c r="CH9" s="419">
        <v>2198</v>
      </c>
      <c r="CI9" s="419">
        <v>2176</v>
      </c>
      <c r="CJ9" s="419">
        <v>2167</v>
      </c>
      <c r="CK9" s="419">
        <v>0</v>
      </c>
      <c r="CL9" s="419">
        <v>0</v>
      </c>
      <c r="CM9" s="419">
        <v>0</v>
      </c>
      <c r="CN9" s="419">
        <v>0</v>
      </c>
      <c r="CO9" s="419">
        <v>0</v>
      </c>
      <c r="CP9" s="419">
        <v>0</v>
      </c>
      <c r="CQ9" s="419">
        <v>0</v>
      </c>
      <c r="CR9" s="419">
        <v>0</v>
      </c>
      <c r="CS9" s="419">
        <v>0</v>
      </c>
      <c r="CT9" s="419"/>
      <c r="CU9" s="419"/>
      <c r="CV9" s="419"/>
      <c r="CW9" s="419"/>
      <c r="CX9" s="419"/>
      <c r="CY9" s="419"/>
      <c r="CZ9" s="419"/>
      <c r="DA9" s="419"/>
      <c r="DB9" s="419"/>
      <c r="DC9" s="419"/>
      <c r="DD9" s="419"/>
      <c r="DE9" s="419"/>
      <c r="DF9" s="419"/>
      <c r="DG9" s="419"/>
      <c r="DH9" s="419"/>
      <c r="DI9" s="419"/>
      <c r="DJ9" s="419"/>
      <c r="DK9" s="419"/>
    </row>
    <row r="10" spans="1:115" s="420" customFormat="1" ht="15" hidden="1">
      <c r="A10" s="423" t="s">
        <v>7</v>
      </c>
      <c r="B10" s="423">
        <v>1</v>
      </c>
      <c r="C10" s="418" t="s">
        <v>31</v>
      </c>
      <c r="D10" s="419">
        <v>1741</v>
      </c>
      <c r="E10" s="419">
        <v>1770</v>
      </c>
      <c r="F10" s="419">
        <v>1800</v>
      </c>
      <c r="G10" s="419">
        <v>1831</v>
      </c>
      <c r="H10" s="419">
        <v>1862</v>
      </c>
      <c r="I10" s="419">
        <v>1889</v>
      </c>
      <c r="J10" s="419">
        <v>1917</v>
      </c>
      <c r="K10" s="419">
        <v>1944</v>
      </c>
      <c r="L10" s="419">
        <v>1972</v>
      </c>
      <c r="M10" s="419">
        <v>1999</v>
      </c>
      <c r="N10" s="419">
        <v>2027</v>
      </c>
      <c r="O10" s="419">
        <v>2054</v>
      </c>
      <c r="P10" s="419">
        <v>2081</v>
      </c>
      <c r="Q10" s="419">
        <v>2108</v>
      </c>
      <c r="R10" s="419">
        <v>2135</v>
      </c>
      <c r="S10" s="419">
        <v>2162</v>
      </c>
      <c r="T10" s="419">
        <v>2189</v>
      </c>
      <c r="U10" s="419">
        <v>2216</v>
      </c>
      <c r="V10" s="419">
        <v>2242</v>
      </c>
      <c r="W10" s="419">
        <v>2269</v>
      </c>
      <c r="X10" s="419">
        <v>2294</v>
      </c>
      <c r="Y10" s="419">
        <v>2319</v>
      </c>
      <c r="Z10" s="419">
        <v>2345</v>
      </c>
      <c r="AA10" s="419">
        <v>2370</v>
      </c>
      <c r="AB10" s="419">
        <v>2395</v>
      </c>
      <c r="AC10" s="419">
        <v>2419</v>
      </c>
      <c r="AD10" s="419">
        <v>2444</v>
      </c>
      <c r="AE10" s="419">
        <v>2468</v>
      </c>
      <c r="AF10" s="419">
        <v>2493</v>
      </c>
      <c r="AG10" s="419">
        <v>2517</v>
      </c>
      <c r="AH10" s="419">
        <v>2540</v>
      </c>
      <c r="AI10" s="419">
        <v>2563</v>
      </c>
      <c r="AJ10" s="419">
        <v>2585</v>
      </c>
      <c r="AK10" s="419">
        <v>2608</v>
      </c>
      <c r="AL10" s="419">
        <v>2630</v>
      </c>
      <c r="AM10" s="419">
        <v>2651</v>
      </c>
      <c r="AN10" s="419">
        <v>2671</v>
      </c>
      <c r="AO10" s="419">
        <v>2691</v>
      </c>
      <c r="AP10" s="419">
        <v>2711</v>
      </c>
      <c r="AQ10" s="419">
        <v>2729</v>
      </c>
      <c r="AR10" s="419">
        <v>2747</v>
      </c>
      <c r="AS10" s="419">
        <v>2763</v>
      </c>
      <c r="AT10" s="419">
        <v>2778</v>
      </c>
      <c r="AU10" s="419">
        <v>2792</v>
      </c>
      <c r="AV10" s="419">
        <v>2805</v>
      </c>
      <c r="AW10" s="419">
        <v>2815</v>
      </c>
      <c r="AX10" s="419">
        <v>2823</v>
      </c>
      <c r="AY10" s="419">
        <v>2830</v>
      </c>
      <c r="AZ10" s="419">
        <v>2835</v>
      </c>
      <c r="BA10" s="419">
        <v>2839</v>
      </c>
      <c r="BB10" s="419">
        <v>2842</v>
      </c>
      <c r="BC10" s="419">
        <v>2843</v>
      </c>
      <c r="BD10" s="419">
        <v>2843</v>
      </c>
      <c r="BE10" s="419">
        <v>2841</v>
      </c>
      <c r="BF10" s="419">
        <v>2837</v>
      </c>
      <c r="BG10" s="419">
        <v>2832</v>
      </c>
      <c r="BH10" s="419">
        <v>2825</v>
      </c>
      <c r="BI10" s="419">
        <v>2816</v>
      </c>
      <c r="BJ10" s="419">
        <v>2806</v>
      </c>
      <c r="BK10" s="419">
        <v>2794</v>
      </c>
      <c r="BL10" s="419">
        <v>2781</v>
      </c>
      <c r="BM10" s="419">
        <v>2766</v>
      </c>
      <c r="BN10" s="419">
        <v>2750</v>
      </c>
      <c r="BO10" s="419">
        <v>2732</v>
      </c>
      <c r="BP10" s="419">
        <v>2713</v>
      </c>
      <c r="BQ10" s="419">
        <v>2693</v>
      </c>
      <c r="BR10" s="419">
        <v>2671</v>
      </c>
      <c r="BS10" s="419">
        <v>2648</v>
      </c>
      <c r="BT10" s="419">
        <v>2623</v>
      </c>
      <c r="BU10" s="419">
        <v>2598</v>
      </c>
      <c r="BV10" s="419">
        <v>2571</v>
      </c>
      <c r="BW10" s="419">
        <v>2544</v>
      </c>
      <c r="BX10" s="419">
        <v>2515</v>
      </c>
      <c r="BY10" s="419">
        <v>2486</v>
      </c>
      <c r="BZ10" s="419">
        <v>2456</v>
      </c>
      <c r="CA10" s="419">
        <v>2425</v>
      </c>
      <c r="CB10" s="419">
        <v>2393</v>
      </c>
      <c r="CC10" s="419">
        <v>2361</v>
      </c>
      <c r="CD10" s="419">
        <v>2329</v>
      </c>
      <c r="CE10" s="419">
        <v>2298</v>
      </c>
      <c r="CF10" s="419">
        <v>2270</v>
      </c>
      <c r="CG10" s="419">
        <v>2243</v>
      </c>
      <c r="CH10" s="419">
        <v>2220</v>
      </c>
      <c r="CI10" s="419">
        <v>2211</v>
      </c>
      <c r="CJ10" s="419">
        <v>0</v>
      </c>
      <c r="CK10" s="419">
        <v>0</v>
      </c>
      <c r="CL10" s="419">
        <v>0</v>
      </c>
      <c r="CM10" s="419">
        <v>0</v>
      </c>
      <c r="CN10" s="419">
        <v>0</v>
      </c>
      <c r="CO10" s="419">
        <v>0</v>
      </c>
      <c r="CP10" s="419">
        <v>0</v>
      </c>
      <c r="CQ10" s="419">
        <v>0</v>
      </c>
      <c r="CR10" s="419">
        <v>0</v>
      </c>
      <c r="CS10" s="419">
        <v>0</v>
      </c>
      <c r="CT10" s="419"/>
      <c r="CU10" s="419"/>
      <c r="CV10" s="419"/>
      <c r="CW10" s="419"/>
      <c r="CX10" s="419"/>
      <c r="CY10" s="419"/>
      <c r="CZ10" s="419"/>
      <c r="DA10" s="419"/>
      <c r="DB10" s="419"/>
      <c r="DC10" s="419"/>
      <c r="DD10" s="419"/>
      <c r="DE10" s="419"/>
      <c r="DF10" s="419"/>
      <c r="DG10" s="419"/>
      <c r="DH10" s="419"/>
      <c r="DI10" s="419"/>
      <c r="DJ10" s="419"/>
      <c r="DK10" s="419"/>
    </row>
    <row r="11" spans="1:115" s="420" customFormat="1" ht="15" hidden="1">
      <c r="A11" s="423" t="s">
        <v>7</v>
      </c>
      <c r="B11" s="423">
        <v>1</v>
      </c>
      <c r="C11" s="418" t="s">
        <v>32</v>
      </c>
      <c r="D11" s="419">
        <v>1802</v>
      </c>
      <c r="E11" s="419">
        <v>1833</v>
      </c>
      <c r="F11" s="419">
        <v>1864</v>
      </c>
      <c r="G11" s="419">
        <v>1895</v>
      </c>
      <c r="H11" s="419">
        <v>1927</v>
      </c>
      <c r="I11" s="419">
        <v>1955</v>
      </c>
      <c r="J11" s="419">
        <v>1983</v>
      </c>
      <c r="K11" s="419">
        <v>2012</v>
      </c>
      <c r="L11" s="419">
        <v>2040</v>
      </c>
      <c r="M11" s="419">
        <v>2068</v>
      </c>
      <c r="N11" s="419">
        <v>2096</v>
      </c>
      <c r="O11" s="419">
        <v>2124</v>
      </c>
      <c r="P11" s="419">
        <v>2151</v>
      </c>
      <c r="Q11" s="419">
        <v>2179</v>
      </c>
      <c r="R11" s="419">
        <v>2206</v>
      </c>
      <c r="S11" s="419">
        <v>2234</v>
      </c>
      <c r="T11" s="419">
        <v>2261</v>
      </c>
      <c r="U11" s="419">
        <v>2288</v>
      </c>
      <c r="V11" s="419">
        <v>2315</v>
      </c>
      <c r="W11" s="419">
        <v>2341</v>
      </c>
      <c r="X11" s="419">
        <v>2367</v>
      </c>
      <c r="Y11" s="419">
        <v>2393</v>
      </c>
      <c r="Z11" s="419">
        <v>2418</v>
      </c>
      <c r="AA11" s="419">
        <v>2443</v>
      </c>
      <c r="AB11" s="419">
        <v>2469</v>
      </c>
      <c r="AC11" s="419">
        <v>2494</v>
      </c>
      <c r="AD11" s="419">
        <v>2519</v>
      </c>
      <c r="AE11" s="419">
        <v>2543</v>
      </c>
      <c r="AF11" s="419">
        <v>2568</v>
      </c>
      <c r="AG11" s="419">
        <v>2592</v>
      </c>
      <c r="AH11" s="419">
        <v>2615</v>
      </c>
      <c r="AI11" s="419">
        <v>2638</v>
      </c>
      <c r="AJ11" s="419">
        <v>2661</v>
      </c>
      <c r="AK11" s="419">
        <v>2684</v>
      </c>
      <c r="AL11" s="419">
        <v>2705</v>
      </c>
      <c r="AM11" s="419">
        <v>2726</v>
      </c>
      <c r="AN11" s="419">
        <v>2746</v>
      </c>
      <c r="AO11" s="419">
        <v>2766</v>
      </c>
      <c r="AP11" s="419">
        <v>2785</v>
      </c>
      <c r="AQ11" s="419">
        <v>2803</v>
      </c>
      <c r="AR11" s="419">
        <v>2819</v>
      </c>
      <c r="AS11" s="419">
        <v>2835</v>
      </c>
      <c r="AT11" s="419">
        <v>2849</v>
      </c>
      <c r="AU11" s="419">
        <v>2863</v>
      </c>
      <c r="AV11" s="419">
        <v>2872</v>
      </c>
      <c r="AW11" s="419">
        <v>2881</v>
      </c>
      <c r="AX11" s="419">
        <v>2888</v>
      </c>
      <c r="AY11" s="419">
        <v>2893</v>
      </c>
      <c r="AZ11" s="419">
        <v>2897</v>
      </c>
      <c r="BA11" s="419">
        <v>2900</v>
      </c>
      <c r="BB11" s="419">
        <v>2901</v>
      </c>
      <c r="BC11" s="419">
        <v>2901</v>
      </c>
      <c r="BD11" s="419">
        <v>2899</v>
      </c>
      <c r="BE11" s="419">
        <v>2895</v>
      </c>
      <c r="BF11" s="419">
        <v>2890</v>
      </c>
      <c r="BG11" s="419">
        <v>2882</v>
      </c>
      <c r="BH11" s="419">
        <v>2874</v>
      </c>
      <c r="BI11" s="419">
        <v>2863</v>
      </c>
      <c r="BJ11" s="419">
        <v>2851</v>
      </c>
      <c r="BK11" s="419">
        <v>2838</v>
      </c>
      <c r="BL11" s="419">
        <v>2823</v>
      </c>
      <c r="BM11" s="419">
        <v>2806</v>
      </c>
      <c r="BN11" s="419">
        <v>2788</v>
      </c>
      <c r="BO11" s="419">
        <v>2769</v>
      </c>
      <c r="BP11" s="419">
        <v>2748</v>
      </c>
      <c r="BQ11" s="419">
        <v>2725</v>
      </c>
      <c r="BR11" s="419">
        <v>2702</v>
      </c>
      <c r="BS11" s="419">
        <v>2677</v>
      </c>
      <c r="BT11" s="419">
        <v>2651</v>
      </c>
      <c r="BU11" s="419">
        <v>2624</v>
      </c>
      <c r="BV11" s="419">
        <v>2596</v>
      </c>
      <c r="BW11" s="419">
        <v>2567</v>
      </c>
      <c r="BX11" s="419">
        <v>2537</v>
      </c>
      <c r="BY11" s="419">
        <v>2506</v>
      </c>
      <c r="BZ11" s="419">
        <v>2474</v>
      </c>
      <c r="CA11" s="419">
        <v>2442</v>
      </c>
      <c r="CB11" s="419">
        <v>2409</v>
      </c>
      <c r="CC11" s="419">
        <v>2377</v>
      </c>
      <c r="CD11" s="419">
        <v>2346</v>
      </c>
      <c r="CE11" s="419">
        <v>2317</v>
      </c>
      <c r="CF11" s="419">
        <v>2289</v>
      </c>
      <c r="CG11" s="419">
        <v>2266</v>
      </c>
      <c r="CH11" s="419">
        <v>2257</v>
      </c>
      <c r="CI11" s="419">
        <v>0</v>
      </c>
      <c r="CJ11" s="419">
        <v>0</v>
      </c>
      <c r="CK11" s="419">
        <v>0</v>
      </c>
      <c r="CL11" s="419">
        <v>0</v>
      </c>
      <c r="CM11" s="419">
        <v>0</v>
      </c>
      <c r="CN11" s="419">
        <v>0</v>
      </c>
      <c r="CO11" s="419">
        <v>0</v>
      </c>
      <c r="CP11" s="419">
        <v>0</v>
      </c>
      <c r="CQ11" s="419">
        <v>0</v>
      </c>
      <c r="CR11" s="419">
        <v>0</v>
      </c>
      <c r="CS11" s="419">
        <v>0</v>
      </c>
      <c r="CT11" s="419"/>
      <c r="CU11" s="419"/>
      <c r="CV11" s="419"/>
      <c r="CW11" s="419"/>
      <c r="CX11" s="419"/>
      <c r="CY11" s="419"/>
      <c r="CZ11" s="419"/>
      <c r="DA11" s="419"/>
      <c r="DB11" s="419"/>
      <c r="DC11" s="419"/>
      <c r="DD11" s="419"/>
      <c r="DE11" s="419"/>
      <c r="DF11" s="419"/>
      <c r="DG11" s="419"/>
      <c r="DH11" s="419"/>
      <c r="DI11" s="419"/>
      <c r="DJ11" s="419"/>
      <c r="DK11" s="419"/>
    </row>
    <row r="12" spans="1:115" s="420" customFormat="1" ht="15" hidden="1">
      <c r="A12" s="423" t="s">
        <v>7</v>
      </c>
      <c r="B12" s="423">
        <v>1</v>
      </c>
      <c r="C12" s="418" t="s">
        <v>33</v>
      </c>
      <c r="D12" s="419">
        <v>1865</v>
      </c>
      <c r="E12" s="419">
        <v>1897</v>
      </c>
      <c r="F12" s="419">
        <v>1929</v>
      </c>
      <c r="G12" s="419">
        <v>1961</v>
      </c>
      <c r="H12" s="419">
        <v>1994</v>
      </c>
      <c r="I12" s="419">
        <v>2023</v>
      </c>
      <c r="J12" s="419">
        <v>2052</v>
      </c>
      <c r="K12" s="419">
        <v>2081</v>
      </c>
      <c r="L12" s="419">
        <v>2110</v>
      </c>
      <c r="M12" s="419">
        <v>2139</v>
      </c>
      <c r="N12" s="419">
        <v>2167</v>
      </c>
      <c r="O12" s="419">
        <v>2195</v>
      </c>
      <c r="P12" s="419">
        <v>2223</v>
      </c>
      <c r="Q12" s="419">
        <v>2252</v>
      </c>
      <c r="R12" s="419">
        <v>2279</v>
      </c>
      <c r="S12" s="419">
        <v>2307</v>
      </c>
      <c r="T12" s="419">
        <v>2335</v>
      </c>
      <c r="U12" s="419">
        <v>2362</v>
      </c>
      <c r="V12" s="419">
        <v>2389</v>
      </c>
      <c r="W12" s="419">
        <v>2415</v>
      </c>
      <c r="X12" s="419">
        <v>2441</v>
      </c>
      <c r="Y12" s="419">
        <v>2467</v>
      </c>
      <c r="Z12" s="419">
        <v>2493</v>
      </c>
      <c r="AA12" s="419">
        <v>2519</v>
      </c>
      <c r="AB12" s="419">
        <v>2545</v>
      </c>
      <c r="AC12" s="419">
        <v>2570</v>
      </c>
      <c r="AD12" s="419">
        <v>2595</v>
      </c>
      <c r="AE12" s="419">
        <v>2620</v>
      </c>
      <c r="AF12" s="419">
        <v>2644</v>
      </c>
      <c r="AG12" s="419">
        <v>2668</v>
      </c>
      <c r="AH12" s="419">
        <v>2692</v>
      </c>
      <c r="AI12" s="419">
        <v>2715</v>
      </c>
      <c r="AJ12" s="419">
        <v>2738</v>
      </c>
      <c r="AK12" s="419">
        <v>2760</v>
      </c>
      <c r="AL12" s="419">
        <v>2781</v>
      </c>
      <c r="AM12" s="419">
        <v>2802</v>
      </c>
      <c r="AN12" s="419">
        <v>2822</v>
      </c>
      <c r="AO12" s="419">
        <v>2842</v>
      </c>
      <c r="AP12" s="419">
        <v>2860</v>
      </c>
      <c r="AQ12" s="419">
        <v>2877</v>
      </c>
      <c r="AR12" s="419">
        <v>2893</v>
      </c>
      <c r="AS12" s="419">
        <v>2908</v>
      </c>
      <c r="AT12" s="419">
        <v>2921</v>
      </c>
      <c r="AU12" s="419">
        <v>2931</v>
      </c>
      <c r="AV12" s="419">
        <v>2940</v>
      </c>
      <c r="AW12" s="419">
        <v>2947</v>
      </c>
      <c r="AX12" s="419">
        <v>2952</v>
      </c>
      <c r="AY12" s="419">
        <v>2956</v>
      </c>
      <c r="AZ12" s="419">
        <v>2959</v>
      </c>
      <c r="BA12" s="419">
        <v>2961</v>
      </c>
      <c r="BB12" s="419">
        <v>2960</v>
      </c>
      <c r="BC12" s="419">
        <v>2958</v>
      </c>
      <c r="BD12" s="419">
        <v>2954</v>
      </c>
      <c r="BE12" s="419">
        <v>2948</v>
      </c>
      <c r="BF12" s="419">
        <v>2941</v>
      </c>
      <c r="BG12" s="419">
        <v>2932</v>
      </c>
      <c r="BH12" s="419">
        <v>2922</v>
      </c>
      <c r="BI12" s="419">
        <v>2909</v>
      </c>
      <c r="BJ12" s="419">
        <v>2896</v>
      </c>
      <c r="BK12" s="419">
        <v>2880</v>
      </c>
      <c r="BL12" s="419">
        <v>2863</v>
      </c>
      <c r="BM12" s="419">
        <v>2845</v>
      </c>
      <c r="BN12" s="419">
        <v>2825</v>
      </c>
      <c r="BO12" s="419">
        <v>2804</v>
      </c>
      <c r="BP12" s="419">
        <v>2781</v>
      </c>
      <c r="BQ12" s="419">
        <v>2757</v>
      </c>
      <c r="BR12" s="419">
        <v>2731</v>
      </c>
      <c r="BS12" s="419">
        <v>2705</v>
      </c>
      <c r="BT12" s="419">
        <v>2677</v>
      </c>
      <c r="BU12" s="419">
        <v>2649</v>
      </c>
      <c r="BV12" s="419">
        <v>2619</v>
      </c>
      <c r="BW12" s="419">
        <v>2589</v>
      </c>
      <c r="BX12" s="419">
        <v>2557</v>
      </c>
      <c r="BY12" s="419">
        <v>2525</v>
      </c>
      <c r="BZ12" s="419">
        <v>2492</v>
      </c>
      <c r="CA12" s="419">
        <v>2459</v>
      </c>
      <c r="CB12" s="419">
        <v>2426</v>
      </c>
      <c r="CC12" s="419">
        <v>2394</v>
      </c>
      <c r="CD12" s="419">
        <v>2364</v>
      </c>
      <c r="CE12" s="419">
        <v>2336</v>
      </c>
      <c r="CF12" s="419">
        <v>2313</v>
      </c>
      <c r="CG12" s="419">
        <v>2303</v>
      </c>
      <c r="CH12" s="419">
        <v>0</v>
      </c>
      <c r="CI12" s="419">
        <v>0</v>
      </c>
      <c r="CJ12" s="419">
        <v>0</v>
      </c>
      <c r="CK12" s="419">
        <v>0</v>
      </c>
      <c r="CL12" s="419">
        <v>0</v>
      </c>
      <c r="CM12" s="419">
        <v>0</v>
      </c>
      <c r="CN12" s="419">
        <v>0</v>
      </c>
      <c r="CO12" s="419">
        <v>0</v>
      </c>
      <c r="CP12" s="419">
        <v>0</v>
      </c>
      <c r="CQ12" s="419">
        <v>0</v>
      </c>
      <c r="CR12" s="419">
        <v>0</v>
      </c>
      <c r="CS12" s="419">
        <v>0</v>
      </c>
      <c r="CT12" s="419"/>
      <c r="CU12" s="419"/>
      <c r="CV12" s="419"/>
      <c r="CW12" s="419"/>
      <c r="CX12" s="419"/>
      <c r="CY12" s="419"/>
      <c r="CZ12" s="419"/>
      <c r="DA12" s="419"/>
      <c r="DB12" s="419"/>
      <c r="DC12" s="419"/>
      <c r="DD12" s="419"/>
      <c r="DE12" s="419"/>
      <c r="DF12" s="419"/>
      <c r="DG12" s="419"/>
      <c r="DH12" s="419"/>
      <c r="DI12" s="419"/>
      <c r="DJ12" s="419"/>
      <c r="DK12" s="419"/>
    </row>
    <row r="13" spans="1:115" s="420" customFormat="1" ht="15" hidden="1">
      <c r="A13" s="423" t="s">
        <v>7</v>
      </c>
      <c r="B13" s="423">
        <v>1</v>
      </c>
      <c r="C13" s="418" t="s">
        <v>34</v>
      </c>
      <c r="D13" s="419">
        <v>1930</v>
      </c>
      <c r="E13" s="419">
        <v>1962</v>
      </c>
      <c r="F13" s="419">
        <v>1995</v>
      </c>
      <c r="G13" s="419">
        <v>2029</v>
      </c>
      <c r="H13" s="419">
        <v>2063</v>
      </c>
      <c r="I13" s="419">
        <v>2093</v>
      </c>
      <c r="J13" s="419">
        <v>2123</v>
      </c>
      <c r="K13" s="419">
        <v>2153</v>
      </c>
      <c r="L13" s="419">
        <v>2182</v>
      </c>
      <c r="M13" s="419">
        <v>2211</v>
      </c>
      <c r="N13" s="419">
        <v>2240</v>
      </c>
      <c r="O13" s="419">
        <v>2269</v>
      </c>
      <c r="P13" s="419">
        <v>2298</v>
      </c>
      <c r="Q13" s="419">
        <v>2326</v>
      </c>
      <c r="R13" s="419">
        <v>2354</v>
      </c>
      <c r="S13" s="419">
        <v>2382</v>
      </c>
      <c r="T13" s="419">
        <v>2410</v>
      </c>
      <c r="U13" s="419">
        <v>2438</v>
      </c>
      <c r="V13" s="419">
        <v>2464</v>
      </c>
      <c r="W13" s="419">
        <v>2491</v>
      </c>
      <c r="X13" s="419">
        <v>2518</v>
      </c>
      <c r="Y13" s="419">
        <v>2544</v>
      </c>
      <c r="Z13" s="419">
        <v>2571</v>
      </c>
      <c r="AA13" s="419">
        <v>2597</v>
      </c>
      <c r="AB13" s="419">
        <v>2623</v>
      </c>
      <c r="AC13" s="419">
        <v>2648</v>
      </c>
      <c r="AD13" s="419">
        <v>2674</v>
      </c>
      <c r="AE13" s="419">
        <v>2698</v>
      </c>
      <c r="AF13" s="419">
        <v>2723</v>
      </c>
      <c r="AG13" s="419">
        <v>2747</v>
      </c>
      <c r="AH13" s="419">
        <v>2771</v>
      </c>
      <c r="AI13" s="419">
        <v>2794</v>
      </c>
      <c r="AJ13" s="419">
        <v>2816</v>
      </c>
      <c r="AK13" s="419">
        <v>2838</v>
      </c>
      <c r="AL13" s="419">
        <v>2859</v>
      </c>
      <c r="AM13" s="419">
        <v>2880</v>
      </c>
      <c r="AN13" s="419">
        <v>2900</v>
      </c>
      <c r="AO13" s="419">
        <v>2918</v>
      </c>
      <c r="AP13" s="419">
        <v>2936</v>
      </c>
      <c r="AQ13" s="419">
        <v>2952</v>
      </c>
      <c r="AR13" s="419">
        <v>2967</v>
      </c>
      <c r="AS13" s="419">
        <v>2981</v>
      </c>
      <c r="AT13" s="419">
        <v>2991</v>
      </c>
      <c r="AU13" s="419">
        <v>3000</v>
      </c>
      <c r="AV13" s="419">
        <v>3007</v>
      </c>
      <c r="AW13" s="419">
        <v>3013</v>
      </c>
      <c r="AX13" s="419">
        <v>3017</v>
      </c>
      <c r="AY13" s="419">
        <v>3020</v>
      </c>
      <c r="AZ13" s="419">
        <v>3021</v>
      </c>
      <c r="BA13" s="419">
        <v>3021</v>
      </c>
      <c r="BB13" s="419">
        <v>3018</v>
      </c>
      <c r="BC13" s="419">
        <v>3014</v>
      </c>
      <c r="BD13" s="419">
        <v>3009</v>
      </c>
      <c r="BE13" s="419">
        <v>3001</v>
      </c>
      <c r="BF13" s="419">
        <v>2992</v>
      </c>
      <c r="BG13" s="419">
        <v>2981</v>
      </c>
      <c r="BH13" s="419">
        <v>2969</v>
      </c>
      <c r="BI13" s="419">
        <v>2955</v>
      </c>
      <c r="BJ13" s="419">
        <v>2939</v>
      </c>
      <c r="BK13" s="419">
        <v>2922</v>
      </c>
      <c r="BL13" s="419">
        <v>2903</v>
      </c>
      <c r="BM13" s="419">
        <v>2883</v>
      </c>
      <c r="BN13" s="419">
        <v>2861</v>
      </c>
      <c r="BO13" s="419">
        <v>2838</v>
      </c>
      <c r="BP13" s="419">
        <v>2813</v>
      </c>
      <c r="BQ13" s="419">
        <v>2787</v>
      </c>
      <c r="BR13" s="419">
        <v>2760</v>
      </c>
      <c r="BS13" s="419">
        <v>2732</v>
      </c>
      <c r="BT13" s="419">
        <v>2703</v>
      </c>
      <c r="BU13" s="419">
        <v>2673</v>
      </c>
      <c r="BV13" s="419">
        <v>2642</v>
      </c>
      <c r="BW13" s="419">
        <v>2610</v>
      </c>
      <c r="BX13" s="419">
        <v>2577</v>
      </c>
      <c r="BY13" s="419">
        <v>2543</v>
      </c>
      <c r="BZ13" s="419">
        <v>2509</v>
      </c>
      <c r="CA13" s="419">
        <v>2476</v>
      </c>
      <c r="CB13" s="419">
        <v>2443</v>
      </c>
      <c r="CC13" s="419">
        <v>2413</v>
      </c>
      <c r="CD13" s="419">
        <v>2384</v>
      </c>
      <c r="CE13" s="419">
        <v>2360</v>
      </c>
      <c r="CF13" s="419">
        <v>2350</v>
      </c>
      <c r="CG13" s="419">
        <v>0</v>
      </c>
      <c r="CH13" s="419">
        <v>0</v>
      </c>
      <c r="CI13" s="419">
        <v>0</v>
      </c>
      <c r="CJ13" s="419">
        <v>0</v>
      </c>
      <c r="CK13" s="419">
        <v>0</v>
      </c>
      <c r="CL13" s="419">
        <v>0</v>
      </c>
      <c r="CM13" s="419">
        <v>0</v>
      </c>
      <c r="CN13" s="419">
        <v>0</v>
      </c>
      <c r="CO13" s="419">
        <v>0</v>
      </c>
      <c r="CP13" s="419">
        <v>0</v>
      </c>
      <c r="CQ13" s="419">
        <v>0</v>
      </c>
      <c r="CR13" s="419">
        <v>0</v>
      </c>
      <c r="CS13" s="419">
        <v>0</v>
      </c>
      <c r="CT13" s="419"/>
      <c r="CU13" s="419"/>
      <c r="CV13" s="419"/>
      <c r="CW13" s="419"/>
      <c r="CX13" s="419"/>
      <c r="CY13" s="419"/>
      <c r="CZ13" s="419"/>
      <c r="DA13" s="419"/>
      <c r="DB13" s="419"/>
      <c r="DC13" s="419"/>
      <c r="DD13" s="419"/>
      <c r="DE13" s="419"/>
      <c r="DF13" s="419"/>
      <c r="DG13" s="419"/>
      <c r="DH13" s="419"/>
      <c r="DI13" s="419"/>
      <c r="DJ13" s="419"/>
      <c r="DK13" s="419"/>
    </row>
    <row r="14" spans="1:115" s="420" customFormat="1" ht="15" hidden="1">
      <c r="A14" s="423" t="s">
        <v>7</v>
      </c>
      <c r="B14" s="423">
        <v>1</v>
      </c>
      <c r="C14" s="418" t="s">
        <v>35</v>
      </c>
      <c r="D14" s="419">
        <v>1997</v>
      </c>
      <c r="E14" s="419">
        <v>2030</v>
      </c>
      <c r="F14" s="419">
        <v>2065</v>
      </c>
      <c r="G14" s="419">
        <v>2100</v>
      </c>
      <c r="H14" s="419">
        <v>2135</v>
      </c>
      <c r="I14" s="419">
        <v>2166</v>
      </c>
      <c r="J14" s="419">
        <v>2196</v>
      </c>
      <c r="K14" s="419">
        <v>2226</v>
      </c>
      <c r="L14" s="419">
        <v>2256</v>
      </c>
      <c r="M14" s="419">
        <v>2286</v>
      </c>
      <c r="N14" s="419">
        <v>2315</v>
      </c>
      <c r="O14" s="419">
        <v>2344</v>
      </c>
      <c r="P14" s="419">
        <v>2373</v>
      </c>
      <c r="Q14" s="419">
        <v>2402</v>
      </c>
      <c r="R14" s="419">
        <v>2431</v>
      </c>
      <c r="S14" s="419">
        <v>2460</v>
      </c>
      <c r="T14" s="419">
        <v>2487</v>
      </c>
      <c r="U14" s="419">
        <v>2515</v>
      </c>
      <c r="V14" s="419">
        <v>2542</v>
      </c>
      <c r="W14" s="419">
        <v>2569</v>
      </c>
      <c r="X14" s="419">
        <v>2596</v>
      </c>
      <c r="Y14" s="419">
        <v>2623</v>
      </c>
      <c r="Z14" s="419">
        <v>2650</v>
      </c>
      <c r="AA14" s="419">
        <v>2676</v>
      </c>
      <c r="AB14" s="419">
        <v>2702</v>
      </c>
      <c r="AC14" s="419">
        <v>2728</v>
      </c>
      <c r="AD14" s="419">
        <v>2754</v>
      </c>
      <c r="AE14" s="419">
        <v>2778</v>
      </c>
      <c r="AF14" s="419">
        <v>2803</v>
      </c>
      <c r="AG14" s="419">
        <v>2827</v>
      </c>
      <c r="AH14" s="419">
        <v>2851</v>
      </c>
      <c r="AI14" s="419">
        <v>2874</v>
      </c>
      <c r="AJ14" s="419">
        <v>2896</v>
      </c>
      <c r="AK14" s="419">
        <v>2918</v>
      </c>
      <c r="AL14" s="419">
        <v>2939</v>
      </c>
      <c r="AM14" s="419">
        <v>2959</v>
      </c>
      <c r="AN14" s="419">
        <v>2978</v>
      </c>
      <c r="AO14" s="419">
        <v>2996</v>
      </c>
      <c r="AP14" s="419">
        <v>3012</v>
      </c>
      <c r="AQ14" s="419">
        <v>3027</v>
      </c>
      <c r="AR14" s="419">
        <v>3041</v>
      </c>
      <c r="AS14" s="419">
        <v>3052</v>
      </c>
      <c r="AT14" s="419">
        <v>3061</v>
      </c>
      <c r="AU14" s="419">
        <v>3068</v>
      </c>
      <c r="AV14" s="419">
        <v>3074</v>
      </c>
      <c r="AW14" s="419">
        <v>3078</v>
      </c>
      <c r="AX14" s="419">
        <v>3081</v>
      </c>
      <c r="AY14" s="419">
        <v>3083</v>
      </c>
      <c r="AZ14" s="419">
        <v>3082</v>
      </c>
      <c r="BA14" s="419">
        <v>3080</v>
      </c>
      <c r="BB14" s="419">
        <v>3076</v>
      </c>
      <c r="BC14" s="419">
        <v>3070</v>
      </c>
      <c r="BD14" s="419">
        <v>3062</v>
      </c>
      <c r="BE14" s="419">
        <v>3053</v>
      </c>
      <c r="BF14" s="419">
        <v>3042</v>
      </c>
      <c r="BG14" s="419">
        <v>3029</v>
      </c>
      <c r="BH14" s="419">
        <v>3015</v>
      </c>
      <c r="BI14" s="419">
        <v>2999</v>
      </c>
      <c r="BJ14" s="419">
        <v>2981</v>
      </c>
      <c r="BK14" s="419">
        <v>2962</v>
      </c>
      <c r="BL14" s="419">
        <v>2941</v>
      </c>
      <c r="BM14" s="419">
        <v>2919</v>
      </c>
      <c r="BN14" s="419">
        <v>2895</v>
      </c>
      <c r="BO14" s="419">
        <v>2870</v>
      </c>
      <c r="BP14" s="419">
        <v>2844</v>
      </c>
      <c r="BQ14" s="419">
        <v>2816</v>
      </c>
      <c r="BR14" s="419">
        <v>2788</v>
      </c>
      <c r="BS14" s="419">
        <v>2758</v>
      </c>
      <c r="BT14" s="419">
        <v>2727</v>
      </c>
      <c r="BU14" s="419">
        <v>2695</v>
      </c>
      <c r="BV14" s="419">
        <v>2663</v>
      </c>
      <c r="BW14" s="419">
        <v>2629</v>
      </c>
      <c r="BX14" s="419">
        <v>2595</v>
      </c>
      <c r="BY14" s="419">
        <v>2561</v>
      </c>
      <c r="BZ14" s="419">
        <v>2527</v>
      </c>
      <c r="CA14" s="419">
        <v>2493</v>
      </c>
      <c r="CB14" s="419">
        <v>2463</v>
      </c>
      <c r="CC14" s="419">
        <v>2433</v>
      </c>
      <c r="CD14" s="419">
        <v>2409</v>
      </c>
      <c r="CE14" s="419">
        <v>2399</v>
      </c>
      <c r="CF14" s="419">
        <v>0</v>
      </c>
      <c r="CG14" s="419">
        <v>0</v>
      </c>
      <c r="CH14" s="419">
        <v>0</v>
      </c>
      <c r="CI14" s="419">
        <v>0</v>
      </c>
      <c r="CJ14" s="419">
        <v>0</v>
      </c>
      <c r="CK14" s="419">
        <v>0</v>
      </c>
      <c r="CL14" s="419">
        <v>0</v>
      </c>
      <c r="CM14" s="419">
        <v>0</v>
      </c>
      <c r="CN14" s="419">
        <v>0</v>
      </c>
      <c r="CO14" s="419">
        <v>0</v>
      </c>
      <c r="CP14" s="419">
        <v>0</v>
      </c>
      <c r="CQ14" s="419">
        <v>0</v>
      </c>
      <c r="CR14" s="419">
        <v>0</v>
      </c>
      <c r="CS14" s="419">
        <v>0</v>
      </c>
      <c r="CT14" s="419"/>
      <c r="CU14" s="419"/>
      <c r="CV14" s="419"/>
      <c r="CW14" s="419"/>
      <c r="CX14" s="419"/>
      <c r="CY14" s="419"/>
      <c r="CZ14" s="419"/>
      <c r="DA14" s="419"/>
      <c r="DB14" s="419"/>
      <c r="DC14" s="419"/>
      <c r="DD14" s="419"/>
      <c r="DE14" s="419"/>
      <c r="DF14" s="419"/>
      <c r="DG14" s="419"/>
      <c r="DH14" s="419"/>
      <c r="DI14" s="419"/>
      <c r="DJ14" s="419"/>
      <c r="DK14" s="419"/>
    </row>
    <row r="15" spans="1:115" s="420" customFormat="1" ht="15" hidden="1">
      <c r="A15" s="423" t="s">
        <v>7</v>
      </c>
      <c r="B15" s="423">
        <v>1</v>
      </c>
      <c r="C15" s="418" t="s">
        <v>36</v>
      </c>
      <c r="D15" s="419">
        <v>2066</v>
      </c>
      <c r="E15" s="419">
        <v>2101</v>
      </c>
      <c r="F15" s="419">
        <v>2136</v>
      </c>
      <c r="G15" s="419">
        <v>2172</v>
      </c>
      <c r="H15" s="419">
        <v>2209</v>
      </c>
      <c r="I15" s="419">
        <v>2240</v>
      </c>
      <c r="J15" s="419">
        <v>2271</v>
      </c>
      <c r="K15" s="419">
        <v>2302</v>
      </c>
      <c r="L15" s="419">
        <v>2332</v>
      </c>
      <c r="M15" s="419">
        <v>2363</v>
      </c>
      <c r="N15" s="419">
        <v>2392</v>
      </c>
      <c r="O15" s="419">
        <v>2422</v>
      </c>
      <c r="P15" s="419">
        <v>2451</v>
      </c>
      <c r="Q15" s="419">
        <v>2481</v>
      </c>
      <c r="R15" s="419">
        <v>2510</v>
      </c>
      <c r="S15" s="419">
        <v>2538</v>
      </c>
      <c r="T15" s="419">
        <v>2566</v>
      </c>
      <c r="U15" s="419">
        <v>2594</v>
      </c>
      <c r="V15" s="419">
        <v>2622</v>
      </c>
      <c r="W15" s="419">
        <v>2649</v>
      </c>
      <c r="X15" s="419">
        <v>2677</v>
      </c>
      <c r="Y15" s="419">
        <v>2704</v>
      </c>
      <c r="Z15" s="419">
        <v>2731</v>
      </c>
      <c r="AA15" s="419">
        <v>2758</v>
      </c>
      <c r="AB15" s="419">
        <v>2784</v>
      </c>
      <c r="AC15" s="419">
        <v>2810</v>
      </c>
      <c r="AD15" s="419">
        <v>2835</v>
      </c>
      <c r="AE15" s="419">
        <v>2860</v>
      </c>
      <c r="AF15" s="419">
        <v>2885</v>
      </c>
      <c r="AG15" s="419">
        <v>2910</v>
      </c>
      <c r="AH15" s="419">
        <v>2933</v>
      </c>
      <c r="AI15" s="419">
        <v>2955</v>
      </c>
      <c r="AJ15" s="419">
        <v>2977</v>
      </c>
      <c r="AK15" s="419">
        <v>2999</v>
      </c>
      <c r="AL15" s="419">
        <v>3020</v>
      </c>
      <c r="AM15" s="419">
        <v>3039</v>
      </c>
      <c r="AN15" s="419">
        <v>3057</v>
      </c>
      <c r="AO15" s="419">
        <v>3074</v>
      </c>
      <c r="AP15" s="419">
        <v>3089</v>
      </c>
      <c r="AQ15" s="419">
        <v>3104</v>
      </c>
      <c r="AR15" s="419">
        <v>3114</v>
      </c>
      <c r="AS15" s="419">
        <v>3123</v>
      </c>
      <c r="AT15" s="419">
        <v>3131</v>
      </c>
      <c r="AU15" s="419">
        <v>3137</v>
      </c>
      <c r="AV15" s="419">
        <v>3141</v>
      </c>
      <c r="AW15" s="419">
        <v>3144</v>
      </c>
      <c r="AX15" s="419">
        <v>3146</v>
      </c>
      <c r="AY15" s="419">
        <v>3145</v>
      </c>
      <c r="AZ15" s="419">
        <v>3143</v>
      </c>
      <c r="BA15" s="419">
        <v>3139</v>
      </c>
      <c r="BB15" s="419">
        <v>3133</v>
      </c>
      <c r="BC15" s="419">
        <v>3125</v>
      </c>
      <c r="BD15" s="419">
        <v>3115</v>
      </c>
      <c r="BE15" s="419">
        <v>3104</v>
      </c>
      <c r="BF15" s="419">
        <v>3091</v>
      </c>
      <c r="BG15" s="419">
        <v>3076</v>
      </c>
      <c r="BH15" s="419">
        <v>3060</v>
      </c>
      <c r="BI15" s="419">
        <v>3042</v>
      </c>
      <c r="BJ15" s="419">
        <v>3022</v>
      </c>
      <c r="BK15" s="419">
        <v>3001</v>
      </c>
      <c r="BL15" s="419">
        <v>2979</v>
      </c>
      <c r="BM15" s="419">
        <v>2954</v>
      </c>
      <c r="BN15" s="419">
        <v>2929</v>
      </c>
      <c r="BO15" s="419">
        <v>2902</v>
      </c>
      <c r="BP15" s="419">
        <v>2874</v>
      </c>
      <c r="BQ15" s="419">
        <v>2844</v>
      </c>
      <c r="BR15" s="419">
        <v>2814</v>
      </c>
      <c r="BS15" s="419">
        <v>2783</v>
      </c>
      <c r="BT15" s="419">
        <v>2750</v>
      </c>
      <c r="BU15" s="419">
        <v>2717</v>
      </c>
      <c r="BV15" s="419">
        <v>2683</v>
      </c>
      <c r="BW15" s="419">
        <v>2648</v>
      </c>
      <c r="BX15" s="419">
        <v>2613</v>
      </c>
      <c r="BY15" s="419">
        <v>2578</v>
      </c>
      <c r="BZ15" s="419">
        <v>2545</v>
      </c>
      <c r="CA15" s="419">
        <v>2513</v>
      </c>
      <c r="CB15" s="419">
        <v>2483</v>
      </c>
      <c r="CC15" s="419">
        <v>2458</v>
      </c>
      <c r="CD15" s="419">
        <v>2448</v>
      </c>
      <c r="CE15" s="419">
        <v>0</v>
      </c>
      <c r="CF15" s="419">
        <v>0</v>
      </c>
      <c r="CG15" s="419">
        <v>0</v>
      </c>
      <c r="CH15" s="419">
        <v>0</v>
      </c>
      <c r="CI15" s="419">
        <v>0</v>
      </c>
      <c r="CJ15" s="419">
        <v>0</v>
      </c>
      <c r="CK15" s="419">
        <v>0</v>
      </c>
      <c r="CL15" s="419">
        <v>0</v>
      </c>
      <c r="CM15" s="419">
        <v>0</v>
      </c>
      <c r="CN15" s="419">
        <v>0</v>
      </c>
      <c r="CO15" s="419">
        <v>0</v>
      </c>
      <c r="CP15" s="419">
        <v>0</v>
      </c>
      <c r="CQ15" s="419">
        <v>0</v>
      </c>
      <c r="CR15" s="419">
        <v>0</v>
      </c>
      <c r="CS15" s="419">
        <v>0</v>
      </c>
      <c r="CT15" s="419"/>
      <c r="CU15" s="419"/>
      <c r="CV15" s="419"/>
      <c r="CW15" s="419"/>
      <c r="CX15" s="419"/>
      <c r="CY15" s="419"/>
      <c r="CZ15" s="419"/>
      <c r="DA15" s="419"/>
      <c r="DB15" s="419"/>
      <c r="DC15" s="419"/>
      <c r="DD15" s="419"/>
      <c r="DE15" s="419"/>
      <c r="DF15" s="419"/>
      <c r="DG15" s="419"/>
      <c r="DH15" s="419"/>
      <c r="DI15" s="419"/>
      <c r="DJ15" s="419"/>
      <c r="DK15" s="419"/>
    </row>
    <row r="16" spans="1:115" s="420" customFormat="1" ht="15" hidden="1">
      <c r="A16" s="423" t="s">
        <v>7</v>
      </c>
      <c r="B16" s="423">
        <v>1</v>
      </c>
      <c r="C16" s="418" t="s">
        <v>37</v>
      </c>
      <c r="D16" s="419">
        <v>2137</v>
      </c>
      <c r="E16" s="419">
        <v>2173</v>
      </c>
      <c r="F16" s="419">
        <v>2210</v>
      </c>
      <c r="G16" s="419">
        <v>2247</v>
      </c>
      <c r="H16" s="419">
        <v>2284</v>
      </c>
      <c r="I16" s="419">
        <v>2316</v>
      </c>
      <c r="J16" s="419">
        <v>2348</v>
      </c>
      <c r="K16" s="419">
        <v>2379</v>
      </c>
      <c r="L16" s="419">
        <v>2410</v>
      </c>
      <c r="M16" s="419">
        <v>2441</v>
      </c>
      <c r="N16" s="419">
        <v>2471</v>
      </c>
      <c r="O16" s="419">
        <v>2501</v>
      </c>
      <c r="P16" s="419">
        <v>2531</v>
      </c>
      <c r="Q16" s="419">
        <v>2561</v>
      </c>
      <c r="R16" s="419">
        <v>2590</v>
      </c>
      <c r="S16" s="419">
        <v>2619</v>
      </c>
      <c r="T16" s="419">
        <v>2647</v>
      </c>
      <c r="U16" s="419">
        <v>2675</v>
      </c>
      <c r="V16" s="419">
        <v>2703</v>
      </c>
      <c r="W16" s="419">
        <v>2731</v>
      </c>
      <c r="X16" s="419">
        <v>2759</v>
      </c>
      <c r="Y16" s="419">
        <v>2787</v>
      </c>
      <c r="Z16" s="419">
        <v>2814</v>
      </c>
      <c r="AA16" s="419">
        <v>2841</v>
      </c>
      <c r="AB16" s="419">
        <v>2867</v>
      </c>
      <c r="AC16" s="419">
        <v>2893</v>
      </c>
      <c r="AD16" s="419">
        <v>2919</v>
      </c>
      <c r="AE16" s="419">
        <v>2944</v>
      </c>
      <c r="AF16" s="419">
        <v>2969</v>
      </c>
      <c r="AG16" s="419">
        <v>2992</v>
      </c>
      <c r="AH16" s="419">
        <v>3016</v>
      </c>
      <c r="AI16" s="419">
        <v>3038</v>
      </c>
      <c r="AJ16" s="419">
        <v>3060</v>
      </c>
      <c r="AK16" s="419">
        <v>3081</v>
      </c>
      <c r="AL16" s="419">
        <v>3101</v>
      </c>
      <c r="AM16" s="419">
        <v>3119</v>
      </c>
      <c r="AN16" s="419">
        <v>3136</v>
      </c>
      <c r="AO16" s="419">
        <v>3152</v>
      </c>
      <c r="AP16" s="419">
        <v>3167</v>
      </c>
      <c r="AQ16" s="419">
        <v>3178</v>
      </c>
      <c r="AR16" s="419">
        <v>3187</v>
      </c>
      <c r="AS16" s="419">
        <v>3195</v>
      </c>
      <c r="AT16" s="419">
        <v>3201</v>
      </c>
      <c r="AU16" s="419">
        <v>3205</v>
      </c>
      <c r="AV16" s="419">
        <v>3208</v>
      </c>
      <c r="AW16" s="419">
        <v>3210</v>
      </c>
      <c r="AX16" s="419">
        <v>3209</v>
      </c>
      <c r="AY16" s="419">
        <v>3207</v>
      </c>
      <c r="AZ16" s="419">
        <v>3203</v>
      </c>
      <c r="BA16" s="419">
        <v>3196</v>
      </c>
      <c r="BB16" s="419">
        <v>3188</v>
      </c>
      <c r="BC16" s="419">
        <v>3179</v>
      </c>
      <c r="BD16" s="419">
        <v>3167</v>
      </c>
      <c r="BE16" s="419">
        <v>3154</v>
      </c>
      <c r="BF16" s="419">
        <v>3139</v>
      </c>
      <c r="BG16" s="419">
        <v>3122</v>
      </c>
      <c r="BH16" s="419">
        <v>3104</v>
      </c>
      <c r="BI16" s="419">
        <v>3084</v>
      </c>
      <c r="BJ16" s="419">
        <v>3063</v>
      </c>
      <c r="BK16" s="419">
        <v>3040</v>
      </c>
      <c r="BL16" s="419">
        <v>3015</v>
      </c>
      <c r="BM16" s="419">
        <v>2988</v>
      </c>
      <c r="BN16" s="419">
        <v>2961</v>
      </c>
      <c r="BO16" s="419">
        <v>2932</v>
      </c>
      <c r="BP16" s="419">
        <v>2902</v>
      </c>
      <c r="BQ16" s="419">
        <v>2871</v>
      </c>
      <c r="BR16" s="419">
        <v>2839</v>
      </c>
      <c r="BS16" s="419">
        <v>2806</v>
      </c>
      <c r="BT16" s="419">
        <v>2773</v>
      </c>
      <c r="BU16" s="419">
        <v>2738</v>
      </c>
      <c r="BV16" s="419">
        <v>2702</v>
      </c>
      <c r="BW16" s="419">
        <v>2667</v>
      </c>
      <c r="BX16" s="419">
        <v>2631</v>
      </c>
      <c r="BY16" s="419">
        <v>2597</v>
      </c>
      <c r="BZ16" s="419">
        <v>2565</v>
      </c>
      <c r="CA16" s="419">
        <v>2534</v>
      </c>
      <c r="CB16" s="419">
        <v>2509</v>
      </c>
      <c r="CC16" s="419">
        <v>2499</v>
      </c>
      <c r="CD16" s="419">
        <v>0</v>
      </c>
      <c r="CE16" s="419">
        <v>0</v>
      </c>
      <c r="CF16" s="419">
        <v>0</v>
      </c>
      <c r="CG16" s="419">
        <v>0</v>
      </c>
      <c r="CH16" s="419">
        <v>0</v>
      </c>
      <c r="CI16" s="419">
        <v>0</v>
      </c>
      <c r="CJ16" s="419">
        <v>0</v>
      </c>
      <c r="CK16" s="419">
        <v>0</v>
      </c>
      <c r="CL16" s="419">
        <v>0</v>
      </c>
      <c r="CM16" s="419">
        <v>0</v>
      </c>
      <c r="CN16" s="419">
        <v>0</v>
      </c>
      <c r="CO16" s="419">
        <v>0</v>
      </c>
      <c r="CP16" s="419">
        <v>0</v>
      </c>
      <c r="CQ16" s="419">
        <v>0</v>
      </c>
      <c r="CR16" s="419">
        <v>0</v>
      </c>
      <c r="CS16" s="419">
        <v>0</v>
      </c>
      <c r="CT16" s="419"/>
      <c r="CU16" s="419"/>
      <c r="CV16" s="419"/>
      <c r="CW16" s="419"/>
      <c r="CX16" s="419"/>
      <c r="CY16" s="419"/>
      <c r="CZ16" s="419"/>
      <c r="DA16" s="419"/>
      <c r="DB16" s="419"/>
      <c r="DC16" s="419"/>
      <c r="DD16" s="419"/>
      <c r="DE16" s="419"/>
      <c r="DF16" s="419"/>
      <c r="DG16" s="419"/>
      <c r="DH16" s="419"/>
      <c r="DI16" s="419"/>
      <c r="DJ16" s="419"/>
      <c r="DK16" s="419"/>
    </row>
    <row r="17" spans="1:115" s="420" customFormat="1" ht="15" hidden="1">
      <c r="A17" s="423" t="s">
        <v>7</v>
      </c>
      <c r="B17" s="423">
        <v>1</v>
      </c>
      <c r="C17" s="418" t="s">
        <v>38</v>
      </c>
      <c r="D17" s="419">
        <v>2210</v>
      </c>
      <c r="E17" s="419">
        <v>2247</v>
      </c>
      <c r="F17" s="419">
        <v>2285</v>
      </c>
      <c r="G17" s="419">
        <v>2323</v>
      </c>
      <c r="H17" s="419">
        <v>2362</v>
      </c>
      <c r="I17" s="419">
        <v>2395</v>
      </c>
      <c r="J17" s="419">
        <v>2427</v>
      </c>
      <c r="K17" s="419">
        <v>2459</v>
      </c>
      <c r="L17" s="419">
        <v>2491</v>
      </c>
      <c r="M17" s="419">
        <v>2522</v>
      </c>
      <c r="N17" s="419">
        <v>2553</v>
      </c>
      <c r="O17" s="419">
        <v>2583</v>
      </c>
      <c r="P17" s="419">
        <v>2613</v>
      </c>
      <c r="Q17" s="419">
        <v>2643</v>
      </c>
      <c r="R17" s="419">
        <v>2672</v>
      </c>
      <c r="S17" s="419">
        <v>2701</v>
      </c>
      <c r="T17" s="419">
        <v>2730</v>
      </c>
      <c r="U17" s="419">
        <v>2759</v>
      </c>
      <c r="V17" s="419">
        <v>2787</v>
      </c>
      <c r="W17" s="419">
        <v>2815</v>
      </c>
      <c r="X17" s="419">
        <v>2844</v>
      </c>
      <c r="Y17" s="419">
        <v>2871</v>
      </c>
      <c r="Z17" s="419">
        <v>2899</v>
      </c>
      <c r="AA17" s="419">
        <v>2926</v>
      </c>
      <c r="AB17" s="419">
        <v>2952</v>
      </c>
      <c r="AC17" s="419">
        <v>2978</v>
      </c>
      <c r="AD17" s="419">
        <v>3004</v>
      </c>
      <c r="AE17" s="419">
        <v>3030</v>
      </c>
      <c r="AF17" s="419">
        <v>3054</v>
      </c>
      <c r="AG17" s="419">
        <v>3077</v>
      </c>
      <c r="AH17" s="419">
        <v>3100</v>
      </c>
      <c r="AI17" s="419">
        <v>3123</v>
      </c>
      <c r="AJ17" s="419">
        <v>3144</v>
      </c>
      <c r="AK17" s="419">
        <v>3164</v>
      </c>
      <c r="AL17" s="419">
        <v>3183</v>
      </c>
      <c r="AM17" s="419">
        <v>3200</v>
      </c>
      <c r="AN17" s="419">
        <v>3217</v>
      </c>
      <c r="AO17" s="419">
        <v>3232</v>
      </c>
      <c r="AP17" s="419">
        <v>3243</v>
      </c>
      <c r="AQ17" s="419">
        <v>3252</v>
      </c>
      <c r="AR17" s="419">
        <v>3260</v>
      </c>
      <c r="AS17" s="419">
        <v>3266</v>
      </c>
      <c r="AT17" s="419">
        <v>3271</v>
      </c>
      <c r="AU17" s="419">
        <v>3274</v>
      </c>
      <c r="AV17" s="419">
        <v>3275</v>
      </c>
      <c r="AW17" s="419">
        <v>3275</v>
      </c>
      <c r="AX17" s="419">
        <v>3272</v>
      </c>
      <c r="AY17" s="419">
        <v>3268</v>
      </c>
      <c r="AZ17" s="419">
        <v>3262</v>
      </c>
      <c r="BA17" s="419">
        <v>3254</v>
      </c>
      <c r="BB17" s="419">
        <v>3244</v>
      </c>
      <c r="BC17" s="419">
        <v>3232</v>
      </c>
      <c r="BD17" s="419">
        <v>3218</v>
      </c>
      <c r="BE17" s="419">
        <v>3203</v>
      </c>
      <c r="BF17" s="419">
        <v>3186</v>
      </c>
      <c r="BG17" s="419">
        <v>3167</v>
      </c>
      <c r="BH17" s="419">
        <v>3147</v>
      </c>
      <c r="BI17" s="419">
        <v>3125</v>
      </c>
      <c r="BJ17" s="419">
        <v>3101</v>
      </c>
      <c r="BK17" s="419">
        <v>3076</v>
      </c>
      <c r="BL17" s="419">
        <v>3049</v>
      </c>
      <c r="BM17" s="419">
        <v>3021</v>
      </c>
      <c r="BN17" s="419">
        <v>2992</v>
      </c>
      <c r="BO17" s="419">
        <v>2961</v>
      </c>
      <c r="BP17" s="419">
        <v>2930</v>
      </c>
      <c r="BQ17" s="419">
        <v>2897</v>
      </c>
      <c r="BR17" s="419">
        <v>2864</v>
      </c>
      <c r="BS17" s="419">
        <v>2829</v>
      </c>
      <c r="BT17" s="419">
        <v>2793</v>
      </c>
      <c r="BU17" s="419">
        <v>2757</v>
      </c>
      <c r="BV17" s="419">
        <v>2721</v>
      </c>
      <c r="BW17" s="419">
        <v>2685</v>
      </c>
      <c r="BX17" s="419">
        <v>2650</v>
      </c>
      <c r="BY17" s="419">
        <v>2617</v>
      </c>
      <c r="BZ17" s="419">
        <v>2586</v>
      </c>
      <c r="CA17" s="419">
        <v>2560</v>
      </c>
      <c r="CB17" s="419">
        <v>2550</v>
      </c>
      <c r="CC17" s="419">
        <v>0</v>
      </c>
      <c r="CD17" s="419">
        <v>0</v>
      </c>
      <c r="CE17" s="419">
        <v>0</v>
      </c>
      <c r="CF17" s="419">
        <v>0</v>
      </c>
      <c r="CG17" s="419">
        <v>0</v>
      </c>
      <c r="CH17" s="419">
        <v>0</v>
      </c>
      <c r="CI17" s="419">
        <v>0</v>
      </c>
      <c r="CJ17" s="419">
        <v>0</v>
      </c>
      <c r="CK17" s="419">
        <v>0</v>
      </c>
      <c r="CL17" s="419">
        <v>0</v>
      </c>
      <c r="CM17" s="419">
        <v>0</v>
      </c>
      <c r="CN17" s="419">
        <v>0</v>
      </c>
      <c r="CO17" s="419">
        <v>0</v>
      </c>
      <c r="CP17" s="419">
        <v>0</v>
      </c>
      <c r="CQ17" s="419">
        <v>0</v>
      </c>
      <c r="CR17" s="419">
        <v>0</v>
      </c>
      <c r="CS17" s="419">
        <v>0</v>
      </c>
      <c r="CT17" s="419"/>
      <c r="CU17" s="419"/>
      <c r="CV17" s="419"/>
      <c r="CW17" s="419"/>
      <c r="CX17" s="419"/>
      <c r="CY17" s="419"/>
      <c r="CZ17" s="419"/>
      <c r="DA17" s="419"/>
      <c r="DB17" s="419"/>
      <c r="DC17" s="419"/>
      <c r="DD17" s="419"/>
      <c r="DE17" s="419"/>
      <c r="DF17" s="419"/>
      <c r="DG17" s="419"/>
      <c r="DH17" s="419"/>
      <c r="DI17" s="419"/>
      <c r="DJ17" s="419"/>
      <c r="DK17" s="419"/>
    </row>
    <row r="18" spans="1:115" s="420" customFormat="1" ht="15" hidden="1">
      <c r="A18" s="423" t="s">
        <v>7</v>
      </c>
      <c r="B18" s="423">
        <v>1</v>
      </c>
      <c r="C18" s="418" t="s">
        <v>39</v>
      </c>
      <c r="D18" s="419">
        <v>2286</v>
      </c>
      <c r="E18" s="419">
        <v>2324</v>
      </c>
      <c r="F18" s="419">
        <v>2363</v>
      </c>
      <c r="G18" s="419">
        <v>2402</v>
      </c>
      <c r="H18" s="419">
        <v>2442</v>
      </c>
      <c r="I18" s="419">
        <v>2475</v>
      </c>
      <c r="J18" s="419">
        <v>2508</v>
      </c>
      <c r="K18" s="419">
        <v>2541</v>
      </c>
      <c r="L18" s="419">
        <v>2573</v>
      </c>
      <c r="M18" s="419">
        <v>2605</v>
      </c>
      <c r="N18" s="419">
        <v>2636</v>
      </c>
      <c r="O18" s="419">
        <v>2667</v>
      </c>
      <c r="P18" s="419">
        <v>2697</v>
      </c>
      <c r="Q18" s="419">
        <v>2727</v>
      </c>
      <c r="R18" s="419">
        <v>2756</v>
      </c>
      <c r="S18" s="419">
        <v>2786</v>
      </c>
      <c r="T18" s="419">
        <v>2815</v>
      </c>
      <c r="U18" s="419">
        <v>2844</v>
      </c>
      <c r="V18" s="419">
        <v>2873</v>
      </c>
      <c r="W18" s="419">
        <v>2902</v>
      </c>
      <c r="X18" s="419">
        <v>2930</v>
      </c>
      <c r="Y18" s="419">
        <v>2958</v>
      </c>
      <c r="Z18" s="419">
        <v>2986</v>
      </c>
      <c r="AA18" s="419">
        <v>3013</v>
      </c>
      <c r="AB18" s="419">
        <v>3039</v>
      </c>
      <c r="AC18" s="419">
        <v>3066</v>
      </c>
      <c r="AD18" s="419">
        <v>3092</v>
      </c>
      <c r="AE18" s="419">
        <v>3116</v>
      </c>
      <c r="AF18" s="419">
        <v>3140</v>
      </c>
      <c r="AG18" s="419">
        <v>3163</v>
      </c>
      <c r="AH18" s="419">
        <v>3186</v>
      </c>
      <c r="AI18" s="419">
        <v>3209</v>
      </c>
      <c r="AJ18" s="419">
        <v>3229</v>
      </c>
      <c r="AK18" s="419">
        <v>3248</v>
      </c>
      <c r="AL18" s="419">
        <v>3266</v>
      </c>
      <c r="AM18" s="419">
        <v>3282</v>
      </c>
      <c r="AN18" s="419">
        <v>3298</v>
      </c>
      <c r="AO18" s="419">
        <v>3309</v>
      </c>
      <c r="AP18" s="419">
        <v>3319</v>
      </c>
      <c r="AQ18" s="419">
        <v>3327</v>
      </c>
      <c r="AR18" s="419">
        <v>3333</v>
      </c>
      <c r="AS18" s="419">
        <v>3338</v>
      </c>
      <c r="AT18" s="419">
        <v>3341</v>
      </c>
      <c r="AU18" s="419">
        <v>3342</v>
      </c>
      <c r="AV18" s="419">
        <v>3342</v>
      </c>
      <c r="AW18" s="419">
        <v>3339</v>
      </c>
      <c r="AX18" s="419">
        <v>3335</v>
      </c>
      <c r="AY18" s="419">
        <v>3328</v>
      </c>
      <c r="AZ18" s="419">
        <v>3320</v>
      </c>
      <c r="BA18" s="419">
        <v>3310</v>
      </c>
      <c r="BB18" s="419">
        <v>3298</v>
      </c>
      <c r="BC18" s="419">
        <v>3284</v>
      </c>
      <c r="BD18" s="419">
        <v>3268</v>
      </c>
      <c r="BE18" s="419">
        <v>3251</v>
      </c>
      <c r="BF18" s="419">
        <v>3232</v>
      </c>
      <c r="BG18" s="419">
        <v>3211</v>
      </c>
      <c r="BH18" s="419">
        <v>3189</v>
      </c>
      <c r="BI18" s="419">
        <v>3165</v>
      </c>
      <c r="BJ18" s="419">
        <v>3139</v>
      </c>
      <c r="BK18" s="419">
        <v>3111</v>
      </c>
      <c r="BL18" s="419">
        <v>3083</v>
      </c>
      <c r="BM18" s="419">
        <v>3053</v>
      </c>
      <c r="BN18" s="419">
        <v>3022</v>
      </c>
      <c r="BO18" s="419">
        <v>2990</v>
      </c>
      <c r="BP18" s="419">
        <v>2956</v>
      </c>
      <c r="BQ18" s="419">
        <v>2922</v>
      </c>
      <c r="BR18" s="419">
        <v>2887</v>
      </c>
      <c r="BS18" s="419">
        <v>2851</v>
      </c>
      <c r="BT18" s="419">
        <v>2813</v>
      </c>
      <c r="BU18" s="419">
        <v>2776</v>
      </c>
      <c r="BV18" s="419">
        <v>2740</v>
      </c>
      <c r="BW18" s="419">
        <v>2704</v>
      </c>
      <c r="BX18" s="419">
        <v>2671</v>
      </c>
      <c r="BY18" s="419">
        <v>2640</v>
      </c>
      <c r="BZ18" s="419">
        <v>2613</v>
      </c>
      <c r="CA18" s="419">
        <v>2603</v>
      </c>
      <c r="CB18" s="419">
        <v>0</v>
      </c>
      <c r="CC18" s="419">
        <v>0</v>
      </c>
      <c r="CD18" s="419">
        <v>0</v>
      </c>
      <c r="CE18" s="419">
        <v>0</v>
      </c>
      <c r="CF18" s="419">
        <v>0</v>
      </c>
      <c r="CG18" s="419">
        <v>0</v>
      </c>
      <c r="CH18" s="419">
        <v>0</v>
      </c>
      <c r="CI18" s="419">
        <v>0</v>
      </c>
      <c r="CJ18" s="419">
        <v>0</v>
      </c>
      <c r="CK18" s="419">
        <v>0</v>
      </c>
      <c r="CL18" s="419">
        <v>0</v>
      </c>
      <c r="CM18" s="419">
        <v>0</v>
      </c>
      <c r="CN18" s="419">
        <v>0</v>
      </c>
      <c r="CO18" s="419">
        <v>0</v>
      </c>
      <c r="CP18" s="419">
        <v>0</v>
      </c>
      <c r="CQ18" s="419">
        <v>0</v>
      </c>
      <c r="CR18" s="419">
        <v>0</v>
      </c>
      <c r="CS18" s="419">
        <v>0</v>
      </c>
      <c r="CT18" s="419"/>
      <c r="CU18" s="419"/>
      <c r="CV18" s="419"/>
      <c r="CW18" s="419"/>
      <c r="CX18" s="419"/>
      <c r="CY18" s="419"/>
      <c r="CZ18" s="419"/>
      <c r="DA18" s="419"/>
      <c r="DB18" s="419"/>
      <c r="DC18" s="419"/>
      <c r="DD18" s="419"/>
      <c r="DE18" s="419"/>
      <c r="DF18" s="419"/>
      <c r="DG18" s="419"/>
      <c r="DH18" s="419"/>
      <c r="DI18" s="419"/>
      <c r="DJ18" s="419"/>
      <c r="DK18" s="419"/>
    </row>
    <row r="19" spans="1:115" s="420" customFormat="1" ht="15" hidden="1">
      <c r="A19" s="423" t="s">
        <v>7</v>
      </c>
      <c r="B19" s="423">
        <v>1</v>
      </c>
      <c r="C19" s="418" t="s">
        <v>40</v>
      </c>
      <c r="D19" s="419">
        <v>2363</v>
      </c>
      <c r="E19" s="419">
        <v>2403</v>
      </c>
      <c r="F19" s="419">
        <v>2443</v>
      </c>
      <c r="G19" s="419">
        <v>2483</v>
      </c>
      <c r="H19" s="419">
        <v>2524</v>
      </c>
      <c r="I19" s="419">
        <v>2558</v>
      </c>
      <c r="J19" s="419">
        <v>2592</v>
      </c>
      <c r="K19" s="419">
        <v>2625</v>
      </c>
      <c r="L19" s="419">
        <v>2658</v>
      </c>
      <c r="M19" s="419">
        <v>2690</v>
      </c>
      <c r="N19" s="419">
        <v>2721</v>
      </c>
      <c r="O19" s="419">
        <v>2752</v>
      </c>
      <c r="P19" s="419">
        <v>2782</v>
      </c>
      <c r="Q19" s="419">
        <v>2813</v>
      </c>
      <c r="R19" s="419">
        <v>2843</v>
      </c>
      <c r="S19" s="419">
        <v>2872</v>
      </c>
      <c r="T19" s="419">
        <v>2902</v>
      </c>
      <c r="U19" s="419">
        <v>2932</v>
      </c>
      <c r="V19" s="419">
        <v>2961</v>
      </c>
      <c r="W19" s="419">
        <v>2990</v>
      </c>
      <c r="X19" s="419">
        <v>3019</v>
      </c>
      <c r="Y19" s="419">
        <v>3047</v>
      </c>
      <c r="Z19" s="419">
        <v>3074</v>
      </c>
      <c r="AA19" s="419">
        <v>3101</v>
      </c>
      <c r="AB19" s="419">
        <v>3128</v>
      </c>
      <c r="AC19" s="419">
        <v>3155</v>
      </c>
      <c r="AD19" s="419">
        <v>3180</v>
      </c>
      <c r="AE19" s="419">
        <v>3204</v>
      </c>
      <c r="AF19" s="419">
        <v>3228</v>
      </c>
      <c r="AG19" s="419">
        <v>3251</v>
      </c>
      <c r="AH19" s="419">
        <v>3274</v>
      </c>
      <c r="AI19" s="419">
        <v>3295</v>
      </c>
      <c r="AJ19" s="419">
        <v>3314</v>
      </c>
      <c r="AK19" s="419">
        <v>3333</v>
      </c>
      <c r="AL19" s="419">
        <v>3350</v>
      </c>
      <c r="AM19" s="419">
        <v>3365</v>
      </c>
      <c r="AN19" s="419">
        <v>3377</v>
      </c>
      <c r="AO19" s="419">
        <v>3386</v>
      </c>
      <c r="AP19" s="419">
        <v>3395</v>
      </c>
      <c r="AQ19" s="419">
        <v>3401</v>
      </c>
      <c r="AR19" s="419">
        <v>3406</v>
      </c>
      <c r="AS19" s="419">
        <v>3409</v>
      </c>
      <c r="AT19" s="419">
        <v>3411</v>
      </c>
      <c r="AU19" s="419">
        <v>3410</v>
      </c>
      <c r="AV19" s="419">
        <v>3407</v>
      </c>
      <c r="AW19" s="419">
        <v>3403</v>
      </c>
      <c r="AX19" s="419">
        <v>3396</v>
      </c>
      <c r="AY19" s="419">
        <v>3388</v>
      </c>
      <c r="AZ19" s="419">
        <v>3377</v>
      </c>
      <c r="BA19" s="419">
        <v>3365</v>
      </c>
      <c r="BB19" s="419">
        <v>3351</v>
      </c>
      <c r="BC19" s="419">
        <v>3335</v>
      </c>
      <c r="BD19" s="419">
        <v>3317</v>
      </c>
      <c r="BE19" s="419">
        <v>3298</v>
      </c>
      <c r="BF19" s="419">
        <v>3276</v>
      </c>
      <c r="BG19" s="419">
        <v>3254</v>
      </c>
      <c r="BH19" s="419">
        <v>3229</v>
      </c>
      <c r="BI19" s="419">
        <v>3203</v>
      </c>
      <c r="BJ19" s="419">
        <v>3175</v>
      </c>
      <c r="BK19" s="419">
        <v>3146</v>
      </c>
      <c r="BL19" s="419">
        <v>3115</v>
      </c>
      <c r="BM19" s="419">
        <v>3083</v>
      </c>
      <c r="BN19" s="419">
        <v>3051</v>
      </c>
      <c r="BO19" s="419">
        <v>3017</v>
      </c>
      <c r="BP19" s="419">
        <v>2982</v>
      </c>
      <c r="BQ19" s="419">
        <v>2946</v>
      </c>
      <c r="BR19" s="419">
        <v>2909</v>
      </c>
      <c r="BS19" s="419">
        <v>2872</v>
      </c>
      <c r="BT19" s="419">
        <v>2834</v>
      </c>
      <c r="BU19" s="419">
        <v>2797</v>
      </c>
      <c r="BV19" s="419">
        <v>2762</v>
      </c>
      <c r="BW19" s="419">
        <v>2730</v>
      </c>
      <c r="BX19" s="419">
        <v>2702</v>
      </c>
      <c r="BY19" s="419">
        <v>2683</v>
      </c>
      <c r="BZ19" s="419">
        <v>2690</v>
      </c>
      <c r="CA19" s="419">
        <v>0</v>
      </c>
      <c r="CB19" s="419">
        <v>0</v>
      </c>
      <c r="CC19" s="419">
        <v>0</v>
      </c>
      <c r="CD19" s="419">
        <v>0</v>
      </c>
      <c r="CE19" s="419">
        <v>0</v>
      </c>
      <c r="CF19" s="419">
        <v>0</v>
      </c>
      <c r="CG19" s="419">
        <v>0</v>
      </c>
      <c r="CH19" s="419">
        <v>0</v>
      </c>
      <c r="CI19" s="419">
        <v>0</v>
      </c>
      <c r="CJ19" s="419">
        <v>0</v>
      </c>
      <c r="CK19" s="419">
        <v>0</v>
      </c>
      <c r="CL19" s="419">
        <v>0</v>
      </c>
      <c r="CM19" s="419">
        <v>0</v>
      </c>
      <c r="CN19" s="419">
        <v>0</v>
      </c>
      <c r="CO19" s="419">
        <v>0</v>
      </c>
      <c r="CP19" s="419">
        <v>0</v>
      </c>
      <c r="CQ19" s="419">
        <v>0</v>
      </c>
      <c r="CR19" s="419">
        <v>0</v>
      </c>
      <c r="CS19" s="419">
        <v>0</v>
      </c>
      <c r="CT19" s="419"/>
      <c r="CU19" s="419"/>
      <c r="CV19" s="419"/>
      <c r="CW19" s="419"/>
      <c r="CX19" s="419"/>
      <c r="CY19" s="419"/>
      <c r="CZ19" s="419"/>
      <c r="DA19" s="419"/>
      <c r="DB19" s="419"/>
      <c r="DC19" s="419"/>
      <c r="DD19" s="419"/>
      <c r="DE19" s="419"/>
      <c r="DF19" s="419"/>
      <c r="DG19" s="419"/>
      <c r="DH19" s="419"/>
      <c r="DI19" s="419"/>
      <c r="DJ19" s="419"/>
      <c r="DK19" s="419"/>
    </row>
    <row r="20" spans="1:115" s="420" customFormat="1" ht="15" hidden="1">
      <c r="A20" s="423" t="s">
        <v>7</v>
      </c>
      <c r="B20" s="423">
        <v>1</v>
      </c>
      <c r="C20" s="418" t="s">
        <v>41</v>
      </c>
      <c r="D20" s="419">
        <v>2443</v>
      </c>
      <c r="E20" s="419">
        <v>2484</v>
      </c>
      <c r="F20" s="419">
        <v>2525</v>
      </c>
      <c r="G20" s="419">
        <v>2567</v>
      </c>
      <c r="H20" s="419">
        <v>2609</v>
      </c>
      <c r="I20" s="419">
        <v>2643</v>
      </c>
      <c r="J20" s="419">
        <v>2677</v>
      </c>
      <c r="K20" s="419">
        <v>2711</v>
      </c>
      <c r="L20" s="419">
        <v>2744</v>
      </c>
      <c r="M20" s="419">
        <v>2777</v>
      </c>
      <c r="N20" s="419">
        <v>2808</v>
      </c>
      <c r="O20" s="419">
        <v>2839</v>
      </c>
      <c r="P20" s="419">
        <v>2870</v>
      </c>
      <c r="Q20" s="419">
        <v>2901</v>
      </c>
      <c r="R20" s="419">
        <v>2931</v>
      </c>
      <c r="S20" s="419">
        <v>2961</v>
      </c>
      <c r="T20" s="419">
        <v>2992</v>
      </c>
      <c r="U20" s="419">
        <v>3021</v>
      </c>
      <c r="V20" s="419">
        <v>3051</v>
      </c>
      <c r="W20" s="419">
        <v>3080</v>
      </c>
      <c r="X20" s="419">
        <v>3109</v>
      </c>
      <c r="Y20" s="419">
        <v>3137</v>
      </c>
      <c r="Z20" s="419">
        <v>3165</v>
      </c>
      <c r="AA20" s="419">
        <v>3192</v>
      </c>
      <c r="AB20" s="419">
        <v>3219</v>
      </c>
      <c r="AC20" s="419">
        <v>3245</v>
      </c>
      <c r="AD20" s="419">
        <v>3270</v>
      </c>
      <c r="AE20" s="419">
        <v>3294</v>
      </c>
      <c r="AF20" s="419">
        <v>3318</v>
      </c>
      <c r="AG20" s="419">
        <v>3341</v>
      </c>
      <c r="AH20" s="419">
        <v>3362</v>
      </c>
      <c r="AI20" s="419">
        <v>3382</v>
      </c>
      <c r="AJ20" s="419">
        <v>3401</v>
      </c>
      <c r="AK20" s="419">
        <v>3418</v>
      </c>
      <c r="AL20" s="419">
        <v>3434</v>
      </c>
      <c r="AM20" s="419">
        <v>3446</v>
      </c>
      <c r="AN20" s="419">
        <v>3456</v>
      </c>
      <c r="AO20" s="419">
        <v>3464</v>
      </c>
      <c r="AP20" s="419">
        <v>3471</v>
      </c>
      <c r="AQ20" s="419">
        <v>3476</v>
      </c>
      <c r="AR20" s="419">
        <v>3479</v>
      </c>
      <c r="AS20" s="419">
        <v>3480</v>
      </c>
      <c r="AT20" s="419">
        <v>3480</v>
      </c>
      <c r="AU20" s="419">
        <v>3477</v>
      </c>
      <c r="AV20" s="419">
        <v>3472</v>
      </c>
      <c r="AW20" s="419">
        <v>3466</v>
      </c>
      <c r="AX20" s="419">
        <v>3457</v>
      </c>
      <c r="AY20" s="419">
        <v>3446</v>
      </c>
      <c r="AZ20" s="419">
        <v>3434</v>
      </c>
      <c r="BA20" s="419">
        <v>3420</v>
      </c>
      <c r="BB20" s="419">
        <v>3403</v>
      </c>
      <c r="BC20" s="419">
        <v>3385</v>
      </c>
      <c r="BD20" s="419">
        <v>3365</v>
      </c>
      <c r="BE20" s="419">
        <v>3343</v>
      </c>
      <c r="BF20" s="419">
        <v>3320</v>
      </c>
      <c r="BG20" s="419">
        <v>3295</v>
      </c>
      <c r="BH20" s="419">
        <v>3268</v>
      </c>
      <c r="BI20" s="419">
        <v>3240</v>
      </c>
      <c r="BJ20" s="419">
        <v>3210</v>
      </c>
      <c r="BK20" s="419">
        <v>3179</v>
      </c>
      <c r="BL20" s="419">
        <v>3146</v>
      </c>
      <c r="BM20" s="419">
        <v>3113</v>
      </c>
      <c r="BN20" s="419">
        <v>3079</v>
      </c>
      <c r="BO20" s="419">
        <v>3043</v>
      </c>
      <c r="BP20" s="419">
        <v>3007</v>
      </c>
      <c r="BQ20" s="419">
        <v>2969</v>
      </c>
      <c r="BR20" s="419">
        <v>2931</v>
      </c>
      <c r="BS20" s="419">
        <v>2894</v>
      </c>
      <c r="BT20" s="419">
        <v>2857</v>
      </c>
      <c r="BU20" s="419">
        <v>2822</v>
      </c>
      <c r="BV20" s="419">
        <v>2793</v>
      </c>
      <c r="BW20" s="419">
        <v>2770</v>
      </c>
      <c r="BX20" s="419">
        <v>2762</v>
      </c>
      <c r="BY20" s="419">
        <v>2780</v>
      </c>
      <c r="BZ20" s="419">
        <v>0</v>
      </c>
      <c r="CA20" s="419">
        <v>0</v>
      </c>
      <c r="CB20" s="419">
        <v>0</v>
      </c>
      <c r="CC20" s="419">
        <v>0</v>
      </c>
      <c r="CD20" s="419">
        <v>0</v>
      </c>
      <c r="CE20" s="419">
        <v>0</v>
      </c>
      <c r="CF20" s="419">
        <v>0</v>
      </c>
      <c r="CG20" s="419">
        <v>0</v>
      </c>
      <c r="CH20" s="419">
        <v>0</v>
      </c>
      <c r="CI20" s="419">
        <v>0</v>
      </c>
      <c r="CJ20" s="419">
        <v>0</v>
      </c>
      <c r="CK20" s="419">
        <v>0</v>
      </c>
      <c r="CL20" s="419">
        <v>0</v>
      </c>
      <c r="CM20" s="419">
        <v>0</v>
      </c>
      <c r="CN20" s="419">
        <v>0</v>
      </c>
      <c r="CO20" s="419">
        <v>0</v>
      </c>
      <c r="CP20" s="419">
        <v>0</v>
      </c>
      <c r="CQ20" s="419">
        <v>0</v>
      </c>
      <c r="CR20" s="419">
        <v>0</v>
      </c>
      <c r="CS20" s="419">
        <v>0</v>
      </c>
      <c r="CT20" s="419"/>
      <c r="CU20" s="419"/>
      <c r="CV20" s="419"/>
      <c r="CW20" s="419"/>
      <c r="CX20" s="419"/>
      <c r="CY20" s="419"/>
      <c r="CZ20" s="419"/>
      <c r="DA20" s="419"/>
      <c r="DB20" s="419"/>
      <c r="DC20" s="419"/>
      <c r="DD20" s="419"/>
      <c r="DE20" s="419"/>
      <c r="DF20" s="419"/>
      <c r="DG20" s="419"/>
      <c r="DH20" s="419"/>
      <c r="DI20" s="419"/>
      <c r="DJ20" s="419"/>
      <c r="DK20" s="419"/>
    </row>
    <row r="21" spans="1:115" s="420" customFormat="1" ht="15" hidden="1">
      <c r="A21" s="423" t="s">
        <v>7</v>
      </c>
      <c r="B21" s="423">
        <v>1</v>
      </c>
      <c r="C21" s="418" t="s">
        <v>42</v>
      </c>
      <c r="D21" s="419">
        <v>2525</v>
      </c>
      <c r="E21" s="419">
        <v>2567</v>
      </c>
      <c r="F21" s="419">
        <v>2609</v>
      </c>
      <c r="G21" s="419">
        <v>2652</v>
      </c>
      <c r="H21" s="419">
        <v>2695</v>
      </c>
      <c r="I21" s="419">
        <v>2730</v>
      </c>
      <c r="J21" s="419">
        <v>2765</v>
      </c>
      <c r="K21" s="419">
        <v>2799</v>
      </c>
      <c r="L21" s="419">
        <v>2833</v>
      </c>
      <c r="M21" s="419">
        <v>2866</v>
      </c>
      <c r="N21" s="419">
        <v>2897</v>
      </c>
      <c r="O21" s="419">
        <v>2929</v>
      </c>
      <c r="P21" s="419">
        <v>2960</v>
      </c>
      <c r="Q21" s="419">
        <v>2991</v>
      </c>
      <c r="R21" s="419">
        <v>3022</v>
      </c>
      <c r="S21" s="419">
        <v>3053</v>
      </c>
      <c r="T21" s="419">
        <v>3083</v>
      </c>
      <c r="U21" s="419">
        <v>3113</v>
      </c>
      <c r="V21" s="419">
        <v>3143</v>
      </c>
      <c r="W21" s="419">
        <v>3172</v>
      </c>
      <c r="X21" s="419">
        <v>3201</v>
      </c>
      <c r="Y21" s="419">
        <v>3229</v>
      </c>
      <c r="Z21" s="419">
        <v>3257</v>
      </c>
      <c r="AA21" s="419">
        <v>3285</v>
      </c>
      <c r="AB21" s="419">
        <v>3311</v>
      </c>
      <c r="AC21" s="419">
        <v>3336</v>
      </c>
      <c r="AD21" s="419">
        <v>3361</v>
      </c>
      <c r="AE21" s="419">
        <v>3386</v>
      </c>
      <c r="AF21" s="419">
        <v>3409</v>
      </c>
      <c r="AG21" s="419">
        <v>3431</v>
      </c>
      <c r="AH21" s="419">
        <v>3451</v>
      </c>
      <c r="AI21" s="419">
        <v>3470</v>
      </c>
      <c r="AJ21" s="419">
        <v>3488</v>
      </c>
      <c r="AK21" s="419">
        <v>3504</v>
      </c>
      <c r="AL21" s="419">
        <v>3516</v>
      </c>
      <c r="AM21" s="419">
        <v>3526</v>
      </c>
      <c r="AN21" s="419">
        <v>3535</v>
      </c>
      <c r="AO21" s="419">
        <v>3542</v>
      </c>
      <c r="AP21" s="419">
        <v>3547</v>
      </c>
      <c r="AQ21" s="419">
        <v>3550</v>
      </c>
      <c r="AR21" s="419">
        <v>3551</v>
      </c>
      <c r="AS21" s="419">
        <v>3551</v>
      </c>
      <c r="AT21" s="419">
        <v>3548</v>
      </c>
      <c r="AU21" s="419">
        <v>3543</v>
      </c>
      <c r="AV21" s="419">
        <v>3537</v>
      </c>
      <c r="AW21" s="419">
        <v>3528</v>
      </c>
      <c r="AX21" s="419">
        <v>3517</v>
      </c>
      <c r="AY21" s="419">
        <v>3504</v>
      </c>
      <c r="AZ21" s="419">
        <v>3489</v>
      </c>
      <c r="BA21" s="419">
        <v>3473</v>
      </c>
      <c r="BB21" s="419">
        <v>3454</v>
      </c>
      <c r="BC21" s="419">
        <v>3434</v>
      </c>
      <c r="BD21" s="419">
        <v>3412</v>
      </c>
      <c r="BE21" s="419">
        <v>3388</v>
      </c>
      <c r="BF21" s="419">
        <v>3363</v>
      </c>
      <c r="BG21" s="419">
        <v>3335</v>
      </c>
      <c r="BH21" s="419">
        <v>3306</v>
      </c>
      <c r="BI21" s="419">
        <v>3275</v>
      </c>
      <c r="BJ21" s="419">
        <v>3244</v>
      </c>
      <c r="BK21" s="419">
        <v>3211</v>
      </c>
      <c r="BL21" s="419">
        <v>3177</v>
      </c>
      <c r="BM21" s="419">
        <v>3142</v>
      </c>
      <c r="BN21" s="419">
        <v>3106</v>
      </c>
      <c r="BO21" s="419">
        <v>3069</v>
      </c>
      <c r="BP21" s="419">
        <v>3031</v>
      </c>
      <c r="BQ21" s="419">
        <v>2993</v>
      </c>
      <c r="BR21" s="419">
        <v>2955</v>
      </c>
      <c r="BS21" s="419">
        <v>2919</v>
      </c>
      <c r="BT21" s="419">
        <v>2886</v>
      </c>
      <c r="BU21" s="419">
        <v>2860</v>
      </c>
      <c r="BV21" s="419">
        <v>2844</v>
      </c>
      <c r="BW21" s="419">
        <v>2853</v>
      </c>
      <c r="BX21" s="419">
        <v>2872</v>
      </c>
      <c r="BY21" s="419">
        <v>0</v>
      </c>
      <c r="BZ21" s="419">
        <v>0</v>
      </c>
      <c r="CA21" s="419">
        <v>0</v>
      </c>
      <c r="CB21" s="419">
        <v>0</v>
      </c>
      <c r="CC21" s="419">
        <v>0</v>
      </c>
      <c r="CD21" s="419">
        <v>0</v>
      </c>
      <c r="CE21" s="419">
        <v>0</v>
      </c>
      <c r="CF21" s="419">
        <v>0</v>
      </c>
      <c r="CG21" s="419">
        <v>0</v>
      </c>
      <c r="CH21" s="419">
        <v>0</v>
      </c>
      <c r="CI21" s="419">
        <v>0</v>
      </c>
      <c r="CJ21" s="419">
        <v>0</v>
      </c>
      <c r="CK21" s="419">
        <v>0</v>
      </c>
      <c r="CL21" s="419">
        <v>0</v>
      </c>
      <c r="CM21" s="419">
        <v>0</v>
      </c>
      <c r="CN21" s="419">
        <v>0</v>
      </c>
      <c r="CO21" s="419">
        <v>0</v>
      </c>
      <c r="CP21" s="419">
        <v>0</v>
      </c>
      <c r="CQ21" s="419">
        <v>0</v>
      </c>
      <c r="CR21" s="419">
        <v>0</v>
      </c>
      <c r="CS21" s="419">
        <v>0</v>
      </c>
      <c r="CT21" s="419"/>
      <c r="CU21" s="419"/>
      <c r="CV21" s="419"/>
      <c r="CW21" s="419"/>
      <c r="CX21" s="419"/>
      <c r="CY21" s="419"/>
      <c r="CZ21" s="419"/>
      <c r="DA21" s="419"/>
      <c r="DB21" s="419"/>
      <c r="DC21" s="419"/>
      <c r="DD21" s="419"/>
      <c r="DE21" s="419"/>
      <c r="DF21" s="419"/>
      <c r="DG21" s="419"/>
      <c r="DH21" s="419"/>
      <c r="DI21" s="419"/>
      <c r="DJ21" s="419"/>
      <c r="DK21" s="419"/>
    </row>
    <row r="22" spans="1:115" s="420" customFormat="1" ht="15" hidden="1">
      <c r="A22" s="423" t="s">
        <v>7</v>
      </c>
      <c r="B22" s="423">
        <v>1</v>
      </c>
      <c r="C22" s="418" t="s">
        <v>43</v>
      </c>
      <c r="D22" s="419">
        <v>2609</v>
      </c>
      <c r="E22" s="419">
        <v>2652</v>
      </c>
      <c r="F22" s="419">
        <v>2695</v>
      </c>
      <c r="G22" s="419">
        <v>2739</v>
      </c>
      <c r="H22" s="419">
        <v>2784</v>
      </c>
      <c r="I22" s="419">
        <v>2820</v>
      </c>
      <c r="J22" s="419">
        <v>2855</v>
      </c>
      <c r="K22" s="419">
        <v>2890</v>
      </c>
      <c r="L22" s="419">
        <v>2924</v>
      </c>
      <c r="M22" s="419">
        <v>2956</v>
      </c>
      <c r="N22" s="419">
        <v>2989</v>
      </c>
      <c r="O22" s="419">
        <v>3020</v>
      </c>
      <c r="P22" s="419">
        <v>3052</v>
      </c>
      <c r="Q22" s="419">
        <v>3084</v>
      </c>
      <c r="R22" s="419">
        <v>3115</v>
      </c>
      <c r="S22" s="419">
        <v>3146</v>
      </c>
      <c r="T22" s="419">
        <v>3177</v>
      </c>
      <c r="U22" s="419">
        <v>3208</v>
      </c>
      <c r="V22" s="419">
        <v>3237</v>
      </c>
      <c r="W22" s="419">
        <v>3266</v>
      </c>
      <c r="X22" s="419">
        <v>3295</v>
      </c>
      <c r="Y22" s="419">
        <v>3324</v>
      </c>
      <c r="Z22" s="419">
        <v>3352</v>
      </c>
      <c r="AA22" s="419">
        <v>3379</v>
      </c>
      <c r="AB22" s="419">
        <v>3405</v>
      </c>
      <c r="AC22" s="419">
        <v>3430</v>
      </c>
      <c r="AD22" s="419">
        <v>3455</v>
      </c>
      <c r="AE22" s="419">
        <v>3479</v>
      </c>
      <c r="AF22" s="419">
        <v>3501</v>
      </c>
      <c r="AG22" s="419">
        <v>3522</v>
      </c>
      <c r="AH22" s="419">
        <v>3541</v>
      </c>
      <c r="AI22" s="419">
        <v>3559</v>
      </c>
      <c r="AJ22" s="419">
        <v>3576</v>
      </c>
      <c r="AK22" s="419">
        <v>3588</v>
      </c>
      <c r="AL22" s="419">
        <v>3598</v>
      </c>
      <c r="AM22" s="419">
        <v>3607</v>
      </c>
      <c r="AN22" s="419">
        <v>3614</v>
      </c>
      <c r="AO22" s="419">
        <v>3619</v>
      </c>
      <c r="AP22" s="419">
        <v>3623</v>
      </c>
      <c r="AQ22" s="419">
        <v>3624</v>
      </c>
      <c r="AR22" s="419">
        <v>3624</v>
      </c>
      <c r="AS22" s="419">
        <v>3621</v>
      </c>
      <c r="AT22" s="419">
        <v>3616</v>
      </c>
      <c r="AU22" s="419">
        <v>3609</v>
      </c>
      <c r="AV22" s="419">
        <v>3600</v>
      </c>
      <c r="AW22" s="419">
        <v>3589</v>
      </c>
      <c r="AX22" s="419">
        <v>3576</v>
      </c>
      <c r="AY22" s="419">
        <v>3561</v>
      </c>
      <c r="AZ22" s="419">
        <v>3544</v>
      </c>
      <c r="BA22" s="419">
        <v>3525</v>
      </c>
      <c r="BB22" s="419">
        <v>3504</v>
      </c>
      <c r="BC22" s="419">
        <v>3482</v>
      </c>
      <c r="BD22" s="419">
        <v>3457</v>
      </c>
      <c r="BE22" s="419">
        <v>3431</v>
      </c>
      <c r="BF22" s="419">
        <v>3403</v>
      </c>
      <c r="BG22" s="419">
        <v>3374</v>
      </c>
      <c r="BH22" s="419">
        <v>3343</v>
      </c>
      <c r="BI22" s="419">
        <v>3310</v>
      </c>
      <c r="BJ22" s="419">
        <v>3277</v>
      </c>
      <c r="BK22" s="419">
        <v>3242</v>
      </c>
      <c r="BL22" s="419">
        <v>3207</v>
      </c>
      <c r="BM22" s="419">
        <v>3170</v>
      </c>
      <c r="BN22" s="419">
        <v>3133</v>
      </c>
      <c r="BO22" s="419">
        <v>3095</v>
      </c>
      <c r="BP22" s="419">
        <v>3057</v>
      </c>
      <c r="BQ22" s="419">
        <v>3020</v>
      </c>
      <c r="BR22" s="419">
        <v>2986</v>
      </c>
      <c r="BS22" s="419">
        <v>2956</v>
      </c>
      <c r="BT22" s="419">
        <v>2936</v>
      </c>
      <c r="BU22" s="419">
        <v>2934</v>
      </c>
      <c r="BV22" s="419">
        <v>2947</v>
      </c>
      <c r="BW22" s="419">
        <v>2966</v>
      </c>
      <c r="BX22" s="419">
        <v>0</v>
      </c>
      <c r="BY22" s="419">
        <v>0</v>
      </c>
      <c r="BZ22" s="419">
        <v>0</v>
      </c>
      <c r="CA22" s="419">
        <v>0</v>
      </c>
      <c r="CB22" s="419">
        <v>0</v>
      </c>
      <c r="CC22" s="419">
        <v>0</v>
      </c>
      <c r="CD22" s="419">
        <v>0</v>
      </c>
      <c r="CE22" s="419">
        <v>0</v>
      </c>
      <c r="CF22" s="419">
        <v>0</v>
      </c>
      <c r="CG22" s="419">
        <v>0</v>
      </c>
      <c r="CH22" s="419">
        <v>0</v>
      </c>
      <c r="CI22" s="419">
        <v>0</v>
      </c>
      <c r="CJ22" s="419">
        <v>0</v>
      </c>
      <c r="CK22" s="419">
        <v>0</v>
      </c>
      <c r="CL22" s="419">
        <v>0</v>
      </c>
      <c r="CM22" s="419">
        <v>0</v>
      </c>
      <c r="CN22" s="419">
        <v>0</v>
      </c>
      <c r="CO22" s="419">
        <v>0</v>
      </c>
      <c r="CP22" s="419">
        <v>0</v>
      </c>
      <c r="CQ22" s="419">
        <v>0</v>
      </c>
      <c r="CR22" s="419">
        <v>0</v>
      </c>
      <c r="CS22" s="419">
        <v>0</v>
      </c>
      <c r="CT22" s="419"/>
      <c r="CU22" s="419"/>
      <c r="CV22" s="419"/>
      <c r="CW22" s="419"/>
      <c r="CX22" s="419"/>
      <c r="CY22" s="419"/>
      <c r="CZ22" s="419"/>
      <c r="DA22" s="419"/>
      <c r="DB22" s="419"/>
      <c r="DC22" s="419"/>
      <c r="DD22" s="419"/>
      <c r="DE22" s="419"/>
      <c r="DF22" s="419"/>
      <c r="DG22" s="419"/>
      <c r="DH22" s="419"/>
      <c r="DI22" s="419"/>
      <c r="DJ22" s="419"/>
      <c r="DK22" s="419"/>
    </row>
    <row r="23" spans="1:115" s="420" customFormat="1" ht="15" hidden="1">
      <c r="A23" s="423" t="s">
        <v>7</v>
      </c>
      <c r="B23" s="423">
        <v>1</v>
      </c>
      <c r="C23" s="418" t="s">
        <v>44</v>
      </c>
      <c r="D23" s="419">
        <v>2694</v>
      </c>
      <c r="E23" s="419">
        <v>2738</v>
      </c>
      <c r="F23" s="419">
        <v>2783</v>
      </c>
      <c r="G23" s="419">
        <v>2829</v>
      </c>
      <c r="H23" s="419">
        <v>2875</v>
      </c>
      <c r="I23" s="419">
        <v>2912</v>
      </c>
      <c r="J23" s="419">
        <v>2948</v>
      </c>
      <c r="K23" s="419">
        <v>2982</v>
      </c>
      <c r="L23" s="419">
        <v>3016</v>
      </c>
      <c r="M23" s="419">
        <v>3050</v>
      </c>
      <c r="N23" s="419">
        <v>3082</v>
      </c>
      <c r="O23" s="419">
        <v>3114</v>
      </c>
      <c r="P23" s="419">
        <v>3147</v>
      </c>
      <c r="Q23" s="419">
        <v>3179</v>
      </c>
      <c r="R23" s="419">
        <v>3210</v>
      </c>
      <c r="S23" s="419">
        <v>3242</v>
      </c>
      <c r="T23" s="419">
        <v>3273</v>
      </c>
      <c r="U23" s="419">
        <v>3303</v>
      </c>
      <c r="V23" s="419">
        <v>3333</v>
      </c>
      <c r="W23" s="419">
        <v>3363</v>
      </c>
      <c r="X23" s="419">
        <v>3392</v>
      </c>
      <c r="Y23" s="419">
        <v>3421</v>
      </c>
      <c r="Z23" s="419">
        <v>3448</v>
      </c>
      <c r="AA23" s="419">
        <v>3474</v>
      </c>
      <c r="AB23" s="419">
        <v>3500</v>
      </c>
      <c r="AC23" s="419">
        <v>3526</v>
      </c>
      <c r="AD23" s="419">
        <v>3550</v>
      </c>
      <c r="AE23" s="419">
        <v>3572</v>
      </c>
      <c r="AF23" s="419">
        <v>3594</v>
      </c>
      <c r="AG23" s="419">
        <v>3614</v>
      </c>
      <c r="AH23" s="419">
        <v>3632</v>
      </c>
      <c r="AI23" s="419">
        <v>3649</v>
      </c>
      <c r="AJ23" s="419">
        <v>3661</v>
      </c>
      <c r="AK23" s="419">
        <v>3672</v>
      </c>
      <c r="AL23" s="419">
        <v>3681</v>
      </c>
      <c r="AM23" s="419">
        <v>3688</v>
      </c>
      <c r="AN23" s="419">
        <v>3693</v>
      </c>
      <c r="AO23" s="419">
        <v>3697</v>
      </c>
      <c r="AP23" s="419">
        <v>3698</v>
      </c>
      <c r="AQ23" s="419">
        <v>3698</v>
      </c>
      <c r="AR23" s="419">
        <v>3695</v>
      </c>
      <c r="AS23" s="419">
        <v>3690</v>
      </c>
      <c r="AT23" s="419">
        <v>3683</v>
      </c>
      <c r="AU23" s="419">
        <v>3674</v>
      </c>
      <c r="AV23" s="419">
        <v>3662</v>
      </c>
      <c r="AW23" s="419">
        <v>3649</v>
      </c>
      <c r="AX23" s="419">
        <v>3634</v>
      </c>
      <c r="AY23" s="419">
        <v>3616</v>
      </c>
      <c r="AZ23" s="419">
        <v>3597</v>
      </c>
      <c r="BA23" s="419">
        <v>3576</v>
      </c>
      <c r="BB23" s="419">
        <v>3553</v>
      </c>
      <c r="BC23" s="419">
        <v>3528</v>
      </c>
      <c r="BD23" s="419">
        <v>3502</v>
      </c>
      <c r="BE23" s="419">
        <v>3473</v>
      </c>
      <c r="BF23" s="419">
        <v>3443</v>
      </c>
      <c r="BG23" s="419">
        <v>3411</v>
      </c>
      <c r="BH23" s="419">
        <v>3378</v>
      </c>
      <c r="BI23" s="419">
        <v>3344</v>
      </c>
      <c r="BJ23" s="419">
        <v>3309</v>
      </c>
      <c r="BK23" s="419">
        <v>3273</v>
      </c>
      <c r="BL23" s="419">
        <v>3236</v>
      </c>
      <c r="BM23" s="419">
        <v>3199</v>
      </c>
      <c r="BN23" s="419">
        <v>3161</v>
      </c>
      <c r="BO23" s="419">
        <v>3123</v>
      </c>
      <c r="BP23" s="419">
        <v>3087</v>
      </c>
      <c r="BQ23" s="419">
        <v>3055</v>
      </c>
      <c r="BR23" s="419">
        <v>3029</v>
      </c>
      <c r="BS23" s="419">
        <v>3017</v>
      </c>
      <c r="BT23" s="419">
        <v>3029</v>
      </c>
      <c r="BU23" s="419">
        <v>3042</v>
      </c>
      <c r="BV23" s="419">
        <v>3061</v>
      </c>
      <c r="BW23" s="419">
        <v>0</v>
      </c>
      <c r="BX23" s="419">
        <v>0</v>
      </c>
      <c r="BY23" s="419">
        <v>0</v>
      </c>
      <c r="BZ23" s="419">
        <v>0</v>
      </c>
      <c r="CA23" s="419">
        <v>0</v>
      </c>
      <c r="CB23" s="419">
        <v>0</v>
      </c>
      <c r="CC23" s="419">
        <v>0</v>
      </c>
      <c r="CD23" s="419">
        <v>0</v>
      </c>
      <c r="CE23" s="419">
        <v>0</v>
      </c>
      <c r="CF23" s="419">
        <v>0</v>
      </c>
      <c r="CG23" s="419">
        <v>0</v>
      </c>
      <c r="CH23" s="419">
        <v>0</v>
      </c>
      <c r="CI23" s="419">
        <v>0</v>
      </c>
      <c r="CJ23" s="419">
        <v>0</v>
      </c>
      <c r="CK23" s="419">
        <v>0</v>
      </c>
      <c r="CL23" s="419">
        <v>0</v>
      </c>
      <c r="CM23" s="419">
        <v>0</v>
      </c>
      <c r="CN23" s="419">
        <v>0</v>
      </c>
      <c r="CO23" s="419">
        <v>0</v>
      </c>
      <c r="CP23" s="419">
        <v>0</v>
      </c>
      <c r="CQ23" s="419">
        <v>0</v>
      </c>
      <c r="CR23" s="419">
        <v>0</v>
      </c>
      <c r="CS23" s="419">
        <v>0</v>
      </c>
      <c r="CT23" s="419"/>
      <c r="CU23" s="419"/>
      <c r="CV23" s="419"/>
      <c r="CW23" s="419"/>
      <c r="CX23" s="419"/>
      <c r="CY23" s="419"/>
      <c r="CZ23" s="419"/>
      <c r="DA23" s="419"/>
      <c r="DB23" s="419"/>
      <c r="DC23" s="419"/>
      <c r="DD23" s="419"/>
      <c r="DE23" s="419"/>
      <c r="DF23" s="419"/>
      <c r="DG23" s="419"/>
      <c r="DH23" s="419"/>
      <c r="DI23" s="419"/>
      <c r="DJ23" s="419"/>
      <c r="DK23" s="419"/>
    </row>
    <row r="24" spans="1:115" s="420" customFormat="1" ht="15" hidden="1">
      <c r="A24" s="423" t="s">
        <v>7</v>
      </c>
      <c r="B24" s="423">
        <v>1</v>
      </c>
      <c r="C24" s="418" t="s">
        <v>45</v>
      </c>
      <c r="D24" s="419">
        <v>2782</v>
      </c>
      <c r="E24" s="419">
        <v>2827</v>
      </c>
      <c r="F24" s="419">
        <v>2874</v>
      </c>
      <c r="G24" s="419">
        <v>2921</v>
      </c>
      <c r="H24" s="419">
        <v>2969</v>
      </c>
      <c r="I24" s="419">
        <v>3006</v>
      </c>
      <c r="J24" s="419">
        <v>3042</v>
      </c>
      <c r="K24" s="419">
        <v>3077</v>
      </c>
      <c r="L24" s="419">
        <v>3111</v>
      </c>
      <c r="M24" s="419">
        <v>3145</v>
      </c>
      <c r="N24" s="419">
        <v>3178</v>
      </c>
      <c r="O24" s="419">
        <v>3211</v>
      </c>
      <c r="P24" s="419">
        <v>3244</v>
      </c>
      <c r="Q24" s="419">
        <v>3276</v>
      </c>
      <c r="R24" s="419">
        <v>3308</v>
      </c>
      <c r="S24" s="419">
        <v>3340</v>
      </c>
      <c r="T24" s="419">
        <v>3371</v>
      </c>
      <c r="U24" s="419">
        <v>3401</v>
      </c>
      <c r="V24" s="419">
        <v>3432</v>
      </c>
      <c r="W24" s="419">
        <v>3461</v>
      </c>
      <c r="X24" s="419">
        <v>3491</v>
      </c>
      <c r="Y24" s="419">
        <v>3518</v>
      </c>
      <c r="Z24" s="419">
        <v>3545</v>
      </c>
      <c r="AA24" s="419">
        <v>3572</v>
      </c>
      <c r="AB24" s="419">
        <v>3598</v>
      </c>
      <c r="AC24" s="419">
        <v>3623</v>
      </c>
      <c r="AD24" s="419">
        <v>3646</v>
      </c>
      <c r="AE24" s="419">
        <v>3667</v>
      </c>
      <c r="AF24" s="419">
        <v>3687</v>
      </c>
      <c r="AG24" s="419">
        <v>3706</v>
      </c>
      <c r="AH24" s="419">
        <v>3723</v>
      </c>
      <c r="AI24" s="419">
        <v>3736</v>
      </c>
      <c r="AJ24" s="419">
        <v>3747</v>
      </c>
      <c r="AK24" s="419">
        <v>3756</v>
      </c>
      <c r="AL24" s="419">
        <v>3764</v>
      </c>
      <c r="AM24" s="419">
        <v>3769</v>
      </c>
      <c r="AN24" s="419">
        <v>3772</v>
      </c>
      <c r="AO24" s="419">
        <v>3774</v>
      </c>
      <c r="AP24" s="419">
        <v>3773</v>
      </c>
      <c r="AQ24" s="419">
        <v>3771</v>
      </c>
      <c r="AR24" s="419">
        <v>3766</v>
      </c>
      <c r="AS24" s="419">
        <v>3758</v>
      </c>
      <c r="AT24" s="419">
        <v>3749</v>
      </c>
      <c r="AU24" s="419">
        <v>3737</v>
      </c>
      <c r="AV24" s="419">
        <v>3724</v>
      </c>
      <c r="AW24" s="419">
        <v>3708</v>
      </c>
      <c r="AX24" s="419">
        <v>3691</v>
      </c>
      <c r="AY24" s="419">
        <v>3671</v>
      </c>
      <c r="AZ24" s="419">
        <v>3649</v>
      </c>
      <c r="BA24" s="419">
        <v>3626</v>
      </c>
      <c r="BB24" s="419">
        <v>3601</v>
      </c>
      <c r="BC24" s="419">
        <v>3574</v>
      </c>
      <c r="BD24" s="419">
        <v>3544</v>
      </c>
      <c r="BE24" s="419">
        <v>3514</v>
      </c>
      <c r="BF24" s="419">
        <v>3482</v>
      </c>
      <c r="BG24" s="419">
        <v>3448</v>
      </c>
      <c r="BH24" s="419">
        <v>3414</v>
      </c>
      <c r="BI24" s="419">
        <v>3378</v>
      </c>
      <c r="BJ24" s="419">
        <v>3342</v>
      </c>
      <c r="BK24" s="419">
        <v>3304</v>
      </c>
      <c r="BL24" s="419">
        <v>3267</v>
      </c>
      <c r="BM24" s="419">
        <v>3229</v>
      </c>
      <c r="BN24" s="419">
        <v>3193</v>
      </c>
      <c r="BO24" s="419">
        <v>3159</v>
      </c>
      <c r="BP24" s="419">
        <v>3130</v>
      </c>
      <c r="BQ24" s="419">
        <v>3112</v>
      </c>
      <c r="BR24" s="419">
        <v>3114</v>
      </c>
      <c r="BS24" s="419">
        <v>3125</v>
      </c>
      <c r="BT24" s="419">
        <v>3139</v>
      </c>
      <c r="BU24" s="419">
        <v>3159</v>
      </c>
      <c r="BV24" s="419">
        <v>0</v>
      </c>
      <c r="BW24" s="419">
        <v>0</v>
      </c>
      <c r="BX24" s="419">
        <v>0</v>
      </c>
      <c r="BY24" s="419">
        <v>0</v>
      </c>
      <c r="BZ24" s="419">
        <v>0</v>
      </c>
      <c r="CA24" s="419">
        <v>0</v>
      </c>
      <c r="CB24" s="419">
        <v>0</v>
      </c>
      <c r="CC24" s="419">
        <v>0</v>
      </c>
      <c r="CD24" s="419">
        <v>0</v>
      </c>
      <c r="CE24" s="419">
        <v>0</v>
      </c>
      <c r="CF24" s="419">
        <v>0</v>
      </c>
      <c r="CG24" s="419">
        <v>0</v>
      </c>
      <c r="CH24" s="419">
        <v>0</v>
      </c>
      <c r="CI24" s="419">
        <v>0</v>
      </c>
      <c r="CJ24" s="419">
        <v>0</v>
      </c>
      <c r="CK24" s="419">
        <v>0</v>
      </c>
      <c r="CL24" s="419">
        <v>0</v>
      </c>
      <c r="CM24" s="419">
        <v>0</v>
      </c>
      <c r="CN24" s="419">
        <v>0</v>
      </c>
      <c r="CO24" s="419">
        <v>0</v>
      </c>
      <c r="CP24" s="419">
        <v>0</v>
      </c>
      <c r="CQ24" s="419">
        <v>0</v>
      </c>
      <c r="CR24" s="419">
        <v>0</v>
      </c>
      <c r="CS24" s="419">
        <v>0</v>
      </c>
      <c r="CT24" s="419"/>
      <c r="CU24" s="419"/>
      <c r="CV24" s="419"/>
      <c r="CW24" s="419"/>
      <c r="CX24" s="419"/>
      <c r="CY24" s="419"/>
      <c r="CZ24" s="419"/>
      <c r="DA24" s="419"/>
      <c r="DB24" s="419"/>
      <c r="DC24" s="419"/>
      <c r="DD24" s="419"/>
      <c r="DE24" s="419"/>
      <c r="DF24" s="419"/>
      <c r="DG24" s="419"/>
      <c r="DH24" s="419"/>
      <c r="DI24" s="419"/>
      <c r="DJ24" s="419"/>
      <c r="DK24" s="419"/>
    </row>
    <row r="25" spans="1:115" s="420" customFormat="1" ht="15" hidden="1">
      <c r="A25" s="423" t="s">
        <v>7</v>
      </c>
      <c r="B25" s="423">
        <v>1</v>
      </c>
      <c r="C25" s="418" t="s">
        <v>46</v>
      </c>
      <c r="D25" s="419">
        <v>2872</v>
      </c>
      <c r="E25" s="419">
        <v>2919</v>
      </c>
      <c r="F25" s="419">
        <v>2967</v>
      </c>
      <c r="G25" s="419">
        <v>3016</v>
      </c>
      <c r="H25" s="419">
        <v>3065</v>
      </c>
      <c r="I25" s="419">
        <v>3102</v>
      </c>
      <c r="J25" s="419">
        <v>3138</v>
      </c>
      <c r="K25" s="419">
        <v>3174</v>
      </c>
      <c r="L25" s="419">
        <v>3209</v>
      </c>
      <c r="M25" s="419">
        <v>3243</v>
      </c>
      <c r="N25" s="419">
        <v>3277</v>
      </c>
      <c r="O25" s="419">
        <v>3310</v>
      </c>
      <c r="P25" s="419">
        <v>3343</v>
      </c>
      <c r="Q25" s="419">
        <v>3376</v>
      </c>
      <c r="R25" s="419">
        <v>3408</v>
      </c>
      <c r="S25" s="419">
        <v>3440</v>
      </c>
      <c r="T25" s="419">
        <v>3471</v>
      </c>
      <c r="U25" s="419">
        <v>3502</v>
      </c>
      <c r="V25" s="419">
        <v>3532</v>
      </c>
      <c r="W25" s="419">
        <v>3562</v>
      </c>
      <c r="X25" s="419">
        <v>3590</v>
      </c>
      <c r="Y25" s="419">
        <v>3618</v>
      </c>
      <c r="Z25" s="419">
        <v>3645</v>
      </c>
      <c r="AA25" s="419">
        <v>3671</v>
      </c>
      <c r="AB25" s="419">
        <v>3697</v>
      </c>
      <c r="AC25" s="419">
        <v>3720</v>
      </c>
      <c r="AD25" s="419">
        <v>3742</v>
      </c>
      <c r="AE25" s="419">
        <v>3763</v>
      </c>
      <c r="AF25" s="419">
        <v>3782</v>
      </c>
      <c r="AG25" s="419">
        <v>3800</v>
      </c>
      <c r="AH25" s="419">
        <v>3813</v>
      </c>
      <c r="AI25" s="419">
        <v>3824</v>
      </c>
      <c r="AJ25" s="419">
        <v>3833</v>
      </c>
      <c r="AK25" s="419">
        <v>3841</v>
      </c>
      <c r="AL25" s="419">
        <v>3846</v>
      </c>
      <c r="AM25" s="419">
        <v>3850</v>
      </c>
      <c r="AN25" s="419">
        <v>3851</v>
      </c>
      <c r="AO25" s="419">
        <v>3851</v>
      </c>
      <c r="AP25" s="419">
        <v>3848</v>
      </c>
      <c r="AQ25" s="419">
        <v>3843</v>
      </c>
      <c r="AR25" s="419">
        <v>3835</v>
      </c>
      <c r="AS25" s="419">
        <v>3826</v>
      </c>
      <c r="AT25" s="419">
        <v>3814</v>
      </c>
      <c r="AU25" s="419">
        <v>3800</v>
      </c>
      <c r="AV25" s="419">
        <v>3784</v>
      </c>
      <c r="AW25" s="419">
        <v>3766</v>
      </c>
      <c r="AX25" s="419">
        <v>3746</v>
      </c>
      <c r="AY25" s="419">
        <v>3724</v>
      </c>
      <c r="AZ25" s="419">
        <v>3700</v>
      </c>
      <c r="BA25" s="419">
        <v>3675</v>
      </c>
      <c r="BB25" s="419">
        <v>3647</v>
      </c>
      <c r="BC25" s="419">
        <v>3618</v>
      </c>
      <c r="BD25" s="419">
        <v>3586</v>
      </c>
      <c r="BE25" s="419">
        <v>3554</v>
      </c>
      <c r="BF25" s="419">
        <v>3520</v>
      </c>
      <c r="BG25" s="419">
        <v>3485</v>
      </c>
      <c r="BH25" s="419">
        <v>3449</v>
      </c>
      <c r="BI25" s="419">
        <v>3412</v>
      </c>
      <c r="BJ25" s="419">
        <v>3375</v>
      </c>
      <c r="BK25" s="419">
        <v>3337</v>
      </c>
      <c r="BL25" s="419">
        <v>3301</v>
      </c>
      <c r="BM25" s="419">
        <v>3265</v>
      </c>
      <c r="BN25" s="419">
        <v>3234</v>
      </c>
      <c r="BO25" s="419">
        <v>3211</v>
      </c>
      <c r="BP25" s="419">
        <v>3202</v>
      </c>
      <c r="BQ25" s="419">
        <v>3214</v>
      </c>
      <c r="BR25" s="419">
        <v>3226</v>
      </c>
      <c r="BS25" s="419">
        <v>3240</v>
      </c>
      <c r="BT25" s="419">
        <v>3261</v>
      </c>
      <c r="BU25" s="419">
        <v>0</v>
      </c>
      <c r="BV25" s="419">
        <v>0</v>
      </c>
      <c r="BW25" s="419">
        <v>0</v>
      </c>
      <c r="BX25" s="419">
        <v>0</v>
      </c>
      <c r="BY25" s="419">
        <v>0</v>
      </c>
      <c r="BZ25" s="419">
        <v>0</v>
      </c>
      <c r="CA25" s="419">
        <v>0</v>
      </c>
      <c r="CB25" s="419">
        <v>0</v>
      </c>
      <c r="CC25" s="419">
        <v>0</v>
      </c>
      <c r="CD25" s="419">
        <v>0</v>
      </c>
      <c r="CE25" s="419">
        <v>0</v>
      </c>
      <c r="CF25" s="419">
        <v>0</v>
      </c>
      <c r="CG25" s="419">
        <v>0</v>
      </c>
      <c r="CH25" s="419">
        <v>0</v>
      </c>
      <c r="CI25" s="419">
        <v>0</v>
      </c>
      <c r="CJ25" s="419">
        <v>0</v>
      </c>
      <c r="CK25" s="419">
        <v>0</v>
      </c>
      <c r="CL25" s="419">
        <v>0</v>
      </c>
      <c r="CM25" s="419">
        <v>0</v>
      </c>
      <c r="CN25" s="419">
        <v>0</v>
      </c>
      <c r="CO25" s="419">
        <v>0</v>
      </c>
      <c r="CP25" s="419">
        <v>0</v>
      </c>
      <c r="CQ25" s="419">
        <v>0</v>
      </c>
      <c r="CR25" s="419">
        <v>0</v>
      </c>
      <c r="CS25" s="419">
        <v>0</v>
      </c>
      <c r="CT25" s="419"/>
      <c r="CU25" s="419"/>
      <c r="CV25" s="419"/>
      <c r="CW25" s="419"/>
      <c r="CX25" s="419"/>
      <c r="CY25" s="419"/>
      <c r="CZ25" s="419"/>
      <c r="DA25" s="419"/>
      <c r="DB25" s="419"/>
      <c r="DC25" s="419"/>
      <c r="DD25" s="419"/>
      <c r="DE25" s="419"/>
      <c r="DF25" s="419"/>
      <c r="DG25" s="419"/>
      <c r="DH25" s="419"/>
      <c r="DI25" s="419"/>
      <c r="DJ25" s="419"/>
      <c r="DK25" s="419"/>
    </row>
    <row r="26" spans="1:115" s="420" customFormat="1" ht="15" hidden="1">
      <c r="A26" s="423" t="s">
        <v>7</v>
      </c>
      <c r="B26" s="423">
        <v>1</v>
      </c>
      <c r="C26" s="418" t="s">
        <v>47</v>
      </c>
      <c r="D26" s="419">
        <v>2965</v>
      </c>
      <c r="E26" s="419">
        <v>3013</v>
      </c>
      <c r="F26" s="419">
        <v>3062</v>
      </c>
      <c r="G26" s="419">
        <v>3112</v>
      </c>
      <c r="H26" s="419">
        <v>3162</v>
      </c>
      <c r="I26" s="419">
        <v>3200</v>
      </c>
      <c r="J26" s="419">
        <v>3237</v>
      </c>
      <c r="K26" s="419">
        <v>3273</v>
      </c>
      <c r="L26" s="419">
        <v>3309</v>
      </c>
      <c r="M26" s="419">
        <v>3344</v>
      </c>
      <c r="N26" s="419">
        <v>3378</v>
      </c>
      <c r="O26" s="419">
        <v>3412</v>
      </c>
      <c r="P26" s="419">
        <v>3445</v>
      </c>
      <c r="Q26" s="419">
        <v>3478</v>
      </c>
      <c r="R26" s="419">
        <v>3510</v>
      </c>
      <c r="S26" s="419">
        <v>3542</v>
      </c>
      <c r="T26" s="419">
        <v>3573</v>
      </c>
      <c r="U26" s="419">
        <v>3604</v>
      </c>
      <c r="V26" s="419">
        <v>3635</v>
      </c>
      <c r="W26" s="419">
        <v>3664</v>
      </c>
      <c r="X26" s="419">
        <v>3692</v>
      </c>
      <c r="Y26" s="419">
        <v>3720</v>
      </c>
      <c r="Z26" s="419">
        <v>3747</v>
      </c>
      <c r="AA26" s="419">
        <v>3773</v>
      </c>
      <c r="AB26" s="419">
        <v>3796</v>
      </c>
      <c r="AC26" s="419">
        <v>3819</v>
      </c>
      <c r="AD26" s="419">
        <v>3840</v>
      </c>
      <c r="AE26" s="419">
        <v>3860</v>
      </c>
      <c r="AF26" s="419">
        <v>3878</v>
      </c>
      <c r="AG26" s="419">
        <v>3891</v>
      </c>
      <c r="AH26" s="419">
        <v>3902</v>
      </c>
      <c r="AI26" s="419">
        <v>3912</v>
      </c>
      <c r="AJ26" s="419">
        <v>3919</v>
      </c>
      <c r="AK26" s="419">
        <v>3925</v>
      </c>
      <c r="AL26" s="419">
        <v>3929</v>
      </c>
      <c r="AM26" s="419">
        <v>3930</v>
      </c>
      <c r="AN26" s="419">
        <v>3930</v>
      </c>
      <c r="AO26" s="419">
        <v>3927</v>
      </c>
      <c r="AP26" s="419">
        <v>3922</v>
      </c>
      <c r="AQ26" s="419">
        <v>3914</v>
      </c>
      <c r="AR26" s="419">
        <v>3904</v>
      </c>
      <c r="AS26" s="419">
        <v>3892</v>
      </c>
      <c r="AT26" s="419">
        <v>3878</v>
      </c>
      <c r="AU26" s="419">
        <v>3862</v>
      </c>
      <c r="AV26" s="419">
        <v>3844</v>
      </c>
      <c r="AW26" s="419">
        <v>3823</v>
      </c>
      <c r="AX26" s="419">
        <v>3801</v>
      </c>
      <c r="AY26" s="419">
        <v>3776</v>
      </c>
      <c r="AZ26" s="419">
        <v>3751</v>
      </c>
      <c r="BA26" s="419">
        <v>3723</v>
      </c>
      <c r="BB26" s="419">
        <v>3692</v>
      </c>
      <c r="BC26" s="419">
        <v>3661</v>
      </c>
      <c r="BD26" s="419">
        <v>3628</v>
      </c>
      <c r="BE26" s="419">
        <v>3593</v>
      </c>
      <c r="BF26" s="419">
        <v>3558</v>
      </c>
      <c r="BG26" s="419">
        <v>3522</v>
      </c>
      <c r="BH26" s="419">
        <v>3485</v>
      </c>
      <c r="BI26" s="419">
        <v>3448</v>
      </c>
      <c r="BJ26" s="419">
        <v>3411</v>
      </c>
      <c r="BK26" s="419">
        <v>3375</v>
      </c>
      <c r="BL26" s="419">
        <v>3342</v>
      </c>
      <c r="BM26" s="419">
        <v>3316</v>
      </c>
      <c r="BN26" s="419">
        <v>3300</v>
      </c>
      <c r="BO26" s="419">
        <v>3304</v>
      </c>
      <c r="BP26" s="419">
        <v>3316</v>
      </c>
      <c r="BQ26" s="419">
        <v>3329</v>
      </c>
      <c r="BR26" s="419">
        <v>3343</v>
      </c>
      <c r="BS26" s="419">
        <v>3365</v>
      </c>
      <c r="BT26" s="419">
        <v>0</v>
      </c>
      <c r="BU26" s="419">
        <v>0</v>
      </c>
      <c r="BV26" s="419">
        <v>0</v>
      </c>
      <c r="BW26" s="419">
        <v>0</v>
      </c>
      <c r="BX26" s="419">
        <v>0</v>
      </c>
      <c r="BY26" s="419">
        <v>0</v>
      </c>
      <c r="BZ26" s="419">
        <v>0</v>
      </c>
      <c r="CA26" s="419">
        <v>0</v>
      </c>
      <c r="CB26" s="419">
        <v>0</v>
      </c>
      <c r="CC26" s="419">
        <v>0</v>
      </c>
      <c r="CD26" s="419">
        <v>0</v>
      </c>
      <c r="CE26" s="419">
        <v>0</v>
      </c>
      <c r="CF26" s="419">
        <v>0</v>
      </c>
      <c r="CG26" s="419">
        <v>0</v>
      </c>
      <c r="CH26" s="419">
        <v>0</v>
      </c>
      <c r="CI26" s="419">
        <v>0</v>
      </c>
      <c r="CJ26" s="419">
        <v>0</v>
      </c>
      <c r="CK26" s="419">
        <v>0</v>
      </c>
      <c r="CL26" s="419">
        <v>0</v>
      </c>
      <c r="CM26" s="419">
        <v>0</v>
      </c>
      <c r="CN26" s="419">
        <v>0</v>
      </c>
      <c r="CO26" s="419">
        <v>0</v>
      </c>
      <c r="CP26" s="419">
        <v>0</v>
      </c>
      <c r="CQ26" s="419">
        <v>0</v>
      </c>
      <c r="CR26" s="419">
        <v>0</v>
      </c>
      <c r="CS26" s="419">
        <v>0</v>
      </c>
      <c r="CT26" s="419"/>
      <c r="CU26" s="419"/>
      <c r="CV26" s="419"/>
      <c r="CW26" s="419"/>
      <c r="CX26" s="419"/>
      <c r="CY26" s="419"/>
      <c r="CZ26" s="419"/>
      <c r="DA26" s="419"/>
      <c r="DB26" s="419"/>
      <c r="DC26" s="419"/>
      <c r="DD26" s="419"/>
      <c r="DE26" s="419"/>
      <c r="DF26" s="419"/>
      <c r="DG26" s="419"/>
      <c r="DH26" s="419"/>
      <c r="DI26" s="419"/>
      <c r="DJ26" s="419"/>
      <c r="DK26" s="419"/>
    </row>
    <row r="27" spans="1:115" s="420" customFormat="1" ht="15" hidden="1">
      <c r="A27" s="423" t="s">
        <v>7</v>
      </c>
      <c r="B27" s="423">
        <v>1</v>
      </c>
      <c r="C27" s="418" t="s">
        <v>48</v>
      </c>
      <c r="D27" s="419">
        <v>3060</v>
      </c>
      <c r="E27" s="419">
        <v>3110</v>
      </c>
      <c r="F27" s="419">
        <v>3160</v>
      </c>
      <c r="G27" s="419">
        <v>3211</v>
      </c>
      <c r="H27" s="419">
        <v>3262</v>
      </c>
      <c r="I27" s="419">
        <v>3300</v>
      </c>
      <c r="J27" s="419">
        <v>3338</v>
      </c>
      <c r="K27" s="419">
        <v>3375</v>
      </c>
      <c r="L27" s="419">
        <v>3412</v>
      </c>
      <c r="M27" s="419">
        <v>3447</v>
      </c>
      <c r="N27" s="419">
        <v>3481</v>
      </c>
      <c r="O27" s="419">
        <v>3516</v>
      </c>
      <c r="P27" s="419">
        <v>3549</v>
      </c>
      <c r="Q27" s="419">
        <v>3582</v>
      </c>
      <c r="R27" s="419">
        <v>3615</v>
      </c>
      <c r="S27" s="419">
        <v>3647</v>
      </c>
      <c r="T27" s="419">
        <v>3678</v>
      </c>
      <c r="U27" s="419">
        <v>3709</v>
      </c>
      <c r="V27" s="419">
        <v>3739</v>
      </c>
      <c r="W27" s="419">
        <v>3768</v>
      </c>
      <c r="X27" s="419">
        <v>3796</v>
      </c>
      <c r="Y27" s="419">
        <v>3823</v>
      </c>
      <c r="Z27" s="419">
        <v>3850</v>
      </c>
      <c r="AA27" s="419">
        <v>3874</v>
      </c>
      <c r="AB27" s="419">
        <v>3897</v>
      </c>
      <c r="AC27" s="419">
        <v>3919</v>
      </c>
      <c r="AD27" s="419">
        <v>3939</v>
      </c>
      <c r="AE27" s="419">
        <v>3957</v>
      </c>
      <c r="AF27" s="419">
        <v>3971</v>
      </c>
      <c r="AG27" s="419">
        <v>3982</v>
      </c>
      <c r="AH27" s="419">
        <v>3992</v>
      </c>
      <c r="AI27" s="419">
        <v>4000</v>
      </c>
      <c r="AJ27" s="419">
        <v>4005</v>
      </c>
      <c r="AK27" s="419">
        <v>4009</v>
      </c>
      <c r="AL27" s="419">
        <v>4011</v>
      </c>
      <c r="AM27" s="419">
        <v>4010</v>
      </c>
      <c r="AN27" s="419">
        <v>4008</v>
      </c>
      <c r="AO27" s="419">
        <v>4002</v>
      </c>
      <c r="AP27" s="419">
        <v>3995</v>
      </c>
      <c r="AQ27" s="419">
        <v>3985</v>
      </c>
      <c r="AR27" s="419">
        <v>3972</v>
      </c>
      <c r="AS27" s="419">
        <v>3958</v>
      </c>
      <c r="AT27" s="419">
        <v>3942</v>
      </c>
      <c r="AU27" s="419">
        <v>3923</v>
      </c>
      <c r="AV27" s="419">
        <v>3902</v>
      </c>
      <c r="AW27" s="419">
        <v>3879</v>
      </c>
      <c r="AX27" s="419">
        <v>3855</v>
      </c>
      <c r="AY27" s="419">
        <v>3828</v>
      </c>
      <c r="AZ27" s="419">
        <v>3800</v>
      </c>
      <c r="BA27" s="419">
        <v>3769</v>
      </c>
      <c r="BB27" s="419">
        <v>3737</v>
      </c>
      <c r="BC27" s="419">
        <v>3704</v>
      </c>
      <c r="BD27" s="419">
        <v>3669</v>
      </c>
      <c r="BE27" s="419">
        <v>3633</v>
      </c>
      <c r="BF27" s="419">
        <v>3597</v>
      </c>
      <c r="BG27" s="419">
        <v>3560</v>
      </c>
      <c r="BH27" s="419">
        <v>3524</v>
      </c>
      <c r="BI27" s="419">
        <v>3488</v>
      </c>
      <c r="BJ27" s="419">
        <v>3454</v>
      </c>
      <c r="BK27" s="419">
        <v>3425</v>
      </c>
      <c r="BL27" s="419">
        <v>3404</v>
      </c>
      <c r="BM27" s="419">
        <v>3399</v>
      </c>
      <c r="BN27" s="419">
        <v>3410</v>
      </c>
      <c r="BO27" s="419">
        <v>3422</v>
      </c>
      <c r="BP27" s="419">
        <v>3435</v>
      </c>
      <c r="BQ27" s="419">
        <v>3450</v>
      </c>
      <c r="BR27" s="419">
        <v>3472</v>
      </c>
      <c r="BS27" s="419">
        <v>0</v>
      </c>
      <c r="BT27" s="419">
        <v>0</v>
      </c>
      <c r="BU27" s="419">
        <v>0</v>
      </c>
      <c r="BV27" s="419">
        <v>0</v>
      </c>
      <c r="BW27" s="419">
        <v>0</v>
      </c>
      <c r="BX27" s="419">
        <v>0</v>
      </c>
      <c r="BY27" s="419">
        <v>0</v>
      </c>
      <c r="BZ27" s="419">
        <v>0</v>
      </c>
      <c r="CA27" s="419">
        <v>0</v>
      </c>
      <c r="CB27" s="419">
        <v>0</v>
      </c>
      <c r="CC27" s="419">
        <v>0</v>
      </c>
      <c r="CD27" s="419">
        <v>0</v>
      </c>
      <c r="CE27" s="419">
        <v>0</v>
      </c>
      <c r="CF27" s="419">
        <v>0</v>
      </c>
      <c r="CG27" s="419">
        <v>0</v>
      </c>
      <c r="CH27" s="419">
        <v>0</v>
      </c>
      <c r="CI27" s="419">
        <v>0</v>
      </c>
      <c r="CJ27" s="419">
        <v>0</v>
      </c>
      <c r="CK27" s="419">
        <v>0</v>
      </c>
      <c r="CL27" s="419">
        <v>0</v>
      </c>
      <c r="CM27" s="419">
        <v>0</v>
      </c>
      <c r="CN27" s="419">
        <v>0</v>
      </c>
      <c r="CO27" s="419">
        <v>0</v>
      </c>
      <c r="CP27" s="419">
        <v>0</v>
      </c>
      <c r="CQ27" s="419">
        <v>0</v>
      </c>
      <c r="CR27" s="419">
        <v>0</v>
      </c>
      <c r="CS27" s="419">
        <v>0</v>
      </c>
      <c r="CT27" s="419"/>
      <c r="CU27" s="419"/>
      <c r="CV27" s="419"/>
      <c r="CW27" s="419"/>
      <c r="CX27" s="419"/>
      <c r="CY27" s="419"/>
      <c r="CZ27" s="419"/>
      <c r="DA27" s="419"/>
      <c r="DB27" s="419"/>
      <c r="DC27" s="419"/>
      <c r="DD27" s="419"/>
      <c r="DE27" s="419"/>
      <c r="DF27" s="419"/>
      <c r="DG27" s="419"/>
      <c r="DH27" s="419"/>
      <c r="DI27" s="419"/>
      <c r="DJ27" s="419"/>
      <c r="DK27" s="419"/>
    </row>
    <row r="28" spans="1:115" s="420" customFormat="1" ht="15" hidden="1">
      <c r="A28" s="423" t="s">
        <v>7</v>
      </c>
      <c r="B28" s="423">
        <v>1</v>
      </c>
      <c r="C28" s="418" t="s">
        <v>49</v>
      </c>
      <c r="D28" s="419">
        <v>3158</v>
      </c>
      <c r="E28" s="419">
        <v>3209</v>
      </c>
      <c r="F28" s="419">
        <v>3260</v>
      </c>
      <c r="G28" s="419">
        <v>3312</v>
      </c>
      <c r="H28" s="419">
        <v>3365</v>
      </c>
      <c r="I28" s="419">
        <v>3404</v>
      </c>
      <c r="J28" s="419">
        <v>3442</v>
      </c>
      <c r="K28" s="419">
        <v>3480</v>
      </c>
      <c r="L28" s="419">
        <v>3517</v>
      </c>
      <c r="M28" s="419">
        <v>3553</v>
      </c>
      <c r="N28" s="419">
        <v>3588</v>
      </c>
      <c r="O28" s="419">
        <v>3622</v>
      </c>
      <c r="P28" s="419">
        <v>3656</v>
      </c>
      <c r="Q28" s="419">
        <v>3689</v>
      </c>
      <c r="R28" s="419">
        <v>3721</v>
      </c>
      <c r="S28" s="419">
        <v>3754</v>
      </c>
      <c r="T28" s="419">
        <v>3785</v>
      </c>
      <c r="U28" s="419">
        <v>3815</v>
      </c>
      <c r="V28" s="419">
        <v>3845</v>
      </c>
      <c r="W28" s="419">
        <v>3874</v>
      </c>
      <c r="X28" s="419">
        <v>3902</v>
      </c>
      <c r="Y28" s="419">
        <v>3929</v>
      </c>
      <c r="Z28" s="419">
        <v>3954</v>
      </c>
      <c r="AA28" s="419">
        <v>3977</v>
      </c>
      <c r="AB28" s="419">
        <v>3999</v>
      </c>
      <c r="AC28" s="419">
        <v>4020</v>
      </c>
      <c r="AD28" s="419">
        <v>4038</v>
      </c>
      <c r="AE28" s="419">
        <v>4052</v>
      </c>
      <c r="AF28" s="419">
        <v>4064</v>
      </c>
      <c r="AG28" s="419">
        <v>4074</v>
      </c>
      <c r="AH28" s="419">
        <v>4082</v>
      </c>
      <c r="AI28" s="419">
        <v>4088</v>
      </c>
      <c r="AJ28" s="419">
        <v>4092</v>
      </c>
      <c r="AK28" s="419">
        <v>4093</v>
      </c>
      <c r="AL28" s="419">
        <v>4093</v>
      </c>
      <c r="AM28" s="419">
        <v>4090</v>
      </c>
      <c r="AN28" s="419">
        <v>4085</v>
      </c>
      <c r="AO28" s="419">
        <v>4077</v>
      </c>
      <c r="AP28" s="419">
        <v>4067</v>
      </c>
      <c r="AQ28" s="419">
        <v>4054</v>
      </c>
      <c r="AR28" s="419">
        <v>4040</v>
      </c>
      <c r="AS28" s="419">
        <v>4023</v>
      </c>
      <c r="AT28" s="419">
        <v>4004</v>
      </c>
      <c r="AU28" s="419">
        <v>3983</v>
      </c>
      <c r="AV28" s="419">
        <v>3960</v>
      </c>
      <c r="AW28" s="419">
        <v>3935</v>
      </c>
      <c r="AX28" s="419">
        <v>3908</v>
      </c>
      <c r="AY28" s="419">
        <v>3879</v>
      </c>
      <c r="AZ28" s="419">
        <v>3848</v>
      </c>
      <c r="BA28" s="419">
        <v>3815</v>
      </c>
      <c r="BB28" s="419">
        <v>3782</v>
      </c>
      <c r="BC28" s="419">
        <v>3747</v>
      </c>
      <c r="BD28" s="419">
        <v>3711</v>
      </c>
      <c r="BE28" s="419">
        <v>3675</v>
      </c>
      <c r="BF28" s="419">
        <v>3639</v>
      </c>
      <c r="BG28" s="419">
        <v>3603</v>
      </c>
      <c r="BH28" s="419">
        <v>3569</v>
      </c>
      <c r="BI28" s="419">
        <v>3538</v>
      </c>
      <c r="BJ28" s="419">
        <v>3514</v>
      </c>
      <c r="BK28" s="419">
        <v>3502</v>
      </c>
      <c r="BL28" s="419">
        <v>3511</v>
      </c>
      <c r="BM28" s="419">
        <v>3523</v>
      </c>
      <c r="BN28" s="419">
        <v>3535</v>
      </c>
      <c r="BO28" s="419">
        <v>3548</v>
      </c>
      <c r="BP28" s="419">
        <v>3564</v>
      </c>
      <c r="BQ28" s="419">
        <v>3587</v>
      </c>
      <c r="BR28" s="419">
        <v>0</v>
      </c>
      <c r="BS28" s="419">
        <v>0</v>
      </c>
      <c r="BT28" s="419">
        <v>0</v>
      </c>
      <c r="BU28" s="419">
        <v>0</v>
      </c>
      <c r="BV28" s="419">
        <v>0</v>
      </c>
      <c r="BW28" s="419">
        <v>0</v>
      </c>
      <c r="BX28" s="419">
        <v>0</v>
      </c>
      <c r="BY28" s="419">
        <v>0</v>
      </c>
      <c r="BZ28" s="419">
        <v>0</v>
      </c>
      <c r="CA28" s="419">
        <v>0</v>
      </c>
      <c r="CB28" s="419">
        <v>0</v>
      </c>
      <c r="CC28" s="419">
        <v>0</v>
      </c>
      <c r="CD28" s="419">
        <v>0</v>
      </c>
      <c r="CE28" s="419">
        <v>0</v>
      </c>
      <c r="CF28" s="419">
        <v>0</v>
      </c>
      <c r="CG28" s="419">
        <v>0</v>
      </c>
      <c r="CH28" s="419">
        <v>0</v>
      </c>
      <c r="CI28" s="419">
        <v>0</v>
      </c>
      <c r="CJ28" s="419">
        <v>0</v>
      </c>
      <c r="CK28" s="419">
        <v>0</v>
      </c>
      <c r="CL28" s="419">
        <v>0</v>
      </c>
      <c r="CM28" s="419">
        <v>0</v>
      </c>
      <c r="CN28" s="419">
        <v>0</v>
      </c>
      <c r="CO28" s="419">
        <v>0</v>
      </c>
      <c r="CP28" s="419">
        <v>0</v>
      </c>
      <c r="CQ28" s="419">
        <v>0</v>
      </c>
      <c r="CR28" s="419">
        <v>0</v>
      </c>
      <c r="CS28" s="419">
        <v>0</v>
      </c>
      <c r="CT28" s="419"/>
      <c r="CU28" s="419"/>
      <c r="CV28" s="419"/>
      <c r="CW28" s="419"/>
      <c r="CX28" s="419"/>
      <c r="CY28" s="419"/>
      <c r="CZ28" s="419"/>
      <c r="DA28" s="419"/>
      <c r="DB28" s="419"/>
      <c r="DC28" s="419"/>
      <c r="DD28" s="419"/>
      <c r="DE28" s="419"/>
      <c r="DF28" s="419"/>
      <c r="DG28" s="419"/>
      <c r="DH28" s="419"/>
      <c r="DI28" s="419"/>
      <c r="DJ28" s="419"/>
      <c r="DK28" s="419"/>
    </row>
    <row r="29" spans="1:115" s="420" customFormat="1" ht="15" hidden="1">
      <c r="A29" s="423" t="s">
        <v>7</v>
      </c>
      <c r="B29" s="423">
        <v>1</v>
      </c>
      <c r="C29" s="418" t="s">
        <v>50</v>
      </c>
      <c r="D29" s="419">
        <v>3258</v>
      </c>
      <c r="E29" s="419">
        <v>3311</v>
      </c>
      <c r="F29" s="419">
        <v>3363</v>
      </c>
      <c r="G29" s="419">
        <v>3416</v>
      </c>
      <c r="H29" s="419">
        <v>3470</v>
      </c>
      <c r="I29" s="419">
        <v>3510</v>
      </c>
      <c r="J29" s="419">
        <v>3549</v>
      </c>
      <c r="K29" s="419">
        <v>3587</v>
      </c>
      <c r="L29" s="419">
        <v>3625</v>
      </c>
      <c r="M29" s="419">
        <v>3661</v>
      </c>
      <c r="N29" s="419">
        <v>3697</v>
      </c>
      <c r="O29" s="419">
        <v>3731</v>
      </c>
      <c r="P29" s="419">
        <v>3764</v>
      </c>
      <c r="Q29" s="419">
        <v>3798</v>
      </c>
      <c r="R29" s="419">
        <v>3831</v>
      </c>
      <c r="S29" s="419">
        <v>3863</v>
      </c>
      <c r="T29" s="419">
        <v>3894</v>
      </c>
      <c r="U29" s="419">
        <v>3924</v>
      </c>
      <c r="V29" s="419">
        <v>3953</v>
      </c>
      <c r="W29" s="419">
        <v>3982</v>
      </c>
      <c r="X29" s="419">
        <v>4010</v>
      </c>
      <c r="Y29" s="419">
        <v>4035</v>
      </c>
      <c r="Z29" s="419">
        <v>4059</v>
      </c>
      <c r="AA29" s="419">
        <v>4081</v>
      </c>
      <c r="AB29" s="419">
        <v>4102</v>
      </c>
      <c r="AC29" s="419">
        <v>4121</v>
      </c>
      <c r="AD29" s="419">
        <v>4135</v>
      </c>
      <c r="AE29" s="419">
        <v>4148</v>
      </c>
      <c r="AF29" s="419">
        <v>4158</v>
      </c>
      <c r="AG29" s="419">
        <v>4166</v>
      </c>
      <c r="AH29" s="419">
        <v>4172</v>
      </c>
      <c r="AI29" s="419">
        <v>4176</v>
      </c>
      <c r="AJ29" s="419">
        <v>4178</v>
      </c>
      <c r="AK29" s="419">
        <v>4177</v>
      </c>
      <c r="AL29" s="419">
        <v>4174</v>
      </c>
      <c r="AM29" s="419">
        <v>4169</v>
      </c>
      <c r="AN29" s="419">
        <v>4161</v>
      </c>
      <c r="AO29" s="419">
        <v>4151</v>
      </c>
      <c r="AP29" s="419">
        <v>4138</v>
      </c>
      <c r="AQ29" s="419">
        <v>4123</v>
      </c>
      <c r="AR29" s="419">
        <v>4106</v>
      </c>
      <c r="AS29" s="419">
        <v>4087</v>
      </c>
      <c r="AT29" s="419">
        <v>4066</v>
      </c>
      <c r="AU29" s="419">
        <v>4042</v>
      </c>
      <c r="AV29" s="419">
        <v>4016</v>
      </c>
      <c r="AW29" s="419">
        <v>3989</v>
      </c>
      <c r="AX29" s="419">
        <v>3960</v>
      </c>
      <c r="AY29" s="419">
        <v>3929</v>
      </c>
      <c r="AZ29" s="419">
        <v>3896</v>
      </c>
      <c r="BA29" s="419">
        <v>3862</v>
      </c>
      <c r="BB29" s="419">
        <v>3827</v>
      </c>
      <c r="BC29" s="419">
        <v>3791</v>
      </c>
      <c r="BD29" s="419">
        <v>3755</v>
      </c>
      <c r="BE29" s="419">
        <v>3720</v>
      </c>
      <c r="BF29" s="419">
        <v>3686</v>
      </c>
      <c r="BG29" s="419">
        <v>3654</v>
      </c>
      <c r="BH29" s="419">
        <v>3627</v>
      </c>
      <c r="BI29" s="419">
        <v>3609</v>
      </c>
      <c r="BJ29" s="419">
        <v>3608</v>
      </c>
      <c r="BK29" s="419">
        <v>3619</v>
      </c>
      <c r="BL29" s="419">
        <v>3631</v>
      </c>
      <c r="BM29" s="419">
        <v>3644</v>
      </c>
      <c r="BN29" s="419">
        <v>3658</v>
      </c>
      <c r="BO29" s="419">
        <v>3674</v>
      </c>
      <c r="BP29" s="419">
        <v>3698</v>
      </c>
      <c r="BQ29" s="419">
        <v>0</v>
      </c>
      <c r="BR29" s="419">
        <v>0</v>
      </c>
      <c r="BS29" s="419">
        <v>0</v>
      </c>
      <c r="BT29" s="419">
        <v>0</v>
      </c>
      <c r="BU29" s="419">
        <v>0</v>
      </c>
      <c r="BV29" s="419">
        <v>0</v>
      </c>
      <c r="BW29" s="419">
        <v>0</v>
      </c>
      <c r="BX29" s="419">
        <v>0</v>
      </c>
      <c r="BY29" s="419">
        <v>0</v>
      </c>
      <c r="BZ29" s="419">
        <v>0</v>
      </c>
      <c r="CA29" s="419">
        <v>0</v>
      </c>
      <c r="CB29" s="419">
        <v>0</v>
      </c>
      <c r="CC29" s="419">
        <v>0</v>
      </c>
      <c r="CD29" s="419">
        <v>0</v>
      </c>
      <c r="CE29" s="419">
        <v>0</v>
      </c>
      <c r="CF29" s="419">
        <v>0</v>
      </c>
      <c r="CG29" s="419">
        <v>0</v>
      </c>
      <c r="CH29" s="419">
        <v>0</v>
      </c>
      <c r="CI29" s="419">
        <v>0</v>
      </c>
      <c r="CJ29" s="419">
        <v>0</v>
      </c>
      <c r="CK29" s="419">
        <v>0</v>
      </c>
      <c r="CL29" s="419">
        <v>0</v>
      </c>
      <c r="CM29" s="419">
        <v>0</v>
      </c>
      <c r="CN29" s="419">
        <v>0</v>
      </c>
      <c r="CO29" s="419">
        <v>0</v>
      </c>
      <c r="CP29" s="419">
        <v>0</v>
      </c>
      <c r="CQ29" s="419">
        <v>0</v>
      </c>
      <c r="CR29" s="419">
        <v>0</v>
      </c>
      <c r="CS29" s="419">
        <v>0</v>
      </c>
      <c r="CT29" s="419"/>
      <c r="CU29" s="419"/>
      <c r="CV29" s="419"/>
      <c r="CW29" s="419"/>
      <c r="CX29" s="419"/>
      <c r="CY29" s="419"/>
      <c r="CZ29" s="419"/>
      <c r="DA29" s="419"/>
      <c r="DB29" s="419"/>
      <c r="DC29" s="419"/>
      <c r="DD29" s="419"/>
      <c r="DE29" s="419"/>
      <c r="DF29" s="419"/>
      <c r="DG29" s="419"/>
      <c r="DH29" s="419"/>
      <c r="DI29" s="419"/>
      <c r="DJ29" s="419"/>
      <c r="DK29" s="419"/>
    </row>
    <row r="30" spans="1:115" s="420" customFormat="1" ht="15" hidden="1">
      <c r="A30" s="423" t="s">
        <v>7</v>
      </c>
      <c r="B30" s="423">
        <v>1</v>
      </c>
      <c r="C30" s="418" t="s">
        <v>51</v>
      </c>
      <c r="D30" s="419">
        <v>3361</v>
      </c>
      <c r="E30" s="419">
        <v>3415</v>
      </c>
      <c r="F30" s="419">
        <v>3469</v>
      </c>
      <c r="G30" s="419">
        <v>3523</v>
      </c>
      <c r="H30" s="419">
        <v>3578</v>
      </c>
      <c r="I30" s="419">
        <v>3619</v>
      </c>
      <c r="J30" s="419">
        <v>3658</v>
      </c>
      <c r="K30" s="419">
        <v>3697</v>
      </c>
      <c r="L30" s="419">
        <v>3735</v>
      </c>
      <c r="M30" s="419">
        <v>3772</v>
      </c>
      <c r="N30" s="419">
        <v>3807</v>
      </c>
      <c r="O30" s="419">
        <v>3842</v>
      </c>
      <c r="P30" s="419">
        <v>3876</v>
      </c>
      <c r="Q30" s="419">
        <v>3909</v>
      </c>
      <c r="R30" s="419">
        <v>3942</v>
      </c>
      <c r="S30" s="419">
        <v>3974</v>
      </c>
      <c r="T30" s="419">
        <v>4004</v>
      </c>
      <c r="U30" s="419">
        <v>4034</v>
      </c>
      <c r="V30" s="419">
        <v>4064</v>
      </c>
      <c r="W30" s="419">
        <v>4092</v>
      </c>
      <c r="X30" s="419">
        <v>4118</v>
      </c>
      <c r="Y30" s="419">
        <v>4142</v>
      </c>
      <c r="Z30" s="419">
        <v>4165</v>
      </c>
      <c r="AA30" s="419">
        <v>4186</v>
      </c>
      <c r="AB30" s="419">
        <v>4206</v>
      </c>
      <c r="AC30" s="419">
        <v>4220</v>
      </c>
      <c r="AD30" s="419">
        <v>4233</v>
      </c>
      <c r="AE30" s="419">
        <v>4243</v>
      </c>
      <c r="AF30" s="419">
        <v>4251</v>
      </c>
      <c r="AG30" s="419">
        <v>4257</v>
      </c>
      <c r="AH30" s="419">
        <v>4262</v>
      </c>
      <c r="AI30" s="419">
        <v>4264</v>
      </c>
      <c r="AJ30" s="419">
        <v>4263</v>
      </c>
      <c r="AK30" s="419">
        <v>4260</v>
      </c>
      <c r="AL30" s="419">
        <v>4255</v>
      </c>
      <c r="AM30" s="419">
        <v>4247</v>
      </c>
      <c r="AN30" s="419">
        <v>4236</v>
      </c>
      <c r="AO30" s="419">
        <v>4224</v>
      </c>
      <c r="AP30" s="419">
        <v>4209</v>
      </c>
      <c r="AQ30" s="419">
        <v>4191</v>
      </c>
      <c r="AR30" s="419">
        <v>4172</v>
      </c>
      <c r="AS30" s="419">
        <v>4150</v>
      </c>
      <c r="AT30" s="419">
        <v>4126</v>
      </c>
      <c r="AU30" s="419">
        <v>4100</v>
      </c>
      <c r="AV30" s="419">
        <v>4073</v>
      </c>
      <c r="AW30" s="419">
        <v>4043</v>
      </c>
      <c r="AX30" s="419">
        <v>4011</v>
      </c>
      <c r="AY30" s="419">
        <v>3978</v>
      </c>
      <c r="AZ30" s="419">
        <v>3944</v>
      </c>
      <c r="BA30" s="419">
        <v>3909</v>
      </c>
      <c r="BB30" s="419">
        <v>3874</v>
      </c>
      <c r="BC30" s="419">
        <v>3839</v>
      </c>
      <c r="BD30" s="419">
        <v>3804</v>
      </c>
      <c r="BE30" s="419">
        <v>3771</v>
      </c>
      <c r="BF30" s="419">
        <v>3742</v>
      </c>
      <c r="BG30" s="419">
        <v>3720</v>
      </c>
      <c r="BH30" s="419">
        <v>3710</v>
      </c>
      <c r="BI30" s="419">
        <v>3720</v>
      </c>
      <c r="BJ30" s="419">
        <v>3732</v>
      </c>
      <c r="BK30" s="419">
        <v>3745</v>
      </c>
      <c r="BL30" s="419">
        <v>3758</v>
      </c>
      <c r="BM30" s="419">
        <v>3772</v>
      </c>
      <c r="BN30" s="419">
        <v>3789</v>
      </c>
      <c r="BO30" s="419">
        <v>3813</v>
      </c>
      <c r="BP30" s="419">
        <v>0</v>
      </c>
      <c r="BQ30" s="419">
        <v>0</v>
      </c>
      <c r="BR30" s="419">
        <v>0</v>
      </c>
      <c r="BS30" s="419">
        <v>0</v>
      </c>
      <c r="BT30" s="419">
        <v>0</v>
      </c>
      <c r="BU30" s="419">
        <v>0</v>
      </c>
      <c r="BV30" s="419">
        <v>0</v>
      </c>
      <c r="BW30" s="419">
        <v>0</v>
      </c>
      <c r="BX30" s="419">
        <v>0</v>
      </c>
      <c r="BY30" s="419">
        <v>0</v>
      </c>
      <c r="BZ30" s="419">
        <v>0</v>
      </c>
      <c r="CA30" s="419">
        <v>0</v>
      </c>
      <c r="CB30" s="419">
        <v>0</v>
      </c>
      <c r="CC30" s="419">
        <v>0</v>
      </c>
      <c r="CD30" s="419">
        <v>0</v>
      </c>
      <c r="CE30" s="419">
        <v>0</v>
      </c>
      <c r="CF30" s="419">
        <v>0</v>
      </c>
      <c r="CG30" s="419">
        <v>0</v>
      </c>
      <c r="CH30" s="419">
        <v>0</v>
      </c>
      <c r="CI30" s="419">
        <v>0</v>
      </c>
      <c r="CJ30" s="419">
        <v>0</v>
      </c>
      <c r="CK30" s="419">
        <v>0</v>
      </c>
      <c r="CL30" s="419">
        <v>0</v>
      </c>
      <c r="CM30" s="419">
        <v>0</v>
      </c>
      <c r="CN30" s="419">
        <v>0</v>
      </c>
      <c r="CO30" s="419">
        <v>0</v>
      </c>
      <c r="CP30" s="419">
        <v>0</v>
      </c>
      <c r="CQ30" s="419">
        <v>0</v>
      </c>
      <c r="CR30" s="419">
        <v>0</v>
      </c>
      <c r="CS30" s="419">
        <v>0</v>
      </c>
      <c r="CT30" s="419"/>
      <c r="CU30" s="419"/>
      <c r="CV30" s="419"/>
      <c r="CW30" s="419"/>
      <c r="CX30" s="419"/>
      <c r="CY30" s="419"/>
      <c r="CZ30" s="419"/>
      <c r="DA30" s="419"/>
      <c r="DB30" s="419"/>
      <c r="DC30" s="419"/>
      <c r="DD30" s="419"/>
      <c r="DE30" s="419"/>
      <c r="DF30" s="419"/>
      <c r="DG30" s="419"/>
      <c r="DH30" s="419"/>
      <c r="DI30" s="419"/>
      <c r="DJ30" s="419"/>
      <c r="DK30" s="419"/>
    </row>
    <row r="31" spans="1:115" s="420" customFormat="1" ht="15" hidden="1">
      <c r="A31" s="423" t="s">
        <v>7</v>
      </c>
      <c r="B31" s="423">
        <v>1</v>
      </c>
      <c r="C31" s="418" t="s">
        <v>52</v>
      </c>
      <c r="D31" s="419">
        <v>3467</v>
      </c>
      <c r="E31" s="419">
        <v>3522</v>
      </c>
      <c r="F31" s="419">
        <v>3577</v>
      </c>
      <c r="G31" s="419">
        <v>3633</v>
      </c>
      <c r="H31" s="419">
        <v>3689</v>
      </c>
      <c r="I31" s="419">
        <v>3730</v>
      </c>
      <c r="J31" s="419">
        <v>3771</v>
      </c>
      <c r="K31" s="419">
        <v>3810</v>
      </c>
      <c r="L31" s="419">
        <v>3849</v>
      </c>
      <c r="M31" s="419">
        <v>3885</v>
      </c>
      <c r="N31" s="419">
        <v>3920</v>
      </c>
      <c r="O31" s="419">
        <v>3955</v>
      </c>
      <c r="P31" s="419">
        <v>3990</v>
      </c>
      <c r="Q31" s="419">
        <v>4023</v>
      </c>
      <c r="R31" s="419">
        <v>4055</v>
      </c>
      <c r="S31" s="419">
        <v>4087</v>
      </c>
      <c r="T31" s="419">
        <v>4117</v>
      </c>
      <c r="U31" s="419">
        <v>4147</v>
      </c>
      <c r="V31" s="419">
        <v>4176</v>
      </c>
      <c r="W31" s="419">
        <v>4202</v>
      </c>
      <c r="X31" s="419">
        <v>4227</v>
      </c>
      <c r="Y31" s="419">
        <v>4251</v>
      </c>
      <c r="Z31" s="419">
        <v>4273</v>
      </c>
      <c r="AA31" s="419">
        <v>4292</v>
      </c>
      <c r="AB31" s="419">
        <v>4307</v>
      </c>
      <c r="AC31" s="419">
        <v>4320</v>
      </c>
      <c r="AD31" s="419">
        <v>4331</v>
      </c>
      <c r="AE31" s="419">
        <v>4339</v>
      </c>
      <c r="AF31" s="419">
        <v>4345</v>
      </c>
      <c r="AG31" s="419">
        <v>4350</v>
      </c>
      <c r="AH31" s="419">
        <v>4352</v>
      </c>
      <c r="AI31" s="419">
        <v>4351</v>
      </c>
      <c r="AJ31" s="419">
        <v>4348</v>
      </c>
      <c r="AK31" s="419">
        <v>4343</v>
      </c>
      <c r="AL31" s="419">
        <v>4335</v>
      </c>
      <c r="AM31" s="419">
        <v>4324</v>
      </c>
      <c r="AN31" s="419">
        <v>4311</v>
      </c>
      <c r="AO31" s="419">
        <v>4296</v>
      </c>
      <c r="AP31" s="419">
        <v>4279</v>
      </c>
      <c r="AQ31" s="419">
        <v>4259</v>
      </c>
      <c r="AR31" s="419">
        <v>4237</v>
      </c>
      <c r="AS31" s="419">
        <v>4213</v>
      </c>
      <c r="AT31" s="419">
        <v>4186</v>
      </c>
      <c r="AU31" s="419">
        <v>4159</v>
      </c>
      <c r="AV31" s="419">
        <v>4129</v>
      </c>
      <c r="AW31" s="419">
        <v>4097</v>
      </c>
      <c r="AX31" s="419">
        <v>4064</v>
      </c>
      <c r="AY31" s="419">
        <v>4030</v>
      </c>
      <c r="AZ31" s="419">
        <v>3995</v>
      </c>
      <c r="BA31" s="419">
        <v>3960</v>
      </c>
      <c r="BB31" s="419">
        <v>3926</v>
      </c>
      <c r="BC31" s="419">
        <v>3893</v>
      </c>
      <c r="BD31" s="419">
        <v>3863</v>
      </c>
      <c r="BE31" s="419">
        <v>3838</v>
      </c>
      <c r="BF31" s="419">
        <v>3822</v>
      </c>
      <c r="BG31" s="419">
        <v>3823</v>
      </c>
      <c r="BH31" s="419">
        <v>3835</v>
      </c>
      <c r="BI31" s="419">
        <v>3847</v>
      </c>
      <c r="BJ31" s="419">
        <v>3860</v>
      </c>
      <c r="BK31" s="419">
        <v>3874</v>
      </c>
      <c r="BL31" s="419">
        <v>3888</v>
      </c>
      <c r="BM31" s="419">
        <v>3905</v>
      </c>
      <c r="BN31" s="419">
        <v>3931</v>
      </c>
      <c r="BO31" s="419">
        <v>0</v>
      </c>
      <c r="BP31" s="419">
        <v>0</v>
      </c>
      <c r="BQ31" s="419">
        <v>0</v>
      </c>
      <c r="BR31" s="419">
        <v>0</v>
      </c>
      <c r="BS31" s="419">
        <v>0</v>
      </c>
      <c r="BT31" s="419">
        <v>0</v>
      </c>
      <c r="BU31" s="419">
        <v>0</v>
      </c>
      <c r="BV31" s="419">
        <v>0</v>
      </c>
      <c r="BW31" s="419">
        <v>0</v>
      </c>
      <c r="BX31" s="419">
        <v>0</v>
      </c>
      <c r="BY31" s="419">
        <v>0</v>
      </c>
      <c r="BZ31" s="419">
        <v>0</v>
      </c>
      <c r="CA31" s="419">
        <v>0</v>
      </c>
      <c r="CB31" s="419">
        <v>0</v>
      </c>
      <c r="CC31" s="419">
        <v>0</v>
      </c>
      <c r="CD31" s="419">
        <v>0</v>
      </c>
      <c r="CE31" s="419">
        <v>0</v>
      </c>
      <c r="CF31" s="419">
        <v>0</v>
      </c>
      <c r="CG31" s="419">
        <v>0</v>
      </c>
      <c r="CH31" s="419">
        <v>0</v>
      </c>
      <c r="CI31" s="419">
        <v>0</v>
      </c>
      <c r="CJ31" s="419">
        <v>0</v>
      </c>
      <c r="CK31" s="419">
        <v>0</v>
      </c>
      <c r="CL31" s="419">
        <v>0</v>
      </c>
      <c r="CM31" s="419">
        <v>0</v>
      </c>
      <c r="CN31" s="419">
        <v>0</v>
      </c>
      <c r="CO31" s="419">
        <v>0</v>
      </c>
      <c r="CP31" s="419">
        <v>0</v>
      </c>
      <c r="CQ31" s="419">
        <v>0</v>
      </c>
      <c r="CR31" s="419">
        <v>0</v>
      </c>
      <c r="CS31" s="419">
        <v>0</v>
      </c>
      <c r="CT31" s="419"/>
      <c r="CU31" s="419"/>
      <c r="CV31" s="419"/>
      <c r="CW31" s="419"/>
      <c r="CX31" s="419"/>
      <c r="CY31" s="419"/>
      <c r="CZ31" s="419"/>
      <c r="DA31" s="419"/>
      <c r="DB31" s="419"/>
      <c r="DC31" s="419"/>
      <c r="DD31" s="419"/>
      <c r="DE31" s="419"/>
      <c r="DF31" s="419"/>
      <c r="DG31" s="419"/>
      <c r="DH31" s="419"/>
      <c r="DI31" s="419"/>
      <c r="DJ31" s="419"/>
      <c r="DK31" s="419"/>
    </row>
    <row r="32" spans="1:115" s="420" customFormat="1" ht="15" hidden="1">
      <c r="A32" s="423" t="s">
        <v>7</v>
      </c>
      <c r="B32" s="423">
        <v>1</v>
      </c>
      <c r="C32" s="418" t="s">
        <v>53</v>
      </c>
      <c r="D32" s="419">
        <v>3572</v>
      </c>
      <c r="E32" s="419">
        <v>3628</v>
      </c>
      <c r="F32" s="419">
        <v>3684</v>
      </c>
      <c r="G32" s="419">
        <v>3741</v>
      </c>
      <c r="H32" s="419">
        <v>3802</v>
      </c>
      <c r="I32" s="419">
        <v>3844</v>
      </c>
      <c r="J32" s="419">
        <v>3886</v>
      </c>
      <c r="K32" s="419">
        <v>3926</v>
      </c>
      <c r="L32" s="419">
        <v>3964</v>
      </c>
      <c r="M32" s="419">
        <v>4001</v>
      </c>
      <c r="N32" s="419">
        <v>4037</v>
      </c>
      <c r="O32" s="419">
        <v>4072</v>
      </c>
      <c r="P32" s="419">
        <v>4106</v>
      </c>
      <c r="Q32" s="419">
        <v>4139</v>
      </c>
      <c r="R32" s="419">
        <v>4171</v>
      </c>
      <c r="S32" s="419">
        <v>4202</v>
      </c>
      <c r="T32" s="419">
        <v>4232</v>
      </c>
      <c r="U32" s="419">
        <v>4262</v>
      </c>
      <c r="V32" s="419">
        <v>4289</v>
      </c>
      <c r="W32" s="419">
        <v>4314</v>
      </c>
      <c r="X32" s="419">
        <v>4338</v>
      </c>
      <c r="Y32" s="419">
        <v>4361</v>
      </c>
      <c r="Z32" s="419">
        <v>4381</v>
      </c>
      <c r="AA32" s="419">
        <v>4396</v>
      </c>
      <c r="AB32" s="419">
        <v>4409</v>
      </c>
      <c r="AC32" s="419">
        <v>4420</v>
      </c>
      <c r="AD32" s="419">
        <v>4429</v>
      </c>
      <c r="AE32" s="419">
        <v>4435</v>
      </c>
      <c r="AF32" s="419">
        <v>4439</v>
      </c>
      <c r="AG32" s="419">
        <v>4442</v>
      </c>
      <c r="AH32" s="419">
        <v>4441</v>
      </c>
      <c r="AI32" s="419">
        <v>4438</v>
      </c>
      <c r="AJ32" s="419">
        <v>4433</v>
      </c>
      <c r="AK32" s="419">
        <v>4424</v>
      </c>
      <c r="AL32" s="419">
        <v>4414</v>
      </c>
      <c r="AM32" s="419">
        <v>4401</v>
      </c>
      <c r="AN32" s="419">
        <v>4385</v>
      </c>
      <c r="AO32" s="419">
        <v>4368</v>
      </c>
      <c r="AP32" s="419">
        <v>4348</v>
      </c>
      <c r="AQ32" s="419">
        <v>4326</v>
      </c>
      <c r="AR32" s="419">
        <v>4301</v>
      </c>
      <c r="AS32" s="419">
        <v>4274</v>
      </c>
      <c r="AT32" s="419">
        <v>4246</v>
      </c>
      <c r="AU32" s="419">
        <v>4216</v>
      </c>
      <c r="AV32" s="419">
        <v>4184</v>
      </c>
      <c r="AW32" s="419">
        <v>4151</v>
      </c>
      <c r="AX32" s="419">
        <v>4117</v>
      </c>
      <c r="AY32" s="419">
        <v>4082</v>
      </c>
      <c r="AZ32" s="419">
        <v>4048</v>
      </c>
      <c r="BA32" s="419">
        <v>4015</v>
      </c>
      <c r="BB32" s="419">
        <v>3984</v>
      </c>
      <c r="BC32" s="419">
        <v>3956</v>
      </c>
      <c r="BD32" s="419">
        <v>3936</v>
      </c>
      <c r="BE32" s="419">
        <v>3927</v>
      </c>
      <c r="BF32" s="419">
        <v>3939</v>
      </c>
      <c r="BG32" s="419">
        <v>3952</v>
      </c>
      <c r="BH32" s="419">
        <v>3964</v>
      </c>
      <c r="BI32" s="419">
        <v>3977</v>
      </c>
      <c r="BJ32" s="419">
        <v>3992</v>
      </c>
      <c r="BK32" s="419">
        <v>4007</v>
      </c>
      <c r="BL32" s="419">
        <v>4024</v>
      </c>
      <c r="BM32" s="419">
        <v>4050</v>
      </c>
      <c r="BN32" s="419">
        <v>0</v>
      </c>
      <c r="BO32" s="419">
        <v>0</v>
      </c>
      <c r="BP32" s="419">
        <v>0</v>
      </c>
      <c r="BQ32" s="419">
        <v>0</v>
      </c>
      <c r="BR32" s="419">
        <v>0</v>
      </c>
      <c r="BS32" s="419">
        <v>0</v>
      </c>
      <c r="BT32" s="419">
        <v>0</v>
      </c>
      <c r="BU32" s="419">
        <v>0</v>
      </c>
      <c r="BV32" s="419">
        <v>0</v>
      </c>
      <c r="BW32" s="419">
        <v>0</v>
      </c>
      <c r="BX32" s="419">
        <v>0</v>
      </c>
      <c r="BY32" s="419">
        <v>0</v>
      </c>
      <c r="BZ32" s="419">
        <v>0</v>
      </c>
      <c r="CA32" s="419">
        <v>0</v>
      </c>
      <c r="CB32" s="419">
        <v>0</v>
      </c>
      <c r="CC32" s="419">
        <v>0</v>
      </c>
      <c r="CD32" s="419">
        <v>0</v>
      </c>
      <c r="CE32" s="419">
        <v>0</v>
      </c>
      <c r="CF32" s="419">
        <v>0</v>
      </c>
      <c r="CG32" s="419">
        <v>0</v>
      </c>
      <c r="CH32" s="419">
        <v>0</v>
      </c>
      <c r="CI32" s="419">
        <v>0</v>
      </c>
      <c r="CJ32" s="419">
        <v>0</v>
      </c>
      <c r="CK32" s="419">
        <v>0</v>
      </c>
      <c r="CL32" s="419">
        <v>0</v>
      </c>
      <c r="CM32" s="419">
        <v>0</v>
      </c>
      <c r="CN32" s="419">
        <v>0</v>
      </c>
      <c r="CO32" s="419">
        <v>0</v>
      </c>
      <c r="CP32" s="419">
        <v>0</v>
      </c>
      <c r="CQ32" s="419">
        <v>0</v>
      </c>
      <c r="CR32" s="419">
        <v>0</v>
      </c>
      <c r="CS32" s="419">
        <v>0</v>
      </c>
      <c r="CT32" s="419"/>
      <c r="CU32" s="419"/>
      <c r="CV32" s="419"/>
      <c r="CW32" s="419"/>
      <c r="CX32" s="419"/>
      <c r="CY32" s="419"/>
      <c r="CZ32" s="419"/>
      <c r="DA32" s="419"/>
      <c r="DB32" s="419"/>
      <c r="DC32" s="419"/>
      <c r="DD32" s="419"/>
      <c r="DE32" s="419"/>
      <c r="DF32" s="419"/>
      <c r="DG32" s="419"/>
      <c r="DH32" s="419"/>
      <c r="DI32" s="419"/>
      <c r="DJ32" s="419"/>
      <c r="DK32" s="419"/>
    </row>
    <row r="33" spans="1:115" s="420" customFormat="1" ht="15" hidden="1">
      <c r="A33" s="423" t="s">
        <v>7</v>
      </c>
      <c r="B33" s="423">
        <v>1</v>
      </c>
      <c r="C33" s="418" t="s">
        <v>54</v>
      </c>
      <c r="D33" s="419">
        <v>3679</v>
      </c>
      <c r="E33" s="419">
        <v>3736</v>
      </c>
      <c r="F33" s="419">
        <v>3794</v>
      </c>
      <c r="G33" s="419">
        <v>3856</v>
      </c>
      <c r="H33" s="419">
        <v>3919</v>
      </c>
      <c r="I33" s="419">
        <v>3962</v>
      </c>
      <c r="J33" s="419">
        <v>4004</v>
      </c>
      <c r="K33" s="419">
        <v>4044</v>
      </c>
      <c r="L33" s="419">
        <v>4082</v>
      </c>
      <c r="M33" s="419">
        <v>4120</v>
      </c>
      <c r="N33" s="419">
        <v>4156</v>
      </c>
      <c r="O33" s="419">
        <v>4191</v>
      </c>
      <c r="P33" s="419">
        <v>4224</v>
      </c>
      <c r="Q33" s="419">
        <v>4257</v>
      </c>
      <c r="R33" s="419">
        <v>4289</v>
      </c>
      <c r="S33" s="419">
        <v>4320</v>
      </c>
      <c r="T33" s="419">
        <v>4350</v>
      </c>
      <c r="U33" s="419">
        <v>4377</v>
      </c>
      <c r="V33" s="419">
        <v>4403</v>
      </c>
      <c r="W33" s="419">
        <v>4428</v>
      </c>
      <c r="X33" s="419">
        <v>4451</v>
      </c>
      <c r="Y33" s="419">
        <v>4471</v>
      </c>
      <c r="Z33" s="419">
        <v>4487</v>
      </c>
      <c r="AA33" s="419">
        <v>4500</v>
      </c>
      <c r="AB33" s="419">
        <v>4511</v>
      </c>
      <c r="AC33" s="419">
        <v>4520</v>
      </c>
      <c r="AD33" s="419">
        <v>4527</v>
      </c>
      <c r="AE33" s="419">
        <v>4531</v>
      </c>
      <c r="AF33" s="419">
        <v>4534</v>
      </c>
      <c r="AG33" s="419">
        <v>4533</v>
      </c>
      <c r="AH33" s="419">
        <v>4530</v>
      </c>
      <c r="AI33" s="419">
        <v>4525</v>
      </c>
      <c r="AJ33" s="419">
        <v>4517</v>
      </c>
      <c r="AK33" s="419">
        <v>4506</v>
      </c>
      <c r="AL33" s="419">
        <v>4493</v>
      </c>
      <c r="AM33" s="419">
        <v>4477</v>
      </c>
      <c r="AN33" s="419">
        <v>4459</v>
      </c>
      <c r="AO33" s="419">
        <v>4439</v>
      </c>
      <c r="AP33" s="419">
        <v>4417</v>
      </c>
      <c r="AQ33" s="419">
        <v>4392</v>
      </c>
      <c r="AR33" s="419">
        <v>4365</v>
      </c>
      <c r="AS33" s="419">
        <v>4337</v>
      </c>
      <c r="AT33" s="419">
        <v>4307</v>
      </c>
      <c r="AU33" s="419">
        <v>4275</v>
      </c>
      <c r="AV33" s="419">
        <v>4242</v>
      </c>
      <c r="AW33" s="419">
        <v>4208</v>
      </c>
      <c r="AX33" s="419">
        <v>4175</v>
      </c>
      <c r="AY33" s="419">
        <v>4141</v>
      </c>
      <c r="AZ33" s="419">
        <v>4110</v>
      </c>
      <c r="BA33" s="419">
        <v>4082</v>
      </c>
      <c r="BB33" s="419">
        <v>4059</v>
      </c>
      <c r="BC33" s="419">
        <v>4046</v>
      </c>
      <c r="BD33" s="419">
        <v>4048</v>
      </c>
      <c r="BE33" s="419">
        <v>4062</v>
      </c>
      <c r="BF33" s="419">
        <v>4075</v>
      </c>
      <c r="BG33" s="419">
        <v>4088</v>
      </c>
      <c r="BH33" s="419">
        <v>4102</v>
      </c>
      <c r="BI33" s="419">
        <v>4116</v>
      </c>
      <c r="BJ33" s="419">
        <v>4132</v>
      </c>
      <c r="BK33" s="419">
        <v>4150</v>
      </c>
      <c r="BL33" s="419">
        <v>4176</v>
      </c>
      <c r="BM33" s="419">
        <v>0</v>
      </c>
      <c r="BN33" s="419">
        <v>0</v>
      </c>
      <c r="BO33" s="419">
        <v>0</v>
      </c>
      <c r="BP33" s="419">
        <v>0</v>
      </c>
      <c r="BQ33" s="419">
        <v>0</v>
      </c>
      <c r="BR33" s="419">
        <v>0</v>
      </c>
      <c r="BS33" s="419">
        <v>0</v>
      </c>
      <c r="BT33" s="419">
        <v>0</v>
      </c>
      <c r="BU33" s="419">
        <v>0</v>
      </c>
      <c r="BV33" s="419">
        <v>0</v>
      </c>
      <c r="BW33" s="419">
        <v>0</v>
      </c>
      <c r="BX33" s="419">
        <v>0</v>
      </c>
      <c r="BY33" s="419">
        <v>0</v>
      </c>
      <c r="BZ33" s="419">
        <v>0</v>
      </c>
      <c r="CA33" s="419">
        <v>0</v>
      </c>
      <c r="CB33" s="419">
        <v>0</v>
      </c>
      <c r="CC33" s="419">
        <v>0</v>
      </c>
      <c r="CD33" s="419">
        <v>0</v>
      </c>
      <c r="CE33" s="419">
        <v>0</v>
      </c>
      <c r="CF33" s="419">
        <v>0</v>
      </c>
      <c r="CG33" s="419">
        <v>0</v>
      </c>
      <c r="CH33" s="419">
        <v>0</v>
      </c>
      <c r="CI33" s="419">
        <v>0</v>
      </c>
      <c r="CJ33" s="419">
        <v>0</v>
      </c>
      <c r="CK33" s="419">
        <v>0</v>
      </c>
      <c r="CL33" s="419">
        <v>0</v>
      </c>
      <c r="CM33" s="419">
        <v>0</v>
      </c>
      <c r="CN33" s="419">
        <v>0</v>
      </c>
      <c r="CO33" s="419">
        <v>0</v>
      </c>
      <c r="CP33" s="419">
        <v>0</v>
      </c>
      <c r="CQ33" s="419">
        <v>0</v>
      </c>
      <c r="CR33" s="419">
        <v>0</v>
      </c>
      <c r="CS33" s="419">
        <v>0</v>
      </c>
      <c r="CT33" s="419"/>
      <c r="CU33" s="419"/>
      <c r="CV33" s="419"/>
      <c r="CW33" s="419"/>
      <c r="CX33" s="419"/>
      <c r="CY33" s="419"/>
      <c r="CZ33" s="419"/>
      <c r="DA33" s="419"/>
      <c r="DB33" s="419"/>
      <c r="DC33" s="419"/>
      <c r="DD33" s="419"/>
      <c r="DE33" s="419"/>
      <c r="DF33" s="419"/>
      <c r="DG33" s="419"/>
      <c r="DH33" s="419"/>
      <c r="DI33" s="419"/>
      <c r="DJ33" s="419"/>
      <c r="DK33" s="419"/>
    </row>
    <row r="34" spans="1:115" s="420" customFormat="1" ht="15" hidden="1">
      <c r="A34" s="423" t="s">
        <v>7</v>
      </c>
      <c r="B34" s="423">
        <v>1</v>
      </c>
      <c r="C34" s="418" t="s">
        <v>55</v>
      </c>
      <c r="D34" s="419">
        <v>3788</v>
      </c>
      <c r="E34" s="419">
        <v>3847</v>
      </c>
      <c r="F34" s="419">
        <v>3910</v>
      </c>
      <c r="G34" s="419">
        <v>3974</v>
      </c>
      <c r="H34" s="419">
        <v>4038</v>
      </c>
      <c r="I34" s="419">
        <v>4082</v>
      </c>
      <c r="J34" s="419">
        <v>4123</v>
      </c>
      <c r="K34" s="419">
        <v>4164</v>
      </c>
      <c r="L34" s="419">
        <v>4203</v>
      </c>
      <c r="M34" s="419">
        <v>4241</v>
      </c>
      <c r="N34" s="419">
        <v>4277</v>
      </c>
      <c r="O34" s="419">
        <v>4311</v>
      </c>
      <c r="P34" s="419">
        <v>4344</v>
      </c>
      <c r="Q34" s="419">
        <v>4377</v>
      </c>
      <c r="R34" s="419">
        <v>4409</v>
      </c>
      <c r="S34" s="419">
        <v>4440</v>
      </c>
      <c r="T34" s="419">
        <v>4468</v>
      </c>
      <c r="U34" s="419">
        <v>4494</v>
      </c>
      <c r="V34" s="419">
        <v>4519</v>
      </c>
      <c r="W34" s="419">
        <v>4543</v>
      </c>
      <c r="X34" s="419">
        <v>4564</v>
      </c>
      <c r="Y34" s="419">
        <v>4580</v>
      </c>
      <c r="Z34" s="419">
        <v>4593</v>
      </c>
      <c r="AA34" s="419">
        <v>4605</v>
      </c>
      <c r="AB34" s="419">
        <v>4614</v>
      </c>
      <c r="AC34" s="419">
        <v>4621</v>
      </c>
      <c r="AD34" s="419">
        <v>4625</v>
      </c>
      <c r="AE34" s="419">
        <v>4628</v>
      </c>
      <c r="AF34" s="419">
        <v>4627</v>
      </c>
      <c r="AG34" s="419">
        <v>4625</v>
      </c>
      <c r="AH34" s="419">
        <v>4619</v>
      </c>
      <c r="AI34" s="419">
        <v>4611</v>
      </c>
      <c r="AJ34" s="419">
        <v>4600</v>
      </c>
      <c r="AK34" s="419">
        <v>4586</v>
      </c>
      <c r="AL34" s="419">
        <v>4571</v>
      </c>
      <c r="AM34" s="419">
        <v>4553</v>
      </c>
      <c r="AN34" s="419">
        <v>4533</v>
      </c>
      <c r="AO34" s="419">
        <v>4510</v>
      </c>
      <c r="AP34" s="419">
        <v>4485</v>
      </c>
      <c r="AQ34" s="419">
        <v>4458</v>
      </c>
      <c r="AR34" s="419">
        <v>4430</v>
      </c>
      <c r="AS34" s="419">
        <v>4400</v>
      </c>
      <c r="AT34" s="419">
        <v>4368</v>
      </c>
      <c r="AU34" s="419">
        <v>4335</v>
      </c>
      <c r="AV34" s="419">
        <v>4302</v>
      </c>
      <c r="AW34" s="419">
        <v>4269</v>
      </c>
      <c r="AX34" s="419">
        <v>4237</v>
      </c>
      <c r="AY34" s="419">
        <v>4207</v>
      </c>
      <c r="AZ34" s="419">
        <v>4182</v>
      </c>
      <c r="BA34" s="419">
        <v>4164</v>
      </c>
      <c r="BB34" s="419">
        <v>4158</v>
      </c>
      <c r="BC34" s="419">
        <v>4171</v>
      </c>
      <c r="BD34" s="419">
        <v>4185</v>
      </c>
      <c r="BE34" s="419">
        <v>4198</v>
      </c>
      <c r="BF34" s="419">
        <v>4212</v>
      </c>
      <c r="BG34" s="419">
        <v>4226</v>
      </c>
      <c r="BH34" s="419">
        <v>4241</v>
      </c>
      <c r="BI34" s="419">
        <v>4257</v>
      </c>
      <c r="BJ34" s="419">
        <v>4275</v>
      </c>
      <c r="BK34" s="419">
        <v>4303</v>
      </c>
      <c r="BL34" s="419">
        <v>0</v>
      </c>
      <c r="BM34" s="419">
        <v>0</v>
      </c>
      <c r="BN34" s="419">
        <v>0</v>
      </c>
      <c r="BO34" s="419">
        <v>0</v>
      </c>
      <c r="BP34" s="419">
        <v>0</v>
      </c>
      <c r="BQ34" s="419">
        <v>0</v>
      </c>
      <c r="BR34" s="419">
        <v>0</v>
      </c>
      <c r="BS34" s="419">
        <v>0</v>
      </c>
      <c r="BT34" s="419">
        <v>0</v>
      </c>
      <c r="BU34" s="419">
        <v>0</v>
      </c>
      <c r="BV34" s="419">
        <v>0</v>
      </c>
      <c r="BW34" s="419">
        <v>0</v>
      </c>
      <c r="BX34" s="419">
        <v>0</v>
      </c>
      <c r="BY34" s="419">
        <v>0</v>
      </c>
      <c r="BZ34" s="419">
        <v>0</v>
      </c>
      <c r="CA34" s="419">
        <v>0</v>
      </c>
      <c r="CB34" s="419">
        <v>0</v>
      </c>
      <c r="CC34" s="419">
        <v>0</v>
      </c>
      <c r="CD34" s="419">
        <v>0</v>
      </c>
      <c r="CE34" s="419">
        <v>0</v>
      </c>
      <c r="CF34" s="419">
        <v>0</v>
      </c>
      <c r="CG34" s="419">
        <v>0</v>
      </c>
      <c r="CH34" s="419">
        <v>0</v>
      </c>
      <c r="CI34" s="419">
        <v>0</v>
      </c>
      <c r="CJ34" s="419">
        <v>0</v>
      </c>
      <c r="CK34" s="419">
        <v>0</v>
      </c>
      <c r="CL34" s="419">
        <v>0</v>
      </c>
      <c r="CM34" s="419">
        <v>0</v>
      </c>
      <c r="CN34" s="419">
        <v>0</v>
      </c>
      <c r="CO34" s="419">
        <v>0</v>
      </c>
      <c r="CP34" s="419">
        <v>0</v>
      </c>
      <c r="CQ34" s="419">
        <v>0</v>
      </c>
      <c r="CR34" s="419">
        <v>0</v>
      </c>
      <c r="CS34" s="419">
        <v>0</v>
      </c>
      <c r="CT34" s="419"/>
      <c r="CU34" s="419"/>
      <c r="CV34" s="419"/>
      <c r="CW34" s="419"/>
      <c r="CX34" s="419"/>
      <c r="CY34" s="419"/>
      <c r="CZ34" s="419"/>
      <c r="DA34" s="419"/>
      <c r="DB34" s="419"/>
      <c r="DC34" s="419"/>
      <c r="DD34" s="419"/>
      <c r="DE34" s="419"/>
      <c r="DF34" s="419"/>
      <c r="DG34" s="419"/>
      <c r="DH34" s="419"/>
      <c r="DI34" s="419"/>
      <c r="DJ34" s="419"/>
      <c r="DK34" s="419"/>
    </row>
    <row r="35" spans="1:115" s="420" customFormat="1" ht="15" hidden="1">
      <c r="A35" s="423" t="s">
        <v>7</v>
      </c>
      <c r="B35" s="423">
        <v>1</v>
      </c>
      <c r="C35" s="418" t="s">
        <v>56</v>
      </c>
      <c r="D35" s="419">
        <v>3901</v>
      </c>
      <c r="E35" s="419">
        <v>3964</v>
      </c>
      <c r="F35" s="419">
        <v>4029</v>
      </c>
      <c r="G35" s="419">
        <v>4094</v>
      </c>
      <c r="H35" s="419">
        <v>4160</v>
      </c>
      <c r="I35" s="419">
        <v>4204</v>
      </c>
      <c r="J35" s="419">
        <v>4246</v>
      </c>
      <c r="K35" s="419">
        <v>4288</v>
      </c>
      <c r="L35" s="419">
        <v>4327</v>
      </c>
      <c r="M35" s="419">
        <v>4366</v>
      </c>
      <c r="N35" s="419">
        <v>4400</v>
      </c>
      <c r="O35" s="419">
        <v>4434</v>
      </c>
      <c r="P35" s="419">
        <v>4467</v>
      </c>
      <c r="Q35" s="419">
        <v>4500</v>
      </c>
      <c r="R35" s="419">
        <v>4531</v>
      </c>
      <c r="S35" s="419">
        <v>4560</v>
      </c>
      <c r="T35" s="419">
        <v>4587</v>
      </c>
      <c r="U35" s="419">
        <v>4613</v>
      </c>
      <c r="V35" s="419">
        <v>4637</v>
      </c>
      <c r="W35" s="419">
        <v>4658</v>
      </c>
      <c r="X35" s="419">
        <v>4675</v>
      </c>
      <c r="Y35" s="419">
        <v>4689</v>
      </c>
      <c r="Z35" s="419">
        <v>4700</v>
      </c>
      <c r="AA35" s="419">
        <v>4710</v>
      </c>
      <c r="AB35" s="419">
        <v>4717</v>
      </c>
      <c r="AC35" s="419">
        <v>4722</v>
      </c>
      <c r="AD35" s="419">
        <v>4724</v>
      </c>
      <c r="AE35" s="419">
        <v>4724</v>
      </c>
      <c r="AF35" s="419">
        <v>4721</v>
      </c>
      <c r="AG35" s="419">
        <v>4715</v>
      </c>
      <c r="AH35" s="419">
        <v>4707</v>
      </c>
      <c r="AI35" s="419">
        <v>4696</v>
      </c>
      <c r="AJ35" s="419">
        <v>4683</v>
      </c>
      <c r="AK35" s="419">
        <v>4667</v>
      </c>
      <c r="AL35" s="419">
        <v>4649</v>
      </c>
      <c r="AM35" s="419">
        <v>4629</v>
      </c>
      <c r="AN35" s="419">
        <v>4606</v>
      </c>
      <c r="AO35" s="419">
        <v>4581</v>
      </c>
      <c r="AP35" s="419">
        <v>4554</v>
      </c>
      <c r="AQ35" s="419">
        <v>4526</v>
      </c>
      <c r="AR35" s="419">
        <v>4496</v>
      </c>
      <c r="AS35" s="419">
        <v>4464</v>
      </c>
      <c r="AT35" s="419">
        <v>4432</v>
      </c>
      <c r="AU35" s="419">
        <v>4399</v>
      </c>
      <c r="AV35" s="419">
        <v>4367</v>
      </c>
      <c r="AW35" s="419">
        <v>4337</v>
      </c>
      <c r="AX35" s="419">
        <v>4311</v>
      </c>
      <c r="AY35" s="419">
        <v>4289</v>
      </c>
      <c r="AZ35" s="419">
        <v>4278</v>
      </c>
      <c r="BA35" s="419">
        <v>4281</v>
      </c>
      <c r="BB35" s="419">
        <v>4296</v>
      </c>
      <c r="BC35" s="419">
        <v>4311</v>
      </c>
      <c r="BD35" s="419">
        <v>4325</v>
      </c>
      <c r="BE35" s="419">
        <v>4338</v>
      </c>
      <c r="BF35" s="419">
        <v>4353</v>
      </c>
      <c r="BG35" s="419">
        <v>4368</v>
      </c>
      <c r="BH35" s="419">
        <v>4385</v>
      </c>
      <c r="BI35" s="419">
        <v>4404</v>
      </c>
      <c r="BJ35" s="419">
        <v>4432</v>
      </c>
      <c r="BK35" s="419">
        <v>0</v>
      </c>
      <c r="BL35" s="419">
        <v>0</v>
      </c>
      <c r="BM35" s="419">
        <v>0</v>
      </c>
      <c r="BN35" s="419">
        <v>0</v>
      </c>
      <c r="BO35" s="419">
        <v>0</v>
      </c>
      <c r="BP35" s="419">
        <v>0</v>
      </c>
      <c r="BQ35" s="419">
        <v>0</v>
      </c>
      <c r="BR35" s="419">
        <v>0</v>
      </c>
      <c r="BS35" s="419">
        <v>0</v>
      </c>
      <c r="BT35" s="419">
        <v>0</v>
      </c>
      <c r="BU35" s="419">
        <v>0</v>
      </c>
      <c r="BV35" s="419">
        <v>0</v>
      </c>
      <c r="BW35" s="419">
        <v>0</v>
      </c>
      <c r="BX35" s="419">
        <v>0</v>
      </c>
      <c r="BY35" s="419">
        <v>0</v>
      </c>
      <c r="BZ35" s="419">
        <v>0</v>
      </c>
      <c r="CA35" s="419">
        <v>0</v>
      </c>
      <c r="CB35" s="419">
        <v>0</v>
      </c>
      <c r="CC35" s="419">
        <v>0</v>
      </c>
      <c r="CD35" s="419">
        <v>0</v>
      </c>
      <c r="CE35" s="419">
        <v>0</v>
      </c>
      <c r="CF35" s="419">
        <v>0</v>
      </c>
      <c r="CG35" s="419">
        <v>0</v>
      </c>
      <c r="CH35" s="419">
        <v>0</v>
      </c>
      <c r="CI35" s="419">
        <v>0</v>
      </c>
      <c r="CJ35" s="419">
        <v>0</v>
      </c>
      <c r="CK35" s="419">
        <v>0</v>
      </c>
      <c r="CL35" s="419">
        <v>0</v>
      </c>
      <c r="CM35" s="419">
        <v>0</v>
      </c>
      <c r="CN35" s="419">
        <v>0</v>
      </c>
      <c r="CO35" s="419">
        <v>0</v>
      </c>
      <c r="CP35" s="419">
        <v>0</v>
      </c>
      <c r="CQ35" s="419">
        <v>0</v>
      </c>
      <c r="CR35" s="419">
        <v>0</v>
      </c>
      <c r="CS35" s="419">
        <v>0</v>
      </c>
      <c r="CT35" s="419"/>
      <c r="CU35" s="419"/>
      <c r="CV35" s="419"/>
      <c r="CW35" s="419"/>
      <c r="CX35" s="419"/>
      <c r="CY35" s="419"/>
      <c r="CZ35" s="419"/>
      <c r="DA35" s="419"/>
      <c r="DB35" s="419"/>
      <c r="DC35" s="419"/>
      <c r="DD35" s="419"/>
      <c r="DE35" s="419"/>
      <c r="DF35" s="419"/>
      <c r="DG35" s="419"/>
      <c r="DH35" s="419"/>
      <c r="DI35" s="419"/>
      <c r="DJ35" s="419"/>
      <c r="DK35" s="419"/>
    </row>
    <row r="36" spans="1:115" s="420" customFormat="1" ht="15" hidden="1">
      <c r="A36" s="423" t="s">
        <v>7</v>
      </c>
      <c r="B36" s="423">
        <v>1</v>
      </c>
      <c r="C36" s="418" t="s">
        <v>57</v>
      </c>
      <c r="D36" s="419">
        <v>4019</v>
      </c>
      <c r="E36" s="419">
        <v>4084</v>
      </c>
      <c r="F36" s="419">
        <v>4150</v>
      </c>
      <c r="G36" s="419">
        <v>4217</v>
      </c>
      <c r="H36" s="419">
        <v>4285</v>
      </c>
      <c r="I36" s="419">
        <v>4329</v>
      </c>
      <c r="J36" s="419">
        <v>4372</v>
      </c>
      <c r="K36" s="419">
        <v>4414</v>
      </c>
      <c r="L36" s="419">
        <v>4454</v>
      </c>
      <c r="M36" s="419">
        <v>4491</v>
      </c>
      <c r="N36" s="419">
        <v>4526</v>
      </c>
      <c r="O36" s="419">
        <v>4560</v>
      </c>
      <c r="P36" s="419">
        <v>4593</v>
      </c>
      <c r="Q36" s="419">
        <v>4625</v>
      </c>
      <c r="R36" s="419">
        <v>4654</v>
      </c>
      <c r="S36" s="419">
        <v>4682</v>
      </c>
      <c r="T36" s="419">
        <v>4708</v>
      </c>
      <c r="U36" s="419">
        <v>4733</v>
      </c>
      <c r="V36" s="419">
        <v>4755</v>
      </c>
      <c r="W36" s="419">
        <v>4772</v>
      </c>
      <c r="X36" s="419">
        <v>4786</v>
      </c>
      <c r="Y36" s="419">
        <v>4798</v>
      </c>
      <c r="Z36" s="419">
        <v>4808</v>
      </c>
      <c r="AA36" s="419">
        <v>4815</v>
      </c>
      <c r="AB36" s="419">
        <v>4820</v>
      </c>
      <c r="AC36" s="419">
        <v>4822</v>
      </c>
      <c r="AD36" s="419">
        <v>4822</v>
      </c>
      <c r="AE36" s="419">
        <v>4820</v>
      </c>
      <c r="AF36" s="419">
        <v>4814</v>
      </c>
      <c r="AG36" s="419">
        <v>4806</v>
      </c>
      <c r="AH36" s="419">
        <v>4795</v>
      </c>
      <c r="AI36" s="419">
        <v>4781</v>
      </c>
      <c r="AJ36" s="419">
        <v>4765</v>
      </c>
      <c r="AK36" s="419">
        <v>4747</v>
      </c>
      <c r="AL36" s="419">
        <v>4727</v>
      </c>
      <c r="AM36" s="419">
        <v>4704</v>
      </c>
      <c r="AN36" s="419">
        <v>4679</v>
      </c>
      <c r="AO36" s="419">
        <v>4652</v>
      </c>
      <c r="AP36" s="419">
        <v>4624</v>
      </c>
      <c r="AQ36" s="419">
        <v>4594</v>
      </c>
      <c r="AR36" s="419">
        <v>4563</v>
      </c>
      <c r="AS36" s="419">
        <v>4531</v>
      </c>
      <c r="AT36" s="419">
        <v>4499</v>
      </c>
      <c r="AU36" s="419">
        <v>4469</v>
      </c>
      <c r="AV36" s="419">
        <v>4441</v>
      </c>
      <c r="AW36" s="419">
        <v>4417</v>
      </c>
      <c r="AX36" s="419">
        <v>4400</v>
      </c>
      <c r="AY36" s="419">
        <v>4395</v>
      </c>
      <c r="AZ36" s="419">
        <v>4408</v>
      </c>
      <c r="BA36" s="419">
        <v>4424</v>
      </c>
      <c r="BB36" s="419">
        <v>4439</v>
      </c>
      <c r="BC36" s="419">
        <v>4454</v>
      </c>
      <c r="BD36" s="419">
        <v>4468</v>
      </c>
      <c r="BE36" s="419">
        <v>4483</v>
      </c>
      <c r="BF36" s="419">
        <v>4499</v>
      </c>
      <c r="BG36" s="419">
        <v>4516</v>
      </c>
      <c r="BH36" s="419">
        <v>4535</v>
      </c>
      <c r="BI36" s="419">
        <v>4565</v>
      </c>
      <c r="BJ36" s="419">
        <v>0</v>
      </c>
      <c r="BK36" s="419">
        <v>0</v>
      </c>
      <c r="BL36" s="419">
        <v>0</v>
      </c>
      <c r="BM36" s="419">
        <v>0</v>
      </c>
      <c r="BN36" s="419">
        <v>0</v>
      </c>
      <c r="BO36" s="419">
        <v>0</v>
      </c>
      <c r="BP36" s="419">
        <v>0</v>
      </c>
      <c r="BQ36" s="419">
        <v>0</v>
      </c>
      <c r="BR36" s="419">
        <v>0</v>
      </c>
      <c r="BS36" s="419">
        <v>0</v>
      </c>
      <c r="BT36" s="419">
        <v>0</v>
      </c>
      <c r="BU36" s="419">
        <v>0</v>
      </c>
      <c r="BV36" s="419">
        <v>0</v>
      </c>
      <c r="BW36" s="419">
        <v>0</v>
      </c>
      <c r="BX36" s="419">
        <v>0</v>
      </c>
      <c r="BY36" s="419">
        <v>0</v>
      </c>
      <c r="BZ36" s="419">
        <v>0</v>
      </c>
      <c r="CA36" s="419">
        <v>0</v>
      </c>
      <c r="CB36" s="419">
        <v>0</v>
      </c>
      <c r="CC36" s="419">
        <v>0</v>
      </c>
      <c r="CD36" s="419">
        <v>0</v>
      </c>
      <c r="CE36" s="419">
        <v>0</v>
      </c>
      <c r="CF36" s="419">
        <v>0</v>
      </c>
      <c r="CG36" s="419">
        <v>0</v>
      </c>
      <c r="CH36" s="419">
        <v>0</v>
      </c>
      <c r="CI36" s="419">
        <v>0</v>
      </c>
      <c r="CJ36" s="419">
        <v>0</v>
      </c>
      <c r="CK36" s="419">
        <v>0</v>
      </c>
      <c r="CL36" s="419">
        <v>0</v>
      </c>
      <c r="CM36" s="419">
        <v>0</v>
      </c>
      <c r="CN36" s="419">
        <v>0</v>
      </c>
      <c r="CO36" s="419">
        <v>0</v>
      </c>
      <c r="CP36" s="419">
        <v>0</v>
      </c>
      <c r="CQ36" s="419">
        <v>0</v>
      </c>
      <c r="CR36" s="419">
        <v>0</v>
      </c>
      <c r="CS36" s="419">
        <v>0</v>
      </c>
      <c r="CT36" s="419"/>
      <c r="CU36" s="419"/>
      <c r="CV36" s="419"/>
      <c r="CW36" s="419"/>
      <c r="CX36" s="419"/>
      <c r="CY36" s="419"/>
      <c r="CZ36" s="419"/>
      <c r="DA36" s="419"/>
      <c r="DB36" s="419"/>
      <c r="DC36" s="419"/>
      <c r="DD36" s="419"/>
      <c r="DE36" s="419"/>
      <c r="DF36" s="419"/>
      <c r="DG36" s="419"/>
      <c r="DH36" s="419"/>
      <c r="DI36" s="419"/>
      <c r="DJ36" s="419"/>
      <c r="DK36" s="419"/>
    </row>
    <row r="37" spans="1:115" s="420" customFormat="1" ht="15" hidden="1">
      <c r="A37" s="423" t="s">
        <v>7</v>
      </c>
      <c r="B37" s="423">
        <v>1</v>
      </c>
      <c r="C37" s="418" t="s">
        <v>58</v>
      </c>
      <c r="D37" s="419">
        <v>4140</v>
      </c>
      <c r="E37" s="419">
        <v>4207</v>
      </c>
      <c r="F37" s="419">
        <v>4275</v>
      </c>
      <c r="G37" s="419">
        <v>4343</v>
      </c>
      <c r="H37" s="419">
        <v>4412</v>
      </c>
      <c r="I37" s="419">
        <v>4457</v>
      </c>
      <c r="J37" s="419">
        <v>4501</v>
      </c>
      <c r="K37" s="419">
        <v>4544</v>
      </c>
      <c r="L37" s="419">
        <v>4583</v>
      </c>
      <c r="M37" s="419">
        <v>4620</v>
      </c>
      <c r="N37" s="419">
        <v>4655</v>
      </c>
      <c r="O37" s="419">
        <v>4688</v>
      </c>
      <c r="P37" s="419">
        <v>4721</v>
      </c>
      <c r="Q37" s="419">
        <v>4751</v>
      </c>
      <c r="R37" s="419">
        <v>4780</v>
      </c>
      <c r="S37" s="419">
        <v>4806</v>
      </c>
      <c r="T37" s="419">
        <v>4831</v>
      </c>
      <c r="U37" s="419">
        <v>4854</v>
      </c>
      <c r="V37" s="419">
        <v>4871</v>
      </c>
      <c r="W37" s="419">
        <v>4886</v>
      </c>
      <c r="X37" s="419">
        <v>4898</v>
      </c>
      <c r="Y37" s="419">
        <v>4908</v>
      </c>
      <c r="Z37" s="419">
        <v>4915</v>
      </c>
      <c r="AA37" s="419">
        <v>4921</v>
      </c>
      <c r="AB37" s="419">
        <v>4923</v>
      </c>
      <c r="AC37" s="419">
        <v>4924</v>
      </c>
      <c r="AD37" s="419">
        <v>4921</v>
      </c>
      <c r="AE37" s="419">
        <v>4915</v>
      </c>
      <c r="AF37" s="419">
        <v>4907</v>
      </c>
      <c r="AG37" s="419">
        <v>4896</v>
      </c>
      <c r="AH37" s="419">
        <v>4882</v>
      </c>
      <c r="AI37" s="419">
        <v>4867</v>
      </c>
      <c r="AJ37" s="419">
        <v>4848</v>
      </c>
      <c r="AK37" s="419">
        <v>4828</v>
      </c>
      <c r="AL37" s="419">
        <v>4805</v>
      </c>
      <c r="AM37" s="419">
        <v>4780</v>
      </c>
      <c r="AN37" s="419">
        <v>4753</v>
      </c>
      <c r="AO37" s="419">
        <v>4725</v>
      </c>
      <c r="AP37" s="419">
        <v>4696</v>
      </c>
      <c r="AQ37" s="419">
        <v>4665</v>
      </c>
      <c r="AR37" s="419">
        <v>4634</v>
      </c>
      <c r="AS37" s="419">
        <v>4604</v>
      </c>
      <c r="AT37" s="419">
        <v>4576</v>
      </c>
      <c r="AU37" s="419">
        <v>4551</v>
      </c>
      <c r="AV37" s="419">
        <v>4531</v>
      </c>
      <c r="AW37" s="419">
        <v>4521</v>
      </c>
      <c r="AX37" s="419">
        <v>4525</v>
      </c>
      <c r="AY37" s="419">
        <v>4542</v>
      </c>
      <c r="AZ37" s="419">
        <v>4558</v>
      </c>
      <c r="BA37" s="419">
        <v>4574</v>
      </c>
      <c r="BB37" s="419">
        <v>4589</v>
      </c>
      <c r="BC37" s="419">
        <v>4603</v>
      </c>
      <c r="BD37" s="419">
        <v>4618</v>
      </c>
      <c r="BE37" s="419">
        <v>4635</v>
      </c>
      <c r="BF37" s="419">
        <v>4652</v>
      </c>
      <c r="BG37" s="419">
        <v>4673</v>
      </c>
      <c r="BH37" s="419">
        <v>4703</v>
      </c>
      <c r="BI37" s="419">
        <v>0</v>
      </c>
      <c r="BJ37" s="419">
        <v>0</v>
      </c>
      <c r="BK37" s="419">
        <v>0</v>
      </c>
      <c r="BL37" s="419">
        <v>0</v>
      </c>
      <c r="BM37" s="419">
        <v>0</v>
      </c>
      <c r="BN37" s="419">
        <v>0</v>
      </c>
      <c r="BO37" s="419">
        <v>0</v>
      </c>
      <c r="BP37" s="419">
        <v>0</v>
      </c>
      <c r="BQ37" s="419">
        <v>0</v>
      </c>
      <c r="BR37" s="419">
        <v>0</v>
      </c>
      <c r="BS37" s="419">
        <v>0</v>
      </c>
      <c r="BT37" s="419">
        <v>0</v>
      </c>
      <c r="BU37" s="419">
        <v>0</v>
      </c>
      <c r="BV37" s="419">
        <v>0</v>
      </c>
      <c r="BW37" s="419">
        <v>0</v>
      </c>
      <c r="BX37" s="419">
        <v>0</v>
      </c>
      <c r="BY37" s="419">
        <v>0</v>
      </c>
      <c r="BZ37" s="419">
        <v>0</v>
      </c>
      <c r="CA37" s="419">
        <v>0</v>
      </c>
      <c r="CB37" s="419">
        <v>0</v>
      </c>
      <c r="CC37" s="419">
        <v>0</v>
      </c>
      <c r="CD37" s="419">
        <v>0</v>
      </c>
      <c r="CE37" s="419">
        <v>0</v>
      </c>
      <c r="CF37" s="419">
        <v>0</v>
      </c>
      <c r="CG37" s="419">
        <v>0</v>
      </c>
      <c r="CH37" s="419">
        <v>0</v>
      </c>
      <c r="CI37" s="419">
        <v>0</v>
      </c>
      <c r="CJ37" s="419">
        <v>0</v>
      </c>
      <c r="CK37" s="419">
        <v>0</v>
      </c>
      <c r="CL37" s="419">
        <v>0</v>
      </c>
      <c r="CM37" s="419">
        <v>0</v>
      </c>
      <c r="CN37" s="419">
        <v>0</v>
      </c>
      <c r="CO37" s="419">
        <v>0</v>
      </c>
      <c r="CP37" s="419">
        <v>0</v>
      </c>
      <c r="CQ37" s="419">
        <v>0</v>
      </c>
      <c r="CR37" s="419">
        <v>0</v>
      </c>
      <c r="CS37" s="419">
        <v>0</v>
      </c>
      <c r="CT37" s="419"/>
      <c r="CU37" s="419"/>
      <c r="CV37" s="419"/>
      <c r="CW37" s="419"/>
      <c r="CX37" s="419"/>
      <c r="CY37" s="419"/>
      <c r="CZ37" s="419"/>
      <c r="DA37" s="419"/>
      <c r="DB37" s="419"/>
      <c r="DC37" s="419"/>
      <c r="DD37" s="419"/>
      <c r="DE37" s="419"/>
      <c r="DF37" s="419"/>
      <c r="DG37" s="419"/>
      <c r="DH37" s="419"/>
      <c r="DI37" s="419"/>
      <c r="DJ37" s="419"/>
      <c r="DK37" s="419"/>
    </row>
    <row r="38" spans="1:115" s="420" customFormat="1" ht="15" hidden="1">
      <c r="A38" s="423" t="s">
        <v>7</v>
      </c>
      <c r="B38" s="423">
        <v>1</v>
      </c>
      <c r="C38" s="418" t="s">
        <v>59</v>
      </c>
      <c r="D38" s="419">
        <v>4265</v>
      </c>
      <c r="E38" s="419">
        <v>4333</v>
      </c>
      <c r="F38" s="419">
        <v>4403</v>
      </c>
      <c r="G38" s="419">
        <v>4472</v>
      </c>
      <c r="H38" s="419">
        <v>4543</v>
      </c>
      <c r="I38" s="419">
        <v>4589</v>
      </c>
      <c r="J38" s="419">
        <v>4633</v>
      </c>
      <c r="K38" s="419">
        <v>4675</v>
      </c>
      <c r="L38" s="419">
        <v>4714</v>
      </c>
      <c r="M38" s="419">
        <v>4751</v>
      </c>
      <c r="N38" s="419">
        <v>4786</v>
      </c>
      <c r="O38" s="419">
        <v>4819</v>
      </c>
      <c r="P38" s="419">
        <v>4850</v>
      </c>
      <c r="Q38" s="419">
        <v>4879</v>
      </c>
      <c r="R38" s="419">
        <v>4906</v>
      </c>
      <c r="S38" s="419">
        <v>4932</v>
      </c>
      <c r="T38" s="419">
        <v>4955</v>
      </c>
      <c r="U38" s="419">
        <v>4973</v>
      </c>
      <c r="V38" s="419">
        <v>4988</v>
      </c>
      <c r="W38" s="419">
        <v>5000</v>
      </c>
      <c r="X38" s="419">
        <v>5011</v>
      </c>
      <c r="Y38" s="419">
        <v>5018</v>
      </c>
      <c r="Z38" s="419">
        <v>5024</v>
      </c>
      <c r="AA38" s="419">
        <v>5027</v>
      </c>
      <c r="AB38" s="419">
        <v>5027</v>
      </c>
      <c r="AC38" s="419">
        <v>5024</v>
      </c>
      <c r="AD38" s="419">
        <v>5019</v>
      </c>
      <c r="AE38" s="419">
        <v>5011</v>
      </c>
      <c r="AF38" s="419">
        <v>5000</v>
      </c>
      <c r="AG38" s="419">
        <v>4986</v>
      </c>
      <c r="AH38" s="419">
        <v>4970</v>
      </c>
      <c r="AI38" s="419">
        <v>4952</v>
      </c>
      <c r="AJ38" s="419">
        <v>4932</v>
      </c>
      <c r="AK38" s="419">
        <v>4909</v>
      </c>
      <c r="AL38" s="419">
        <v>4884</v>
      </c>
      <c r="AM38" s="419">
        <v>4857</v>
      </c>
      <c r="AN38" s="419">
        <v>4830</v>
      </c>
      <c r="AO38" s="419">
        <v>4801</v>
      </c>
      <c r="AP38" s="419">
        <v>4771</v>
      </c>
      <c r="AQ38" s="419">
        <v>4741</v>
      </c>
      <c r="AR38" s="419">
        <v>4713</v>
      </c>
      <c r="AS38" s="419">
        <v>4687</v>
      </c>
      <c r="AT38" s="419">
        <v>4665</v>
      </c>
      <c r="AU38" s="419">
        <v>4650</v>
      </c>
      <c r="AV38" s="419">
        <v>4647</v>
      </c>
      <c r="AW38" s="419">
        <v>4660</v>
      </c>
      <c r="AX38" s="419">
        <v>4678</v>
      </c>
      <c r="AY38" s="419">
        <v>4695</v>
      </c>
      <c r="AZ38" s="419">
        <v>4711</v>
      </c>
      <c r="BA38" s="419">
        <v>4726</v>
      </c>
      <c r="BB38" s="419">
        <v>4742</v>
      </c>
      <c r="BC38" s="419">
        <v>4757</v>
      </c>
      <c r="BD38" s="419">
        <v>4774</v>
      </c>
      <c r="BE38" s="419">
        <v>4792</v>
      </c>
      <c r="BF38" s="419">
        <v>4813</v>
      </c>
      <c r="BG38" s="419">
        <v>4844</v>
      </c>
      <c r="BH38" s="419">
        <v>0</v>
      </c>
      <c r="BI38" s="419">
        <v>0</v>
      </c>
      <c r="BJ38" s="419">
        <v>0</v>
      </c>
      <c r="BK38" s="419">
        <v>0</v>
      </c>
      <c r="BL38" s="419">
        <v>0</v>
      </c>
      <c r="BM38" s="419">
        <v>0</v>
      </c>
      <c r="BN38" s="419">
        <v>0</v>
      </c>
      <c r="BO38" s="419">
        <v>0</v>
      </c>
      <c r="BP38" s="419">
        <v>0</v>
      </c>
      <c r="BQ38" s="419">
        <v>0</v>
      </c>
      <c r="BR38" s="419">
        <v>0</v>
      </c>
      <c r="BS38" s="419">
        <v>0</v>
      </c>
      <c r="BT38" s="419">
        <v>0</v>
      </c>
      <c r="BU38" s="419">
        <v>0</v>
      </c>
      <c r="BV38" s="419">
        <v>0</v>
      </c>
      <c r="BW38" s="419">
        <v>0</v>
      </c>
      <c r="BX38" s="419">
        <v>0</v>
      </c>
      <c r="BY38" s="419">
        <v>0</v>
      </c>
      <c r="BZ38" s="419">
        <v>0</v>
      </c>
      <c r="CA38" s="419">
        <v>0</v>
      </c>
      <c r="CB38" s="419">
        <v>0</v>
      </c>
      <c r="CC38" s="419">
        <v>0</v>
      </c>
      <c r="CD38" s="419">
        <v>0</v>
      </c>
      <c r="CE38" s="419">
        <v>0</v>
      </c>
      <c r="CF38" s="419">
        <v>0</v>
      </c>
      <c r="CG38" s="419">
        <v>0</v>
      </c>
      <c r="CH38" s="419">
        <v>0</v>
      </c>
      <c r="CI38" s="419">
        <v>0</v>
      </c>
      <c r="CJ38" s="419">
        <v>0</v>
      </c>
      <c r="CK38" s="419">
        <v>0</v>
      </c>
      <c r="CL38" s="419">
        <v>0</v>
      </c>
      <c r="CM38" s="419">
        <v>0</v>
      </c>
      <c r="CN38" s="419">
        <v>0</v>
      </c>
      <c r="CO38" s="419">
        <v>0</v>
      </c>
      <c r="CP38" s="419">
        <v>0</v>
      </c>
      <c r="CQ38" s="419">
        <v>0</v>
      </c>
      <c r="CR38" s="419">
        <v>0</v>
      </c>
      <c r="CS38" s="419">
        <v>0</v>
      </c>
      <c r="CT38" s="419"/>
      <c r="CU38" s="419"/>
      <c r="CV38" s="419"/>
      <c r="CW38" s="419"/>
      <c r="CX38" s="419"/>
      <c r="CY38" s="419"/>
      <c r="CZ38" s="419"/>
      <c r="DA38" s="419"/>
      <c r="DB38" s="419"/>
      <c r="DC38" s="419"/>
      <c r="DD38" s="419"/>
      <c r="DE38" s="419"/>
      <c r="DF38" s="419"/>
      <c r="DG38" s="419"/>
      <c r="DH38" s="419"/>
      <c r="DI38" s="419"/>
      <c r="DJ38" s="419"/>
      <c r="DK38" s="419"/>
    </row>
    <row r="39" spans="1:115" s="420" customFormat="1" ht="15" hidden="1">
      <c r="A39" s="423" t="s">
        <v>7</v>
      </c>
      <c r="B39" s="423">
        <v>1</v>
      </c>
      <c r="C39" s="418" t="s">
        <v>60</v>
      </c>
      <c r="D39" s="419">
        <v>4392</v>
      </c>
      <c r="E39" s="419">
        <v>4462</v>
      </c>
      <c r="F39" s="419">
        <v>4533</v>
      </c>
      <c r="G39" s="419">
        <v>4605</v>
      </c>
      <c r="H39" s="419">
        <v>4677</v>
      </c>
      <c r="I39" s="419">
        <v>4723</v>
      </c>
      <c r="J39" s="419">
        <v>4767</v>
      </c>
      <c r="K39" s="419">
        <v>4809</v>
      </c>
      <c r="L39" s="419">
        <v>4848</v>
      </c>
      <c r="M39" s="419">
        <v>4885</v>
      </c>
      <c r="N39" s="419">
        <v>4920</v>
      </c>
      <c r="O39" s="419">
        <v>4951</v>
      </c>
      <c r="P39" s="419">
        <v>4981</v>
      </c>
      <c r="Q39" s="419">
        <v>5009</v>
      </c>
      <c r="R39" s="419">
        <v>5035</v>
      </c>
      <c r="S39" s="419">
        <v>5059</v>
      </c>
      <c r="T39" s="419">
        <v>5076</v>
      </c>
      <c r="U39" s="419">
        <v>5092</v>
      </c>
      <c r="V39" s="419">
        <v>5105</v>
      </c>
      <c r="W39" s="419">
        <v>5116</v>
      </c>
      <c r="X39" s="419">
        <v>5123</v>
      </c>
      <c r="Y39" s="419">
        <v>5129</v>
      </c>
      <c r="Z39" s="419">
        <v>5133</v>
      </c>
      <c r="AA39" s="419">
        <v>5133</v>
      </c>
      <c r="AB39" s="419">
        <v>5130</v>
      </c>
      <c r="AC39" s="419">
        <v>5125</v>
      </c>
      <c r="AD39" s="419">
        <v>5117</v>
      </c>
      <c r="AE39" s="419">
        <v>5106</v>
      </c>
      <c r="AF39" s="419">
        <v>5093</v>
      </c>
      <c r="AG39" s="419">
        <v>5077</v>
      </c>
      <c r="AH39" s="419">
        <v>5058</v>
      </c>
      <c r="AI39" s="419">
        <v>5038</v>
      </c>
      <c r="AJ39" s="419">
        <v>5015</v>
      </c>
      <c r="AK39" s="419">
        <v>4991</v>
      </c>
      <c r="AL39" s="419">
        <v>4965</v>
      </c>
      <c r="AM39" s="419">
        <v>4937</v>
      </c>
      <c r="AN39" s="419">
        <v>4909</v>
      </c>
      <c r="AO39" s="419">
        <v>4880</v>
      </c>
      <c r="AP39" s="419">
        <v>4852</v>
      </c>
      <c r="AQ39" s="419">
        <v>4825</v>
      </c>
      <c r="AR39" s="419">
        <v>4802</v>
      </c>
      <c r="AS39" s="419">
        <v>4784</v>
      </c>
      <c r="AT39" s="419">
        <v>4775</v>
      </c>
      <c r="AU39" s="419">
        <v>4780</v>
      </c>
      <c r="AV39" s="419">
        <v>4799</v>
      </c>
      <c r="AW39" s="419">
        <v>4818</v>
      </c>
      <c r="AX39" s="419">
        <v>4835</v>
      </c>
      <c r="AY39" s="419">
        <v>4851</v>
      </c>
      <c r="AZ39" s="419">
        <v>4867</v>
      </c>
      <c r="BA39" s="419">
        <v>4883</v>
      </c>
      <c r="BB39" s="419">
        <v>4899</v>
      </c>
      <c r="BC39" s="419">
        <v>4916</v>
      </c>
      <c r="BD39" s="419">
        <v>4935</v>
      </c>
      <c r="BE39" s="419">
        <v>4956</v>
      </c>
      <c r="BF39" s="419">
        <v>4988</v>
      </c>
      <c r="BG39" s="419">
        <v>0</v>
      </c>
      <c r="BH39" s="419">
        <v>0</v>
      </c>
      <c r="BI39" s="419">
        <v>0</v>
      </c>
      <c r="BJ39" s="419">
        <v>0</v>
      </c>
      <c r="BK39" s="419">
        <v>0</v>
      </c>
      <c r="BL39" s="419">
        <v>0</v>
      </c>
      <c r="BM39" s="419">
        <v>0</v>
      </c>
      <c r="BN39" s="419">
        <v>0</v>
      </c>
      <c r="BO39" s="419">
        <v>0</v>
      </c>
      <c r="BP39" s="419">
        <v>0</v>
      </c>
      <c r="BQ39" s="419">
        <v>0</v>
      </c>
      <c r="BR39" s="419">
        <v>0</v>
      </c>
      <c r="BS39" s="419">
        <v>0</v>
      </c>
      <c r="BT39" s="419">
        <v>0</v>
      </c>
      <c r="BU39" s="419">
        <v>0</v>
      </c>
      <c r="BV39" s="419">
        <v>0</v>
      </c>
      <c r="BW39" s="419">
        <v>0</v>
      </c>
      <c r="BX39" s="419">
        <v>0</v>
      </c>
      <c r="BY39" s="419">
        <v>0</v>
      </c>
      <c r="BZ39" s="419">
        <v>0</v>
      </c>
      <c r="CA39" s="419">
        <v>0</v>
      </c>
      <c r="CB39" s="419">
        <v>0</v>
      </c>
      <c r="CC39" s="419">
        <v>0</v>
      </c>
      <c r="CD39" s="419">
        <v>0</v>
      </c>
      <c r="CE39" s="419">
        <v>0</v>
      </c>
      <c r="CF39" s="419">
        <v>0</v>
      </c>
      <c r="CG39" s="419">
        <v>0</v>
      </c>
      <c r="CH39" s="419">
        <v>0</v>
      </c>
      <c r="CI39" s="419">
        <v>0</v>
      </c>
      <c r="CJ39" s="419">
        <v>0</v>
      </c>
      <c r="CK39" s="419">
        <v>0</v>
      </c>
      <c r="CL39" s="419">
        <v>0</v>
      </c>
      <c r="CM39" s="419">
        <v>0</v>
      </c>
      <c r="CN39" s="419">
        <v>0</v>
      </c>
      <c r="CO39" s="419">
        <v>0</v>
      </c>
      <c r="CP39" s="419">
        <v>0</v>
      </c>
      <c r="CQ39" s="419">
        <v>0</v>
      </c>
      <c r="CR39" s="419">
        <v>0</v>
      </c>
      <c r="CS39" s="419">
        <v>0</v>
      </c>
      <c r="CT39" s="419"/>
      <c r="CU39" s="419"/>
      <c r="CV39" s="419"/>
      <c r="CW39" s="419"/>
      <c r="CX39" s="419"/>
      <c r="CY39" s="419"/>
      <c r="CZ39" s="419"/>
      <c r="DA39" s="419"/>
      <c r="DB39" s="419"/>
      <c r="DC39" s="419"/>
      <c r="DD39" s="419"/>
      <c r="DE39" s="419"/>
      <c r="DF39" s="419"/>
      <c r="DG39" s="419"/>
      <c r="DH39" s="419"/>
      <c r="DI39" s="419"/>
      <c r="DJ39" s="419"/>
      <c r="DK39" s="419"/>
    </row>
    <row r="40" spans="1:115" s="420" customFormat="1" ht="15" hidden="1">
      <c r="A40" s="423" t="s">
        <v>7</v>
      </c>
      <c r="B40" s="423">
        <v>1</v>
      </c>
      <c r="C40" s="418" t="s">
        <v>61</v>
      </c>
      <c r="D40" s="419">
        <v>4523</v>
      </c>
      <c r="E40" s="419">
        <v>4595</v>
      </c>
      <c r="F40" s="419">
        <v>4667</v>
      </c>
      <c r="G40" s="419">
        <v>4740</v>
      </c>
      <c r="H40" s="419">
        <v>4813</v>
      </c>
      <c r="I40" s="419">
        <v>4859</v>
      </c>
      <c r="J40" s="419">
        <v>4903</v>
      </c>
      <c r="K40" s="419">
        <v>4946</v>
      </c>
      <c r="L40" s="419">
        <v>4985</v>
      </c>
      <c r="M40" s="419">
        <v>5023</v>
      </c>
      <c r="N40" s="419">
        <v>5055</v>
      </c>
      <c r="O40" s="419">
        <v>5085</v>
      </c>
      <c r="P40" s="419">
        <v>5114</v>
      </c>
      <c r="Q40" s="419">
        <v>5140</v>
      </c>
      <c r="R40" s="419">
        <v>5165</v>
      </c>
      <c r="S40" s="419">
        <v>5183</v>
      </c>
      <c r="T40" s="419">
        <v>5199</v>
      </c>
      <c r="U40" s="419">
        <v>5212</v>
      </c>
      <c r="V40" s="419">
        <v>5223</v>
      </c>
      <c r="W40" s="419">
        <v>5231</v>
      </c>
      <c r="X40" s="419">
        <v>5238</v>
      </c>
      <c r="Y40" s="419">
        <v>5241</v>
      </c>
      <c r="Z40" s="419">
        <v>5242</v>
      </c>
      <c r="AA40" s="419">
        <v>5239</v>
      </c>
      <c r="AB40" s="419">
        <v>5234</v>
      </c>
      <c r="AC40" s="419">
        <v>5226</v>
      </c>
      <c r="AD40" s="419">
        <v>5215</v>
      </c>
      <c r="AE40" s="419">
        <v>5202</v>
      </c>
      <c r="AF40" s="419">
        <v>5186</v>
      </c>
      <c r="AG40" s="419">
        <v>5168</v>
      </c>
      <c r="AH40" s="419">
        <v>5148</v>
      </c>
      <c r="AI40" s="419">
        <v>5125</v>
      </c>
      <c r="AJ40" s="419">
        <v>5101</v>
      </c>
      <c r="AK40" s="419">
        <v>5075</v>
      </c>
      <c r="AL40" s="419">
        <v>5049</v>
      </c>
      <c r="AM40" s="419">
        <v>5022</v>
      </c>
      <c r="AN40" s="419">
        <v>4994</v>
      </c>
      <c r="AO40" s="419">
        <v>4967</v>
      </c>
      <c r="AP40" s="419">
        <v>4943</v>
      </c>
      <c r="AQ40" s="419">
        <v>4923</v>
      </c>
      <c r="AR40" s="419">
        <v>4910</v>
      </c>
      <c r="AS40" s="419">
        <v>4908</v>
      </c>
      <c r="AT40" s="419">
        <v>4922</v>
      </c>
      <c r="AU40" s="419">
        <v>4942</v>
      </c>
      <c r="AV40" s="419">
        <v>4961</v>
      </c>
      <c r="AW40" s="419">
        <v>4978</v>
      </c>
      <c r="AX40" s="419">
        <v>4995</v>
      </c>
      <c r="AY40" s="419">
        <v>5012</v>
      </c>
      <c r="AZ40" s="419">
        <v>5028</v>
      </c>
      <c r="BA40" s="419">
        <v>5044</v>
      </c>
      <c r="BB40" s="419">
        <v>5062</v>
      </c>
      <c r="BC40" s="419">
        <v>5081</v>
      </c>
      <c r="BD40" s="419">
        <v>5103</v>
      </c>
      <c r="BE40" s="419">
        <v>5136</v>
      </c>
      <c r="BF40" s="419">
        <v>0</v>
      </c>
      <c r="BG40" s="419">
        <v>0</v>
      </c>
      <c r="BH40" s="419">
        <v>0</v>
      </c>
      <c r="BI40" s="419">
        <v>0</v>
      </c>
      <c r="BJ40" s="419">
        <v>0</v>
      </c>
      <c r="BK40" s="419">
        <v>0</v>
      </c>
      <c r="BL40" s="419">
        <v>0</v>
      </c>
      <c r="BM40" s="419">
        <v>0</v>
      </c>
      <c r="BN40" s="419">
        <v>0</v>
      </c>
      <c r="BO40" s="419">
        <v>0</v>
      </c>
      <c r="BP40" s="419">
        <v>0</v>
      </c>
      <c r="BQ40" s="419">
        <v>0</v>
      </c>
      <c r="BR40" s="419">
        <v>0</v>
      </c>
      <c r="BS40" s="419">
        <v>0</v>
      </c>
      <c r="BT40" s="419">
        <v>0</v>
      </c>
      <c r="BU40" s="419">
        <v>0</v>
      </c>
      <c r="BV40" s="419">
        <v>0</v>
      </c>
      <c r="BW40" s="419">
        <v>0</v>
      </c>
      <c r="BX40" s="419">
        <v>0</v>
      </c>
      <c r="BY40" s="419">
        <v>0</v>
      </c>
      <c r="BZ40" s="419">
        <v>0</v>
      </c>
      <c r="CA40" s="419">
        <v>0</v>
      </c>
      <c r="CB40" s="419">
        <v>0</v>
      </c>
      <c r="CC40" s="419">
        <v>0</v>
      </c>
      <c r="CD40" s="419">
        <v>0</v>
      </c>
      <c r="CE40" s="419">
        <v>0</v>
      </c>
      <c r="CF40" s="419">
        <v>0</v>
      </c>
      <c r="CG40" s="419">
        <v>0</v>
      </c>
      <c r="CH40" s="419">
        <v>0</v>
      </c>
      <c r="CI40" s="419">
        <v>0</v>
      </c>
      <c r="CJ40" s="419">
        <v>0</v>
      </c>
      <c r="CK40" s="419">
        <v>0</v>
      </c>
      <c r="CL40" s="419">
        <v>0</v>
      </c>
      <c r="CM40" s="419">
        <v>0</v>
      </c>
      <c r="CN40" s="419">
        <v>0</v>
      </c>
      <c r="CO40" s="419">
        <v>0</v>
      </c>
      <c r="CP40" s="419">
        <v>0</v>
      </c>
      <c r="CQ40" s="419">
        <v>0</v>
      </c>
      <c r="CR40" s="419">
        <v>0</v>
      </c>
      <c r="CS40" s="419">
        <v>0</v>
      </c>
      <c r="CT40" s="419"/>
      <c r="CU40" s="419"/>
      <c r="CV40" s="419"/>
      <c r="CW40" s="419"/>
      <c r="CX40" s="419"/>
      <c r="CY40" s="419"/>
      <c r="CZ40" s="419"/>
      <c r="DA40" s="419"/>
      <c r="DB40" s="419"/>
      <c r="DC40" s="419"/>
      <c r="DD40" s="419"/>
      <c r="DE40" s="419"/>
      <c r="DF40" s="419"/>
      <c r="DG40" s="419"/>
      <c r="DH40" s="419"/>
      <c r="DI40" s="419"/>
      <c r="DJ40" s="419"/>
      <c r="DK40" s="419"/>
    </row>
    <row r="41" spans="1:115" s="420" customFormat="1" ht="15" hidden="1">
      <c r="A41" s="423" t="s">
        <v>7</v>
      </c>
      <c r="B41" s="423">
        <v>1</v>
      </c>
      <c r="C41" s="418" t="s">
        <v>62</v>
      </c>
      <c r="D41" s="419">
        <v>4656</v>
      </c>
      <c r="E41" s="419">
        <v>4729</v>
      </c>
      <c r="F41" s="419">
        <v>4803</v>
      </c>
      <c r="G41" s="419">
        <v>4877</v>
      </c>
      <c r="H41" s="419">
        <v>4952</v>
      </c>
      <c r="I41" s="419">
        <v>4998</v>
      </c>
      <c r="J41" s="419">
        <v>5043</v>
      </c>
      <c r="K41" s="419">
        <v>5085</v>
      </c>
      <c r="L41" s="419">
        <v>5125</v>
      </c>
      <c r="M41" s="419">
        <v>5160</v>
      </c>
      <c r="N41" s="419">
        <v>5191</v>
      </c>
      <c r="O41" s="419">
        <v>5220</v>
      </c>
      <c r="P41" s="419">
        <v>5248</v>
      </c>
      <c r="Q41" s="419">
        <v>5273</v>
      </c>
      <c r="R41" s="419">
        <v>5291</v>
      </c>
      <c r="S41" s="419">
        <v>5308</v>
      </c>
      <c r="T41" s="419">
        <v>5322</v>
      </c>
      <c r="U41" s="419">
        <v>5333</v>
      </c>
      <c r="V41" s="419">
        <v>5341</v>
      </c>
      <c r="W41" s="419">
        <v>5348</v>
      </c>
      <c r="X41" s="419">
        <v>5352</v>
      </c>
      <c r="Y41" s="419">
        <v>5352</v>
      </c>
      <c r="Z41" s="419">
        <v>5350</v>
      </c>
      <c r="AA41" s="419">
        <v>5345</v>
      </c>
      <c r="AB41" s="419">
        <v>5337</v>
      </c>
      <c r="AC41" s="419">
        <v>5326</v>
      </c>
      <c r="AD41" s="419">
        <v>5313</v>
      </c>
      <c r="AE41" s="419">
        <v>5297</v>
      </c>
      <c r="AF41" s="419">
        <v>5279</v>
      </c>
      <c r="AG41" s="419">
        <v>5259</v>
      </c>
      <c r="AH41" s="419">
        <v>5237</v>
      </c>
      <c r="AI41" s="419">
        <v>5213</v>
      </c>
      <c r="AJ41" s="419">
        <v>5188</v>
      </c>
      <c r="AK41" s="419">
        <v>5162</v>
      </c>
      <c r="AL41" s="419">
        <v>5136</v>
      </c>
      <c r="AM41" s="419">
        <v>5109</v>
      </c>
      <c r="AN41" s="419">
        <v>5084</v>
      </c>
      <c r="AO41" s="419">
        <v>5062</v>
      </c>
      <c r="AP41" s="419">
        <v>5046</v>
      </c>
      <c r="AQ41" s="419">
        <v>5038</v>
      </c>
      <c r="AR41" s="419">
        <v>5042</v>
      </c>
      <c r="AS41" s="419">
        <v>5064</v>
      </c>
      <c r="AT41" s="419">
        <v>5084</v>
      </c>
      <c r="AU41" s="419">
        <v>5104</v>
      </c>
      <c r="AV41" s="419">
        <v>5122</v>
      </c>
      <c r="AW41" s="419">
        <v>5139</v>
      </c>
      <c r="AX41" s="419">
        <v>5156</v>
      </c>
      <c r="AY41" s="419">
        <v>5173</v>
      </c>
      <c r="AZ41" s="419">
        <v>5190</v>
      </c>
      <c r="BA41" s="419">
        <v>5208</v>
      </c>
      <c r="BB41" s="419">
        <v>5228</v>
      </c>
      <c r="BC41" s="419">
        <v>5251</v>
      </c>
      <c r="BD41" s="419">
        <v>5285</v>
      </c>
      <c r="BE41" s="419">
        <v>0</v>
      </c>
      <c r="BF41" s="419">
        <v>0</v>
      </c>
      <c r="BG41" s="419">
        <v>0</v>
      </c>
      <c r="BH41" s="419">
        <v>0</v>
      </c>
      <c r="BI41" s="419">
        <v>0</v>
      </c>
      <c r="BJ41" s="419">
        <v>0</v>
      </c>
      <c r="BK41" s="419">
        <v>0</v>
      </c>
      <c r="BL41" s="419">
        <v>0</v>
      </c>
      <c r="BM41" s="419">
        <v>0</v>
      </c>
      <c r="BN41" s="419">
        <v>0</v>
      </c>
      <c r="BO41" s="419">
        <v>0</v>
      </c>
      <c r="BP41" s="419">
        <v>0</v>
      </c>
      <c r="BQ41" s="419">
        <v>0</v>
      </c>
      <c r="BR41" s="419">
        <v>0</v>
      </c>
      <c r="BS41" s="419">
        <v>0</v>
      </c>
      <c r="BT41" s="419">
        <v>0</v>
      </c>
      <c r="BU41" s="419">
        <v>0</v>
      </c>
      <c r="BV41" s="419">
        <v>0</v>
      </c>
      <c r="BW41" s="419">
        <v>0</v>
      </c>
      <c r="BX41" s="419">
        <v>0</v>
      </c>
      <c r="BY41" s="419">
        <v>0</v>
      </c>
      <c r="BZ41" s="419">
        <v>0</v>
      </c>
      <c r="CA41" s="419">
        <v>0</v>
      </c>
      <c r="CB41" s="419">
        <v>0</v>
      </c>
      <c r="CC41" s="419">
        <v>0</v>
      </c>
      <c r="CD41" s="419">
        <v>0</v>
      </c>
      <c r="CE41" s="419">
        <v>0</v>
      </c>
      <c r="CF41" s="419">
        <v>0</v>
      </c>
      <c r="CG41" s="419">
        <v>0</v>
      </c>
      <c r="CH41" s="419">
        <v>0</v>
      </c>
      <c r="CI41" s="419">
        <v>0</v>
      </c>
      <c r="CJ41" s="419">
        <v>0</v>
      </c>
      <c r="CK41" s="419">
        <v>0</v>
      </c>
      <c r="CL41" s="419">
        <v>0</v>
      </c>
      <c r="CM41" s="419">
        <v>0</v>
      </c>
      <c r="CN41" s="419">
        <v>0</v>
      </c>
      <c r="CO41" s="419">
        <v>0</v>
      </c>
      <c r="CP41" s="419">
        <v>0</v>
      </c>
      <c r="CQ41" s="419">
        <v>0</v>
      </c>
      <c r="CR41" s="419">
        <v>0</v>
      </c>
      <c r="CS41" s="419">
        <v>0</v>
      </c>
      <c r="CT41" s="419"/>
      <c r="CU41" s="419"/>
      <c r="CV41" s="419"/>
      <c r="CW41" s="419"/>
      <c r="CX41" s="419"/>
      <c r="CY41" s="419"/>
      <c r="CZ41" s="419"/>
      <c r="DA41" s="419"/>
      <c r="DB41" s="419"/>
      <c r="DC41" s="419"/>
      <c r="DD41" s="419"/>
      <c r="DE41" s="419"/>
      <c r="DF41" s="419"/>
      <c r="DG41" s="419"/>
      <c r="DH41" s="419"/>
      <c r="DI41" s="419"/>
      <c r="DJ41" s="419"/>
      <c r="DK41" s="419"/>
    </row>
    <row r="42" spans="1:115" s="420" customFormat="1" ht="15" hidden="1">
      <c r="A42" s="423" t="s">
        <v>7</v>
      </c>
      <c r="B42" s="423">
        <v>1</v>
      </c>
      <c r="C42" s="418" t="s">
        <v>63</v>
      </c>
      <c r="D42" s="419">
        <v>4788</v>
      </c>
      <c r="E42" s="419">
        <v>4863</v>
      </c>
      <c r="F42" s="419">
        <v>4938</v>
      </c>
      <c r="G42" s="419">
        <v>5013</v>
      </c>
      <c r="H42" s="419">
        <v>5093</v>
      </c>
      <c r="I42" s="419">
        <v>5140</v>
      </c>
      <c r="J42" s="419">
        <v>5185</v>
      </c>
      <c r="K42" s="419">
        <v>5228</v>
      </c>
      <c r="L42" s="419">
        <v>5266</v>
      </c>
      <c r="M42" s="419">
        <v>5300</v>
      </c>
      <c r="N42" s="419">
        <v>5330</v>
      </c>
      <c r="O42" s="419">
        <v>5358</v>
      </c>
      <c r="P42" s="419">
        <v>5383</v>
      </c>
      <c r="Q42" s="419">
        <v>5403</v>
      </c>
      <c r="R42" s="419">
        <v>5420</v>
      </c>
      <c r="S42" s="419">
        <v>5434</v>
      </c>
      <c r="T42" s="419">
        <v>5445</v>
      </c>
      <c r="U42" s="419">
        <v>5454</v>
      </c>
      <c r="V42" s="419">
        <v>5461</v>
      </c>
      <c r="W42" s="419">
        <v>5465</v>
      </c>
      <c r="X42" s="419">
        <v>5466</v>
      </c>
      <c r="Y42" s="419">
        <v>5464</v>
      </c>
      <c r="Z42" s="419">
        <v>5459</v>
      </c>
      <c r="AA42" s="419">
        <v>5451</v>
      </c>
      <c r="AB42" s="419">
        <v>5441</v>
      </c>
      <c r="AC42" s="419">
        <v>5428</v>
      </c>
      <c r="AD42" s="419">
        <v>5412</v>
      </c>
      <c r="AE42" s="419">
        <v>5394</v>
      </c>
      <c r="AF42" s="419">
        <v>5375</v>
      </c>
      <c r="AG42" s="419">
        <v>5353</v>
      </c>
      <c r="AH42" s="419">
        <v>5329</v>
      </c>
      <c r="AI42" s="419">
        <v>5304</v>
      </c>
      <c r="AJ42" s="419">
        <v>5279</v>
      </c>
      <c r="AK42" s="419">
        <v>5254</v>
      </c>
      <c r="AL42" s="419">
        <v>5229</v>
      </c>
      <c r="AM42" s="419">
        <v>5206</v>
      </c>
      <c r="AN42" s="419">
        <v>5188</v>
      </c>
      <c r="AO42" s="419">
        <v>5175</v>
      </c>
      <c r="AP42" s="419">
        <v>5173</v>
      </c>
      <c r="AQ42" s="419">
        <v>5185</v>
      </c>
      <c r="AR42" s="419">
        <v>5207</v>
      </c>
      <c r="AS42" s="419">
        <v>5229</v>
      </c>
      <c r="AT42" s="419">
        <v>5249</v>
      </c>
      <c r="AU42" s="419">
        <v>5268</v>
      </c>
      <c r="AV42" s="419">
        <v>5285</v>
      </c>
      <c r="AW42" s="419">
        <v>5303</v>
      </c>
      <c r="AX42" s="419">
        <v>5320</v>
      </c>
      <c r="AY42" s="419">
        <v>5337</v>
      </c>
      <c r="AZ42" s="419">
        <v>5356</v>
      </c>
      <c r="BA42" s="419">
        <v>5376</v>
      </c>
      <c r="BB42" s="419">
        <v>5400</v>
      </c>
      <c r="BC42" s="419">
        <v>5435</v>
      </c>
      <c r="BD42" s="419">
        <v>0</v>
      </c>
      <c r="BE42" s="419">
        <v>0</v>
      </c>
      <c r="BF42" s="419">
        <v>0</v>
      </c>
      <c r="BG42" s="419">
        <v>0</v>
      </c>
      <c r="BH42" s="419">
        <v>0</v>
      </c>
      <c r="BI42" s="419">
        <v>0</v>
      </c>
      <c r="BJ42" s="419">
        <v>0</v>
      </c>
      <c r="BK42" s="419">
        <v>0</v>
      </c>
      <c r="BL42" s="419">
        <v>0</v>
      </c>
      <c r="BM42" s="419">
        <v>0</v>
      </c>
      <c r="BN42" s="419">
        <v>0</v>
      </c>
      <c r="BO42" s="419">
        <v>0</v>
      </c>
      <c r="BP42" s="419">
        <v>0</v>
      </c>
      <c r="BQ42" s="419">
        <v>0</v>
      </c>
      <c r="BR42" s="419">
        <v>0</v>
      </c>
      <c r="BS42" s="419">
        <v>0</v>
      </c>
      <c r="BT42" s="419">
        <v>0</v>
      </c>
      <c r="BU42" s="419">
        <v>0</v>
      </c>
      <c r="BV42" s="419">
        <v>0</v>
      </c>
      <c r="BW42" s="419">
        <v>0</v>
      </c>
      <c r="BX42" s="419">
        <v>0</v>
      </c>
      <c r="BY42" s="419">
        <v>0</v>
      </c>
      <c r="BZ42" s="419">
        <v>0</v>
      </c>
      <c r="CA42" s="419">
        <v>0</v>
      </c>
      <c r="CB42" s="419">
        <v>0</v>
      </c>
      <c r="CC42" s="419">
        <v>0</v>
      </c>
      <c r="CD42" s="419">
        <v>0</v>
      </c>
      <c r="CE42" s="419">
        <v>0</v>
      </c>
      <c r="CF42" s="419">
        <v>0</v>
      </c>
      <c r="CG42" s="419">
        <v>0</v>
      </c>
      <c r="CH42" s="419">
        <v>0</v>
      </c>
      <c r="CI42" s="419">
        <v>0</v>
      </c>
      <c r="CJ42" s="419">
        <v>0</v>
      </c>
      <c r="CK42" s="419">
        <v>0</v>
      </c>
      <c r="CL42" s="419">
        <v>0</v>
      </c>
      <c r="CM42" s="419">
        <v>0</v>
      </c>
      <c r="CN42" s="419">
        <v>0</v>
      </c>
      <c r="CO42" s="419">
        <v>0</v>
      </c>
      <c r="CP42" s="419">
        <v>0</v>
      </c>
      <c r="CQ42" s="419">
        <v>0</v>
      </c>
      <c r="CR42" s="419">
        <v>0</v>
      </c>
      <c r="CS42" s="419">
        <v>0</v>
      </c>
      <c r="CT42" s="419"/>
      <c r="CU42" s="419"/>
      <c r="CV42" s="419"/>
      <c r="CW42" s="419"/>
      <c r="CX42" s="419"/>
      <c r="CY42" s="419"/>
      <c r="CZ42" s="419"/>
      <c r="DA42" s="419"/>
      <c r="DB42" s="419"/>
      <c r="DC42" s="419"/>
      <c r="DD42" s="419"/>
      <c r="DE42" s="419"/>
      <c r="DF42" s="419"/>
      <c r="DG42" s="419"/>
      <c r="DH42" s="419"/>
      <c r="DI42" s="419"/>
      <c r="DJ42" s="419"/>
      <c r="DK42" s="419"/>
    </row>
    <row r="43" spans="1:115" s="420" customFormat="1" ht="15" hidden="1">
      <c r="A43" s="423" t="s">
        <v>7</v>
      </c>
      <c r="B43" s="423">
        <v>1</v>
      </c>
      <c r="C43" s="418" t="s">
        <v>64</v>
      </c>
      <c r="D43" s="419">
        <v>4923</v>
      </c>
      <c r="E43" s="419">
        <v>4999</v>
      </c>
      <c r="F43" s="419">
        <v>5075</v>
      </c>
      <c r="G43" s="419">
        <v>5156</v>
      </c>
      <c r="H43" s="419">
        <v>5237</v>
      </c>
      <c r="I43" s="419">
        <v>5285</v>
      </c>
      <c r="J43" s="419">
        <v>5330</v>
      </c>
      <c r="K43" s="419">
        <v>5371</v>
      </c>
      <c r="L43" s="419">
        <v>5408</v>
      </c>
      <c r="M43" s="419">
        <v>5442</v>
      </c>
      <c r="N43" s="419">
        <v>5470</v>
      </c>
      <c r="O43" s="419">
        <v>5497</v>
      </c>
      <c r="P43" s="419">
        <v>5516</v>
      </c>
      <c r="Q43" s="419">
        <v>5534</v>
      </c>
      <c r="R43" s="419">
        <v>5548</v>
      </c>
      <c r="S43" s="419">
        <v>5560</v>
      </c>
      <c r="T43" s="419">
        <v>5570</v>
      </c>
      <c r="U43" s="419">
        <v>5577</v>
      </c>
      <c r="V43" s="419">
        <v>5581</v>
      </c>
      <c r="W43" s="419">
        <v>5582</v>
      </c>
      <c r="X43" s="419">
        <v>5580</v>
      </c>
      <c r="Y43" s="419">
        <v>5576</v>
      </c>
      <c r="Z43" s="419">
        <v>5568</v>
      </c>
      <c r="AA43" s="419">
        <v>5558</v>
      </c>
      <c r="AB43" s="419">
        <v>5545</v>
      </c>
      <c r="AC43" s="419">
        <v>5529</v>
      </c>
      <c r="AD43" s="419">
        <v>5512</v>
      </c>
      <c r="AE43" s="419">
        <v>5492</v>
      </c>
      <c r="AF43" s="419">
        <v>5471</v>
      </c>
      <c r="AG43" s="419">
        <v>5448</v>
      </c>
      <c r="AH43" s="419">
        <v>5423</v>
      </c>
      <c r="AI43" s="419">
        <v>5399</v>
      </c>
      <c r="AJ43" s="419">
        <v>5376</v>
      </c>
      <c r="AK43" s="419">
        <v>5352</v>
      </c>
      <c r="AL43" s="419">
        <v>5332</v>
      </c>
      <c r="AM43" s="419">
        <v>5316</v>
      </c>
      <c r="AN43" s="419">
        <v>5308</v>
      </c>
      <c r="AO43" s="419">
        <v>5312</v>
      </c>
      <c r="AP43" s="419">
        <v>5332</v>
      </c>
      <c r="AQ43" s="419">
        <v>5355</v>
      </c>
      <c r="AR43" s="419">
        <v>5377</v>
      </c>
      <c r="AS43" s="419">
        <v>5397</v>
      </c>
      <c r="AT43" s="419">
        <v>5417</v>
      </c>
      <c r="AU43" s="419">
        <v>5435</v>
      </c>
      <c r="AV43" s="419">
        <v>5453</v>
      </c>
      <c r="AW43" s="419">
        <v>5470</v>
      </c>
      <c r="AX43" s="419">
        <v>5488</v>
      </c>
      <c r="AY43" s="419">
        <v>5508</v>
      </c>
      <c r="AZ43" s="419">
        <v>5529</v>
      </c>
      <c r="BA43" s="419">
        <v>5553</v>
      </c>
      <c r="BB43" s="419">
        <v>5589</v>
      </c>
      <c r="BC43" s="419">
        <v>0</v>
      </c>
      <c r="BD43" s="419">
        <v>0</v>
      </c>
      <c r="BE43" s="419">
        <v>0</v>
      </c>
      <c r="BF43" s="419">
        <v>0</v>
      </c>
      <c r="BG43" s="419">
        <v>0</v>
      </c>
      <c r="BH43" s="419">
        <v>0</v>
      </c>
      <c r="BI43" s="419">
        <v>0</v>
      </c>
      <c r="BJ43" s="419">
        <v>0</v>
      </c>
      <c r="BK43" s="419">
        <v>0</v>
      </c>
      <c r="BL43" s="419">
        <v>0</v>
      </c>
      <c r="BM43" s="419">
        <v>0</v>
      </c>
      <c r="BN43" s="419">
        <v>0</v>
      </c>
      <c r="BO43" s="419">
        <v>0</v>
      </c>
      <c r="BP43" s="419">
        <v>0</v>
      </c>
      <c r="BQ43" s="419">
        <v>0</v>
      </c>
      <c r="BR43" s="419">
        <v>0</v>
      </c>
      <c r="BS43" s="419">
        <v>0</v>
      </c>
      <c r="BT43" s="419">
        <v>0</v>
      </c>
      <c r="BU43" s="419">
        <v>0</v>
      </c>
      <c r="BV43" s="419">
        <v>0</v>
      </c>
      <c r="BW43" s="419">
        <v>0</v>
      </c>
      <c r="BX43" s="419">
        <v>0</v>
      </c>
      <c r="BY43" s="419">
        <v>0</v>
      </c>
      <c r="BZ43" s="419">
        <v>0</v>
      </c>
      <c r="CA43" s="419">
        <v>0</v>
      </c>
      <c r="CB43" s="419">
        <v>0</v>
      </c>
      <c r="CC43" s="419">
        <v>0</v>
      </c>
      <c r="CD43" s="419">
        <v>0</v>
      </c>
      <c r="CE43" s="419">
        <v>0</v>
      </c>
      <c r="CF43" s="419">
        <v>0</v>
      </c>
      <c r="CG43" s="419">
        <v>0</v>
      </c>
      <c r="CH43" s="419">
        <v>0</v>
      </c>
      <c r="CI43" s="419">
        <v>0</v>
      </c>
      <c r="CJ43" s="419">
        <v>0</v>
      </c>
      <c r="CK43" s="419">
        <v>0</v>
      </c>
      <c r="CL43" s="419">
        <v>0</v>
      </c>
      <c r="CM43" s="419">
        <v>0</v>
      </c>
      <c r="CN43" s="419">
        <v>0</v>
      </c>
      <c r="CO43" s="419">
        <v>0</v>
      </c>
      <c r="CP43" s="419">
        <v>0</v>
      </c>
      <c r="CQ43" s="419">
        <v>0</v>
      </c>
      <c r="CR43" s="419">
        <v>0</v>
      </c>
      <c r="CS43" s="419">
        <v>0</v>
      </c>
      <c r="CT43" s="419"/>
      <c r="CU43" s="419"/>
      <c r="CV43" s="419"/>
      <c r="CW43" s="419"/>
      <c r="CX43" s="419"/>
      <c r="CY43" s="419"/>
      <c r="CZ43" s="419"/>
      <c r="DA43" s="419"/>
      <c r="DB43" s="419"/>
      <c r="DC43" s="419"/>
      <c r="DD43" s="419"/>
      <c r="DE43" s="419"/>
      <c r="DF43" s="419"/>
      <c r="DG43" s="419"/>
      <c r="DH43" s="419"/>
      <c r="DI43" s="419"/>
      <c r="DJ43" s="419"/>
      <c r="DK43" s="419"/>
    </row>
    <row r="44" spans="1:115" s="420" customFormat="1" ht="15" hidden="1">
      <c r="A44" s="423" t="s">
        <v>7</v>
      </c>
      <c r="B44" s="423">
        <v>1</v>
      </c>
      <c r="C44" s="418" t="s">
        <v>65</v>
      </c>
      <c r="D44" s="419">
        <v>5060</v>
      </c>
      <c r="E44" s="419">
        <v>5137</v>
      </c>
      <c r="F44" s="419">
        <v>5219</v>
      </c>
      <c r="G44" s="419">
        <v>5301</v>
      </c>
      <c r="H44" s="419">
        <v>5384</v>
      </c>
      <c r="I44" s="419">
        <v>5432</v>
      </c>
      <c r="J44" s="419">
        <v>5476</v>
      </c>
      <c r="K44" s="419">
        <v>5517</v>
      </c>
      <c r="L44" s="419">
        <v>5553</v>
      </c>
      <c r="M44" s="419">
        <v>5586</v>
      </c>
      <c r="N44" s="419">
        <v>5612</v>
      </c>
      <c r="O44" s="419">
        <v>5633</v>
      </c>
      <c r="P44" s="419">
        <v>5651</v>
      </c>
      <c r="Q44" s="419">
        <v>5666</v>
      </c>
      <c r="R44" s="419">
        <v>5678</v>
      </c>
      <c r="S44" s="419">
        <v>5688</v>
      </c>
      <c r="T44" s="419">
        <v>5695</v>
      </c>
      <c r="U44" s="419">
        <v>5700</v>
      </c>
      <c r="V44" s="419">
        <v>5701</v>
      </c>
      <c r="W44" s="419">
        <v>5700</v>
      </c>
      <c r="X44" s="419">
        <v>5695</v>
      </c>
      <c r="Y44" s="419">
        <v>5688</v>
      </c>
      <c r="Z44" s="419">
        <v>5678</v>
      </c>
      <c r="AA44" s="419">
        <v>5665</v>
      </c>
      <c r="AB44" s="419">
        <v>5650</v>
      </c>
      <c r="AC44" s="419">
        <v>5633</v>
      </c>
      <c r="AD44" s="419">
        <v>5614</v>
      </c>
      <c r="AE44" s="419">
        <v>5593</v>
      </c>
      <c r="AF44" s="419">
        <v>5570</v>
      </c>
      <c r="AG44" s="419">
        <v>5547</v>
      </c>
      <c r="AH44" s="419">
        <v>5524</v>
      </c>
      <c r="AI44" s="419">
        <v>5501</v>
      </c>
      <c r="AJ44" s="419">
        <v>5480</v>
      </c>
      <c r="AK44" s="419">
        <v>5462</v>
      </c>
      <c r="AL44" s="419">
        <v>5451</v>
      </c>
      <c r="AM44" s="419">
        <v>5448</v>
      </c>
      <c r="AN44" s="419">
        <v>5458</v>
      </c>
      <c r="AO44" s="419">
        <v>5483</v>
      </c>
      <c r="AP44" s="419">
        <v>5506</v>
      </c>
      <c r="AQ44" s="419">
        <v>5529</v>
      </c>
      <c r="AR44" s="419">
        <v>5550</v>
      </c>
      <c r="AS44" s="419">
        <v>5570</v>
      </c>
      <c r="AT44" s="419">
        <v>5589</v>
      </c>
      <c r="AU44" s="419">
        <v>5607</v>
      </c>
      <c r="AV44" s="419">
        <v>5625</v>
      </c>
      <c r="AW44" s="419">
        <v>5644</v>
      </c>
      <c r="AX44" s="419">
        <v>5664</v>
      </c>
      <c r="AY44" s="419">
        <v>5685</v>
      </c>
      <c r="AZ44" s="419">
        <v>5710</v>
      </c>
      <c r="BA44" s="419">
        <v>5747</v>
      </c>
      <c r="BB44" s="419">
        <v>0</v>
      </c>
      <c r="BC44" s="419">
        <v>0</v>
      </c>
      <c r="BD44" s="419">
        <v>0</v>
      </c>
      <c r="BE44" s="419">
        <v>0</v>
      </c>
      <c r="BF44" s="419">
        <v>0</v>
      </c>
      <c r="BG44" s="419">
        <v>0</v>
      </c>
      <c r="BH44" s="419">
        <v>0</v>
      </c>
      <c r="BI44" s="419">
        <v>0</v>
      </c>
      <c r="BJ44" s="419">
        <v>0</v>
      </c>
      <c r="BK44" s="419">
        <v>0</v>
      </c>
      <c r="BL44" s="419">
        <v>0</v>
      </c>
      <c r="BM44" s="419">
        <v>0</v>
      </c>
      <c r="BN44" s="419">
        <v>0</v>
      </c>
      <c r="BO44" s="419">
        <v>0</v>
      </c>
      <c r="BP44" s="419">
        <v>0</v>
      </c>
      <c r="BQ44" s="419">
        <v>0</v>
      </c>
      <c r="BR44" s="419">
        <v>0</v>
      </c>
      <c r="BS44" s="419">
        <v>0</v>
      </c>
      <c r="BT44" s="419">
        <v>0</v>
      </c>
      <c r="BU44" s="419">
        <v>0</v>
      </c>
      <c r="BV44" s="419">
        <v>0</v>
      </c>
      <c r="BW44" s="419">
        <v>0</v>
      </c>
      <c r="BX44" s="419">
        <v>0</v>
      </c>
      <c r="BY44" s="419">
        <v>0</v>
      </c>
      <c r="BZ44" s="419">
        <v>0</v>
      </c>
      <c r="CA44" s="419">
        <v>0</v>
      </c>
      <c r="CB44" s="419">
        <v>0</v>
      </c>
      <c r="CC44" s="419">
        <v>0</v>
      </c>
      <c r="CD44" s="419">
        <v>0</v>
      </c>
      <c r="CE44" s="419">
        <v>0</v>
      </c>
      <c r="CF44" s="419">
        <v>0</v>
      </c>
      <c r="CG44" s="419">
        <v>0</v>
      </c>
      <c r="CH44" s="419">
        <v>0</v>
      </c>
      <c r="CI44" s="419">
        <v>0</v>
      </c>
      <c r="CJ44" s="419">
        <v>0</v>
      </c>
      <c r="CK44" s="419">
        <v>0</v>
      </c>
      <c r="CL44" s="419">
        <v>0</v>
      </c>
      <c r="CM44" s="419">
        <v>0</v>
      </c>
      <c r="CN44" s="419">
        <v>0</v>
      </c>
      <c r="CO44" s="419">
        <v>0</v>
      </c>
      <c r="CP44" s="419">
        <v>0</v>
      </c>
      <c r="CQ44" s="419">
        <v>0</v>
      </c>
      <c r="CR44" s="419">
        <v>0</v>
      </c>
      <c r="CS44" s="419">
        <v>0</v>
      </c>
      <c r="CT44" s="419"/>
      <c r="CU44" s="419"/>
      <c r="CV44" s="419"/>
      <c r="CW44" s="419"/>
      <c r="CX44" s="419"/>
      <c r="CY44" s="419"/>
      <c r="CZ44" s="419"/>
      <c r="DA44" s="419"/>
      <c r="DB44" s="419"/>
      <c r="DC44" s="419"/>
      <c r="DD44" s="419"/>
      <c r="DE44" s="419"/>
      <c r="DF44" s="419"/>
      <c r="DG44" s="419"/>
      <c r="DH44" s="419"/>
      <c r="DI44" s="419"/>
      <c r="DJ44" s="419"/>
      <c r="DK44" s="419"/>
    </row>
    <row r="45" spans="1:115" s="420" customFormat="1" ht="15" hidden="1">
      <c r="A45" s="423" t="s">
        <v>7</v>
      </c>
      <c r="B45" s="423">
        <v>1</v>
      </c>
      <c r="C45" s="418" t="s">
        <v>66</v>
      </c>
      <c r="D45" s="419">
        <v>5199</v>
      </c>
      <c r="E45" s="419">
        <v>5282</v>
      </c>
      <c r="F45" s="419">
        <v>5365</v>
      </c>
      <c r="G45" s="419">
        <v>5449</v>
      </c>
      <c r="H45" s="419">
        <v>5533</v>
      </c>
      <c r="I45" s="419">
        <v>5580</v>
      </c>
      <c r="J45" s="419">
        <v>5624</v>
      </c>
      <c r="K45" s="419">
        <v>5664</v>
      </c>
      <c r="L45" s="419">
        <v>5700</v>
      </c>
      <c r="M45" s="419">
        <v>5730</v>
      </c>
      <c r="N45" s="419">
        <v>5751</v>
      </c>
      <c r="O45" s="419">
        <v>5769</v>
      </c>
      <c r="P45" s="419">
        <v>5785</v>
      </c>
      <c r="Q45" s="419">
        <v>5798</v>
      </c>
      <c r="R45" s="419">
        <v>5808</v>
      </c>
      <c r="S45" s="419">
        <v>5816</v>
      </c>
      <c r="T45" s="419">
        <v>5821</v>
      </c>
      <c r="U45" s="419">
        <v>5822</v>
      </c>
      <c r="V45" s="419">
        <v>5821</v>
      </c>
      <c r="W45" s="419">
        <v>5817</v>
      </c>
      <c r="X45" s="419">
        <v>5810</v>
      </c>
      <c r="Y45" s="419">
        <v>5800</v>
      </c>
      <c r="Z45" s="419">
        <v>5787</v>
      </c>
      <c r="AA45" s="419">
        <v>5772</v>
      </c>
      <c r="AB45" s="419">
        <v>5755</v>
      </c>
      <c r="AC45" s="419">
        <v>5736</v>
      </c>
      <c r="AD45" s="419">
        <v>5716</v>
      </c>
      <c r="AE45" s="419">
        <v>5694</v>
      </c>
      <c r="AF45" s="419">
        <v>5671</v>
      </c>
      <c r="AG45" s="419">
        <v>5649</v>
      </c>
      <c r="AH45" s="419">
        <v>5628</v>
      </c>
      <c r="AI45" s="419">
        <v>5609</v>
      </c>
      <c r="AJ45" s="419">
        <v>5593</v>
      </c>
      <c r="AK45" s="419">
        <v>5585</v>
      </c>
      <c r="AL45" s="419">
        <v>5587</v>
      </c>
      <c r="AM45" s="419">
        <v>5603</v>
      </c>
      <c r="AN45" s="419">
        <v>5629</v>
      </c>
      <c r="AO45" s="419">
        <v>5653</v>
      </c>
      <c r="AP45" s="419">
        <v>5676</v>
      </c>
      <c r="AQ45" s="419">
        <v>5698</v>
      </c>
      <c r="AR45" s="419">
        <v>5718</v>
      </c>
      <c r="AS45" s="419">
        <v>5738</v>
      </c>
      <c r="AT45" s="419">
        <v>5756</v>
      </c>
      <c r="AU45" s="419">
        <v>5775</v>
      </c>
      <c r="AV45" s="419">
        <v>5794</v>
      </c>
      <c r="AW45" s="419">
        <v>5815</v>
      </c>
      <c r="AX45" s="419">
        <v>5837</v>
      </c>
      <c r="AY45" s="419">
        <v>5862</v>
      </c>
      <c r="AZ45" s="419">
        <v>5900</v>
      </c>
      <c r="BA45" s="419">
        <v>0</v>
      </c>
      <c r="BB45" s="419">
        <v>0</v>
      </c>
      <c r="BC45" s="419">
        <v>0</v>
      </c>
      <c r="BD45" s="419">
        <v>0</v>
      </c>
      <c r="BE45" s="419">
        <v>0</v>
      </c>
      <c r="BF45" s="419">
        <v>0</v>
      </c>
      <c r="BG45" s="419">
        <v>0</v>
      </c>
      <c r="BH45" s="419">
        <v>0</v>
      </c>
      <c r="BI45" s="419">
        <v>0</v>
      </c>
      <c r="BJ45" s="419">
        <v>0</v>
      </c>
      <c r="BK45" s="419">
        <v>0</v>
      </c>
      <c r="BL45" s="419">
        <v>0</v>
      </c>
      <c r="BM45" s="419">
        <v>0</v>
      </c>
      <c r="BN45" s="419">
        <v>0</v>
      </c>
      <c r="BO45" s="419">
        <v>0</v>
      </c>
      <c r="BP45" s="419">
        <v>0</v>
      </c>
      <c r="BQ45" s="419">
        <v>0</v>
      </c>
      <c r="BR45" s="419">
        <v>0</v>
      </c>
      <c r="BS45" s="419">
        <v>0</v>
      </c>
      <c r="BT45" s="419">
        <v>0</v>
      </c>
      <c r="BU45" s="419">
        <v>0</v>
      </c>
      <c r="BV45" s="419">
        <v>0</v>
      </c>
      <c r="BW45" s="419">
        <v>0</v>
      </c>
      <c r="BX45" s="419">
        <v>0</v>
      </c>
      <c r="BY45" s="419">
        <v>0</v>
      </c>
      <c r="BZ45" s="419">
        <v>0</v>
      </c>
      <c r="CA45" s="419">
        <v>0</v>
      </c>
      <c r="CB45" s="419">
        <v>0</v>
      </c>
      <c r="CC45" s="419">
        <v>0</v>
      </c>
      <c r="CD45" s="419">
        <v>0</v>
      </c>
      <c r="CE45" s="419">
        <v>0</v>
      </c>
      <c r="CF45" s="419">
        <v>0</v>
      </c>
      <c r="CG45" s="419">
        <v>0</v>
      </c>
      <c r="CH45" s="419">
        <v>0</v>
      </c>
      <c r="CI45" s="419">
        <v>0</v>
      </c>
      <c r="CJ45" s="419">
        <v>0</v>
      </c>
      <c r="CK45" s="419">
        <v>0</v>
      </c>
      <c r="CL45" s="419">
        <v>0</v>
      </c>
      <c r="CM45" s="419">
        <v>0</v>
      </c>
      <c r="CN45" s="419">
        <v>0</v>
      </c>
      <c r="CO45" s="419">
        <v>0</v>
      </c>
      <c r="CP45" s="419">
        <v>0</v>
      </c>
      <c r="CQ45" s="419">
        <v>0</v>
      </c>
      <c r="CR45" s="419">
        <v>0</v>
      </c>
      <c r="CS45" s="419">
        <v>0</v>
      </c>
      <c r="CT45" s="419"/>
      <c r="CU45" s="419"/>
      <c r="CV45" s="419"/>
      <c r="CW45" s="419"/>
      <c r="CX45" s="419"/>
      <c r="CY45" s="419"/>
      <c r="CZ45" s="419"/>
      <c r="DA45" s="419"/>
      <c r="DB45" s="419"/>
      <c r="DC45" s="419"/>
      <c r="DD45" s="419"/>
      <c r="DE45" s="419"/>
      <c r="DF45" s="419"/>
      <c r="DG45" s="419"/>
      <c r="DH45" s="419"/>
      <c r="DI45" s="419"/>
      <c r="DJ45" s="419"/>
      <c r="DK45" s="419"/>
    </row>
    <row r="46" spans="1:115" s="420" customFormat="1" ht="15" hidden="1">
      <c r="A46" s="423" t="s">
        <v>7</v>
      </c>
      <c r="B46" s="423">
        <v>1</v>
      </c>
      <c r="C46" s="418" t="s">
        <v>67</v>
      </c>
      <c r="D46" s="419">
        <v>5344</v>
      </c>
      <c r="E46" s="419">
        <v>5428</v>
      </c>
      <c r="F46" s="419">
        <v>5513</v>
      </c>
      <c r="G46" s="419">
        <v>5598</v>
      </c>
      <c r="H46" s="419">
        <v>5683</v>
      </c>
      <c r="I46" s="419">
        <v>5730</v>
      </c>
      <c r="J46" s="419">
        <v>5773</v>
      </c>
      <c r="K46" s="419">
        <v>5813</v>
      </c>
      <c r="L46" s="419">
        <v>5847</v>
      </c>
      <c r="M46" s="419">
        <v>5872</v>
      </c>
      <c r="N46" s="419">
        <v>5891</v>
      </c>
      <c r="O46" s="419">
        <v>5907</v>
      </c>
      <c r="P46" s="419">
        <v>5921</v>
      </c>
      <c r="Q46" s="419">
        <v>5931</v>
      </c>
      <c r="R46" s="419">
        <v>5939</v>
      </c>
      <c r="S46" s="419">
        <v>5944</v>
      </c>
      <c r="T46" s="419">
        <v>5947</v>
      </c>
      <c r="U46" s="419">
        <v>5946</v>
      </c>
      <c r="V46" s="419">
        <v>5942</v>
      </c>
      <c r="W46" s="419">
        <v>5935</v>
      </c>
      <c r="X46" s="419">
        <v>5925</v>
      </c>
      <c r="Y46" s="419">
        <v>5913</v>
      </c>
      <c r="Z46" s="419">
        <v>5898</v>
      </c>
      <c r="AA46" s="419">
        <v>5881</v>
      </c>
      <c r="AB46" s="419">
        <v>5863</v>
      </c>
      <c r="AC46" s="419">
        <v>5843</v>
      </c>
      <c r="AD46" s="419">
        <v>5821</v>
      </c>
      <c r="AE46" s="419">
        <v>5800</v>
      </c>
      <c r="AF46" s="419">
        <v>5779</v>
      </c>
      <c r="AG46" s="419">
        <v>5759</v>
      </c>
      <c r="AH46" s="419">
        <v>5742</v>
      </c>
      <c r="AI46" s="419">
        <v>5730</v>
      </c>
      <c r="AJ46" s="419">
        <v>5725</v>
      </c>
      <c r="AK46" s="419">
        <v>5732</v>
      </c>
      <c r="AL46" s="419">
        <v>5756</v>
      </c>
      <c r="AM46" s="419">
        <v>5782</v>
      </c>
      <c r="AN46" s="419">
        <v>5807</v>
      </c>
      <c r="AO46" s="419">
        <v>5831</v>
      </c>
      <c r="AP46" s="419">
        <v>5853</v>
      </c>
      <c r="AQ46" s="419">
        <v>5874</v>
      </c>
      <c r="AR46" s="419">
        <v>5894</v>
      </c>
      <c r="AS46" s="419">
        <v>5914</v>
      </c>
      <c r="AT46" s="419">
        <v>5933</v>
      </c>
      <c r="AU46" s="419">
        <v>5952</v>
      </c>
      <c r="AV46" s="419">
        <v>5974</v>
      </c>
      <c r="AW46" s="419">
        <v>5996</v>
      </c>
      <c r="AX46" s="419">
        <v>6022</v>
      </c>
      <c r="AY46" s="419">
        <v>6061</v>
      </c>
      <c r="AZ46" s="419">
        <v>0</v>
      </c>
      <c r="BA46" s="419">
        <v>0</v>
      </c>
      <c r="BB46" s="419">
        <v>0</v>
      </c>
      <c r="BC46" s="419">
        <v>0</v>
      </c>
      <c r="BD46" s="419">
        <v>0</v>
      </c>
      <c r="BE46" s="419">
        <v>0</v>
      </c>
      <c r="BF46" s="419">
        <v>0</v>
      </c>
      <c r="BG46" s="419">
        <v>0</v>
      </c>
      <c r="BH46" s="419">
        <v>0</v>
      </c>
      <c r="BI46" s="419">
        <v>0</v>
      </c>
      <c r="BJ46" s="419">
        <v>0</v>
      </c>
      <c r="BK46" s="419">
        <v>0</v>
      </c>
      <c r="BL46" s="419">
        <v>0</v>
      </c>
      <c r="BM46" s="419">
        <v>0</v>
      </c>
      <c r="BN46" s="419">
        <v>0</v>
      </c>
      <c r="BO46" s="419">
        <v>0</v>
      </c>
      <c r="BP46" s="419">
        <v>0</v>
      </c>
      <c r="BQ46" s="419">
        <v>0</v>
      </c>
      <c r="BR46" s="419">
        <v>0</v>
      </c>
      <c r="BS46" s="419">
        <v>0</v>
      </c>
      <c r="BT46" s="419">
        <v>0</v>
      </c>
      <c r="BU46" s="419">
        <v>0</v>
      </c>
      <c r="BV46" s="419">
        <v>0</v>
      </c>
      <c r="BW46" s="419">
        <v>0</v>
      </c>
      <c r="BX46" s="419">
        <v>0</v>
      </c>
      <c r="BY46" s="419">
        <v>0</v>
      </c>
      <c r="BZ46" s="419">
        <v>0</v>
      </c>
      <c r="CA46" s="419">
        <v>0</v>
      </c>
      <c r="CB46" s="419">
        <v>0</v>
      </c>
      <c r="CC46" s="419">
        <v>0</v>
      </c>
      <c r="CD46" s="419">
        <v>0</v>
      </c>
      <c r="CE46" s="419">
        <v>0</v>
      </c>
      <c r="CF46" s="419">
        <v>0</v>
      </c>
      <c r="CG46" s="419">
        <v>0</v>
      </c>
      <c r="CH46" s="419">
        <v>0</v>
      </c>
      <c r="CI46" s="419">
        <v>0</v>
      </c>
      <c r="CJ46" s="419">
        <v>0</v>
      </c>
      <c r="CK46" s="419">
        <v>0</v>
      </c>
      <c r="CL46" s="419">
        <v>0</v>
      </c>
      <c r="CM46" s="419">
        <v>0</v>
      </c>
      <c r="CN46" s="419">
        <v>0</v>
      </c>
      <c r="CO46" s="419">
        <v>0</v>
      </c>
      <c r="CP46" s="419">
        <v>0</v>
      </c>
      <c r="CQ46" s="419">
        <v>0</v>
      </c>
      <c r="CR46" s="419">
        <v>0</v>
      </c>
      <c r="CS46" s="419">
        <v>0</v>
      </c>
      <c r="CT46" s="419"/>
      <c r="CU46" s="419"/>
      <c r="CV46" s="419"/>
      <c r="CW46" s="419"/>
      <c r="CX46" s="419"/>
      <c r="CY46" s="419"/>
      <c r="CZ46" s="419"/>
      <c r="DA46" s="419"/>
      <c r="DB46" s="419"/>
      <c r="DC46" s="419"/>
      <c r="DD46" s="419"/>
      <c r="DE46" s="419"/>
      <c r="DF46" s="419"/>
      <c r="DG46" s="419"/>
      <c r="DH46" s="419"/>
      <c r="DI46" s="419"/>
      <c r="DJ46" s="419"/>
      <c r="DK46" s="419"/>
    </row>
    <row r="47" spans="1:115" s="420" customFormat="1" ht="15" hidden="1">
      <c r="A47" s="423" t="s">
        <v>7</v>
      </c>
      <c r="B47" s="423">
        <v>1</v>
      </c>
      <c r="C47" s="418" t="s">
        <v>68</v>
      </c>
      <c r="D47" s="419">
        <v>5491</v>
      </c>
      <c r="E47" s="419">
        <v>5577</v>
      </c>
      <c r="F47" s="419">
        <v>5663</v>
      </c>
      <c r="G47" s="419">
        <v>5750</v>
      </c>
      <c r="H47" s="419">
        <v>5836</v>
      </c>
      <c r="I47" s="419">
        <v>5883</v>
      </c>
      <c r="J47" s="419">
        <v>5925</v>
      </c>
      <c r="K47" s="419">
        <v>5964</v>
      </c>
      <c r="L47" s="419">
        <v>5993</v>
      </c>
      <c r="M47" s="419">
        <v>6017</v>
      </c>
      <c r="N47" s="419">
        <v>6033</v>
      </c>
      <c r="O47" s="419">
        <v>6047</v>
      </c>
      <c r="P47" s="419">
        <v>6058</v>
      </c>
      <c r="Q47" s="419">
        <v>6067</v>
      </c>
      <c r="R47" s="419">
        <v>6072</v>
      </c>
      <c r="S47" s="419">
        <v>6075</v>
      </c>
      <c r="T47" s="419">
        <v>6074</v>
      </c>
      <c r="U47" s="419">
        <v>6071</v>
      </c>
      <c r="V47" s="419">
        <v>6064</v>
      </c>
      <c r="W47" s="419">
        <v>6055</v>
      </c>
      <c r="X47" s="419">
        <v>6043</v>
      </c>
      <c r="Y47" s="419">
        <v>6029</v>
      </c>
      <c r="Z47" s="419">
        <v>6012</v>
      </c>
      <c r="AA47" s="419">
        <v>5995</v>
      </c>
      <c r="AB47" s="419">
        <v>5975</v>
      </c>
      <c r="AC47" s="419">
        <v>5955</v>
      </c>
      <c r="AD47" s="419">
        <v>5935</v>
      </c>
      <c r="AE47" s="419">
        <v>5916</v>
      </c>
      <c r="AF47" s="419">
        <v>5898</v>
      </c>
      <c r="AG47" s="419">
        <v>5884</v>
      </c>
      <c r="AH47" s="419">
        <v>5876</v>
      </c>
      <c r="AI47" s="419">
        <v>5876</v>
      </c>
      <c r="AJ47" s="419">
        <v>5890</v>
      </c>
      <c r="AK47" s="419">
        <v>5918</v>
      </c>
      <c r="AL47" s="419">
        <v>5945</v>
      </c>
      <c r="AM47" s="419">
        <v>5971</v>
      </c>
      <c r="AN47" s="419">
        <v>5995</v>
      </c>
      <c r="AO47" s="419">
        <v>6018</v>
      </c>
      <c r="AP47" s="419">
        <v>6040</v>
      </c>
      <c r="AQ47" s="419">
        <v>6060</v>
      </c>
      <c r="AR47" s="419">
        <v>6080</v>
      </c>
      <c r="AS47" s="419">
        <v>6100</v>
      </c>
      <c r="AT47" s="419">
        <v>6120</v>
      </c>
      <c r="AU47" s="419">
        <v>6142</v>
      </c>
      <c r="AV47" s="419">
        <v>6165</v>
      </c>
      <c r="AW47" s="419">
        <v>6192</v>
      </c>
      <c r="AX47" s="419">
        <v>6232</v>
      </c>
      <c r="AY47" s="419">
        <v>0</v>
      </c>
      <c r="AZ47" s="419">
        <v>0</v>
      </c>
      <c r="BA47" s="419">
        <v>0</v>
      </c>
      <c r="BB47" s="419">
        <v>0</v>
      </c>
      <c r="BC47" s="419">
        <v>0</v>
      </c>
      <c r="BD47" s="419">
        <v>0</v>
      </c>
      <c r="BE47" s="419">
        <v>0</v>
      </c>
      <c r="BF47" s="419">
        <v>0</v>
      </c>
      <c r="BG47" s="419">
        <v>0</v>
      </c>
      <c r="BH47" s="419">
        <v>0</v>
      </c>
      <c r="BI47" s="419">
        <v>0</v>
      </c>
      <c r="BJ47" s="419">
        <v>0</v>
      </c>
      <c r="BK47" s="419">
        <v>0</v>
      </c>
      <c r="BL47" s="419">
        <v>0</v>
      </c>
      <c r="BM47" s="419">
        <v>0</v>
      </c>
      <c r="BN47" s="419">
        <v>0</v>
      </c>
      <c r="BO47" s="419">
        <v>0</v>
      </c>
      <c r="BP47" s="419">
        <v>0</v>
      </c>
      <c r="BQ47" s="419">
        <v>0</v>
      </c>
      <c r="BR47" s="419">
        <v>0</v>
      </c>
      <c r="BS47" s="419">
        <v>0</v>
      </c>
      <c r="BT47" s="419">
        <v>0</v>
      </c>
      <c r="BU47" s="419">
        <v>0</v>
      </c>
      <c r="BV47" s="419">
        <v>0</v>
      </c>
      <c r="BW47" s="419">
        <v>0</v>
      </c>
      <c r="BX47" s="419">
        <v>0</v>
      </c>
      <c r="BY47" s="419">
        <v>0</v>
      </c>
      <c r="BZ47" s="419">
        <v>0</v>
      </c>
      <c r="CA47" s="419">
        <v>0</v>
      </c>
      <c r="CB47" s="419">
        <v>0</v>
      </c>
      <c r="CC47" s="419">
        <v>0</v>
      </c>
      <c r="CD47" s="419">
        <v>0</v>
      </c>
      <c r="CE47" s="419">
        <v>0</v>
      </c>
      <c r="CF47" s="419">
        <v>0</v>
      </c>
      <c r="CG47" s="419">
        <v>0</v>
      </c>
      <c r="CH47" s="419">
        <v>0</v>
      </c>
      <c r="CI47" s="419">
        <v>0</v>
      </c>
      <c r="CJ47" s="419">
        <v>0</v>
      </c>
      <c r="CK47" s="419">
        <v>0</v>
      </c>
      <c r="CL47" s="419">
        <v>0</v>
      </c>
      <c r="CM47" s="419">
        <v>0</v>
      </c>
      <c r="CN47" s="419">
        <v>0</v>
      </c>
      <c r="CO47" s="419">
        <v>0</v>
      </c>
      <c r="CP47" s="419">
        <v>0</v>
      </c>
      <c r="CQ47" s="419">
        <v>0</v>
      </c>
      <c r="CR47" s="419">
        <v>0</v>
      </c>
      <c r="CS47" s="419">
        <v>0</v>
      </c>
      <c r="CT47" s="419"/>
      <c r="CU47" s="419"/>
      <c r="CV47" s="419"/>
      <c r="CW47" s="419"/>
      <c r="CX47" s="419"/>
      <c r="CY47" s="419"/>
      <c r="CZ47" s="419"/>
      <c r="DA47" s="419"/>
      <c r="DB47" s="419"/>
      <c r="DC47" s="419"/>
      <c r="DD47" s="419"/>
      <c r="DE47" s="419"/>
      <c r="DF47" s="419"/>
      <c r="DG47" s="419"/>
      <c r="DH47" s="419"/>
      <c r="DI47" s="419"/>
      <c r="DJ47" s="419"/>
      <c r="DK47" s="419"/>
    </row>
    <row r="48" spans="1:115" s="420" customFormat="1" ht="15" hidden="1">
      <c r="A48" s="423" t="s">
        <v>7</v>
      </c>
      <c r="B48" s="423">
        <v>1</v>
      </c>
      <c r="C48" s="418" t="s">
        <v>69</v>
      </c>
      <c r="D48" s="419">
        <v>5641</v>
      </c>
      <c r="E48" s="419">
        <v>5729</v>
      </c>
      <c r="F48" s="419">
        <v>5816</v>
      </c>
      <c r="G48" s="419">
        <v>5903</v>
      </c>
      <c r="H48" s="419">
        <v>5991</v>
      </c>
      <c r="I48" s="419">
        <v>6037</v>
      </c>
      <c r="J48" s="419">
        <v>6079</v>
      </c>
      <c r="K48" s="419">
        <v>6113</v>
      </c>
      <c r="L48" s="419">
        <v>6141</v>
      </c>
      <c r="M48" s="419">
        <v>6163</v>
      </c>
      <c r="N48" s="419">
        <v>6177</v>
      </c>
      <c r="O48" s="419">
        <v>6188</v>
      </c>
      <c r="P48" s="419">
        <v>6197</v>
      </c>
      <c r="Q48" s="419">
        <v>6204</v>
      </c>
      <c r="R48" s="419">
        <v>6207</v>
      </c>
      <c r="S48" s="419">
        <v>6206</v>
      </c>
      <c r="T48" s="419">
        <v>6203</v>
      </c>
      <c r="U48" s="419">
        <v>6197</v>
      </c>
      <c r="V48" s="419">
        <v>6188</v>
      </c>
      <c r="W48" s="419">
        <v>6177</v>
      </c>
      <c r="X48" s="419">
        <v>6163</v>
      </c>
      <c r="Y48" s="419">
        <v>6148</v>
      </c>
      <c r="Z48" s="419">
        <v>6131</v>
      </c>
      <c r="AA48" s="419">
        <v>6112</v>
      </c>
      <c r="AB48" s="419">
        <v>6093</v>
      </c>
      <c r="AC48" s="419">
        <v>6074</v>
      </c>
      <c r="AD48" s="419">
        <v>6057</v>
      </c>
      <c r="AE48" s="419">
        <v>6043</v>
      </c>
      <c r="AF48" s="419">
        <v>6032</v>
      </c>
      <c r="AG48" s="419">
        <v>6028</v>
      </c>
      <c r="AH48" s="419">
        <v>6034</v>
      </c>
      <c r="AI48" s="419">
        <v>6056</v>
      </c>
      <c r="AJ48" s="419">
        <v>6085</v>
      </c>
      <c r="AK48" s="419">
        <v>6113</v>
      </c>
      <c r="AL48" s="419">
        <v>6139</v>
      </c>
      <c r="AM48" s="419">
        <v>6164</v>
      </c>
      <c r="AN48" s="419">
        <v>6188</v>
      </c>
      <c r="AO48" s="419">
        <v>6210</v>
      </c>
      <c r="AP48" s="419">
        <v>6231</v>
      </c>
      <c r="AQ48" s="419">
        <v>6252</v>
      </c>
      <c r="AR48" s="419">
        <v>6272</v>
      </c>
      <c r="AS48" s="419">
        <v>6292</v>
      </c>
      <c r="AT48" s="419">
        <v>6315</v>
      </c>
      <c r="AU48" s="419">
        <v>6339</v>
      </c>
      <c r="AV48" s="419">
        <v>6366</v>
      </c>
      <c r="AW48" s="419">
        <v>6407</v>
      </c>
      <c r="AX48" s="419">
        <v>0</v>
      </c>
      <c r="AY48" s="419">
        <v>0</v>
      </c>
      <c r="AZ48" s="419">
        <v>0</v>
      </c>
      <c r="BA48" s="419">
        <v>0</v>
      </c>
      <c r="BB48" s="419">
        <v>0</v>
      </c>
      <c r="BC48" s="419">
        <v>0</v>
      </c>
      <c r="BD48" s="419">
        <v>0</v>
      </c>
      <c r="BE48" s="419">
        <v>0</v>
      </c>
      <c r="BF48" s="419">
        <v>0</v>
      </c>
      <c r="BG48" s="419">
        <v>0</v>
      </c>
      <c r="BH48" s="419">
        <v>0</v>
      </c>
      <c r="BI48" s="419">
        <v>0</v>
      </c>
      <c r="BJ48" s="419">
        <v>0</v>
      </c>
      <c r="BK48" s="419">
        <v>0</v>
      </c>
      <c r="BL48" s="419">
        <v>0</v>
      </c>
      <c r="BM48" s="419">
        <v>0</v>
      </c>
      <c r="BN48" s="419">
        <v>0</v>
      </c>
      <c r="BO48" s="419">
        <v>0</v>
      </c>
      <c r="BP48" s="419">
        <v>0</v>
      </c>
      <c r="BQ48" s="419">
        <v>0</v>
      </c>
      <c r="BR48" s="419">
        <v>0</v>
      </c>
      <c r="BS48" s="419">
        <v>0</v>
      </c>
      <c r="BT48" s="419">
        <v>0</v>
      </c>
      <c r="BU48" s="419">
        <v>0</v>
      </c>
      <c r="BV48" s="419">
        <v>0</v>
      </c>
      <c r="BW48" s="419">
        <v>0</v>
      </c>
      <c r="BX48" s="419">
        <v>0</v>
      </c>
      <c r="BY48" s="419">
        <v>0</v>
      </c>
      <c r="BZ48" s="419">
        <v>0</v>
      </c>
      <c r="CA48" s="419">
        <v>0</v>
      </c>
      <c r="CB48" s="419">
        <v>0</v>
      </c>
      <c r="CC48" s="419">
        <v>0</v>
      </c>
      <c r="CD48" s="419">
        <v>0</v>
      </c>
      <c r="CE48" s="419">
        <v>0</v>
      </c>
      <c r="CF48" s="419">
        <v>0</v>
      </c>
      <c r="CG48" s="419">
        <v>0</v>
      </c>
      <c r="CH48" s="419">
        <v>0</v>
      </c>
      <c r="CI48" s="419">
        <v>0</v>
      </c>
      <c r="CJ48" s="419">
        <v>0</v>
      </c>
      <c r="CK48" s="419">
        <v>0</v>
      </c>
      <c r="CL48" s="419">
        <v>0</v>
      </c>
      <c r="CM48" s="419">
        <v>0</v>
      </c>
      <c r="CN48" s="419">
        <v>0</v>
      </c>
      <c r="CO48" s="419">
        <v>0</v>
      </c>
      <c r="CP48" s="419">
        <v>0</v>
      </c>
      <c r="CQ48" s="419">
        <v>0</v>
      </c>
      <c r="CR48" s="419">
        <v>0</v>
      </c>
      <c r="CS48" s="419">
        <v>0</v>
      </c>
      <c r="CT48" s="419"/>
      <c r="CU48" s="419"/>
      <c r="CV48" s="419"/>
      <c r="CW48" s="419"/>
      <c r="CX48" s="419"/>
      <c r="CY48" s="419"/>
      <c r="CZ48" s="419"/>
      <c r="DA48" s="419"/>
      <c r="DB48" s="419"/>
      <c r="DC48" s="419"/>
      <c r="DD48" s="419"/>
      <c r="DE48" s="419"/>
      <c r="DF48" s="419"/>
      <c r="DG48" s="419"/>
      <c r="DH48" s="419"/>
      <c r="DI48" s="419"/>
      <c r="DJ48" s="419"/>
      <c r="DK48" s="419"/>
    </row>
    <row r="49" spans="1:115" s="420" customFormat="1" ht="15" hidden="1">
      <c r="A49" s="423" t="s">
        <v>7</v>
      </c>
      <c r="B49" s="423">
        <v>1</v>
      </c>
      <c r="C49" s="418" t="s">
        <v>70</v>
      </c>
      <c r="D49" s="419">
        <v>5793</v>
      </c>
      <c r="E49" s="419">
        <v>5881</v>
      </c>
      <c r="F49" s="419">
        <v>5970</v>
      </c>
      <c r="G49" s="419">
        <v>6058</v>
      </c>
      <c r="H49" s="419">
        <v>6146</v>
      </c>
      <c r="I49" s="419">
        <v>6192</v>
      </c>
      <c r="J49" s="419">
        <v>6230</v>
      </c>
      <c r="K49" s="419">
        <v>6262</v>
      </c>
      <c r="L49" s="419">
        <v>6289</v>
      </c>
      <c r="M49" s="419">
        <v>6309</v>
      </c>
      <c r="N49" s="419">
        <v>6320</v>
      </c>
      <c r="O49" s="419">
        <v>6330</v>
      </c>
      <c r="P49" s="419">
        <v>6337</v>
      </c>
      <c r="Q49" s="419">
        <v>6340</v>
      </c>
      <c r="R49" s="419">
        <v>6340</v>
      </c>
      <c r="S49" s="419">
        <v>6337</v>
      </c>
      <c r="T49" s="419">
        <v>6331</v>
      </c>
      <c r="U49" s="419">
        <v>6323</v>
      </c>
      <c r="V49" s="419">
        <v>6312</v>
      </c>
      <c r="W49" s="419">
        <v>6299</v>
      </c>
      <c r="X49" s="419">
        <v>6284</v>
      </c>
      <c r="Y49" s="419">
        <v>6268</v>
      </c>
      <c r="Z49" s="419">
        <v>6250</v>
      </c>
      <c r="AA49" s="419">
        <v>6232</v>
      </c>
      <c r="AB49" s="419">
        <v>6215</v>
      </c>
      <c r="AC49" s="419">
        <v>6200</v>
      </c>
      <c r="AD49" s="419">
        <v>6187</v>
      </c>
      <c r="AE49" s="419">
        <v>6179</v>
      </c>
      <c r="AF49" s="419">
        <v>6179</v>
      </c>
      <c r="AG49" s="419">
        <v>6191</v>
      </c>
      <c r="AH49" s="419">
        <v>6221</v>
      </c>
      <c r="AI49" s="419">
        <v>6251</v>
      </c>
      <c r="AJ49" s="419">
        <v>6279</v>
      </c>
      <c r="AK49" s="419">
        <v>6306</v>
      </c>
      <c r="AL49" s="419">
        <v>6332</v>
      </c>
      <c r="AM49" s="419">
        <v>6356</v>
      </c>
      <c r="AN49" s="419">
        <v>6379</v>
      </c>
      <c r="AO49" s="419">
        <v>6400</v>
      </c>
      <c r="AP49" s="419">
        <v>6421</v>
      </c>
      <c r="AQ49" s="419">
        <v>6442</v>
      </c>
      <c r="AR49" s="419">
        <v>6463</v>
      </c>
      <c r="AS49" s="419">
        <v>6487</v>
      </c>
      <c r="AT49" s="419">
        <v>6511</v>
      </c>
      <c r="AU49" s="419">
        <v>6539</v>
      </c>
      <c r="AV49" s="419">
        <v>6581</v>
      </c>
      <c r="AW49" s="419">
        <v>0</v>
      </c>
      <c r="AX49" s="419">
        <v>0</v>
      </c>
      <c r="AY49" s="419">
        <v>0</v>
      </c>
      <c r="AZ49" s="419">
        <v>0</v>
      </c>
      <c r="BA49" s="419">
        <v>0</v>
      </c>
      <c r="BB49" s="419">
        <v>0</v>
      </c>
      <c r="BC49" s="419">
        <v>0</v>
      </c>
      <c r="BD49" s="419">
        <v>0</v>
      </c>
      <c r="BE49" s="419">
        <v>0</v>
      </c>
      <c r="BF49" s="419">
        <v>0</v>
      </c>
      <c r="BG49" s="419">
        <v>0</v>
      </c>
      <c r="BH49" s="419">
        <v>0</v>
      </c>
      <c r="BI49" s="419">
        <v>0</v>
      </c>
      <c r="BJ49" s="419">
        <v>0</v>
      </c>
      <c r="BK49" s="419">
        <v>0</v>
      </c>
      <c r="BL49" s="419">
        <v>0</v>
      </c>
      <c r="BM49" s="419">
        <v>0</v>
      </c>
      <c r="BN49" s="419">
        <v>0</v>
      </c>
      <c r="BO49" s="419">
        <v>0</v>
      </c>
      <c r="BP49" s="419">
        <v>0</v>
      </c>
      <c r="BQ49" s="419">
        <v>0</v>
      </c>
      <c r="BR49" s="419">
        <v>0</v>
      </c>
      <c r="BS49" s="419">
        <v>0</v>
      </c>
      <c r="BT49" s="419">
        <v>0</v>
      </c>
      <c r="BU49" s="419">
        <v>0</v>
      </c>
      <c r="BV49" s="419">
        <v>0</v>
      </c>
      <c r="BW49" s="419">
        <v>0</v>
      </c>
      <c r="BX49" s="419">
        <v>0</v>
      </c>
      <c r="BY49" s="419">
        <v>0</v>
      </c>
      <c r="BZ49" s="419">
        <v>0</v>
      </c>
      <c r="CA49" s="419">
        <v>0</v>
      </c>
      <c r="CB49" s="419">
        <v>0</v>
      </c>
      <c r="CC49" s="419">
        <v>0</v>
      </c>
      <c r="CD49" s="419">
        <v>0</v>
      </c>
      <c r="CE49" s="419">
        <v>0</v>
      </c>
      <c r="CF49" s="419">
        <v>0</v>
      </c>
      <c r="CG49" s="419">
        <v>0</v>
      </c>
      <c r="CH49" s="419">
        <v>0</v>
      </c>
      <c r="CI49" s="419">
        <v>0</v>
      </c>
      <c r="CJ49" s="419">
        <v>0</v>
      </c>
      <c r="CK49" s="419">
        <v>0</v>
      </c>
      <c r="CL49" s="419">
        <v>0</v>
      </c>
      <c r="CM49" s="419">
        <v>0</v>
      </c>
      <c r="CN49" s="419">
        <v>0</v>
      </c>
      <c r="CO49" s="419">
        <v>0</v>
      </c>
      <c r="CP49" s="419">
        <v>0</v>
      </c>
      <c r="CQ49" s="419">
        <v>0</v>
      </c>
      <c r="CR49" s="419">
        <v>0</v>
      </c>
      <c r="CS49" s="419">
        <v>0</v>
      </c>
      <c r="CT49" s="419"/>
      <c r="CU49" s="419"/>
      <c r="CV49" s="419"/>
      <c r="CW49" s="419"/>
      <c r="CX49" s="419"/>
      <c r="CY49" s="419"/>
      <c r="CZ49" s="419"/>
      <c r="DA49" s="419"/>
      <c r="DB49" s="419"/>
      <c r="DC49" s="419"/>
      <c r="DD49" s="419"/>
      <c r="DE49" s="419"/>
      <c r="DF49" s="419"/>
      <c r="DG49" s="419"/>
      <c r="DH49" s="419"/>
      <c r="DI49" s="419"/>
      <c r="DJ49" s="419"/>
      <c r="DK49" s="419"/>
    </row>
    <row r="50" spans="1:115" s="420" customFormat="1" ht="15" hidden="1">
      <c r="A50" s="423" t="s">
        <v>7</v>
      </c>
      <c r="B50" s="423">
        <v>1</v>
      </c>
      <c r="C50" s="418" t="s">
        <v>71</v>
      </c>
      <c r="D50" s="419">
        <v>5947</v>
      </c>
      <c r="E50" s="419">
        <v>6036</v>
      </c>
      <c r="F50" s="419">
        <v>6126</v>
      </c>
      <c r="G50" s="419">
        <v>6215</v>
      </c>
      <c r="H50" s="419">
        <v>6303</v>
      </c>
      <c r="I50" s="419">
        <v>6345</v>
      </c>
      <c r="J50" s="419">
        <v>6382</v>
      </c>
      <c r="K50" s="419">
        <v>6413</v>
      </c>
      <c r="L50" s="419">
        <v>6438</v>
      </c>
      <c r="M50" s="419">
        <v>6456</v>
      </c>
      <c r="N50" s="419">
        <v>6466</v>
      </c>
      <c r="O50" s="419">
        <v>6473</v>
      </c>
      <c r="P50" s="419">
        <v>6477</v>
      </c>
      <c r="Q50" s="419">
        <v>6478</v>
      </c>
      <c r="R50" s="419">
        <v>6475</v>
      </c>
      <c r="S50" s="419">
        <v>6470</v>
      </c>
      <c r="T50" s="419">
        <v>6462</v>
      </c>
      <c r="U50" s="419">
        <v>6451</v>
      </c>
      <c r="V50" s="419">
        <v>6439</v>
      </c>
      <c r="W50" s="419">
        <v>6425</v>
      </c>
      <c r="X50" s="419">
        <v>6409</v>
      </c>
      <c r="Y50" s="419">
        <v>6393</v>
      </c>
      <c r="Z50" s="419">
        <v>6376</v>
      </c>
      <c r="AA50" s="419">
        <v>6360</v>
      </c>
      <c r="AB50" s="419">
        <v>6347</v>
      </c>
      <c r="AC50" s="419">
        <v>6337</v>
      </c>
      <c r="AD50" s="419">
        <v>6333</v>
      </c>
      <c r="AE50" s="419">
        <v>6338</v>
      </c>
      <c r="AF50" s="419">
        <v>6356</v>
      </c>
      <c r="AG50" s="419">
        <v>6388</v>
      </c>
      <c r="AH50" s="419">
        <v>6418</v>
      </c>
      <c r="AI50" s="419">
        <v>6448</v>
      </c>
      <c r="AJ50" s="419">
        <v>6475</v>
      </c>
      <c r="AK50" s="419">
        <v>6502</v>
      </c>
      <c r="AL50" s="419">
        <v>6527</v>
      </c>
      <c r="AM50" s="419">
        <v>6550</v>
      </c>
      <c r="AN50" s="419">
        <v>6572</v>
      </c>
      <c r="AO50" s="419">
        <v>6594</v>
      </c>
      <c r="AP50" s="419">
        <v>6615</v>
      </c>
      <c r="AQ50" s="419">
        <v>6637</v>
      </c>
      <c r="AR50" s="419">
        <v>6661</v>
      </c>
      <c r="AS50" s="419">
        <v>6686</v>
      </c>
      <c r="AT50" s="419">
        <v>6715</v>
      </c>
      <c r="AU50" s="419">
        <v>6758</v>
      </c>
      <c r="AV50" s="419">
        <v>0</v>
      </c>
      <c r="AW50" s="419">
        <v>0</v>
      </c>
      <c r="AX50" s="419">
        <v>0</v>
      </c>
      <c r="AY50" s="419">
        <v>0</v>
      </c>
      <c r="AZ50" s="419">
        <v>0</v>
      </c>
      <c r="BA50" s="419">
        <v>0</v>
      </c>
      <c r="BB50" s="419">
        <v>0</v>
      </c>
      <c r="BC50" s="419">
        <v>0</v>
      </c>
      <c r="BD50" s="419">
        <v>0</v>
      </c>
      <c r="BE50" s="419">
        <v>0</v>
      </c>
      <c r="BF50" s="419">
        <v>0</v>
      </c>
      <c r="BG50" s="419">
        <v>0</v>
      </c>
      <c r="BH50" s="419">
        <v>0</v>
      </c>
      <c r="BI50" s="419">
        <v>0</v>
      </c>
      <c r="BJ50" s="419">
        <v>0</v>
      </c>
      <c r="BK50" s="419">
        <v>0</v>
      </c>
      <c r="BL50" s="419">
        <v>0</v>
      </c>
      <c r="BM50" s="419">
        <v>0</v>
      </c>
      <c r="BN50" s="419">
        <v>0</v>
      </c>
      <c r="BO50" s="419">
        <v>0</v>
      </c>
      <c r="BP50" s="419">
        <v>0</v>
      </c>
      <c r="BQ50" s="419">
        <v>0</v>
      </c>
      <c r="BR50" s="419">
        <v>0</v>
      </c>
      <c r="BS50" s="419">
        <v>0</v>
      </c>
      <c r="BT50" s="419">
        <v>0</v>
      </c>
      <c r="BU50" s="419">
        <v>0</v>
      </c>
      <c r="BV50" s="419">
        <v>0</v>
      </c>
      <c r="BW50" s="419">
        <v>0</v>
      </c>
      <c r="BX50" s="419">
        <v>0</v>
      </c>
      <c r="BY50" s="419">
        <v>0</v>
      </c>
      <c r="BZ50" s="419">
        <v>0</v>
      </c>
      <c r="CA50" s="419">
        <v>0</v>
      </c>
      <c r="CB50" s="419">
        <v>0</v>
      </c>
      <c r="CC50" s="419">
        <v>0</v>
      </c>
      <c r="CD50" s="419">
        <v>0</v>
      </c>
      <c r="CE50" s="419">
        <v>0</v>
      </c>
      <c r="CF50" s="419">
        <v>0</v>
      </c>
      <c r="CG50" s="419">
        <v>0</v>
      </c>
      <c r="CH50" s="419">
        <v>0</v>
      </c>
      <c r="CI50" s="419">
        <v>0</v>
      </c>
      <c r="CJ50" s="419">
        <v>0</v>
      </c>
      <c r="CK50" s="419">
        <v>0</v>
      </c>
      <c r="CL50" s="419">
        <v>0</v>
      </c>
      <c r="CM50" s="419">
        <v>0</v>
      </c>
      <c r="CN50" s="419">
        <v>0</v>
      </c>
      <c r="CO50" s="419">
        <v>0</v>
      </c>
      <c r="CP50" s="419">
        <v>0</v>
      </c>
      <c r="CQ50" s="419">
        <v>0</v>
      </c>
      <c r="CR50" s="419">
        <v>0</v>
      </c>
      <c r="CS50" s="419">
        <v>0</v>
      </c>
      <c r="CT50" s="419"/>
      <c r="CU50" s="419"/>
      <c r="CV50" s="419"/>
      <c r="CW50" s="419"/>
      <c r="CX50" s="419"/>
      <c r="CY50" s="419"/>
      <c r="CZ50" s="419"/>
      <c r="DA50" s="419"/>
      <c r="DB50" s="419"/>
      <c r="DC50" s="419"/>
      <c r="DD50" s="419"/>
      <c r="DE50" s="419"/>
      <c r="DF50" s="419"/>
      <c r="DG50" s="419"/>
      <c r="DH50" s="419"/>
      <c r="DI50" s="419"/>
      <c r="DJ50" s="419"/>
      <c r="DK50" s="419"/>
    </row>
    <row r="51" spans="1:115" s="420" customFormat="1" ht="15" hidden="1">
      <c r="A51" s="423" t="s">
        <v>7</v>
      </c>
      <c r="B51" s="423">
        <v>1</v>
      </c>
      <c r="C51" s="418" t="s">
        <v>72</v>
      </c>
      <c r="D51" s="419">
        <v>6101</v>
      </c>
      <c r="E51" s="419">
        <v>6191</v>
      </c>
      <c r="F51" s="419">
        <v>6281</v>
      </c>
      <c r="G51" s="419">
        <v>6371</v>
      </c>
      <c r="H51" s="419">
        <v>6458</v>
      </c>
      <c r="I51" s="419">
        <v>6500</v>
      </c>
      <c r="J51" s="419">
        <v>6536</v>
      </c>
      <c r="K51" s="419">
        <v>6566</v>
      </c>
      <c r="L51" s="419">
        <v>6589</v>
      </c>
      <c r="M51" s="419">
        <v>6606</v>
      </c>
      <c r="N51" s="419">
        <v>6613</v>
      </c>
      <c r="O51" s="419">
        <v>6617</v>
      </c>
      <c r="P51" s="419">
        <v>6619</v>
      </c>
      <c r="Q51" s="419">
        <v>6617</v>
      </c>
      <c r="R51" s="419">
        <v>6612</v>
      </c>
      <c r="S51" s="419">
        <v>6604</v>
      </c>
      <c r="T51" s="419">
        <v>6594</v>
      </c>
      <c r="U51" s="419">
        <v>6583</v>
      </c>
      <c r="V51" s="419">
        <v>6569</v>
      </c>
      <c r="W51" s="419">
        <v>6555</v>
      </c>
      <c r="X51" s="419">
        <v>6539</v>
      </c>
      <c r="Y51" s="419">
        <v>6524</v>
      </c>
      <c r="Z51" s="419">
        <v>6510</v>
      </c>
      <c r="AA51" s="419">
        <v>6499</v>
      </c>
      <c r="AB51" s="419">
        <v>6492</v>
      </c>
      <c r="AC51" s="419">
        <v>6492</v>
      </c>
      <c r="AD51" s="419">
        <v>6502</v>
      </c>
      <c r="AE51" s="419">
        <v>6527</v>
      </c>
      <c r="AF51" s="419">
        <v>6560</v>
      </c>
      <c r="AG51" s="419">
        <v>6591</v>
      </c>
      <c r="AH51" s="419">
        <v>6621</v>
      </c>
      <c r="AI51" s="419">
        <v>6649</v>
      </c>
      <c r="AJ51" s="419">
        <v>6677</v>
      </c>
      <c r="AK51" s="419">
        <v>6702</v>
      </c>
      <c r="AL51" s="419">
        <v>6726</v>
      </c>
      <c r="AM51" s="419">
        <v>6749</v>
      </c>
      <c r="AN51" s="419">
        <v>6771</v>
      </c>
      <c r="AO51" s="419">
        <v>6793</v>
      </c>
      <c r="AP51" s="419">
        <v>6815</v>
      </c>
      <c r="AQ51" s="419">
        <v>6840</v>
      </c>
      <c r="AR51" s="419">
        <v>6865</v>
      </c>
      <c r="AS51" s="419">
        <v>6895</v>
      </c>
      <c r="AT51" s="419">
        <v>6940</v>
      </c>
      <c r="AU51" s="419">
        <v>0</v>
      </c>
      <c r="AV51" s="419">
        <v>0</v>
      </c>
      <c r="AW51" s="419">
        <v>0</v>
      </c>
      <c r="AX51" s="419">
        <v>0</v>
      </c>
      <c r="AY51" s="419">
        <v>0</v>
      </c>
      <c r="AZ51" s="419">
        <v>0</v>
      </c>
      <c r="BA51" s="419">
        <v>0</v>
      </c>
      <c r="BB51" s="419">
        <v>0</v>
      </c>
      <c r="BC51" s="419">
        <v>0</v>
      </c>
      <c r="BD51" s="419">
        <v>0</v>
      </c>
      <c r="BE51" s="419">
        <v>0</v>
      </c>
      <c r="BF51" s="419">
        <v>0</v>
      </c>
      <c r="BG51" s="419">
        <v>0</v>
      </c>
      <c r="BH51" s="419">
        <v>0</v>
      </c>
      <c r="BI51" s="419">
        <v>0</v>
      </c>
      <c r="BJ51" s="419">
        <v>0</v>
      </c>
      <c r="BK51" s="419">
        <v>0</v>
      </c>
      <c r="BL51" s="419">
        <v>0</v>
      </c>
      <c r="BM51" s="419">
        <v>0</v>
      </c>
      <c r="BN51" s="419">
        <v>0</v>
      </c>
      <c r="BO51" s="419">
        <v>0</v>
      </c>
      <c r="BP51" s="419">
        <v>0</v>
      </c>
      <c r="BQ51" s="419">
        <v>0</v>
      </c>
      <c r="BR51" s="419">
        <v>0</v>
      </c>
      <c r="BS51" s="419">
        <v>0</v>
      </c>
      <c r="BT51" s="419">
        <v>0</v>
      </c>
      <c r="BU51" s="419">
        <v>0</v>
      </c>
      <c r="BV51" s="419">
        <v>0</v>
      </c>
      <c r="BW51" s="419">
        <v>0</v>
      </c>
      <c r="BX51" s="419">
        <v>0</v>
      </c>
      <c r="BY51" s="419">
        <v>0</v>
      </c>
      <c r="BZ51" s="419">
        <v>0</v>
      </c>
      <c r="CA51" s="419">
        <v>0</v>
      </c>
      <c r="CB51" s="419">
        <v>0</v>
      </c>
      <c r="CC51" s="419">
        <v>0</v>
      </c>
      <c r="CD51" s="419">
        <v>0</v>
      </c>
      <c r="CE51" s="419">
        <v>0</v>
      </c>
      <c r="CF51" s="419">
        <v>0</v>
      </c>
      <c r="CG51" s="419">
        <v>0</v>
      </c>
      <c r="CH51" s="419">
        <v>0</v>
      </c>
      <c r="CI51" s="419">
        <v>0</v>
      </c>
      <c r="CJ51" s="419">
        <v>0</v>
      </c>
      <c r="CK51" s="419">
        <v>0</v>
      </c>
      <c r="CL51" s="419">
        <v>0</v>
      </c>
      <c r="CM51" s="419">
        <v>0</v>
      </c>
      <c r="CN51" s="419">
        <v>0</v>
      </c>
      <c r="CO51" s="419">
        <v>0</v>
      </c>
      <c r="CP51" s="419">
        <v>0</v>
      </c>
      <c r="CQ51" s="419">
        <v>0</v>
      </c>
      <c r="CR51" s="419">
        <v>0</v>
      </c>
      <c r="CS51" s="419">
        <v>0</v>
      </c>
      <c r="CT51" s="419"/>
      <c r="CU51" s="419"/>
      <c r="CV51" s="419"/>
      <c r="CW51" s="419"/>
      <c r="CX51" s="419"/>
      <c r="CY51" s="419"/>
      <c r="CZ51" s="419"/>
      <c r="DA51" s="419"/>
      <c r="DB51" s="419"/>
      <c r="DC51" s="419"/>
      <c r="DD51" s="419"/>
      <c r="DE51" s="419"/>
      <c r="DF51" s="419"/>
      <c r="DG51" s="419"/>
      <c r="DH51" s="419"/>
      <c r="DI51" s="419"/>
      <c r="DJ51" s="419"/>
      <c r="DK51" s="419"/>
    </row>
    <row r="52" spans="1:115" s="420" customFormat="1" ht="15" hidden="1">
      <c r="A52" s="423" t="s">
        <v>7</v>
      </c>
      <c r="B52" s="423">
        <v>1</v>
      </c>
      <c r="C52" s="418" t="s">
        <v>73</v>
      </c>
      <c r="D52" s="419">
        <v>6244</v>
      </c>
      <c r="E52" s="419">
        <v>6335</v>
      </c>
      <c r="F52" s="419">
        <v>6425</v>
      </c>
      <c r="G52" s="419">
        <v>6513</v>
      </c>
      <c r="H52" s="419">
        <v>6614</v>
      </c>
      <c r="I52" s="419">
        <v>6655</v>
      </c>
      <c r="J52" s="419">
        <v>6690</v>
      </c>
      <c r="K52" s="419">
        <v>6719</v>
      </c>
      <c r="L52" s="419">
        <v>6741</v>
      </c>
      <c r="M52" s="419">
        <v>6756</v>
      </c>
      <c r="N52" s="419">
        <v>6760</v>
      </c>
      <c r="O52" s="419">
        <v>6762</v>
      </c>
      <c r="P52" s="419">
        <v>6761</v>
      </c>
      <c r="Q52" s="419">
        <v>6756</v>
      </c>
      <c r="R52" s="419">
        <v>6749</v>
      </c>
      <c r="S52" s="419">
        <v>6740</v>
      </c>
      <c r="T52" s="419">
        <v>6729</v>
      </c>
      <c r="U52" s="419">
        <v>6716</v>
      </c>
      <c r="V52" s="419">
        <v>6702</v>
      </c>
      <c r="W52" s="419">
        <v>6688</v>
      </c>
      <c r="X52" s="419">
        <v>6674</v>
      </c>
      <c r="Y52" s="419">
        <v>6662</v>
      </c>
      <c r="Z52" s="419">
        <v>6654</v>
      </c>
      <c r="AA52" s="419">
        <v>6650</v>
      </c>
      <c r="AB52" s="419">
        <v>6653</v>
      </c>
      <c r="AC52" s="419">
        <v>6668</v>
      </c>
      <c r="AD52" s="419">
        <v>6700</v>
      </c>
      <c r="AE52" s="419">
        <v>6733</v>
      </c>
      <c r="AF52" s="419">
        <v>6765</v>
      </c>
      <c r="AG52" s="419">
        <v>6796</v>
      </c>
      <c r="AH52" s="419">
        <v>6826</v>
      </c>
      <c r="AI52" s="419">
        <v>6853</v>
      </c>
      <c r="AJ52" s="419">
        <v>6880</v>
      </c>
      <c r="AK52" s="419">
        <v>6904</v>
      </c>
      <c r="AL52" s="419">
        <v>6928</v>
      </c>
      <c r="AM52" s="419">
        <v>6950</v>
      </c>
      <c r="AN52" s="419">
        <v>6973</v>
      </c>
      <c r="AO52" s="419">
        <v>6996</v>
      </c>
      <c r="AP52" s="419">
        <v>7021</v>
      </c>
      <c r="AQ52" s="419">
        <v>7047</v>
      </c>
      <c r="AR52" s="419">
        <v>7078</v>
      </c>
      <c r="AS52" s="419">
        <v>7123</v>
      </c>
      <c r="AT52" s="419">
        <v>0</v>
      </c>
      <c r="AU52" s="419">
        <v>0</v>
      </c>
      <c r="AV52" s="419">
        <v>0</v>
      </c>
      <c r="AW52" s="419">
        <v>0</v>
      </c>
      <c r="AX52" s="419">
        <v>0</v>
      </c>
      <c r="AY52" s="419">
        <v>0</v>
      </c>
      <c r="AZ52" s="419">
        <v>0</v>
      </c>
      <c r="BA52" s="419">
        <v>0</v>
      </c>
      <c r="BB52" s="419">
        <v>0</v>
      </c>
      <c r="BC52" s="419">
        <v>0</v>
      </c>
      <c r="BD52" s="419">
        <v>0</v>
      </c>
      <c r="BE52" s="419">
        <v>0</v>
      </c>
      <c r="BF52" s="419">
        <v>0</v>
      </c>
      <c r="BG52" s="419">
        <v>0</v>
      </c>
      <c r="BH52" s="419">
        <v>0</v>
      </c>
      <c r="BI52" s="419">
        <v>0</v>
      </c>
      <c r="BJ52" s="419">
        <v>0</v>
      </c>
      <c r="BK52" s="419">
        <v>0</v>
      </c>
      <c r="BL52" s="419">
        <v>0</v>
      </c>
      <c r="BM52" s="419">
        <v>0</v>
      </c>
      <c r="BN52" s="419">
        <v>0</v>
      </c>
      <c r="BO52" s="419">
        <v>0</v>
      </c>
      <c r="BP52" s="419">
        <v>0</v>
      </c>
      <c r="BQ52" s="419">
        <v>0</v>
      </c>
      <c r="BR52" s="419">
        <v>0</v>
      </c>
      <c r="BS52" s="419">
        <v>0</v>
      </c>
      <c r="BT52" s="419">
        <v>0</v>
      </c>
      <c r="BU52" s="419">
        <v>0</v>
      </c>
      <c r="BV52" s="419">
        <v>0</v>
      </c>
      <c r="BW52" s="419">
        <v>0</v>
      </c>
      <c r="BX52" s="419">
        <v>0</v>
      </c>
      <c r="BY52" s="419">
        <v>0</v>
      </c>
      <c r="BZ52" s="419">
        <v>0</v>
      </c>
      <c r="CA52" s="419">
        <v>0</v>
      </c>
      <c r="CB52" s="419">
        <v>0</v>
      </c>
      <c r="CC52" s="419">
        <v>0</v>
      </c>
      <c r="CD52" s="419">
        <v>0</v>
      </c>
      <c r="CE52" s="419">
        <v>0</v>
      </c>
      <c r="CF52" s="419">
        <v>0</v>
      </c>
      <c r="CG52" s="419">
        <v>0</v>
      </c>
      <c r="CH52" s="419">
        <v>0</v>
      </c>
      <c r="CI52" s="419">
        <v>0</v>
      </c>
      <c r="CJ52" s="419">
        <v>0</v>
      </c>
      <c r="CK52" s="419">
        <v>0</v>
      </c>
      <c r="CL52" s="419">
        <v>0</v>
      </c>
      <c r="CM52" s="419">
        <v>0</v>
      </c>
      <c r="CN52" s="419">
        <v>0</v>
      </c>
      <c r="CO52" s="419">
        <v>0</v>
      </c>
      <c r="CP52" s="419">
        <v>0</v>
      </c>
      <c r="CQ52" s="419">
        <v>0</v>
      </c>
      <c r="CR52" s="419">
        <v>0</v>
      </c>
      <c r="CS52" s="419">
        <v>0</v>
      </c>
      <c r="CT52" s="419"/>
      <c r="CU52" s="419"/>
      <c r="CV52" s="419"/>
      <c r="CW52" s="419"/>
      <c r="CX52" s="419"/>
      <c r="CY52" s="419"/>
      <c r="CZ52" s="419"/>
      <c r="DA52" s="419"/>
      <c r="DB52" s="419"/>
      <c r="DC52" s="419"/>
      <c r="DD52" s="419"/>
      <c r="DE52" s="419"/>
      <c r="DF52" s="419"/>
      <c r="DG52" s="419"/>
      <c r="DH52" s="419"/>
      <c r="DI52" s="419"/>
      <c r="DJ52" s="419"/>
      <c r="DK52" s="419"/>
    </row>
    <row r="53" spans="1:115" s="420" customFormat="1" ht="15" hidden="1">
      <c r="A53" s="423" t="s">
        <v>7</v>
      </c>
      <c r="B53" s="423">
        <v>1</v>
      </c>
      <c r="C53" s="418" t="s">
        <v>74</v>
      </c>
      <c r="D53" s="419">
        <v>6385</v>
      </c>
      <c r="E53" s="419">
        <v>6476</v>
      </c>
      <c r="F53" s="419">
        <v>6565</v>
      </c>
      <c r="G53" s="419">
        <v>6664</v>
      </c>
      <c r="H53" s="419">
        <v>6766</v>
      </c>
      <c r="I53" s="419">
        <v>6806</v>
      </c>
      <c r="J53" s="419">
        <v>6840</v>
      </c>
      <c r="K53" s="419">
        <v>6869</v>
      </c>
      <c r="L53" s="419">
        <v>6890</v>
      </c>
      <c r="M53" s="419">
        <v>6902</v>
      </c>
      <c r="N53" s="419">
        <v>6903</v>
      </c>
      <c r="O53" s="419">
        <v>6902</v>
      </c>
      <c r="P53" s="419">
        <v>6898</v>
      </c>
      <c r="Q53" s="419">
        <v>6891</v>
      </c>
      <c r="R53" s="419">
        <v>6882</v>
      </c>
      <c r="S53" s="419">
        <v>6871</v>
      </c>
      <c r="T53" s="419">
        <v>6858</v>
      </c>
      <c r="U53" s="419">
        <v>6845</v>
      </c>
      <c r="V53" s="419">
        <v>6831</v>
      </c>
      <c r="W53" s="419">
        <v>6817</v>
      </c>
      <c r="X53" s="419">
        <v>6806</v>
      </c>
      <c r="Y53" s="419">
        <v>6798</v>
      </c>
      <c r="Z53" s="419">
        <v>6795</v>
      </c>
      <c r="AA53" s="419">
        <v>6800</v>
      </c>
      <c r="AB53" s="419">
        <v>6817</v>
      </c>
      <c r="AC53" s="419">
        <v>6852</v>
      </c>
      <c r="AD53" s="419">
        <v>6886</v>
      </c>
      <c r="AE53" s="419">
        <v>6919</v>
      </c>
      <c r="AF53" s="419">
        <v>6951</v>
      </c>
      <c r="AG53" s="419">
        <v>6981</v>
      </c>
      <c r="AH53" s="419">
        <v>7009</v>
      </c>
      <c r="AI53" s="419">
        <v>7036</v>
      </c>
      <c r="AJ53" s="419">
        <v>7061</v>
      </c>
      <c r="AK53" s="419">
        <v>7085</v>
      </c>
      <c r="AL53" s="419">
        <v>7108</v>
      </c>
      <c r="AM53" s="419">
        <v>7131</v>
      </c>
      <c r="AN53" s="419">
        <v>7155</v>
      </c>
      <c r="AO53" s="419">
        <v>7181</v>
      </c>
      <c r="AP53" s="419">
        <v>7207</v>
      </c>
      <c r="AQ53" s="419">
        <v>7239</v>
      </c>
      <c r="AR53" s="419">
        <v>7285</v>
      </c>
      <c r="AS53" s="419">
        <v>0</v>
      </c>
      <c r="AT53" s="419">
        <v>0</v>
      </c>
      <c r="AU53" s="419">
        <v>0</v>
      </c>
      <c r="AV53" s="419">
        <v>0</v>
      </c>
      <c r="AW53" s="419">
        <v>0</v>
      </c>
      <c r="AX53" s="419">
        <v>0</v>
      </c>
      <c r="AY53" s="419">
        <v>0</v>
      </c>
      <c r="AZ53" s="419">
        <v>0</v>
      </c>
      <c r="BA53" s="419">
        <v>0</v>
      </c>
      <c r="BB53" s="419">
        <v>0</v>
      </c>
      <c r="BC53" s="419">
        <v>0</v>
      </c>
      <c r="BD53" s="419">
        <v>0</v>
      </c>
      <c r="BE53" s="419">
        <v>0</v>
      </c>
      <c r="BF53" s="419">
        <v>0</v>
      </c>
      <c r="BG53" s="419">
        <v>0</v>
      </c>
      <c r="BH53" s="419">
        <v>0</v>
      </c>
      <c r="BI53" s="419">
        <v>0</v>
      </c>
      <c r="BJ53" s="419">
        <v>0</v>
      </c>
      <c r="BK53" s="419">
        <v>0</v>
      </c>
      <c r="BL53" s="419">
        <v>0</v>
      </c>
      <c r="BM53" s="419">
        <v>0</v>
      </c>
      <c r="BN53" s="419">
        <v>0</v>
      </c>
      <c r="BO53" s="419">
        <v>0</v>
      </c>
      <c r="BP53" s="419">
        <v>0</v>
      </c>
      <c r="BQ53" s="419">
        <v>0</v>
      </c>
      <c r="BR53" s="419">
        <v>0</v>
      </c>
      <c r="BS53" s="419">
        <v>0</v>
      </c>
      <c r="BT53" s="419">
        <v>0</v>
      </c>
      <c r="BU53" s="419">
        <v>0</v>
      </c>
      <c r="BV53" s="419">
        <v>0</v>
      </c>
      <c r="BW53" s="419">
        <v>0</v>
      </c>
      <c r="BX53" s="419">
        <v>0</v>
      </c>
      <c r="BY53" s="419">
        <v>0</v>
      </c>
      <c r="BZ53" s="419">
        <v>0</v>
      </c>
      <c r="CA53" s="419">
        <v>0</v>
      </c>
      <c r="CB53" s="419">
        <v>0</v>
      </c>
      <c r="CC53" s="419">
        <v>0</v>
      </c>
      <c r="CD53" s="419">
        <v>0</v>
      </c>
      <c r="CE53" s="419">
        <v>0</v>
      </c>
      <c r="CF53" s="419">
        <v>0</v>
      </c>
      <c r="CG53" s="419">
        <v>0</v>
      </c>
      <c r="CH53" s="419">
        <v>0</v>
      </c>
      <c r="CI53" s="419">
        <v>0</v>
      </c>
      <c r="CJ53" s="419">
        <v>0</v>
      </c>
      <c r="CK53" s="419">
        <v>0</v>
      </c>
      <c r="CL53" s="419">
        <v>0</v>
      </c>
      <c r="CM53" s="419">
        <v>0</v>
      </c>
      <c r="CN53" s="419">
        <v>0</v>
      </c>
      <c r="CO53" s="419">
        <v>0</v>
      </c>
      <c r="CP53" s="419">
        <v>0</v>
      </c>
      <c r="CQ53" s="419">
        <v>0</v>
      </c>
      <c r="CR53" s="419">
        <v>0</v>
      </c>
      <c r="CS53" s="419">
        <v>0</v>
      </c>
      <c r="CT53" s="419"/>
      <c r="CU53" s="419"/>
      <c r="CV53" s="419"/>
      <c r="CW53" s="419"/>
      <c r="CX53" s="419"/>
      <c r="CY53" s="419"/>
      <c r="CZ53" s="419"/>
      <c r="DA53" s="419"/>
      <c r="DB53" s="419"/>
      <c r="DC53" s="419"/>
      <c r="DD53" s="419"/>
      <c r="DE53" s="419"/>
      <c r="DF53" s="419"/>
      <c r="DG53" s="419"/>
      <c r="DH53" s="419"/>
      <c r="DI53" s="419"/>
      <c r="DJ53" s="419"/>
      <c r="DK53" s="419"/>
    </row>
    <row r="54" spans="1:115" s="420" customFormat="1" ht="15" hidden="1">
      <c r="A54" s="423" t="s">
        <v>7</v>
      </c>
      <c r="B54" s="423">
        <v>1</v>
      </c>
      <c r="C54" s="418" t="s">
        <v>75</v>
      </c>
      <c r="D54" s="419">
        <v>6529</v>
      </c>
      <c r="E54" s="419">
        <v>6619</v>
      </c>
      <c r="F54" s="419">
        <v>6717</v>
      </c>
      <c r="G54" s="419">
        <v>6817</v>
      </c>
      <c r="H54" s="419">
        <v>6919</v>
      </c>
      <c r="I54" s="419">
        <v>6959</v>
      </c>
      <c r="J54" s="419">
        <v>6993</v>
      </c>
      <c r="K54" s="419">
        <v>7020</v>
      </c>
      <c r="L54" s="419">
        <v>7039</v>
      </c>
      <c r="M54" s="419">
        <v>7048</v>
      </c>
      <c r="N54" s="419">
        <v>7047</v>
      </c>
      <c r="O54" s="419">
        <v>7043</v>
      </c>
      <c r="P54" s="419">
        <v>7036</v>
      </c>
      <c r="Q54" s="419">
        <v>7027</v>
      </c>
      <c r="R54" s="419">
        <v>7017</v>
      </c>
      <c r="S54" s="419">
        <v>7004</v>
      </c>
      <c r="T54" s="419">
        <v>6991</v>
      </c>
      <c r="U54" s="419">
        <v>6978</v>
      </c>
      <c r="V54" s="419">
        <v>6965</v>
      </c>
      <c r="W54" s="419">
        <v>6954</v>
      </c>
      <c r="X54" s="419">
        <v>6947</v>
      </c>
      <c r="Y54" s="419">
        <v>6946</v>
      </c>
      <c r="Z54" s="419">
        <v>6952</v>
      </c>
      <c r="AA54" s="419">
        <v>6972</v>
      </c>
      <c r="AB54" s="419">
        <v>7009</v>
      </c>
      <c r="AC54" s="419">
        <v>7044</v>
      </c>
      <c r="AD54" s="419">
        <v>7078</v>
      </c>
      <c r="AE54" s="419">
        <v>7110</v>
      </c>
      <c r="AF54" s="419">
        <v>7141</v>
      </c>
      <c r="AG54" s="419">
        <v>7170</v>
      </c>
      <c r="AH54" s="419">
        <v>7197</v>
      </c>
      <c r="AI54" s="419">
        <v>7223</v>
      </c>
      <c r="AJ54" s="419">
        <v>7248</v>
      </c>
      <c r="AK54" s="419">
        <v>7271</v>
      </c>
      <c r="AL54" s="419">
        <v>7295</v>
      </c>
      <c r="AM54" s="419">
        <v>7319</v>
      </c>
      <c r="AN54" s="419">
        <v>7345</v>
      </c>
      <c r="AO54" s="419">
        <v>7372</v>
      </c>
      <c r="AP54" s="419">
        <v>7404</v>
      </c>
      <c r="AQ54" s="419">
        <v>7452</v>
      </c>
      <c r="AR54" s="419">
        <v>0</v>
      </c>
      <c r="AS54" s="419">
        <v>0</v>
      </c>
      <c r="AT54" s="419">
        <v>0</v>
      </c>
      <c r="AU54" s="419">
        <v>0</v>
      </c>
      <c r="AV54" s="419">
        <v>0</v>
      </c>
      <c r="AW54" s="419">
        <v>0</v>
      </c>
      <c r="AX54" s="419">
        <v>0</v>
      </c>
      <c r="AY54" s="419">
        <v>0</v>
      </c>
      <c r="AZ54" s="419">
        <v>0</v>
      </c>
      <c r="BA54" s="419">
        <v>0</v>
      </c>
      <c r="BB54" s="419">
        <v>0</v>
      </c>
      <c r="BC54" s="419">
        <v>0</v>
      </c>
      <c r="BD54" s="419">
        <v>0</v>
      </c>
      <c r="BE54" s="419">
        <v>0</v>
      </c>
      <c r="BF54" s="419">
        <v>0</v>
      </c>
      <c r="BG54" s="419">
        <v>0</v>
      </c>
      <c r="BH54" s="419">
        <v>0</v>
      </c>
      <c r="BI54" s="419">
        <v>0</v>
      </c>
      <c r="BJ54" s="419">
        <v>0</v>
      </c>
      <c r="BK54" s="419">
        <v>0</v>
      </c>
      <c r="BL54" s="419">
        <v>0</v>
      </c>
      <c r="BM54" s="419">
        <v>0</v>
      </c>
      <c r="BN54" s="419">
        <v>0</v>
      </c>
      <c r="BO54" s="419">
        <v>0</v>
      </c>
      <c r="BP54" s="419">
        <v>0</v>
      </c>
      <c r="BQ54" s="419">
        <v>0</v>
      </c>
      <c r="BR54" s="419">
        <v>0</v>
      </c>
      <c r="BS54" s="419">
        <v>0</v>
      </c>
      <c r="BT54" s="419">
        <v>0</v>
      </c>
      <c r="BU54" s="419">
        <v>0</v>
      </c>
      <c r="BV54" s="419">
        <v>0</v>
      </c>
      <c r="BW54" s="419">
        <v>0</v>
      </c>
      <c r="BX54" s="419">
        <v>0</v>
      </c>
      <c r="BY54" s="419">
        <v>0</v>
      </c>
      <c r="BZ54" s="419">
        <v>0</v>
      </c>
      <c r="CA54" s="419">
        <v>0</v>
      </c>
      <c r="CB54" s="419">
        <v>0</v>
      </c>
      <c r="CC54" s="419">
        <v>0</v>
      </c>
      <c r="CD54" s="419">
        <v>0</v>
      </c>
      <c r="CE54" s="419">
        <v>0</v>
      </c>
      <c r="CF54" s="419">
        <v>0</v>
      </c>
      <c r="CG54" s="419">
        <v>0</v>
      </c>
      <c r="CH54" s="419">
        <v>0</v>
      </c>
      <c r="CI54" s="419">
        <v>0</v>
      </c>
      <c r="CJ54" s="419">
        <v>0</v>
      </c>
      <c r="CK54" s="419">
        <v>0</v>
      </c>
      <c r="CL54" s="419">
        <v>0</v>
      </c>
      <c r="CM54" s="419">
        <v>0</v>
      </c>
      <c r="CN54" s="419">
        <v>0</v>
      </c>
      <c r="CO54" s="419">
        <v>0</v>
      </c>
      <c r="CP54" s="419">
        <v>0</v>
      </c>
      <c r="CQ54" s="419">
        <v>0</v>
      </c>
      <c r="CR54" s="419">
        <v>0</v>
      </c>
      <c r="CS54" s="419">
        <v>0</v>
      </c>
      <c r="CT54" s="419"/>
      <c r="CU54" s="419"/>
      <c r="CV54" s="419"/>
      <c r="CW54" s="419"/>
      <c r="CX54" s="419"/>
      <c r="CY54" s="419"/>
      <c r="CZ54" s="419"/>
      <c r="DA54" s="419"/>
      <c r="DB54" s="419"/>
      <c r="DC54" s="419"/>
      <c r="DD54" s="419"/>
      <c r="DE54" s="419"/>
      <c r="DF54" s="419"/>
      <c r="DG54" s="419"/>
      <c r="DH54" s="419"/>
      <c r="DI54" s="419"/>
      <c r="DJ54" s="419"/>
      <c r="DK54" s="419"/>
    </row>
    <row r="55" spans="1:115" s="420" customFormat="1" ht="15" hidden="1">
      <c r="A55" s="423" t="s">
        <v>7</v>
      </c>
      <c r="B55" s="423">
        <v>1</v>
      </c>
      <c r="C55" s="418" t="s">
        <v>471</v>
      </c>
      <c r="D55" s="419">
        <v>6673</v>
      </c>
      <c r="E55" s="419">
        <v>6769</v>
      </c>
      <c r="F55" s="419">
        <v>6868</v>
      </c>
      <c r="G55" s="419">
        <v>6969</v>
      </c>
      <c r="H55" s="419">
        <v>7072</v>
      </c>
      <c r="I55" s="419">
        <v>7111</v>
      </c>
      <c r="J55" s="419">
        <v>7144</v>
      </c>
      <c r="K55" s="419">
        <v>7170</v>
      </c>
      <c r="L55" s="419">
        <v>7187</v>
      </c>
      <c r="M55" s="419">
        <v>7194</v>
      </c>
      <c r="N55" s="419">
        <v>7190</v>
      </c>
      <c r="O55" s="419">
        <v>7184</v>
      </c>
      <c r="P55" s="419">
        <v>7175</v>
      </c>
      <c r="Q55" s="419">
        <v>7164</v>
      </c>
      <c r="R55" s="419">
        <v>7152</v>
      </c>
      <c r="S55" s="419">
        <v>7139</v>
      </c>
      <c r="T55" s="419">
        <v>7126</v>
      </c>
      <c r="U55" s="419">
        <v>7113</v>
      </c>
      <c r="V55" s="419">
        <v>7103</v>
      </c>
      <c r="W55" s="419">
        <v>7097</v>
      </c>
      <c r="X55" s="419">
        <v>7097</v>
      </c>
      <c r="Y55" s="419">
        <v>7105</v>
      </c>
      <c r="Z55" s="419">
        <v>7127</v>
      </c>
      <c r="AA55" s="419">
        <v>7165</v>
      </c>
      <c r="AB55" s="419">
        <v>7201</v>
      </c>
      <c r="AC55" s="419">
        <v>7235</v>
      </c>
      <c r="AD55" s="419">
        <v>7268</v>
      </c>
      <c r="AE55" s="419">
        <v>7300</v>
      </c>
      <c r="AF55" s="419">
        <v>7329</v>
      </c>
      <c r="AG55" s="419">
        <v>7357</v>
      </c>
      <c r="AH55" s="419">
        <v>7384</v>
      </c>
      <c r="AI55" s="419">
        <v>7409</v>
      </c>
      <c r="AJ55" s="419">
        <v>7433</v>
      </c>
      <c r="AK55" s="419">
        <v>7457</v>
      </c>
      <c r="AL55" s="419">
        <v>7482</v>
      </c>
      <c r="AM55" s="419">
        <v>7509</v>
      </c>
      <c r="AN55" s="419">
        <v>7537</v>
      </c>
      <c r="AO55" s="419">
        <v>7569</v>
      </c>
      <c r="AP55" s="419">
        <v>7618</v>
      </c>
      <c r="AQ55" s="419">
        <v>0</v>
      </c>
      <c r="AR55" s="419">
        <v>0</v>
      </c>
      <c r="AS55" s="419">
        <v>0</v>
      </c>
      <c r="AT55" s="419">
        <v>0</v>
      </c>
      <c r="AU55" s="419">
        <v>0</v>
      </c>
      <c r="AV55" s="419">
        <v>0</v>
      </c>
      <c r="AW55" s="419">
        <v>0</v>
      </c>
      <c r="AX55" s="419">
        <v>0</v>
      </c>
      <c r="AY55" s="419">
        <v>0</v>
      </c>
      <c r="AZ55" s="419">
        <v>0</v>
      </c>
      <c r="BA55" s="419">
        <v>0</v>
      </c>
      <c r="BB55" s="419">
        <v>0</v>
      </c>
      <c r="BC55" s="419">
        <v>0</v>
      </c>
      <c r="BD55" s="419">
        <v>0</v>
      </c>
      <c r="BE55" s="419">
        <v>0</v>
      </c>
      <c r="BF55" s="419">
        <v>0</v>
      </c>
      <c r="BG55" s="419">
        <v>0</v>
      </c>
      <c r="BH55" s="419">
        <v>0</v>
      </c>
      <c r="BI55" s="419">
        <v>0</v>
      </c>
      <c r="BJ55" s="419">
        <v>0</v>
      </c>
      <c r="BK55" s="419">
        <v>0</v>
      </c>
      <c r="BL55" s="419">
        <v>0</v>
      </c>
      <c r="BM55" s="419">
        <v>0</v>
      </c>
      <c r="BN55" s="419">
        <v>0</v>
      </c>
      <c r="BO55" s="419">
        <v>0</v>
      </c>
      <c r="BP55" s="419">
        <v>0</v>
      </c>
      <c r="BQ55" s="419">
        <v>0</v>
      </c>
      <c r="BR55" s="419">
        <v>0</v>
      </c>
      <c r="BS55" s="419">
        <v>0</v>
      </c>
      <c r="BT55" s="419">
        <v>0</v>
      </c>
      <c r="BU55" s="419">
        <v>0</v>
      </c>
      <c r="BV55" s="419">
        <v>0</v>
      </c>
      <c r="BW55" s="419">
        <v>0</v>
      </c>
      <c r="BX55" s="419">
        <v>0</v>
      </c>
      <c r="BY55" s="419">
        <v>0</v>
      </c>
      <c r="BZ55" s="419">
        <v>0</v>
      </c>
      <c r="CA55" s="419">
        <v>0</v>
      </c>
      <c r="CB55" s="419">
        <v>0</v>
      </c>
      <c r="CC55" s="419">
        <v>0</v>
      </c>
      <c r="CD55" s="419">
        <v>0</v>
      </c>
      <c r="CE55" s="419">
        <v>0</v>
      </c>
      <c r="CF55" s="419">
        <v>0</v>
      </c>
      <c r="CG55" s="419">
        <v>0</v>
      </c>
      <c r="CH55" s="419">
        <v>0</v>
      </c>
      <c r="CI55" s="419">
        <v>0</v>
      </c>
      <c r="CJ55" s="419">
        <v>0</v>
      </c>
      <c r="CK55" s="419">
        <v>0</v>
      </c>
      <c r="CL55" s="419">
        <v>0</v>
      </c>
      <c r="CM55" s="419">
        <v>0</v>
      </c>
      <c r="CN55" s="419">
        <v>0</v>
      </c>
      <c r="CO55" s="419">
        <v>0</v>
      </c>
      <c r="CP55" s="419">
        <v>0</v>
      </c>
      <c r="CQ55" s="419">
        <v>0</v>
      </c>
      <c r="CR55" s="419">
        <v>0</v>
      </c>
      <c r="CS55" s="419">
        <v>0</v>
      </c>
      <c r="CT55" s="419"/>
      <c r="CU55" s="419"/>
      <c r="CV55" s="419"/>
      <c r="CW55" s="419"/>
      <c r="CX55" s="419"/>
      <c r="CY55" s="419"/>
      <c r="CZ55" s="419"/>
      <c r="DA55" s="419"/>
      <c r="DB55" s="419"/>
      <c r="DC55" s="419"/>
      <c r="DD55" s="419"/>
      <c r="DE55" s="419"/>
      <c r="DF55" s="419"/>
      <c r="DG55" s="419"/>
      <c r="DH55" s="419"/>
      <c r="DI55" s="419"/>
      <c r="DJ55" s="419"/>
      <c r="DK55" s="419"/>
    </row>
    <row r="56" spans="1:115" s="420" customFormat="1" ht="15" hidden="1">
      <c r="A56" s="423" t="s">
        <v>7</v>
      </c>
      <c r="B56" s="423">
        <v>1</v>
      </c>
      <c r="C56" s="418" t="s">
        <v>472</v>
      </c>
      <c r="D56" s="419">
        <v>6822</v>
      </c>
      <c r="E56" s="419">
        <v>6919</v>
      </c>
      <c r="F56" s="419">
        <v>7018</v>
      </c>
      <c r="G56" s="419">
        <v>7119</v>
      </c>
      <c r="H56" s="419">
        <v>7223</v>
      </c>
      <c r="I56" s="419">
        <v>7262</v>
      </c>
      <c r="J56" s="419">
        <v>7294</v>
      </c>
      <c r="K56" s="419">
        <v>7318</v>
      </c>
      <c r="L56" s="419">
        <v>7333</v>
      </c>
      <c r="M56" s="419">
        <v>7338</v>
      </c>
      <c r="N56" s="419">
        <v>7332</v>
      </c>
      <c r="O56" s="419">
        <v>7323</v>
      </c>
      <c r="P56" s="419">
        <v>7312</v>
      </c>
      <c r="Q56" s="419">
        <v>7300</v>
      </c>
      <c r="R56" s="419">
        <v>7287</v>
      </c>
      <c r="S56" s="419">
        <v>7273</v>
      </c>
      <c r="T56" s="419">
        <v>7261</v>
      </c>
      <c r="U56" s="419">
        <v>7250</v>
      </c>
      <c r="V56" s="419">
        <v>7245</v>
      </c>
      <c r="W56" s="419">
        <v>7245</v>
      </c>
      <c r="X56" s="419">
        <v>7254</v>
      </c>
      <c r="Y56" s="419">
        <v>7277</v>
      </c>
      <c r="Z56" s="419">
        <v>7315</v>
      </c>
      <c r="AA56" s="419">
        <v>7352</v>
      </c>
      <c r="AB56" s="419">
        <v>7387</v>
      </c>
      <c r="AC56" s="419">
        <v>7421</v>
      </c>
      <c r="AD56" s="419">
        <v>7453</v>
      </c>
      <c r="AE56" s="419">
        <v>7483</v>
      </c>
      <c r="AF56" s="419">
        <v>7512</v>
      </c>
      <c r="AG56" s="419">
        <v>7539</v>
      </c>
      <c r="AH56" s="419">
        <v>7565</v>
      </c>
      <c r="AI56" s="419">
        <v>7589</v>
      </c>
      <c r="AJ56" s="419">
        <v>7614</v>
      </c>
      <c r="AK56" s="419">
        <v>7639</v>
      </c>
      <c r="AL56" s="419">
        <v>7666</v>
      </c>
      <c r="AM56" s="419">
        <v>7695</v>
      </c>
      <c r="AN56" s="419">
        <v>7728</v>
      </c>
      <c r="AO56" s="419">
        <v>7778</v>
      </c>
      <c r="AP56" s="419">
        <v>0</v>
      </c>
      <c r="AQ56" s="419">
        <v>0</v>
      </c>
      <c r="AR56" s="419">
        <v>0</v>
      </c>
      <c r="AS56" s="419">
        <v>0</v>
      </c>
      <c r="AT56" s="419">
        <v>0</v>
      </c>
      <c r="AU56" s="419">
        <v>0</v>
      </c>
      <c r="AV56" s="419">
        <v>0</v>
      </c>
      <c r="AW56" s="419">
        <v>0</v>
      </c>
      <c r="AX56" s="419">
        <v>0</v>
      </c>
      <c r="AY56" s="419">
        <v>0</v>
      </c>
      <c r="AZ56" s="419">
        <v>0</v>
      </c>
      <c r="BA56" s="419">
        <v>0</v>
      </c>
      <c r="BB56" s="419">
        <v>0</v>
      </c>
      <c r="BC56" s="419">
        <v>0</v>
      </c>
      <c r="BD56" s="419">
        <v>0</v>
      </c>
      <c r="BE56" s="419">
        <v>0</v>
      </c>
      <c r="BF56" s="419">
        <v>0</v>
      </c>
      <c r="BG56" s="419">
        <v>0</v>
      </c>
      <c r="BH56" s="419">
        <v>0</v>
      </c>
      <c r="BI56" s="419">
        <v>0</v>
      </c>
      <c r="BJ56" s="419">
        <v>0</v>
      </c>
      <c r="BK56" s="419">
        <v>0</v>
      </c>
      <c r="BL56" s="419">
        <v>0</v>
      </c>
      <c r="BM56" s="419">
        <v>0</v>
      </c>
      <c r="BN56" s="419">
        <v>0</v>
      </c>
      <c r="BO56" s="419">
        <v>0</v>
      </c>
      <c r="BP56" s="419">
        <v>0</v>
      </c>
      <c r="BQ56" s="419">
        <v>0</v>
      </c>
      <c r="BR56" s="419">
        <v>0</v>
      </c>
      <c r="BS56" s="419">
        <v>0</v>
      </c>
      <c r="BT56" s="419">
        <v>0</v>
      </c>
      <c r="BU56" s="419">
        <v>0</v>
      </c>
      <c r="BV56" s="419">
        <v>0</v>
      </c>
      <c r="BW56" s="419">
        <v>0</v>
      </c>
      <c r="BX56" s="419">
        <v>0</v>
      </c>
      <c r="BY56" s="419">
        <v>0</v>
      </c>
      <c r="BZ56" s="419">
        <v>0</v>
      </c>
      <c r="CA56" s="419">
        <v>0</v>
      </c>
      <c r="CB56" s="419">
        <v>0</v>
      </c>
      <c r="CC56" s="419">
        <v>0</v>
      </c>
      <c r="CD56" s="419">
        <v>0</v>
      </c>
      <c r="CE56" s="419">
        <v>0</v>
      </c>
      <c r="CF56" s="419">
        <v>0</v>
      </c>
      <c r="CG56" s="419">
        <v>0</v>
      </c>
      <c r="CH56" s="419">
        <v>0</v>
      </c>
      <c r="CI56" s="419">
        <v>0</v>
      </c>
      <c r="CJ56" s="419">
        <v>0</v>
      </c>
      <c r="CK56" s="419">
        <v>0</v>
      </c>
      <c r="CL56" s="419">
        <v>0</v>
      </c>
      <c r="CM56" s="419">
        <v>0</v>
      </c>
      <c r="CN56" s="419">
        <v>0</v>
      </c>
      <c r="CO56" s="419">
        <v>0</v>
      </c>
      <c r="CP56" s="419">
        <v>0</v>
      </c>
      <c r="CQ56" s="419">
        <v>0</v>
      </c>
      <c r="CR56" s="419">
        <v>0</v>
      </c>
      <c r="CS56" s="419">
        <v>0</v>
      </c>
      <c r="CT56" s="419"/>
      <c r="CU56" s="419"/>
      <c r="CV56" s="419"/>
      <c r="CW56" s="419"/>
      <c r="CX56" s="419"/>
      <c r="CY56" s="419"/>
      <c r="CZ56" s="419"/>
      <c r="DA56" s="419"/>
      <c r="DB56" s="419"/>
      <c r="DC56" s="419"/>
      <c r="DD56" s="419"/>
      <c r="DE56" s="419"/>
      <c r="DF56" s="419"/>
      <c r="DG56" s="419"/>
      <c r="DH56" s="419"/>
      <c r="DI56" s="419"/>
      <c r="DJ56" s="419"/>
      <c r="DK56" s="419"/>
    </row>
    <row r="57" spans="1:115" s="420" customFormat="1" ht="15" hidden="1">
      <c r="A57" s="423" t="s">
        <v>7</v>
      </c>
      <c r="B57" s="423">
        <v>1</v>
      </c>
      <c r="C57" s="418" t="s">
        <v>473</v>
      </c>
      <c r="D57" s="419">
        <v>6971</v>
      </c>
      <c r="E57" s="419">
        <v>7068</v>
      </c>
      <c r="F57" s="419">
        <v>7167</v>
      </c>
      <c r="G57" s="419">
        <v>7269</v>
      </c>
      <c r="H57" s="419">
        <v>7373</v>
      </c>
      <c r="I57" s="419">
        <v>7411</v>
      </c>
      <c r="J57" s="419">
        <v>7442</v>
      </c>
      <c r="K57" s="419">
        <v>7465</v>
      </c>
      <c r="L57" s="419">
        <v>7478</v>
      </c>
      <c r="M57" s="419">
        <v>7482</v>
      </c>
      <c r="N57" s="419">
        <v>7472</v>
      </c>
      <c r="O57" s="419">
        <v>7461</v>
      </c>
      <c r="P57" s="419">
        <v>7449</v>
      </c>
      <c r="Q57" s="419">
        <v>7436</v>
      </c>
      <c r="R57" s="419">
        <v>7422</v>
      </c>
      <c r="S57" s="419">
        <v>7409</v>
      </c>
      <c r="T57" s="419">
        <v>7399</v>
      </c>
      <c r="U57" s="419">
        <v>7393</v>
      </c>
      <c r="V57" s="419">
        <v>7394</v>
      </c>
      <c r="W57" s="419">
        <v>7403</v>
      </c>
      <c r="X57" s="419">
        <v>7427</v>
      </c>
      <c r="Y57" s="419">
        <v>7466</v>
      </c>
      <c r="Z57" s="419">
        <v>7503</v>
      </c>
      <c r="AA57" s="419">
        <v>7539</v>
      </c>
      <c r="AB57" s="419">
        <v>7574</v>
      </c>
      <c r="AC57" s="419">
        <v>7606</v>
      </c>
      <c r="AD57" s="419">
        <v>7637</v>
      </c>
      <c r="AE57" s="419">
        <v>7666</v>
      </c>
      <c r="AF57" s="419">
        <v>7694</v>
      </c>
      <c r="AG57" s="419">
        <v>7720</v>
      </c>
      <c r="AH57" s="419">
        <v>7745</v>
      </c>
      <c r="AI57" s="419">
        <v>7770</v>
      </c>
      <c r="AJ57" s="419">
        <v>7796</v>
      </c>
      <c r="AK57" s="419">
        <v>7824</v>
      </c>
      <c r="AL57" s="419">
        <v>7853</v>
      </c>
      <c r="AM57" s="419">
        <v>7887</v>
      </c>
      <c r="AN57" s="419">
        <v>7938</v>
      </c>
      <c r="AO57" s="419">
        <v>0</v>
      </c>
      <c r="AP57" s="419">
        <v>0</v>
      </c>
      <c r="AQ57" s="419">
        <v>0</v>
      </c>
      <c r="AR57" s="419">
        <v>0</v>
      </c>
      <c r="AS57" s="419">
        <v>0</v>
      </c>
      <c r="AT57" s="419">
        <v>0</v>
      </c>
      <c r="AU57" s="419">
        <v>0</v>
      </c>
      <c r="AV57" s="419">
        <v>0</v>
      </c>
      <c r="AW57" s="419">
        <v>0</v>
      </c>
      <c r="AX57" s="419">
        <v>0</v>
      </c>
      <c r="AY57" s="419">
        <v>0</v>
      </c>
      <c r="AZ57" s="419">
        <v>0</v>
      </c>
      <c r="BA57" s="419">
        <v>0</v>
      </c>
      <c r="BB57" s="419">
        <v>0</v>
      </c>
      <c r="BC57" s="419">
        <v>0</v>
      </c>
      <c r="BD57" s="419">
        <v>0</v>
      </c>
      <c r="BE57" s="419">
        <v>0</v>
      </c>
      <c r="BF57" s="419">
        <v>0</v>
      </c>
      <c r="BG57" s="419">
        <v>0</v>
      </c>
      <c r="BH57" s="419">
        <v>0</v>
      </c>
      <c r="BI57" s="419">
        <v>0</v>
      </c>
      <c r="BJ57" s="419">
        <v>0</v>
      </c>
      <c r="BK57" s="419">
        <v>0</v>
      </c>
      <c r="BL57" s="419">
        <v>0</v>
      </c>
      <c r="BM57" s="419">
        <v>0</v>
      </c>
      <c r="BN57" s="419">
        <v>0</v>
      </c>
      <c r="BO57" s="419">
        <v>0</v>
      </c>
      <c r="BP57" s="419">
        <v>0</v>
      </c>
      <c r="BQ57" s="419">
        <v>0</v>
      </c>
      <c r="BR57" s="419">
        <v>0</v>
      </c>
      <c r="BS57" s="419">
        <v>0</v>
      </c>
      <c r="BT57" s="419">
        <v>0</v>
      </c>
      <c r="BU57" s="419">
        <v>0</v>
      </c>
      <c r="BV57" s="419">
        <v>0</v>
      </c>
      <c r="BW57" s="419">
        <v>0</v>
      </c>
      <c r="BX57" s="419">
        <v>0</v>
      </c>
      <c r="BY57" s="419">
        <v>0</v>
      </c>
      <c r="BZ57" s="419">
        <v>0</v>
      </c>
      <c r="CA57" s="419">
        <v>0</v>
      </c>
      <c r="CB57" s="419">
        <v>0</v>
      </c>
      <c r="CC57" s="419">
        <v>0</v>
      </c>
      <c r="CD57" s="419">
        <v>0</v>
      </c>
      <c r="CE57" s="419">
        <v>0</v>
      </c>
      <c r="CF57" s="419">
        <v>0</v>
      </c>
      <c r="CG57" s="419">
        <v>0</v>
      </c>
      <c r="CH57" s="419">
        <v>0</v>
      </c>
      <c r="CI57" s="419">
        <v>0</v>
      </c>
      <c r="CJ57" s="419">
        <v>0</v>
      </c>
      <c r="CK57" s="419">
        <v>0</v>
      </c>
      <c r="CL57" s="419">
        <v>0</v>
      </c>
      <c r="CM57" s="419">
        <v>0</v>
      </c>
      <c r="CN57" s="419">
        <v>0</v>
      </c>
      <c r="CO57" s="419">
        <v>0</v>
      </c>
      <c r="CP57" s="419">
        <v>0</v>
      </c>
      <c r="CQ57" s="419">
        <v>0</v>
      </c>
      <c r="CR57" s="419">
        <v>0</v>
      </c>
      <c r="CS57" s="419">
        <v>0</v>
      </c>
      <c r="CT57" s="419"/>
      <c r="CU57" s="419"/>
      <c r="CV57" s="419"/>
      <c r="CW57" s="419"/>
      <c r="CX57" s="419"/>
      <c r="CY57" s="419"/>
      <c r="CZ57" s="419"/>
      <c r="DA57" s="419"/>
      <c r="DB57" s="419"/>
      <c r="DC57" s="419"/>
      <c r="DD57" s="419"/>
      <c r="DE57" s="419"/>
      <c r="DF57" s="419"/>
      <c r="DG57" s="419"/>
      <c r="DH57" s="419"/>
      <c r="DI57" s="419"/>
      <c r="DJ57" s="419"/>
      <c r="DK57" s="419"/>
    </row>
    <row r="58" spans="1:115" s="420" customFormat="1" ht="15" hidden="1">
      <c r="A58" s="423" t="s">
        <v>7</v>
      </c>
      <c r="B58" s="423">
        <v>1</v>
      </c>
      <c r="C58" s="418" t="s">
        <v>474</v>
      </c>
      <c r="D58" s="419">
        <v>7120</v>
      </c>
      <c r="E58" s="419">
        <v>7217</v>
      </c>
      <c r="F58" s="419">
        <v>7316</v>
      </c>
      <c r="G58" s="419">
        <v>7417</v>
      </c>
      <c r="H58" s="419">
        <v>7522</v>
      </c>
      <c r="I58" s="419">
        <v>7559</v>
      </c>
      <c r="J58" s="419">
        <v>7589</v>
      </c>
      <c r="K58" s="419">
        <v>7611</v>
      </c>
      <c r="L58" s="419">
        <v>7623</v>
      </c>
      <c r="M58" s="419">
        <v>7625</v>
      </c>
      <c r="N58" s="419">
        <v>7613</v>
      </c>
      <c r="O58" s="419">
        <v>7601</v>
      </c>
      <c r="P58" s="419">
        <v>7587</v>
      </c>
      <c r="Q58" s="419">
        <v>7573</v>
      </c>
      <c r="R58" s="419">
        <v>7560</v>
      </c>
      <c r="S58" s="419">
        <v>7549</v>
      </c>
      <c r="T58" s="419">
        <v>7543</v>
      </c>
      <c r="U58" s="419">
        <v>7544</v>
      </c>
      <c r="V58" s="419">
        <v>7553</v>
      </c>
      <c r="W58" s="419">
        <v>7577</v>
      </c>
      <c r="X58" s="419">
        <v>7617</v>
      </c>
      <c r="Y58" s="419">
        <v>7656</v>
      </c>
      <c r="Z58" s="419">
        <v>7692</v>
      </c>
      <c r="AA58" s="419">
        <v>7727</v>
      </c>
      <c r="AB58" s="419">
        <v>7760</v>
      </c>
      <c r="AC58" s="419">
        <v>7792</v>
      </c>
      <c r="AD58" s="419">
        <v>7822</v>
      </c>
      <c r="AE58" s="419">
        <v>7850</v>
      </c>
      <c r="AF58" s="419">
        <v>7877</v>
      </c>
      <c r="AG58" s="419">
        <v>7902</v>
      </c>
      <c r="AH58" s="419">
        <v>7928</v>
      </c>
      <c r="AI58" s="419">
        <v>7954</v>
      </c>
      <c r="AJ58" s="419">
        <v>7983</v>
      </c>
      <c r="AK58" s="419">
        <v>8012</v>
      </c>
      <c r="AL58" s="419">
        <v>8047</v>
      </c>
      <c r="AM58" s="419">
        <v>8099</v>
      </c>
      <c r="AN58" s="419">
        <v>0</v>
      </c>
      <c r="AO58" s="419">
        <v>0</v>
      </c>
      <c r="AP58" s="419">
        <v>0</v>
      </c>
      <c r="AQ58" s="419">
        <v>0</v>
      </c>
      <c r="AR58" s="419">
        <v>0</v>
      </c>
      <c r="AS58" s="419">
        <v>0</v>
      </c>
      <c r="AT58" s="419">
        <v>0</v>
      </c>
      <c r="AU58" s="419">
        <v>0</v>
      </c>
      <c r="AV58" s="419">
        <v>0</v>
      </c>
      <c r="AW58" s="419">
        <v>0</v>
      </c>
      <c r="AX58" s="419">
        <v>0</v>
      </c>
      <c r="AY58" s="419">
        <v>0</v>
      </c>
      <c r="AZ58" s="419">
        <v>0</v>
      </c>
      <c r="BA58" s="419">
        <v>0</v>
      </c>
      <c r="BB58" s="419">
        <v>0</v>
      </c>
      <c r="BC58" s="419">
        <v>0</v>
      </c>
      <c r="BD58" s="419">
        <v>0</v>
      </c>
      <c r="BE58" s="419">
        <v>0</v>
      </c>
      <c r="BF58" s="419">
        <v>0</v>
      </c>
      <c r="BG58" s="419">
        <v>0</v>
      </c>
      <c r="BH58" s="419">
        <v>0</v>
      </c>
      <c r="BI58" s="419">
        <v>0</v>
      </c>
      <c r="BJ58" s="419">
        <v>0</v>
      </c>
      <c r="BK58" s="419">
        <v>0</v>
      </c>
      <c r="BL58" s="419">
        <v>0</v>
      </c>
      <c r="BM58" s="419">
        <v>0</v>
      </c>
      <c r="BN58" s="419">
        <v>0</v>
      </c>
      <c r="BO58" s="419">
        <v>0</v>
      </c>
      <c r="BP58" s="419">
        <v>0</v>
      </c>
      <c r="BQ58" s="419">
        <v>0</v>
      </c>
      <c r="BR58" s="419">
        <v>0</v>
      </c>
      <c r="BS58" s="419">
        <v>0</v>
      </c>
      <c r="BT58" s="419">
        <v>0</v>
      </c>
      <c r="BU58" s="419">
        <v>0</v>
      </c>
      <c r="BV58" s="419">
        <v>0</v>
      </c>
      <c r="BW58" s="419">
        <v>0</v>
      </c>
      <c r="BX58" s="419">
        <v>0</v>
      </c>
      <c r="BY58" s="419">
        <v>0</v>
      </c>
      <c r="BZ58" s="419">
        <v>0</v>
      </c>
      <c r="CA58" s="419">
        <v>0</v>
      </c>
      <c r="CB58" s="419">
        <v>0</v>
      </c>
      <c r="CC58" s="419">
        <v>0</v>
      </c>
      <c r="CD58" s="419">
        <v>0</v>
      </c>
      <c r="CE58" s="419">
        <v>0</v>
      </c>
      <c r="CF58" s="419">
        <v>0</v>
      </c>
      <c r="CG58" s="419">
        <v>0</v>
      </c>
      <c r="CH58" s="419">
        <v>0</v>
      </c>
      <c r="CI58" s="419">
        <v>0</v>
      </c>
      <c r="CJ58" s="419">
        <v>0</v>
      </c>
      <c r="CK58" s="419">
        <v>0</v>
      </c>
      <c r="CL58" s="419">
        <v>0</v>
      </c>
      <c r="CM58" s="419">
        <v>0</v>
      </c>
      <c r="CN58" s="419">
        <v>0</v>
      </c>
      <c r="CO58" s="419">
        <v>0</v>
      </c>
      <c r="CP58" s="419">
        <v>0</v>
      </c>
      <c r="CQ58" s="419">
        <v>0</v>
      </c>
      <c r="CR58" s="419">
        <v>0</v>
      </c>
      <c r="CS58" s="419">
        <v>0</v>
      </c>
      <c r="CT58" s="419"/>
      <c r="CU58" s="419"/>
      <c r="CV58" s="419"/>
      <c r="CW58" s="419"/>
      <c r="CX58" s="419"/>
      <c r="CY58" s="419"/>
      <c r="CZ58" s="419"/>
      <c r="DA58" s="419"/>
      <c r="DB58" s="419"/>
      <c r="DC58" s="419"/>
      <c r="DD58" s="419"/>
      <c r="DE58" s="419"/>
      <c r="DF58" s="419"/>
      <c r="DG58" s="419"/>
      <c r="DH58" s="419"/>
      <c r="DI58" s="419"/>
      <c r="DJ58" s="419"/>
      <c r="DK58" s="419"/>
    </row>
    <row r="59" spans="1:115" s="420" customFormat="1" ht="15" hidden="1">
      <c r="A59" s="423" t="s">
        <v>7</v>
      </c>
      <c r="B59" s="423">
        <v>1</v>
      </c>
      <c r="C59" s="418" t="s">
        <v>584</v>
      </c>
      <c r="D59" s="419">
        <v>7266</v>
      </c>
      <c r="E59" s="419">
        <v>7363</v>
      </c>
      <c r="F59" s="419">
        <v>7461</v>
      </c>
      <c r="G59" s="419">
        <v>7562</v>
      </c>
      <c r="H59" s="419">
        <v>7666</v>
      </c>
      <c r="I59" s="419">
        <v>7703</v>
      </c>
      <c r="J59" s="419">
        <v>7732</v>
      </c>
      <c r="K59" s="419">
        <v>7753</v>
      </c>
      <c r="L59" s="419">
        <v>7764</v>
      </c>
      <c r="M59" s="419">
        <v>7764</v>
      </c>
      <c r="N59" s="419">
        <v>7751</v>
      </c>
      <c r="O59" s="419">
        <v>7737</v>
      </c>
      <c r="P59" s="419">
        <v>7722</v>
      </c>
      <c r="Q59" s="419">
        <v>7708</v>
      </c>
      <c r="R59" s="419">
        <v>7696</v>
      </c>
      <c r="S59" s="419">
        <v>7689</v>
      </c>
      <c r="T59" s="419">
        <v>7689</v>
      </c>
      <c r="U59" s="419">
        <v>7697</v>
      </c>
      <c r="V59" s="419">
        <v>7720</v>
      </c>
      <c r="W59" s="419">
        <v>7760</v>
      </c>
      <c r="X59" s="419">
        <v>7799</v>
      </c>
      <c r="Y59" s="419">
        <v>7837</v>
      </c>
      <c r="Z59" s="419">
        <v>7872</v>
      </c>
      <c r="AA59" s="419">
        <v>7906</v>
      </c>
      <c r="AB59" s="419">
        <v>7938</v>
      </c>
      <c r="AC59" s="419">
        <v>7969</v>
      </c>
      <c r="AD59" s="419">
        <v>7997</v>
      </c>
      <c r="AE59" s="419">
        <v>8025</v>
      </c>
      <c r="AF59" s="419">
        <v>8051</v>
      </c>
      <c r="AG59" s="419">
        <v>8077</v>
      </c>
      <c r="AH59" s="419">
        <v>8103</v>
      </c>
      <c r="AI59" s="419">
        <v>8132</v>
      </c>
      <c r="AJ59" s="419">
        <v>8163</v>
      </c>
      <c r="AK59" s="419">
        <v>8198</v>
      </c>
      <c r="AL59" s="419">
        <v>8251</v>
      </c>
      <c r="AM59" s="419">
        <v>0</v>
      </c>
      <c r="AN59" s="419">
        <v>0</v>
      </c>
      <c r="AO59" s="419">
        <v>0</v>
      </c>
      <c r="AP59" s="419">
        <v>0</v>
      </c>
      <c r="AQ59" s="419">
        <v>0</v>
      </c>
      <c r="AR59" s="419">
        <v>0</v>
      </c>
      <c r="AS59" s="419">
        <v>0</v>
      </c>
      <c r="AT59" s="419">
        <v>0</v>
      </c>
      <c r="AU59" s="419">
        <v>0</v>
      </c>
      <c r="AV59" s="419">
        <v>0</v>
      </c>
      <c r="AW59" s="419">
        <v>0</v>
      </c>
      <c r="AX59" s="419">
        <v>0</v>
      </c>
      <c r="AY59" s="419">
        <v>0</v>
      </c>
      <c r="AZ59" s="419">
        <v>0</v>
      </c>
      <c r="BA59" s="419">
        <v>0</v>
      </c>
      <c r="BB59" s="419">
        <v>0</v>
      </c>
      <c r="BC59" s="419">
        <v>0</v>
      </c>
      <c r="BD59" s="419">
        <v>0</v>
      </c>
      <c r="BE59" s="419">
        <v>0</v>
      </c>
      <c r="BF59" s="419">
        <v>0</v>
      </c>
      <c r="BG59" s="419">
        <v>0</v>
      </c>
      <c r="BH59" s="419">
        <v>0</v>
      </c>
      <c r="BI59" s="419">
        <v>0</v>
      </c>
      <c r="BJ59" s="419">
        <v>0</v>
      </c>
      <c r="BK59" s="419">
        <v>0</v>
      </c>
      <c r="BL59" s="419">
        <v>0</v>
      </c>
      <c r="BM59" s="419">
        <v>0</v>
      </c>
      <c r="BN59" s="419">
        <v>0</v>
      </c>
      <c r="BO59" s="419">
        <v>0</v>
      </c>
      <c r="BP59" s="419">
        <v>0</v>
      </c>
      <c r="BQ59" s="419">
        <v>0</v>
      </c>
      <c r="BR59" s="419">
        <v>0</v>
      </c>
      <c r="BS59" s="419">
        <v>0</v>
      </c>
      <c r="BT59" s="419">
        <v>0</v>
      </c>
      <c r="BU59" s="419">
        <v>0</v>
      </c>
      <c r="BV59" s="419">
        <v>0</v>
      </c>
      <c r="BW59" s="419">
        <v>0</v>
      </c>
      <c r="BX59" s="419">
        <v>0</v>
      </c>
      <c r="BY59" s="419">
        <v>0</v>
      </c>
      <c r="BZ59" s="419">
        <v>0</v>
      </c>
      <c r="CA59" s="419">
        <v>0</v>
      </c>
      <c r="CB59" s="419">
        <v>0</v>
      </c>
      <c r="CC59" s="419">
        <v>0</v>
      </c>
      <c r="CD59" s="419">
        <v>0</v>
      </c>
      <c r="CE59" s="419">
        <v>0</v>
      </c>
      <c r="CF59" s="419">
        <v>0</v>
      </c>
      <c r="CG59" s="419">
        <v>0</v>
      </c>
      <c r="CH59" s="419">
        <v>0</v>
      </c>
      <c r="CI59" s="419">
        <v>0</v>
      </c>
      <c r="CJ59" s="419">
        <v>0</v>
      </c>
      <c r="CK59" s="419">
        <v>0</v>
      </c>
      <c r="CL59" s="419">
        <v>0</v>
      </c>
      <c r="CM59" s="419">
        <v>0</v>
      </c>
      <c r="CN59" s="419">
        <v>0</v>
      </c>
      <c r="CO59" s="419">
        <v>0</v>
      </c>
      <c r="CP59" s="419">
        <v>0</v>
      </c>
      <c r="CQ59" s="419">
        <v>0</v>
      </c>
      <c r="CR59" s="419">
        <v>0</v>
      </c>
      <c r="CS59" s="419">
        <v>0</v>
      </c>
      <c r="CT59" s="419"/>
      <c r="CU59" s="419"/>
      <c r="CV59" s="419"/>
      <c r="CW59" s="419"/>
      <c r="CX59" s="419"/>
      <c r="CY59" s="419"/>
      <c r="CZ59" s="419"/>
      <c r="DA59" s="419"/>
      <c r="DB59" s="419"/>
      <c r="DC59" s="419"/>
      <c r="DD59" s="419"/>
      <c r="DE59" s="419"/>
      <c r="DF59" s="419"/>
      <c r="DG59" s="419"/>
      <c r="DH59" s="419"/>
      <c r="DI59" s="419"/>
      <c r="DJ59" s="419"/>
      <c r="DK59" s="419"/>
    </row>
    <row r="60" spans="1:115" s="420" customFormat="1" ht="15" hidden="1">
      <c r="A60" s="423" t="s">
        <v>7</v>
      </c>
      <c r="B60" s="423">
        <v>2</v>
      </c>
      <c r="C60" s="418" t="s">
        <v>23</v>
      </c>
      <c r="D60" s="419">
        <v>1034</v>
      </c>
      <c r="E60" s="419">
        <v>1052</v>
      </c>
      <c r="F60" s="419">
        <v>1070</v>
      </c>
      <c r="G60" s="419">
        <v>1089</v>
      </c>
      <c r="H60" s="419">
        <v>1107</v>
      </c>
      <c r="I60" s="419">
        <v>1125</v>
      </c>
      <c r="J60" s="419">
        <v>1143</v>
      </c>
      <c r="K60" s="419">
        <v>1161</v>
      </c>
      <c r="L60" s="419">
        <v>1180</v>
      </c>
      <c r="M60" s="419">
        <v>1198</v>
      </c>
      <c r="N60" s="419">
        <v>1217</v>
      </c>
      <c r="O60" s="419">
        <v>1236</v>
      </c>
      <c r="P60" s="419">
        <v>1255</v>
      </c>
      <c r="Q60" s="419">
        <v>1275</v>
      </c>
      <c r="R60" s="419">
        <v>1295</v>
      </c>
      <c r="S60" s="419">
        <v>1315</v>
      </c>
      <c r="T60" s="419">
        <v>1335</v>
      </c>
      <c r="U60" s="419">
        <v>1355</v>
      </c>
      <c r="V60" s="419">
        <v>1376</v>
      </c>
      <c r="W60" s="419">
        <v>1397</v>
      </c>
      <c r="X60" s="419">
        <v>1418</v>
      </c>
      <c r="Y60" s="419">
        <v>1439</v>
      </c>
      <c r="Z60" s="419">
        <v>1461</v>
      </c>
      <c r="AA60" s="419">
        <v>1482</v>
      </c>
      <c r="AB60" s="419">
        <v>1504</v>
      </c>
      <c r="AC60" s="419">
        <v>1526</v>
      </c>
      <c r="AD60" s="419">
        <v>1548</v>
      </c>
      <c r="AE60" s="419">
        <v>1571</v>
      </c>
      <c r="AF60" s="419">
        <v>1593</v>
      </c>
      <c r="AG60" s="419">
        <v>1615</v>
      </c>
      <c r="AH60" s="419">
        <v>1638</v>
      </c>
      <c r="AI60" s="419">
        <v>1660</v>
      </c>
      <c r="AJ60" s="419">
        <v>1683</v>
      </c>
      <c r="AK60" s="419">
        <v>1706</v>
      </c>
      <c r="AL60" s="419">
        <v>1730</v>
      </c>
      <c r="AM60" s="419">
        <v>1753</v>
      </c>
      <c r="AN60" s="419">
        <v>1777</v>
      </c>
      <c r="AO60" s="419">
        <v>1801</v>
      </c>
      <c r="AP60" s="419">
        <v>1824</v>
      </c>
      <c r="AQ60" s="419">
        <v>1848</v>
      </c>
      <c r="AR60" s="419">
        <v>1871</v>
      </c>
      <c r="AS60" s="419">
        <v>1895</v>
      </c>
      <c r="AT60" s="419">
        <v>1919</v>
      </c>
      <c r="AU60" s="419">
        <v>1942</v>
      </c>
      <c r="AV60" s="419">
        <v>1965</v>
      </c>
      <c r="AW60" s="419">
        <v>1989</v>
      </c>
      <c r="AX60" s="419">
        <v>2011</v>
      </c>
      <c r="AY60" s="419">
        <v>2034</v>
      </c>
      <c r="AZ60" s="419">
        <v>2055</v>
      </c>
      <c r="BA60" s="419">
        <v>2076</v>
      </c>
      <c r="BB60" s="419">
        <v>2097</v>
      </c>
      <c r="BC60" s="419">
        <v>2117</v>
      </c>
      <c r="BD60" s="419">
        <v>2136</v>
      </c>
      <c r="BE60" s="419">
        <v>2154</v>
      </c>
      <c r="BF60" s="419">
        <v>2170</v>
      </c>
      <c r="BG60" s="419">
        <v>2186</v>
      </c>
      <c r="BH60" s="419">
        <v>2201</v>
      </c>
      <c r="BI60" s="419">
        <v>2215</v>
      </c>
      <c r="BJ60" s="419">
        <v>2228</v>
      </c>
      <c r="BK60" s="419">
        <v>2240</v>
      </c>
      <c r="BL60" s="419">
        <v>2250</v>
      </c>
      <c r="BM60" s="419">
        <v>2259</v>
      </c>
      <c r="BN60" s="419">
        <v>2267</v>
      </c>
      <c r="BO60" s="419">
        <v>2273</v>
      </c>
      <c r="BP60" s="419">
        <v>2277</v>
      </c>
      <c r="BQ60" s="419">
        <v>2280</v>
      </c>
      <c r="BR60" s="419">
        <v>2282</v>
      </c>
      <c r="BS60" s="419">
        <v>2282</v>
      </c>
      <c r="BT60" s="419">
        <v>2280</v>
      </c>
      <c r="BU60" s="419">
        <v>2277</v>
      </c>
      <c r="BV60" s="419">
        <v>2272</v>
      </c>
      <c r="BW60" s="419">
        <v>2266</v>
      </c>
      <c r="BX60" s="419">
        <v>2257</v>
      </c>
      <c r="BY60" s="419">
        <v>2247</v>
      </c>
      <c r="BZ60" s="419">
        <v>2235</v>
      </c>
      <c r="CA60" s="419">
        <v>2222</v>
      </c>
      <c r="CB60" s="419">
        <v>2207</v>
      </c>
      <c r="CC60" s="419">
        <v>2190</v>
      </c>
      <c r="CD60" s="419">
        <v>2172</v>
      </c>
      <c r="CE60" s="419">
        <v>2152</v>
      </c>
      <c r="CF60" s="419">
        <v>2132</v>
      </c>
      <c r="CG60" s="419">
        <v>2110</v>
      </c>
      <c r="CH60" s="419">
        <v>2086</v>
      </c>
      <c r="CI60" s="419">
        <v>2062</v>
      </c>
      <c r="CJ60" s="419">
        <v>2038</v>
      </c>
      <c r="CK60" s="419">
        <v>2012</v>
      </c>
      <c r="CL60" s="419">
        <v>1987</v>
      </c>
      <c r="CM60" s="419">
        <v>1961</v>
      </c>
      <c r="CN60" s="419">
        <v>1937</v>
      </c>
      <c r="CO60" s="419">
        <v>1913</v>
      </c>
      <c r="CP60" s="419">
        <v>1893</v>
      </c>
      <c r="CQ60" s="419">
        <v>1882</v>
      </c>
      <c r="CR60" s="419">
        <v>0</v>
      </c>
      <c r="CS60" s="419">
        <v>0</v>
      </c>
      <c r="CT60" s="419"/>
      <c r="CU60" s="419"/>
      <c r="CV60" s="419"/>
      <c r="CW60" s="419"/>
      <c r="CX60" s="419"/>
      <c r="CY60" s="419"/>
      <c r="CZ60" s="419"/>
      <c r="DA60" s="419"/>
      <c r="DB60" s="419"/>
      <c r="DC60" s="419"/>
      <c r="DD60" s="419"/>
      <c r="DE60" s="419"/>
      <c r="DF60" s="419"/>
      <c r="DG60" s="419"/>
      <c r="DH60" s="419"/>
      <c r="DI60" s="419"/>
      <c r="DJ60" s="419"/>
      <c r="DK60" s="419"/>
    </row>
    <row r="61" spans="1:115" s="420" customFormat="1" ht="15" hidden="1">
      <c r="A61" s="423" t="s">
        <v>7</v>
      </c>
      <c r="B61" s="423">
        <v>2</v>
      </c>
      <c r="C61" s="418" t="s">
        <v>24</v>
      </c>
      <c r="D61" s="419">
        <v>1072</v>
      </c>
      <c r="E61" s="419">
        <v>1090</v>
      </c>
      <c r="F61" s="419">
        <v>1109</v>
      </c>
      <c r="G61" s="419">
        <v>1128</v>
      </c>
      <c r="H61" s="419">
        <v>1148</v>
      </c>
      <c r="I61" s="419">
        <v>1166</v>
      </c>
      <c r="J61" s="419">
        <v>1185</v>
      </c>
      <c r="K61" s="419">
        <v>1204</v>
      </c>
      <c r="L61" s="419">
        <v>1223</v>
      </c>
      <c r="M61" s="419">
        <v>1242</v>
      </c>
      <c r="N61" s="419">
        <v>1261</v>
      </c>
      <c r="O61" s="419">
        <v>1281</v>
      </c>
      <c r="P61" s="419">
        <v>1301</v>
      </c>
      <c r="Q61" s="419">
        <v>1321</v>
      </c>
      <c r="R61" s="419">
        <v>1342</v>
      </c>
      <c r="S61" s="419">
        <v>1362</v>
      </c>
      <c r="T61" s="419">
        <v>1383</v>
      </c>
      <c r="U61" s="419">
        <v>1404</v>
      </c>
      <c r="V61" s="419">
        <v>1425</v>
      </c>
      <c r="W61" s="419">
        <v>1447</v>
      </c>
      <c r="X61" s="419">
        <v>1469</v>
      </c>
      <c r="Y61" s="419">
        <v>1491</v>
      </c>
      <c r="Z61" s="419">
        <v>1513</v>
      </c>
      <c r="AA61" s="419">
        <v>1535</v>
      </c>
      <c r="AB61" s="419">
        <v>1557</v>
      </c>
      <c r="AC61" s="419">
        <v>1580</v>
      </c>
      <c r="AD61" s="419">
        <v>1603</v>
      </c>
      <c r="AE61" s="419">
        <v>1625</v>
      </c>
      <c r="AF61" s="419">
        <v>1648</v>
      </c>
      <c r="AG61" s="419">
        <v>1671</v>
      </c>
      <c r="AH61" s="419">
        <v>1694</v>
      </c>
      <c r="AI61" s="419">
        <v>1718</v>
      </c>
      <c r="AJ61" s="419">
        <v>1741</v>
      </c>
      <c r="AK61" s="419">
        <v>1765</v>
      </c>
      <c r="AL61" s="419">
        <v>1789</v>
      </c>
      <c r="AM61" s="419">
        <v>1813</v>
      </c>
      <c r="AN61" s="419">
        <v>1838</v>
      </c>
      <c r="AO61" s="419">
        <v>1861</v>
      </c>
      <c r="AP61" s="419">
        <v>1886</v>
      </c>
      <c r="AQ61" s="419">
        <v>1910</v>
      </c>
      <c r="AR61" s="419">
        <v>1934</v>
      </c>
      <c r="AS61" s="419">
        <v>1958</v>
      </c>
      <c r="AT61" s="419">
        <v>1982</v>
      </c>
      <c r="AU61" s="419">
        <v>2006</v>
      </c>
      <c r="AV61" s="419">
        <v>2029</v>
      </c>
      <c r="AW61" s="419">
        <v>2053</v>
      </c>
      <c r="AX61" s="419">
        <v>2076</v>
      </c>
      <c r="AY61" s="419">
        <v>2097</v>
      </c>
      <c r="AZ61" s="419">
        <v>2119</v>
      </c>
      <c r="BA61" s="419">
        <v>2140</v>
      </c>
      <c r="BB61" s="419">
        <v>2160</v>
      </c>
      <c r="BC61" s="419">
        <v>2180</v>
      </c>
      <c r="BD61" s="419">
        <v>2198</v>
      </c>
      <c r="BE61" s="419">
        <v>2215</v>
      </c>
      <c r="BF61" s="419">
        <v>2231</v>
      </c>
      <c r="BG61" s="419">
        <v>2246</v>
      </c>
      <c r="BH61" s="419">
        <v>2260</v>
      </c>
      <c r="BI61" s="419">
        <v>2273</v>
      </c>
      <c r="BJ61" s="419">
        <v>2285</v>
      </c>
      <c r="BK61" s="419">
        <v>2296</v>
      </c>
      <c r="BL61" s="419">
        <v>2305</v>
      </c>
      <c r="BM61" s="419">
        <v>2313</v>
      </c>
      <c r="BN61" s="419">
        <v>2319</v>
      </c>
      <c r="BO61" s="419">
        <v>2324</v>
      </c>
      <c r="BP61" s="419">
        <v>2327</v>
      </c>
      <c r="BQ61" s="419">
        <v>2329</v>
      </c>
      <c r="BR61" s="419">
        <v>2329</v>
      </c>
      <c r="BS61" s="419">
        <v>2327</v>
      </c>
      <c r="BT61" s="419">
        <v>2324</v>
      </c>
      <c r="BU61" s="419">
        <v>2319</v>
      </c>
      <c r="BV61" s="419">
        <v>2312</v>
      </c>
      <c r="BW61" s="419">
        <v>2304</v>
      </c>
      <c r="BX61" s="419">
        <v>2293</v>
      </c>
      <c r="BY61" s="419">
        <v>2281</v>
      </c>
      <c r="BZ61" s="419">
        <v>2268</v>
      </c>
      <c r="CA61" s="419">
        <v>2252</v>
      </c>
      <c r="CB61" s="419">
        <v>2235</v>
      </c>
      <c r="CC61" s="419">
        <v>2217</v>
      </c>
      <c r="CD61" s="419">
        <v>2197</v>
      </c>
      <c r="CE61" s="419">
        <v>2175</v>
      </c>
      <c r="CF61" s="419">
        <v>2153</v>
      </c>
      <c r="CG61" s="419">
        <v>2129</v>
      </c>
      <c r="CH61" s="419">
        <v>2105</v>
      </c>
      <c r="CI61" s="419">
        <v>2079</v>
      </c>
      <c r="CJ61" s="419">
        <v>2053</v>
      </c>
      <c r="CK61" s="419">
        <v>2027</v>
      </c>
      <c r="CL61" s="419">
        <v>2001</v>
      </c>
      <c r="CM61" s="419">
        <v>1976</v>
      </c>
      <c r="CN61" s="419">
        <v>1952</v>
      </c>
      <c r="CO61" s="419">
        <v>1932</v>
      </c>
      <c r="CP61" s="419">
        <v>1921</v>
      </c>
      <c r="CQ61" s="419">
        <v>0</v>
      </c>
      <c r="CR61" s="419">
        <v>0</v>
      </c>
      <c r="CS61" s="419">
        <v>0</v>
      </c>
      <c r="CT61" s="419"/>
      <c r="CU61" s="419"/>
      <c r="CV61" s="419"/>
      <c r="CW61" s="419"/>
      <c r="CX61" s="419"/>
      <c r="CY61" s="419"/>
      <c r="CZ61" s="419"/>
      <c r="DA61" s="419"/>
      <c r="DB61" s="419"/>
      <c r="DC61" s="419"/>
      <c r="DD61" s="419"/>
      <c r="DE61" s="419"/>
      <c r="DF61" s="419"/>
      <c r="DG61" s="419"/>
      <c r="DH61" s="419"/>
      <c r="DI61" s="419"/>
      <c r="DJ61" s="419"/>
      <c r="DK61" s="419"/>
    </row>
    <row r="62" spans="1:115" s="420" customFormat="1" ht="15" hidden="1">
      <c r="A62" s="423" t="s">
        <v>7</v>
      </c>
      <c r="B62" s="423">
        <v>2</v>
      </c>
      <c r="C62" s="418" t="s">
        <v>25</v>
      </c>
      <c r="D62" s="419">
        <v>1111</v>
      </c>
      <c r="E62" s="419">
        <v>1130</v>
      </c>
      <c r="F62" s="419">
        <v>1150</v>
      </c>
      <c r="G62" s="419">
        <v>1170</v>
      </c>
      <c r="H62" s="419">
        <v>1190</v>
      </c>
      <c r="I62" s="419">
        <v>1209</v>
      </c>
      <c r="J62" s="419">
        <v>1228</v>
      </c>
      <c r="K62" s="419">
        <v>1248</v>
      </c>
      <c r="L62" s="419">
        <v>1267</v>
      </c>
      <c r="M62" s="419">
        <v>1287</v>
      </c>
      <c r="N62" s="419">
        <v>1307</v>
      </c>
      <c r="O62" s="419">
        <v>1328</v>
      </c>
      <c r="P62" s="419">
        <v>1348</v>
      </c>
      <c r="Q62" s="419">
        <v>1369</v>
      </c>
      <c r="R62" s="419">
        <v>1390</v>
      </c>
      <c r="S62" s="419">
        <v>1411</v>
      </c>
      <c r="T62" s="419">
        <v>1433</v>
      </c>
      <c r="U62" s="419">
        <v>1455</v>
      </c>
      <c r="V62" s="419">
        <v>1477</v>
      </c>
      <c r="W62" s="419">
        <v>1499</v>
      </c>
      <c r="X62" s="419">
        <v>1521</v>
      </c>
      <c r="Y62" s="419">
        <v>1544</v>
      </c>
      <c r="Z62" s="419">
        <v>1566</v>
      </c>
      <c r="AA62" s="419">
        <v>1589</v>
      </c>
      <c r="AB62" s="419">
        <v>1612</v>
      </c>
      <c r="AC62" s="419">
        <v>1636</v>
      </c>
      <c r="AD62" s="419">
        <v>1659</v>
      </c>
      <c r="AE62" s="419">
        <v>1682</v>
      </c>
      <c r="AF62" s="419">
        <v>1705</v>
      </c>
      <c r="AG62" s="419">
        <v>1729</v>
      </c>
      <c r="AH62" s="419">
        <v>1753</v>
      </c>
      <c r="AI62" s="419">
        <v>1777</v>
      </c>
      <c r="AJ62" s="419">
        <v>1801</v>
      </c>
      <c r="AK62" s="419">
        <v>1826</v>
      </c>
      <c r="AL62" s="419">
        <v>1850</v>
      </c>
      <c r="AM62" s="419">
        <v>1875</v>
      </c>
      <c r="AN62" s="419">
        <v>1899</v>
      </c>
      <c r="AO62" s="419">
        <v>1924</v>
      </c>
      <c r="AP62" s="419">
        <v>1949</v>
      </c>
      <c r="AQ62" s="419">
        <v>1973</v>
      </c>
      <c r="AR62" s="419">
        <v>1998</v>
      </c>
      <c r="AS62" s="419">
        <v>2022</v>
      </c>
      <c r="AT62" s="419">
        <v>2047</v>
      </c>
      <c r="AU62" s="419">
        <v>2071</v>
      </c>
      <c r="AV62" s="419">
        <v>2094</v>
      </c>
      <c r="AW62" s="419">
        <v>2118</v>
      </c>
      <c r="AX62" s="419">
        <v>2140</v>
      </c>
      <c r="AY62" s="419">
        <v>2162</v>
      </c>
      <c r="AZ62" s="419">
        <v>2183</v>
      </c>
      <c r="BA62" s="419">
        <v>2204</v>
      </c>
      <c r="BB62" s="419">
        <v>2224</v>
      </c>
      <c r="BC62" s="419">
        <v>2242</v>
      </c>
      <c r="BD62" s="419">
        <v>2260</v>
      </c>
      <c r="BE62" s="419">
        <v>2276</v>
      </c>
      <c r="BF62" s="419">
        <v>2292</v>
      </c>
      <c r="BG62" s="419">
        <v>2306</v>
      </c>
      <c r="BH62" s="419">
        <v>2320</v>
      </c>
      <c r="BI62" s="419">
        <v>2332</v>
      </c>
      <c r="BJ62" s="419">
        <v>2343</v>
      </c>
      <c r="BK62" s="419">
        <v>2352</v>
      </c>
      <c r="BL62" s="419">
        <v>2360</v>
      </c>
      <c r="BM62" s="419">
        <v>2367</v>
      </c>
      <c r="BN62" s="419">
        <v>2371</v>
      </c>
      <c r="BO62" s="419">
        <v>2375</v>
      </c>
      <c r="BP62" s="419">
        <v>2376</v>
      </c>
      <c r="BQ62" s="419">
        <v>2376</v>
      </c>
      <c r="BR62" s="419">
        <v>2375</v>
      </c>
      <c r="BS62" s="419">
        <v>2371</v>
      </c>
      <c r="BT62" s="419">
        <v>2366</v>
      </c>
      <c r="BU62" s="419">
        <v>2360</v>
      </c>
      <c r="BV62" s="419">
        <v>2351</v>
      </c>
      <c r="BW62" s="419">
        <v>2340</v>
      </c>
      <c r="BX62" s="419">
        <v>2328</v>
      </c>
      <c r="BY62" s="419">
        <v>2314</v>
      </c>
      <c r="BZ62" s="419">
        <v>2298</v>
      </c>
      <c r="CA62" s="419">
        <v>2281</v>
      </c>
      <c r="CB62" s="419">
        <v>2262</v>
      </c>
      <c r="CC62" s="419">
        <v>2242</v>
      </c>
      <c r="CD62" s="419">
        <v>2220</v>
      </c>
      <c r="CE62" s="419">
        <v>2197</v>
      </c>
      <c r="CF62" s="419">
        <v>2173</v>
      </c>
      <c r="CG62" s="419">
        <v>2148</v>
      </c>
      <c r="CH62" s="419">
        <v>2122</v>
      </c>
      <c r="CI62" s="419">
        <v>2095</v>
      </c>
      <c r="CJ62" s="419">
        <v>2068</v>
      </c>
      <c r="CK62" s="419">
        <v>2042</v>
      </c>
      <c r="CL62" s="419">
        <v>2017</v>
      </c>
      <c r="CM62" s="419">
        <v>1992</v>
      </c>
      <c r="CN62" s="419">
        <v>1971</v>
      </c>
      <c r="CO62" s="419">
        <v>1960</v>
      </c>
      <c r="CP62" s="419">
        <v>0</v>
      </c>
      <c r="CQ62" s="419">
        <v>0</v>
      </c>
      <c r="CR62" s="419">
        <v>0</v>
      </c>
      <c r="CS62" s="419">
        <v>0</v>
      </c>
      <c r="CT62" s="419"/>
      <c r="CU62" s="419"/>
      <c r="CV62" s="419"/>
      <c r="CW62" s="419"/>
      <c r="CX62" s="419"/>
      <c r="CY62" s="419"/>
      <c r="CZ62" s="419"/>
      <c r="DA62" s="419"/>
      <c r="DB62" s="419"/>
      <c r="DC62" s="419"/>
      <c r="DD62" s="419"/>
      <c r="DE62" s="419"/>
      <c r="DF62" s="419"/>
      <c r="DG62" s="419"/>
      <c r="DH62" s="419"/>
      <c r="DI62" s="419"/>
      <c r="DJ62" s="419"/>
      <c r="DK62" s="419"/>
    </row>
    <row r="63" spans="1:115" s="420" customFormat="1" ht="15" hidden="1">
      <c r="A63" s="423" t="s">
        <v>7</v>
      </c>
      <c r="B63" s="423">
        <v>2</v>
      </c>
      <c r="C63" s="418" t="s">
        <v>26</v>
      </c>
      <c r="D63" s="419">
        <v>1152</v>
      </c>
      <c r="E63" s="419">
        <v>1172</v>
      </c>
      <c r="F63" s="419">
        <v>1192</v>
      </c>
      <c r="G63" s="419">
        <v>1213</v>
      </c>
      <c r="H63" s="419">
        <v>1233</v>
      </c>
      <c r="I63" s="419">
        <v>1253</v>
      </c>
      <c r="J63" s="419">
        <v>1273</v>
      </c>
      <c r="K63" s="419">
        <v>1293</v>
      </c>
      <c r="L63" s="419">
        <v>1313</v>
      </c>
      <c r="M63" s="419">
        <v>1334</v>
      </c>
      <c r="N63" s="419">
        <v>1355</v>
      </c>
      <c r="O63" s="419">
        <v>1376</v>
      </c>
      <c r="P63" s="419">
        <v>1397</v>
      </c>
      <c r="Q63" s="419">
        <v>1418</v>
      </c>
      <c r="R63" s="419">
        <v>1440</v>
      </c>
      <c r="S63" s="419">
        <v>1462</v>
      </c>
      <c r="T63" s="419">
        <v>1484</v>
      </c>
      <c r="U63" s="419">
        <v>1507</v>
      </c>
      <c r="V63" s="419">
        <v>1529</v>
      </c>
      <c r="W63" s="419">
        <v>1552</v>
      </c>
      <c r="X63" s="419">
        <v>1575</v>
      </c>
      <c r="Y63" s="419">
        <v>1598</v>
      </c>
      <c r="Z63" s="419">
        <v>1622</v>
      </c>
      <c r="AA63" s="419">
        <v>1645</v>
      </c>
      <c r="AB63" s="419">
        <v>1669</v>
      </c>
      <c r="AC63" s="419">
        <v>1693</v>
      </c>
      <c r="AD63" s="419">
        <v>1716</v>
      </c>
      <c r="AE63" s="419">
        <v>1740</v>
      </c>
      <c r="AF63" s="419">
        <v>1764</v>
      </c>
      <c r="AG63" s="419">
        <v>1789</v>
      </c>
      <c r="AH63" s="419">
        <v>1813</v>
      </c>
      <c r="AI63" s="419">
        <v>1838</v>
      </c>
      <c r="AJ63" s="419">
        <v>1863</v>
      </c>
      <c r="AK63" s="419">
        <v>1888</v>
      </c>
      <c r="AL63" s="419">
        <v>1913</v>
      </c>
      <c r="AM63" s="419">
        <v>1938</v>
      </c>
      <c r="AN63" s="419">
        <v>1963</v>
      </c>
      <c r="AO63" s="419">
        <v>1988</v>
      </c>
      <c r="AP63" s="419">
        <v>2014</v>
      </c>
      <c r="AQ63" s="419">
        <v>2039</v>
      </c>
      <c r="AR63" s="419">
        <v>2064</v>
      </c>
      <c r="AS63" s="419">
        <v>2088</v>
      </c>
      <c r="AT63" s="419">
        <v>2113</v>
      </c>
      <c r="AU63" s="419">
        <v>2137</v>
      </c>
      <c r="AV63" s="419">
        <v>2161</v>
      </c>
      <c r="AW63" s="419">
        <v>2184</v>
      </c>
      <c r="AX63" s="419">
        <v>2206</v>
      </c>
      <c r="AY63" s="419">
        <v>2228</v>
      </c>
      <c r="AZ63" s="419">
        <v>2249</v>
      </c>
      <c r="BA63" s="419">
        <v>2269</v>
      </c>
      <c r="BB63" s="419">
        <v>2288</v>
      </c>
      <c r="BC63" s="419">
        <v>2306</v>
      </c>
      <c r="BD63" s="419">
        <v>2323</v>
      </c>
      <c r="BE63" s="419">
        <v>2339</v>
      </c>
      <c r="BF63" s="419">
        <v>2353</v>
      </c>
      <c r="BG63" s="419">
        <v>2367</v>
      </c>
      <c r="BH63" s="419">
        <v>2380</v>
      </c>
      <c r="BI63" s="419">
        <v>2391</v>
      </c>
      <c r="BJ63" s="419">
        <v>2400</v>
      </c>
      <c r="BK63" s="419">
        <v>2408</v>
      </c>
      <c r="BL63" s="419">
        <v>2415</v>
      </c>
      <c r="BM63" s="419">
        <v>2420</v>
      </c>
      <c r="BN63" s="419">
        <v>2423</v>
      </c>
      <c r="BO63" s="419">
        <v>2425</v>
      </c>
      <c r="BP63" s="419">
        <v>2425</v>
      </c>
      <c r="BQ63" s="419">
        <v>2423</v>
      </c>
      <c r="BR63" s="419">
        <v>2420</v>
      </c>
      <c r="BS63" s="419">
        <v>2415</v>
      </c>
      <c r="BT63" s="419">
        <v>2408</v>
      </c>
      <c r="BU63" s="419">
        <v>2399</v>
      </c>
      <c r="BV63" s="419">
        <v>2388</v>
      </c>
      <c r="BW63" s="419">
        <v>2376</v>
      </c>
      <c r="BX63" s="419">
        <v>2362</v>
      </c>
      <c r="BY63" s="419">
        <v>2346</v>
      </c>
      <c r="BZ63" s="419">
        <v>2328</v>
      </c>
      <c r="CA63" s="419">
        <v>2309</v>
      </c>
      <c r="CB63" s="419">
        <v>2288</v>
      </c>
      <c r="CC63" s="419">
        <v>2266</v>
      </c>
      <c r="CD63" s="419">
        <v>2242</v>
      </c>
      <c r="CE63" s="419">
        <v>2218</v>
      </c>
      <c r="CF63" s="419">
        <v>2192</v>
      </c>
      <c r="CG63" s="419">
        <v>2165</v>
      </c>
      <c r="CH63" s="419">
        <v>2138</v>
      </c>
      <c r="CI63" s="419">
        <v>2111</v>
      </c>
      <c r="CJ63" s="419">
        <v>2083</v>
      </c>
      <c r="CK63" s="419">
        <v>2058</v>
      </c>
      <c r="CL63" s="419">
        <v>2032</v>
      </c>
      <c r="CM63" s="419">
        <v>2011</v>
      </c>
      <c r="CN63" s="419">
        <v>2000</v>
      </c>
      <c r="CO63" s="419">
        <v>0</v>
      </c>
      <c r="CP63" s="419">
        <v>0</v>
      </c>
      <c r="CQ63" s="419">
        <v>0</v>
      </c>
      <c r="CR63" s="419">
        <v>0</v>
      </c>
      <c r="CS63" s="419">
        <v>0</v>
      </c>
      <c r="CT63" s="419"/>
      <c r="CU63" s="419"/>
      <c r="CV63" s="419"/>
      <c r="CW63" s="419"/>
      <c r="CX63" s="419"/>
      <c r="CY63" s="419"/>
      <c r="CZ63" s="419"/>
      <c r="DA63" s="419"/>
      <c r="DB63" s="419"/>
      <c r="DC63" s="419"/>
      <c r="DD63" s="419"/>
      <c r="DE63" s="419"/>
      <c r="DF63" s="419"/>
      <c r="DG63" s="419"/>
      <c r="DH63" s="419"/>
      <c r="DI63" s="419"/>
      <c r="DJ63" s="419"/>
      <c r="DK63" s="419"/>
    </row>
    <row r="64" spans="1:115" s="420" customFormat="1" ht="15" hidden="1">
      <c r="A64" s="423" t="s">
        <v>7</v>
      </c>
      <c r="B64" s="423">
        <v>2</v>
      </c>
      <c r="C64" s="418" t="s">
        <v>27</v>
      </c>
      <c r="D64" s="419">
        <v>1194</v>
      </c>
      <c r="E64" s="419">
        <v>1214</v>
      </c>
      <c r="F64" s="419">
        <v>1235</v>
      </c>
      <c r="G64" s="419">
        <v>1257</v>
      </c>
      <c r="H64" s="419">
        <v>1278</v>
      </c>
      <c r="I64" s="419">
        <v>1299</v>
      </c>
      <c r="J64" s="419">
        <v>1319</v>
      </c>
      <c r="K64" s="419">
        <v>1340</v>
      </c>
      <c r="L64" s="419">
        <v>1361</v>
      </c>
      <c r="M64" s="419">
        <v>1382</v>
      </c>
      <c r="N64" s="419">
        <v>1404</v>
      </c>
      <c r="O64" s="419">
        <v>1425</v>
      </c>
      <c r="P64" s="419">
        <v>1447</v>
      </c>
      <c r="Q64" s="419">
        <v>1470</v>
      </c>
      <c r="R64" s="419">
        <v>1492</v>
      </c>
      <c r="S64" s="419">
        <v>1515</v>
      </c>
      <c r="T64" s="419">
        <v>1537</v>
      </c>
      <c r="U64" s="419">
        <v>1561</v>
      </c>
      <c r="V64" s="419">
        <v>1584</v>
      </c>
      <c r="W64" s="419">
        <v>1607</v>
      </c>
      <c r="X64" s="419">
        <v>1631</v>
      </c>
      <c r="Y64" s="419">
        <v>1655</v>
      </c>
      <c r="Z64" s="419">
        <v>1679</v>
      </c>
      <c r="AA64" s="419">
        <v>1703</v>
      </c>
      <c r="AB64" s="419">
        <v>1727</v>
      </c>
      <c r="AC64" s="419">
        <v>1751</v>
      </c>
      <c r="AD64" s="419">
        <v>1776</v>
      </c>
      <c r="AE64" s="419">
        <v>1800</v>
      </c>
      <c r="AF64" s="419">
        <v>1825</v>
      </c>
      <c r="AG64" s="419">
        <v>1850</v>
      </c>
      <c r="AH64" s="419">
        <v>1875</v>
      </c>
      <c r="AI64" s="419">
        <v>1901</v>
      </c>
      <c r="AJ64" s="419">
        <v>1927</v>
      </c>
      <c r="AK64" s="419">
        <v>1952</v>
      </c>
      <c r="AL64" s="419">
        <v>1978</v>
      </c>
      <c r="AM64" s="419">
        <v>2003</v>
      </c>
      <c r="AN64" s="419">
        <v>2029</v>
      </c>
      <c r="AO64" s="419">
        <v>2055</v>
      </c>
      <c r="AP64" s="419">
        <v>2081</v>
      </c>
      <c r="AQ64" s="419">
        <v>2106</v>
      </c>
      <c r="AR64" s="419">
        <v>2131</v>
      </c>
      <c r="AS64" s="419">
        <v>2156</v>
      </c>
      <c r="AT64" s="419">
        <v>2181</v>
      </c>
      <c r="AU64" s="419">
        <v>2205</v>
      </c>
      <c r="AV64" s="419">
        <v>2229</v>
      </c>
      <c r="AW64" s="419">
        <v>2251</v>
      </c>
      <c r="AX64" s="419">
        <v>2273</v>
      </c>
      <c r="AY64" s="419">
        <v>2295</v>
      </c>
      <c r="AZ64" s="419">
        <v>2316</v>
      </c>
      <c r="BA64" s="419">
        <v>2335</v>
      </c>
      <c r="BB64" s="419">
        <v>2353</v>
      </c>
      <c r="BC64" s="419">
        <v>2370</v>
      </c>
      <c r="BD64" s="419">
        <v>2386</v>
      </c>
      <c r="BE64" s="419">
        <v>2401</v>
      </c>
      <c r="BF64" s="419">
        <v>2415</v>
      </c>
      <c r="BG64" s="419">
        <v>2428</v>
      </c>
      <c r="BH64" s="419">
        <v>2440</v>
      </c>
      <c r="BI64" s="419">
        <v>2449</v>
      </c>
      <c r="BJ64" s="419">
        <v>2458</v>
      </c>
      <c r="BK64" s="419">
        <v>2464</v>
      </c>
      <c r="BL64" s="419">
        <v>2469</v>
      </c>
      <c r="BM64" s="419">
        <v>2472</v>
      </c>
      <c r="BN64" s="419">
        <v>2474</v>
      </c>
      <c r="BO64" s="419">
        <v>2474</v>
      </c>
      <c r="BP64" s="419">
        <v>2473</v>
      </c>
      <c r="BQ64" s="419">
        <v>2469</v>
      </c>
      <c r="BR64" s="419">
        <v>2464</v>
      </c>
      <c r="BS64" s="419">
        <v>2457</v>
      </c>
      <c r="BT64" s="419">
        <v>2448</v>
      </c>
      <c r="BU64" s="419">
        <v>2437</v>
      </c>
      <c r="BV64" s="419">
        <v>2424</v>
      </c>
      <c r="BW64" s="419">
        <v>2410</v>
      </c>
      <c r="BX64" s="419">
        <v>2394</v>
      </c>
      <c r="BY64" s="419">
        <v>2376</v>
      </c>
      <c r="BZ64" s="419">
        <v>2356</v>
      </c>
      <c r="CA64" s="419">
        <v>2335</v>
      </c>
      <c r="CB64" s="419">
        <v>2312</v>
      </c>
      <c r="CC64" s="419">
        <v>2288</v>
      </c>
      <c r="CD64" s="419">
        <v>2263</v>
      </c>
      <c r="CE64" s="419">
        <v>2237</v>
      </c>
      <c r="CF64" s="419">
        <v>2210</v>
      </c>
      <c r="CG64" s="419">
        <v>2182</v>
      </c>
      <c r="CH64" s="419">
        <v>2154</v>
      </c>
      <c r="CI64" s="419">
        <v>2126</v>
      </c>
      <c r="CJ64" s="419">
        <v>2100</v>
      </c>
      <c r="CK64" s="419">
        <v>2074</v>
      </c>
      <c r="CL64" s="419">
        <v>2052</v>
      </c>
      <c r="CM64" s="419">
        <v>2040</v>
      </c>
      <c r="CN64" s="419">
        <v>0</v>
      </c>
      <c r="CO64" s="419">
        <v>0</v>
      </c>
      <c r="CP64" s="419">
        <v>0</v>
      </c>
      <c r="CQ64" s="419">
        <v>0</v>
      </c>
      <c r="CR64" s="419">
        <v>0</v>
      </c>
      <c r="CS64" s="419">
        <v>0</v>
      </c>
      <c r="CT64" s="419"/>
      <c r="CU64" s="419"/>
      <c r="CV64" s="419"/>
      <c r="CW64" s="419"/>
      <c r="CX64" s="419"/>
      <c r="CY64" s="419"/>
      <c r="CZ64" s="419"/>
      <c r="DA64" s="419"/>
      <c r="DB64" s="419"/>
      <c r="DC64" s="419"/>
      <c r="DD64" s="419"/>
      <c r="DE64" s="419"/>
      <c r="DF64" s="419"/>
      <c r="DG64" s="419"/>
      <c r="DH64" s="419"/>
      <c r="DI64" s="419"/>
      <c r="DJ64" s="419"/>
      <c r="DK64" s="419"/>
    </row>
    <row r="65" spans="1:115" s="420" customFormat="1" ht="15" hidden="1">
      <c r="A65" s="423" t="s">
        <v>7</v>
      </c>
      <c r="B65" s="423">
        <v>2</v>
      </c>
      <c r="C65" s="418" t="s">
        <v>28</v>
      </c>
      <c r="D65" s="419">
        <v>1237</v>
      </c>
      <c r="E65" s="419">
        <v>1259</v>
      </c>
      <c r="F65" s="419">
        <v>1280</v>
      </c>
      <c r="G65" s="419">
        <v>1303</v>
      </c>
      <c r="H65" s="419">
        <v>1325</v>
      </c>
      <c r="I65" s="419">
        <v>1346</v>
      </c>
      <c r="J65" s="419">
        <v>1367</v>
      </c>
      <c r="K65" s="419">
        <v>1389</v>
      </c>
      <c r="L65" s="419">
        <v>1411</v>
      </c>
      <c r="M65" s="419">
        <v>1432</v>
      </c>
      <c r="N65" s="419">
        <v>1455</v>
      </c>
      <c r="O65" s="419">
        <v>1477</v>
      </c>
      <c r="P65" s="419">
        <v>1500</v>
      </c>
      <c r="Q65" s="419">
        <v>1522</v>
      </c>
      <c r="R65" s="419">
        <v>1545</v>
      </c>
      <c r="S65" s="419">
        <v>1569</v>
      </c>
      <c r="T65" s="419">
        <v>1592</v>
      </c>
      <c r="U65" s="419">
        <v>1616</v>
      </c>
      <c r="V65" s="419">
        <v>1640</v>
      </c>
      <c r="W65" s="419">
        <v>1664</v>
      </c>
      <c r="X65" s="419">
        <v>1689</v>
      </c>
      <c r="Y65" s="419">
        <v>1713</v>
      </c>
      <c r="Z65" s="419">
        <v>1738</v>
      </c>
      <c r="AA65" s="419">
        <v>1762</v>
      </c>
      <c r="AB65" s="419">
        <v>1787</v>
      </c>
      <c r="AC65" s="419">
        <v>1812</v>
      </c>
      <c r="AD65" s="419">
        <v>1837</v>
      </c>
      <c r="AE65" s="419">
        <v>1862</v>
      </c>
      <c r="AF65" s="419">
        <v>1888</v>
      </c>
      <c r="AG65" s="419">
        <v>1914</v>
      </c>
      <c r="AH65" s="419">
        <v>1940</v>
      </c>
      <c r="AI65" s="419">
        <v>1966</v>
      </c>
      <c r="AJ65" s="419">
        <v>1992</v>
      </c>
      <c r="AK65" s="419">
        <v>2018</v>
      </c>
      <c r="AL65" s="419">
        <v>2044</v>
      </c>
      <c r="AM65" s="419">
        <v>2071</v>
      </c>
      <c r="AN65" s="419">
        <v>2097</v>
      </c>
      <c r="AO65" s="419">
        <v>2123</v>
      </c>
      <c r="AP65" s="419">
        <v>2149</v>
      </c>
      <c r="AQ65" s="419">
        <v>2174</v>
      </c>
      <c r="AR65" s="419">
        <v>2200</v>
      </c>
      <c r="AS65" s="419">
        <v>2225</v>
      </c>
      <c r="AT65" s="419">
        <v>2250</v>
      </c>
      <c r="AU65" s="419">
        <v>2274</v>
      </c>
      <c r="AV65" s="419">
        <v>2297</v>
      </c>
      <c r="AW65" s="419">
        <v>2320</v>
      </c>
      <c r="AX65" s="419">
        <v>2342</v>
      </c>
      <c r="AY65" s="419">
        <v>2363</v>
      </c>
      <c r="AZ65" s="419">
        <v>2383</v>
      </c>
      <c r="BA65" s="419">
        <v>2401</v>
      </c>
      <c r="BB65" s="419">
        <v>2419</v>
      </c>
      <c r="BC65" s="419">
        <v>2435</v>
      </c>
      <c r="BD65" s="419">
        <v>2450</v>
      </c>
      <c r="BE65" s="419">
        <v>2465</v>
      </c>
      <c r="BF65" s="419">
        <v>2478</v>
      </c>
      <c r="BG65" s="419">
        <v>2489</v>
      </c>
      <c r="BH65" s="419">
        <v>2499</v>
      </c>
      <c r="BI65" s="419">
        <v>2508</v>
      </c>
      <c r="BJ65" s="419">
        <v>2514</v>
      </c>
      <c r="BK65" s="419">
        <v>2520</v>
      </c>
      <c r="BL65" s="419">
        <v>2523</v>
      </c>
      <c r="BM65" s="419">
        <v>2525</v>
      </c>
      <c r="BN65" s="419">
        <v>2525</v>
      </c>
      <c r="BO65" s="419">
        <v>2523</v>
      </c>
      <c r="BP65" s="419">
        <v>2520</v>
      </c>
      <c r="BQ65" s="419">
        <v>2514</v>
      </c>
      <c r="BR65" s="419">
        <v>2507</v>
      </c>
      <c r="BS65" s="419">
        <v>2498</v>
      </c>
      <c r="BT65" s="419">
        <v>2487</v>
      </c>
      <c r="BU65" s="419">
        <v>2474</v>
      </c>
      <c r="BV65" s="419">
        <v>2459</v>
      </c>
      <c r="BW65" s="419">
        <v>2443</v>
      </c>
      <c r="BX65" s="419">
        <v>2424</v>
      </c>
      <c r="BY65" s="419">
        <v>2404</v>
      </c>
      <c r="BZ65" s="419">
        <v>2383</v>
      </c>
      <c r="CA65" s="419">
        <v>2360</v>
      </c>
      <c r="CB65" s="419">
        <v>2335</v>
      </c>
      <c r="CC65" s="419">
        <v>2310</v>
      </c>
      <c r="CD65" s="419">
        <v>2283</v>
      </c>
      <c r="CE65" s="419">
        <v>2255</v>
      </c>
      <c r="CF65" s="419">
        <v>2227</v>
      </c>
      <c r="CG65" s="419">
        <v>2198</v>
      </c>
      <c r="CH65" s="419">
        <v>2170</v>
      </c>
      <c r="CI65" s="419">
        <v>2142</v>
      </c>
      <c r="CJ65" s="419">
        <v>2116</v>
      </c>
      <c r="CK65" s="419">
        <v>2094</v>
      </c>
      <c r="CL65" s="419">
        <v>2082</v>
      </c>
      <c r="CM65" s="419">
        <v>0</v>
      </c>
      <c r="CN65" s="419">
        <v>0</v>
      </c>
      <c r="CO65" s="419">
        <v>0</v>
      </c>
      <c r="CP65" s="419">
        <v>0</v>
      </c>
      <c r="CQ65" s="419">
        <v>0</v>
      </c>
      <c r="CR65" s="419">
        <v>0</v>
      </c>
      <c r="CS65" s="419">
        <v>0</v>
      </c>
      <c r="CT65" s="419"/>
      <c r="CU65" s="419"/>
      <c r="CV65" s="419"/>
      <c r="CW65" s="419"/>
      <c r="CX65" s="419"/>
      <c r="CY65" s="419"/>
      <c r="CZ65" s="419"/>
      <c r="DA65" s="419"/>
      <c r="DB65" s="419"/>
      <c r="DC65" s="419"/>
      <c r="DD65" s="419"/>
      <c r="DE65" s="419"/>
      <c r="DF65" s="419"/>
      <c r="DG65" s="419"/>
      <c r="DH65" s="419"/>
      <c r="DI65" s="419"/>
      <c r="DJ65" s="419"/>
      <c r="DK65" s="419"/>
    </row>
    <row r="66" spans="1:115" s="420" customFormat="1" ht="15" hidden="1">
      <c r="A66" s="423" t="s">
        <v>7</v>
      </c>
      <c r="B66" s="423">
        <v>2</v>
      </c>
      <c r="C66" s="418" t="s">
        <v>29</v>
      </c>
      <c r="D66" s="419">
        <v>1282</v>
      </c>
      <c r="E66" s="419">
        <v>1305</v>
      </c>
      <c r="F66" s="419">
        <v>1327</v>
      </c>
      <c r="G66" s="419">
        <v>1350</v>
      </c>
      <c r="H66" s="419">
        <v>1373</v>
      </c>
      <c r="I66" s="419">
        <v>1395</v>
      </c>
      <c r="J66" s="419">
        <v>1417</v>
      </c>
      <c r="K66" s="419">
        <v>1439</v>
      </c>
      <c r="L66" s="419">
        <v>1462</v>
      </c>
      <c r="M66" s="419">
        <v>1484</v>
      </c>
      <c r="N66" s="419">
        <v>1507</v>
      </c>
      <c r="O66" s="419">
        <v>1530</v>
      </c>
      <c r="P66" s="419">
        <v>1553</v>
      </c>
      <c r="Q66" s="419">
        <v>1577</v>
      </c>
      <c r="R66" s="419">
        <v>1601</v>
      </c>
      <c r="S66" s="419">
        <v>1625</v>
      </c>
      <c r="T66" s="419">
        <v>1649</v>
      </c>
      <c r="U66" s="419">
        <v>1674</v>
      </c>
      <c r="V66" s="419">
        <v>1698</v>
      </c>
      <c r="W66" s="419">
        <v>1723</v>
      </c>
      <c r="X66" s="419">
        <v>1748</v>
      </c>
      <c r="Y66" s="419">
        <v>1773</v>
      </c>
      <c r="Z66" s="419">
        <v>1798</v>
      </c>
      <c r="AA66" s="419">
        <v>1824</v>
      </c>
      <c r="AB66" s="419">
        <v>1849</v>
      </c>
      <c r="AC66" s="419">
        <v>1875</v>
      </c>
      <c r="AD66" s="419">
        <v>1900</v>
      </c>
      <c r="AE66" s="419">
        <v>1926</v>
      </c>
      <c r="AF66" s="419">
        <v>1953</v>
      </c>
      <c r="AG66" s="419">
        <v>1979</v>
      </c>
      <c r="AH66" s="419">
        <v>2006</v>
      </c>
      <c r="AI66" s="419">
        <v>2033</v>
      </c>
      <c r="AJ66" s="419">
        <v>2059</v>
      </c>
      <c r="AK66" s="419">
        <v>2086</v>
      </c>
      <c r="AL66" s="419">
        <v>2113</v>
      </c>
      <c r="AM66" s="419">
        <v>2140</v>
      </c>
      <c r="AN66" s="419">
        <v>2166</v>
      </c>
      <c r="AO66" s="419">
        <v>2193</v>
      </c>
      <c r="AP66" s="419">
        <v>2219</v>
      </c>
      <c r="AQ66" s="419">
        <v>2245</v>
      </c>
      <c r="AR66" s="419">
        <v>2271</v>
      </c>
      <c r="AS66" s="419">
        <v>2296</v>
      </c>
      <c r="AT66" s="419">
        <v>2320</v>
      </c>
      <c r="AU66" s="419">
        <v>2344</v>
      </c>
      <c r="AV66" s="419">
        <v>2367</v>
      </c>
      <c r="AW66" s="419">
        <v>2390</v>
      </c>
      <c r="AX66" s="419">
        <v>2411</v>
      </c>
      <c r="AY66" s="419">
        <v>2431</v>
      </c>
      <c r="AZ66" s="419">
        <v>2450</v>
      </c>
      <c r="BA66" s="419">
        <v>2468</v>
      </c>
      <c r="BB66" s="419">
        <v>2485</v>
      </c>
      <c r="BC66" s="419">
        <v>2500</v>
      </c>
      <c r="BD66" s="419">
        <v>2515</v>
      </c>
      <c r="BE66" s="419">
        <v>2528</v>
      </c>
      <c r="BF66" s="419">
        <v>2540</v>
      </c>
      <c r="BG66" s="419">
        <v>2550</v>
      </c>
      <c r="BH66" s="419">
        <v>2559</v>
      </c>
      <c r="BI66" s="419">
        <v>2566</v>
      </c>
      <c r="BJ66" s="419">
        <v>2571</v>
      </c>
      <c r="BK66" s="419">
        <v>2574</v>
      </c>
      <c r="BL66" s="419">
        <v>2576</v>
      </c>
      <c r="BM66" s="419">
        <v>2576</v>
      </c>
      <c r="BN66" s="419">
        <v>2575</v>
      </c>
      <c r="BO66" s="419">
        <v>2571</v>
      </c>
      <c r="BP66" s="419">
        <v>2566</v>
      </c>
      <c r="BQ66" s="419">
        <v>2558</v>
      </c>
      <c r="BR66" s="419">
        <v>2549</v>
      </c>
      <c r="BS66" s="419">
        <v>2538</v>
      </c>
      <c r="BT66" s="419">
        <v>2525</v>
      </c>
      <c r="BU66" s="419">
        <v>2509</v>
      </c>
      <c r="BV66" s="419">
        <v>2493</v>
      </c>
      <c r="BW66" s="419">
        <v>2474</v>
      </c>
      <c r="BX66" s="419">
        <v>2454</v>
      </c>
      <c r="BY66" s="419">
        <v>2432</v>
      </c>
      <c r="BZ66" s="419">
        <v>2408</v>
      </c>
      <c r="CA66" s="419">
        <v>2383</v>
      </c>
      <c r="CB66" s="419">
        <v>2357</v>
      </c>
      <c r="CC66" s="419">
        <v>2330</v>
      </c>
      <c r="CD66" s="419">
        <v>2302</v>
      </c>
      <c r="CE66" s="419">
        <v>2273</v>
      </c>
      <c r="CF66" s="419">
        <v>2243</v>
      </c>
      <c r="CG66" s="419">
        <v>2214</v>
      </c>
      <c r="CH66" s="419">
        <v>2186</v>
      </c>
      <c r="CI66" s="419">
        <v>2159</v>
      </c>
      <c r="CJ66" s="419">
        <v>2136</v>
      </c>
      <c r="CK66" s="419">
        <v>2124</v>
      </c>
      <c r="CL66" s="419">
        <v>0</v>
      </c>
      <c r="CM66" s="419">
        <v>0</v>
      </c>
      <c r="CN66" s="419">
        <v>0</v>
      </c>
      <c r="CO66" s="419">
        <v>0</v>
      </c>
      <c r="CP66" s="419">
        <v>0</v>
      </c>
      <c r="CQ66" s="419">
        <v>0</v>
      </c>
      <c r="CR66" s="419">
        <v>0</v>
      </c>
      <c r="CS66" s="419">
        <v>0</v>
      </c>
      <c r="CT66" s="419"/>
      <c r="CU66" s="419"/>
      <c r="CV66" s="419"/>
      <c r="CW66" s="419"/>
      <c r="CX66" s="419"/>
      <c r="CY66" s="419"/>
      <c r="CZ66" s="419"/>
      <c r="DA66" s="419"/>
      <c r="DB66" s="419"/>
      <c r="DC66" s="419"/>
      <c r="DD66" s="419"/>
      <c r="DE66" s="419"/>
      <c r="DF66" s="419"/>
      <c r="DG66" s="419"/>
      <c r="DH66" s="419"/>
      <c r="DI66" s="419"/>
      <c r="DJ66" s="419"/>
      <c r="DK66" s="419"/>
    </row>
    <row r="67" spans="1:115" s="420" customFormat="1" ht="15" hidden="1">
      <c r="A67" s="423" t="s">
        <v>7</v>
      </c>
      <c r="B67" s="423">
        <v>2</v>
      </c>
      <c r="C67" s="418" t="s">
        <v>30</v>
      </c>
      <c r="D67" s="419">
        <v>1329</v>
      </c>
      <c r="E67" s="419">
        <v>1352</v>
      </c>
      <c r="F67" s="419">
        <v>1375</v>
      </c>
      <c r="G67" s="419">
        <v>1399</v>
      </c>
      <c r="H67" s="419">
        <v>1423</v>
      </c>
      <c r="I67" s="419">
        <v>1446</v>
      </c>
      <c r="J67" s="419">
        <v>1468</v>
      </c>
      <c r="K67" s="419">
        <v>1491</v>
      </c>
      <c r="L67" s="419">
        <v>1514</v>
      </c>
      <c r="M67" s="419">
        <v>1538</v>
      </c>
      <c r="N67" s="419">
        <v>1561</v>
      </c>
      <c r="O67" s="419">
        <v>1585</v>
      </c>
      <c r="P67" s="419">
        <v>1609</v>
      </c>
      <c r="Q67" s="419">
        <v>1634</v>
      </c>
      <c r="R67" s="419">
        <v>1658</v>
      </c>
      <c r="S67" s="419">
        <v>1683</v>
      </c>
      <c r="T67" s="419">
        <v>1708</v>
      </c>
      <c r="U67" s="419">
        <v>1733</v>
      </c>
      <c r="V67" s="419">
        <v>1758</v>
      </c>
      <c r="W67" s="419">
        <v>1784</v>
      </c>
      <c r="X67" s="419">
        <v>1809</v>
      </c>
      <c r="Y67" s="419">
        <v>1835</v>
      </c>
      <c r="Z67" s="419">
        <v>1861</v>
      </c>
      <c r="AA67" s="419">
        <v>1887</v>
      </c>
      <c r="AB67" s="419">
        <v>1913</v>
      </c>
      <c r="AC67" s="419">
        <v>1939</v>
      </c>
      <c r="AD67" s="419">
        <v>1966</v>
      </c>
      <c r="AE67" s="419">
        <v>1993</v>
      </c>
      <c r="AF67" s="419">
        <v>2020</v>
      </c>
      <c r="AG67" s="419">
        <v>2047</v>
      </c>
      <c r="AH67" s="419">
        <v>2074</v>
      </c>
      <c r="AI67" s="419">
        <v>2101</v>
      </c>
      <c r="AJ67" s="419">
        <v>2129</v>
      </c>
      <c r="AK67" s="419">
        <v>2156</v>
      </c>
      <c r="AL67" s="419">
        <v>2183</v>
      </c>
      <c r="AM67" s="419">
        <v>2211</v>
      </c>
      <c r="AN67" s="419">
        <v>2237</v>
      </c>
      <c r="AO67" s="419">
        <v>2264</v>
      </c>
      <c r="AP67" s="419">
        <v>2291</v>
      </c>
      <c r="AQ67" s="419">
        <v>2317</v>
      </c>
      <c r="AR67" s="419">
        <v>2343</v>
      </c>
      <c r="AS67" s="419">
        <v>2368</v>
      </c>
      <c r="AT67" s="419">
        <v>2392</v>
      </c>
      <c r="AU67" s="419">
        <v>2415</v>
      </c>
      <c r="AV67" s="419">
        <v>2438</v>
      </c>
      <c r="AW67" s="419">
        <v>2460</v>
      </c>
      <c r="AX67" s="419">
        <v>2481</v>
      </c>
      <c r="AY67" s="419">
        <v>2500</v>
      </c>
      <c r="AZ67" s="419">
        <v>2518</v>
      </c>
      <c r="BA67" s="419">
        <v>2535</v>
      </c>
      <c r="BB67" s="419">
        <v>2551</v>
      </c>
      <c r="BC67" s="419">
        <v>2566</v>
      </c>
      <c r="BD67" s="419">
        <v>2580</v>
      </c>
      <c r="BE67" s="419">
        <v>2592</v>
      </c>
      <c r="BF67" s="419">
        <v>2602</v>
      </c>
      <c r="BG67" s="419">
        <v>2611</v>
      </c>
      <c r="BH67" s="419">
        <v>2618</v>
      </c>
      <c r="BI67" s="419">
        <v>2623</v>
      </c>
      <c r="BJ67" s="419">
        <v>2627</v>
      </c>
      <c r="BK67" s="419">
        <v>2629</v>
      </c>
      <c r="BL67" s="419">
        <v>2629</v>
      </c>
      <c r="BM67" s="419">
        <v>2627</v>
      </c>
      <c r="BN67" s="419">
        <v>2624</v>
      </c>
      <c r="BO67" s="419">
        <v>2618</v>
      </c>
      <c r="BP67" s="419">
        <v>2611</v>
      </c>
      <c r="BQ67" s="419">
        <v>2601</v>
      </c>
      <c r="BR67" s="419">
        <v>2590</v>
      </c>
      <c r="BS67" s="419">
        <v>2576</v>
      </c>
      <c r="BT67" s="419">
        <v>2561</v>
      </c>
      <c r="BU67" s="419">
        <v>2544</v>
      </c>
      <c r="BV67" s="419">
        <v>2525</v>
      </c>
      <c r="BW67" s="419">
        <v>2504</v>
      </c>
      <c r="BX67" s="419">
        <v>2482</v>
      </c>
      <c r="BY67" s="419">
        <v>2458</v>
      </c>
      <c r="BZ67" s="419">
        <v>2432</v>
      </c>
      <c r="CA67" s="419">
        <v>2406</v>
      </c>
      <c r="CB67" s="419">
        <v>2378</v>
      </c>
      <c r="CC67" s="419">
        <v>2349</v>
      </c>
      <c r="CD67" s="419">
        <v>2319</v>
      </c>
      <c r="CE67" s="419">
        <v>2289</v>
      </c>
      <c r="CF67" s="419">
        <v>2260</v>
      </c>
      <c r="CG67" s="419">
        <v>2231</v>
      </c>
      <c r="CH67" s="419">
        <v>2204</v>
      </c>
      <c r="CI67" s="419">
        <v>2180</v>
      </c>
      <c r="CJ67" s="419">
        <v>2168</v>
      </c>
      <c r="CK67" s="419">
        <v>0</v>
      </c>
      <c r="CL67" s="419">
        <v>0</v>
      </c>
      <c r="CM67" s="419">
        <v>0</v>
      </c>
      <c r="CN67" s="419">
        <v>0</v>
      </c>
      <c r="CO67" s="419">
        <v>0</v>
      </c>
      <c r="CP67" s="419">
        <v>0</v>
      </c>
      <c r="CQ67" s="419">
        <v>0</v>
      </c>
      <c r="CR67" s="419">
        <v>0</v>
      </c>
      <c r="CS67" s="419">
        <v>0</v>
      </c>
      <c r="CT67" s="419"/>
      <c r="CU67" s="419"/>
      <c r="CV67" s="419"/>
      <c r="CW67" s="419"/>
      <c r="CX67" s="419"/>
      <c r="CY67" s="419"/>
      <c r="CZ67" s="419"/>
      <c r="DA67" s="419"/>
      <c r="DB67" s="419"/>
      <c r="DC67" s="419"/>
      <c r="DD67" s="419"/>
      <c r="DE67" s="419"/>
      <c r="DF67" s="419"/>
      <c r="DG67" s="419"/>
      <c r="DH67" s="419"/>
      <c r="DI67" s="419"/>
      <c r="DJ67" s="419"/>
      <c r="DK67" s="419"/>
    </row>
    <row r="68" spans="1:115" s="420" customFormat="1" ht="15" hidden="1">
      <c r="A68" s="423" t="s">
        <v>7</v>
      </c>
      <c r="B68" s="423">
        <v>2</v>
      </c>
      <c r="C68" s="418" t="s">
        <v>31</v>
      </c>
      <c r="D68" s="419">
        <v>1377</v>
      </c>
      <c r="E68" s="419">
        <v>1401</v>
      </c>
      <c r="F68" s="419">
        <v>1425</v>
      </c>
      <c r="G68" s="419">
        <v>1450</v>
      </c>
      <c r="H68" s="419">
        <v>1475</v>
      </c>
      <c r="I68" s="419">
        <v>1498</v>
      </c>
      <c r="J68" s="419">
        <v>1522</v>
      </c>
      <c r="K68" s="419">
        <v>1545</v>
      </c>
      <c r="L68" s="419">
        <v>1569</v>
      </c>
      <c r="M68" s="419">
        <v>1593</v>
      </c>
      <c r="N68" s="419">
        <v>1618</v>
      </c>
      <c r="O68" s="419">
        <v>1642</v>
      </c>
      <c r="P68" s="419">
        <v>1667</v>
      </c>
      <c r="Q68" s="419">
        <v>1692</v>
      </c>
      <c r="R68" s="419">
        <v>1717</v>
      </c>
      <c r="S68" s="419">
        <v>1743</v>
      </c>
      <c r="T68" s="419">
        <v>1768</v>
      </c>
      <c r="U68" s="419">
        <v>1794</v>
      </c>
      <c r="V68" s="419">
        <v>1820</v>
      </c>
      <c r="W68" s="419">
        <v>1846</v>
      </c>
      <c r="X68" s="419">
        <v>1872</v>
      </c>
      <c r="Y68" s="419">
        <v>1899</v>
      </c>
      <c r="Z68" s="419">
        <v>1925</v>
      </c>
      <c r="AA68" s="419">
        <v>1952</v>
      </c>
      <c r="AB68" s="419">
        <v>1979</v>
      </c>
      <c r="AC68" s="419">
        <v>2006</v>
      </c>
      <c r="AD68" s="419">
        <v>2033</v>
      </c>
      <c r="AE68" s="419">
        <v>2061</v>
      </c>
      <c r="AF68" s="419">
        <v>2089</v>
      </c>
      <c r="AG68" s="419">
        <v>2117</v>
      </c>
      <c r="AH68" s="419">
        <v>2144</v>
      </c>
      <c r="AI68" s="419">
        <v>2172</v>
      </c>
      <c r="AJ68" s="419">
        <v>2200</v>
      </c>
      <c r="AK68" s="419">
        <v>2228</v>
      </c>
      <c r="AL68" s="419">
        <v>2256</v>
      </c>
      <c r="AM68" s="419">
        <v>2283</v>
      </c>
      <c r="AN68" s="419">
        <v>2310</v>
      </c>
      <c r="AO68" s="419">
        <v>2337</v>
      </c>
      <c r="AP68" s="419">
        <v>2364</v>
      </c>
      <c r="AQ68" s="419">
        <v>2391</v>
      </c>
      <c r="AR68" s="419">
        <v>2416</v>
      </c>
      <c r="AS68" s="419">
        <v>2441</v>
      </c>
      <c r="AT68" s="419">
        <v>2465</v>
      </c>
      <c r="AU68" s="419">
        <v>2488</v>
      </c>
      <c r="AV68" s="419">
        <v>2511</v>
      </c>
      <c r="AW68" s="419">
        <v>2531</v>
      </c>
      <c r="AX68" s="419">
        <v>2551</v>
      </c>
      <c r="AY68" s="419">
        <v>2570</v>
      </c>
      <c r="AZ68" s="419">
        <v>2587</v>
      </c>
      <c r="BA68" s="419">
        <v>2603</v>
      </c>
      <c r="BB68" s="419">
        <v>2619</v>
      </c>
      <c r="BC68" s="419">
        <v>2633</v>
      </c>
      <c r="BD68" s="419">
        <v>2645</v>
      </c>
      <c r="BE68" s="419">
        <v>2655</v>
      </c>
      <c r="BF68" s="419">
        <v>2664</v>
      </c>
      <c r="BG68" s="419">
        <v>2671</v>
      </c>
      <c r="BH68" s="419">
        <v>2677</v>
      </c>
      <c r="BI68" s="419">
        <v>2680</v>
      </c>
      <c r="BJ68" s="419">
        <v>2682</v>
      </c>
      <c r="BK68" s="419">
        <v>2682</v>
      </c>
      <c r="BL68" s="419">
        <v>2681</v>
      </c>
      <c r="BM68" s="419">
        <v>2677</v>
      </c>
      <c r="BN68" s="419">
        <v>2671</v>
      </c>
      <c r="BO68" s="419">
        <v>2664</v>
      </c>
      <c r="BP68" s="419">
        <v>2654</v>
      </c>
      <c r="BQ68" s="419">
        <v>2642</v>
      </c>
      <c r="BR68" s="419">
        <v>2629</v>
      </c>
      <c r="BS68" s="419">
        <v>2613</v>
      </c>
      <c r="BT68" s="419">
        <v>2595</v>
      </c>
      <c r="BU68" s="419">
        <v>2576</v>
      </c>
      <c r="BV68" s="419">
        <v>2555</v>
      </c>
      <c r="BW68" s="419">
        <v>2532</v>
      </c>
      <c r="BX68" s="419">
        <v>2508</v>
      </c>
      <c r="BY68" s="419">
        <v>2482</v>
      </c>
      <c r="BZ68" s="419">
        <v>2455</v>
      </c>
      <c r="CA68" s="419">
        <v>2427</v>
      </c>
      <c r="CB68" s="419">
        <v>2397</v>
      </c>
      <c r="CC68" s="419">
        <v>2367</v>
      </c>
      <c r="CD68" s="419">
        <v>2337</v>
      </c>
      <c r="CE68" s="419">
        <v>2306</v>
      </c>
      <c r="CF68" s="419">
        <v>2277</v>
      </c>
      <c r="CG68" s="419">
        <v>2249</v>
      </c>
      <c r="CH68" s="419">
        <v>2225</v>
      </c>
      <c r="CI68" s="419">
        <v>2212</v>
      </c>
      <c r="CJ68" s="419">
        <v>0</v>
      </c>
      <c r="CK68" s="419">
        <v>0</v>
      </c>
      <c r="CL68" s="419">
        <v>0</v>
      </c>
      <c r="CM68" s="419">
        <v>0</v>
      </c>
      <c r="CN68" s="419">
        <v>0</v>
      </c>
      <c r="CO68" s="419">
        <v>0</v>
      </c>
      <c r="CP68" s="419">
        <v>0</v>
      </c>
      <c r="CQ68" s="419">
        <v>0</v>
      </c>
      <c r="CR68" s="419">
        <v>0</v>
      </c>
      <c r="CS68" s="419">
        <v>0</v>
      </c>
      <c r="CT68" s="419"/>
      <c r="CU68" s="419"/>
      <c r="CV68" s="419"/>
      <c r="CW68" s="419"/>
      <c r="CX68" s="419"/>
      <c r="CY68" s="419"/>
      <c r="CZ68" s="419"/>
      <c r="DA68" s="419"/>
      <c r="DB68" s="419"/>
      <c r="DC68" s="419"/>
      <c r="DD68" s="419"/>
      <c r="DE68" s="419"/>
      <c r="DF68" s="419"/>
      <c r="DG68" s="419"/>
      <c r="DH68" s="419"/>
      <c r="DI68" s="419"/>
      <c r="DJ68" s="419"/>
      <c r="DK68" s="419"/>
    </row>
    <row r="69" spans="1:115" s="420" customFormat="1" ht="15" hidden="1">
      <c r="A69" s="423" t="s">
        <v>7</v>
      </c>
      <c r="B69" s="423">
        <v>2</v>
      </c>
      <c r="C69" s="418" t="s">
        <v>32</v>
      </c>
      <c r="D69" s="419">
        <v>1427</v>
      </c>
      <c r="E69" s="419">
        <v>1452</v>
      </c>
      <c r="F69" s="419">
        <v>1477</v>
      </c>
      <c r="G69" s="419">
        <v>1502</v>
      </c>
      <c r="H69" s="419">
        <v>1528</v>
      </c>
      <c r="I69" s="419">
        <v>1552</v>
      </c>
      <c r="J69" s="419">
        <v>1577</v>
      </c>
      <c r="K69" s="419">
        <v>1601</v>
      </c>
      <c r="L69" s="419">
        <v>1626</v>
      </c>
      <c r="M69" s="419">
        <v>1651</v>
      </c>
      <c r="N69" s="419">
        <v>1676</v>
      </c>
      <c r="O69" s="419">
        <v>1701</v>
      </c>
      <c r="P69" s="419">
        <v>1726</v>
      </c>
      <c r="Q69" s="419">
        <v>1752</v>
      </c>
      <c r="R69" s="419">
        <v>1778</v>
      </c>
      <c r="S69" s="419">
        <v>1804</v>
      </c>
      <c r="T69" s="419">
        <v>1831</v>
      </c>
      <c r="U69" s="419">
        <v>1857</v>
      </c>
      <c r="V69" s="419">
        <v>1884</v>
      </c>
      <c r="W69" s="419">
        <v>1911</v>
      </c>
      <c r="X69" s="419">
        <v>1937</v>
      </c>
      <c r="Y69" s="419">
        <v>1965</v>
      </c>
      <c r="Z69" s="419">
        <v>1992</v>
      </c>
      <c r="AA69" s="419">
        <v>2019</v>
      </c>
      <c r="AB69" s="419">
        <v>2047</v>
      </c>
      <c r="AC69" s="419">
        <v>2075</v>
      </c>
      <c r="AD69" s="419">
        <v>2103</v>
      </c>
      <c r="AE69" s="419">
        <v>2131</v>
      </c>
      <c r="AF69" s="419">
        <v>2160</v>
      </c>
      <c r="AG69" s="419">
        <v>2188</v>
      </c>
      <c r="AH69" s="419">
        <v>2216</v>
      </c>
      <c r="AI69" s="419">
        <v>2245</v>
      </c>
      <c r="AJ69" s="419">
        <v>2273</v>
      </c>
      <c r="AK69" s="419">
        <v>2302</v>
      </c>
      <c r="AL69" s="419">
        <v>2330</v>
      </c>
      <c r="AM69" s="419">
        <v>2357</v>
      </c>
      <c r="AN69" s="419">
        <v>2385</v>
      </c>
      <c r="AO69" s="419">
        <v>2413</v>
      </c>
      <c r="AP69" s="419">
        <v>2440</v>
      </c>
      <c r="AQ69" s="419">
        <v>2465</v>
      </c>
      <c r="AR69" s="419">
        <v>2491</v>
      </c>
      <c r="AS69" s="419">
        <v>2515</v>
      </c>
      <c r="AT69" s="419">
        <v>2539</v>
      </c>
      <c r="AU69" s="419">
        <v>2562</v>
      </c>
      <c r="AV69" s="419">
        <v>2583</v>
      </c>
      <c r="AW69" s="419">
        <v>2603</v>
      </c>
      <c r="AX69" s="419">
        <v>2622</v>
      </c>
      <c r="AY69" s="419">
        <v>2640</v>
      </c>
      <c r="AZ69" s="419">
        <v>2656</v>
      </c>
      <c r="BA69" s="419">
        <v>2672</v>
      </c>
      <c r="BB69" s="419">
        <v>2686</v>
      </c>
      <c r="BC69" s="419">
        <v>2699</v>
      </c>
      <c r="BD69" s="419">
        <v>2710</v>
      </c>
      <c r="BE69" s="419">
        <v>2719</v>
      </c>
      <c r="BF69" s="419">
        <v>2726</v>
      </c>
      <c r="BG69" s="419">
        <v>2731</v>
      </c>
      <c r="BH69" s="419">
        <v>2735</v>
      </c>
      <c r="BI69" s="419">
        <v>2737</v>
      </c>
      <c r="BJ69" s="419">
        <v>2737</v>
      </c>
      <c r="BK69" s="419">
        <v>2735</v>
      </c>
      <c r="BL69" s="419">
        <v>2732</v>
      </c>
      <c r="BM69" s="419">
        <v>2726</v>
      </c>
      <c r="BN69" s="419">
        <v>2718</v>
      </c>
      <c r="BO69" s="419">
        <v>2708</v>
      </c>
      <c r="BP69" s="419">
        <v>2696</v>
      </c>
      <c r="BQ69" s="419">
        <v>2682</v>
      </c>
      <c r="BR69" s="419">
        <v>2666</v>
      </c>
      <c r="BS69" s="419">
        <v>2648</v>
      </c>
      <c r="BT69" s="419">
        <v>2629</v>
      </c>
      <c r="BU69" s="419">
        <v>2607</v>
      </c>
      <c r="BV69" s="419">
        <v>2584</v>
      </c>
      <c r="BW69" s="419">
        <v>2559</v>
      </c>
      <c r="BX69" s="419">
        <v>2533</v>
      </c>
      <c r="BY69" s="419">
        <v>2505</v>
      </c>
      <c r="BZ69" s="419">
        <v>2476</v>
      </c>
      <c r="CA69" s="419">
        <v>2447</v>
      </c>
      <c r="CB69" s="419">
        <v>2416</v>
      </c>
      <c r="CC69" s="419">
        <v>2385</v>
      </c>
      <c r="CD69" s="419">
        <v>2354</v>
      </c>
      <c r="CE69" s="419">
        <v>2324</v>
      </c>
      <c r="CF69" s="419">
        <v>2295</v>
      </c>
      <c r="CG69" s="419">
        <v>2271</v>
      </c>
      <c r="CH69" s="419">
        <v>2258</v>
      </c>
      <c r="CI69" s="419">
        <v>0</v>
      </c>
      <c r="CJ69" s="419">
        <v>0</v>
      </c>
      <c r="CK69" s="419">
        <v>0</v>
      </c>
      <c r="CL69" s="419">
        <v>0</v>
      </c>
      <c r="CM69" s="419">
        <v>0</v>
      </c>
      <c r="CN69" s="419">
        <v>0</v>
      </c>
      <c r="CO69" s="419">
        <v>0</v>
      </c>
      <c r="CP69" s="419">
        <v>0</v>
      </c>
      <c r="CQ69" s="419">
        <v>0</v>
      </c>
      <c r="CR69" s="419">
        <v>0</v>
      </c>
      <c r="CS69" s="419">
        <v>0</v>
      </c>
      <c r="CT69" s="419"/>
      <c r="CU69" s="419"/>
      <c r="CV69" s="419"/>
      <c r="CW69" s="419"/>
      <c r="CX69" s="419"/>
      <c r="CY69" s="419"/>
      <c r="CZ69" s="419"/>
      <c r="DA69" s="419"/>
      <c r="DB69" s="419"/>
      <c r="DC69" s="419"/>
      <c r="DD69" s="419"/>
      <c r="DE69" s="419"/>
      <c r="DF69" s="419"/>
      <c r="DG69" s="419"/>
      <c r="DH69" s="419"/>
      <c r="DI69" s="419"/>
      <c r="DJ69" s="419"/>
      <c r="DK69" s="419"/>
    </row>
    <row r="70" spans="1:115" s="420" customFormat="1" ht="15" hidden="1">
      <c r="A70" s="423" t="s">
        <v>7</v>
      </c>
      <c r="B70" s="423">
        <v>2</v>
      </c>
      <c r="C70" s="418" t="s">
        <v>33</v>
      </c>
      <c r="D70" s="419">
        <v>1479</v>
      </c>
      <c r="E70" s="419">
        <v>1505</v>
      </c>
      <c r="F70" s="419">
        <v>1530</v>
      </c>
      <c r="G70" s="419">
        <v>1557</v>
      </c>
      <c r="H70" s="419">
        <v>1584</v>
      </c>
      <c r="I70" s="419">
        <v>1608</v>
      </c>
      <c r="J70" s="419">
        <v>1633</v>
      </c>
      <c r="K70" s="419">
        <v>1659</v>
      </c>
      <c r="L70" s="419">
        <v>1684</v>
      </c>
      <c r="M70" s="419">
        <v>1710</v>
      </c>
      <c r="N70" s="419">
        <v>1736</v>
      </c>
      <c r="O70" s="419">
        <v>1762</v>
      </c>
      <c r="P70" s="419">
        <v>1788</v>
      </c>
      <c r="Q70" s="419">
        <v>1814</v>
      </c>
      <c r="R70" s="419">
        <v>1841</v>
      </c>
      <c r="S70" s="419">
        <v>1868</v>
      </c>
      <c r="T70" s="419">
        <v>1895</v>
      </c>
      <c r="U70" s="419">
        <v>1923</v>
      </c>
      <c r="V70" s="419">
        <v>1950</v>
      </c>
      <c r="W70" s="419">
        <v>1977</v>
      </c>
      <c r="X70" s="419">
        <v>2005</v>
      </c>
      <c r="Y70" s="419">
        <v>2032</v>
      </c>
      <c r="Z70" s="419">
        <v>2060</v>
      </c>
      <c r="AA70" s="419">
        <v>2089</v>
      </c>
      <c r="AB70" s="419">
        <v>2117</v>
      </c>
      <c r="AC70" s="419">
        <v>2146</v>
      </c>
      <c r="AD70" s="419">
        <v>2175</v>
      </c>
      <c r="AE70" s="419">
        <v>2204</v>
      </c>
      <c r="AF70" s="419">
        <v>2233</v>
      </c>
      <c r="AG70" s="419">
        <v>2262</v>
      </c>
      <c r="AH70" s="419">
        <v>2291</v>
      </c>
      <c r="AI70" s="419">
        <v>2320</v>
      </c>
      <c r="AJ70" s="419">
        <v>2349</v>
      </c>
      <c r="AK70" s="419">
        <v>2377</v>
      </c>
      <c r="AL70" s="419">
        <v>2406</v>
      </c>
      <c r="AM70" s="419">
        <v>2434</v>
      </c>
      <c r="AN70" s="419">
        <v>2462</v>
      </c>
      <c r="AO70" s="419">
        <v>2490</v>
      </c>
      <c r="AP70" s="419">
        <v>2516</v>
      </c>
      <c r="AQ70" s="419">
        <v>2541</v>
      </c>
      <c r="AR70" s="419">
        <v>2566</v>
      </c>
      <c r="AS70" s="419">
        <v>2591</v>
      </c>
      <c r="AT70" s="419">
        <v>2614</v>
      </c>
      <c r="AU70" s="419">
        <v>2636</v>
      </c>
      <c r="AV70" s="419">
        <v>2656</v>
      </c>
      <c r="AW70" s="419">
        <v>2676</v>
      </c>
      <c r="AX70" s="419">
        <v>2694</v>
      </c>
      <c r="AY70" s="419">
        <v>2710</v>
      </c>
      <c r="AZ70" s="419">
        <v>2727</v>
      </c>
      <c r="BA70" s="419">
        <v>2741</v>
      </c>
      <c r="BB70" s="419">
        <v>2754</v>
      </c>
      <c r="BC70" s="419">
        <v>2765</v>
      </c>
      <c r="BD70" s="419">
        <v>2774</v>
      </c>
      <c r="BE70" s="419">
        <v>2781</v>
      </c>
      <c r="BF70" s="419">
        <v>2787</v>
      </c>
      <c r="BG70" s="419">
        <v>2791</v>
      </c>
      <c r="BH70" s="419">
        <v>2793</v>
      </c>
      <c r="BI70" s="419">
        <v>2793</v>
      </c>
      <c r="BJ70" s="419">
        <v>2791</v>
      </c>
      <c r="BK70" s="419">
        <v>2787</v>
      </c>
      <c r="BL70" s="419">
        <v>2781</v>
      </c>
      <c r="BM70" s="419">
        <v>2773</v>
      </c>
      <c r="BN70" s="419">
        <v>2763</v>
      </c>
      <c r="BO70" s="419">
        <v>2751</v>
      </c>
      <c r="BP70" s="419">
        <v>2737</v>
      </c>
      <c r="BQ70" s="419">
        <v>2721</v>
      </c>
      <c r="BR70" s="419">
        <v>2702</v>
      </c>
      <c r="BS70" s="419">
        <v>2682</v>
      </c>
      <c r="BT70" s="419">
        <v>2660</v>
      </c>
      <c r="BU70" s="419">
        <v>2637</v>
      </c>
      <c r="BV70" s="419">
        <v>2612</v>
      </c>
      <c r="BW70" s="419">
        <v>2585</v>
      </c>
      <c r="BX70" s="419">
        <v>2557</v>
      </c>
      <c r="BY70" s="419">
        <v>2527</v>
      </c>
      <c r="BZ70" s="419">
        <v>2497</v>
      </c>
      <c r="CA70" s="419">
        <v>2465</v>
      </c>
      <c r="CB70" s="419">
        <v>2434</v>
      </c>
      <c r="CC70" s="419">
        <v>2402</v>
      </c>
      <c r="CD70" s="419">
        <v>2372</v>
      </c>
      <c r="CE70" s="419">
        <v>2343</v>
      </c>
      <c r="CF70" s="419">
        <v>2317</v>
      </c>
      <c r="CG70" s="419">
        <v>2304</v>
      </c>
      <c r="CH70" s="419">
        <v>0</v>
      </c>
      <c r="CI70" s="419">
        <v>0</v>
      </c>
      <c r="CJ70" s="419">
        <v>0</v>
      </c>
      <c r="CK70" s="419">
        <v>0</v>
      </c>
      <c r="CL70" s="419">
        <v>0</v>
      </c>
      <c r="CM70" s="419">
        <v>0</v>
      </c>
      <c r="CN70" s="419">
        <v>0</v>
      </c>
      <c r="CO70" s="419">
        <v>0</v>
      </c>
      <c r="CP70" s="419">
        <v>0</v>
      </c>
      <c r="CQ70" s="419">
        <v>0</v>
      </c>
      <c r="CR70" s="419">
        <v>0</v>
      </c>
      <c r="CS70" s="419">
        <v>0</v>
      </c>
      <c r="CT70" s="419"/>
      <c r="CU70" s="419"/>
      <c r="CV70" s="419"/>
      <c r="CW70" s="419"/>
      <c r="CX70" s="419"/>
      <c r="CY70" s="419"/>
      <c r="CZ70" s="419"/>
      <c r="DA70" s="419"/>
      <c r="DB70" s="419"/>
      <c r="DC70" s="419"/>
      <c r="DD70" s="419"/>
      <c r="DE70" s="419"/>
      <c r="DF70" s="419"/>
      <c r="DG70" s="419"/>
      <c r="DH70" s="419"/>
      <c r="DI70" s="419"/>
      <c r="DJ70" s="419"/>
      <c r="DK70" s="419"/>
    </row>
    <row r="71" spans="1:115" s="420" customFormat="1" ht="15" hidden="1">
      <c r="A71" s="423" t="s">
        <v>7</v>
      </c>
      <c r="B71" s="423">
        <v>2</v>
      </c>
      <c r="C71" s="418" t="s">
        <v>34</v>
      </c>
      <c r="D71" s="419">
        <v>1533</v>
      </c>
      <c r="E71" s="419">
        <v>1559</v>
      </c>
      <c r="F71" s="419">
        <v>1586</v>
      </c>
      <c r="G71" s="419">
        <v>1613</v>
      </c>
      <c r="H71" s="419">
        <v>1641</v>
      </c>
      <c r="I71" s="419">
        <v>1666</v>
      </c>
      <c r="J71" s="419">
        <v>1692</v>
      </c>
      <c r="K71" s="419">
        <v>1718</v>
      </c>
      <c r="L71" s="419">
        <v>1745</v>
      </c>
      <c r="M71" s="419">
        <v>1771</v>
      </c>
      <c r="N71" s="419">
        <v>1798</v>
      </c>
      <c r="O71" s="419">
        <v>1824</v>
      </c>
      <c r="P71" s="419">
        <v>1851</v>
      </c>
      <c r="Q71" s="419">
        <v>1879</v>
      </c>
      <c r="R71" s="419">
        <v>1906</v>
      </c>
      <c r="S71" s="419">
        <v>1934</v>
      </c>
      <c r="T71" s="419">
        <v>1962</v>
      </c>
      <c r="U71" s="419">
        <v>1989</v>
      </c>
      <c r="V71" s="419">
        <v>2017</v>
      </c>
      <c r="W71" s="419">
        <v>2046</v>
      </c>
      <c r="X71" s="419">
        <v>2074</v>
      </c>
      <c r="Y71" s="419">
        <v>2102</v>
      </c>
      <c r="Z71" s="419">
        <v>2131</v>
      </c>
      <c r="AA71" s="419">
        <v>2160</v>
      </c>
      <c r="AB71" s="419">
        <v>2190</v>
      </c>
      <c r="AC71" s="419">
        <v>2219</v>
      </c>
      <c r="AD71" s="419">
        <v>2249</v>
      </c>
      <c r="AE71" s="419">
        <v>2278</v>
      </c>
      <c r="AF71" s="419">
        <v>2308</v>
      </c>
      <c r="AG71" s="419">
        <v>2337</v>
      </c>
      <c r="AH71" s="419">
        <v>2367</v>
      </c>
      <c r="AI71" s="419">
        <v>2397</v>
      </c>
      <c r="AJ71" s="419">
        <v>2426</v>
      </c>
      <c r="AK71" s="419">
        <v>2455</v>
      </c>
      <c r="AL71" s="419">
        <v>2484</v>
      </c>
      <c r="AM71" s="419">
        <v>2512</v>
      </c>
      <c r="AN71" s="419">
        <v>2541</v>
      </c>
      <c r="AO71" s="419">
        <v>2567</v>
      </c>
      <c r="AP71" s="419">
        <v>2593</v>
      </c>
      <c r="AQ71" s="419">
        <v>2619</v>
      </c>
      <c r="AR71" s="419">
        <v>2644</v>
      </c>
      <c r="AS71" s="419">
        <v>2668</v>
      </c>
      <c r="AT71" s="419">
        <v>2690</v>
      </c>
      <c r="AU71" s="419">
        <v>2711</v>
      </c>
      <c r="AV71" s="419">
        <v>2730</v>
      </c>
      <c r="AW71" s="419">
        <v>2749</v>
      </c>
      <c r="AX71" s="419">
        <v>2766</v>
      </c>
      <c r="AY71" s="419">
        <v>2782</v>
      </c>
      <c r="AZ71" s="419">
        <v>2797</v>
      </c>
      <c r="BA71" s="419">
        <v>2810</v>
      </c>
      <c r="BB71" s="419">
        <v>2821</v>
      </c>
      <c r="BC71" s="419">
        <v>2831</v>
      </c>
      <c r="BD71" s="419">
        <v>2838</v>
      </c>
      <c r="BE71" s="419">
        <v>2844</v>
      </c>
      <c r="BF71" s="419">
        <v>2848</v>
      </c>
      <c r="BG71" s="419">
        <v>2850</v>
      </c>
      <c r="BH71" s="419">
        <v>2850</v>
      </c>
      <c r="BI71" s="419">
        <v>2848</v>
      </c>
      <c r="BJ71" s="419">
        <v>2844</v>
      </c>
      <c r="BK71" s="419">
        <v>2838</v>
      </c>
      <c r="BL71" s="419">
        <v>2830</v>
      </c>
      <c r="BM71" s="419">
        <v>2820</v>
      </c>
      <c r="BN71" s="419">
        <v>2807</v>
      </c>
      <c r="BO71" s="419">
        <v>2793</v>
      </c>
      <c r="BP71" s="419">
        <v>2776</v>
      </c>
      <c r="BQ71" s="419">
        <v>2758</v>
      </c>
      <c r="BR71" s="419">
        <v>2737</v>
      </c>
      <c r="BS71" s="419">
        <v>2715</v>
      </c>
      <c r="BT71" s="419">
        <v>2691</v>
      </c>
      <c r="BU71" s="419">
        <v>2665</v>
      </c>
      <c r="BV71" s="419">
        <v>2638</v>
      </c>
      <c r="BW71" s="419">
        <v>2609</v>
      </c>
      <c r="BX71" s="419">
        <v>2579</v>
      </c>
      <c r="BY71" s="419">
        <v>2548</v>
      </c>
      <c r="BZ71" s="419">
        <v>2516</v>
      </c>
      <c r="CA71" s="419">
        <v>2484</v>
      </c>
      <c r="CB71" s="419">
        <v>2452</v>
      </c>
      <c r="CC71" s="419">
        <v>2421</v>
      </c>
      <c r="CD71" s="419">
        <v>2391</v>
      </c>
      <c r="CE71" s="419">
        <v>2365</v>
      </c>
      <c r="CF71" s="419">
        <v>2352</v>
      </c>
      <c r="CG71" s="419">
        <v>0</v>
      </c>
      <c r="CH71" s="419">
        <v>0</v>
      </c>
      <c r="CI71" s="419">
        <v>0</v>
      </c>
      <c r="CJ71" s="419">
        <v>0</v>
      </c>
      <c r="CK71" s="419">
        <v>0</v>
      </c>
      <c r="CL71" s="419">
        <v>0</v>
      </c>
      <c r="CM71" s="419">
        <v>0</v>
      </c>
      <c r="CN71" s="419">
        <v>0</v>
      </c>
      <c r="CO71" s="419">
        <v>0</v>
      </c>
      <c r="CP71" s="419">
        <v>0</v>
      </c>
      <c r="CQ71" s="419">
        <v>0</v>
      </c>
      <c r="CR71" s="419">
        <v>0</v>
      </c>
      <c r="CS71" s="419">
        <v>0</v>
      </c>
      <c r="CT71" s="419"/>
      <c r="CU71" s="419"/>
      <c r="CV71" s="419"/>
      <c r="CW71" s="419"/>
      <c r="CX71" s="419"/>
      <c r="CY71" s="419"/>
      <c r="CZ71" s="419"/>
      <c r="DA71" s="419"/>
      <c r="DB71" s="419"/>
      <c r="DC71" s="419"/>
      <c r="DD71" s="419"/>
      <c r="DE71" s="419"/>
      <c r="DF71" s="419"/>
      <c r="DG71" s="419"/>
      <c r="DH71" s="419"/>
      <c r="DI71" s="419"/>
      <c r="DJ71" s="419"/>
      <c r="DK71" s="419"/>
    </row>
    <row r="72" spans="1:115" s="420" customFormat="1" ht="15" hidden="1">
      <c r="A72" s="423" t="s">
        <v>7</v>
      </c>
      <c r="B72" s="423">
        <v>2</v>
      </c>
      <c r="C72" s="418" t="s">
        <v>35</v>
      </c>
      <c r="D72" s="419">
        <v>1588</v>
      </c>
      <c r="E72" s="419">
        <v>1615</v>
      </c>
      <c r="F72" s="419">
        <v>1643</v>
      </c>
      <c r="G72" s="419">
        <v>1671</v>
      </c>
      <c r="H72" s="419">
        <v>1700</v>
      </c>
      <c r="I72" s="419">
        <v>1726</v>
      </c>
      <c r="J72" s="419">
        <v>1753</v>
      </c>
      <c r="K72" s="419">
        <v>1780</v>
      </c>
      <c r="L72" s="419">
        <v>1807</v>
      </c>
      <c r="M72" s="419">
        <v>1834</v>
      </c>
      <c r="N72" s="419">
        <v>1862</v>
      </c>
      <c r="O72" s="419">
        <v>1889</v>
      </c>
      <c r="P72" s="419">
        <v>1917</v>
      </c>
      <c r="Q72" s="419">
        <v>1945</v>
      </c>
      <c r="R72" s="419">
        <v>1973</v>
      </c>
      <c r="S72" s="419">
        <v>2002</v>
      </c>
      <c r="T72" s="419">
        <v>2030</v>
      </c>
      <c r="U72" s="419">
        <v>2059</v>
      </c>
      <c r="V72" s="419">
        <v>2087</v>
      </c>
      <c r="W72" s="419">
        <v>2116</v>
      </c>
      <c r="X72" s="419">
        <v>2145</v>
      </c>
      <c r="Y72" s="419">
        <v>2175</v>
      </c>
      <c r="Z72" s="419">
        <v>2204</v>
      </c>
      <c r="AA72" s="419">
        <v>2234</v>
      </c>
      <c r="AB72" s="419">
        <v>2265</v>
      </c>
      <c r="AC72" s="419">
        <v>2295</v>
      </c>
      <c r="AD72" s="419">
        <v>2325</v>
      </c>
      <c r="AE72" s="419">
        <v>2355</v>
      </c>
      <c r="AF72" s="419">
        <v>2385</v>
      </c>
      <c r="AG72" s="419">
        <v>2415</v>
      </c>
      <c r="AH72" s="419">
        <v>2446</v>
      </c>
      <c r="AI72" s="419">
        <v>2475</v>
      </c>
      <c r="AJ72" s="419">
        <v>2505</v>
      </c>
      <c r="AK72" s="419">
        <v>2534</v>
      </c>
      <c r="AL72" s="419">
        <v>2563</v>
      </c>
      <c r="AM72" s="419">
        <v>2592</v>
      </c>
      <c r="AN72" s="419">
        <v>2619</v>
      </c>
      <c r="AO72" s="419">
        <v>2646</v>
      </c>
      <c r="AP72" s="419">
        <v>2672</v>
      </c>
      <c r="AQ72" s="419">
        <v>2698</v>
      </c>
      <c r="AR72" s="419">
        <v>2722</v>
      </c>
      <c r="AS72" s="419">
        <v>2744</v>
      </c>
      <c r="AT72" s="419">
        <v>2766</v>
      </c>
      <c r="AU72" s="419">
        <v>2786</v>
      </c>
      <c r="AV72" s="419">
        <v>2805</v>
      </c>
      <c r="AW72" s="419">
        <v>2822</v>
      </c>
      <c r="AX72" s="419">
        <v>2839</v>
      </c>
      <c r="AY72" s="419">
        <v>2854</v>
      </c>
      <c r="AZ72" s="419">
        <v>2867</v>
      </c>
      <c r="BA72" s="419">
        <v>2879</v>
      </c>
      <c r="BB72" s="419">
        <v>2888</v>
      </c>
      <c r="BC72" s="419">
        <v>2896</v>
      </c>
      <c r="BD72" s="419">
        <v>2902</v>
      </c>
      <c r="BE72" s="419">
        <v>2906</v>
      </c>
      <c r="BF72" s="419">
        <v>2908</v>
      </c>
      <c r="BG72" s="419">
        <v>2908</v>
      </c>
      <c r="BH72" s="419">
        <v>2906</v>
      </c>
      <c r="BI72" s="419">
        <v>2902</v>
      </c>
      <c r="BJ72" s="419">
        <v>2896</v>
      </c>
      <c r="BK72" s="419">
        <v>2888</v>
      </c>
      <c r="BL72" s="419">
        <v>2877</v>
      </c>
      <c r="BM72" s="419">
        <v>2864</v>
      </c>
      <c r="BN72" s="419">
        <v>2850</v>
      </c>
      <c r="BO72" s="419">
        <v>2833</v>
      </c>
      <c r="BP72" s="419">
        <v>2814</v>
      </c>
      <c r="BQ72" s="419">
        <v>2793</v>
      </c>
      <c r="BR72" s="419">
        <v>2770</v>
      </c>
      <c r="BS72" s="419">
        <v>2745</v>
      </c>
      <c r="BT72" s="419">
        <v>2719</v>
      </c>
      <c r="BU72" s="419">
        <v>2691</v>
      </c>
      <c r="BV72" s="419">
        <v>2662</v>
      </c>
      <c r="BW72" s="419">
        <v>2632</v>
      </c>
      <c r="BX72" s="419">
        <v>2600</v>
      </c>
      <c r="BY72" s="419">
        <v>2568</v>
      </c>
      <c r="BZ72" s="419">
        <v>2535</v>
      </c>
      <c r="CA72" s="419">
        <v>2502</v>
      </c>
      <c r="CB72" s="419">
        <v>2471</v>
      </c>
      <c r="CC72" s="419">
        <v>2440</v>
      </c>
      <c r="CD72" s="419">
        <v>2414</v>
      </c>
      <c r="CE72" s="419">
        <v>2400</v>
      </c>
      <c r="CF72" s="419">
        <v>0</v>
      </c>
      <c r="CG72" s="419">
        <v>0</v>
      </c>
      <c r="CH72" s="419">
        <v>0</v>
      </c>
      <c r="CI72" s="419">
        <v>0</v>
      </c>
      <c r="CJ72" s="419">
        <v>0</v>
      </c>
      <c r="CK72" s="419">
        <v>0</v>
      </c>
      <c r="CL72" s="419">
        <v>0</v>
      </c>
      <c r="CM72" s="419">
        <v>0</v>
      </c>
      <c r="CN72" s="419">
        <v>0</v>
      </c>
      <c r="CO72" s="419">
        <v>0</v>
      </c>
      <c r="CP72" s="419">
        <v>0</v>
      </c>
      <c r="CQ72" s="419">
        <v>0</v>
      </c>
      <c r="CR72" s="419">
        <v>0</v>
      </c>
      <c r="CS72" s="419">
        <v>0</v>
      </c>
      <c r="CT72" s="419"/>
      <c r="CU72" s="419"/>
      <c r="CV72" s="419"/>
      <c r="CW72" s="419"/>
      <c r="CX72" s="419"/>
      <c r="CY72" s="419"/>
      <c r="CZ72" s="419"/>
      <c r="DA72" s="419"/>
      <c r="DB72" s="419"/>
      <c r="DC72" s="419"/>
      <c r="DD72" s="419"/>
      <c r="DE72" s="419"/>
      <c r="DF72" s="419"/>
      <c r="DG72" s="419"/>
      <c r="DH72" s="419"/>
      <c r="DI72" s="419"/>
      <c r="DJ72" s="419"/>
      <c r="DK72" s="419"/>
    </row>
    <row r="73" spans="1:115" s="420" customFormat="1" ht="15" hidden="1">
      <c r="A73" s="423" t="s">
        <v>7</v>
      </c>
      <c r="B73" s="423">
        <v>2</v>
      </c>
      <c r="C73" s="418" t="s">
        <v>36</v>
      </c>
      <c r="D73" s="419">
        <v>1645</v>
      </c>
      <c r="E73" s="419">
        <v>1673</v>
      </c>
      <c r="F73" s="419">
        <v>1702</v>
      </c>
      <c r="G73" s="419">
        <v>1731</v>
      </c>
      <c r="H73" s="419">
        <v>1761</v>
      </c>
      <c r="I73" s="419">
        <v>1788</v>
      </c>
      <c r="J73" s="419">
        <v>1816</v>
      </c>
      <c r="K73" s="419">
        <v>1844</v>
      </c>
      <c r="L73" s="419">
        <v>1872</v>
      </c>
      <c r="M73" s="419">
        <v>1900</v>
      </c>
      <c r="N73" s="419">
        <v>1928</v>
      </c>
      <c r="O73" s="419">
        <v>1956</v>
      </c>
      <c r="P73" s="419">
        <v>1985</v>
      </c>
      <c r="Q73" s="419">
        <v>2014</v>
      </c>
      <c r="R73" s="419">
        <v>2043</v>
      </c>
      <c r="S73" s="419">
        <v>2072</v>
      </c>
      <c r="T73" s="419">
        <v>2101</v>
      </c>
      <c r="U73" s="419">
        <v>2130</v>
      </c>
      <c r="V73" s="419">
        <v>2159</v>
      </c>
      <c r="W73" s="419">
        <v>2189</v>
      </c>
      <c r="X73" s="419">
        <v>2219</v>
      </c>
      <c r="Y73" s="419">
        <v>2249</v>
      </c>
      <c r="Z73" s="419">
        <v>2280</v>
      </c>
      <c r="AA73" s="419">
        <v>2311</v>
      </c>
      <c r="AB73" s="419">
        <v>2342</v>
      </c>
      <c r="AC73" s="419">
        <v>2372</v>
      </c>
      <c r="AD73" s="419">
        <v>2403</v>
      </c>
      <c r="AE73" s="419">
        <v>2434</v>
      </c>
      <c r="AF73" s="419">
        <v>2465</v>
      </c>
      <c r="AG73" s="419">
        <v>2496</v>
      </c>
      <c r="AH73" s="419">
        <v>2526</v>
      </c>
      <c r="AI73" s="419">
        <v>2556</v>
      </c>
      <c r="AJ73" s="419">
        <v>2586</v>
      </c>
      <c r="AK73" s="419">
        <v>2616</v>
      </c>
      <c r="AL73" s="419">
        <v>2645</v>
      </c>
      <c r="AM73" s="419">
        <v>2673</v>
      </c>
      <c r="AN73" s="419">
        <v>2700</v>
      </c>
      <c r="AO73" s="419">
        <v>2727</v>
      </c>
      <c r="AP73" s="419">
        <v>2753</v>
      </c>
      <c r="AQ73" s="419">
        <v>2778</v>
      </c>
      <c r="AR73" s="419">
        <v>2800</v>
      </c>
      <c r="AS73" s="419">
        <v>2822</v>
      </c>
      <c r="AT73" s="419">
        <v>2843</v>
      </c>
      <c r="AU73" s="419">
        <v>2862</v>
      </c>
      <c r="AV73" s="419">
        <v>2880</v>
      </c>
      <c r="AW73" s="419">
        <v>2897</v>
      </c>
      <c r="AX73" s="419">
        <v>2912</v>
      </c>
      <c r="AY73" s="419">
        <v>2926</v>
      </c>
      <c r="AZ73" s="419">
        <v>2937</v>
      </c>
      <c r="BA73" s="419">
        <v>2947</v>
      </c>
      <c r="BB73" s="419">
        <v>2955</v>
      </c>
      <c r="BC73" s="419">
        <v>2961</v>
      </c>
      <c r="BD73" s="419">
        <v>2965</v>
      </c>
      <c r="BE73" s="419">
        <v>2967</v>
      </c>
      <c r="BF73" s="419">
        <v>2967</v>
      </c>
      <c r="BG73" s="419">
        <v>2965</v>
      </c>
      <c r="BH73" s="419">
        <v>2961</v>
      </c>
      <c r="BI73" s="419">
        <v>2955</v>
      </c>
      <c r="BJ73" s="419">
        <v>2946</v>
      </c>
      <c r="BK73" s="419">
        <v>2936</v>
      </c>
      <c r="BL73" s="419">
        <v>2923</v>
      </c>
      <c r="BM73" s="419">
        <v>2908</v>
      </c>
      <c r="BN73" s="419">
        <v>2890</v>
      </c>
      <c r="BO73" s="419">
        <v>2871</v>
      </c>
      <c r="BP73" s="419">
        <v>2850</v>
      </c>
      <c r="BQ73" s="419">
        <v>2826</v>
      </c>
      <c r="BR73" s="419">
        <v>2801</v>
      </c>
      <c r="BS73" s="419">
        <v>2775</v>
      </c>
      <c r="BT73" s="419">
        <v>2746</v>
      </c>
      <c r="BU73" s="419">
        <v>2716</v>
      </c>
      <c r="BV73" s="419">
        <v>2685</v>
      </c>
      <c r="BW73" s="419">
        <v>2653</v>
      </c>
      <c r="BX73" s="419">
        <v>2620</v>
      </c>
      <c r="BY73" s="419">
        <v>2587</v>
      </c>
      <c r="BZ73" s="419">
        <v>2553</v>
      </c>
      <c r="CA73" s="419">
        <v>2521</v>
      </c>
      <c r="CB73" s="419">
        <v>2490</v>
      </c>
      <c r="CC73" s="419">
        <v>2463</v>
      </c>
      <c r="CD73" s="419">
        <v>2450</v>
      </c>
      <c r="CE73" s="419">
        <v>0</v>
      </c>
      <c r="CF73" s="419">
        <v>0</v>
      </c>
      <c r="CG73" s="419">
        <v>0</v>
      </c>
      <c r="CH73" s="419">
        <v>0</v>
      </c>
      <c r="CI73" s="419">
        <v>0</v>
      </c>
      <c r="CJ73" s="419">
        <v>0</v>
      </c>
      <c r="CK73" s="419">
        <v>0</v>
      </c>
      <c r="CL73" s="419">
        <v>0</v>
      </c>
      <c r="CM73" s="419">
        <v>0</v>
      </c>
      <c r="CN73" s="419">
        <v>0</v>
      </c>
      <c r="CO73" s="419">
        <v>0</v>
      </c>
      <c r="CP73" s="419">
        <v>0</v>
      </c>
      <c r="CQ73" s="419">
        <v>0</v>
      </c>
      <c r="CR73" s="419">
        <v>0</v>
      </c>
      <c r="CS73" s="419">
        <v>0</v>
      </c>
      <c r="CT73" s="419"/>
      <c r="CU73" s="419"/>
      <c r="CV73" s="419"/>
      <c r="CW73" s="419"/>
      <c r="CX73" s="419"/>
      <c r="CY73" s="419"/>
      <c r="CZ73" s="419"/>
      <c r="DA73" s="419"/>
      <c r="DB73" s="419"/>
      <c r="DC73" s="419"/>
      <c r="DD73" s="419"/>
      <c r="DE73" s="419"/>
      <c r="DF73" s="419"/>
      <c r="DG73" s="419"/>
      <c r="DH73" s="419"/>
      <c r="DI73" s="419"/>
      <c r="DJ73" s="419"/>
      <c r="DK73" s="419"/>
    </row>
    <row r="74" spans="1:115" s="420" customFormat="1" ht="15" hidden="1">
      <c r="A74" s="423" t="s">
        <v>7</v>
      </c>
      <c r="B74" s="423">
        <v>2</v>
      </c>
      <c r="C74" s="418" t="s">
        <v>37</v>
      </c>
      <c r="D74" s="419">
        <v>1704</v>
      </c>
      <c r="E74" s="419">
        <v>1734</v>
      </c>
      <c r="F74" s="419">
        <v>1763</v>
      </c>
      <c r="G74" s="419">
        <v>1794</v>
      </c>
      <c r="H74" s="419">
        <v>1824</v>
      </c>
      <c r="I74" s="419">
        <v>1853</v>
      </c>
      <c r="J74" s="419">
        <v>1881</v>
      </c>
      <c r="K74" s="419">
        <v>1910</v>
      </c>
      <c r="L74" s="419">
        <v>1938</v>
      </c>
      <c r="M74" s="419">
        <v>1967</v>
      </c>
      <c r="N74" s="419">
        <v>1996</v>
      </c>
      <c r="O74" s="419">
        <v>2025</v>
      </c>
      <c r="P74" s="419">
        <v>2055</v>
      </c>
      <c r="Q74" s="419">
        <v>2084</v>
      </c>
      <c r="R74" s="419">
        <v>2114</v>
      </c>
      <c r="S74" s="419">
        <v>2143</v>
      </c>
      <c r="T74" s="419">
        <v>2173</v>
      </c>
      <c r="U74" s="419">
        <v>2203</v>
      </c>
      <c r="V74" s="419">
        <v>2234</v>
      </c>
      <c r="W74" s="419">
        <v>2264</v>
      </c>
      <c r="X74" s="419">
        <v>2295</v>
      </c>
      <c r="Y74" s="419">
        <v>2327</v>
      </c>
      <c r="Z74" s="419">
        <v>2358</v>
      </c>
      <c r="AA74" s="419">
        <v>2390</v>
      </c>
      <c r="AB74" s="419">
        <v>2421</v>
      </c>
      <c r="AC74" s="419">
        <v>2452</v>
      </c>
      <c r="AD74" s="419">
        <v>2483</v>
      </c>
      <c r="AE74" s="419">
        <v>2515</v>
      </c>
      <c r="AF74" s="419">
        <v>2547</v>
      </c>
      <c r="AG74" s="419">
        <v>2577</v>
      </c>
      <c r="AH74" s="419">
        <v>2608</v>
      </c>
      <c r="AI74" s="419">
        <v>2639</v>
      </c>
      <c r="AJ74" s="419">
        <v>2669</v>
      </c>
      <c r="AK74" s="419">
        <v>2699</v>
      </c>
      <c r="AL74" s="419">
        <v>2728</v>
      </c>
      <c r="AM74" s="419">
        <v>2755</v>
      </c>
      <c r="AN74" s="419">
        <v>2782</v>
      </c>
      <c r="AO74" s="419">
        <v>2809</v>
      </c>
      <c r="AP74" s="419">
        <v>2834</v>
      </c>
      <c r="AQ74" s="419">
        <v>2858</v>
      </c>
      <c r="AR74" s="419">
        <v>2880</v>
      </c>
      <c r="AS74" s="419">
        <v>2901</v>
      </c>
      <c r="AT74" s="419">
        <v>2920</v>
      </c>
      <c r="AU74" s="419">
        <v>2938</v>
      </c>
      <c r="AV74" s="419">
        <v>2956</v>
      </c>
      <c r="AW74" s="419">
        <v>2972</v>
      </c>
      <c r="AX74" s="419">
        <v>2985</v>
      </c>
      <c r="AY74" s="419">
        <v>2997</v>
      </c>
      <c r="AZ74" s="419">
        <v>3007</v>
      </c>
      <c r="BA74" s="419">
        <v>3015</v>
      </c>
      <c r="BB74" s="419">
        <v>3021</v>
      </c>
      <c r="BC74" s="419">
        <v>3026</v>
      </c>
      <c r="BD74" s="419">
        <v>3028</v>
      </c>
      <c r="BE74" s="419">
        <v>3028</v>
      </c>
      <c r="BF74" s="419">
        <v>3026</v>
      </c>
      <c r="BG74" s="419">
        <v>3022</v>
      </c>
      <c r="BH74" s="419">
        <v>3015</v>
      </c>
      <c r="BI74" s="419">
        <v>3007</v>
      </c>
      <c r="BJ74" s="419">
        <v>2996</v>
      </c>
      <c r="BK74" s="419">
        <v>2982</v>
      </c>
      <c r="BL74" s="419">
        <v>2967</v>
      </c>
      <c r="BM74" s="419">
        <v>2949</v>
      </c>
      <c r="BN74" s="419">
        <v>2930</v>
      </c>
      <c r="BO74" s="419">
        <v>2908</v>
      </c>
      <c r="BP74" s="419">
        <v>2884</v>
      </c>
      <c r="BQ74" s="419">
        <v>2858</v>
      </c>
      <c r="BR74" s="419">
        <v>2831</v>
      </c>
      <c r="BS74" s="419">
        <v>2802</v>
      </c>
      <c r="BT74" s="419">
        <v>2772</v>
      </c>
      <c r="BU74" s="419">
        <v>2740</v>
      </c>
      <c r="BV74" s="419">
        <v>2707</v>
      </c>
      <c r="BW74" s="419">
        <v>2674</v>
      </c>
      <c r="BX74" s="419">
        <v>2640</v>
      </c>
      <c r="BY74" s="419">
        <v>2606</v>
      </c>
      <c r="BZ74" s="419">
        <v>2573</v>
      </c>
      <c r="CA74" s="419">
        <v>2541</v>
      </c>
      <c r="CB74" s="419">
        <v>2514</v>
      </c>
      <c r="CC74" s="419">
        <v>2500</v>
      </c>
      <c r="CD74" s="419">
        <v>0</v>
      </c>
      <c r="CE74" s="419">
        <v>0</v>
      </c>
      <c r="CF74" s="419">
        <v>0</v>
      </c>
      <c r="CG74" s="419">
        <v>0</v>
      </c>
      <c r="CH74" s="419">
        <v>0</v>
      </c>
      <c r="CI74" s="419">
        <v>0</v>
      </c>
      <c r="CJ74" s="419">
        <v>0</v>
      </c>
      <c r="CK74" s="419">
        <v>0</v>
      </c>
      <c r="CL74" s="419">
        <v>0</v>
      </c>
      <c r="CM74" s="419">
        <v>0</v>
      </c>
      <c r="CN74" s="419">
        <v>0</v>
      </c>
      <c r="CO74" s="419">
        <v>0</v>
      </c>
      <c r="CP74" s="419">
        <v>0</v>
      </c>
      <c r="CQ74" s="419">
        <v>0</v>
      </c>
      <c r="CR74" s="419">
        <v>0</v>
      </c>
      <c r="CS74" s="419">
        <v>0</v>
      </c>
      <c r="CT74" s="419"/>
      <c r="CU74" s="419"/>
      <c r="CV74" s="419"/>
      <c r="CW74" s="419"/>
      <c r="CX74" s="419"/>
      <c r="CY74" s="419"/>
      <c r="CZ74" s="419"/>
      <c r="DA74" s="419"/>
      <c r="DB74" s="419"/>
      <c r="DC74" s="419"/>
      <c r="DD74" s="419"/>
      <c r="DE74" s="419"/>
      <c r="DF74" s="419"/>
      <c r="DG74" s="419"/>
      <c r="DH74" s="419"/>
      <c r="DI74" s="419"/>
      <c r="DJ74" s="419"/>
      <c r="DK74" s="419"/>
    </row>
    <row r="75" spans="1:115" s="420" customFormat="1" ht="15" hidden="1">
      <c r="A75" s="423" t="s">
        <v>7</v>
      </c>
      <c r="B75" s="423">
        <v>2</v>
      </c>
      <c r="C75" s="418" t="s">
        <v>38</v>
      </c>
      <c r="D75" s="419">
        <v>1765</v>
      </c>
      <c r="E75" s="419">
        <v>1796</v>
      </c>
      <c r="F75" s="419">
        <v>1827</v>
      </c>
      <c r="G75" s="419">
        <v>1858</v>
      </c>
      <c r="H75" s="419">
        <v>1890</v>
      </c>
      <c r="I75" s="419">
        <v>1919</v>
      </c>
      <c r="J75" s="419">
        <v>1948</v>
      </c>
      <c r="K75" s="419">
        <v>1978</v>
      </c>
      <c r="L75" s="419">
        <v>2007</v>
      </c>
      <c r="M75" s="419">
        <v>2037</v>
      </c>
      <c r="N75" s="419">
        <v>2067</v>
      </c>
      <c r="O75" s="419">
        <v>2097</v>
      </c>
      <c r="P75" s="419">
        <v>2127</v>
      </c>
      <c r="Q75" s="419">
        <v>2157</v>
      </c>
      <c r="R75" s="419">
        <v>2187</v>
      </c>
      <c r="S75" s="419">
        <v>2218</v>
      </c>
      <c r="T75" s="419">
        <v>2248</v>
      </c>
      <c r="U75" s="419">
        <v>2279</v>
      </c>
      <c r="V75" s="419">
        <v>2311</v>
      </c>
      <c r="W75" s="419">
        <v>2342</v>
      </c>
      <c r="X75" s="419">
        <v>2374</v>
      </c>
      <c r="Y75" s="419">
        <v>2406</v>
      </c>
      <c r="Z75" s="419">
        <v>2438</v>
      </c>
      <c r="AA75" s="419">
        <v>2470</v>
      </c>
      <c r="AB75" s="419">
        <v>2502</v>
      </c>
      <c r="AC75" s="419">
        <v>2534</v>
      </c>
      <c r="AD75" s="419">
        <v>2566</v>
      </c>
      <c r="AE75" s="419">
        <v>2599</v>
      </c>
      <c r="AF75" s="419">
        <v>2630</v>
      </c>
      <c r="AG75" s="419">
        <v>2661</v>
      </c>
      <c r="AH75" s="419">
        <v>2693</v>
      </c>
      <c r="AI75" s="419">
        <v>2724</v>
      </c>
      <c r="AJ75" s="419">
        <v>2754</v>
      </c>
      <c r="AK75" s="419">
        <v>2783</v>
      </c>
      <c r="AL75" s="419">
        <v>2812</v>
      </c>
      <c r="AM75" s="419">
        <v>2839</v>
      </c>
      <c r="AN75" s="419">
        <v>2866</v>
      </c>
      <c r="AO75" s="419">
        <v>2892</v>
      </c>
      <c r="AP75" s="419">
        <v>2916</v>
      </c>
      <c r="AQ75" s="419">
        <v>2939</v>
      </c>
      <c r="AR75" s="419">
        <v>2960</v>
      </c>
      <c r="AS75" s="419">
        <v>2980</v>
      </c>
      <c r="AT75" s="419">
        <v>2998</v>
      </c>
      <c r="AU75" s="419">
        <v>3016</v>
      </c>
      <c r="AV75" s="419">
        <v>3032</v>
      </c>
      <c r="AW75" s="419">
        <v>3046</v>
      </c>
      <c r="AX75" s="419">
        <v>3059</v>
      </c>
      <c r="AY75" s="419">
        <v>3069</v>
      </c>
      <c r="AZ75" s="419">
        <v>3077</v>
      </c>
      <c r="BA75" s="419">
        <v>3083</v>
      </c>
      <c r="BB75" s="419">
        <v>3087</v>
      </c>
      <c r="BC75" s="419">
        <v>3089</v>
      </c>
      <c r="BD75" s="419">
        <v>3089</v>
      </c>
      <c r="BE75" s="419">
        <v>3087</v>
      </c>
      <c r="BF75" s="419">
        <v>3083</v>
      </c>
      <c r="BG75" s="419">
        <v>3077</v>
      </c>
      <c r="BH75" s="419">
        <v>3068</v>
      </c>
      <c r="BI75" s="419">
        <v>3057</v>
      </c>
      <c r="BJ75" s="419">
        <v>3043</v>
      </c>
      <c r="BK75" s="419">
        <v>3027</v>
      </c>
      <c r="BL75" s="419">
        <v>3009</v>
      </c>
      <c r="BM75" s="419">
        <v>2989</v>
      </c>
      <c r="BN75" s="419">
        <v>2967</v>
      </c>
      <c r="BO75" s="419">
        <v>2943</v>
      </c>
      <c r="BP75" s="419">
        <v>2917</v>
      </c>
      <c r="BQ75" s="419">
        <v>2889</v>
      </c>
      <c r="BR75" s="419">
        <v>2859</v>
      </c>
      <c r="BS75" s="419">
        <v>2828</v>
      </c>
      <c r="BT75" s="419">
        <v>2796</v>
      </c>
      <c r="BU75" s="419">
        <v>2762</v>
      </c>
      <c r="BV75" s="419">
        <v>2728</v>
      </c>
      <c r="BW75" s="419">
        <v>2693</v>
      </c>
      <c r="BX75" s="419">
        <v>2659</v>
      </c>
      <c r="BY75" s="419">
        <v>2626</v>
      </c>
      <c r="BZ75" s="419">
        <v>2593</v>
      </c>
      <c r="CA75" s="419">
        <v>2566</v>
      </c>
      <c r="CB75" s="419">
        <v>2551</v>
      </c>
      <c r="CC75" s="419">
        <v>0</v>
      </c>
      <c r="CD75" s="419">
        <v>0</v>
      </c>
      <c r="CE75" s="419">
        <v>0</v>
      </c>
      <c r="CF75" s="419">
        <v>0</v>
      </c>
      <c r="CG75" s="419">
        <v>0</v>
      </c>
      <c r="CH75" s="419">
        <v>0</v>
      </c>
      <c r="CI75" s="419">
        <v>0</v>
      </c>
      <c r="CJ75" s="419">
        <v>0</v>
      </c>
      <c r="CK75" s="419">
        <v>0</v>
      </c>
      <c r="CL75" s="419">
        <v>0</v>
      </c>
      <c r="CM75" s="419">
        <v>0</v>
      </c>
      <c r="CN75" s="419">
        <v>0</v>
      </c>
      <c r="CO75" s="419">
        <v>0</v>
      </c>
      <c r="CP75" s="419">
        <v>0</v>
      </c>
      <c r="CQ75" s="419">
        <v>0</v>
      </c>
      <c r="CR75" s="419">
        <v>0</v>
      </c>
      <c r="CS75" s="419">
        <v>0</v>
      </c>
      <c r="CT75" s="419"/>
      <c r="CU75" s="419"/>
      <c r="CV75" s="419"/>
      <c r="CW75" s="419"/>
      <c r="CX75" s="419"/>
      <c r="CY75" s="419"/>
      <c r="CZ75" s="419"/>
      <c r="DA75" s="419"/>
      <c r="DB75" s="419"/>
      <c r="DC75" s="419"/>
      <c r="DD75" s="419"/>
      <c r="DE75" s="419"/>
      <c r="DF75" s="419"/>
      <c r="DG75" s="419"/>
      <c r="DH75" s="419"/>
      <c r="DI75" s="419"/>
      <c r="DJ75" s="419"/>
      <c r="DK75" s="419"/>
    </row>
    <row r="76" spans="1:115" s="420" customFormat="1" ht="15" hidden="1">
      <c r="A76" s="423" t="s">
        <v>7</v>
      </c>
      <c r="B76" s="423">
        <v>2</v>
      </c>
      <c r="C76" s="418" t="s">
        <v>39</v>
      </c>
      <c r="D76" s="419">
        <v>1829</v>
      </c>
      <c r="E76" s="419">
        <v>1860</v>
      </c>
      <c r="F76" s="419">
        <v>1892</v>
      </c>
      <c r="G76" s="419">
        <v>1925</v>
      </c>
      <c r="H76" s="419">
        <v>1957</v>
      </c>
      <c r="I76" s="419">
        <v>1987</v>
      </c>
      <c r="J76" s="419">
        <v>2018</v>
      </c>
      <c r="K76" s="419">
        <v>2048</v>
      </c>
      <c r="L76" s="419">
        <v>2078</v>
      </c>
      <c r="M76" s="419">
        <v>2109</v>
      </c>
      <c r="N76" s="419">
        <v>2139</v>
      </c>
      <c r="O76" s="419">
        <v>2170</v>
      </c>
      <c r="P76" s="419">
        <v>2201</v>
      </c>
      <c r="Q76" s="419">
        <v>2232</v>
      </c>
      <c r="R76" s="419">
        <v>2263</v>
      </c>
      <c r="S76" s="419">
        <v>2294</v>
      </c>
      <c r="T76" s="419">
        <v>2326</v>
      </c>
      <c r="U76" s="419">
        <v>2358</v>
      </c>
      <c r="V76" s="419">
        <v>2390</v>
      </c>
      <c r="W76" s="419">
        <v>2423</v>
      </c>
      <c r="X76" s="419">
        <v>2455</v>
      </c>
      <c r="Y76" s="419">
        <v>2488</v>
      </c>
      <c r="Z76" s="419">
        <v>2521</v>
      </c>
      <c r="AA76" s="419">
        <v>2553</v>
      </c>
      <c r="AB76" s="419">
        <v>2586</v>
      </c>
      <c r="AC76" s="419">
        <v>2619</v>
      </c>
      <c r="AD76" s="419">
        <v>2652</v>
      </c>
      <c r="AE76" s="419">
        <v>2684</v>
      </c>
      <c r="AF76" s="419">
        <v>2716</v>
      </c>
      <c r="AG76" s="419">
        <v>2748</v>
      </c>
      <c r="AH76" s="419">
        <v>2779</v>
      </c>
      <c r="AI76" s="419">
        <v>2811</v>
      </c>
      <c r="AJ76" s="419">
        <v>2840</v>
      </c>
      <c r="AK76" s="419">
        <v>2869</v>
      </c>
      <c r="AL76" s="419">
        <v>2897</v>
      </c>
      <c r="AM76" s="419">
        <v>2925</v>
      </c>
      <c r="AN76" s="419">
        <v>2951</v>
      </c>
      <c r="AO76" s="419">
        <v>2976</v>
      </c>
      <c r="AP76" s="419">
        <v>2999</v>
      </c>
      <c r="AQ76" s="419">
        <v>3021</v>
      </c>
      <c r="AR76" s="419">
        <v>3041</v>
      </c>
      <c r="AS76" s="419">
        <v>3060</v>
      </c>
      <c r="AT76" s="419">
        <v>3078</v>
      </c>
      <c r="AU76" s="419">
        <v>3094</v>
      </c>
      <c r="AV76" s="419">
        <v>3109</v>
      </c>
      <c r="AW76" s="419">
        <v>3121</v>
      </c>
      <c r="AX76" s="419">
        <v>3131</v>
      </c>
      <c r="AY76" s="419">
        <v>3140</v>
      </c>
      <c r="AZ76" s="419">
        <v>3146</v>
      </c>
      <c r="BA76" s="419">
        <v>3150</v>
      </c>
      <c r="BB76" s="419">
        <v>3152</v>
      </c>
      <c r="BC76" s="419">
        <v>3153</v>
      </c>
      <c r="BD76" s="419">
        <v>3150</v>
      </c>
      <c r="BE76" s="419">
        <v>3146</v>
      </c>
      <c r="BF76" s="419">
        <v>3139</v>
      </c>
      <c r="BG76" s="419">
        <v>3130</v>
      </c>
      <c r="BH76" s="419">
        <v>3119</v>
      </c>
      <c r="BI76" s="419">
        <v>3105</v>
      </c>
      <c r="BJ76" s="419">
        <v>3089</v>
      </c>
      <c r="BK76" s="419">
        <v>3071</v>
      </c>
      <c r="BL76" s="419">
        <v>3050</v>
      </c>
      <c r="BM76" s="419">
        <v>3027</v>
      </c>
      <c r="BN76" s="419">
        <v>3003</v>
      </c>
      <c r="BO76" s="419">
        <v>2976</v>
      </c>
      <c r="BP76" s="419">
        <v>2948</v>
      </c>
      <c r="BQ76" s="419">
        <v>2918</v>
      </c>
      <c r="BR76" s="419">
        <v>2886</v>
      </c>
      <c r="BS76" s="419">
        <v>2853</v>
      </c>
      <c r="BT76" s="419">
        <v>2819</v>
      </c>
      <c r="BU76" s="419">
        <v>2784</v>
      </c>
      <c r="BV76" s="419">
        <v>2748</v>
      </c>
      <c r="BW76" s="419">
        <v>2713</v>
      </c>
      <c r="BX76" s="419">
        <v>2679</v>
      </c>
      <c r="BY76" s="419">
        <v>2647</v>
      </c>
      <c r="BZ76" s="419">
        <v>2618</v>
      </c>
      <c r="CA76" s="419">
        <v>2604</v>
      </c>
      <c r="CB76" s="419">
        <v>0</v>
      </c>
      <c r="CC76" s="419">
        <v>0</v>
      </c>
      <c r="CD76" s="419">
        <v>0</v>
      </c>
      <c r="CE76" s="419">
        <v>0</v>
      </c>
      <c r="CF76" s="419">
        <v>0</v>
      </c>
      <c r="CG76" s="419">
        <v>0</v>
      </c>
      <c r="CH76" s="419">
        <v>0</v>
      </c>
      <c r="CI76" s="419">
        <v>0</v>
      </c>
      <c r="CJ76" s="419">
        <v>0</v>
      </c>
      <c r="CK76" s="419">
        <v>0</v>
      </c>
      <c r="CL76" s="419">
        <v>0</v>
      </c>
      <c r="CM76" s="419">
        <v>0</v>
      </c>
      <c r="CN76" s="419">
        <v>0</v>
      </c>
      <c r="CO76" s="419">
        <v>0</v>
      </c>
      <c r="CP76" s="419">
        <v>0</v>
      </c>
      <c r="CQ76" s="419">
        <v>0</v>
      </c>
      <c r="CR76" s="419">
        <v>0</v>
      </c>
      <c r="CS76" s="419">
        <v>0</v>
      </c>
      <c r="CT76" s="419"/>
      <c r="CU76" s="419"/>
      <c r="CV76" s="419"/>
      <c r="CW76" s="419"/>
      <c r="CX76" s="419"/>
      <c r="CY76" s="419"/>
      <c r="CZ76" s="419"/>
      <c r="DA76" s="419"/>
      <c r="DB76" s="419"/>
      <c r="DC76" s="419"/>
      <c r="DD76" s="419"/>
      <c r="DE76" s="419"/>
      <c r="DF76" s="419"/>
      <c r="DG76" s="419"/>
      <c r="DH76" s="419"/>
      <c r="DI76" s="419"/>
      <c r="DJ76" s="419"/>
      <c r="DK76" s="419"/>
    </row>
    <row r="77" spans="1:115" s="420" customFormat="1" ht="15" hidden="1">
      <c r="A77" s="423" t="s">
        <v>7</v>
      </c>
      <c r="B77" s="423">
        <v>2</v>
      </c>
      <c r="C77" s="418" t="s">
        <v>40</v>
      </c>
      <c r="D77" s="419">
        <v>1894</v>
      </c>
      <c r="E77" s="419">
        <v>1927</v>
      </c>
      <c r="F77" s="419">
        <v>1960</v>
      </c>
      <c r="G77" s="419">
        <v>1993</v>
      </c>
      <c r="H77" s="419">
        <v>2027</v>
      </c>
      <c r="I77" s="419">
        <v>2058</v>
      </c>
      <c r="J77" s="419">
        <v>2089</v>
      </c>
      <c r="K77" s="419">
        <v>2120</v>
      </c>
      <c r="L77" s="419">
        <v>2152</v>
      </c>
      <c r="M77" s="419">
        <v>2183</v>
      </c>
      <c r="N77" s="419">
        <v>2215</v>
      </c>
      <c r="O77" s="419">
        <v>2246</v>
      </c>
      <c r="P77" s="419">
        <v>2277</v>
      </c>
      <c r="Q77" s="419">
        <v>2309</v>
      </c>
      <c r="R77" s="419">
        <v>2341</v>
      </c>
      <c r="S77" s="419">
        <v>2373</v>
      </c>
      <c r="T77" s="419">
        <v>2406</v>
      </c>
      <c r="U77" s="419">
        <v>2439</v>
      </c>
      <c r="V77" s="419">
        <v>2472</v>
      </c>
      <c r="W77" s="419">
        <v>2505</v>
      </c>
      <c r="X77" s="419">
        <v>2539</v>
      </c>
      <c r="Y77" s="419">
        <v>2572</v>
      </c>
      <c r="Z77" s="419">
        <v>2605</v>
      </c>
      <c r="AA77" s="419">
        <v>2639</v>
      </c>
      <c r="AB77" s="419">
        <v>2672</v>
      </c>
      <c r="AC77" s="419">
        <v>2706</v>
      </c>
      <c r="AD77" s="419">
        <v>2738</v>
      </c>
      <c r="AE77" s="419">
        <v>2771</v>
      </c>
      <c r="AF77" s="419">
        <v>2804</v>
      </c>
      <c r="AG77" s="419">
        <v>2836</v>
      </c>
      <c r="AH77" s="419">
        <v>2868</v>
      </c>
      <c r="AI77" s="419">
        <v>2898</v>
      </c>
      <c r="AJ77" s="419">
        <v>2928</v>
      </c>
      <c r="AK77" s="419">
        <v>2956</v>
      </c>
      <c r="AL77" s="419">
        <v>2984</v>
      </c>
      <c r="AM77" s="419">
        <v>3011</v>
      </c>
      <c r="AN77" s="419">
        <v>3036</v>
      </c>
      <c r="AO77" s="419">
        <v>3060</v>
      </c>
      <c r="AP77" s="419">
        <v>3082</v>
      </c>
      <c r="AQ77" s="419">
        <v>3103</v>
      </c>
      <c r="AR77" s="419">
        <v>3122</v>
      </c>
      <c r="AS77" s="419">
        <v>3141</v>
      </c>
      <c r="AT77" s="419">
        <v>3157</v>
      </c>
      <c r="AU77" s="419">
        <v>3172</v>
      </c>
      <c r="AV77" s="419">
        <v>3185</v>
      </c>
      <c r="AW77" s="419">
        <v>3195</v>
      </c>
      <c r="AX77" s="419">
        <v>3204</v>
      </c>
      <c r="AY77" s="419">
        <v>3210</v>
      </c>
      <c r="AZ77" s="419">
        <v>3215</v>
      </c>
      <c r="BA77" s="419">
        <v>3217</v>
      </c>
      <c r="BB77" s="419">
        <v>3217</v>
      </c>
      <c r="BC77" s="419">
        <v>3215</v>
      </c>
      <c r="BD77" s="419">
        <v>3210</v>
      </c>
      <c r="BE77" s="419">
        <v>3203</v>
      </c>
      <c r="BF77" s="419">
        <v>3194</v>
      </c>
      <c r="BG77" s="419">
        <v>3182</v>
      </c>
      <c r="BH77" s="419">
        <v>3168</v>
      </c>
      <c r="BI77" s="419">
        <v>3152</v>
      </c>
      <c r="BJ77" s="419">
        <v>3133</v>
      </c>
      <c r="BK77" s="419">
        <v>3112</v>
      </c>
      <c r="BL77" s="419">
        <v>3089</v>
      </c>
      <c r="BM77" s="419">
        <v>3064</v>
      </c>
      <c r="BN77" s="419">
        <v>3037</v>
      </c>
      <c r="BO77" s="419">
        <v>3008</v>
      </c>
      <c r="BP77" s="419">
        <v>2977</v>
      </c>
      <c r="BQ77" s="419">
        <v>2945</v>
      </c>
      <c r="BR77" s="419">
        <v>2911</v>
      </c>
      <c r="BS77" s="419">
        <v>2876</v>
      </c>
      <c r="BT77" s="419">
        <v>2840</v>
      </c>
      <c r="BU77" s="419">
        <v>2804</v>
      </c>
      <c r="BV77" s="419">
        <v>2768</v>
      </c>
      <c r="BW77" s="419">
        <v>2734</v>
      </c>
      <c r="BX77" s="419">
        <v>2701</v>
      </c>
      <c r="BY77" s="419">
        <v>2672</v>
      </c>
      <c r="BZ77" s="419">
        <v>2657</v>
      </c>
      <c r="CA77" s="419">
        <v>0</v>
      </c>
      <c r="CB77" s="419">
        <v>0</v>
      </c>
      <c r="CC77" s="419">
        <v>0</v>
      </c>
      <c r="CD77" s="419">
        <v>0</v>
      </c>
      <c r="CE77" s="419">
        <v>0</v>
      </c>
      <c r="CF77" s="419">
        <v>0</v>
      </c>
      <c r="CG77" s="419">
        <v>0</v>
      </c>
      <c r="CH77" s="419">
        <v>0</v>
      </c>
      <c r="CI77" s="419">
        <v>0</v>
      </c>
      <c r="CJ77" s="419">
        <v>0</v>
      </c>
      <c r="CK77" s="419">
        <v>0</v>
      </c>
      <c r="CL77" s="419">
        <v>0</v>
      </c>
      <c r="CM77" s="419">
        <v>0</v>
      </c>
      <c r="CN77" s="419">
        <v>0</v>
      </c>
      <c r="CO77" s="419">
        <v>0</v>
      </c>
      <c r="CP77" s="419">
        <v>0</v>
      </c>
      <c r="CQ77" s="419">
        <v>0</v>
      </c>
      <c r="CR77" s="419">
        <v>0</v>
      </c>
      <c r="CS77" s="419">
        <v>0</v>
      </c>
      <c r="CT77" s="419"/>
      <c r="CU77" s="419"/>
      <c r="CV77" s="419"/>
      <c r="CW77" s="419"/>
      <c r="CX77" s="419"/>
      <c r="CY77" s="419"/>
      <c r="CZ77" s="419"/>
      <c r="DA77" s="419"/>
      <c r="DB77" s="419"/>
      <c r="DC77" s="419"/>
      <c r="DD77" s="419"/>
      <c r="DE77" s="419"/>
      <c r="DF77" s="419"/>
      <c r="DG77" s="419"/>
      <c r="DH77" s="419"/>
      <c r="DI77" s="419"/>
      <c r="DJ77" s="419"/>
      <c r="DK77" s="419"/>
    </row>
    <row r="78" spans="1:115" s="420" customFormat="1" ht="15" hidden="1">
      <c r="A78" s="423" t="s">
        <v>7</v>
      </c>
      <c r="B78" s="423">
        <v>2</v>
      </c>
      <c r="C78" s="418" t="s">
        <v>41</v>
      </c>
      <c r="D78" s="419">
        <v>1962</v>
      </c>
      <c r="E78" s="419">
        <v>1996</v>
      </c>
      <c r="F78" s="419">
        <v>2030</v>
      </c>
      <c r="G78" s="419">
        <v>2064</v>
      </c>
      <c r="H78" s="419">
        <v>2100</v>
      </c>
      <c r="I78" s="419">
        <v>2131</v>
      </c>
      <c r="J78" s="419">
        <v>2163</v>
      </c>
      <c r="K78" s="419">
        <v>2195</v>
      </c>
      <c r="L78" s="419">
        <v>2228</v>
      </c>
      <c r="M78" s="419">
        <v>2260</v>
      </c>
      <c r="N78" s="419">
        <v>2292</v>
      </c>
      <c r="O78" s="419">
        <v>2324</v>
      </c>
      <c r="P78" s="419">
        <v>2356</v>
      </c>
      <c r="Q78" s="419">
        <v>2389</v>
      </c>
      <c r="R78" s="419">
        <v>2422</v>
      </c>
      <c r="S78" s="419">
        <v>2455</v>
      </c>
      <c r="T78" s="419">
        <v>2489</v>
      </c>
      <c r="U78" s="419">
        <v>2523</v>
      </c>
      <c r="V78" s="419">
        <v>2557</v>
      </c>
      <c r="W78" s="419">
        <v>2591</v>
      </c>
      <c r="X78" s="419">
        <v>2625</v>
      </c>
      <c r="Y78" s="419">
        <v>2658</v>
      </c>
      <c r="Z78" s="419">
        <v>2693</v>
      </c>
      <c r="AA78" s="419">
        <v>2727</v>
      </c>
      <c r="AB78" s="419">
        <v>2761</v>
      </c>
      <c r="AC78" s="419">
        <v>2794</v>
      </c>
      <c r="AD78" s="419">
        <v>2828</v>
      </c>
      <c r="AE78" s="419">
        <v>2861</v>
      </c>
      <c r="AF78" s="419">
        <v>2894</v>
      </c>
      <c r="AG78" s="419">
        <v>2927</v>
      </c>
      <c r="AH78" s="419">
        <v>2957</v>
      </c>
      <c r="AI78" s="419">
        <v>2987</v>
      </c>
      <c r="AJ78" s="419">
        <v>3017</v>
      </c>
      <c r="AK78" s="419">
        <v>3045</v>
      </c>
      <c r="AL78" s="419">
        <v>3073</v>
      </c>
      <c r="AM78" s="419">
        <v>3098</v>
      </c>
      <c r="AN78" s="419">
        <v>3122</v>
      </c>
      <c r="AO78" s="419">
        <v>3145</v>
      </c>
      <c r="AP78" s="419">
        <v>3166</v>
      </c>
      <c r="AQ78" s="419">
        <v>3186</v>
      </c>
      <c r="AR78" s="419">
        <v>3205</v>
      </c>
      <c r="AS78" s="419">
        <v>3222</v>
      </c>
      <c r="AT78" s="419">
        <v>3237</v>
      </c>
      <c r="AU78" s="419">
        <v>3250</v>
      </c>
      <c r="AV78" s="419">
        <v>3261</v>
      </c>
      <c r="AW78" s="419">
        <v>3269</v>
      </c>
      <c r="AX78" s="419">
        <v>3276</v>
      </c>
      <c r="AY78" s="419">
        <v>3280</v>
      </c>
      <c r="AZ78" s="419">
        <v>3282</v>
      </c>
      <c r="BA78" s="419">
        <v>3282</v>
      </c>
      <c r="BB78" s="419">
        <v>3280</v>
      </c>
      <c r="BC78" s="419">
        <v>3276</v>
      </c>
      <c r="BD78" s="419">
        <v>3269</v>
      </c>
      <c r="BE78" s="419">
        <v>3259</v>
      </c>
      <c r="BF78" s="419">
        <v>3247</v>
      </c>
      <c r="BG78" s="419">
        <v>3233</v>
      </c>
      <c r="BH78" s="419">
        <v>3216</v>
      </c>
      <c r="BI78" s="419">
        <v>3197</v>
      </c>
      <c r="BJ78" s="419">
        <v>3176</v>
      </c>
      <c r="BK78" s="419">
        <v>3152</v>
      </c>
      <c r="BL78" s="419">
        <v>3126</v>
      </c>
      <c r="BM78" s="419">
        <v>3098</v>
      </c>
      <c r="BN78" s="419">
        <v>3069</v>
      </c>
      <c r="BO78" s="419">
        <v>3038</v>
      </c>
      <c r="BP78" s="419">
        <v>3005</v>
      </c>
      <c r="BQ78" s="419">
        <v>2970</v>
      </c>
      <c r="BR78" s="419">
        <v>2935</v>
      </c>
      <c r="BS78" s="419">
        <v>2898</v>
      </c>
      <c r="BT78" s="419">
        <v>2861</v>
      </c>
      <c r="BU78" s="419">
        <v>2825</v>
      </c>
      <c r="BV78" s="419">
        <v>2790</v>
      </c>
      <c r="BW78" s="419">
        <v>2756</v>
      </c>
      <c r="BX78" s="419">
        <v>2727</v>
      </c>
      <c r="BY78" s="419">
        <v>2711</v>
      </c>
      <c r="BZ78" s="419">
        <v>0</v>
      </c>
      <c r="CA78" s="419">
        <v>0</v>
      </c>
      <c r="CB78" s="419">
        <v>0</v>
      </c>
      <c r="CC78" s="419">
        <v>0</v>
      </c>
      <c r="CD78" s="419">
        <v>0</v>
      </c>
      <c r="CE78" s="419">
        <v>0</v>
      </c>
      <c r="CF78" s="419">
        <v>0</v>
      </c>
      <c r="CG78" s="419">
        <v>0</v>
      </c>
      <c r="CH78" s="419">
        <v>0</v>
      </c>
      <c r="CI78" s="419">
        <v>0</v>
      </c>
      <c r="CJ78" s="419">
        <v>0</v>
      </c>
      <c r="CK78" s="419">
        <v>0</v>
      </c>
      <c r="CL78" s="419">
        <v>0</v>
      </c>
      <c r="CM78" s="419">
        <v>0</v>
      </c>
      <c r="CN78" s="419">
        <v>0</v>
      </c>
      <c r="CO78" s="419">
        <v>0</v>
      </c>
      <c r="CP78" s="419">
        <v>0</v>
      </c>
      <c r="CQ78" s="419">
        <v>0</v>
      </c>
      <c r="CR78" s="419">
        <v>0</v>
      </c>
      <c r="CS78" s="419">
        <v>0</v>
      </c>
      <c r="CT78" s="419"/>
      <c r="CU78" s="419"/>
      <c r="CV78" s="419"/>
      <c r="CW78" s="419"/>
      <c r="CX78" s="419"/>
      <c r="CY78" s="419"/>
      <c r="CZ78" s="419"/>
      <c r="DA78" s="419"/>
      <c r="DB78" s="419"/>
      <c r="DC78" s="419"/>
      <c r="DD78" s="419"/>
      <c r="DE78" s="419"/>
      <c r="DF78" s="419"/>
      <c r="DG78" s="419"/>
      <c r="DH78" s="419"/>
      <c r="DI78" s="419"/>
      <c r="DJ78" s="419"/>
      <c r="DK78" s="419"/>
    </row>
    <row r="79" spans="1:115" s="420" customFormat="1" ht="15" hidden="1">
      <c r="A79" s="423" t="s">
        <v>7</v>
      </c>
      <c r="B79" s="423">
        <v>2</v>
      </c>
      <c r="C79" s="418" t="s">
        <v>42</v>
      </c>
      <c r="D79" s="419">
        <v>2032</v>
      </c>
      <c r="E79" s="419">
        <v>2067</v>
      </c>
      <c r="F79" s="419">
        <v>2102</v>
      </c>
      <c r="G79" s="419">
        <v>2138</v>
      </c>
      <c r="H79" s="419">
        <v>2174</v>
      </c>
      <c r="I79" s="419">
        <v>2207</v>
      </c>
      <c r="J79" s="419">
        <v>2240</v>
      </c>
      <c r="K79" s="419">
        <v>2273</v>
      </c>
      <c r="L79" s="419">
        <v>2306</v>
      </c>
      <c r="M79" s="419">
        <v>2339</v>
      </c>
      <c r="N79" s="419">
        <v>2371</v>
      </c>
      <c r="O79" s="419">
        <v>2404</v>
      </c>
      <c r="P79" s="419">
        <v>2438</v>
      </c>
      <c r="Q79" s="419">
        <v>2471</v>
      </c>
      <c r="R79" s="419">
        <v>2505</v>
      </c>
      <c r="S79" s="419">
        <v>2540</v>
      </c>
      <c r="T79" s="419">
        <v>2574</v>
      </c>
      <c r="U79" s="419">
        <v>2609</v>
      </c>
      <c r="V79" s="419">
        <v>2644</v>
      </c>
      <c r="W79" s="419">
        <v>2678</v>
      </c>
      <c r="X79" s="419">
        <v>2713</v>
      </c>
      <c r="Y79" s="419">
        <v>2748</v>
      </c>
      <c r="Z79" s="419">
        <v>2782</v>
      </c>
      <c r="AA79" s="419">
        <v>2817</v>
      </c>
      <c r="AB79" s="419">
        <v>2851</v>
      </c>
      <c r="AC79" s="419">
        <v>2886</v>
      </c>
      <c r="AD79" s="419">
        <v>2919</v>
      </c>
      <c r="AE79" s="419">
        <v>2953</v>
      </c>
      <c r="AF79" s="419">
        <v>2986</v>
      </c>
      <c r="AG79" s="419">
        <v>3018</v>
      </c>
      <c r="AH79" s="419">
        <v>3048</v>
      </c>
      <c r="AI79" s="419">
        <v>3078</v>
      </c>
      <c r="AJ79" s="419">
        <v>3107</v>
      </c>
      <c r="AK79" s="419">
        <v>3136</v>
      </c>
      <c r="AL79" s="419">
        <v>3162</v>
      </c>
      <c r="AM79" s="419">
        <v>3186</v>
      </c>
      <c r="AN79" s="419">
        <v>3209</v>
      </c>
      <c r="AO79" s="419">
        <v>3231</v>
      </c>
      <c r="AP79" s="419">
        <v>3251</v>
      </c>
      <c r="AQ79" s="419">
        <v>3270</v>
      </c>
      <c r="AR79" s="419">
        <v>3288</v>
      </c>
      <c r="AS79" s="419">
        <v>3303</v>
      </c>
      <c r="AT79" s="419">
        <v>3316</v>
      </c>
      <c r="AU79" s="419">
        <v>3327</v>
      </c>
      <c r="AV79" s="419">
        <v>3336</v>
      </c>
      <c r="AW79" s="419">
        <v>3343</v>
      </c>
      <c r="AX79" s="419">
        <v>3347</v>
      </c>
      <c r="AY79" s="419">
        <v>3349</v>
      </c>
      <c r="AZ79" s="419">
        <v>3349</v>
      </c>
      <c r="BA79" s="419">
        <v>3347</v>
      </c>
      <c r="BB79" s="419">
        <v>3343</v>
      </c>
      <c r="BC79" s="419">
        <v>3335</v>
      </c>
      <c r="BD79" s="419">
        <v>3326</v>
      </c>
      <c r="BE79" s="419">
        <v>3314</v>
      </c>
      <c r="BF79" s="419">
        <v>3299</v>
      </c>
      <c r="BG79" s="419">
        <v>3282</v>
      </c>
      <c r="BH79" s="419">
        <v>3262</v>
      </c>
      <c r="BI79" s="419">
        <v>3240</v>
      </c>
      <c r="BJ79" s="419">
        <v>3216</v>
      </c>
      <c r="BK79" s="419">
        <v>3190</v>
      </c>
      <c r="BL79" s="419">
        <v>3162</v>
      </c>
      <c r="BM79" s="419">
        <v>3131</v>
      </c>
      <c r="BN79" s="419">
        <v>3099</v>
      </c>
      <c r="BO79" s="419">
        <v>3066</v>
      </c>
      <c r="BP79" s="419">
        <v>3031</v>
      </c>
      <c r="BQ79" s="419">
        <v>2994</v>
      </c>
      <c r="BR79" s="419">
        <v>2957</v>
      </c>
      <c r="BS79" s="419">
        <v>2920</v>
      </c>
      <c r="BT79" s="419">
        <v>2882</v>
      </c>
      <c r="BU79" s="419">
        <v>2846</v>
      </c>
      <c r="BV79" s="419">
        <v>2812</v>
      </c>
      <c r="BW79" s="419">
        <v>2782</v>
      </c>
      <c r="BX79" s="419">
        <v>2767</v>
      </c>
      <c r="BY79" s="419">
        <v>0</v>
      </c>
      <c r="BZ79" s="419">
        <v>0</v>
      </c>
      <c r="CA79" s="419">
        <v>0</v>
      </c>
      <c r="CB79" s="419">
        <v>0</v>
      </c>
      <c r="CC79" s="419">
        <v>0</v>
      </c>
      <c r="CD79" s="419">
        <v>0</v>
      </c>
      <c r="CE79" s="419">
        <v>0</v>
      </c>
      <c r="CF79" s="419">
        <v>0</v>
      </c>
      <c r="CG79" s="419">
        <v>0</v>
      </c>
      <c r="CH79" s="419">
        <v>0</v>
      </c>
      <c r="CI79" s="419">
        <v>0</v>
      </c>
      <c r="CJ79" s="419">
        <v>0</v>
      </c>
      <c r="CK79" s="419">
        <v>0</v>
      </c>
      <c r="CL79" s="419">
        <v>0</v>
      </c>
      <c r="CM79" s="419">
        <v>0</v>
      </c>
      <c r="CN79" s="419">
        <v>0</v>
      </c>
      <c r="CO79" s="419">
        <v>0</v>
      </c>
      <c r="CP79" s="419">
        <v>0</v>
      </c>
      <c r="CQ79" s="419">
        <v>0</v>
      </c>
      <c r="CR79" s="419">
        <v>0</v>
      </c>
      <c r="CS79" s="419">
        <v>0</v>
      </c>
      <c r="CT79" s="419"/>
      <c r="CU79" s="419"/>
      <c r="CV79" s="419"/>
      <c r="CW79" s="419"/>
      <c r="CX79" s="419"/>
      <c r="CY79" s="419"/>
      <c r="CZ79" s="419"/>
      <c r="DA79" s="419"/>
      <c r="DB79" s="419"/>
      <c r="DC79" s="419"/>
      <c r="DD79" s="419"/>
      <c r="DE79" s="419"/>
      <c r="DF79" s="419"/>
      <c r="DG79" s="419"/>
      <c r="DH79" s="419"/>
      <c r="DI79" s="419"/>
      <c r="DJ79" s="419"/>
      <c r="DK79" s="419"/>
    </row>
    <row r="80" spans="1:115" s="420" customFormat="1" ht="15" hidden="1">
      <c r="A80" s="423" t="s">
        <v>7</v>
      </c>
      <c r="B80" s="423">
        <v>2</v>
      </c>
      <c r="C80" s="418" t="s">
        <v>43</v>
      </c>
      <c r="D80" s="419">
        <v>2104</v>
      </c>
      <c r="E80" s="419">
        <v>2140</v>
      </c>
      <c r="F80" s="419">
        <v>2176</v>
      </c>
      <c r="G80" s="419">
        <v>2213</v>
      </c>
      <c r="H80" s="419">
        <v>2251</v>
      </c>
      <c r="I80" s="419">
        <v>2285</v>
      </c>
      <c r="J80" s="419">
        <v>2319</v>
      </c>
      <c r="K80" s="419">
        <v>2353</v>
      </c>
      <c r="L80" s="419">
        <v>2386</v>
      </c>
      <c r="M80" s="419">
        <v>2420</v>
      </c>
      <c r="N80" s="419">
        <v>2454</v>
      </c>
      <c r="O80" s="419">
        <v>2488</v>
      </c>
      <c r="P80" s="419">
        <v>2522</v>
      </c>
      <c r="Q80" s="419">
        <v>2557</v>
      </c>
      <c r="R80" s="419">
        <v>2591</v>
      </c>
      <c r="S80" s="419">
        <v>2627</v>
      </c>
      <c r="T80" s="419">
        <v>2662</v>
      </c>
      <c r="U80" s="419">
        <v>2698</v>
      </c>
      <c r="V80" s="419">
        <v>2733</v>
      </c>
      <c r="W80" s="419">
        <v>2768</v>
      </c>
      <c r="X80" s="419">
        <v>2804</v>
      </c>
      <c r="Y80" s="419">
        <v>2839</v>
      </c>
      <c r="Z80" s="419">
        <v>2875</v>
      </c>
      <c r="AA80" s="419">
        <v>2910</v>
      </c>
      <c r="AB80" s="419">
        <v>2944</v>
      </c>
      <c r="AC80" s="419">
        <v>2979</v>
      </c>
      <c r="AD80" s="419">
        <v>3013</v>
      </c>
      <c r="AE80" s="419">
        <v>3047</v>
      </c>
      <c r="AF80" s="419">
        <v>3079</v>
      </c>
      <c r="AG80" s="419">
        <v>3111</v>
      </c>
      <c r="AH80" s="419">
        <v>3141</v>
      </c>
      <c r="AI80" s="419">
        <v>3171</v>
      </c>
      <c r="AJ80" s="419">
        <v>3200</v>
      </c>
      <c r="AK80" s="419">
        <v>3226</v>
      </c>
      <c r="AL80" s="419">
        <v>3251</v>
      </c>
      <c r="AM80" s="419">
        <v>3275</v>
      </c>
      <c r="AN80" s="419">
        <v>3297</v>
      </c>
      <c r="AO80" s="419">
        <v>3317</v>
      </c>
      <c r="AP80" s="419">
        <v>3337</v>
      </c>
      <c r="AQ80" s="419">
        <v>3355</v>
      </c>
      <c r="AR80" s="419">
        <v>3370</v>
      </c>
      <c r="AS80" s="419">
        <v>3384</v>
      </c>
      <c r="AT80" s="419">
        <v>3395</v>
      </c>
      <c r="AU80" s="419">
        <v>3404</v>
      </c>
      <c r="AV80" s="419">
        <v>3411</v>
      </c>
      <c r="AW80" s="419">
        <v>3415</v>
      </c>
      <c r="AX80" s="419">
        <v>3418</v>
      </c>
      <c r="AY80" s="419">
        <v>3418</v>
      </c>
      <c r="AZ80" s="419">
        <v>3416</v>
      </c>
      <c r="BA80" s="419">
        <v>3411</v>
      </c>
      <c r="BB80" s="419">
        <v>3404</v>
      </c>
      <c r="BC80" s="419">
        <v>3394</v>
      </c>
      <c r="BD80" s="419">
        <v>3381</v>
      </c>
      <c r="BE80" s="419">
        <v>3366</v>
      </c>
      <c r="BF80" s="419">
        <v>3349</v>
      </c>
      <c r="BG80" s="419">
        <v>3329</v>
      </c>
      <c r="BH80" s="419">
        <v>3306</v>
      </c>
      <c r="BI80" s="419">
        <v>3282</v>
      </c>
      <c r="BJ80" s="419">
        <v>3255</v>
      </c>
      <c r="BK80" s="419">
        <v>3226</v>
      </c>
      <c r="BL80" s="419">
        <v>3195</v>
      </c>
      <c r="BM80" s="419">
        <v>3163</v>
      </c>
      <c r="BN80" s="419">
        <v>3128</v>
      </c>
      <c r="BO80" s="419">
        <v>3093</v>
      </c>
      <c r="BP80" s="419">
        <v>3056</v>
      </c>
      <c r="BQ80" s="419">
        <v>3018</v>
      </c>
      <c r="BR80" s="419">
        <v>2979</v>
      </c>
      <c r="BS80" s="419">
        <v>2941</v>
      </c>
      <c r="BT80" s="419">
        <v>2904</v>
      </c>
      <c r="BU80" s="419">
        <v>2869</v>
      </c>
      <c r="BV80" s="419">
        <v>2839</v>
      </c>
      <c r="BW80" s="419">
        <v>2823</v>
      </c>
      <c r="BX80" s="419">
        <v>0</v>
      </c>
      <c r="BY80" s="419">
        <v>0</v>
      </c>
      <c r="BZ80" s="419">
        <v>0</v>
      </c>
      <c r="CA80" s="419">
        <v>0</v>
      </c>
      <c r="CB80" s="419">
        <v>0</v>
      </c>
      <c r="CC80" s="419">
        <v>0</v>
      </c>
      <c r="CD80" s="419">
        <v>0</v>
      </c>
      <c r="CE80" s="419">
        <v>0</v>
      </c>
      <c r="CF80" s="419">
        <v>0</v>
      </c>
      <c r="CG80" s="419">
        <v>0</v>
      </c>
      <c r="CH80" s="419">
        <v>0</v>
      </c>
      <c r="CI80" s="419">
        <v>0</v>
      </c>
      <c r="CJ80" s="419">
        <v>0</v>
      </c>
      <c r="CK80" s="419">
        <v>0</v>
      </c>
      <c r="CL80" s="419">
        <v>0</v>
      </c>
      <c r="CM80" s="419">
        <v>0</v>
      </c>
      <c r="CN80" s="419">
        <v>0</v>
      </c>
      <c r="CO80" s="419">
        <v>0</v>
      </c>
      <c r="CP80" s="419">
        <v>0</v>
      </c>
      <c r="CQ80" s="419">
        <v>0</v>
      </c>
      <c r="CR80" s="419">
        <v>0</v>
      </c>
      <c r="CS80" s="419">
        <v>0</v>
      </c>
      <c r="CT80" s="419"/>
      <c r="CU80" s="419"/>
      <c r="CV80" s="419"/>
      <c r="CW80" s="419"/>
      <c r="CX80" s="419"/>
      <c r="CY80" s="419"/>
      <c r="CZ80" s="419"/>
      <c r="DA80" s="419"/>
      <c r="DB80" s="419"/>
      <c r="DC80" s="419"/>
      <c r="DD80" s="419"/>
      <c r="DE80" s="419"/>
      <c r="DF80" s="419"/>
      <c r="DG80" s="419"/>
      <c r="DH80" s="419"/>
      <c r="DI80" s="419"/>
      <c r="DJ80" s="419"/>
      <c r="DK80" s="419"/>
    </row>
    <row r="81" spans="1:115" s="420" customFormat="1" ht="15" hidden="1">
      <c r="A81" s="423" t="s">
        <v>7</v>
      </c>
      <c r="B81" s="423">
        <v>2</v>
      </c>
      <c r="C81" s="418" t="s">
        <v>44</v>
      </c>
      <c r="D81" s="419">
        <v>2178</v>
      </c>
      <c r="E81" s="419">
        <v>2215</v>
      </c>
      <c r="F81" s="419">
        <v>2253</v>
      </c>
      <c r="G81" s="419">
        <v>2291</v>
      </c>
      <c r="H81" s="419">
        <v>2330</v>
      </c>
      <c r="I81" s="419">
        <v>2365</v>
      </c>
      <c r="J81" s="419">
        <v>2400</v>
      </c>
      <c r="K81" s="419">
        <v>2434</v>
      </c>
      <c r="L81" s="419">
        <v>2469</v>
      </c>
      <c r="M81" s="419">
        <v>2504</v>
      </c>
      <c r="N81" s="419">
        <v>2538</v>
      </c>
      <c r="O81" s="419">
        <v>2573</v>
      </c>
      <c r="P81" s="419">
        <v>2609</v>
      </c>
      <c r="Q81" s="419">
        <v>2644</v>
      </c>
      <c r="R81" s="419">
        <v>2680</v>
      </c>
      <c r="S81" s="419">
        <v>2716</v>
      </c>
      <c r="T81" s="419">
        <v>2753</v>
      </c>
      <c r="U81" s="419">
        <v>2789</v>
      </c>
      <c r="V81" s="419">
        <v>2825</v>
      </c>
      <c r="W81" s="419">
        <v>2861</v>
      </c>
      <c r="X81" s="419">
        <v>2897</v>
      </c>
      <c r="Y81" s="419">
        <v>2934</v>
      </c>
      <c r="Z81" s="419">
        <v>2969</v>
      </c>
      <c r="AA81" s="419">
        <v>3005</v>
      </c>
      <c r="AB81" s="419">
        <v>3040</v>
      </c>
      <c r="AC81" s="419">
        <v>3075</v>
      </c>
      <c r="AD81" s="419">
        <v>3110</v>
      </c>
      <c r="AE81" s="419">
        <v>3142</v>
      </c>
      <c r="AF81" s="419">
        <v>3174</v>
      </c>
      <c r="AG81" s="419">
        <v>3205</v>
      </c>
      <c r="AH81" s="419">
        <v>3236</v>
      </c>
      <c r="AI81" s="419">
        <v>3265</v>
      </c>
      <c r="AJ81" s="419">
        <v>3292</v>
      </c>
      <c r="AK81" s="419">
        <v>3318</v>
      </c>
      <c r="AL81" s="419">
        <v>3342</v>
      </c>
      <c r="AM81" s="419">
        <v>3364</v>
      </c>
      <c r="AN81" s="419">
        <v>3385</v>
      </c>
      <c r="AO81" s="419">
        <v>3405</v>
      </c>
      <c r="AP81" s="419">
        <v>3423</v>
      </c>
      <c r="AQ81" s="419">
        <v>3439</v>
      </c>
      <c r="AR81" s="419">
        <v>3453</v>
      </c>
      <c r="AS81" s="419">
        <v>3464</v>
      </c>
      <c r="AT81" s="419">
        <v>3474</v>
      </c>
      <c r="AU81" s="419">
        <v>3481</v>
      </c>
      <c r="AV81" s="419">
        <v>3485</v>
      </c>
      <c r="AW81" s="419">
        <v>3488</v>
      </c>
      <c r="AX81" s="419">
        <v>3488</v>
      </c>
      <c r="AY81" s="419">
        <v>3485</v>
      </c>
      <c r="AZ81" s="419">
        <v>3480</v>
      </c>
      <c r="BA81" s="419">
        <v>3473</v>
      </c>
      <c r="BB81" s="419">
        <v>3463</v>
      </c>
      <c r="BC81" s="419">
        <v>3450</v>
      </c>
      <c r="BD81" s="419">
        <v>3435</v>
      </c>
      <c r="BE81" s="419">
        <v>3417</v>
      </c>
      <c r="BF81" s="419">
        <v>3397</v>
      </c>
      <c r="BG81" s="419">
        <v>3374</v>
      </c>
      <c r="BH81" s="419">
        <v>3349</v>
      </c>
      <c r="BI81" s="419">
        <v>3321</v>
      </c>
      <c r="BJ81" s="419">
        <v>3292</v>
      </c>
      <c r="BK81" s="419">
        <v>3260</v>
      </c>
      <c r="BL81" s="419">
        <v>3227</v>
      </c>
      <c r="BM81" s="419">
        <v>3192</v>
      </c>
      <c r="BN81" s="419">
        <v>3155</v>
      </c>
      <c r="BO81" s="419">
        <v>3118</v>
      </c>
      <c r="BP81" s="419">
        <v>3079</v>
      </c>
      <c r="BQ81" s="419">
        <v>3040</v>
      </c>
      <c r="BR81" s="419">
        <v>3001</v>
      </c>
      <c r="BS81" s="419">
        <v>2964</v>
      </c>
      <c r="BT81" s="419">
        <v>2927</v>
      </c>
      <c r="BU81" s="419">
        <v>2896</v>
      </c>
      <c r="BV81" s="419">
        <v>2880</v>
      </c>
      <c r="BW81" s="419">
        <v>0</v>
      </c>
      <c r="BX81" s="419">
        <v>0</v>
      </c>
      <c r="BY81" s="419">
        <v>0</v>
      </c>
      <c r="BZ81" s="419">
        <v>0</v>
      </c>
      <c r="CA81" s="419">
        <v>0</v>
      </c>
      <c r="CB81" s="419">
        <v>0</v>
      </c>
      <c r="CC81" s="419">
        <v>0</v>
      </c>
      <c r="CD81" s="419">
        <v>0</v>
      </c>
      <c r="CE81" s="419">
        <v>0</v>
      </c>
      <c r="CF81" s="419">
        <v>0</v>
      </c>
      <c r="CG81" s="419">
        <v>0</v>
      </c>
      <c r="CH81" s="419">
        <v>0</v>
      </c>
      <c r="CI81" s="419">
        <v>0</v>
      </c>
      <c r="CJ81" s="419">
        <v>0</v>
      </c>
      <c r="CK81" s="419">
        <v>0</v>
      </c>
      <c r="CL81" s="419">
        <v>0</v>
      </c>
      <c r="CM81" s="419">
        <v>0</v>
      </c>
      <c r="CN81" s="419">
        <v>0</v>
      </c>
      <c r="CO81" s="419">
        <v>0</v>
      </c>
      <c r="CP81" s="419">
        <v>0</v>
      </c>
      <c r="CQ81" s="419">
        <v>0</v>
      </c>
      <c r="CR81" s="419">
        <v>0</v>
      </c>
      <c r="CS81" s="419">
        <v>0</v>
      </c>
      <c r="CT81" s="419"/>
      <c r="CU81" s="419"/>
      <c r="CV81" s="419"/>
      <c r="CW81" s="419"/>
      <c r="CX81" s="419"/>
      <c r="CY81" s="419"/>
      <c r="CZ81" s="419"/>
      <c r="DA81" s="419"/>
      <c r="DB81" s="419"/>
      <c r="DC81" s="419"/>
      <c r="DD81" s="419"/>
      <c r="DE81" s="419"/>
      <c r="DF81" s="419"/>
      <c r="DG81" s="419"/>
      <c r="DH81" s="419"/>
      <c r="DI81" s="419"/>
      <c r="DJ81" s="419"/>
      <c r="DK81" s="419"/>
    </row>
    <row r="82" spans="1:115" s="420" customFormat="1" ht="15" hidden="1">
      <c r="A82" s="423" t="s">
        <v>7</v>
      </c>
      <c r="B82" s="423">
        <v>2</v>
      </c>
      <c r="C82" s="418" t="s">
        <v>45</v>
      </c>
      <c r="D82" s="419">
        <v>2255</v>
      </c>
      <c r="E82" s="419">
        <v>2293</v>
      </c>
      <c r="F82" s="419">
        <v>2332</v>
      </c>
      <c r="G82" s="419">
        <v>2372</v>
      </c>
      <c r="H82" s="419">
        <v>2412</v>
      </c>
      <c r="I82" s="419">
        <v>2448</v>
      </c>
      <c r="J82" s="419">
        <v>2484</v>
      </c>
      <c r="K82" s="419">
        <v>2519</v>
      </c>
      <c r="L82" s="419">
        <v>2555</v>
      </c>
      <c r="M82" s="419">
        <v>2590</v>
      </c>
      <c r="N82" s="419">
        <v>2626</v>
      </c>
      <c r="O82" s="419">
        <v>2662</v>
      </c>
      <c r="P82" s="419">
        <v>2698</v>
      </c>
      <c r="Q82" s="419">
        <v>2735</v>
      </c>
      <c r="R82" s="419">
        <v>2772</v>
      </c>
      <c r="S82" s="419">
        <v>2809</v>
      </c>
      <c r="T82" s="419">
        <v>2846</v>
      </c>
      <c r="U82" s="419">
        <v>2882</v>
      </c>
      <c r="V82" s="419">
        <v>2919</v>
      </c>
      <c r="W82" s="419">
        <v>2957</v>
      </c>
      <c r="X82" s="419">
        <v>2994</v>
      </c>
      <c r="Y82" s="419">
        <v>3030</v>
      </c>
      <c r="Z82" s="419">
        <v>3066</v>
      </c>
      <c r="AA82" s="419">
        <v>3102</v>
      </c>
      <c r="AB82" s="419">
        <v>3138</v>
      </c>
      <c r="AC82" s="419">
        <v>3173</v>
      </c>
      <c r="AD82" s="419">
        <v>3206</v>
      </c>
      <c r="AE82" s="419">
        <v>3239</v>
      </c>
      <c r="AF82" s="419">
        <v>3271</v>
      </c>
      <c r="AG82" s="419">
        <v>3302</v>
      </c>
      <c r="AH82" s="419">
        <v>3332</v>
      </c>
      <c r="AI82" s="419">
        <v>3359</v>
      </c>
      <c r="AJ82" s="419">
        <v>3386</v>
      </c>
      <c r="AK82" s="419">
        <v>3410</v>
      </c>
      <c r="AL82" s="419">
        <v>3433</v>
      </c>
      <c r="AM82" s="419">
        <v>3454</v>
      </c>
      <c r="AN82" s="419">
        <v>3475</v>
      </c>
      <c r="AO82" s="419">
        <v>3493</v>
      </c>
      <c r="AP82" s="419">
        <v>3510</v>
      </c>
      <c r="AQ82" s="419">
        <v>3524</v>
      </c>
      <c r="AR82" s="419">
        <v>3535</v>
      </c>
      <c r="AS82" s="419">
        <v>3545</v>
      </c>
      <c r="AT82" s="419">
        <v>3552</v>
      </c>
      <c r="AU82" s="419">
        <v>3556</v>
      </c>
      <c r="AV82" s="419">
        <v>3559</v>
      </c>
      <c r="AW82" s="419">
        <v>3559</v>
      </c>
      <c r="AX82" s="419">
        <v>3556</v>
      </c>
      <c r="AY82" s="419">
        <v>3551</v>
      </c>
      <c r="AZ82" s="419">
        <v>3544</v>
      </c>
      <c r="BA82" s="419">
        <v>3534</v>
      </c>
      <c r="BB82" s="419">
        <v>3521</v>
      </c>
      <c r="BC82" s="419">
        <v>3505</v>
      </c>
      <c r="BD82" s="419">
        <v>3487</v>
      </c>
      <c r="BE82" s="419">
        <v>3466</v>
      </c>
      <c r="BF82" s="419">
        <v>3443</v>
      </c>
      <c r="BG82" s="419">
        <v>3417</v>
      </c>
      <c r="BH82" s="419">
        <v>3389</v>
      </c>
      <c r="BI82" s="419">
        <v>3359</v>
      </c>
      <c r="BJ82" s="419">
        <v>3327</v>
      </c>
      <c r="BK82" s="419">
        <v>3293</v>
      </c>
      <c r="BL82" s="419">
        <v>3257</v>
      </c>
      <c r="BM82" s="419">
        <v>3220</v>
      </c>
      <c r="BN82" s="419">
        <v>3181</v>
      </c>
      <c r="BO82" s="419">
        <v>3142</v>
      </c>
      <c r="BP82" s="419">
        <v>3102</v>
      </c>
      <c r="BQ82" s="419">
        <v>3062</v>
      </c>
      <c r="BR82" s="419">
        <v>3024</v>
      </c>
      <c r="BS82" s="419">
        <v>2987</v>
      </c>
      <c r="BT82" s="419">
        <v>2955</v>
      </c>
      <c r="BU82" s="419">
        <v>2939</v>
      </c>
      <c r="BV82" s="419">
        <v>0</v>
      </c>
      <c r="BW82" s="419">
        <v>0</v>
      </c>
      <c r="BX82" s="419">
        <v>0</v>
      </c>
      <c r="BY82" s="419">
        <v>0</v>
      </c>
      <c r="BZ82" s="419">
        <v>0</v>
      </c>
      <c r="CA82" s="419">
        <v>0</v>
      </c>
      <c r="CB82" s="419">
        <v>0</v>
      </c>
      <c r="CC82" s="419">
        <v>0</v>
      </c>
      <c r="CD82" s="419">
        <v>0</v>
      </c>
      <c r="CE82" s="419">
        <v>0</v>
      </c>
      <c r="CF82" s="419">
        <v>0</v>
      </c>
      <c r="CG82" s="419">
        <v>0</v>
      </c>
      <c r="CH82" s="419">
        <v>0</v>
      </c>
      <c r="CI82" s="419">
        <v>0</v>
      </c>
      <c r="CJ82" s="419">
        <v>0</v>
      </c>
      <c r="CK82" s="419">
        <v>0</v>
      </c>
      <c r="CL82" s="419">
        <v>0</v>
      </c>
      <c r="CM82" s="419">
        <v>0</v>
      </c>
      <c r="CN82" s="419">
        <v>0</v>
      </c>
      <c r="CO82" s="419">
        <v>0</v>
      </c>
      <c r="CP82" s="419">
        <v>0</v>
      </c>
      <c r="CQ82" s="419">
        <v>0</v>
      </c>
      <c r="CR82" s="419">
        <v>0</v>
      </c>
      <c r="CS82" s="419">
        <v>0</v>
      </c>
      <c r="CT82" s="419"/>
      <c r="CU82" s="419"/>
      <c r="CV82" s="419"/>
      <c r="CW82" s="419"/>
      <c r="CX82" s="419"/>
      <c r="CY82" s="419"/>
      <c r="CZ82" s="419"/>
      <c r="DA82" s="419"/>
      <c r="DB82" s="419"/>
      <c r="DC82" s="419"/>
      <c r="DD82" s="419"/>
      <c r="DE82" s="419"/>
      <c r="DF82" s="419"/>
      <c r="DG82" s="419"/>
      <c r="DH82" s="419"/>
      <c r="DI82" s="419"/>
      <c r="DJ82" s="419"/>
      <c r="DK82" s="419"/>
    </row>
    <row r="83" spans="1:115" s="420" customFormat="1" ht="15" hidden="1">
      <c r="A83" s="423" t="s">
        <v>7</v>
      </c>
      <c r="B83" s="423">
        <v>2</v>
      </c>
      <c r="C83" s="418" t="s">
        <v>46</v>
      </c>
      <c r="D83" s="419">
        <v>2334</v>
      </c>
      <c r="E83" s="419">
        <v>2374</v>
      </c>
      <c r="F83" s="419">
        <v>2414</v>
      </c>
      <c r="G83" s="419">
        <v>2455</v>
      </c>
      <c r="H83" s="419">
        <v>2497</v>
      </c>
      <c r="I83" s="419">
        <v>2533</v>
      </c>
      <c r="J83" s="419">
        <v>2570</v>
      </c>
      <c r="K83" s="419">
        <v>2606</v>
      </c>
      <c r="L83" s="419">
        <v>2643</v>
      </c>
      <c r="M83" s="419">
        <v>2680</v>
      </c>
      <c r="N83" s="419">
        <v>2716</v>
      </c>
      <c r="O83" s="419">
        <v>2754</v>
      </c>
      <c r="P83" s="419">
        <v>2791</v>
      </c>
      <c r="Q83" s="419">
        <v>2829</v>
      </c>
      <c r="R83" s="419">
        <v>2867</v>
      </c>
      <c r="S83" s="419">
        <v>2904</v>
      </c>
      <c r="T83" s="419">
        <v>2941</v>
      </c>
      <c r="U83" s="419">
        <v>2979</v>
      </c>
      <c r="V83" s="419">
        <v>3017</v>
      </c>
      <c r="W83" s="419">
        <v>3055</v>
      </c>
      <c r="X83" s="419">
        <v>3092</v>
      </c>
      <c r="Y83" s="419">
        <v>3129</v>
      </c>
      <c r="Z83" s="419">
        <v>3165</v>
      </c>
      <c r="AA83" s="419">
        <v>3202</v>
      </c>
      <c r="AB83" s="419">
        <v>3238</v>
      </c>
      <c r="AC83" s="419">
        <v>3272</v>
      </c>
      <c r="AD83" s="419">
        <v>3305</v>
      </c>
      <c r="AE83" s="419">
        <v>3338</v>
      </c>
      <c r="AF83" s="419">
        <v>3369</v>
      </c>
      <c r="AG83" s="419">
        <v>3400</v>
      </c>
      <c r="AH83" s="419">
        <v>3428</v>
      </c>
      <c r="AI83" s="419">
        <v>3455</v>
      </c>
      <c r="AJ83" s="419">
        <v>3480</v>
      </c>
      <c r="AK83" s="419">
        <v>3503</v>
      </c>
      <c r="AL83" s="419">
        <v>3525</v>
      </c>
      <c r="AM83" s="419">
        <v>3546</v>
      </c>
      <c r="AN83" s="419">
        <v>3565</v>
      </c>
      <c r="AO83" s="419">
        <v>3581</v>
      </c>
      <c r="AP83" s="419">
        <v>3596</v>
      </c>
      <c r="AQ83" s="419">
        <v>3608</v>
      </c>
      <c r="AR83" s="419">
        <v>3617</v>
      </c>
      <c r="AS83" s="419">
        <v>3624</v>
      </c>
      <c r="AT83" s="419">
        <v>3629</v>
      </c>
      <c r="AU83" s="419">
        <v>3632</v>
      </c>
      <c r="AV83" s="419">
        <v>3632</v>
      </c>
      <c r="AW83" s="419">
        <v>3629</v>
      </c>
      <c r="AX83" s="419">
        <v>3624</v>
      </c>
      <c r="AY83" s="419">
        <v>3616</v>
      </c>
      <c r="AZ83" s="419">
        <v>3606</v>
      </c>
      <c r="BA83" s="419">
        <v>3593</v>
      </c>
      <c r="BB83" s="419">
        <v>3577</v>
      </c>
      <c r="BC83" s="419">
        <v>3558</v>
      </c>
      <c r="BD83" s="419">
        <v>3537</v>
      </c>
      <c r="BE83" s="419">
        <v>3513</v>
      </c>
      <c r="BF83" s="419">
        <v>3487</v>
      </c>
      <c r="BG83" s="419">
        <v>3458</v>
      </c>
      <c r="BH83" s="419">
        <v>3427</v>
      </c>
      <c r="BI83" s="419">
        <v>3395</v>
      </c>
      <c r="BJ83" s="419">
        <v>3360</v>
      </c>
      <c r="BK83" s="419">
        <v>3323</v>
      </c>
      <c r="BL83" s="419">
        <v>3285</v>
      </c>
      <c r="BM83" s="419">
        <v>3246</v>
      </c>
      <c r="BN83" s="419">
        <v>3206</v>
      </c>
      <c r="BO83" s="419">
        <v>3165</v>
      </c>
      <c r="BP83" s="419">
        <v>3124</v>
      </c>
      <c r="BQ83" s="419">
        <v>3086</v>
      </c>
      <c r="BR83" s="419">
        <v>3048</v>
      </c>
      <c r="BS83" s="419">
        <v>3016</v>
      </c>
      <c r="BT83" s="419">
        <v>2999</v>
      </c>
      <c r="BU83" s="419">
        <v>0</v>
      </c>
      <c r="BV83" s="419">
        <v>0</v>
      </c>
      <c r="BW83" s="419">
        <v>0</v>
      </c>
      <c r="BX83" s="419">
        <v>0</v>
      </c>
      <c r="BY83" s="419">
        <v>0</v>
      </c>
      <c r="BZ83" s="419">
        <v>0</v>
      </c>
      <c r="CA83" s="419">
        <v>0</v>
      </c>
      <c r="CB83" s="419">
        <v>0</v>
      </c>
      <c r="CC83" s="419">
        <v>0</v>
      </c>
      <c r="CD83" s="419">
        <v>0</v>
      </c>
      <c r="CE83" s="419">
        <v>0</v>
      </c>
      <c r="CF83" s="419">
        <v>0</v>
      </c>
      <c r="CG83" s="419">
        <v>0</v>
      </c>
      <c r="CH83" s="419">
        <v>0</v>
      </c>
      <c r="CI83" s="419">
        <v>0</v>
      </c>
      <c r="CJ83" s="419">
        <v>0</v>
      </c>
      <c r="CK83" s="419">
        <v>0</v>
      </c>
      <c r="CL83" s="419">
        <v>0</v>
      </c>
      <c r="CM83" s="419">
        <v>0</v>
      </c>
      <c r="CN83" s="419">
        <v>0</v>
      </c>
      <c r="CO83" s="419">
        <v>0</v>
      </c>
      <c r="CP83" s="419">
        <v>0</v>
      </c>
      <c r="CQ83" s="419">
        <v>0</v>
      </c>
      <c r="CR83" s="419">
        <v>0</v>
      </c>
      <c r="CS83" s="419">
        <v>0</v>
      </c>
      <c r="CT83" s="419"/>
      <c r="CU83" s="419"/>
      <c r="CV83" s="419"/>
      <c r="CW83" s="419"/>
      <c r="CX83" s="419"/>
      <c r="CY83" s="419"/>
      <c r="CZ83" s="419"/>
      <c r="DA83" s="419"/>
      <c r="DB83" s="419"/>
      <c r="DC83" s="419"/>
      <c r="DD83" s="419"/>
      <c r="DE83" s="419"/>
      <c r="DF83" s="419"/>
      <c r="DG83" s="419"/>
      <c r="DH83" s="419"/>
      <c r="DI83" s="419"/>
      <c r="DJ83" s="419"/>
      <c r="DK83" s="419"/>
    </row>
    <row r="84" spans="1:115" s="420" customFormat="1" ht="15" hidden="1">
      <c r="A84" s="423" t="s">
        <v>7</v>
      </c>
      <c r="B84" s="423">
        <v>2</v>
      </c>
      <c r="C84" s="418" t="s">
        <v>47</v>
      </c>
      <c r="D84" s="419">
        <v>2416</v>
      </c>
      <c r="E84" s="419">
        <v>2457</v>
      </c>
      <c r="F84" s="419">
        <v>2499</v>
      </c>
      <c r="G84" s="419">
        <v>2541</v>
      </c>
      <c r="H84" s="419">
        <v>2584</v>
      </c>
      <c r="I84" s="419">
        <v>2621</v>
      </c>
      <c r="J84" s="419">
        <v>2659</v>
      </c>
      <c r="K84" s="419">
        <v>2696</v>
      </c>
      <c r="L84" s="419">
        <v>2734</v>
      </c>
      <c r="M84" s="419">
        <v>2772</v>
      </c>
      <c r="N84" s="419">
        <v>2810</v>
      </c>
      <c r="O84" s="419">
        <v>2848</v>
      </c>
      <c r="P84" s="419">
        <v>2886</v>
      </c>
      <c r="Q84" s="419">
        <v>2925</v>
      </c>
      <c r="R84" s="419">
        <v>2963</v>
      </c>
      <c r="S84" s="419">
        <v>3001</v>
      </c>
      <c r="T84" s="419">
        <v>3040</v>
      </c>
      <c r="U84" s="419">
        <v>3079</v>
      </c>
      <c r="V84" s="419">
        <v>3117</v>
      </c>
      <c r="W84" s="419">
        <v>3155</v>
      </c>
      <c r="X84" s="419">
        <v>3193</v>
      </c>
      <c r="Y84" s="419">
        <v>3230</v>
      </c>
      <c r="Z84" s="419">
        <v>3267</v>
      </c>
      <c r="AA84" s="419">
        <v>3304</v>
      </c>
      <c r="AB84" s="419">
        <v>3339</v>
      </c>
      <c r="AC84" s="419">
        <v>3373</v>
      </c>
      <c r="AD84" s="419">
        <v>3406</v>
      </c>
      <c r="AE84" s="419">
        <v>3438</v>
      </c>
      <c r="AF84" s="419">
        <v>3469</v>
      </c>
      <c r="AG84" s="419">
        <v>3498</v>
      </c>
      <c r="AH84" s="419">
        <v>3525</v>
      </c>
      <c r="AI84" s="419">
        <v>3551</v>
      </c>
      <c r="AJ84" s="419">
        <v>3575</v>
      </c>
      <c r="AK84" s="419">
        <v>3597</v>
      </c>
      <c r="AL84" s="419">
        <v>3618</v>
      </c>
      <c r="AM84" s="419">
        <v>3638</v>
      </c>
      <c r="AN84" s="419">
        <v>3654</v>
      </c>
      <c r="AO84" s="419">
        <v>3669</v>
      </c>
      <c r="AP84" s="419">
        <v>3681</v>
      </c>
      <c r="AQ84" s="419">
        <v>3691</v>
      </c>
      <c r="AR84" s="419">
        <v>3698</v>
      </c>
      <c r="AS84" s="419">
        <v>3703</v>
      </c>
      <c r="AT84" s="419">
        <v>3706</v>
      </c>
      <c r="AU84" s="419">
        <v>3706</v>
      </c>
      <c r="AV84" s="419">
        <v>3703</v>
      </c>
      <c r="AW84" s="419">
        <v>3698</v>
      </c>
      <c r="AX84" s="419">
        <v>3690</v>
      </c>
      <c r="AY84" s="419">
        <v>3679</v>
      </c>
      <c r="AZ84" s="419">
        <v>3666</v>
      </c>
      <c r="BA84" s="419">
        <v>3650</v>
      </c>
      <c r="BB84" s="419">
        <v>3631</v>
      </c>
      <c r="BC84" s="419">
        <v>3609</v>
      </c>
      <c r="BD84" s="419">
        <v>3585</v>
      </c>
      <c r="BE84" s="419">
        <v>3558</v>
      </c>
      <c r="BF84" s="419">
        <v>3529</v>
      </c>
      <c r="BG84" s="419">
        <v>3497</v>
      </c>
      <c r="BH84" s="419">
        <v>3464</v>
      </c>
      <c r="BI84" s="419">
        <v>3428</v>
      </c>
      <c r="BJ84" s="419">
        <v>3391</v>
      </c>
      <c r="BK84" s="419">
        <v>3352</v>
      </c>
      <c r="BL84" s="419">
        <v>3312</v>
      </c>
      <c r="BM84" s="419">
        <v>3271</v>
      </c>
      <c r="BN84" s="419">
        <v>3229</v>
      </c>
      <c r="BO84" s="419">
        <v>3188</v>
      </c>
      <c r="BP84" s="419">
        <v>3148</v>
      </c>
      <c r="BQ84" s="419">
        <v>3110</v>
      </c>
      <c r="BR84" s="419">
        <v>3077</v>
      </c>
      <c r="BS84" s="419">
        <v>3060</v>
      </c>
      <c r="BT84" s="419">
        <v>0</v>
      </c>
      <c r="BU84" s="419">
        <v>0</v>
      </c>
      <c r="BV84" s="419">
        <v>0</v>
      </c>
      <c r="BW84" s="419">
        <v>0</v>
      </c>
      <c r="BX84" s="419">
        <v>0</v>
      </c>
      <c r="BY84" s="419">
        <v>0</v>
      </c>
      <c r="BZ84" s="419">
        <v>0</v>
      </c>
      <c r="CA84" s="419">
        <v>0</v>
      </c>
      <c r="CB84" s="419">
        <v>0</v>
      </c>
      <c r="CC84" s="419">
        <v>0</v>
      </c>
      <c r="CD84" s="419">
        <v>0</v>
      </c>
      <c r="CE84" s="419">
        <v>0</v>
      </c>
      <c r="CF84" s="419">
        <v>0</v>
      </c>
      <c r="CG84" s="419">
        <v>0</v>
      </c>
      <c r="CH84" s="419">
        <v>0</v>
      </c>
      <c r="CI84" s="419">
        <v>0</v>
      </c>
      <c r="CJ84" s="419">
        <v>0</v>
      </c>
      <c r="CK84" s="419">
        <v>0</v>
      </c>
      <c r="CL84" s="419">
        <v>0</v>
      </c>
      <c r="CM84" s="419">
        <v>0</v>
      </c>
      <c r="CN84" s="419">
        <v>0</v>
      </c>
      <c r="CO84" s="419">
        <v>0</v>
      </c>
      <c r="CP84" s="419">
        <v>0</v>
      </c>
      <c r="CQ84" s="419">
        <v>0</v>
      </c>
      <c r="CR84" s="419">
        <v>0</v>
      </c>
      <c r="CS84" s="419">
        <v>0</v>
      </c>
      <c r="CT84" s="419"/>
      <c r="CU84" s="419"/>
      <c r="CV84" s="419"/>
      <c r="CW84" s="419"/>
      <c r="CX84" s="419"/>
      <c r="CY84" s="419"/>
      <c r="CZ84" s="419"/>
      <c r="DA84" s="419"/>
      <c r="DB84" s="419"/>
      <c r="DC84" s="419"/>
      <c r="DD84" s="419"/>
      <c r="DE84" s="419"/>
      <c r="DF84" s="419"/>
      <c r="DG84" s="419"/>
      <c r="DH84" s="419"/>
      <c r="DI84" s="419"/>
      <c r="DJ84" s="419"/>
      <c r="DK84" s="419"/>
    </row>
    <row r="85" spans="1:115" s="420" customFormat="1" ht="15" hidden="1">
      <c r="A85" s="423" t="s">
        <v>7</v>
      </c>
      <c r="B85" s="423">
        <v>2</v>
      </c>
      <c r="C85" s="418" t="s">
        <v>48</v>
      </c>
      <c r="D85" s="419">
        <v>2500</v>
      </c>
      <c r="E85" s="419">
        <v>2542</v>
      </c>
      <c r="F85" s="419">
        <v>2586</v>
      </c>
      <c r="G85" s="419">
        <v>2629</v>
      </c>
      <c r="H85" s="419">
        <v>2674</v>
      </c>
      <c r="I85" s="419">
        <v>2712</v>
      </c>
      <c r="J85" s="419">
        <v>2751</v>
      </c>
      <c r="K85" s="419">
        <v>2789</v>
      </c>
      <c r="L85" s="419">
        <v>2828</v>
      </c>
      <c r="M85" s="419">
        <v>2867</v>
      </c>
      <c r="N85" s="419">
        <v>2906</v>
      </c>
      <c r="O85" s="419">
        <v>2945</v>
      </c>
      <c r="P85" s="419">
        <v>2985</v>
      </c>
      <c r="Q85" s="419">
        <v>3024</v>
      </c>
      <c r="R85" s="419">
        <v>3063</v>
      </c>
      <c r="S85" s="419">
        <v>3102</v>
      </c>
      <c r="T85" s="419">
        <v>3141</v>
      </c>
      <c r="U85" s="419">
        <v>3181</v>
      </c>
      <c r="V85" s="419">
        <v>3219</v>
      </c>
      <c r="W85" s="419">
        <v>3258</v>
      </c>
      <c r="X85" s="419">
        <v>3296</v>
      </c>
      <c r="Y85" s="419">
        <v>3334</v>
      </c>
      <c r="Z85" s="419">
        <v>3372</v>
      </c>
      <c r="AA85" s="419">
        <v>3407</v>
      </c>
      <c r="AB85" s="419">
        <v>3442</v>
      </c>
      <c r="AC85" s="419">
        <v>3475</v>
      </c>
      <c r="AD85" s="419">
        <v>3508</v>
      </c>
      <c r="AE85" s="419">
        <v>3540</v>
      </c>
      <c r="AF85" s="419">
        <v>3570</v>
      </c>
      <c r="AG85" s="419">
        <v>3597</v>
      </c>
      <c r="AH85" s="419">
        <v>3624</v>
      </c>
      <c r="AI85" s="419">
        <v>3648</v>
      </c>
      <c r="AJ85" s="419">
        <v>3671</v>
      </c>
      <c r="AK85" s="419">
        <v>3692</v>
      </c>
      <c r="AL85" s="419">
        <v>3712</v>
      </c>
      <c r="AM85" s="419">
        <v>3729</v>
      </c>
      <c r="AN85" s="419">
        <v>3744</v>
      </c>
      <c r="AO85" s="419">
        <v>3757</v>
      </c>
      <c r="AP85" s="419">
        <v>3766</v>
      </c>
      <c r="AQ85" s="419">
        <v>3774</v>
      </c>
      <c r="AR85" s="419">
        <v>3779</v>
      </c>
      <c r="AS85" s="419">
        <v>3782</v>
      </c>
      <c r="AT85" s="419">
        <v>3782</v>
      </c>
      <c r="AU85" s="419">
        <v>3779</v>
      </c>
      <c r="AV85" s="419">
        <v>3774</v>
      </c>
      <c r="AW85" s="419">
        <v>3766</v>
      </c>
      <c r="AX85" s="419">
        <v>3755</v>
      </c>
      <c r="AY85" s="419">
        <v>3741</v>
      </c>
      <c r="AZ85" s="419">
        <v>3724</v>
      </c>
      <c r="BA85" s="419">
        <v>3705</v>
      </c>
      <c r="BB85" s="419">
        <v>3683</v>
      </c>
      <c r="BC85" s="419">
        <v>3658</v>
      </c>
      <c r="BD85" s="419">
        <v>3630</v>
      </c>
      <c r="BE85" s="419">
        <v>3601</v>
      </c>
      <c r="BF85" s="419">
        <v>3569</v>
      </c>
      <c r="BG85" s="419">
        <v>3534</v>
      </c>
      <c r="BH85" s="419">
        <v>3498</v>
      </c>
      <c r="BI85" s="419">
        <v>3460</v>
      </c>
      <c r="BJ85" s="419">
        <v>3421</v>
      </c>
      <c r="BK85" s="419">
        <v>3380</v>
      </c>
      <c r="BL85" s="419">
        <v>3338</v>
      </c>
      <c r="BM85" s="419">
        <v>3295</v>
      </c>
      <c r="BN85" s="419">
        <v>3253</v>
      </c>
      <c r="BO85" s="419">
        <v>3213</v>
      </c>
      <c r="BP85" s="419">
        <v>3173</v>
      </c>
      <c r="BQ85" s="419">
        <v>3140</v>
      </c>
      <c r="BR85" s="419">
        <v>3122</v>
      </c>
      <c r="BS85" s="419">
        <v>0</v>
      </c>
      <c r="BT85" s="419">
        <v>0</v>
      </c>
      <c r="BU85" s="419">
        <v>0</v>
      </c>
      <c r="BV85" s="419">
        <v>0</v>
      </c>
      <c r="BW85" s="419">
        <v>0</v>
      </c>
      <c r="BX85" s="419">
        <v>0</v>
      </c>
      <c r="BY85" s="419">
        <v>0</v>
      </c>
      <c r="BZ85" s="419">
        <v>0</v>
      </c>
      <c r="CA85" s="419">
        <v>0</v>
      </c>
      <c r="CB85" s="419">
        <v>0</v>
      </c>
      <c r="CC85" s="419">
        <v>0</v>
      </c>
      <c r="CD85" s="419">
        <v>0</v>
      </c>
      <c r="CE85" s="419">
        <v>0</v>
      </c>
      <c r="CF85" s="419">
        <v>0</v>
      </c>
      <c r="CG85" s="419">
        <v>0</v>
      </c>
      <c r="CH85" s="419">
        <v>0</v>
      </c>
      <c r="CI85" s="419">
        <v>0</v>
      </c>
      <c r="CJ85" s="419">
        <v>0</v>
      </c>
      <c r="CK85" s="419">
        <v>0</v>
      </c>
      <c r="CL85" s="419">
        <v>0</v>
      </c>
      <c r="CM85" s="419">
        <v>0</v>
      </c>
      <c r="CN85" s="419">
        <v>0</v>
      </c>
      <c r="CO85" s="419">
        <v>0</v>
      </c>
      <c r="CP85" s="419">
        <v>0</v>
      </c>
      <c r="CQ85" s="419">
        <v>0</v>
      </c>
      <c r="CR85" s="419">
        <v>0</v>
      </c>
      <c r="CS85" s="419">
        <v>0</v>
      </c>
      <c r="CT85" s="419"/>
      <c r="CU85" s="419"/>
      <c r="CV85" s="419"/>
      <c r="CW85" s="419"/>
      <c r="CX85" s="419"/>
      <c r="CY85" s="419"/>
      <c r="CZ85" s="419"/>
      <c r="DA85" s="419"/>
      <c r="DB85" s="419"/>
      <c r="DC85" s="419"/>
      <c r="DD85" s="419"/>
      <c r="DE85" s="419"/>
      <c r="DF85" s="419"/>
      <c r="DG85" s="419"/>
      <c r="DH85" s="419"/>
      <c r="DI85" s="419"/>
      <c r="DJ85" s="419"/>
      <c r="DK85" s="419"/>
    </row>
    <row r="86" spans="1:115" s="420" customFormat="1" ht="15" hidden="1">
      <c r="A86" s="423" t="s">
        <v>7</v>
      </c>
      <c r="B86" s="423">
        <v>2</v>
      </c>
      <c r="C86" s="418" t="s">
        <v>49</v>
      </c>
      <c r="D86" s="419">
        <v>2587</v>
      </c>
      <c r="E86" s="419">
        <v>2631</v>
      </c>
      <c r="F86" s="419">
        <v>2675</v>
      </c>
      <c r="G86" s="419">
        <v>2720</v>
      </c>
      <c r="H86" s="419">
        <v>2766</v>
      </c>
      <c r="I86" s="419">
        <v>2806</v>
      </c>
      <c r="J86" s="419">
        <v>2845</v>
      </c>
      <c r="K86" s="419">
        <v>2885</v>
      </c>
      <c r="L86" s="419">
        <v>2925</v>
      </c>
      <c r="M86" s="419">
        <v>2965</v>
      </c>
      <c r="N86" s="419">
        <v>3005</v>
      </c>
      <c r="O86" s="419">
        <v>3046</v>
      </c>
      <c r="P86" s="419">
        <v>3085</v>
      </c>
      <c r="Q86" s="419">
        <v>3125</v>
      </c>
      <c r="R86" s="419">
        <v>3165</v>
      </c>
      <c r="S86" s="419">
        <v>3206</v>
      </c>
      <c r="T86" s="419">
        <v>3246</v>
      </c>
      <c r="U86" s="419">
        <v>3285</v>
      </c>
      <c r="V86" s="419">
        <v>3324</v>
      </c>
      <c r="W86" s="419">
        <v>3363</v>
      </c>
      <c r="X86" s="419">
        <v>3402</v>
      </c>
      <c r="Y86" s="419">
        <v>3441</v>
      </c>
      <c r="Z86" s="419">
        <v>3477</v>
      </c>
      <c r="AA86" s="419">
        <v>3512</v>
      </c>
      <c r="AB86" s="419">
        <v>3547</v>
      </c>
      <c r="AC86" s="419">
        <v>3580</v>
      </c>
      <c r="AD86" s="419">
        <v>3613</v>
      </c>
      <c r="AE86" s="419">
        <v>3642</v>
      </c>
      <c r="AF86" s="419">
        <v>3671</v>
      </c>
      <c r="AG86" s="419">
        <v>3698</v>
      </c>
      <c r="AH86" s="419">
        <v>3723</v>
      </c>
      <c r="AI86" s="419">
        <v>3746</v>
      </c>
      <c r="AJ86" s="419">
        <v>3768</v>
      </c>
      <c r="AK86" s="419">
        <v>3788</v>
      </c>
      <c r="AL86" s="419">
        <v>3805</v>
      </c>
      <c r="AM86" s="419">
        <v>3821</v>
      </c>
      <c r="AN86" s="419">
        <v>3833</v>
      </c>
      <c r="AO86" s="419">
        <v>3843</v>
      </c>
      <c r="AP86" s="419">
        <v>3851</v>
      </c>
      <c r="AQ86" s="419">
        <v>3856</v>
      </c>
      <c r="AR86" s="419">
        <v>3859</v>
      </c>
      <c r="AS86" s="419">
        <v>3859</v>
      </c>
      <c r="AT86" s="419">
        <v>3856</v>
      </c>
      <c r="AU86" s="419">
        <v>3851</v>
      </c>
      <c r="AV86" s="419">
        <v>3842</v>
      </c>
      <c r="AW86" s="419">
        <v>3831</v>
      </c>
      <c r="AX86" s="419">
        <v>3817</v>
      </c>
      <c r="AY86" s="419">
        <v>3800</v>
      </c>
      <c r="AZ86" s="419">
        <v>3780</v>
      </c>
      <c r="BA86" s="419">
        <v>3758</v>
      </c>
      <c r="BB86" s="419">
        <v>3733</v>
      </c>
      <c r="BC86" s="419">
        <v>3705</v>
      </c>
      <c r="BD86" s="419">
        <v>3674</v>
      </c>
      <c r="BE86" s="419">
        <v>3641</v>
      </c>
      <c r="BF86" s="419">
        <v>3607</v>
      </c>
      <c r="BG86" s="419">
        <v>3569</v>
      </c>
      <c r="BH86" s="419">
        <v>3531</v>
      </c>
      <c r="BI86" s="419">
        <v>3490</v>
      </c>
      <c r="BJ86" s="419">
        <v>3448</v>
      </c>
      <c r="BK86" s="419">
        <v>3406</v>
      </c>
      <c r="BL86" s="419">
        <v>3362</v>
      </c>
      <c r="BM86" s="419">
        <v>3319</v>
      </c>
      <c r="BN86" s="419">
        <v>3278</v>
      </c>
      <c r="BO86" s="419">
        <v>3238</v>
      </c>
      <c r="BP86" s="419">
        <v>3204</v>
      </c>
      <c r="BQ86" s="419">
        <v>3186</v>
      </c>
      <c r="BR86" s="419">
        <v>0</v>
      </c>
      <c r="BS86" s="419">
        <v>0</v>
      </c>
      <c r="BT86" s="419">
        <v>0</v>
      </c>
      <c r="BU86" s="419">
        <v>0</v>
      </c>
      <c r="BV86" s="419">
        <v>0</v>
      </c>
      <c r="BW86" s="419">
        <v>0</v>
      </c>
      <c r="BX86" s="419">
        <v>0</v>
      </c>
      <c r="BY86" s="419">
        <v>0</v>
      </c>
      <c r="BZ86" s="419">
        <v>0</v>
      </c>
      <c r="CA86" s="419">
        <v>0</v>
      </c>
      <c r="CB86" s="419">
        <v>0</v>
      </c>
      <c r="CC86" s="419">
        <v>0</v>
      </c>
      <c r="CD86" s="419">
        <v>0</v>
      </c>
      <c r="CE86" s="419">
        <v>0</v>
      </c>
      <c r="CF86" s="419">
        <v>0</v>
      </c>
      <c r="CG86" s="419">
        <v>0</v>
      </c>
      <c r="CH86" s="419">
        <v>0</v>
      </c>
      <c r="CI86" s="419">
        <v>0</v>
      </c>
      <c r="CJ86" s="419">
        <v>0</v>
      </c>
      <c r="CK86" s="419">
        <v>0</v>
      </c>
      <c r="CL86" s="419">
        <v>0</v>
      </c>
      <c r="CM86" s="419">
        <v>0</v>
      </c>
      <c r="CN86" s="419">
        <v>0</v>
      </c>
      <c r="CO86" s="419">
        <v>0</v>
      </c>
      <c r="CP86" s="419">
        <v>0</v>
      </c>
      <c r="CQ86" s="419">
        <v>0</v>
      </c>
      <c r="CR86" s="419">
        <v>0</v>
      </c>
      <c r="CS86" s="419">
        <v>0</v>
      </c>
      <c r="CT86" s="419"/>
      <c r="CU86" s="419"/>
      <c r="CV86" s="419"/>
      <c r="CW86" s="419"/>
      <c r="CX86" s="419"/>
      <c r="CY86" s="419"/>
      <c r="CZ86" s="419"/>
      <c r="DA86" s="419"/>
      <c r="DB86" s="419"/>
      <c r="DC86" s="419"/>
      <c r="DD86" s="419"/>
      <c r="DE86" s="419"/>
      <c r="DF86" s="419"/>
      <c r="DG86" s="419"/>
      <c r="DH86" s="419"/>
      <c r="DI86" s="419"/>
      <c r="DJ86" s="419"/>
      <c r="DK86" s="419"/>
    </row>
    <row r="87" spans="1:115" s="420" customFormat="1" ht="15" hidden="1">
      <c r="A87" s="423" t="s">
        <v>7</v>
      </c>
      <c r="B87" s="423">
        <v>2</v>
      </c>
      <c r="C87" s="418" t="s">
        <v>50</v>
      </c>
      <c r="D87" s="419">
        <v>2677</v>
      </c>
      <c r="E87" s="419">
        <v>2722</v>
      </c>
      <c r="F87" s="419">
        <v>2768</v>
      </c>
      <c r="G87" s="419">
        <v>2814</v>
      </c>
      <c r="H87" s="419">
        <v>2862</v>
      </c>
      <c r="I87" s="419">
        <v>2902</v>
      </c>
      <c r="J87" s="419">
        <v>2943</v>
      </c>
      <c r="K87" s="419">
        <v>2985</v>
      </c>
      <c r="L87" s="419">
        <v>3026</v>
      </c>
      <c r="M87" s="419">
        <v>3067</v>
      </c>
      <c r="N87" s="419">
        <v>3108</v>
      </c>
      <c r="O87" s="419">
        <v>3148</v>
      </c>
      <c r="P87" s="419">
        <v>3189</v>
      </c>
      <c r="Q87" s="419">
        <v>3230</v>
      </c>
      <c r="R87" s="419">
        <v>3271</v>
      </c>
      <c r="S87" s="419">
        <v>3312</v>
      </c>
      <c r="T87" s="419">
        <v>3352</v>
      </c>
      <c r="U87" s="419">
        <v>3392</v>
      </c>
      <c r="V87" s="419">
        <v>3432</v>
      </c>
      <c r="W87" s="419">
        <v>3472</v>
      </c>
      <c r="X87" s="419">
        <v>3511</v>
      </c>
      <c r="Y87" s="419">
        <v>3548</v>
      </c>
      <c r="Z87" s="419">
        <v>3584</v>
      </c>
      <c r="AA87" s="419">
        <v>3619</v>
      </c>
      <c r="AB87" s="419">
        <v>3653</v>
      </c>
      <c r="AC87" s="419">
        <v>3686</v>
      </c>
      <c r="AD87" s="419">
        <v>3717</v>
      </c>
      <c r="AE87" s="419">
        <v>3746</v>
      </c>
      <c r="AF87" s="419">
        <v>3773</v>
      </c>
      <c r="AG87" s="419">
        <v>3799</v>
      </c>
      <c r="AH87" s="419">
        <v>3822</v>
      </c>
      <c r="AI87" s="419">
        <v>3845</v>
      </c>
      <c r="AJ87" s="419">
        <v>3865</v>
      </c>
      <c r="AK87" s="419">
        <v>3883</v>
      </c>
      <c r="AL87" s="419">
        <v>3899</v>
      </c>
      <c r="AM87" s="419">
        <v>3912</v>
      </c>
      <c r="AN87" s="419">
        <v>3922</v>
      </c>
      <c r="AO87" s="419">
        <v>3930</v>
      </c>
      <c r="AP87" s="419">
        <v>3935</v>
      </c>
      <c r="AQ87" s="419">
        <v>3938</v>
      </c>
      <c r="AR87" s="419">
        <v>3938</v>
      </c>
      <c r="AS87" s="419">
        <v>3935</v>
      </c>
      <c r="AT87" s="419">
        <v>3930</v>
      </c>
      <c r="AU87" s="419">
        <v>3921</v>
      </c>
      <c r="AV87" s="419">
        <v>3910</v>
      </c>
      <c r="AW87" s="419">
        <v>3895</v>
      </c>
      <c r="AX87" s="419">
        <v>3878</v>
      </c>
      <c r="AY87" s="419">
        <v>3858</v>
      </c>
      <c r="AZ87" s="419">
        <v>3835</v>
      </c>
      <c r="BA87" s="419">
        <v>3809</v>
      </c>
      <c r="BB87" s="419">
        <v>3780</v>
      </c>
      <c r="BC87" s="419">
        <v>3749</v>
      </c>
      <c r="BD87" s="419">
        <v>3716</v>
      </c>
      <c r="BE87" s="419">
        <v>3680</v>
      </c>
      <c r="BF87" s="419">
        <v>3642</v>
      </c>
      <c r="BG87" s="419">
        <v>3603</v>
      </c>
      <c r="BH87" s="419">
        <v>3561</v>
      </c>
      <c r="BI87" s="419">
        <v>3519</v>
      </c>
      <c r="BJ87" s="419">
        <v>3475</v>
      </c>
      <c r="BK87" s="419">
        <v>3431</v>
      </c>
      <c r="BL87" s="419">
        <v>3387</v>
      </c>
      <c r="BM87" s="419">
        <v>3345</v>
      </c>
      <c r="BN87" s="419">
        <v>3304</v>
      </c>
      <c r="BO87" s="419">
        <v>3269</v>
      </c>
      <c r="BP87" s="419">
        <v>3251</v>
      </c>
      <c r="BQ87" s="419">
        <v>0</v>
      </c>
      <c r="BR87" s="419">
        <v>0</v>
      </c>
      <c r="BS87" s="419">
        <v>0</v>
      </c>
      <c r="BT87" s="419">
        <v>0</v>
      </c>
      <c r="BU87" s="419">
        <v>0</v>
      </c>
      <c r="BV87" s="419">
        <v>0</v>
      </c>
      <c r="BW87" s="419">
        <v>0</v>
      </c>
      <c r="BX87" s="419">
        <v>0</v>
      </c>
      <c r="BY87" s="419">
        <v>0</v>
      </c>
      <c r="BZ87" s="419">
        <v>0</v>
      </c>
      <c r="CA87" s="419">
        <v>0</v>
      </c>
      <c r="CB87" s="419">
        <v>0</v>
      </c>
      <c r="CC87" s="419">
        <v>0</v>
      </c>
      <c r="CD87" s="419">
        <v>0</v>
      </c>
      <c r="CE87" s="419">
        <v>0</v>
      </c>
      <c r="CF87" s="419">
        <v>0</v>
      </c>
      <c r="CG87" s="419">
        <v>0</v>
      </c>
      <c r="CH87" s="419">
        <v>0</v>
      </c>
      <c r="CI87" s="419">
        <v>0</v>
      </c>
      <c r="CJ87" s="419">
        <v>0</v>
      </c>
      <c r="CK87" s="419">
        <v>0</v>
      </c>
      <c r="CL87" s="419">
        <v>0</v>
      </c>
      <c r="CM87" s="419">
        <v>0</v>
      </c>
      <c r="CN87" s="419">
        <v>0</v>
      </c>
      <c r="CO87" s="419">
        <v>0</v>
      </c>
      <c r="CP87" s="419">
        <v>0</v>
      </c>
      <c r="CQ87" s="419">
        <v>0</v>
      </c>
      <c r="CR87" s="419">
        <v>0</v>
      </c>
      <c r="CS87" s="419">
        <v>0</v>
      </c>
      <c r="CT87" s="419"/>
      <c r="CU87" s="419"/>
      <c r="CV87" s="419"/>
      <c r="CW87" s="419"/>
      <c r="CX87" s="419"/>
      <c r="CY87" s="419"/>
      <c r="CZ87" s="419"/>
      <c r="DA87" s="419"/>
      <c r="DB87" s="419"/>
      <c r="DC87" s="419"/>
      <c r="DD87" s="419"/>
      <c r="DE87" s="419"/>
      <c r="DF87" s="419"/>
      <c r="DG87" s="419"/>
      <c r="DH87" s="419"/>
      <c r="DI87" s="419"/>
      <c r="DJ87" s="419"/>
      <c r="DK87" s="419"/>
    </row>
    <row r="88" spans="1:115" s="420" customFormat="1" ht="15" hidden="1">
      <c r="A88" s="423" t="s">
        <v>7</v>
      </c>
      <c r="B88" s="423">
        <v>2</v>
      </c>
      <c r="C88" s="418" t="s">
        <v>51</v>
      </c>
      <c r="D88" s="419">
        <v>2769</v>
      </c>
      <c r="E88" s="419">
        <v>2816</v>
      </c>
      <c r="F88" s="419">
        <v>2864</v>
      </c>
      <c r="G88" s="419">
        <v>2912</v>
      </c>
      <c r="H88" s="419">
        <v>2960</v>
      </c>
      <c r="I88" s="419">
        <v>3002</v>
      </c>
      <c r="J88" s="419">
        <v>3045</v>
      </c>
      <c r="K88" s="419">
        <v>3087</v>
      </c>
      <c r="L88" s="419">
        <v>3129</v>
      </c>
      <c r="M88" s="419">
        <v>3172</v>
      </c>
      <c r="N88" s="419">
        <v>3213</v>
      </c>
      <c r="O88" s="419">
        <v>3254</v>
      </c>
      <c r="P88" s="419">
        <v>3296</v>
      </c>
      <c r="Q88" s="419">
        <v>3338</v>
      </c>
      <c r="R88" s="419">
        <v>3380</v>
      </c>
      <c r="S88" s="419">
        <v>3421</v>
      </c>
      <c r="T88" s="419">
        <v>3462</v>
      </c>
      <c r="U88" s="419">
        <v>3502</v>
      </c>
      <c r="V88" s="419">
        <v>3543</v>
      </c>
      <c r="W88" s="419">
        <v>3583</v>
      </c>
      <c r="X88" s="419">
        <v>3620</v>
      </c>
      <c r="Y88" s="419">
        <v>3657</v>
      </c>
      <c r="Z88" s="419">
        <v>3693</v>
      </c>
      <c r="AA88" s="419">
        <v>3728</v>
      </c>
      <c r="AB88" s="419">
        <v>3762</v>
      </c>
      <c r="AC88" s="419">
        <v>3793</v>
      </c>
      <c r="AD88" s="419">
        <v>3822</v>
      </c>
      <c r="AE88" s="419">
        <v>3850</v>
      </c>
      <c r="AF88" s="419">
        <v>3876</v>
      </c>
      <c r="AG88" s="419">
        <v>3900</v>
      </c>
      <c r="AH88" s="419">
        <v>3923</v>
      </c>
      <c r="AI88" s="419">
        <v>3944</v>
      </c>
      <c r="AJ88" s="419">
        <v>3963</v>
      </c>
      <c r="AK88" s="419">
        <v>3978</v>
      </c>
      <c r="AL88" s="419">
        <v>3992</v>
      </c>
      <c r="AM88" s="419">
        <v>4002</v>
      </c>
      <c r="AN88" s="419">
        <v>4010</v>
      </c>
      <c r="AO88" s="419">
        <v>4016</v>
      </c>
      <c r="AP88" s="419">
        <v>4018</v>
      </c>
      <c r="AQ88" s="419">
        <v>4018</v>
      </c>
      <c r="AR88" s="419">
        <v>4016</v>
      </c>
      <c r="AS88" s="419">
        <v>4010</v>
      </c>
      <c r="AT88" s="419">
        <v>4001</v>
      </c>
      <c r="AU88" s="419">
        <v>3990</v>
      </c>
      <c r="AV88" s="419">
        <v>3975</v>
      </c>
      <c r="AW88" s="419">
        <v>3957</v>
      </c>
      <c r="AX88" s="419">
        <v>3936</v>
      </c>
      <c r="AY88" s="419">
        <v>3913</v>
      </c>
      <c r="AZ88" s="419">
        <v>3886</v>
      </c>
      <c r="BA88" s="419">
        <v>3857</v>
      </c>
      <c r="BB88" s="419">
        <v>3826</v>
      </c>
      <c r="BC88" s="419">
        <v>3792</v>
      </c>
      <c r="BD88" s="419">
        <v>3755</v>
      </c>
      <c r="BE88" s="419">
        <v>3717</v>
      </c>
      <c r="BF88" s="419">
        <v>3676</v>
      </c>
      <c r="BG88" s="419">
        <v>3634</v>
      </c>
      <c r="BH88" s="419">
        <v>3591</v>
      </c>
      <c r="BI88" s="419">
        <v>3546</v>
      </c>
      <c r="BJ88" s="419">
        <v>3501</v>
      </c>
      <c r="BK88" s="419">
        <v>3456</v>
      </c>
      <c r="BL88" s="419">
        <v>3413</v>
      </c>
      <c r="BM88" s="419">
        <v>3371</v>
      </c>
      <c r="BN88" s="419">
        <v>3335</v>
      </c>
      <c r="BO88" s="419">
        <v>3317</v>
      </c>
      <c r="BP88" s="419">
        <v>0</v>
      </c>
      <c r="BQ88" s="419">
        <v>0</v>
      </c>
      <c r="BR88" s="419">
        <v>0</v>
      </c>
      <c r="BS88" s="419">
        <v>0</v>
      </c>
      <c r="BT88" s="419">
        <v>0</v>
      </c>
      <c r="BU88" s="419">
        <v>0</v>
      </c>
      <c r="BV88" s="419">
        <v>0</v>
      </c>
      <c r="BW88" s="419">
        <v>0</v>
      </c>
      <c r="BX88" s="419">
        <v>0</v>
      </c>
      <c r="BY88" s="419">
        <v>0</v>
      </c>
      <c r="BZ88" s="419">
        <v>0</v>
      </c>
      <c r="CA88" s="419">
        <v>0</v>
      </c>
      <c r="CB88" s="419">
        <v>0</v>
      </c>
      <c r="CC88" s="419">
        <v>0</v>
      </c>
      <c r="CD88" s="419">
        <v>0</v>
      </c>
      <c r="CE88" s="419">
        <v>0</v>
      </c>
      <c r="CF88" s="419">
        <v>0</v>
      </c>
      <c r="CG88" s="419">
        <v>0</v>
      </c>
      <c r="CH88" s="419">
        <v>0</v>
      </c>
      <c r="CI88" s="419">
        <v>0</v>
      </c>
      <c r="CJ88" s="419">
        <v>0</v>
      </c>
      <c r="CK88" s="419">
        <v>0</v>
      </c>
      <c r="CL88" s="419">
        <v>0</v>
      </c>
      <c r="CM88" s="419">
        <v>0</v>
      </c>
      <c r="CN88" s="419">
        <v>0</v>
      </c>
      <c r="CO88" s="419">
        <v>0</v>
      </c>
      <c r="CP88" s="419">
        <v>0</v>
      </c>
      <c r="CQ88" s="419">
        <v>0</v>
      </c>
      <c r="CR88" s="419">
        <v>0</v>
      </c>
      <c r="CS88" s="419">
        <v>0</v>
      </c>
      <c r="CT88" s="419"/>
      <c r="CU88" s="419"/>
      <c r="CV88" s="419"/>
      <c r="CW88" s="419"/>
      <c r="CX88" s="419"/>
      <c r="CY88" s="419"/>
      <c r="CZ88" s="419"/>
      <c r="DA88" s="419"/>
      <c r="DB88" s="419"/>
      <c r="DC88" s="419"/>
      <c r="DD88" s="419"/>
      <c r="DE88" s="419"/>
      <c r="DF88" s="419"/>
      <c r="DG88" s="419"/>
      <c r="DH88" s="419"/>
      <c r="DI88" s="419"/>
      <c r="DJ88" s="419"/>
      <c r="DK88" s="419"/>
    </row>
    <row r="89" spans="1:115" s="420" customFormat="1" ht="15" hidden="1">
      <c r="A89" s="423" t="s">
        <v>7</v>
      </c>
      <c r="B89" s="423">
        <v>2</v>
      </c>
      <c r="C89" s="418" t="s">
        <v>52</v>
      </c>
      <c r="D89" s="419">
        <v>2865</v>
      </c>
      <c r="E89" s="419">
        <v>2913</v>
      </c>
      <c r="F89" s="419">
        <v>2962</v>
      </c>
      <c r="G89" s="419">
        <v>3012</v>
      </c>
      <c r="H89" s="419">
        <v>3062</v>
      </c>
      <c r="I89" s="419">
        <v>3105</v>
      </c>
      <c r="J89" s="419">
        <v>3149</v>
      </c>
      <c r="K89" s="419">
        <v>3192</v>
      </c>
      <c r="L89" s="419">
        <v>3236</v>
      </c>
      <c r="M89" s="419">
        <v>3278</v>
      </c>
      <c r="N89" s="419">
        <v>3321</v>
      </c>
      <c r="O89" s="419">
        <v>3363</v>
      </c>
      <c r="P89" s="419">
        <v>3406</v>
      </c>
      <c r="Q89" s="419">
        <v>3449</v>
      </c>
      <c r="R89" s="419">
        <v>3491</v>
      </c>
      <c r="S89" s="419">
        <v>3532</v>
      </c>
      <c r="T89" s="419">
        <v>3574</v>
      </c>
      <c r="U89" s="419">
        <v>3615</v>
      </c>
      <c r="V89" s="419">
        <v>3656</v>
      </c>
      <c r="W89" s="419">
        <v>3694</v>
      </c>
      <c r="X89" s="419">
        <v>3732</v>
      </c>
      <c r="Y89" s="419">
        <v>3768</v>
      </c>
      <c r="Z89" s="419">
        <v>3804</v>
      </c>
      <c r="AA89" s="419">
        <v>3839</v>
      </c>
      <c r="AB89" s="419">
        <v>3870</v>
      </c>
      <c r="AC89" s="419">
        <v>3901</v>
      </c>
      <c r="AD89" s="419">
        <v>3929</v>
      </c>
      <c r="AE89" s="419">
        <v>3955</v>
      </c>
      <c r="AF89" s="419">
        <v>3980</v>
      </c>
      <c r="AG89" s="419">
        <v>4004</v>
      </c>
      <c r="AH89" s="419">
        <v>4025</v>
      </c>
      <c r="AI89" s="419">
        <v>4044</v>
      </c>
      <c r="AJ89" s="419">
        <v>4060</v>
      </c>
      <c r="AK89" s="419">
        <v>4073</v>
      </c>
      <c r="AL89" s="419">
        <v>4084</v>
      </c>
      <c r="AM89" s="419">
        <v>4092</v>
      </c>
      <c r="AN89" s="419">
        <v>4098</v>
      </c>
      <c r="AO89" s="419">
        <v>4100</v>
      </c>
      <c r="AP89" s="419">
        <v>4100</v>
      </c>
      <c r="AQ89" s="419">
        <v>4098</v>
      </c>
      <c r="AR89" s="419">
        <v>4092</v>
      </c>
      <c r="AS89" s="419">
        <v>4083</v>
      </c>
      <c r="AT89" s="419">
        <v>4071</v>
      </c>
      <c r="AU89" s="419">
        <v>4056</v>
      </c>
      <c r="AV89" s="419">
        <v>4038</v>
      </c>
      <c r="AW89" s="419">
        <v>4017</v>
      </c>
      <c r="AX89" s="419">
        <v>3993</v>
      </c>
      <c r="AY89" s="419">
        <v>3966</v>
      </c>
      <c r="AZ89" s="419">
        <v>3936</v>
      </c>
      <c r="BA89" s="419">
        <v>3904</v>
      </c>
      <c r="BB89" s="419">
        <v>3869</v>
      </c>
      <c r="BC89" s="419">
        <v>3832</v>
      </c>
      <c r="BD89" s="419">
        <v>3793</v>
      </c>
      <c r="BE89" s="419">
        <v>3751</v>
      </c>
      <c r="BF89" s="419">
        <v>3708</v>
      </c>
      <c r="BG89" s="419">
        <v>3664</v>
      </c>
      <c r="BH89" s="419">
        <v>3618</v>
      </c>
      <c r="BI89" s="419">
        <v>3572</v>
      </c>
      <c r="BJ89" s="419">
        <v>3526</v>
      </c>
      <c r="BK89" s="419">
        <v>3482</v>
      </c>
      <c r="BL89" s="419">
        <v>3440</v>
      </c>
      <c r="BM89" s="419">
        <v>3403</v>
      </c>
      <c r="BN89" s="419">
        <v>3384</v>
      </c>
      <c r="BO89" s="419">
        <v>0</v>
      </c>
      <c r="BP89" s="419">
        <v>0</v>
      </c>
      <c r="BQ89" s="419">
        <v>0</v>
      </c>
      <c r="BR89" s="419">
        <v>0</v>
      </c>
      <c r="BS89" s="419">
        <v>0</v>
      </c>
      <c r="BT89" s="419">
        <v>0</v>
      </c>
      <c r="BU89" s="419">
        <v>0</v>
      </c>
      <c r="BV89" s="419">
        <v>0</v>
      </c>
      <c r="BW89" s="419">
        <v>0</v>
      </c>
      <c r="BX89" s="419">
        <v>0</v>
      </c>
      <c r="BY89" s="419">
        <v>0</v>
      </c>
      <c r="BZ89" s="419">
        <v>0</v>
      </c>
      <c r="CA89" s="419">
        <v>0</v>
      </c>
      <c r="CB89" s="419">
        <v>0</v>
      </c>
      <c r="CC89" s="419">
        <v>0</v>
      </c>
      <c r="CD89" s="419">
        <v>0</v>
      </c>
      <c r="CE89" s="419">
        <v>0</v>
      </c>
      <c r="CF89" s="419">
        <v>0</v>
      </c>
      <c r="CG89" s="419">
        <v>0</v>
      </c>
      <c r="CH89" s="419">
        <v>0</v>
      </c>
      <c r="CI89" s="419">
        <v>0</v>
      </c>
      <c r="CJ89" s="419">
        <v>0</v>
      </c>
      <c r="CK89" s="419">
        <v>0</v>
      </c>
      <c r="CL89" s="419">
        <v>0</v>
      </c>
      <c r="CM89" s="419">
        <v>0</v>
      </c>
      <c r="CN89" s="419">
        <v>0</v>
      </c>
      <c r="CO89" s="419">
        <v>0</v>
      </c>
      <c r="CP89" s="419">
        <v>0</v>
      </c>
      <c r="CQ89" s="419">
        <v>0</v>
      </c>
      <c r="CR89" s="419">
        <v>0</v>
      </c>
      <c r="CS89" s="419">
        <v>0</v>
      </c>
      <c r="CT89" s="419"/>
      <c r="CU89" s="419"/>
      <c r="CV89" s="419"/>
      <c r="CW89" s="419"/>
      <c r="CX89" s="419"/>
      <c r="CY89" s="419"/>
      <c r="CZ89" s="419"/>
      <c r="DA89" s="419"/>
      <c r="DB89" s="419"/>
      <c r="DC89" s="419"/>
      <c r="DD89" s="419"/>
      <c r="DE89" s="419"/>
      <c r="DF89" s="419"/>
      <c r="DG89" s="419"/>
      <c r="DH89" s="419"/>
      <c r="DI89" s="419"/>
      <c r="DJ89" s="419"/>
      <c r="DK89" s="419"/>
    </row>
    <row r="90" spans="1:115" s="420" customFormat="1" ht="15" hidden="1">
      <c r="A90" s="423" t="s">
        <v>7</v>
      </c>
      <c r="B90" s="423">
        <v>2</v>
      </c>
      <c r="C90" s="418" t="s">
        <v>53</v>
      </c>
      <c r="D90" s="419">
        <v>2963</v>
      </c>
      <c r="E90" s="419">
        <v>3013</v>
      </c>
      <c r="F90" s="419">
        <v>3063</v>
      </c>
      <c r="G90" s="419">
        <v>3114</v>
      </c>
      <c r="H90" s="419">
        <v>3167</v>
      </c>
      <c r="I90" s="419">
        <v>3212</v>
      </c>
      <c r="J90" s="419">
        <v>3256</v>
      </c>
      <c r="K90" s="419">
        <v>3301</v>
      </c>
      <c r="L90" s="419">
        <v>3345</v>
      </c>
      <c r="M90" s="419">
        <v>3389</v>
      </c>
      <c r="N90" s="419">
        <v>3432</v>
      </c>
      <c r="O90" s="419">
        <v>3476</v>
      </c>
      <c r="P90" s="419">
        <v>3519</v>
      </c>
      <c r="Q90" s="419">
        <v>3562</v>
      </c>
      <c r="R90" s="419">
        <v>3605</v>
      </c>
      <c r="S90" s="419">
        <v>3647</v>
      </c>
      <c r="T90" s="419">
        <v>3689</v>
      </c>
      <c r="U90" s="419">
        <v>3731</v>
      </c>
      <c r="V90" s="419">
        <v>3770</v>
      </c>
      <c r="W90" s="419">
        <v>3808</v>
      </c>
      <c r="X90" s="419">
        <v>3845</v>
      </c>
      <c r="Y90" s="419">
        <v>3882</v>
      </c>
      <c r="Z90" s="419">
        <v>3917</v>
      </c>
      <c r="AA90" s="419">
        <v>3949</v>
      </c>
      <c r="AB90" s="419">
        <v>3980</v>
      </c>
      <c r="AC90" s="419">
        <v>4009</v>
      </c>
      <c r="AD90" s="419">
        <v>4036</v>
      </c>
      <c r="AE90" s="419">
        <v>4061</v>
      </c>
      <c r="AF90" s="419">
        <v>4085</v>
      </c>
      <c r="AG90" s="419">
        <v>4107</v>
      </c>
      <c r="AH90" s="419">
        <v>4126</v>
      </c>
      <c r="AI90" s="419">
        <v>4143</v>
      </c>
      <c r="AJ90" s="419">
        <v>4156</v>
      </c>
      <c r="AK90" s="419">
        <v>4167</v>
      </c>
      <c r="AL90" s="419">
        <v>4176</v>
      </c>
      <c r="AM90" s="419">
        <v>4181</v>
      </c>
      <c r="AN90" s="419">
        <v>4184</v>
      </c>
      <c r="AO90" s="419">
        <v>4184</v>
      </c>
      <c r="AP90" s="419">
        <v>4181</v>
      </c>
      <c r="AQ90" s="419">
        <v>4176</v>
      </c>
      <c r="AR90" s="419">
        <v>4167</v>
      </c>
      <c r="AS90" s="419">
        <v>4154</v>
      </c>
      <c r="AT90" s="419">
        <v>4139</v>
      </c>
      <c r="AU90" s="419">
        <v>4121</v>
      </c>
      <c r="AV90" s="419">
        <v>4099</v>
      </c>
      <c r="AW90" s="419">
        <v>4074</v>
      </c>
      <c r="AX90" s="419">
        <v>4047</v>
      </c>
      <c r="AY90" s="419">
        <v>4017</v>
      </c>
      <c r="AZ90" s="419">
        <v>3984</v>
      </c>
      <c r="BA90" s="419">
        <v>3948</v>
      </c>
      <c r="BB90" s="419">
        <v>3910</v>
      </c>
      <c r="BC90" s="419">
        <v>3870</v>
      </c>
      <c r="BD90" s="419">
        <v>3828</v>
      </c>
      <c r="BE90" s="419">
        <v>3784</v>
      </c>
      <c r="BF90" s="419">
        <v>3739</v>
      </c>
      <c r="BG90" s="419">
        <v>3692</v>
      </c>
      <c r="BH90" s="419">
        <v>3645</v>
      </c>
      <c r="BI90" s="419">
        <v>3598</v>
      </c>
      <c r="BJ90" s="419">
        <v>3553</v>
      </c>
      <c r="BK90" s="419">
        <v>3510</v>
      </c>
      <c r="BL90" s="419">
        <v>3473</v>
      </c>
      <c r="BM90" s="419">
        <v>3453</v>
      </c>
      <c r="BN90" s="419">
        <v>0</v>
      </c>
      <c r="BO90" s="419">
        <v>0</v>
      </c>
      <c r="BP90" s="419">
        <v>0</v>
      </c>
      <c r="BQ90" s="419">
        <v>0</v>
      </c>
      <c r="BR90" s="419">
        <v>0</v>
      </c>
      <c r="BS90" s="419">
        <v>0</v>
      </c>
      <c r="BT90" s="419">
        <v>0</v>
      </c>
      <c r="BU90" s="419">
        <v>0</v>
      </c>
      <c r="BV90" s="419">
        <v>0</v>
      </c>
      <c r="BW90" s="419">
        <v>0</v>
      </c>
      <c r="BX90" s="419">
        <v>0</v>
      </c>
      <c r="BY90" s="419">
        <v>0</v>
      </c>
      <c r="BZ90" s="419">
        <v>0</v>
      </c>
      <c r="CA90" s="419">
        <v>0</v>
      </c>
      <c r="CB90" s="419">
        <v>0</v>
      </c>
      <c r="CC90" s="419">
        <v>0</v>
      </c>
      <c r="CD90" s="419">
        <v>0</v>
      </c>
      <c r="CE90" s="419">
        <v>0</v>
      </c>
      <c r="CF90" s="419">
        <v>0</v>
      </c>
      <c r="CG90" s="419">
        <v>0</v>
      </c>
      <c r="CH90" s="419">
        <v>0</v>
      </c>
      <c r="CI90" s="419">
        <v>0</v>
      </c>
      <c r="CJ90" s="419">
        <v>0</v>
      </c>
      <c r="CK90" s="419">
        <v>0</v>
      </c>
      <c r="CL90" s="419">
        <v>0</v>
      </c>
      <c r="CM90" s="419">
        <v>0</v>
      </c>
      <c r="CN90" s="419">
        <v>0</v>
      </c>
      <c r="CO90" s="419">
        <v>0</v>
      </c>
      <c r="CP90" s="419">
        <v>0</v>
      </c>
      <c r="CQ90" s="419">
        <v>0</v>
      </c>
      <c r="CR90" s="419">
        <v>0</v>
      </c>
      <c r="CS90" s="419">
        <v>0</v>
      </c>
      <c r="CT90" s="419"/>
      <c r="CU90" s="419"/>
      <c r="CV90" s="419"/>
      <c r="CW90" s="419"/>
      <c r="CX90" s="419"/>
      <c r="CY90" s="419"/>
      <c r="CZ90" s="419"/>
      <c r="DA90" s="419"/>
      <c r="DB90" s="419"/>
      <c r="DC90" s="419"/>
      <c r="DD90" s="419"/>
      <c r="DE90" s="419"/>
      <c r="DF90" s="419"/>
      <c r="DG90" s="419"/>
      <c r="DH90" s="419"/>
      <c r="DI90" s="419"/>
      <c r="DJ90" s="419"/>
      <c r="DK90" s="419"/>
    </row>
    <row r="91" spans="1:115" s="420" customFormat="1" ht="15" hidden="1">
      <c r="A91" s="423" t="s">
        <v>7</v>
      </c>
      <c r="B91" s="423">
        <v>2</v>
      </c>
      <c r="C91" s="418" t="s">
        <v>54</v>
      </c>
      <c r="D91" s="419">
        <v>3063</v>
      </c>
      <c r="E91" s="419">
        <v>3115</v>
      </c>
      <c r="F91" s="419">
        <v>3166</v>
      </c>
      <c r="G91" s="419">
        <v>3220</v>
      </c>
      <c r="H91" s="419">
        <v>3275</v>
      </c>
      <c r="I91" s="419">
        <v>3321</v>
      </c>
      <c r="J91" s="419">
        <v>3367</v>
      </c>
      <c r="K91" s="419">
        <v>3412</v>
      </c>
      <c r="L91" s="419">
        <v>3457</v>
      </c>
      <c r="M91" s="419">
        <v>3502</v>
      </c>
      <c r="N91" s="419">
        <v>3547</v>
      </c>
      <c r="O91" s="419">
        <v>3591</v>
      </c>
      <c r="P91" s="419">
        <v>3635</v>
      </c>
      <c r="Q91" s="419">
        <v>3678</v>
      </c>
      <c r="R91" s="419">
        <v>3721</v>
      </c>
      <c r="S91" s="419">
        <v>3764</v>
      </c>
      <c r="T91" s="419">
        <v>3807</v>
      </c>
      <c r="U91" s="419">
        <v>3847</v>
      </c>
      <c r="V91" s="419">
        <v>3886</v>
      </c>
      <c r="W91" s="419">
        <v>3924</v>
      </c>
      <c r="X91" s="419">
        <v>3961</v>
      </c>
      <c r="Y91" s="419">
        <v>3997</v>
      </c>
      <c r="Z91" s="419">
        <v>4030</v>
      </c>
      <c r="AA91" s="419">
        <v>4062</v>
      </c>
      <c r="AB91" s="419">
        <v>4091</v>
      </c>
      <c r="AC91" s="419">
        <v>4119</v>
      </c>
      <c r="AD91" s="419">
        <v>4144</v>
      </c>
      <c r="AE91" s="419">
        <v>4169</v>
      </c>
      <c r="AF91" s="419">
        <v>4191</v>
      </c>
      <c r="AG91" s="419">
        <v>4210</v>
      </c>
      <c r="AH91" s="419">
        <v>4227</v>
      </c>
      <c r="AI91" s="419">
        <v>4241</v>
      </c>
      <c r="AJ91" s="419">
        <v>4253</v>
      </c>
      <c r="AK91" s="419">
        <v>4261</v>
      </c>
      <c r="AL91" s="419">
        <v>4267</v>
      </c>
      <c r="AM91" s="419">
        <v>4270</v>
      </c>
      <c r="AN91" s="419">
        <v>4270</v>
      </c>
      <c r="AO91" s="419">
        <v>4267</v>
      </c>
      <c r="AP91" s="419">
        <v>4261</v>
      </c>
      <c r="AQ91" s="419">
        <v>4252</v>
      </c>
      <c r="AR91" s="419">
        <v>4239</v>
      </c>
      <c r="AS91" s="419">
        <v>4224</v>
      </c>
      <c r="AT91" s="419">
        <v>4205</v>
      </c>
      <c r="AU91" s="419">
        <v>4183</v>
      </c>
      <c r="AV91" s="419">
        <v>4158</v>
      </c>
      <c r="AW91" s="419">
        <v>4130</v>
      </c>
      <c r="AX91" s="419">
        <v>4099</v>
      </c>
      <c r="AY91" s="419">
        <v>4065</v>
      </c>
      <c r="AZ91" s="419">
        <v>4029</v>
      </c>
      <c r="BA91" s="419">
        <v>3990</v>
      </c>
      <c r="BB91" s="419">
        <v>3949</v>
      </c>
      <c r="BC91" s="419">
        <v>3906</v>
      </c>
      <c r="BD91" s="419">
        <v>3861</v>
      </c>
      <c r="BE91" s="419">
        <v>3815</v>
      </c>
      <c r="BF91" s="419">
        <v>3767</v>
      </c>
      <c r="BG91" s="419">
        <v>3719</v>
      </c>
      <c r="BH91" s="419">
        <v>3671</v>
      </c>
      <c r="BI91" s="419">
        <v>3626</v>
      </c>
      <c r="BJ91" s="419">
        <v>3581</v>
      </c>
      <c r="BK91" s="419">
        <v>3543</v>
      </c>
      <c r="BL91" s="419">
        <v>3524</v>
      </c>
      <c r="BM91" s="419">
        <v>0</v>
      </c>
      <c r="BN91" s="419">
        <v>0</v>
      </c>
      <c r="BO91" s="419">
        <v>0</v>
      </c>
      <c r="BP91" s="419">
        <v>0</v>
      </c>
      <c r="BQ91" s="419">
        <v>0</v>
      </c>
      <c r="BR91" s="419">
        <v>0</v>
      </c>
      <c r="BS91" s="419">
        <v>0</v>
      </c>
      <c r="BT91" s="419">
        <v>0</v>
      </c>
      <c r="BU91" s="419">
        <v>0</v>
      </c>
      <c r="BV91" s="419">
        <v>0</v>
      </c>
      <c r="BW91" s="419">
        <v>0</v>
      </c>
      <c r="BX91" s="419">
        <v>0</v>
      </c>
      <c r="BY91" s="419">
        <v>0</v>
      </c>
      <c r="BZ91" s="419">
        <v>0</v>
      </c>
      <c r="CA91" s="419">
        <v>0</v>
      </c>
      <c r="CB91" s="419">
        <v>0</v>
      </c>
      <c r="CC91" s="419">
        <v>0</v>
      </c>
      <c r="CD91" s="419">
        <v>0</v>
      </c>
      <c r="CE91" s="419">
        <v>0</v>
      </c>
      <c r="CF91" s="419">
        <v>0</v>
      </c>
      <c r="CG91" s="419">
        <v>0</v>
      </c>
      <c r="CH91" s="419">
        <v>0</v>
      </c>
      <c r="CI91" s="419">
        <v>0</v>
      </c>
      <c r="CJ91" s="419">
        <v>0</v>
      </c>
      <c r="CK91" s="419">
        <v>0</v>
      </c>
      <c r="CL91" s="419">
        <v>0</v>
      </c>
      <c r="CM91" s="419">
        <v>0</v>
      </c>
      <c r="CN91" s="419">
        <v>0</v>
      </c>
      <c r="CO91" s="419">
        <v>0</v>
      </c>
      <c r="CP91" s="419">
        <v>0</v>
      </c>
      <c r="CQ91" s="419">
        <v>0</v>
      </c>
      <c r="CR91" s="419">
        <v>0</v>
      </c>
      <c r="CS91" s="419">
        <v>0</v>
      </c>
      <c r="CT91" s="419"/>
      <c r="CU91" s="419"/>
      <c r="CV91" s="419"/>
      <c r="CW91" s="419"/>
      <c r="CX91" s="419"/>
      <c r="CY91" s="419"/>
      <c r="CZ91" s="419"/>
      <c r="DA91" s="419"/>
      <c r="DB91" s="419"/>
      <c r="DC91" s="419"/>
      <c r="DD91" s="419"/>
      <c r="DE91" s="419"/>
      <c r="DF91" s="419"/>
      <c r="DG91" s="419"/>
      <c r="DH91" s="419"/>
      <c r="DI91" s="419"/>
      <c r="DJ91" s="419"/>
      <c r="DK91" s="419"/>
    </row>
    <row r="92" spans="1:115" s="420" customFormat="1" ht="15" hidden="1">
      <c r="A92" s="423" t="s">
        <v>7</v>
      </c>
      <c r="B92" s="423">
        <v>2</v>
      </c>
      <c r="C92" s="418" t="s">
        <v>55</v>
      </c>
      <c r="D92" s="419">
        <v>3167</v>
      </c>
      <c r="E92" s="419">
        <v>3220</v>
      </c>
      <c r="F92" s="419">
        <v>3275</v>
      </c>
      <c r="G92" s="419">
        <v>3330</v>
      </c>
      <c r="H92" s="419">
        <v>3387</v>
      </c>
      <c r="I92" s="419">
        <v>3434</v>
      </c>
      <c r="J92" s="419">
        <v>3481</v>
      </c>
      <c r="K92" s="419">
        <v>3527</v>
      </c>
      <c r="L92" s="419">
        <v>3573</v>
      </c>
      <c r="M92" s="419">
        <v>3619</v>
      </c>
      <c r="N92" s="419">
        <v>3665</v>
      </c>
      <c r="O92" s="419">
        <v>3709</v>
      </c>
      <c r="P92" s="419">
        <v>3753</v>
      </c>
      <c r="Q92" s="419">
        <v>3797</v>
      </c>
      <c r="R92" s="419">
        <v>3841</v>
      </c>
      <c r="S92" s="419">
        <v>3885</v>
      </c>
      <c r="T92" s="419">
        <v>3925</v>
      </c>
      <c r="U92" s="419">
        <v>3965</v>
      </c>
      <c r="V92" s="419">
        <v>4004</v>
      </c>
      <c r="W92" s="419">
        <v>4042</v>
      </c>
      <c r="X92" s="419">
        <v>4079</v>
      </c>
      <c r="Y92" s="419">
        <v>4113</v>
      </c>
      <c r="Z92" s="419">
        <v>4145</v>
      </c>
      <c r="AA92" s="419">
        <v>4175</v>
      </c>
      <c r="AB92" s="419">
        <v>4203</v>
      </c>
      <c r="AC92" s="419">
        <v>4229</v>
      </c>
      <c r="AD92" s="419">
        <v>4254</v>
      </c>
      <c r="AE92" s="419">
        <v>4277</v>
      </c>
      <c r="AF92" s="419">
        <v>4297</v>
      </c>
      <c r="AG92" s="419">
        <v>4314</v>
      </c>
      <c r="AH92" s="419">
        <v>4328</v>
      </c>
      <c r="AI92" s="419">
        <v>4340</v>
      </c>
      <c r="AJ92" s="419">
        <v>4348</v>
      </c>
      <c r="AK92" s="419">
        <v>4354</v>
      </c>
      <c r="AL92" s="419">
        <v>4357</v>
      </c>
      <c r="AM92" s="419">
        <v>4357</v>
      </c>
      <c r="AN92" s="419">
        <v>4354</v>
      </c>
      <c r="AO92" s="419">
        <v>4348</v>
      </c>
      <c r="AP92" s="419">
        <v>4339</v>
      </c>
      <c r="AQ92" s="419">
        <v>4326</v>
      </c>
      <c r="AR92" s="419">
        <v>4310</v>
      </c>
      <c r="AS92" s="419">
        <v>4291</v>
      </c>
      <c r="AT92" s="419">
        <v>4269</v>
      </c>
      <c r="AU92" s="419">
        <v>4243</v>
      </c>
      <c r="AV92" s="419">
        <v>4214</v>
      </c>
      <c r="AW92" s="419">
        <v>4183</v>
      </c>
      <c r="AX92" s="419">
        <v>4148</v>
      </c>
      <c r="AY92" s="419">
        <v>4111</v>
      </c>
      <c r="AZ92" s="419">
        <v>4072</v>
      </c>
      <c r="BA92" s="419">
        <v>4030</v>
      </c>
      <c r="BB92" s="419">
        <v>3986</v>
      </c>
      <c r="BC92" s="419">
        <v>3941</v>
      </c>
      <c r="BD92" s="419">
        <v>3893</v>
      </c>
      <c r="BE92" s="419">
        <v>3845</v>
      </c>
      <c r="BF92" s="419">
        <v>3796</v>
      </c>
      <c r="BG92" s="419">
        <v>3748</v>
      </c>
      <c r="BH92" s="419">
        <v>3702</v>
      </c>
      <c r="BI92" s="419">
        <v>3659</v>
      </c>
      <c r="BJ92" s="419">
        <v>3625</v>
      </c>
      <c r="BK92" s="419">
        <v>3616</v>
      </c>
      <c r="BL92" s="419">
        <v>0</v>
      </c>
      <c r="BM92" s="419">
        <v>0</v>
      </c>
      <c r="BN92" s="419">
        <v>0</v>
      </c>
      <c r="BO92" s="419">
        <v>0</v>
      </c>
      <c r="BP92" s="419">
        <v>0</v>
      </c>
      <c r="BQ92" s="419">
        <v>0</v>
      </c>
      <c r="BR92" s="419">
        <v>0</v>
      </c>
      <c r="BS92" s="419">
        <v>0</v>
      </c>
      <c r="BT92" s="419">
        <v>0</v>
      </c>
      <c r="BU92" s="419">
        <v>0</v>
      </c>
      <c r="BV92" s="419">
        <v>0</v>
      </c>
      <c r="BW92" s="419">
        <v>0</v>
      </c>
      <c r="BX92" s="419">
        <v>0</v>
      </c>
      <c r="BY92" s="419">
        <v>0</v>
      </c>
      <c r="BZ92" s="419">
        <v>0</v>
      </c>
      <c r="CA92" s="419">
        <v>0</v>
      </c>
      <c r="CB92" s="419">
        <v>0</v>
      </c>
      <c r="CC92" s="419">
        <v>0</v>
      </c>
      <c r="CD92" s="419">
        <v>0</v>
      </c>
      <c r="CE92" s="419">
        <v>0</v>
      </c>
      <c r="CF92" s="419">
        <v>0</v>
      </c>
      <c r="CG92" s="419">
        <v>0</v>
      </c>
      <c r="CH92" s="419">
        <v>0</v>
      </c>
      <c r="CI92" s="419">
        <v>0</v>
      </c>
      <c r="CJ92" s="419">
        <v>0</v>
      </c>
      <c r="CK92" s="419">
        <v>0</v>
      </c>
      <c r="CL92" s="419">
        <v>0</v>
      </c>
      <c r="CM92" s="419">
        <v>0</v>
      </c>
      <c r="CN92" s="419">
        <v>0</v>
      </c>
      <c r="CO92" s="419">
        <v>0</v>
      </c>
      <c r="CP92" s="419">
        <v>0</v>
      </c>
      <c r="CQ92" s="419">
        <v>0</v>
      </c>
      <c r="CR92" s="419">
        <v>0</v>
      </c>
      <c r="CS92" s="419">
        <v>0</v>
      </c>
      <c r="CT92" s="419"/>
      <c r="CU92" s="419"/>
      <c r="CV92" s="419"/>
      <c r="CW92" s="419"/>
      <c r="CX92" s="419"/>
      <c r="CY92" s="419"/>
      <c r="CZ92" s="419"/>
      <c r="DA92" s="419"/>
      <c r="DB92" s="419"/>
      <c r="DC92" s="419"/>
      <c r="DD92" s="419"/>
      <c r="DE92" s="419"/>
      <c r="DF92" s="419"/>
      <c r="DG92" s="419"/>
      <c r="DH92" s="419"/>
      <c r="DI92" s="419"/>
      <c r="DJ92" s="419"/>
      <c r="DK92" s="419"/>
    </row>
    <row r="93" spans="1:115" s="420" customFormat="1" ht="15" hidden="1">
      <c r="A93" s="423" t="s">
        <v>7</v>
      </c>
      <c r="B93" s="423">
        <v>2</v>
      </c>
      <c r="C93" s="418" t="s">
        <v>56</v>
      </c>
      <c r="D93" s="419">
        <v>3274</v>
      </c>
      <c r="E93" s="419">
        <v>3330</v>
      </c>
      <c r="F93" s="419">
        <v>3386</v>
      </c>
      <c r="G93" s="419">
        <v>3444</v>
      </c>
      <c r="H93" s="419">
        <v>3502</v>
      </c>
      <c r="I93" s="419">
        <v>3550</v>
      </c>
      <c r="J93" s="419">
        <v>3598</v>
      </c>
      <c r="K93" s="419">
        <v>3645</v>
      </c>
      <c r="L93" s="419">
        <v>3693</v>
      </c>
      <c r="M93" s="419">
        <v>3740</v>
      </c>
      <c r="N93" s="419">
        <v>3785</v>
      </c>
      <c r="O93" s="419">
        <v>3830</v>
      </c>
      <c r="P93" s="419">
        <v>3875</v>
      </c>
      <c r="Q93" s="419">
        <v>3920</v>
      </c>
      <c r="R93" s="419">
        <v>3964</v>
      </c>
      <c r="S93" s="419">
        <v>4005</v>
      </c>
      <c r="T93" s="419">
        <v>4046</v>
      </c>
      <c r="U93" s="419">
        <v>4086</v>
      </c>
      <c r="V93" s="419">
        <v>4125</v>
      </c>
      <c r="W93" s="419">
        <v>4162</v>
      </c>
      <c r="X93" s="419">
        <v>4197</v>
      </c>
      <c r="Y93" s="419">
        <v>4229</v>
      </c>
      <c r="Z93" s="419">
        <v>4260</v>
      </c>
      <c r="AA93" s="419">
        <v>4289</v>
      </c>
      <c r="AB93" s="419">
        <v>4315</v>
      </c>
      <c r="AC93" s="419">
        <v>4341</v>
      </c>
      <c r="AD93" s="419">
        <v>4364</v>
      </c>
      <c r="AE93" s="419">
        <v>4384</v>
      </c>
      <c r="AF93" s="419">
        <v>4402</v>
      </c>
      <c r="AG93" s="419">
        <v>4417</v>
      </c>
      <c r="AH93" s="419">
        <v>4428</v>
      </c>
      <c r="AI93" s="419">
        <v>4437</v>
      </c>
      <c r="AJ93" s="419">
        <v>4443</v>
      </c>
      <c r="AK93" s="419">
        <v>4446</v>
      </c>
      <c r="AL93" s="419">
        <v>4446</v>
      </c>
      <c r="AM93" s="419">
        <v>4443</v>
      </c>
      <c r="AN93" s="419">
        <v>4437</v>
      </c>
      <c r="AO93" s="419">
        <v>4428</v>
      </c>
      <c r="AP93" s="419">
        <v>4415</v>
      </c>
      <c r="AQ93" s="419">
        <v>4399</v>
      </c>
      <c r="AR93" s="419">
        <v>4379</v>
      </c>
      <c r="AS93" s="419">
        <v>4356</v>
      </c>
      <c r="AT93" s="419">
        <v>4330</v>
      </c>
      <c r="AU93" s="419">
        <v>4301</v>
      </c>
      <c r="AV93" s="419">
        <v>4268</v>
      </c>
      <c r="AW93" s="419">
        <v>4233</v>
      </c>
      <c r="AX93" s="419">
        <v>4195</v>
      </c>
      <c r="AY93" s="419">
        <v>4155</v>
      </c>
      <c r="AZ93" s="419">
        <v>4113</v>
      </c>
      <c r="BA93" s="419">
        <v>4068</v>
      </c>
      <c r="BB93" s="419">
        <v>4022</v>
      </c>
      <c r="BC93" s="419">
        <v>3974</v>
      </c>
      <c r="BD93" s="419">
        <v>3925</v>
      </c>
      <c r="BE93" s="419">
        <v>3876</v>
      </c>
      <c r="BF93" s="419">
        <v>3828</v>
      </c>
      <c r="BG93" s="419">
        <v>3783</v>
      </c>
      <c r="BH93" s="419">
        <v>3744</v>
      </c>
      <c r="BI93" s="419">
        <v>3720</v>
      </c>
      <c r="BJ93" s="419">
        <v>3739</v>
      </c>
      <c r="BK93" s="419">
        <v>0</v>
      </c>
      <c r="BL93" s="419">
        <v>0</v>
      </c>
      <c r="BM93" s="419">
        <v>0</v>
      </c>
      <c r="BN93" s="419">
        <v>0</v>
      </c>
      <c r="BO93" s="419">
        <v>0</v>
      </c>
      <c r="BP93" s="419">
        <v>0</v>
      </c>
      <c r="BQ93" s="419">
        <v>0</v>
      </c>
      <c r="BR93" s="419">
        <v>0</v>
      </c>
      <c r="BS93" s="419">
        <v>0</v>
      </c>
      <c r="BT93" s="419">
        <v>0</v>
      </c>
      <c r="BU93" s="419">
        <v>0</v>
      </c>
      <c r="BV93" s="419">
        <v>0</v>
      </c>
      <c r="BW93" s="419">
        <v>0</v>
      </c>
      <c r="BX93" s="419">
        <v>0</v>
      </c>
      <c r="BY93" s="419">
        <v>0</v>
      </c>
      <c r="BZ93" s="419">
        <v>0</v>
      </c>
      <c r="CA93" s="419">
        <v>0</v>
      </c>
      <c r="CB93" s="419">
        <v>0</v>
      </c>
      <c r="CC93" s="419">
        <v>0</v>
      </c>
      <c r="CD93" s="419">
        <v>0</v>
      </c>
      <c r="CE93" s="419">
        <v>0</v>
      </c>
      <c r="CF93" s="419">
        <v>0</v>
      </c>
      <c r="CG93" s="419">
        <v>0</v>
      </c>
      <c r="CH93" s="419">
        <v>0</v>
      </c>
      <c r="CI93" s="419">
        <v>0</v>
      </c>
      <c r="CJ93" s="419">
        <v>0</v>
      </c>
      <c r="CK93" s="419">
        <v>0</v>
      </c>
      <c r="CL93" s="419">
        <v>0</v>
      </c>
      <c r="CM93" s="419">
        <v>0</v>
      </c>
      <c r="CN93" s="419">
        <v>0</v>
      </c>
      <c r="CO93" s="419">
        <v>0</v>
      </c>
      <c r="CP93" s="419">
        <v>0</v>
      </c>
      <c r="CQ93" s="419">
        <v>0</v>
      </c>
      <c r="CR93" s="419">
        <v>0</v>
      </c>
      <c r="CS93" s="419">
        <v>0</v>
      </c>
      <c r="CT93" s="419"/>
      <c r="CU93" s="419"/>
      <c r="CV93" s="419"/>
      <c r="CW93" s="419"/>
      <c r="CX93" s="419"/>
      <c r="CY93" s="419"/>
      <c r="CZ93" s="419"/>
      <c r="DA93" s="419"/>
      <c r="DB93" s="419"/>
      <c r="DC93" s="419"/>
      <c r="DD93" s="419"/>
      <c r="DE93" s="419"/>
      <c r="DF93" s="419"/>
      <c r="DG93" s="419"/>
      <c r="DH93" s="419"/>
      <c r="DI93" s="419"/>
      <c r="DJ93" s="419"/>
      <c r="DK93" s="419"/>
    </row>
    <row r="94" spans="1:115" s="420" customFormat="1" ht="15" hidden="1">
      <c r="A94" s="423" t="s">
        <v>7</v>
      </c>
      <c r="B94" s="423">
        <v>2</v>
      </c>
      <c r="C94" s="418" t="s">
        <v>57</v>
      </c>
      <c r="D94" s="419">
        <v>3384</v>
      </c>
      <c r="E94" s="419">
        <v>3442</v>
      </c>
      <c r="F94" s="419">
        <v>3501</v>
      </c>
      <c r="G94" s="419">
        <v>3560</v>
      </c>
      <c r="H94" s="419">
        <v>3620</v>
      </c>
      <c r="I94" s="419">
        <v>3669</v>
      </c>
      <c r="J94" s="419">
        <v>3718</v>
      </c>
      <c r="K94" s="419">
        <v>3767</v>
      </c>
      <c r="L94" s="419">
        <v>3815</v>
      </c>
      <c r="M94" s="419">
        <v>3862</v>
      </c>
      <c r="N94" s="419">
        <v>3908</v>
      </c>
      <c r="O94" s="419">
        <v>3954</v>
      </c>
      <c r="P94" s="419">
        <v>4000</v>
      </c>
      <c r="Q94" s="419">
        <v>4045</v>
      </c>
      <c r="R94" s="419">
        <v>4087</v>
      </c>
      <c r="S94" s="419">
        <v>4129</v>
      </c>
      <c r="T94" s="419">
        <v>4170</v>
      </c>
      <c r="U94" s="419">
        <v>4209</v>
      </c>
      <c r="V94" s="419">
        <v>4247</v>
      </c>
      <c r="W94" s="419">
        <v>4282</v>
      </c>
      <c r="X94" s="419">
        <v>4316</v>
      </c>
      <c r="Y94" s="419">
        <v>4347</v>
      </c>
      <c r="Z94" s="419">
        <v>4377</v>
      </c>
      <c r="AA94" s="419">
        <v>4404</v>
      </c>
      <c r="AB94" s="419">
        <v>4430</v>
      </c>
      <c r="AC94" s="419">
        <v>4453</v>
      </c>
      <c r="AD94" s="419">
        <v>4474</v>
      </c>
      <c r="AE94" s="419">
        <v>4492</v>
      </c>
      <c r="AF94" s="419">
        <v>4507</v>
      </c>
      <c r="AG94" s="419">
        <v>4519</v>
      </c>
      <c r="AH94" s="419">
        <v>4528</v>
      </c>
      <c r="AI94" s="419">
        <v>4534</v>
      </c>
      <c r="AJ94" s="419">
        <v>4537</v>
      </c>
      <c r="AK94" s="419">
        <v>4537</v>
      </c>
      <c r="AL94" s="419">
        <v>4534</v>
      </c>
      <c r="AM94" s="419">
        <v>4528</v>
      </c>
      <c r="AN94" s="419">
        <v>4518</v>
      </c>
      <c r="AO94" s="419">
        <v>4505</v>
      </c>
      <c r="AP94" s="419">
        <v>4489</v>
      </c>
      <c r="AQ94" s="419">
        <v>4469</v>
      </c>
      <c r="AR94" s="419">
        <v>4445</v>
      </c>
      <c r="AS94" s="419">
        <v>4419</v>
      </c>
      <c r="AT94" s="419">
        <v>4389</v>
      </c>
      <c r="AU94" s="419">
        <v>4356</v>
      </c>
      <c r="AV94" s="419">
        <v>4320</v>
      </c>
      <c r="AW94" s="419">
        <v>4282</v>
      </c>
      <c r="AX94" s="419">
        <v>4241</v>
      </c>
      <c r="AY94" s="419">
        <v>4198</v>
      </c>
      <c r="AZ94" s="419">
        <v>4152</v>
      </c>
      <c r="BA94" s="419">
        <v>4105</v>
      </c>
      <c r="BB94" s="419">
        <v>4057</v>
      </c>
      <c r="BC94" s="419">
        <v>4008</v>
      </c>
      <c r="BD94" s="419">
        <v>3959</v>
      </c>
      <c r="BE94" s="419">
        <v>3913</v>
      </c>
      <c r="BF94" s="419">
        <v>3873</v>
      </c>
      <c r="BG94" s="419">
        <v>3843</v>
      </c>
      <c r="BH94" s="419">
        <v>3841</v>
      </c>
      <c r="BI94" s="419">
        <v>3863</v>
      </c>
      <c r="BJ94" s="419">
        <v>0</v>
      </c>
      <c r="BK94" s="419">
        <v>0</v>
      </c>
      <c r="BL94" s="419">
        <v>0</v>
      </c>
      <c r="BM94" s="419">
        <v>0</v>
      </c>
      <c r="BN94" s="419">
        <v>0</v>
      </c>
      <c r="BO94" s="419">
        <v>0</v>
      </c>
      <c r="BP94" s="419">
        <v>0</v>
      </c>
      <c r="BQ94" s="419">
        <v>0</v>
      </c>
      <c r="BR94" s="419">
        <v>0</v>
      </c>
      <c r="BS94" s="419">
        <v>0</v>
      </c>
      <c r="BT94" s="419">
        <v>0</v>
      </c>
      <c r="BU94" s="419">
        <v>0</v>
      </c>
      <c r="BV94" s="419">
        <v>0</v>
      </c>
      <c r="BW94" s="419">
        <v>0</v>
      </c>
      <c r="BX94" s="419">
        <v>0</v>
      </c>
      <c r="BY94" s="419">
        <v>0</v>
      </c>
      <c r="BZ94" s="419">
        <v>0</v>
      </c>
      <c r="CA94" s="419">
        <v>0</v>
      </c>
      <c r="CB94" s="419">
        <v>0</v>
      </c>
      <c r="CC94" s="419">
        <v>0</v>
      </c>
      <c r="CD94" s="419">
        <v>0</v>
      </c>
      <c r="CE94" s="419">
        <v>0</v>
      </c>
      <c r="CF94" s="419">
        <v>0</v>
      </c>
      <c r="CG94" s="419">
        <v>0</v>
      </c>
      <c r="CH94" s="419">
        <v>0</v>
      </c>
      <c r="CI94" s="419">
        <v>0</v>
      </c>
      <c r="CJ94" s="419">
        <v>0</v>
      </c>
      <c r="CK94" s="419">
        <v>0</v>
      </c>
      <c r="CL94" s="419">
        <v>0</v>
      </c>
      <c r="CM94" s="419">
        <v>0</v>
      </c>
      <c r="CN94" s="419">
        <v>0</v>
      </c>
      <c r="CO94" s="419">
        <v>0</v>
      </c>
      <c r="CP94" s="419">
        <v>0</v>
      </c>
      <c r="CQ94" s="419">
        <v>0</v>
      </c>
      <c r="CR94" s="419">
        <v>0</v>
      </c>
      <c r="CS94" s="419">
        <v>0</v>
      </c>
      <c r="CT94" s="419"/>
      <c r="CU94" s="419"/>
      <c r="CV94" s="419"/>
      <c r="CW94" s="419"/>
      <c r="CX94" s="419"/>
      <c r="CY94" s="419"/>
      <c r="CZ94" s="419"/>
      <c r="DA94" s="419"/>
      <c r="DB94" s="419"/>
      <c r="DC94" s="419"/>
      <c r="DD94" s="419"/>
      <c r="DE94" s="419"/>
      <c r="DF94" s="419"/>
      <c r="DG94" s="419"/>
      <c r="DH94" s="419"/>
      <c r="DI94" s="419"/>
      <c r="DJ94" s="419"/>
      <c r="DK94" s="419"/>
    </row>
    <row r="95" spans="1:115" s="420" customFormat="1" ht="15" hidden="1">
      <c r="A95" s="423" t="s">
        <v>7</v>
      </c>
      <c r="B95" s="423">
        <v>2</v>
      </c>
      <c r="C95" s="418" t="s">
        <v>58</v>
      </c>
      <c r="D95" s="419">
        <v>3499</v>
      </c>
      <c r="E95" s="419">
        <v>3558</v>
      </c>
      <c r="F95" s="419">
        <v>3618</v>
      </c>
      <c r="G95" s="419">
        <v>3679</v>
      </c>
      <c r="H95" s="419">
        <v>3741</v>
      </c>
      <c r="I95" s="419">
        <v>3792</v>
      </c>
      <c r="J95" s="419">
        <v>3842</v>
      </c>
      <c r="K95" s="419">
        <v>3892</v>
      </c>
      <c r="L95" s="419">
        <v>3940</v>
      </c>
      <c r="M95" s="419">
        <v>3988</v>
      </c>
      <c r="N95" s="419">
        <v>4035</v>
      </c>
      <c r="O95" s="419">
        <v>4082</v>
      </c>
      <c r="P95" s="419">
        <v>4128</v>
      </c>
      <c r="Q95" s="419">
        <v>4171</v>
      </c>
      <c r="R95" s="419">
        <v>4213</v>
      </c>
      <c r="S95" s="419">
        <v>4255</v>
      </c>
      <c r="T95" s="419">
        <v>4295</v>
      </c>
      <c r="U95" s="419">
        <v>4334</v>
      </c>
      <c r="V95" s="419">
        <v>4370</v>
      </c>
      <c r="W95" s="419">
        <v>4404</v>
      </c>
      <c r="X95" s="419">
        <v>4436</v>
      </c>
      <c r="Y95" s="419">
        <v>4466</v>
      </c>
      <c r="Z95" s="419">
        <v>4494</v>
      </c>
      <c r="AA95" s="419">
        <v>4520</v>
      </c>
      <c r="AB95" s="419">
        <v>4544</v>
      </c>
      <c r="AC95" s="419">
        <v>4566</v>
      </c>
      <c r="AD95" s="419">
        <v>4584</v>
      </c>
      <c r="AE95" s="419">
        <v>4599</v>
      </c>
      <c r="AF95" s="419">
        <v>4611</v>
      </c>
      <c r="AG95" s="419">
        <v>4621</v>
      </c>
      <c r="AH95" s="419">
        <v>4627</v>
      </c>
      <c r="AI95" s="419">
        <v>4630</v>
      </c>
      <c r="AJ95" s="419">
        <v>4630</v>
      </c>
      <c r="AK95" s="419">
        <v>4627</v>
      </c>
      <c r="AL95" s="419">
        <v>4621</v>
      </c>
      <c r="AM95" s="419">
        <v>4611</v>
      </c>
      <c r="AN95" s="419">
        <v>4598</v>
      </c>
      <c r="AO95" s="419">
        <v>4581</v>
      </c>
      <c r="AP95" s="419">
        <v>4560</v>
      </c>
      <c r="AQ95" s="419">
        <v>4537</v>
      </c>
      <c r="AR95" s="419">
        <v>4510</v>
      </c>
      <c r="AS95" s="419">
        <v>4479</v>
      </c>
      <c r="AT95" s="419">
        <v>4446</v>
      </c>
      <c r="AU95" s="419">
        <v>4409</v>
      </c>
      <c r="AV95" s="419">
        <v>4370</v>
      </c>
      <c r="AW95" s="419">
        <v>4329</v>
      </c>
      <c r="AX95" s="419">
        <v>4285</v>
      </c>
      <c r="AY95" s="419">
        <v>4239</v>
      </c>
      <c r="AZ95" s="419">
        <v>4191</v>
      </c>
      <c r="BA95" s="419">
        <v>4143</v>
      </c>
      <c r="BB95" s="419">
        <v>4094</v>
      </c>
      <c r="BC95" s="419">
        <v>4047</v>
      </c>
      <c r="BD95" s="419">
        <v>4004</v>
      </c>
      <c r="BE95" s="419">
        <v>3971</v>
      </c>
      <c r="BF95" s="419">
        <v>3956</v>
      </c>
      <c r="BG95" s="419">
        <v>3972</v>
      </c>
      <c r="BH95" s="419">
        <v>3995</v>
      </c>
      <c r="BI95" s="419">
        <v>0</v>
      </c>
      <c r="BJ95" s="419">
        <v>0</v>
      </c>
      <c r="BK95" s="419">
        <v>0</v>
      </c>
      <c r="BL95" s="419">
        <v>0</v>
      </c>
      <c r="BM95" s="419">
        <v>0</v>
      </c>
      <c r="BN95" s="419">
        <v>0</v>
      </c>
      <c r="BO95" s="419">
        <v>0</v>
      </c>
      <c r="BP95" s="419">
        <v>0</v>
      </c>
      <c r="BQ95" s="419">
        <v>0</v>
      </c>
      <c r="BR95" s="419">
        <v>0</v>
      </c>
      <c r="BS95" s="419">
        <v>0</v>
      </c>
      <c r="BT95" s="419">
        <v>0</v>
      </c>
      <c r="BU95" s="419">
        <v>0</v>
      </c>
      <c r="BV95" s="419">
        <v>0</v>
      </c>
      <c r="BW95" s="419">
        <v>0</v>
      </c>
      <c r="BX95" s="419">
        <v>0</v>
      </c>
      <c r="BY95" s="419">
        <v>0</v>
      </c>
      <c r="BZ95" s="419">
        <v>0</v>
      </c>
      <c r="CA95" s="419">
        <v>0</v>
      </c>
      <c r="CB95" s="419">
        <v>0</v>
      </c>
      <c r="CC95" s="419">
        <v>0</v>
      </c>
      <c r="CD95" s="419">
        <v>0</v>
      </c>
      <c r="CE95" s="419">
        <v>0</v>
      </c>
      <c r="CF95" s="419">
        <v>0</v>
      </c>
      <c r="CG95" s="419">
        <v>0</v>
      </c>
      <c r="CH95" s="419">
        <v>0</v>
      </c>
      <c r="CI95" s="419">
        <v>0</v>
      </c>
      <c r="CJ95" s="419">
        <v>0</v>
      </c>
      <c r="CK95" s="419">
        <v>0</v>
      </c>
      <c r="CL95" s="419">
        <v>0</v>
      </c>
      <c r="CM95" s="419">
        <v>0</v>
      </c>
      <c r="CN95" s="419">
        <v>0</v>
      </c>
      <c r="CO95" s="419">
        <v>0</v>
      </c>
      <c r="CP95" s="419">
        <v>0</v>
      </c>
      <c r="CQ95" s="419">
        <v>0</v>
      </c>
      <c r="CR95" s="419">
        <v>0</v>
      </c>
      <c r="CS95" s="419">
        <v>0</v>
      </c>
      <c r="CT95" s="419"/>
      <c r="CU95" s="419"/>
      <c r="CV95" s="419"/>
      <c r="CW95" s="419"/>
      <c r="CX95" s="419"/>
      <c r="CY95" s="419"/>
      <c r="CZ95" s="419"/>
      <c r="DA95" s="419"/>
      <c r="DB95" s="419"/>
      <c r="DC95" s="419"/>
      <c r="DD95" s="419"/>
      <c r="DE95" s="419"/>
      <c r="DF95" s="419"/>
      <c r="DG95" s="419"/>
      <c r="DH95" s="419"/>
      <c r="DI95" s="419"/>
      <c r="DJ95" s="419"/>
      <c r="DK95" s="419"/>
    </row>
    <row r="96" spans="1:115" s="420" customFormat="1" ht="15" hidden="1">
      <c r="A96" s="423" t="s">
        <v>7</v>
      </c>
      <c r="B96" s="423">
        <v>2</v>
      </c>
      <c r="C96" s="418" t="s">
        <v>59</v>
      </c>
      <c r="D96" s="419">
        <v>3616</v>
      </c>
      <c r="E96" s="419">
        <v>3678</v>
      </c>
      <c r="F96" s="419">
        <v>3740</v>
      </c>
      <c r="G96" s="419">
        <v>3802</v>
      </c>
      <c r="H96" s="419">
        <v>3866</v>
      </c>
      <c r="I96" s="419">
        <v>3918</v>
      </c>
      <c r="J96" s="419">
        <v>3970</v>
      </c>
      <c r="K96" s="419">
        <v>4020</v>
      </c>
      <c r="L96" s="419">
        <v>4069</v>
      </c>
      <c r="M96" s="419">
        <v>4118</v>
      </c>
      <c r="N96" s="419">
        <v>4165</v>
      </c>
      <c r="O96" s="419">
        <v>4212</v>
      </c>
      <c r="P96" s="419">
        <v>4256</v>
      </c>
      <c r="Q96" s="419">
        <v>4300</v>
      </c>
      <c r="R96" s="419">
        <v>4342</v>
      </c>
      <c r="S96" s="419">
        <v>4383</v>
      </c>
      <c r="T96" s="419">
        <v>4423</v>
      </c>
      <c r="U96" s="419">
        <v>4459</v>
      </c>
      <c r="V96" s="419">
        <v>4494</v>
      </c>
      <c r="W96" s="419">
        <v>4527</v>
      </c>
      <c r="X96" s="419">
        <v>4558</v>
      </c>
      <c r="Y96" s="419">
        <v>4586</v>
      </c>
      <c r="Z96" s="419">
        <v>4613</v>
      </c>
      <c r="AA96" s="419">
        <v>4637</v>
      </c>
      <c r="AB96" s="419">
        <v>4659</v>
      </c>
      <c r="AC96" s="419">
        <v>4678</v>
      </c>
      <c r="AD96" s="419">
        <v>4693</v>
      </c>
      <c r="AE96" s="419">
        <v>4706</v>
      </c>
      <c r="AF96" s="419">
        <v>4715</v>
      </c>
      <c r="AG96" s="419">
        <v>4722</v>
      </c>
      <c r="AH96" s="419">
        <v>4725</v>
      </c>
      <c r="AI96" s="419">
        <v>4725</v>
      </c>
      <c r="AJ96" s="419">
        <v>4722</v>
      </c>
      <c r="AK96" s="419">
        <v>4715</v>
      </c>
      <c r="AL96" s="419">
        <v>4705</v>
      </c>
      <c r="AM96" s="419">
        <v>4692</v>
      </c>
      <c r="AN96" s="419">
        <v>4675</v>
      </c>
      <c r="AO96" s="419">
        <v>4654</v>
      </c>
      <c r="AP96" s="419">
        <v>4630</v>
      </c>
      <c r="AQ96" s="419">
        <v>4602</v>
      </c>
      <c r="AR96" s="419">
        <v>4571</v>
      </c>
      <c r="AS96" s="419">
        <v>4537</v>
      </c>
      <c r="AT96" s="419">
        <v>4501</v>
      </c>
      <c r="AU96" s="419">
        <v>4461</v>
      </c>
      <c r="AV96" s="419">
        <v>4419</v>
      </c>
      <c r="AW96" s="419">
        <v>4374</v>
      </c>
      <c r="AX96" s="419">
        <v>4328</v>
      </c>
      <c r="AY96" s="419">
        <v>4280</v>
      </c>
      <c r="AZ96" s="419">
        <v>4232</v>
      </c>
      <c r="BA96" s="419">
        <v>4185</v>
      </c>
      <c r="BB96" s="419">
        <v>4140</v>
      </c>
      <c r="BC96" s="419">
        <v>4102</v>
      </c>
      <c r="BD96" s="419">
        <v>4079</v>
      </c>
      <c r="BE96" s="419">
        <v>4088</v>
      </c>
      <c r="BF96" s="419">
        <v>4104</v>
      </c>
      <c r="BG96" s="419">
        <v>4128</v>
      </c>
      <c r="BH96" s="419">
        <v>0</v>
      </c>
      <c r="BI96" s="419">
        <v>0</v>
      </c>
      <c r="BJ96" s="419">
        <v>0</v>
      </c>
      <c r="BK96" s="419">
        <v>0</v>
      </c>
      <c r="BL96" s="419">
        <v>0</v>
      </c>
      <c r="BM96" s="419">
        <v>0</v>
      </c>
      <c r="BN96" s="419">
        <v>0</v>
      </c>
      <c r="BO96" s="419">
        <v>0</v>
      </c>
      <c r="BP96" s="419">
        <v>0</v>
      </c>
      <c r="BQ96" s="419">
        <v>0</v>
      </c>
      <c r="BR96" s="419">
        <v>0</v>
      </c>
      <c r="BS96" s="419">
        <v>0</v>
      </c>
      <c r="BT96" s="419">
        <v>0</v>
      </c>
      <c r="BU96" s="419">
        <v>0</v>
      </c>
      <c r="BV96" s="419">
        <v>0</v>
      </c>
      <c r="BW96" s="419">
        <v>0</v>
      </c>
      <c r="BX96" s="419">
        <v>0</v>
      </c>
      <c r="BY96" s="419">
        <v>0</v>
      </c>
      <c r="BZ96" s="419">
        <v>0</v>
      </c>
      <c r="CA96" s="419">
        <v>0</v>
      </c>
      <c r="CB96" s="419">
        <v>0</v>
      </c>
      <c r="CC96" s="419">
        <v>0</v>
      </c>
      <c r="CD96" s="419">
        <v>0</v>
      </c>
      <c r="CE96" s="419">
        <v>0</v>
      </c>
      <c r="CF96" s="419">
        <v>0</v>
      </c>
      <c r="CG96" s="419">
        <v>0</v>
      </c>
      <c r="CH96" s="419">
        <v>0</v>
      </c>
      <c r="CI96" s="419">
        <v>0</v>
      </c>
      <c r="CJ96" s="419">
        <v>0</v>
      </c>
      <c r="CK96" s="419">
        <v>0</v>
      </c>
      <c r="CL96" s="419">
        <v>0</v>
      </c>
      <c r="CM96" s="419">
        <v>0</v>
      </c>
      <c r="CN96" s="419">
        <v>0</v>
      </c>
      <c r="CO96" s="419">
        <v>0</v>
      </c>
      <c r="CP96" s="419">
        <v>0</v>
      </c>
      <c r="CQ96" s="419">
        <v>0</v>
      </c>
      <c r="CR96" s="419">
        <v>0</v>
      </c>
      <c r="CS96" s="419">
        <v>0</v>
      </c>
      <c r="CT96" s="419"/>
      <c r="CU96" s="419"/>
      <c r="CV96" s="419"/>
      <c r="CW96" s="419"/>
      <c r="CX96" s="419"/>
      <c r="CY96" s="419"/>
      <c r="CZ96" s="419"/>
      <c r="DA96" s="419"/>
      <c r="DB96" s="419"/>
      <c r="DC96" s="419"/>
      <c r="DD96" s="419"/>
      <c r="DE96" s="419"/>
      <c r="DF96" s="419"/>
      <c r="DG96" s="419"/>
      <c r="DH96" s="419"/>
      <c r="DI96" s="419"/>
      <c r="DJ96" s="419"/>
      <c r="DK96" s="419"/>
    </row>
    <row r="97" spans="1:115" s="420" customFormat="1" ht="15" hidden="1">
      <c r="A97" s="423" t="s">
        <v>7</v>
      </c>
      <c r="B97" s="423">
        <v>2</v>
      </c>
      <c r="C97" s="418" t="s">
        <v>60</v>
      </c>
      <c r="D97" s="419">
        <v>3737</v>
      </c>
      <c r="E97" s="419">
        <v>3800</v>
      </c>
      <c r="F97" s="419">
        <v>3864</v>
      </c>
      <c r="G97" s="419">
        <v>3929</v>
      </c>
      <c r="H97" s="419">
        <v>3995</v>
      </c>
      <c r="I97" s="419">
        <v>4048</v>
      </c>
      <c r="J97" s="419">
        <v>4100</v>
      </c>
      <c r="K97" s="419">
        <v>4151</v>
      </c>
      <c r="L97" s="419">
        <v>4201</v>
      </c>
      <c r="M97" s="419">
        <v>4250</v>
      </c>
      <c r="N97" s="419">
        <v>4298</v>
      </c>
      <c r="O97" s="419">
        <v>4343</v>
      </c>
      <c r="P97" s="419">
        <v>4388</v>
      </c>
      <c r="Q97" s="419">
        <v>4431</v>
      </c>
      <c r="R97" s="419">
        <v>4473</v>
      </c>
      <c r="S97" s="419">
        <v>4513</v>
      </c>
      <c r="T97" s="419">
        <v>4551</v>
      </c>
      <c r="U97" s="419">
        <v>4586</v>
      </c>
      <c r="V97" s="419">
        <v>4620</v>
      </c>
      <c r="W97" s="419">
        <v>4651</v>
      </c>
      <c r="X97" s="419">
        <v>4680</v>
      </c>
      <c r="Y97" s="419">
        <v>4707</v>
      </c>
      <c r="Z97" s="419">
        <v>4732</v>
      </c>
      <c r="AA97" s="419">
        <v>4755</v>
      </c>
      <c r="AB97" s="419">
        <v>4774</v>
      </c>
      <c r="AC97" s="419">
        <v>4790</v>
      </c>
      <c r="AD97" s="419">
        <v>4802</v>
      </c>
      <c r="AE97" s="419">
        <v>4812</v>
      </c>
      <c r="AF97" s="419">
        <v>4818</v>
      </c>
      <c r="AG97" s="419">
        <v>4822</v>
      </c>
      <c r="AH97" s="419">
        <v>4822</v>
      </c>
      <c r="AI97" s="419">
        <v>4819</v>
      </c>
      <c r="AJ97" s="419">
        <v>4812</v>
      </c>
      <c r="AK97" s="419">
        <v>4802</v>
      </c>
      <c r="AL97" s="419">
        <v>4788</v>
      </c>
      <c r="AM97" s="419">
        <v>4771</v>
      </c>
      <c r="AN97" s="419">
        <v>4750</v>
      </c>
      <c r="AO97" s="419">
        <v>4725</v>
      </c>
      <c r="AP97" s="419">
        <v>4697</v>
      </c>
      <c r="AQ97" s="419">
        <v>4666</v>
      </c>
      <c r="AR97" s="419">
        <v>4632</v>
      </c>
      <c r="AS97" s="419">
        <v>4594</v>
      </c>
      <c r="AT97" s="419">
        <v>4554</v>
      </c>
      <c r="AU97" s="419">
        <v>4511</v>
      </c>
      <c r="AV97" s="419">
        <v>4467</v>
      </c>
      <c r="AW97" s="419">
        <v>4420</v>
      </c>
      <c r="AX97" s="419">
        <v>4373</v>
      </c>
      <c r="AY97" s="419">
        <v>4326</v>
      </c>
      <c r="AZ97" s="419">
        <v>4281</v>
      </c>
      <c r="BA97" s="419">
        <v>4242</v>
      </c>
      <c r="BB97" s="419">
        <v>4213</v>
      </c>
      <c r="BC97" s="419">
        <v>4210</v>
      </c>
      <c r="BD97" s="419">
        <v>4225</v>
      </c>
      <c r="BE97" s="419">
        <v>4242</v>
      </c>
      <c r="BF97" s="419">
        <v>4267</v>
      </c>
      <c r="BG97" s="419">
        <v>0</v>
      </c>
      <c r="BH97" s="419">
        <v>0</v>
      </c>
      <c r="BI97" s="419">
        <v>0</v>
      </c>
      <c r="BJ97" s="419">
        <v>0</v>
      </c>
      <c r="BK97" s="419">
        <v>0</v>
      </c>
      <c r="BL97" s="419">
        <v>0</v>
      </c>
      <c r="BM97" s="419">
        <v>0</v>
      </c>
      <c r="BN97" s="419">
        <v>0</v>
      </c>
      <c r="BO97" s="419">
        <v>0</v>
      </c>
      <c r="BP97" s="419">
        <v>0</v>
      </c>
      <c r="BQ97" s="419">
        <v>0</v>
      </c>
      <c r="BR97" s="419">
        <v>0</v>
      </c>
      <c r="BS97" s="419">
        <v>0</v>
      </c>
      <c r="BT97" s="419">
        <v>0</v>
      </c>
      <c r="BU97" s="419">
        <v>0</v>
      </c>
      <c r="BV97" s="419">
        <v>0</v>
      </c>
      <c r="BW97" s="419">
        <v>0</v>
      </c>
      <c r="BX97" s="419">
        <v>0</v>
      </c>
      <c r="BY97" s="419">
        <v>0</v>
      </c>
      <c r="BZ97" s="419">
        <v>0</v>
      </c>
      <c r="CA97" s="419">
        <v>0</v>
      </c>
      <c r="CB97" s="419">
        <v>0</v>
      </c>
      <c r="CC97" s="419">
        <v>0</v>
      </c>
      <c r="CD97" s="419">
        <v>0</v>
      </c>
      <c r="CE97" s="419">
        <v>0</v>
      </c>
      <c r="CF97" s="419">
        <v>0</v>
      </c>
      <c r="CG97" s="419">
        <v>0</v>
      </c>
      <c r="CH97" s="419">
        <v>0</v>
      </c>
      <c r="CI97" s="419">
        <v>0</v>
      </c>
      <c r="CJ97" s="419">
        <v>0</v>
      </c>
      <c r="CK97" s="419">
        <v>0</v>
      </c>
      <c r="CL97" s="419">
        <v>0</v>
      </c>
      <c r="CM97" s="419">
        <v>0</v>
      </c>
      <c r="CN97" s="419">
        <v>0</v>
      </c>
      <c r="CO97" s="419">
        <v>0</v>
      </c>
      <c r="CP97" s="419">
        <v>0</v>
      </c>
      <c r="CQ97" s="419">
        <v>0</v>
      </c>
      <c r="CR97" s="419">
        <v>0</v>
      </c>
      <c r="CS97" s="419">
        <v>0</v>
      </c>
      <c r="CT97" s="419"/>
      <c r="CU97" s="419"/>
      <c r="CV97" s="419"/>
      <c r="CW97" s="419"/>
      <c r="CX97" s="419"/>
      <c r="CY97" s="419"/>
      <c r="CZ97" s="419"/>
      <c r="DA97" s="419"/>
      <c r="DB97" s="419"/>
      <c r="DC97" s="419"/>
      <c r="DD97" s="419"/>
      <c r="DE97" s="419"/>
      <c r="DF97" s="419"/>
      <c r="DG97" s="419"/>
      <c r="DH97" s="419"/>
      <c r="DI97" s="419"/>
      <c r="DJ97" s="419"/>
      <c r="DK97" s="419"/>
    </row>
    <row r="98" spans="1:115" s="420" customFormat="1" ht="15" hidden="1">
      <c r="A98" s="423" t="s">
        <v>7</v>
      </c>
      <c r="B98" s="423">
        <v>2</v>
      </c>
      <c r="C98" s="418" t="s">
        <v>61</v>
      </c>
      <c r="D98" s="419">
        <v>3862</v>
      </c>
      <c r="E98" s="419">
        <v>3927</v>
      </c>
      <c r="F98" s="419">
        <v>3993</v>
      </c>
      <c r="G98" s="419">
        <v>4060</v>
      </c>
      <c r="H98" s="419">
        <v>4127</v>
      </c>
      <c r="I98" s="419">
        <v>4181</v>
      </c>
      <c r="J98" s="419">
        <v>4233</v>
      </c>
      <c r="K98" s="419">
        <v>4285</v>
      </c>
      <c r="L98" s="419">
        <v>4337</v>
      </c>
      <c r="M98" s="419">
        <v>4386</v>
      </c>
      <c r="N98" s="419">
        <v>4432</v>
      </c>
      <c r="O98" s="419">
        <v>4477</v>
      </c>
      <c r="P98" s="419">
        <v>4522</v>
      </c>
      <c r="Q98" s="419">
        <v>4564</v>
      </c>
      <c r="R98" s="419">
        <v>4606</v>
      </c>
      <c r="S98" s="419">
        <v>4644</v>
      </c>
      <c r="T98" s="419">
        <v>4680</v>
      </c>
      <c r="U98" s="419">
        <v>4714</v>
      </c>
      <c r="V98" s="419">
        <v>4746</v>
      </c>
      <c r="W98" s="419">
        <v>4776</v>
      </c>
      <c r="X98" s="419">
        <v>4804</v>
      </c>
      <c r="Y98" s="419">
        <v>4830</v>
      </c>
      <c r="Z98" s="419">
        <v>4852</v>
      </c>
      <c r="AA98" s="419">
        <v>4872</v>
      </c>
      <c r="AB98" s="419">
        <v>4888</v>
      </c>
      <c r="AC98" s="419">
        <v>4901</v>
      </c>
      <c r="AD98" s="419">
        <v>4911</v>
      </c>
      <c r="AE98" s="419">
        <v>4917</v>
      </c>
      <c r="AF98" s="419">
        <v>4921</v>
      </c>
      <c r="AG98" s="419">
        <v>4921</v>
      </c>
      <c r="AH98" s="419">
        <v>4918</v>
      </c>
      <c r="AI98" s="419">
        <v>4911</v>
      </c>
      <c r="AJ98" s="419">
        <v>4901</v>
      </c>
      <c r="AK98" s="419">
        <v>4887</v>
      </c>
      <c r="AL98" s="419">
        <v>4869</v>
      </c>
      <c r="AM98" s="419">
        <v>4848</v>
      </c>
      <c r="AN98" s="419">
        <v>4823</v>
      </c>
      <c r="AO98" s="419">
        <v>4795</v>
      </c>
      <c r="AP98" s="419">
        <v>4763</v>
      </c>
      <c r="AQ98" s="419">
        <v>4728</v>
      </c>
      <c r="AR98" s="419">
        <v>4690</v>
      </c>
      <c r="AS98" s="419">
        <v>4650</v>
      </c>
      <c r="AT98" s="419">
        <v>4607</v>
      </c>
      <c r="AU98" s="419">
        <v>4562</v>
      </c>
      <c r="AV98" s="419">
        <v>4516</v>
      </c>
      <c r="AW98" s="419">
        <v>4470</v>
      </c>
      <c r="AX98" s="419">
        <v>4424</v>
      </c>
      <c r="AY98" s="419">
        <v>4383</v>
      </c>
      <c r="AZ98" s="419">
        <v>4350</v>
      </c>
      <c r="BA98" s="419">
        <v>4335</v>
      </c>
      <c r="BB98" s="419">
        <v>4350</v>
      </c>
      <c r="BC98" s="419">
        <v>4366</v>
      </c>
      <c r="BD98" s="419">
        <v>4383</v>
      </c>
      <c r="BE98" s="419">
        <v>4409</v>
      </c>
      <c r="BF98" s="419">
        <v>0</v>
      </c>
      <c r="BG98" s="419">
        <v>0</v>
      </c>
      <c r="BH98" s="419">
        <v>0</v>
      </c>
      <c r="BI98" s="419">
        <v>0</v>
      </c>
      <c r="BJ98" s="419">
        <v>0</v>
      </c>
      <c r="BK98" s="419">
        <v>0</v>
      </c>
      <c r="BL98" s="419">
        <v>0</v>
      </c>
      <c r="BM98" s="419">
        <v>0</v>
      </c>
      <c r="BN98" s="419">
        <v>0</v>
      </c>
      <c r="BO98" s="419">
        <v>0</v>
      </c>
      <c r="BP98" s="419">
        <v>0</v>
      </c>
      <c r="BQ98" s="419">
        <v>0</v>
      </c>
      <c r="BR98" s="419">
        <v>0</v>
      </c>
      <c r="BS98" s="419">
        <v>0</v>
      </c>
      <c r="BT98" s="419">
        <v>0</v>
      </c>
      <c r="BU98" s="419">
        <v>0</v>
      </c>
      <c r="BV98" s="419">
        <v>0</v>
      </c>
      <c r="BW98" s="419">
        <v>0</v>
      </c>
      <c r="BX98" s="419">
        <v>0</v>
      </c>
      <c r="BY98" s="419">
        <v>0</v>
      </c>
      <c r="BZ98" s="419">
        <v>0</v>
      </c>
      <c r="CA98" s="419">
        <v>0</v>
      </c>
      <c r="CB98" s="419">
        <v>0</v>
      </c>
      <c r="CC98" s="419">
        <v>0</v>
      </c>
      <c r="CD98" s="419">
        <v>0</v>
      </c>
      <c r="CE98" s="419">
        <v>0</v>
      </c>
      <c r="CF98" s="419">
        <v>0</v>
      </c>
      <c r="CG98" s="419">
        <v>0</v>
      </c>
      <c r="CH98" s="419">
        <v>0</v>
      </c>
      <c r="CI98" s="419">
        <v>0</v>
      </c>
      <c r="CJ98" s="419">
        <v>0</v>
      </c>
      <c r="CK98" s="419">
        <v>0</v>
      </c>
      <c r="CL98" s="419">
        <v>0</v>
      </c>
      <c r="CM98" s="419">
        <v>0</v>
      </c>
      <c r="CN98" s="419">
        <v>0</v>
      </c>
      <c r="CO98" s="419">
        <v>0</v>
      </c>
      <c r="CP98" s="419">
        <v>0</v>
      </c>
      <c r="CQ98" s="419">
        <v>0</v>
      </c>
      <c r="CR98" s="419">
        <v>0</v>
      </c>
      <c r="CS98" s="419">
        <v>0</v>
      </c>
      <c r="CT98" s="419"/>
      <c r="CU98" s="419"/>
      <c r="CV98" s="419"/>
      <c r="CW98" s="419"/>
      <c r="CX98" s="419"/>
      <c r="CY98" s="419"/>
      <c r="CZ98" s="419"/>
      <c r="DA98" s="419"/>
      <c r="DB98" s="419"/>
      <c r="DC98" s="419"/>
      <c r="DD98" s="419"/>
      <c r="DE98" s="419"/>
      <c r="DF98" s="419"/>
      <c r="DG98" s="419"/>
      <c r="DH98" s="419"/>
      <c r="DI98" s="419"/>
      <c r="DJ98" s="419"/>
      <c r="DK98" s="419"/>
    </row>
    <row r="99" spans="1:115" s="420" customFormat="1" ht="15" hidden="1">
      <c r="A99" s="423" t="s">
        <v>7</v>
      </c>
      <c r="B99" s="423">
        <v>2</v>
      </c>
      <c r="C99" s="418" t="s">
        <v>62</v>
      </c>
      <c r="D99" s="419">
        <v>3989</v>
      </c>
      <c r="E99" s="419">
        <v>4056</v>
      </c>
      <c r="F99" s="419">
        <v>4124</v>
      </c>
      <c r="G99" s="419">
        <v>4193</v>
      </c>
      <c r="H99" s="419">
        <v>4262</v>
      </c>
      <c r="I99" s="419">
        <v>4317</v>
      </c>
      <c r="J99" s="419">
        <v>4371</v>
      </c>
      <c r="K99" s="419">
        <v>4424</v>
      </c>
      <c r="L99" s="419">
        <v>4475</v>
      </c>
      <c r="M99" s="419">
        <v>4523</v>
      </c>
      <c r="N99" s="419">
        <v>4569</v>
      </c>
      <c r="O99" s="419">
        <v>4614</v>
      </c>
      <c r="P99" s="419">
        <v>4658</v>
      </c>
      <c r="Q99" s="419">
        <v>4700</v>
      </c>
      <c r="R99" s="419">
        <v>4739</v>
      </c>
      <c r="S99" s="419">
        <v>4776</v>
      </c>
      <c r="T99" s="419">
        <v>4811</v>
      </c>
      <c r="U99" s="419">
        <v>4844</v>
      </c>
      <c r="V99" s="419">
        <v>4874</v>
      </c>
      <c r="W99" s="419">
        <v>4903</v>
      </c>
      <c r="X99" s="419">
        <v>4929</v>
      </c>
      <c r="Y99" s="419">
        <v>4952</v>
      </c>
      <c r="Z99" s="419">
        <v>4972</v>
      </c>
      <c r="AA99" s="419">
        <v>4988</v>
      </c>
      <c r="AB99" s="419">
        <v>5002</v>
      </c>
      <c r="AC99" s="419">
        <v>5012</v>
      </c>
      <c r="AD99" s="419">
        <v>5019</v>
      </c>
      <c r="AE99" s="419">
        <v>5022</v>
      </c>
      <c r="AF99" s="419">
        <v>5022</v>
      </c>
      <c r="AG99" s="419">
        <v>5019</v>
      </c>
      <c r="AH99" s="419">
        <v>5013</v>
      </c>
      <c r="AI99" s="419">
        <v>5002</v>
      </c>
      <c r="AJ99" s="419">
        <v>4988</v>
      </c>
      <c r="AK99" s="419">
        <v>4970</v>
      </c>
      <c r="AL99" s="419">
        <v>4948</v>
      </c>
      <c r="AM99" s="419">
        <v>4923</v>
      </c>
      <c r="AN99" s="419">
        <v>4894</v>
      </c>
      <c r="AO99" s="419">
        <v>4862</v>
      </c>
      <c r="AP99" s="419">
        <v>4827</v>
      </c>
      <c r="AQ99" s="419">
        <v>4789</v>
      </c>
      <c r="AR99" s="419">
        <v>4748</v>
      </c>
      <c r="AS99" s="419">
        <v>4706</v>
      </c>
      <c r="AT99" s="419">
        <v>4661</v>
      </c>
      <c r="AU99" s="419">
        <v>4616</v>
      </c>
      <c r="AV99" s="419">
        <v>4571</v>
      </c>
      <c r="AW99" s="419">
        <v>4529</v>
      </c>
      <c r="AX99" s="419">
        <v>4494</v>
      </c>
      <c r="AY99" s="419">
        <v>4471</v>
      </c>
      <c r="AZ99" s="419">
        <v>4475</v>
      </c>
      <c r="BA99" s="419">
        <v>4490</v>
      </c>
      <c r="BB99" s="419">
        <v>4506</v>
      </c>
      <c r="BC99" s="419">
        <v>4525</v>
      </c>
      <c r="BD99" s="419">
        <v>4551</v>
      </c>
      <c r="BE99" s="419">
        <v>0</v>
      </c>
      <c r="BF99" s="419">
        <v>0</v>
      </c>
      <c r="BG99" s="419">
        <v>0</v>
      </c>
      <c r="BH99" s="419">
        <v>0</v>
      </c>
      <c r="BI99" s="419">
        <v>0</v>
      </c>
      <c r="BJ99" s="419">
        <v>0</v>
      </c>
      <c r="BK99" s="419">
        <v>0</v>
      </c>
      <c r="BL99" s="419">
        <v>0</v>
      </c>
      <c r="BM99" s="419">
        <v>0</v>
      </c>
      <c r="BN99" s="419">
        <v>0</v>
      </c>
      <c r="BO99" s="419">
        <v>0</v>
      </c>
      <c r="BP99" s="419">
        <v>0</v>
      </c>
      <c r="BQ99" s="419">
        <v>0</v>
      </c>
      <c r="BR99" s="419">
        <v>0</v>
      </c>
      <c r="BS99" s="419">
        <v>0</v>
      </c>
      <c r="BT99" s="419">
        <v>0</v>
      </c>
      <c r="BU99" s="419">
        <v>0</v>
      </c>
      <c r="BV99" s="419">
        <v>0</v>
      </c>
      <c r="BW99" s="419">
        <v>0</v>
      </c>
      <c r="BX99" s="419">
        <v>0</v>
      </c>
      <c r="BY99" s="419">
        <v>0</v>
      </c>
      <c r="BZ99" s="419">
        <v>0</v>
      </c>
      <c r="CA99" s="419">
        <v>0</v>
      </c>
      <c r="CB99" s="419">
        <v>0</v>
      </c>
      <c r="CC99" s="419">
        <v>0</v>
      </c>
      <c r="CD99" s="419">
        <v>0</v>
      </c>
      <c r="CE99" s="419">
        <v>0</v>
      </c>
      <c r="CF99" s="419">
        <v>0</v>
      </c>
      <c r="CG99" s="419">
        <v>0</v>
      </c>
      <c r="CH99" s="419">
        <v>0</v>
      </c>
      <c r="CI99" s="419">
        <v>0</v>
      </c>
      <c r="CJ99" s="419">
        <v>0</v>
      </c>
      <c r="CK99" s="419">
        <v>0</v>
      </c>
      <c r="CL99" s="419">
        <v>0</v>
      </c>
      <c r="CM99" s="419">
        <v>0</v>
      </c>
      <c r="CN99" s="419">
        <v>0</v>
      </c>
      <c r="CO99" s="419">
        <v>0</v>
      </c>
      <c r="CP99" s="419">
        <v>0</v>
      </c>
      <c r="CQ99" s="419">
        <v>0</v>
      </c>
      <c r="CR99" s="419">
        <v>0</v>
      </c>
      <c r="CS99" s="419">
        <v>0</v>
      </c>
      <c r="CT99" s="419"/>
      <c r="CU99" s="419"/>
      <c r="CV99" s="419"/>
      <c r="CW99" s="419"/>
      <c r="CX99" s="419"/>
      <c r="CY99" s="419"/>
      <c r="CZ99" s="419"/>
      <c r="DA99" s="419"/>
      <c r="DB99" s="419"/>
      <c r="DC99" s="419"/>
      <c r="DD99" s="419"/>
      <c r="DE99" s="419"/>
      <c r="DF99" s="419"/>
      <c r="DG99" s="419"/>
      <c r="DH99" s="419"/>
      <c r="DI99" s="419"/>
      <c r="DJ99" s="419"/>
      <c r="DK99" s="419"/>
    </row>
    <row r="100" spans="1:115" s="420" customFormat="1" ht="15" hidden="1">
      <c r="A100" s="423" t="s">
        <v>7</v>
      </c>
      <c r="B100" s="423">
        <v>2</v>
      </c>
      <c r="C100" s="418" t="s">
        <v>63</v>
      </c>
      <c r="D100" s="419">
        <v>4119</v>
      </c>
      <c r="E100" s="419">
        <v>4188</v>
      </c>
      <c r="F100" s="419">
        <v>4258</v>
      </c>
      <c r="G100" s="419">
        <v>4328</v>
      </c>
      <c r="H100" s="419">
        <v>4401</v>
      </c>
      <c r="I100" s="419">
        <v>4456</v>
      </c>
      <c r="J100" s="419">
        <v>4511</v>
      </c>
      <c r="K100" s="419">
        <v>4565</v>
      </c>
      <c r="L100" s="419">
        <v>4615</v>
      </c>
      <c r="M100" s="419">
        <v>4663</v>
      </c>
      <c r="N100" s="419">
        <v>4709</v>
      </c>
      <c r="O100" s="419">
        <v>4754</v>
      </c>
      <c r="P100" s="419">
        <v>4797</v>
      </c>
      <c r="Q100" s="419">
        <v>4837</v>
      </c>
      <c r="R100" s="419">
        <v>4875</v>
      </c>
      <c r="S100" s="419">
        <v>4910</v>
      </c>
      <c r="T100" s="419">
        <v>4943</v>
      </c>
      <c r="U100" s="419">
        <v>4974</v>
      </c>
      <c r="V100" s="419">
        <v>5004</v>
      </c>
      <c r="W100" s="419">
        <v>5030</v>
      </c>
      <c r="X100" s="419">
        <v>5054</v>
      </c>
      <c r="Y100" s="419">
        <v>5074</v>
      </c>
      <c r="Z100" s="419">
        <v>5091</v>
      </c>
      <c r="AA100" s="419">
        <v>5105</v>
      </c>
      <c r="AB100" s="419">
        <v>5115</v>
      </c>
      <c r="AC100" s="419">
        <v>5122</v>
      </c>
      <c r="AD100" s="419">
        <v>5126</v>
      </c>
      <c r="AE100" s="419">
        <v>5126</v>
      </c>
      <c r="AF100" s="419">
        <v>5123</v>
      </c>
      <c r="AG100" s="419">
        <v>5116</v>
      </c>
      <c r="AH100" s="419">
        <v>5106</v>
      </c>
      <c r="AI100" s="419">
        <v>5091</v>
      </c>
      <c r="AJ100" s="419">
        <v>5073</v>
      </c>
      <c r="AK100" s="419">
        <v>5051</v>
      </c>
      <c r="AL100" s="419">
        <v>5026</v>
      </c>
      <c r="AM100" s="419">
        <v>4997</v>
      </c>
      <c r="AN100" s="419">
        <v>4965</v>
      </c>
      <c r="AO100" s="419">
        <v>4929</v>
      </c>
      <c r="AP100" s="419">
        <v>4891</v>
      </c>
      <c r="AQ100" s="419">
        <v>4850</v>
      </c>
      <c r="AR100" s="419">
        <v>4808</v>
      </c>
      <c r="AS100" s="419">
        <v>4764</v>
      </c>
      <c r="AT100" s="419">
        <v>4720</v>
      </c>
      <c r="AU100" s="419">
        <v>4678</v>
      </c>
      <c r="AV100" s="419">
        <v>4641</v>
      </c>
      <c r="AW100" s="419">
        <v>4613</v>
      </c>
      <c r="AX100" s="419">
        <v>4605</v>
      </c>
      <c r="AY100" s="419">
        <v>4620</v>
      </c>
      <c r="AZ100" s="419">
        <v>4637</v>
      </c>
      <c r="BA100" s="419">
        <v>4653</v>
      </c>
      <c r="BB100" s="419">
        <v>4672</v>
      </c>
      <c r="BC100" s="419">
        <v>4699</v>
      </c>
      <c r="BD100" s="419">
        <v>0</v>
      </c>
      <c r="BE100" s="419">
        <v>0</v>
      </c>
      <c r="BF100" s="419">
        <v>0</v>
      </c>
      <c r="BG100" s="419">
        <v>0</v>
      </c>
      <c r="BH100" s="419">
        <v>0</v>
      </c>
      <c r="BI100" s="419">
        <v>0</v>
      </c>
      <c r="BJ100" s="419">
        <v>0</v>
      </c>
      <c r="BK100" s="419">
        <v>0</v>
      </c>
      <c r="BL100" s="419">
        <v>0</v>
      </c>
      <c r="BM100" s="419">
        <v>0</v>
      </c>
      <c r="BN100" s="419">
        <v>0</v>
      </c>
      <c r="BO100" s="419">
        <v>0</v>
      </c>
      <c r="BP100" s="419">
        <v>0</v>
      </c>
      <c r="BQ100" s="419">
        <v>0</v>
      </c>
      <c r="BR100" s="419">
        <v>0</v>
      </c>
      <c r="BS100" s="419">
        <v>0</v>
      </c>
      <c r="BT100" s="419">
        <v>0</v>
      </c>
      <c r="BU100" s="419">
        <v>0</v>
      </c>
      <c r="BV100" s="419">
        <v>0</v>
      </c>
      <c r="BW100" s="419">
        <v>0</v>
      </c>
      <c r="BX100" s="419">
        <v>0</v>
      </c>
      <c r="BY100" s="419">
        <v>0</v>
      </c>
      <c r="BZ100" s="419">
        <v>0</v>
      </c>
      <c r="CA100" s="419">
        <v>0</v>
      </c>
      <c r="CB100" s="419">
        <v>0</v>
      </c>
      <c r="CC100" s="419">
        <v>0</v>
      </c>
      <c r="CD100" s="419">
        <v>0</v>
      </c>
      <c r="CE100" s="419">
        <v>0</v>
      </c>
      <c r="CF100" s="419">
        <v>0</v>
      </c>
      <c r="CG100" s="419">
        <v>0</v>
      </c>
      <c r="CH100" s="419">
        <v>0</v>
      </c>
      <c r="CI100" s="419">
        <v>0</v>
      </c>
      <c r="CJ100" s="419">
        <v>0</v>
      </c>
      <c r="CK100" s="419">
        <v>0</v>
      </c>
      <c r="CL100" s="419">
        <v>0</v>
      </c>
      <c r="CM100" s="419">
        <v>0</v>
      </c>
      <c r="CN100" s="419">
        <v>0</v>
      </c>
      <c r="CO100" s="419">
        <v>0</v>
      </c>
      <c r="CP100" s="419">
        <v>0</v>
      </c>
      <c r="CQ100" s="419">
        <v>0</v>
      </c>
      <c r="CR100" s="419">
        <v>0</v>
      </c>
      <c r="CS100" s="419">
        <v>0</v>
      </c>
      <c r="CT100" s="419"/>
      <c r="CU100" s="419"/>
      <c r="CV100" s="419"/>
      <c r="CW100" s="419"/>
      <c r="CX100" s="419"/>
      <c r="CY100" s="419"/>
      <c r="CZ100" s="419"/>
      <c r="DA100" s="419"/>
      <c r="DB100" s="419"/>
      <c r="DC100" s="419"/>
      <c r="DD100" s="419"/>
      <c r="DE100" s="419"/>
      <c r="DF100" s="419"/>
      <c r="DG100" s="419"/>
      <c r="DH100" s="419"/>
      <c r="DI100" s="419"/>
      <c r="DJ100" s="419"/>
      <c r="DK100" s="419"/>
    </row>
    <row r="101" spans="1:115" s="420" customFormat="1" ht="15" hidden="1">
      <c r="A101" s="423" t="s">
        <v>7</v>
      </c>
      <c r="B101" s="423">
        <v>2</v>
      </c>
      <c r="C101" s="418" t="s">
        <v>64</v>
      </c>
      <c r="D101" s="419">
        <v>4252</v>
      </c>
      <c r="E101" s="419">
        <v>4323</v>
      </c>
      <c r="F101" s="419">
        <v>4394</v>
      </c>
      <c r="G101" s="419">
        <v>4468</v>
      </c>
      <c r="H101" s="419">
        <v>4543</v>
      </c>
      <c r="I101" s="419">
        <v>4600</v>
      </c>
      <c r="J101" s="419">
        <v>4655</v>
      </c>
      <c r="K101" s="419">
        <v>4707</v>
      </c>
      <c r="L101" s="419">
        <v>4758</v>
      </c>
      <c r="M101" s="419">
        <v>4806</v>
      </c>
      <c r="N101" s="419">
        <v>4852</v>
      </c>
      <c r="O101" s="419">
        <v>4896</v>
      </c>
      <c r="P101" s="419">
        <v>4936</v>
      </c>
      <c r="Q101" s="419">
        <v>4975</v>
      </c>
      <c r="R101" s="419">
        <v>5011</v>
      </c>
      <c r="S101" s="419">
        <v>5045</v>
      </c>
      <c r="T101" s="419">
        <v>5076</v>
      </c>
      <c r="U101" s="419">
        <v>5107</v>
      </c>
      <c r="V101" s="419">
        <v>5134</v>
      </c>
      <c r="W101" s="419">
        <v>5158</v>
      </c>
      <c r="X101" s="419">
        <v>5179</v>
      </c>
      <c r="Y101" s="419">
        <v>5196</v>
      </c>
      <c r="Z101" s="419">
        <v>5210</v>
      </c>
      <c r="AA101" s="419">
        <v>5221</v>
      </c>
      <c r="AB101" s="419">
        <v>5228</v>
      </c>
      <c r="AC101" s="419">
        <v>5232</v>
      </c>
      <c r="AD101" s="419">
        <v>5232</v>
      </c>
      <c r="AE101" s="419">
        <v>5229</v>
      </c>
      <c r="AF101" s="419">
        <v>5222</v>
      </c>
      <c r="AG101" s="419">
        <v>5212</v>
      </c>
      <c r="AH101" s="419">
        <v>5197</v>
      </c>
      <c r="AI101" s="419">
        <v>5179</v>
      </c>
      <c r="AJ101" s="419">
        <v>5157</v>
      </c>
      <c r="AK101" s="419">
        <v>5131</v>
      </c>
      <c r="AL101" s="419">
        <v>5102</v>
      </c>
      <c r="AM101" s="419">
        <v>5070</v>
      </c>
      <c r="AN101" s="419">
        <v>5034</v>
      </c>
      <c r="AO101" s="419">
        <v>4996</v>
      </c>
      <c r="AP101" s="419">
        <v>4956</v>
      </c>
      <c r="AQ101" s="419">
        <v>4914</v>
      </c>
      <c r="AR101" s="419">
        <v>4871</v>
      </c>
      <c r="AS101" s="419">
        <v>4830</v>
      </c>
      <c r="AT101" s="419">
        <v>4792</v>
      </c>
      <c r="AU101" s="419">
        <v>4761</v>
      </c>
      <c r="AV101" s="419">
        <v>4744</v>
      </c>
      <c r="AW101" s="419">
        <v>4754</v>
      </c>
      <c r="AX101" s="419">
        <v>4770</v>
      </c>
      <c r="AY101" s="419">
        <v>4787</v>
      </c>
      <c r="AZ101" s="419">
        <v>4804</v>
      </c>
      <c r="BA101" s="419">
        <v>4823</v>
      </c>
      <c r="BB101" s="419">
        <v>4852</v>
      </c>
      <c r="BC101" s="419">
        <v>0</v>
      </c>
      <c r="BD101" s="419">
        <v>0</v>
      </c>
      <c r="BE101" s="419">
        <v>0</v>
      </c>
      <c r="BF101" s="419">
        <v>0</v>
      </c>
      <c r="BG101" s="419">
        <v>0</v>
      </c>
      <c r="BH101" s="419">
        <v>0</v>
      </c>
      <c r="BI101" s="419">
        <v>0</v>
      </c>
      <c r="BJ101" s="419">
        <v>0</v>
      </c>
      <c r="BK101" s="419">
        <v>0</v>
      </c>
      <c r="BL101" s="419">
        <v>0</v>
      </c>
      <c r="BM101" s="419">
        <v>0</v>
      </c>
      <c r="BN101" s="419">
        <v>0</v>
      </c>
      <c r="BO101" s="419">
        <v>0</v>
      </c>
      <c r="BP101" s="419">
        <v>0</v>
      </c>
      <c r="BQ101" s="419">
        <v>0</v>
      </c>
      <c r="BR101" s="419">
        <v>0</v>
      </c>
      <c r="BS101" s="419">
        <v>0</v>
      </c>
      <c r="BT101" s="419">
        <v>0</v>
      </c>
      <c r="BU101" s="419">
        <v>0</v>
      </c>
      <c r="BV101" s="419">
        <v>0</v>
      </c>
      <c r="BW101" s="419">
        <v>0</v>
      </c>
      <c r="BX101" s="419">
        <v>0</v>
      </c>
      <c r="BY101" s="419">
        <v>0</v>
      </c>
      <c r="BZ101" s="419">
        <v>0</v>
      </c>
      <c r="CA101" s="419">
        <v>0</v>
      </c>
      <c r="CB101" s="419">
        <v>0</v>
      </c>
      <c r="CC101" s="419">
        <v>0</v>
      </c>
      <c r="CD101" s="419">
        <v>0</v>
      </c>
      <c r="CE101" s="419">
        <v>0</v>
      </c>
      <c r="CF101" s="419">
        <v>0</v>
      </c>
      <c r="CG101" s="419">
        <v>0</v>
      </c>
      <c r="CH101" s="419">
        <v>0</v>
      </c>
      <c r="CI101" s="419">
        <v>0</v>
      </c>
      <c r="CJ101" s="419">
        <v>0</v>
      </c>
      <c r="CK101" s="419">
        <v>0</v>
      </c>
      <c r="CL101" s="419">
        <v>0</v>
      </c>
      <c r="CM101" s="419">
        <v>0</v>
      </c>
      <c r="CN101" s="419">
        <v>0</v>
      </c>
      <c r="CO101" s="419">
        <v>0</v>
      </c>
      <c r="CP101" s="419">
        <v>0</v>
      </c>
      <c r="CQ101" s="419">
        <v>0</v>
      </c>
      <c r="CR101" s="419">
        <v>0</v>
      </c>
      <c r="CS101" s="419">
        <v>0</v>
      </c>
      <c r="CT101" s="419"/>
      <c r="CU101" s="419"/>
      <c r="CV101" s="419"/>
      <c r="CW101" s="419"/>
      <c r="CX101" s="419"/>
      <c r="CY101" s="419"/>
      <c r="CZ101" s="419"/>
      <c r="DA101" s="419"/>
      <c r="DB101" s="419"/>
      <c r="DC101" s="419"/>
      <c r="DD101" s="419"/>
      <c r="DE101" s="419"/>
      <c r="DF101" s="419"/>
      <c r="DG101" s="419"/>
      <c r="DH101" s="419"/>
      <c r="DI101" s="419"/>
      <c r="DJ101" s="419"/>
      <c r="DK101" s="419"/>
    </row>
    <row r="102" spans="1:115" s="420" customFormat="1" ht="15" hidden="1">
      <c r="A102" s="423" t="s">
        <v>7</v>
      </c>
      <c r="B102" s="423">
        <v>2</v>
      </c>
      <c r="C102" s="418" t="s">
        <v>65</v>
      </c>
      <c r="D102" s="419">
        <v>4389</v>
      </c>
      <c r="E102" s="419">
        <v>4461</v>
      </c>
      <c r="F102" s="419">
        <v>4536</v>
      </c>
      <c r="G102" s="419">
        <v>4612</v>
      </c>
      <c r="H102" s="419">
        <v>4689</v>
      </c>
      <c r="I102" s="419">
        <v>4746</v>
      </c>
      <c r="J102" s="419">
        <v>4801</v>
      </c>
      <c r="K102" s="419">
        <v>4853</v>
      </c>
      <c r="L102" s="419">
        <v>4904</v>
      </c>
      <c r="M102" s="419">
        <v>4952</v>
      </c>
      <c r="N102" s="419">
        <v>4997</v>
      </c>
      <c r="O102" s="419">
        <v>5038</v>
      </c>
      <c r="P102" s="419">
        <v>5078</v>
      </c>
      <c r="Q102" s="419">
        <v>5115</v>
      </c>
      <c r="R102" s="419">
        <v>5149</v>
      </c>
      <c r="S102" s="419">
        <v>5181</v>
      </c>
      <c r="T102" s="419">
        <v>5212</v>
      </c>
      <c r="U102" s="419">
        <v>5240</v>
      </c>
      <c r="V102" s="419">
        <v>5265</v>
      </c>
      <c r="W102" s="419">
        <v>5286</v>
      </c>
      <c r="X102" s="419">
        <v>5304</v>
      </c>
      <c r="Y102" s="419">
        <v>5318</v>
      </c>
      <c r="Z102" s="419">
        <v>5329</v>
      </c>
      <c r="AA102" s="419">
        <v>5337</v>
      </c>
      <c r="AB102" s="419">
        <v>5341</v>
      </c>
      <c r="AC102" s="419">
        <v>5341</v>
      </c>
      <c r="AD102" s="419">
        <v>5338</v>
      </c>
      <c r="AE102" s="419">
        <v>5331</v>
      </c>
      <c r="AF102" s="419">
        <v>5321</v>
      </c>
      <c r="AG102" s="419">
        <v>5306</v>
      </c>
      <c r="AH102" s="419">
        <v>5288</v>
      </c>
      <c r="AI102" s="419">
        <v>5266</v>
      </c>
      <c r="AJ102" s="419">
        <v>5240</v>
      </c>
      <c r="AK102" s="419">
        <v>5211</v>
      </c>
      <c r="AL102" s="419">
        <v>5178</v>
      </c>
      <c r="AM102" s="419">
        <v>5143</v>
      </c>
      <c r="AN102" s="419">
        <v>5105</v>
      </c>
      <c r="AO102" s="419">
        <v>5066</v>
      </c>
      <c r="AP102" s="419">
        <v>5025</v>
      </c>
      <c r="AQ102" s="419">
        <v>4985</v>
      </c>
      <c r="AR102" s="419">
        <v>4947</v>
      </c>
      <c r="AS102" s="419">
        <v>4915</v>
      </c>
      <c r="AT102" s="419">
        <v>4893</v>
      </c>
      <c r="AU102" s="419">
        <v>4892</v>
      </c>
      <c r="AV102" s="419">
        <v>4909</v>
      </c>
      <c r="AW102" s="419">
        <v>4925</v>
      </c>
      <c r="AX102" s="419">
        <v>4943</v>
      </c>
      <c r="AY102" s="419">
        <v>4960</v>
      </c>
      <c r="AZ102" s="419">
        <v>4981</v>
      </c>
      <c r="BA102" s="419">
        <v>5010</v>
      </c>
      <c r="BB102" s="419">
        <v>0</v>
      </c>
      <c r="BC102" s="419">
        <v>0</v>
      </c>
      <c r="BD102" s="419">
        <v>0</v>
      </c>
      <c r="BE102" s="419">
        <v>0</v>
      </c>
      <c r="BF102" s="419">
        <v>0</v>
      </c>
      <c r="BG102" s="419">
        <v>0</v>
      </c>
      <c r="BH102" s="419">
        <v>0</v>
      </c>
      <c r="BI102" s="419">
        <v>0</v>
      </c>
      <c r="BJ102" s="419">
        <v>0</v>
      </c>
      <c r="BK102" s="419">
        <v>0</v>
      </c>
      <c r="BL102" s="419">
        <v>0</v>
      </c>
      <c r="BM102" s="419">
        <v>0</v>
      </c>
      <c r="BN102" s="419">
        <v>0</v>
      </c>
      <c r="BO102" s="419">
        <v>0</v>
      </c>
      <c r="BP102" s="419">
        <v>0</v>
      </c>
      <c r="BQ102" s="419">
        <v>0</v>
      </c>
      <c r="BR102" s="419">
        <v>0</v>
      </c>
      <c r="BS102" s="419">
        <v>0</v>
      </c>
      <c r="BT102" s="419">
        <v>0</v>
      </c>
      <c r="BU102" s="419">
        <v>0</v>
      </c>
      <c r="BV102" s="419">
        <v>0</v>
      </c>
      <c r="BW102" s="419">
        <v>0</v>
      </c>
      <c r="BX102" s="419">
        <v>0</v>
      </c>
      <c r="BY102" s="419">
        <v>0</v>
      </c>
      <c r="BZ102" s="419">
        <v>0</v>
      </c>
      <c r="CA102" s="419">
        <v>0</v>
      </c>
      <c r="CB102" s="419">
        <v>0</v>
      </c>
      <c r="CC102" s="419">
        <v>0</v>
      </c>
      <c r="CD102" s="419">
        <v>0</v>
      </c>
      <c r="CE102" s="419">
        <v>0</v>
      </c>
      <c r="CF102" s="419">
        <v>0</v>
      </c>
      <c r="CG102" s="419">
        <v>0</v>
      </c>
      <c r="CH102" s="419">
        <v>0</v>
      </c>
      <c r="CI102" s="419">
        <v>0</v>
      </c>
      <c r="CJ102" s="419">
        <v>0</v>
      </c>
      <c r="CK102" s="419">
        <v>0</v>
      </c>
      <c r="CL102" s="419">
        <v>0</v>
      </c>
      <c r="CM102" s="419">
        <v>0</v>
      </c>
      <c r="CN102" s="419">
        <v>0</v>
      </c>
      <c r="CO102" s="419">
        <v>0</v>
      </c>
      <c r="CP102" s="419">
        <v>0</v>
      </c>
      <c r="CQ102" s="419">
        <v>0</v>
      </c>
      <c r="CR102" s="419">
        <v>0</v>
      </c>
      <c r="CS102" s="419">
        <v>0</v>
      </c>
      <c r="CT102" s="419"/>
      <c r="CU102" s="419"/>
      <c r="CV102" s="419"/>
      <c r="CW102" s="419"/>
      <c r="CX102" s="419"/>
      <c r="CY102" s="419"/>
      <c r="CZ102" s="419"/>
      <c r="DA102" s="419"/>
      <c r="DB102" s="419"/>
      <c r="DC102" s="419"/>
      <c r="DD102" s="419"/>
      <c r="DE102" s="419"/>
      <c r="DF102" s="419"/>
      <c r="DG102" s="419"/>
      <c r="DH102" s="419"/>
      <c r="DI102" s="419"/>
      <c r="DJ102" s="419"/>
      <c r="DK102" s="419"/>
    </row>
    <row r="103" spans="1:115" s="420" customFormat="1" ht="15" hidden="1">
      <c r="A103" s="423" t="s">
        <v>7</v>
      </c>
      <c r="B103" s="423">
        <v>2</v>
      </c>
      <c r="C103" s="418" t="s">
        <v>66</v>
      </c>
      <c r="D103" s="419">
        <v>4528</v>
      </c>
      <c r="E103" s="419">
        <v>4604</v>
      </c>
      <c r="F103" s="419">
        <v>4681</v>
      </c>
      <c r="G103" s="419">
        <v>4759</v>
      </c>
      <c r="H103" s="419">
        <v>4838</v>
      </c>
      <c r="I103" s="419">
        <v>4894</v>
      </c>
      <c r="J103" s="419">
        <v>4949</v>
      </c>
      <c r="K103" s="419">
        <v>5002</v>
      </c>
      <c r="L103" s="419">
        <v>5053</v>
      </c>
      <c r="M103" s="419">
        <v>5100</v>
      </c>
      <c r="N103" s="419">
        <v>5142</v>
      </c>
      <c r="O103" s="419">
        <v>5183</v>
      </c>
      <c r="P103" s="419">
        <v>5221</v>
      </c>
      <c r="Q103" s="419">
        <v>5256</v>
      </c>
      <c r="R103" s="419">
        <v>5289</v>
      </c>
      <c r="S103" s="419">
        <v>5320</v>
      </c>
      <c r="T103" s="419">
        <v>5349</v>
      </c>
      <c r="U103" s="419">
        <v>5374</v>
      </c>
      <c r="V103" s="419">
        <v>5396</v>
      </c>
      <c r="W103" s="419">
        <v>5414</v>
      </c>
      <c r="X103" s="419">
        <v>5429</v>
      </c>
      <c r="Y103" s="419">
        <v>5440</v>
      </c>
      <c r="Z103" s="419">
        <v>5448</v>
      </c>
      <c r="AA103" s="419">
        <v>5452</v>
      </c>
      <c r="AB103" s="419">
        <v>5453</v>
      </c>
      <c r="AC103" s="419">
        <v>5450</v>
      </c>
      <c r="AD103" s="419">
        <v>5443</v>
      </c>
      <c r="AE103" s="419">
        <v>5432</v>
      </c>
      <c r="AF103" s="419">
        <v>5418</v>
      </c>
      <c r="AG103" s="419">
        <v>5399</v>
      </c>
      <c r="AH103" s="419">
        <v>5377</v>
      </c>
      <c r="AI103" s="419">
        <v>5351</v>
      </c>
      <c r="AJ103" s="419">
        <v>5322</v>
      </c>
      <c r="AK103" s="419">
        <v>5290</v>
      </c>
      <c r="AL103" s="419">
        <v>5255</v>
      </c>
      <c r="AM103" s="419">
        <v>5217</v>
      </c>
      <c r="AN103" s="419">
        <v>5179</v>
      </c>
      <c r="AO103" s="419">
        <v>5140</v>
      </c>
      <c r="AP103" s="419">
        <v>5102</v>
      </c>
      <c r="AQ103" s="419">
        <v>5069</v>
      </c>
      <c r="AR103" s="419">
        <v>5043</v>
      </c>
      <c r="AS103" s="419">
        <v>5032</v>
      </c>
      <c r="AT103" s="419">
        <v>5049</v>
      </c>
      <c r="AU103" s="419">
        <v>5066</v>
      </c>
      <c r="AV103" s="419">
        <v>5084</v>
      </c>
      <c r="AW103" s="419">
        <v>5102</v>
      </c>
      <c r="AX103" s="419">
        <v>5120</v>
      </c>
      <c r="AY103" s="419">
        <v>5141</v>
      </c>
      <c r="AZ103" s="419">
        <v>5171</v>
      </c>
      <c r="BA103" s="419">
        <v>0</v>
      </c>
      <c r="BB103" s="419">
        <v>0</v>
      </c>
      <c r="BC103" s="419">
        <v>0</v>
      </c>
      <c r="BD103" s="419">
        <v>0</v>
      </c>
      <c r="BE103" s="419">
        <v>0</v>
      </c>
      <c r="BF103" s="419">
        <v>0</v>
      </c>
      <c r="BG103" s="419">
        <v>0</v>
      </c>
      <c r="BH103" s="419">
        <v>0</v>
      </c>
      <c r="BI103" s="419">
        <v>0</v>
      </c>
      <c r="BJ103" s="419">
        <v>0</v>
      </c>
      <c r="BK103" s="419">
        <v>0</v>
      </c>
      <c r="BL103" s="419">
        <v>0</v>
      </c>
      <c r="BM103" s="419">
        <v>0</v>
      </c>
      <c r="BN103" s="419">
        <v>0</v>
      </c>
      <c r="BO103" s="419">
        <v>0</v>
      </c>
      <c r="BP103" s="419">
        <v>0</v>
      </c>
      <c r="BQ103" s="419">
        <v>0</v>
      </c>
      <c r="BR103" s="419">
        <v>0</v>
      </c>
      <c r="BS103" s="419">
        <v>0</v>
      </c>
      <c r="BT103" s="419">
        <v>0</v>
      </c>
      <c r="BU103" s="419">
        <v>0</v>
      </c>
      <c r="BV103" s="419">
        <v>0</v>
      </c>
      <c r="BW103" s="419">
        <v>0</v>
      </c>
      <c r="BX103" s="419">
        <v>0</v>
      </c>
      <c r="BY103" s="419">
        <v>0</v>
      </c>
      <c r="BZ103" s="419">
        <v>0</v>
      </c>
      <c r="CA103" s="419">
        <v>0</v>
      </c>
      <c r="CB103" s="419">
        <v>0</v>
      </c>
      <c r="CC103" s="419">
        <v>0</v>
      </c>
      <c r="CD103" s="419">
        <v>0</v>
      </c>
      <c r="CE103" s="419">
        <v>0</v>
      </c>
      <c r="CF103" s="419">
        <v>0</v>
      </c>
      <c r="CG103" s="419">
        <v>0</v>
      </c>
      <c r="CH103" s="419">
        <v>0</v>
      </c>
      <c r="CI103" s="419">
        <v>0</v>
      </c>
      <c r="CJ103" s="419">
        <v>0</v>
      </c>
      <c r="CK103" s="419">
        <v>0</v>
      </c>
      <c r="CL103" s="419">
        <v>0</v>
      </c>
      <c r="CM103" s="419">
        <v>0</v>
      </c>
      <c r="CN103" s="419">
        <v>0</v>
      </c>
      <c r="CO103" s="419">
        <v>0</v>
      </c>
      <c r="CP103" s="419">
        <v>0</v>
      </c>
      <c r="CQ103" s="419">
        <v>0</v>
      </c>
      <c r="CR103" s="419">
        <v>0</v>
      </c>
      <c r="CS103" s="419">
        <v>0</v>
      </c>
      <c r="CT103" s="419"/>
      <c r="CU103" s="419"/>
      <c r="CV103" s="419"/>
      <c r="CW103" s="419"/>
      <c r="CX103" s="419"/>
      <c r="CY103" s="419"/>
      <c r="CZ103" s="419"/>
      <c r="DA103" s="419"/>
      <c r="DB103" s="419"/>
      <c r="DC103" s="419"/>
      <c r="DD103" s="419"/>
      <c r="DE103" s="419"/>
      <c r="DF103" s="419"/>
      <c r="DG103" s="419"/>
      <c r="DH103" s="419"/>
      <c r="DI103" s="419"/>
      <c r="DJ103" s="419"/>
      <c r="DK103" s="419"/>
    </row>
    <row r="104" spans="1:115" s="420" customFormat="1" ht="15" hidden="1">
      <c r="A104" s="423" t="s">
        <v>7</v>
      </c>
      <c r="B104" s="423">
        <v>2</v>
      </c>
      <c r="C104" s="418" t="s">
        <v>67</v>
      </c>
      <c r="D104" s="419">
        <v>4671</v>
      </c>
      <c r="E104" s="419">
        <v>4749</v>
      </c>
      <c r="F104" s="419">
        <v>4828</v>
      </c>
      <c r="G104" s="419">
        <v>4908</v>
      </c>
      <c r="H104" s="419">
        <v>4989</v>
      </c>
      <c r="I104" s="419">
        <v>5046</v>
      </c>
      <c r="J104" s="419">
        <v>5101</v>
      </c>
      <c r="K104" s="419">
        <v>5154</v>
      </c>
      <c r="L104" s="419">
        <v>5204</v>
      </c>
      <c r="M104" s="419">
        <v>5249</v>
      </c>
      <c r="N104" s="419">
        <v>5290</v>
      </c>
      <c r="O104" s="419">
        <v>5329</v>
      </c>
      <c r="P104" s="419">
        <v>5365</v>
      </c>
      <c r="Q104" s="419">
        <v>5399</v>
      </c>
      <c r="R104" s="419">
        <v>5431</v>
      </c>
      <c r="S104" s="419">
        <v>5460</v>
      </c>
      <c r="T104" s="419">
        <v>5486</v>
      </c>
      <c r="U104" s="419">
        <v>5508</v>
      </c>
      <c r="V104" s="419">
        <v>5527</v>
      </c>
      <c r="W104" s="419">
        <v>5542</v>
      </c>
      <c r="X104" s="419">
        <v>5554</v>
      </c>
      <c r="Y104" s="419">
        <v>5562</v>
      </c>
      <c r="Z104" s="419">
        <v>5566</v>
      </c>
      <c r="AA104" s="419">
        <v>5567</v>
      </c>
      <c r="AB104" s="419">
        <v>5564</v>
      </c>
      <c r="AC104" s="419">
        <v>5558</v>
      </c>
      <c r="AD104" s="419">
        <v>5547</v>
      </c>
      <c r="AE104" s="419">
        <v>5533</v>
      </c>
      <c r="AF104" s="419">
        <v>5515</v>
      </c>
      <c r="AG104" s="419">
        <v>5492</v>
      </c>
      <c r="AH104" s="419">
        <v>5467</v>
      </c>
      <c r="AI104" s="419">
        <v>5438</v>
      </c>
      <c r="AJ104" s="419">
        <v>5406</v>
      </c>
      <c r="AK104" s="419">
        <v>5371</v>
      </c>
      <c r="AL104" s="419">
        <v>5335</v>
      </c>
      <c r="AM104" s="419">
        <v>5298</v>
      </c>
      <c r="AN104" s="419">
        <v>5262</v>
      </c>
      <c r="AO104" s="419">
        <v>5229</v>
      </c>
      <c r="AP104" s="419">
        <v>5201</v>
      </c>
      <c r="AQ104" s="419">
        <v>5185</v>
      </c>
      <c r="AR104" s="419">
        <v>5190</v>
      </c>
      <c r="AS104" s="419">
        <v>5209</v>
      </c>
      <c r="AT104" s="419">
        <v>5227</v>
      </c>
      <c r="AU104" s="419">
        <v>5245</v>
      </c>
      <c r="AV104" s="419">
        <v>5264</v>
      </c>
      <c r="AW104" s="419">
        <v>5282</v>
      </c>
      <c r="AX104" s="419">
        <v>5304</v>
      </c>
      <c r="AY104" s="419">
        <v>5335</v>
      </c>
      <c r="AZ104" s="419">
        <v>0</v>
      </c>
      <c r="BA104" s="419">
        <v>0</v>
      </c>
      <c r="BB104" s="419">
        <v>0</v>
      </c>
      <c r="BC104" s="419">
        <v>0</v>
      </c>
      <c r="BD104" s="419">
        <v>0</v>
      </c>
      <c r="BE104" s="419">
        <v>0</v>
      </c>
      <c r="BF104" s="419">
        <v>0</v>
      </c>
      <c r="BG104" s="419">
        <v>0</v>
      </c>
      <c r="BH104" s="419">
        <v>0</v>
      </c>
      <c r="BI104" s="419">
        <v>0</v>
      </c>
      <c r="BJ104" s="419">
        <v>0</v>
      </c>
      <c r="BK104" s="419">
        <v>0</v>
      </c>
      <c r="BL104" s="419">
        <v>0</v>
      </c>
      <c r="BM104" s="419">
        <v>0</v>
      </c>
      <c r="BN104" s="419">
        <v>0</v>
      </c>
      <c r="BO104" s="419">
        <v>0</v>
      </c>
      <c r="BP104" s="419">
        <v>0</v>
      </c>
      <c r="BQ104" s="419">
        <v>0</v>
      </c>
      <c r="BR104" s="419">
        <v>0</v>
      </c>
      <c r="BS104" s="419">
        <v>0</v>
      </c>
      <c r="BT104" s="419">
        <v>0</v>
      </c>
      <c r="BU104" s="419">
        <v>0</v>
      </c>
      <c r="BV104" s="419">
        <v>0</v>
      </c>
      <c r="BW104" s="419">
        <v>0</v>
      </c>
      <c r="BX104" s="419">
        <v>0</v>
      </c>
      <c r="BY104" s="419">
        <v>0</v>
      </c>
      <c r="BZ104" s="419">
        <v>0</v>
      </c>
      <c r="CA104" s="419">
        <v>0</v>
      </c>
      <c r="CB104" s="419">
        <v>0</v>
      </c>
      <c r="CC104" s="419">
        <v>0</v>
      </c>
      <c r="CD104" s="419">
        <v>0</v>
      </c>
      <c r="CE104" s="419">
        <v>0</v>
      </c>
      <c r="CF104" s="419">
        <v>0</v>
      </c>
      <c r="CG104" s="419">
        <v>0</v>
      </c>
      <c r="CH104" s="419">
        <v>0</v>
      </c>
      <c r="CI104" s="419">
        <v>0</v>
      </c>
      <c r="CJ104" s="419">
        <v>0</v>
      </c>
      <c r="CK104" s="419">
        <v>0</v>
      </c>
      <c r="CL104" s="419">
        <v>0</v>
      </c>
      <c r="CM104" s="419">
        <v>0</v>
      </c>
      <c r="CN104" s="419">
        <v>0</v>
      </c>
      <c r="CO104" s="419">
        <v>0</v>
      </c>
      <c r="CP104" s="419">
        <v>0</v>
      </c>
      <c r="CQ104" s="419">
        <v>0</v>
      </c>
      <c r="CR104" s="419">
        <v>0</v>
      </c>
      <c r="CS104" s="419">
        <v>0</v>
      </c>
      <c r="CT104" s="419"/>
      <c r="CU104" s="419"/>
      <c r="CV104" s="419"/>
      <c r="CW104" s="419"/>
      <c r="CX104" s="419"/>
      <c r="CY104" s="419"/>
      <c r="CZ104" s="419"/>
      <c r="DA104" s="419"/>
      <c r="DB104" s="419"/>
      <c r="DC104" s="419"/>
      <c r="DD104" s="419"/>
      <c r="DE104" s="419"/>
      <c r="DF104" s="419"/>
      <c r="DG104" s="419"/>
      <c r="DH104" s="419"/>
      <c r="DI104" s="419"/>
      <c r="DJ104" s="419"/>
      <c r="DK104" s="419"/>
    </row>
    <row r="105" spans="1:115" s="420" customFormat="1" ht="15" hidden="1">
      <c r="A105" s="423" t="s">
        <v>7</v>
      </c>
      <c r="B105" s="423">
        <v>2</v>
      </c>
      <c r="C105" s="418" t="s">
        <v>68</v>
      </c>
      <c r="D105" s="419">
        <v>4817</v>
      </c>
      <c r="E105" s="419">
        <v>4897</v>
      </c>
      <c r="F105" s="419">
        <v>4978</v>
      </c>
      <c r="G105" s="419">
        <v>5060</v>
      </c>
      <c r="H105" s="419">
        <v>5142</v>
      </c>
      <c r="I105" s="419">
        <v>5200</v>
      </c>
      <c r="J105" s="419">
        <v>5255</v>
      </c>
      <c r="K105" s="419">
        <v>5308</v>
      </c>
      <c r="L105" s="419">
        <v>5356</v>
      </c>
      <c r="M105" s="419">
        <v>5400</v>
      </c>
      <c r="N105" s="419">
        <v>5440</v>
      </c>
      <c r="O105" s="419">
        <v>5477</v>
      </c>
      <c r="P105" s="419">
        <v>5511</v>
      </c>
      <c r="Q105" s="419">
        <v>5544</v>
      </c>
      <c r="R105" s="419">
        <v>5574</v>
      </c>
      <c r="S105" s="419">
        <v>5600</v>
      </c>
      <c r="T105" s="419">
        <v>5623</v>
      </c>
      <c r="U105" s="419">
        <v>5642</v>
      </c>
      <c r="V105" s="419">
        <v>5658</v>
      </c>
      <c r="W105" s="419">
        <v>5670</v>
      </c>
      <c r="X105" s="419">
        <v>5678</v>
      </c>
      <c r="Y105" s="419">
        <v>5683</v>
      </c>
      <c r="Z105" s="419">
        <v>5684</v>
      </c>
      <c r="AA105" s="419">
        <v>5682</v>
      </c>
      <c r="AB105" s="419">
        <v>5675</v>
      </c>
      <c r="AC105" s="419">
        <v>5665</v>
      </c>
      <c r="AD105" s="419">
        <v>5650</v>
      </c>
      <c r="AE105" s="419">
        <v>5632</v>
      </c>
      <c r="AF105" s="419">
        <v>5610</v>
      </c>
      <c r="AG105" s="419">
        <v>5584</v>
      </c>
      <c r="AH105" s="419">
        <v>5556</v>
      </c>
      <c r="AI105" s="419">
        <v>5524</v>
      </c>
      <c r="AJ105" s="419">
        <v>5491</v>
      </c>
      <c r="AK105" s="419">
        <v>5456</v>
      </c>
      <c r="AL105" s="419">
        <v>5420</v>
      </c>
      <c r="AM105" s="419">
        <v>5387</v>
      </c>
      <c r="AN105" s="419">
        <v>5357</v>
      </c>
      <c r="AO105" s="419">
        <v>5336</v>
      </c>
      <c r="AP105" s="419">
        <v>5330</v>
      </c>
      <c r="AQ105" s="419">
        <v>5351</v>
      </c>
      <c r="AR105" s="419">
        <v>5370</v>
      </c>
      <c r="AS105" s="419">
        <v>5389</v>
      </c>
      <c r="AT105" s="419">
        <v>5407</v>
      </c>
      <c r="AU105" s="419">
        <v>5426</v>
      </c>
      <c r="AV105" s="419">
        <v>5446</v>
      </c>
      <c r="AW105" s="419">
        <v>5468</v>
      </c>
      <c r="AX105" s="419">
        <v>5500</v>
      </c>
      <c r="AY105" s="419">
        <v>0</v>
      </c>
      <c r="AZ105" s="419">
        <v>0</v>
      </c>
      <c r="BA105" s="419">
        <v>0</v>
      </c>
      <c r="BB105" s="419">
        <v>0</v>
      </c>
      <c r="BC105" s="419">
        <v>0</v>
      </c>
      <c r="BD105" s="419">
        <v>0</v>
      </c>
      <c r="BE105" s="419">
        <v>0</v>
      </c>
      <c r="BF105" s="419">
        <v>0</v>
      </c>
      <c r="BG105" s="419">
        <v>0</v>
      </c>
      <c r="BH105" s="419">
        <v>0</v>
      </c>
      <c r="BI105" s="419">
        <v>0</v>
      </c>
      <c r="BJ105" s="419">
        <v>0</v>
      </c>
      <c r="BK105" s="419">
        <v>0</v>
      </c>
      <c r="BL105" s="419">
        <v>0</v>
      </c>
      <c r="BM105" s="419">
        <v>0</v>
      </c>
      <c r="BN105" s="419">
        <v>0</v>
      </c>
      <c r="BO105" s="419">
        <v>0</v>
      </c>
      <c r="BP105" s="419">
        <v>0</v>
      </c>
      <c r="BQ105" s="419">
        <v>0</v>
      </c>
      <c r="BR105" s="419">
        <v>0</v>
      </c>
      <c r="BS105" s="419">
        <v>0</v>
      </c>
      <c r="BT105" s="419">
        <v>0</v>
      </c>
      <c r="BU105" s="419">
        <v>0</v>
      </c>
      <c r="BV105" s="419">
        <v>0</v>
      </c>
      <c r="BW105" s="419">
        <v>0</v>
      </c>
      <c r="BX105" s="419">
        <v>0</v>
      </c>
      <c r="BY105" s="419">
        <v>0</v>
      </c>
      <c r="BZ105" s="419">
        <v>0</v>
      </c>
      <c r="CA105" s="419">
        <v>0</v>
      </c>
      <c r="CB105" s="419">
        <v>0</v>
      </c>
      <c r="CC105" s="419">
        <v>0</v>
      </c>
      <c r="CD105" s="419">
        <v>0</v>
      </c>
      <c r="CE105" s="419">
        <v>0</v>
      </c>
      <c r="CF105" s="419">
        <v>0</v>
      </c>
      <c r="CG105" s="419">
        <v>0</v>
      </c>
      <c r="CH105" s="419">
        <v>0</v>
      </c>
      <c r="CI105" s="419">
        <v>0</v>
      </c>
      <c r="CJ105" s="419">
        <v>0</v>
      </c>
      <c r="CK105" s="419">
        <v>0</v>
      </c>
      <c r="CL105" s="419">
        <v>0</v>
      </c>
      <c r="CM105" s="419">
        <v>0</v>
      </c>
      <c r="CN105" s="419">
        <v>0</v>
      </c>
      <c r="CO105" s="419">
        <v>0</v>
      </c>
      <c r="CP105" s="419">
        <v>0</v>
      </c>
      <c r="CQ105" s="419">
        <v>0</v>
      </c>
      <c r="CR105" s="419">
        <v>0</v>
      </c>
      <c r="CS105" s="419">
        <v>0</v>
      </c>
      <c r="CT105" s="419"/>
      <c r="CU105" s="419"/>
      <c r="CV105" s="419"/>
      <c r="CW105" s="419"/>
      <c r="CX105" s="419"/>
      <c r="CY105" s="419"/>
      <c r="CZ105" s="419"/>
      <c r="DA105" s="419"/>
      <c r="DB105" s="419"/>
      <c r="DC105" s="419"/>
      <c r="DD105" s="419"/>
      <c r="DE105" s="419"/>
      <c r="DF105" s="419"/>
      <c r="DG105" s="419"/>
      <c r="DH105" s="419"/>
      <c r="DI105" s="419"/>
      <c r="DJ105" s="419"/>
      <c r="DK105" s="419"/>
    </row>
    <row r="106" spans="1:115" s="420" customFormat="1" ht="15" hidden="1">
      <c r="A106" s="423" t="s">
        <v>7</v>
      </c>
      <c r="B106" s="423">
        <v>2</v>
      </c>
      <c r="C106" s="418" t="s">
        <v>69</v>
      </c>
      <c r="D106" s="419">
        <v>4967</v>
      </c>
      <c r="E106" s="419">
        <v>5049</v>
      </c>
      <c r="F106" s="419">
        <v>5132</v>
      </c>
      <c r="G106" s="419">
        <v>5215</v>
      </c>
      <c r="H106" s="419">
        <v>5299</v>
      </c>
      <c r="I106" s="419">
        <v>5357</v>
      </c>
      <c r="J106" s="419">
        <v>5413</v>
      </c>
      <c r="K106" s="419">
        <v>5464</v>
      </c>
      <c r="L106" s="419">
        <v>5511</v>
      </c>
      <c r="M106" s="419">
        <v>5554</v>
      </c>
      <c r="N106" s="419">
        <v>5592</v>
      </c>
      <c r="O106" s="419">
        <v>5626</v>
      </c>
      <c r="P106" s="419">
        <v>5660</v>
      </c>
      <c r="Q106" s="419">
        <v>5691</v>
      </c>
      <c r="R106" s="419">
        <v>5718</v>
      </c>
      <c r="S106" s="419">
        <v>5741</v>
      </c>
      <c r="T106" s="419">
        <v>5761</v>
      </c>
      <c r="U106" s="419">
        <v>5777</v>
      </c>
      <c r="V106" s="419">
        <v>5790</v>
      </c>
      <c r="W106" s="419">
        <v>5798</v>
      </c>
      <c r="X106" s="419">
        <v>5804</v>
      </c>
      <c r="Y106" s="419">
        <v>5805</v>
      </c>
      <c r="Z106" s="419">
        <v>5803</v>
      </c>
      <c r="AA106" s="419">
        <v>5796</v>
      </c>
      <c r="AB106" s="419">
        <v>5786</v>
      </c>
      <c r="AC106" s="419">
        <v>5772</v>
      </c>
      <c r="AD106" s="419">
        <v>5754</v>
      </c>
      <c r="AE106" s="419">
        <v>5732</v>
      </c>
      <c r="AF106" s="419">
        <v>5707</v>
      </c>
      <c r="AG106" s="419">
        <v>5679</v>
      </c>
      <c r="AH106" s="419">
        <v>5649</v>
      </c>
      <c r="AI106" s="419">
        <v>5616</v>
      </c>
      <c r="AJ106" s="419">
        <v>5583</v>
      </c>
      <c r="AK106" s="419">
        <v>5551</v>
      </c>
      <c r="AL106" s="419">
        <v>5522</v>
      </c>
      <c r="AM106" s="419">
        <v>5499</v>
      </c>
      <c r="AN106" s="419">
        <v>5487</v>
      </c>
      <c r="AO106" s="419">
        <v>5496</v>
      </c>
      <c r="AP106" s="419">
        <v>5517</v>
      </c>
      <c r="AQ106" s="419">
        <v>5537</v>
      </c>
      <c r="AR106" s="419">
        <v>5556</v>
      </c>
      <c r="AS106" s="419">
        <v>5575</v>
      </c>
      <c r="AT106" s="419">
        <v>5595</v>
      </c>
      <c r="AU106" s="419">
        <v>5615</v>
      </c>
      <c r="AV106" s="419">
        <v>5638</v>
      </c>
      <c r="AW106" s="419">
        <v>5671</v>
      </c>
      <c r="AX106" s="419">
        <v>0</v>
      </c>
      <c r="AY106" s="419">
        <v>0</v>
      </c>
      <c r="AZ106" s="419">
        <v>0</v>
      </c>
      <c r="BA106" s="419">
        <v>0</v>
      </c>
      <c r="BB106" s="419">
        <v>0</v>
      </c>
      <c r="BC106" s="419">
        <v>0</v>
      </c>
      <c r="BD106" s="419">
        <v>0</v>
      </c>
      <c r="BE106" s="419">
        <v>0</v>
      </c>
      <c r="BF106" s="419">
        <v>0</v>
      </c>
      <c r="BG106" s="419">
        <v>0</v>
      </c>
      <c r="BH106" s="419">
        <v>0</v>
      </c>
      <c r="BI106" s="419">
        <v>0</v>
      </c>
      <c r="BJ106" s="419">
        <v>0</v>
      </c>
      <c r="BK106" s="419">
        <v>0</v>
      </c>
      <c r="BL106" s="419">
        <v>0</v>
      </c>
      <c r="BM106" s="419">
        <v>0</v>
      </c>
      <c r="BN106" s="419">
        <v>0</v>
      </c>
      <c r="BO106" s="419">
        <v>0</v>
      </c>
      <c r="BP106" s="419">
        <v>0</v>
      </c>
      <c r="BQ106" s="419">
        <v>0</v>
      </c>
      <c r="BR106" s="419">
        <v>0</v>
      </c>
      <c r="BS106" s="419">
        <v>0</v>
      </c>
      <c r="BT106" s="419">
        <v>0</v>
      </c>
      <c r="BU106" s="419">
        <v>0</v>
      </c>
      <c r="BV106" s="419">
        <v>0</v>
      </c>
      <c r="BW106" s="419">
        <v>0</v>
      </c>
      <c r="BX106" s="419">
        <v>0</v>
      </c>
      <c r="BY106" s="419">
        <v>0</v>
      </c>
      <c r="BZ106" s="419">
        <v>0</v>
      </c>
      <c r="CA106" s="419">
        <v>0</v>
      </c>
      <c r="CB106" s="419">
        <v>0</v>
      </c>
      <c r="CC106" s="419">
        <v>0</v>
      </c>
      <c r="CD106" s="419">
        <v>0</v>
      </c>
      <c r="CE106" s="419">
        <v>0</v>
      </c>
      <c r="CF106" s="419">
        <v>0</v>
      </c>
      <c r="CG106" s="419">
        <v>0</v>
      </c>
      <c r="CH106" s="419">
        <v>0</v>
      </c>
      <c r="CI106" s="419">
        <v>0</v>
      </c>
      <c r="CJ106" s="419">
        <v>0</v>
      </c>
      <c r="CK106" s="419">
        <v>0</v>
      </c>
      <c r="CL106" s="419">
        <v>0</v>
      </c>
      <c r="CM106" s="419">
        <v>0</v>
      </c>
      <c r="CN106" s="419">
        <v>0</v>
      </c>
      <c r="CO106" s="419">
        <v>0</v>
      </c>
      <c r="CP106" s="419">
        <v>0</v>
      </c>
      <c r="CQ106" s="419">
        <v>0</v>
      </c>
      <c r="CR106" s="419">
        <v>0</v>
      </c>
      <c r="CS106" s="419">
        <v>0</v>
      </c>
      <c r="CT106" s="419"/>
      <c r="CU106" s="419"/>
      <c r="CV106" s="419"/>
      <c r="CW106" s="419"/>
      <c r="CX106" s="419"/>
      <c r="CY106" s="419"/>
      <c r="CZ106" s="419"/>
      <c r="DA106" s="419"/>
      <c r="DB106" s="419"/>
      <c r="DC106" s="419"/>
      <c r="DD106" s="419"/>
      <c r="DE106" s="419"/>
      <c r="DF106" s="419"/>
      <c r="DG106" s="419"/>
      <c r="DH106" s="419"/>
      <c r="DI106" s="419"/>
      <c r="DJ106" s="419"/>
      <c r="DK106" s="419"/>
    </row>
    <row r="107" spans="1:115" s="420" customFormat="1" ht="15" hidden="1">
      <c r="A107" s="423" t="s">
        <v>7</v>
      </c>
      <c r="B107" s="423">
        <v>2</v>
      </c>
      <c r="C107" s="418" t="s">
        <v>70</v>
      </c>
      <c r="D107" s="419">
        <v>5119</v>
      </c>
      <c r="E107" s="419">
        <v>5203</v>
      </c>
      <c r="F107" s="419">
        <v>5288</v>
      </c>
      <c r="G107" s="419">
        <v>5373</v>
      </c>
      <c r="H107" s="419">
        <v>5459</v>
      </c>
      <c r="I107" s="419">
        <v>5517</v>
      </c>
      <c r="J107" s="419">
        <v>5571</v>
      </c>
      <c r="K107" s="419">
        <v>5621</v>
      </c>
      <c r="L107" s="419">
        <v>5667</v>
      </c>
      <c r="M107" s="419">
        <v>5709</v>
      </c>
      <c r="N107" s="419">
        <v>5744</v>
      </c>
      <c r="O107" s="419">
        <v>5779</v>
      </c>
      <c r="P107" s="419">
        <v>5810</v>
      </c>
      <c r="Q107" s="419">
        <v>5838</v>
      </c>
      <c r="R107" s="419">
        <v>5862</v>
      </c>
      <c r="S107" s="419">
        <v>5882</v>
      </c>
      <c r="T107" s="419">
        <v>5899</v>
      </c>
      <c r="U107" s="419">
        <v>5912</v>
      </c>
      <c r="V107" s="419">
        <v>5921</v>
      </c>
      <c r="W107" s="419">
        <v>5927</v>
      </c>
      <c r="X107" s="419">
        <v>5928</v>
      </c>
      <c r="Y107" s="419">
        <v>5926</v>
      </c>
      <c r="Z107" s="419">
        <v>5920</v>
      </c>
      <c r="AA107" s="419">
        <v>5910</v>
      </c>
      <c r="AB107" s="419">
        <v>5897</v>
      </c>
      <c r="AC107" s="419">
        <v>5879</v>
      </c>
      <c r="AD107" s="419">
        <v>5858</v>
      </c>
      <c r="AE107" s="419">
        <v>5833</v>
      </c>
      <c r="AF107" s="419">
        <v>5806</v>
      </c>
      <c r="AG107" s="419">
        <v>5776</v>
      </c>
      <c r="AH107" s="419">
        <v>5745</v>
      </c>
      <c r="AI107" s="419">
        <v>5714</v>
      </c>
      <c r="AJ107" s="419">
        <v>5685</v>
      </c>
      <c r="AK107" s="419">
        <v>5660</v>
      </c>
      <c r="AL107" s="419">
        <v>5644</v>
      </c>
      <c r="AM107" s="419">
        <v>5642</v>
      </c>
      <c r="AN107" s="419">
        <v>5665</v>
      </c>
      <c r="AO107" s="419">
        <v>5687</v>
      </c>
      <c r="AP107" s="419">
        <v>5708</v>
      </c>
      <c r="AQ107" s="419">
        <v>5728</v>
      </c>
      <c r="AR107" s="419">
        <v>5747</v>
      </c>
      <c r="AS107" s="419">
        <v>5768</v>
      </c>
      <c r="AT107" s="419">
        <v>5788</v>
      </c>
      <c r="AU107" s="419">
        <v>5812</v>
      </c>
      <c r="AV107" s="419">
        <v>5846</v>
      </c>
      <c r="AW107" s="419">
        <v>0</v>
      </c>
      <c r="AX107" s="419">
        <v>0</v>
      </c>
      <c r="AY107" s="419">
        <v>0</v>
      </c>
      <c r="AZ107" s="419">
        <v>0</v>
      </c>
      <c r="BA107" s="419">
        <v>0</v>
      </c>
      <c r="BB107" s="419">
        <v>0</v>
      </c>
      <c r="BC107" s="419">
        <v>0</v>
      </c>
      <c r="BD107" s="419">
        <v>0</v>
      </c>
      <c r="BE107" s="419">
        <v>0</v>
      </c>
      <c r="BF107" s="419">
        <v>0</v>
      </c>
      <c r="BG107" s="419">
        <v>0</v>
      </c>
      <c r="BH107" s="419">
        <v>0</v>
      </c>
      <c r="BI107" s="419">
        <v>0</v>
      </c>
      <c r="BJ107" s="419">
        <v>0</v>
      </c>
      <c r="BK107" s="419">
        <v>0</v>
      </c>
      <c r="BL107" s="419">
        <v>0</v>
      </c>
      <c r="BM107" s="419">
        <v>0</v>
      </c>
      <c r="BN107" s="419">
        <v>0</v>
      </c>
      <c r="BO107" s="419">
        <v>0</v>
      </c>
      <c r="BP107" s="419">
        <v>0</v>
      </c>
      <c r="BQ107" s="419">
        <v>0</v>
      </c>
      <c r="BR107" s="419">
        <v>0</v>
      </c>
      <c r="BS107" s="419">
        <v>0</v>
      </c>
      <c r="BT107" s="419">
        <v>0</v>
      </c>
      <c r="BU107" s="419">
        <v>0</v>
      </c>
      <c r="BV107" s="419">
        <v>0</v>
      </c>
      <c r="BW107" s="419">
        <v>0</v>
      </c>
      <c r="BX107" s="419">
        <v>0</v>
      </c>
      <c r="BY107" s="419">
        <v>0</v>
      </c>
      <c r="BZ107" s="419">
        <v>0</v>
      </c>
      <c r="CA107" s="419">
        <v>0</v>
      </c>
      <c r="CB107" s="419">
        <v>0</v>
      </c>
      <c r="CC107" s="419">
        <v>0</v>
      </c>
      <c r="CD107" s="419">
        <v>0</v>
      </c>
      <c r="CE107" s="419">
        <v>0</v>
      </c>
      <c r="CF107" s="419">
        <v>0</v>
      </c>
      <c r="CG107" s="419">
        <v>0</v>
      </c>
      <c r="CH107" s="419">
        <v>0</v>
      </c>
      <c r="CI107" s="419">
        <v>0</v>
      </c>
      <c r="CJ107" s="419">
        <v>0</v>
      </c>
      <c r="CK107" s="419">
        <v>0</v>
      </c>
      <c r="CL107" s="419">
        <v>0</v>
      </c>
      <c r="CM107" s="419">
        <v>0</v>
      </c>
      <c r="CN107" s="419">
        <v>0</v>
      </c>
      <c r="CO107" s="419">
        <v>0</v>
      </c>
      <c r="CP107" s="419">
        <v>0</v>
      </c>
      <c r="CQ107" s="419">
        <v>0</v>
      </c>
      <c r="CR107" s="419">
        <v>0</v>
      </c>
      <c r="CS107" s="419">
        <v>0</v>
      </c>
      <c r="CT107" s="419"/>
      <c r="CU107" s="419"/>
      <c r="CV107" s="419"/>
      <c r="CW107" s="419"/>
      <c r="CX107" s="419"/>
      <c r="CY107" s="419"/>
      <c r="CZ107" s="419"/>
      <c r="DA107" s="419"/>
      <c r="DB107" s="419"/>
      <c r="DC107" s="419"/>
      <c r="DD107" s="419"/>
      <c r="DE107" s="419"/>
      <c r="DF107" s="419"/>
      <c r="DG107" s="419"/>
      <c r="DH107" s="419"/>
      <c r="DI107" s="419"/>
      <c r="DJ107" s="419"/>
      <c r="DK107" s="419"/>
    </row>
    <row r="108" spans="1:115" s="420" customFormat="1" ht="15" hidden="1">
      <c r="A108" s="423" t="s">
        <v>7</v>
      </c>
      <c r="B108" s="423">
        <v>2</v>
      </c>
      <c r="C108" s="418" t="s">
        <v>71</v>
      </c>
      <c r="D108" s="419">
        <v>5275</v>
      </c>
      <c r="E108" s="419">
        <v>5361</v>
      </c>
      <c r="F108" s="419">
        <v>5447</v>
      </c>
      <c r="G108" s="419">
        <v>5534</v>
      </c>
      <c r="H108" s="419">
        <v>5622</v>
      </c>
      <c r="I108" s="419">
        <v>5679</v>
      </c>
      <c r="J108" s="419">
        <v>5732</v>
      </c>
      <c r="K108" s="419">
        <v>5781</v>
      </c>
      <c r="L108" s="419">
        <v>5826</v>
      </c>
      <c r="M108" s="419">
        <v>5866</v>
      </c>
      <c r="N108" s="419">
        <v>5901</v>
      </c>
      <c r="O108" s="419">
        <v>5933</v>
      </c>
      <c r="P108" s="419">
        <v>5962</v>
      </c>
      <c r="Q108" s="419">
        <v>5987</v>
      </c>
      <c r="R108" s="419">
        <v>6008</v>
      </c>
      <c r="S108" s="419">
        <v>6025</v>
      </c>
      <c r="T108" s="419">
        <v>6038</v>
      </c>
      <c r="U108" s="419">
        <v>6048</v>
      </c>
      <c r="V108" s="419">
        <v>6054</v>
      </c>
      <c r="W108" s="419">
        <v>6056</v>
      </c>
      <c r="X108" s="419">
        <v>6054</v>
      </c>
      <c r="Y108" s="419">
        <v>6049</v>
      </c>
      <c r="Z108" s="419">
        <v>6039</v>
      </c>
      <c r="AA108" s="419">
        <v>6026</v>
      </c>
      <c r="AB108" s="419">
        <v>6009</v>
      </c>
      <c r="AC108" s="419">
        <v>5988</v>
      </c>
      <c r="AD108" s="419">
        <v>5965</v>
      </c>
      <c r="AE108" s="419">
        <v>5938</v>
      </c>
      <c r="AF108" s="419">
        <v>5910</v>
      </c>
      <c r="AG108" s="419">
        <v>5882</v>
      </c>
      <c r="AH108" s="419">
        <v>5854</v>
      </c>
      <c r="AI108" s="419">
        <v>5829</v>
      </c>
      <c r="AJ108" s="419">
        <v>5810</v>
      </c>
      <c r="AK108" s="419">
        <v>5803</v>
      </c>
      <c r="AL108" s="419">
        <v>5816</v>
      </c>
      <c r="AM108" s="419">
        <v>5840</v>
      </c>
      <c r="AN108" s="419">
        <v>5862</v>
      </c>
      <c r="AO108" s="419">
        <v>5884</v>
      </c>
      <c r="AP108" s="419">
        <v>5904</v>
      </c>
      <c r="AQ108" s="419">
        <v>5924</v>
      </c>
      <c r="AR108" s="419">
        <v>5945</v>
      </c>
      <c r="AS108" s="419">
        <v>5966</v>
      </c>
      <c r="AT108" s="419">
        <v>5991</v>
      </c>
      <c r="AU108" s="419">
        <v>6025</v>
      </c>
      <c r="AV108" s="419">
        <v>0</v>
      </c>
      <c r="AW108" s="419">
        <v>0</v>
      </c>
      <c r="AX108" s="419">
        <v>0</v>
      </c>
      <c r="AY108" s="419">
        <v>0</v>
      </c>
      <c r="AZ108" s="419">
        <v>0</v>
      </c>
      <c r="BA108" s="419">
        <v>0</v>
      </c>
      <c r="BB108" s="419">
        <v>0</v>
      </c>
      <c r="BC108" s="419">
        <v>0</v>
      </c>
      <c r="BD108" s="419">
        <v>0</v>
      </c>
      <c r="BE108" s="419">
        <v>0</v>
      </c>
      <c r="BF108" s="419">
        <v>0</v>
      </c>
      <c r="BG108" s="419">
        <v>0</v>
      </c>
      <c r="BH108" s="419">
        <v>0</v>
      </c>
      <c r="BI108" s="419">
        <v>0</v>
      </c>
      <c r="BJ108" s="419">
        <v>0</v>
      </c>
      <c r="BK108" s="419">
        <v>0</v>
      </c>
      <c r="BL108" s="419">
        <v>0</v>
      </c>
      <c r="BM108" s="419">
        <v>0</v>
      </c>
      <c r="BN108" s="419">
        <v>0</v>
      </c>
      <c r="BO108" s="419">
        <v>0</v>
      </c>
      <c r="BP108" s="419">
        <v>0</v>
      </c>
      <c r="BQ108" s="419">
        <v>0</v>
      </c>
      <c r="BR108" s="419">
        <v>0</v>
      </c>
      <c r="BS108" s="419">
        <v>0</v>
      </c>
      <c r="BT108" s="419">
        <v>0</v>
      </c>
      <c r="BU108" s="419">
        <v>0</v>
      </c>
      <c r="BV108" s="419">
        <v>0</v>
      </c>
      <c r="BW108" s="419">
        <v>0</v>
      </c>
      <c r="BX108" s="419">
        <v>0</v>
      </c>
      <c r="BY108" s="419">
        <v>0</v>
      </c>
      <c r="BZ108" s="419">
        <v>0</v>
      </c>
      <c r="CA108" s="419">
        <v>0</v>
      </c>
      <c r="CB108" s="419">
        <v>0</v>
      </c>
      <c r="CC108" s="419">
        <v>0</v>
      </c>
      <c r="CD108" s="419">
        <v>0</v>
      </c>
      <c r="CE108" s="419">
        <v>0</v>
      </c>
      <c r="CF108" s="419">
        <v>0</v>
      </c>
      <c r="CG108" s="419">
        <v>0</v>
      </c>
      <c r="CH108" s="419">
        <v>0</v>
      </c>
      <c r="CI108" s="419">
        <v>0</v>
      </c>
      <c r="CJ108" s="419">
        <v>0</v>
      </c>
      <c r="CK108" s="419">
        <v>0</v>
      </c>
      <c r="CL108" s="419">
        <v>0</v>
      </c>
      <c r="CM108" s="419">
        <v>0</v>
      </c>
      <c r="CN108" s="419">
        <v>0</v>
      </c>
      <c r="CO108" s="419">
        <v>0</v>
      </c>
      <c r="CP108" s="419">
        <v>0</v>
      </c>
      <c r="CQ108" s="419">
        <v>0</v>
      </c>
      <c r="CR108" s="419">
        <v>0</v>
      </c>
      <c r="CS108" s="419">
        <v>0</v>
      </c>
      <c r="CT108" s="419"/>
      <c r="CU108" s="419"/>
      <c r="CV108" s="419"/>
      <c r="CW108" s="419"/>
      <c r="CX108" s="419"/>
      <c r="CY108" s="419"/>
      <c r="CZ108" s="419"/>
      <c r="DA108" s="419"/>
      <c r="DB108" s="419"/>
      <c r="DC108" s="419"/>
      <c r="DD108" s="419"/>
      <c r="DE108" s="419"/>
      <c r="DF108" s="419"/>
      <c r="DG108" s="419"/>
      <c r="DH108" s="419"/>
      <c r="DI108" s="419"/>
      <c r="DJ108" s="419"/>
      <c r="DK108" s="419"/>
    </row>
    <row r="109" spans="1:115" s="420" customFormat="1" ht="15" hidden="1">
      <c r="A109" s="423" t="s">
        <v>7</v>
      </c>
      <c r="B109" s="423">
        <v>2</v>
      </c>
      <c r="C109" s="418" t="s">
        <v>72</v>
      </c>
      <c r="D109" s="419">
        <v>5432</v>
      </c>
      <c r="E109" s="419">
        <v>5520</v>
      </c>
      <c r="F109" s="419">
        <v>5608</v>
      </c>
      <c r="G109" s="419">
        <v>5697</v>
      </c>
      <c r="H109" s="419">
        <v>5786</v>
      </c>
      <c r="I109" s="419">
        <v>5842</v>
      </c>
      <c r="J109" s="419">
        <v>5895</v>
      </c>
      <c r="K109" s="419">
        <v>5943</v>
      </c>
      <c r="L109" s="419">
        <v>5987</v>
      </c>
      <c r="M109" s="419">
        <v>6026</v>
      </c>
      <c r="N109" s="419">
        <v>6059</v>
      </c>
      <c r="O109" s="419">
        <v>6088</v>
      </c>
      <c r="P109" s="419">
        <v>6114</v>
      </c>
      <c r="Q109" s="419">
        <v>6135</v>
      </c>
      <c r="R109" s="419">
        <v>6153</v>
      </c>
      <c r="S109" s="419">
        <v>6167</v>
      </c>
      <c r="T109" s="419">
        <v>6177</v>
      </c>
      <c r="U109" s="419">
        <v>6184</v>
      </c>
      <c r="V109" s="419">
        <v>6187</v>
      </c>
      <c r="W109" s="419">
        <v>6185</v>
      </c>
      <c r="X109" s="419">
        <v>6180</v>
      </c>
      <c r="Y109" s="419">
        <v>6171</v>
      </c>
      <c r="Z109" s="419">
        <v>6159</v>
      </c>
      <c r="AA109" s="419">
        <v>6142</v>
      </c>
      <c r="AB109" s="419">
        <v>6122</v>
      </c>
      <c r="AC109" s="419">
        <v>6099</v>
      </c>
      <c r="AD109" s="419">
        <v>6074</v>
      </c>
      <c r="AE109" s="419">
        <v>6048</v>
      </c>
      <c r="AF109" s="419">
        <v>6022</v>
      </c>
      <c r="AG109" s="419">
        <v>5997</v>
      </c>
      <c r="AH109" s="419">
        <v>5977</v>
      </c>
      <c r="AI109" s="419">
        <v>5966</v>
      </c>
      <c r="AJ109" s="419">
        <v>5969</v>
      </c>
      <c r="AK109" s="419">
        <v>5995</v>
      </c>
      <c r="AL109" s="419">
        <v>6020</v>
      </c>
      <c r="AM109" s="419">
        <v>6043</v>
      </c>
      <c r="AN109" s="419">
        <v>6065</v>
      </c>
      <c r="AO109" s="419">
        <v>6086</v>
      </c>
      <c r="AP109" s="419">
        <v>6107</v>
      </c>
      <c r="AQ109" s="419">
        <v>6128</v>
      </c>
      <c r="AR109" s="419">
        <v>6150</v>
      </c>
      <c r="AS109" s="419">
        <v>6175</v>
      </c>
      <c r="AT109" s="419">
        <v>6211</v>
      </c>
      <c r="AU109" s="419">
        <v>0</v>
      </c>
      <c r="AV109" s="419">
        <v>0</v>
      </c>
      <c r="AW109" s="419">
        <v>0</v>
      </c>
      <c r="AX109" s="419">
        <v>0</v>
      </c>
      <c r="AY109" s="419">
        <v>0</v>
      </c>
      <c r="AZ109" s="419">
        <v>0</v>
      </c>
      <c r="BA109" s="419">
        <v>0</v>
      </c>
      <c r="BB109" s="419">
        <v>0</v>
      </c>
      <c r="BC109" s="419">
        <v>0</v>
      </c>
      <c r="BD109" s="419">
        <v>0</v>
      </c>
      <c r="BE109" s="419">
        <v>0</v>
      </c>
      <c r="BF109" s="419">
        <v>0</v>
      </c>
      <c r="BG109" s="419">
        <v>0</v>
      </c>
      <c r="BH109" s="419">
        <v>0</v>
      </c>
      <c r="BI109" s="419">
        <v>0</v>
      </c>
      <c r="BJ109" s="419">
        <v>0</v>
      </c>
      <c r="BK109" s="419">
        <v>0</v>
      </c>
      <c r="BL109" s="419">
        <v>0</v>
      </c>
      <c r="BM109" s="419">
        <v>0</v>
      </c>
      <c r="BN109" s="419">
        <v>0</v>
      </c>
      <c r="BO109" s="419">
        <v>0</v>
      </c>
      <c r="BP109" s="419">
        <v>0</v>
      </c>
      <c r="BQ109" s="419">
        <v>0</v>
      </c>
      <c r="BR109" s="419">
        <v>0</v>
      </c>
      <c r="BS109" s="419">
        <v>0</v>
      </c>
      <c r="BT109" s="419">
        <v>0</v>
      </c>
      <c r="BU109" s="419">
        <v>0</v>
      </c>
      <c r="BV109" s="419">
        <v>0</v>
      </c>
      <c r="BW109" s="419">
        <v>0</v>
      </c>
      <c r="BX109" s="419">
        <v>0</v>
      </c>
      <c r="BY109" s="419">
        <v>0</v>
      </c>
      <c r="BZ109" s="419">
        <v>0</v>
      </c>
      <c r="CA109" s="419">
        <v>0</v>
      </c>
      <c r="CB109" s="419">
        <v>0</v>
      </c>
      <c r="CC109" s="419">
        <v>0</v>
      </c>
      <c r="CD109" s="419">
        <v>0</v>
      </c>
      <c r="CE109" s="419">
        <v>0</v>
      </c>
      <c r="CF109" s="419">
        <v>0</v>
      </c>
      <c r="CG109" s="419">
        <v>0</v>
      </c>
      <c r="CH109" s="419">
        <v>0</v>
      </c>
      <c r="CI109" s="419">
        <v>0</v>
      </c>
      <c r="CJ109" s="419">
        <v>0</v>
      </c>
      <c r="CK109" s="419">
        <v>0</v>
      </c>
      <c r="CL109" s="419">
        <v>0</v>
      </c>
      <c r="CM109" s="419">
        <v>0</v>
      </c>
      <c r="CN109" s="419">
        <v>0</v>
      </c>
      <c r="CO109" s="419">
        <v>0</v>
      </c>
      <c r="CP109" s="419">
        <v>0</v>
      </c>
      <c r="CQ109" s="419">
        <v>0</v>
      </c>
      <c r="CR109" s="419">
        <v>0</v>
      </c>
      <c r="CS109" s="419">
        <v>0</v>
      </c>
      <c r="CT109" s="419"/>
      <c r="CU109" s="419"/>
      <c r="CV109" s="419"/>
      <c r="CW109" s="419"/>
      <c r="CX109" s="419"/>
      <c r="CY109" s="419"/>
      <c r="CZ109" s="419"/>
      <c r="DA109" s="419"/>
      <c r="DB109" s="419"/>
      <c r="DC109" s="419"/>
      <c r="DD109" s="419"/>
      <c r="DE109" s="419"/>
      <c r="DF109" s="419"/>
      <c r="DG109" s="419"/>
      <c r="DH109" s="419"/>
      <c r="DI109" s="419"/>
      <c r="DJ109" s="419"/>
      <c r="DK109" s="419"/>
    </row>
    <row r="110" spans="1:115" s="420" customFormat="1" ht="15" hidden="1">
      <c r="A110" s="423" t="s">
        <v>7</v>
      </c>
      <c r="B110" s="423">
        <v>2</v>
      </c>
      <c r="C110" s="418" t="s">
        <v>73</v>
      </c>
      <c r="D110" s="419">
        <v>5588</v>
      </c>
      <c r="E110" s="419">
        <v>5677</v>
      </c>
      <c r="F110" s="419">
        <v>5767</v>
      </c>
      <c r="G110" s="419">
        <v>5857</v>
      </c>
      <c r="H110" s="419">
        <v>5953</v>
      </c>
      <c r="I110" s="419">
        <v>6009</v>
      </c>
      <c r="J110" s="419">
        <v>6061</v>
      </c>
      <c r="K110" s="419">
        <v>6108</v>
      </c>
      <c r="L110" s="419">
        <v>6152</v>
      </c>
      <c r="M110" s="419">
        <v>6190</v>
      </c>
      <c r="N110" s="419">
        <v>6220</v>
      </c>
      <c r="O110" s="419">
        <v>6246</v>
      </c>
      <c r="P110" s="419">
        <v>6268</v>
      </c>
      <c r="Q110" s="419">
        <v>6287</v>
      </c>
      <c r="R110" s="419">
        <v>6302</v>
      </c>
      <c r="S110" s="419">
        <v>6312</v>
      </c>
      <c r="T110" s="419">
        <v>6319</v>
      </c>
      <c r="U110" s="419">
        <v>6323</v>
      </c>
      <c r="V110" s="419">
        <v>6322</v>
      </c>
      <c r="W110" s="419">
        <v>6318</v>
      </c>
      <c r="X110" s="419">
        <v>6310</v>
      </c>
      <c r="Y110" s="419">
        <v>6298</v>
      </c>
      <c r="Z110" s="419">
        <v>6282</v>
      </c>
      <c r="AA110" s="419">
        <v>6264</v>
      </c>
      <c r="AB110" s="419">
        <v>6243</v>
      </c>
      <c r="AC110" s="419">
        <v>6220</v>
      </c>
      <c r="AD110" s="419">
        <v>6196</v>
      </c>
      <c r="AE110" s="419">
        <v>6174</v>
      </c>
      <c r="AF110" s="419">
        <v>6154</v>
      </c>
      <c r="AG110" s="419">
        <v>6142</v>
      </c>
      <c r="AH110" s="419">
        <v>6140</v>
      </c>
      <c r="AI110" s="419">
        <v>6157</v>
      </c>
      <c r="AJ110" s="419">
        <v>6185</v>
      </c>
      <c r="AK110" s="419">
        <v>6210</v>
      </c>
      <c r="AL110" s="419">
        <v>6234</v>
      </c>
      <c r="AM110" s="419">
        <v>6257</v>
      </c>
      <c r="AN110" s="419">
        <v>6279</v>
      </c>
      <c r="AO110" s="419">
        <v>6300</v>
      </c>
      <c r="AP110" s="419">
        <v>6322</v>
      </c>
      <c r="AQ110" s="419">
        <v>6345</v>
      </c>
      <c r="AR110" s="419">
        <v>6371</v>
      </c>
      <c r="AS110" s="419">
        <v>6408</v>
      </c>
      <c r="AT110" s="419">
        <v>0</v>
      </c>
      <c r="AU110" s="419">
        <v>0</v>
      </c>
      <c r="AV110" s="419">
        <v>0</v>
      </c>
      <c r="AW110" s="419">
        <v>0</v>
      </c>
      <c r="AX110" s="419">
        <v>0</v>
      </c>
      <c r="AY110" s="419">
        <v>0</v>
      </c>
      <c r="AZ110" s="419">
        <v>0</v>
      </c>
      <c r="BA110" s="419">
        <v>0</v>
      </c>
      <c r="BB110" s="419">
        <v>0</v>
      </c>
      <c r="BC110" s="419">
        <v>0</v>
      </c>
      <c r="BD110" s="419">
        <v>0</v>
      </c>
      <c r="BE110" s="419">
        <v>0</v>
      </c>
      <c r="BF110" s="419">
        <v>0</v>
      </c>
      <c r="BG110" s="419">
        <v>0</v>
      </c>
      <c r="BH110" s="419">
        <v>0</v>
      </c>
      <c r="BI110" s="419">
        <v>0</v>
      </c>
      <c r="BJ110" s="419">
        <v>0</v>
      </c>
      <c r="BK110" s="419">
        <v>0</v>
      </c>
      <c r="BL110" s="419">
        <v>0</v>
      </c>
      <c r="BM110" s="419">
        <v>0</v>
      </c>
      <c r="BN110" s="419">
        <v>0</v>
      </c>
      <c r="BO110" s="419">
        <v>0</v>
      </c>
      <c r="BP110" s="419">
        <v>0</v>
      </c>
      <c r="BQ110" s="419">
        <v>0</v>
      </c>
      <c r="BR110" s="419">
        <v>0</v>
      </c>
      <c r="BS110" s="419">
        <v>0</v>
      </c>
      <c r="BT110" s="419">
        <v>0</v>
      </c>
      <c r="BU110" s="419">
        <v>0</v>
      </c>
      <c r="BV110" s="419">
        <v>0</v>
      </c>
      <c r="BW110" s="419">
        <v>0</v>
      </c>
      <c r="BX110" s="419">
        <v>0</v>
      </c>
      <c r="BY110" s="419">
        <v>0</v>
      </c>
      <c r="BZ110" s="419">
        <v>0</v>
      </c>
      <c r="CA110" s="419">
        <v>0</v>
      </c>
      <c r="CB110" s="419">
        <v>0</v>
      </c>
      <c r="CC110" s="419">
        <v>0</v>
      </c>
      <c r="CD110" s="419">
        <v>0</v>
      </c>
      <c r="CE110" s="419">
        <v>0</v>
      </c>
      <c r="CF110" s="419">
        <v>0</v>
      </c>
      <c r="CG110" s="419">
        <v>0</v>
      </c>
      <c r="CH110" s="419">
        <v>0</v>
      </c>
      <c r="CI110" s="419">
        <v>0</v>
      </c>
      <c r="CJ110" s="419">
        <v>0</v>
      </c>
      <c r="CK110" s="419">
        <v>0</v>
      </c>
      <c r="CL110" s="419">
        <v>0</v>
      </c>
      <c r="CM110" s="419">
        <v>0</v>
      </c>
      <c r="CN110" s="419">
        <v>0</v>
      </c>
      <c r="CO110" s="419">
        <v>0</v>
      </c>
      <c r="CP110" s="419">
        <v>0</v>
      </c>
      <c r="CQ110" s="419">
        <v>0</v>
      </c>
      <c r="CR110" s="419">
        <v>0</v>
      </c>
      <c r="CS110" s="419">
        <v>0</v>
      </c>
      <c r="CT110" s="419"/>
      <c r="CU110" s="419"/>
      <c r="CV110" s="419"/>
      <c r="CW110" s="419"/>
      <c r="CX110" s="419"/>
      <c r="CY110" s="419"/>
      <c r="CZ110" s="419"/>
      <c r="DA110" s="419"/>
      <c r="DB110" s="419"/>
      <c r="DC110" s="419"/>
      <c r="DD110" s="419"/>
      <c r="DE110" s="419"/>
      <c r="DF110" s="419"/>
      <c r="DG110" s="419"/>
      <c r="DH110" s="419"/>
      <c r="DI110" s="419"/>
      <c r="DJ110" s="419"/>
      <c r="DK110" s="419"/>
    </row>
    <row r="111" spans="1:115" s="420" customFormat="1" ht="15" hidden="1">
      <c r="A111" s="423" t="s">
        <v>7</v>
      </c>
      <c r="B111" s="423">
        <v>2</v>
      </c>
      <c r="C111" s="418" t="s">
        <v>74</v>
      </c>
      <c r="D111" s="419">
        <v>5744</v>
      </c>
      <c r="E111" s="419">
        <v>5835</v>
      </c>
      <c r="F111" s="419">
        <v>5926</v>
      </c>
      <c r="G111" s="419">
        <v>6022</v>
      </c>
      <c r="H111" s="419">
        <v>6120</v>
      </c>
      <c r="I111" s="419">
        <v>6176</v>
      </c>
      <c r="J111" s="419">
        <v>6227</v>
      </c>
      <c r="K111" s="419">
        <v>6275</v>
      </c>
      <c r="L111" s="419">
        <v>6316</v>
      </c>
      <c r="M111" s="419">
        <v>6351</v>
      </c>
      <c r="N111" s="419">
        <v>6378</v>
      </c>
      <c r="O111" s="419">
        <v>6402</v>
      </c>
      <c r="P111" s="419">
        <v>6421</v>
      </c>
      <c r="Q111" s="419">
        <v>6436</v>
      </c>
      <c r="R111" s="419">
        <v>6447</v>
      </c>
      <c r="S111" s="419">
        <v>6455</v>
      </c>
      <c r="T111" s="419">
        <v>6459</v>
      </c>
      <c r="U111" s="419">
        <v>6459</v>
      </c>
      <c r="V111" s="419">
        <v>6455</v>
      </c>
      <c r="W111" s="419">
        <v>6447</v>
      </c>
      <c r="X111" s="419">
        <v>6436</v>
      </c>
      <c r="Y111" s="419">
        <v>6421</v>
      </c>
      <c r="Z111" s="419">
        <v>6403</v>
      </c>
      <c r="AA111" s="419">
        <v>6383</v>
      </c>
      <c r="AB111" s="419">
        <v>6362</v>
      </c>
      <c r="AC111" s="419">
        <v>6340</v>
      </c>
      <c r="AD111" s="419">
        <v>6320</v>
      </c>
      <c r="AE111" s="419">
        <v>6304</v>
      </c>
      <c r="AF111" s="419">
        <v>6297</v>
      </c>
      <c r="AG111" s="419">
        <v>6302</v>
      </c>
      <c r="AH111" s="419">
        <v>6330</v>
      </c>
      <c r="AI111" s="419">
        <v>6358</v>
      </c>
      <c r="AJ111" s="419">
        <v>6385</v>
      </c>
      <c r="AK111" s="419">
        <v>6409</v>
      </c>
      <c r="AL111" s="419">
        <v>6433</v>
      </c>
      <c r="AM111" s="419">
        <v>6455</v>
      </c>
      <c r="AN111" s="419">
        <v>6477</v>
      </c>
      <c r="AO111" s="419">
        <v>6500</v>
      </c>
      <c r="AP111" s="419">
        <v>6523</v>
      </c>
      <c r="AQ111" s="419">
        <v>6549</v>
      </c>
      <c r="AR111" s="419">
        <v>6588</v>
      </c>
      <c r="AS111" s="419">
        <v>0</v>
      </c>
      <c r="AT111" s="419">
        <v>0</v>
      </c>
      <c r="AU111" s="419">
        <v>0</v>
      </c>
      <c r="AV111" s="419">
        <v>0</v>
      </c>
      <c r="AW111" s="419">
        <v>0</v>
      </c>
      <c r="AX111" s="419">
        <v>0</v>
      </c>
      <c r="AY111" s="419">
        <v>0</v>
      </c>
      <c r="AZ111" s="419">
        <v>0</v>
      </c>
      <c r="BA111" s="419">
        <v>0</v>
      </c>
      <c r="BB111" s="419">
        <v>0</v>
      </c>
      <c r="BC111" s="419">
        <v>0</v>
      </c>
      <c r="BD111" s="419">
        <v>0</v>
      </c>
      <c r="BE111" s="419">
        <v>0</v>
      </c>
      <c r="BF111" s="419">
        <v>0</v>
      </c>
      <c r="BG111" s="419">
        <v>0</v>
      </c>
      <c r="BH111" s="419">
        <v>0</v>
      </c>
      <c r="BI111" s="419">
        <v>0</v>
      </c>
      <c r="BJ111" s="419">
        <v>0</v>
      </c>
      <c r="BK111" s="419">
        <v>0</v>
      </c>
      <c r="BL111" s="419">
        <v>0</v>
      </c>
      <c r="BM111" s="419">
        <v>0</v>
      </c>
      <c r="BN111" s="419">
        <v>0</v>
      </c>
      <c r="BO111" s="419">
        <v>0</v>
      </c>
      <c r="BP111" s="419">
        <v>0</v>
      </c>
      <c r="BQ111" s="419">
        <v>0</v>
      </c>
      <c r="BR111" s="419">
        <v>0</v>
      </c>
      <c r="BS111" s="419">
        <v>0</v>
      </c>
      <c r="BT111" s="419">
        <v>0</v>
      </c>
      <c r="BU111" s="419">
        <v>0</v>
      </c>
      <c r="BV111" s="419">
        <v>0</v>
      </c>
      <c r="BW111" s="419">
        <v>0</v>
      </c>
      <c r="BX111" s="419">
        <v>0</v>
      </c>
      <c r="BY111" s="419">
        <v>0</v>
      </c>
      <c r="BZ111" s="419">
        <v>0</v>
      </c>
      <c r="CA111" s="419">
        <v>0</v>
      </c>
      <c r="CB111" s="419">
        <v>0</v>
      </c>
      <c r="CC111" s="419">
        <v>0</v>
      </c>
      <c r="CD111" s="419">
        <v>0</v>
      </c>
      <c r="CE111" s="419">
        <v>0</v>
      </c>
      <c r="CF111" s="419">
        <v>0</v>
      </c>
      <c r="CG111" s="419">
        <v>0</v>
      </c>
      <c r="CH111" s="419">
        <v>0</v>
      </c>
      <c r="CI111" s="419">
        <v>0</v>
      </c>
      <c r="CJ111" s="419">
        <v>0</v>
      </c>
      <c r="CK111" s="419">
        <v>0</v>
      </c>
      <c r="CL111" s="419">
        <v>0</v>
      </c>
      <c r="CM111" s="419">
        <v>0</v>
      </c>
      <c r="CN111" s="419">
        <v>0</v>
      </c>
      <c r="CO111" s="419">
        <v>0</v>
      </c>
      <c r="CP111" s="419">
        <v>0</v>
      </c>
      <c r="CQ111" s="419">
        <v>0</v>
      </c>
      <c r="CR111" s="419">
        <v>0</v>
      </c>
      <c r="CS111" s="419">
        <v>0</v>
      </c>
      <c r="CT111" s="419"/>
      <c r="CU111" s="419"/>
      <c r="CV111" s="419"/>
      <c r="CW111" s="419"/>
      <c r="CX111" s="419"/>
      <c r="CY111" s="419"/>
      <c r="CZ111" s="419"/>
      <c r="DA111" s="419"/>
      <c r="DB111" s="419"/>
      <c r="DC111" s="419"/>
      <c r="DD111" s="419"/>
      <c r="DE111" s="419"/>
      <c r="DF111" s="419"/>
      <c r="DG111" s="419"/>
      <c r="DH111" s="419"/>
      <c r="DI111" s="419"/>
      <c r="DJ111" s="419"/>
      <c r="DK111" s="419"/>
    </row>
    <row r="112" spans="1:115" s="420" customFormat="1" ht="15" hidden="1">
      <c r="A112" s="423" t="s">
        <v>7</v>
      </c>
      <c r="B112" s="423">
        <v>2</v>
      </c>
      <c r="C112" s="418" t="s">
        <v>75</v>
      </c>
      <c r="D112" s="419">
        <v>5904</v>
      </c>
      <c r="E112" s="419">
        <v>5996</v>
      </c>
      <c r="F112" s="419">
        <v>6092</v>
      </c>
      <c r="G112" s="419">
        <v>6190</v>
      </c>
      <c r="H112" s="419">
        <v>6290</v>
      </c>
      <c r="I112" s="419">
        <v>6345</v>
      </c>
      <c r="J112" s="419">
        <v>6397</v>
      </c>
      <c r="K112" s="419">
        <v>6443</v>
      </c>
      <c r="L112" s="419">
        <v>6483</v>
      </c>
      <c r="M112" s="419">
        <v>6515</v>
      </c>
      <c r="N112" s="419">
        <v>6539</v>
      </c>
      <c r="O112" s="419">
        <v>6559</v>
      </c>
      <c r="P112" s="419">
        <v>6575</v>
      </c>
      <c r="Q112" s="419">
        <v>6587</v>
      </c>
      <c r="R112" s="419">
        <v>6595</v>
      </c>
      <c r="S112" s="419">
        <v>6600</v>
      </c>
      <c r="T112" s="419">
        <v>6600</v>
      </c>
      <c r="U112" s="419">
        <v>6597</v>
      </c>
      <c r="V112" s="419">
        <v>6590</v>
      </c>
      <c r="W112" s="419">
        <v>6580</v>
      </c>
      <c r="X112" s="419">
        <v>6566</v>
      </c>
      <c r="Y112" s="419">
        <v>6549</v>
      </c>
      <c r="Z112" s="419">
        <v>6530</v>
      </c>
      <c r="AA112" s="419">
        <v>6511</v>
      </c>
      <c r="AB112" s="419">
        <v>6492</v>
      </c>
      <c r="AC112" s="419">
        <v>6475</v>
      </c>
      <c r="AD112" s="419">
        <v>6464</v>
      </c>
      <c r="AE112" s="419">
        <v>6463</v>
      </c>
      <c r="AF112" s="419">
        <v>6478</v>
      </c>
      <c r="AG112" s="419">
        <v>6509</v>
      </c>
      <c r="AH112" s="419">
        <v>6538</v>
      </c>
      <c r="AI112" s="419">
        <v>6565</v>
      </c>
      <c r="AJ112" s="419">
        <v>6590</v>
      </c>
      <c r="AK112" s="419">
        <v>6614</v>
      </c>
      <c r="AL112" s="419">
        <v>6637</v>
      </c>
      <c r="AM112" s="419">
        <v>6659</v>
      </c>
      <c r="AN112" s="419">
        <v>6683</v>
      </c>
      <c r="AO112" s="419">
        <v>6707</v>
      </c>
      <c r="AP112" s="419">
        <v>6734</v>
      </c>
      <c r="AQ112" s="419">
        <v>6773</v>
      </c>
      <c r="AR112" s="419">
        <v>0</v>
      </c>
      <c r="AS112" s="419">
        <v>0</v>
      </c>
      <c r="AT112" s="419">
        <v>0</v>
      </c>
      <c r="AU112" s="419">
        <v>0</v>
      </c>
      <c r="AV112" s="419">
        <v>0</v>
      </c>
      <c r="AW112" s="419">
        <v>0</v>
      </c>
      <c r="AX112" s="419">
        <v>0</v>
      </c>
      <c r="AY112" s="419">
        <v>0</v>
      </c>
      <c r="AZ112" s="419">
        <v>0</v>
      </c>
      <c r="BA112" s="419">
        <v>0</v>
      </c>
      <c r="BB112" s="419">
        <v>0</v>
      </c>
      <c r="BC112" s="419">
        <v>0</v>
      </c>
      <c r="BD112" s="419">
        <v>0</v>
      </c>
      <c r="BE112" s="419">
        <v>0</v>
      </c>
      <c r="BF112" s="419">
        <v>0</v>
      </c>
      <c r="BG112" s="419">
        <v>0</v>
      </c>
      <c r="BH112" s="419">
        <v>0</v>
      </c>
      <c r="BI112" s="419">
        <v>0</v>
      </c>
      <c r="BJ112" s="419">
        <v>0</v>
      </c>
      <c r="BK112" s="419">
        <v>0</v>
      </c>
      <c r="BL112" s="419">
        <v>0</v>
      </c>
      <c r="BM112" s="419">
        <v>0</v>
      </c>
      <c r="BN112" s="419">
        <v>0</v>
      </c>
      <c r="BO112" s="419">
        <v>0</v>
      </c>
      <c r="BP112" s="419">
        <v>0</v>
      </c>
      <c r="BQ112" s="419">
        <v>0</v>
      </c>
      <c r="BR112" s="419">
        <v>0</v>
      </c>
      <c r="BS112" s="419">
        <v>0</v>
      </c>
      <c r="BT112" s="419">
        <v>0</v>
      </c>
      <c r="BU112" s="419">
        <v>0</v>
      </c>
      <c r="BV112" s="419">
        <v>0</v>
      </c>
      <c r="BW112" s="419">
        <v>0</v>
      </c>
      <c r="BX112" s="419">
        <v>0</v>
      </c>
      <c r="BY112" s="419">
        <v>0</v>
      </c>
      <c r="BZ112" s="419">
        <v>0</v>
      </c>
      <c r="CA112" s="419">
        <v>0</v>
      </c>
      <c r="CB112" s="419">
        <v>0</v>
      </c>
      <c r="CC112" s="419">
        <v>0</v>
      </c>
      <c r="CD112" s="419">
        <v>0</v>
      </c>
      <c r="CE112" s="419">
        <v>0</v>
      </c>
      <c r="CF112" s="419">
        <v>0</v>
      </c>
      <c r="CG112" s="419">
        <v>0</v>
      </c>
      <c r="CH112" s="419">
        <v>0</v>
      </c>
      <c r="CI112" s="419">
        <v>0</v>
      </c>
      <c r="CJ112" s="419">
        <v>0</v>
      </c>
      <c r="CK112" s="419">
        <v>0</v>
      </c>
      <c r="CL112" s="419">
        <v>0</v>
      </c>
      <c r="CM112" s="419">
        <v>0</v>
      </c>
      <c r="CN112" s="419">
        <v>0</v>
      </c>
      <c r="CO112" s="419">
        <v>0</v>
      </c>
      <c r="CP112" s="419">
        <v>0</v>
      </c>
      <c r="CQ112" s="419">
        <v>0</v>
      </c>
      <c r="CR112" s="419">
        <v>0</v>
      </c>
      <c r="CS112" s="419">
        <v>0</v>
      </c>
      <c r="CT112" s="419"/>
      <c r="CU112" s="419"/>
      <c r="CV112" s="419"/>
      <c r="CW112" s="419"/>
      <c r="CX112" s="419"/>
      <c r="CY112" s="419"/>
      <c r="CZ112" s="419"/>
      <c r="DA112" s="419"/>
      <c r="DB112" s="419"/>
      <c r="DC112" s="419"/>
      <c r="DD112" s="419"/>
      <c r="DE112" s="419"/>
      <c r="DF112" s="419"/>
      <c r="DG112" s="419"/>
      <c r="DH112" s="419"/>
      <c r="DI112" s="419"/>
      <c r="DJ112" s="419"/>
      <c r="DK112" s="419"/>
    </row>
    <row r="113" spans="1:115" s="420" customFormat="1" ht="15" hidden="1">
      <c r="A113" s="423" t="s">
        <v>7</v>
      </c>
      <c r="B113" s="423">
        <v>2</v>
      </c>
      <c r="C113" s="418" t="s">
        <v>471</v>
      </c>
      <c r="D113" s="419">
        <v>6065</v>
      </c>
      <c r="E113" s="419">
        <v>6161</v>
      </c>
      <c r="F113" s="419">
        <v>6259</v>
      </c>
      <c r="G113" s="419">
        <v>6358</v>
      </c>
      <c r="H113" s="419">
        <v>6460</v>
      </c>
      <c r="I113" s="419">
        <v>6516</v>
      </c>
      <c r="J113" s="419">
        <v>6567</v>
      </c>
      <c r="K113" s="419">
        <v>6611</v>
      </c>
      <c r="L113" s="419">
        <v>6649</v>
      </c>
      <c r="M113" s="419">
        <v>6679</v>
      </c>
      <c r="N113" s="419">
        <v>6699</v>
      </c>
      <c r="O113" s="419">
        <v>6716</v>
      </c>
      <c r="P113" s="419">
        <v>6729</v>
      </c>
      <c r="Q113" s="419">
        <v>6737</v>
      </c>
      <c r="R113" s="419">
        <v>6742</v>
      </c>
      <c r="S113" s="419">
        <v>6744</v>
      </c>
      <c r="T113" s="419">
        <v>6741</v>
      </c>
      <c r="U113" s="419">
        <v>6735</v>
      </c>
      <c r="V113" s="419">
        <v>6725</v>
      </c>
      <c r="W113" s="419">
        <v>6712</v>
      </c>
      <c r="X113" s="419">
        <v>6696</v>
      </c>
      <c r="Y113" s="419">
        <v>6679</v>
      </c>
      <c r="Z113" s="419">
        <v>6661</v>
      </c>
      <c r="AA113" s="419">
        <v>6644</v>
      </c>
      <c r="AB113" s="419">
        <v>6631</v>
      </c>
      <c r="AC113" s="419">
        <v>6624</v>
      </c>
      <c r="AD113" s="419">
        <v>6629</v>
      </c>
      <c r="AE113" s="419">
        <v>6653</v>
      </c>
      <c r="AF113" s="419">
        <v>6684</v>
      </c>
      <c r="AG113" s="419">
        <v>6714</v>
      </c>
      <c r="AH113" s="419">
        <v>6742</v>
      </c>
      <c r="AI113" s="419">
        <v>6768</v>
      </c>
      <c r="AJ113" s="419">
        <v>6792</v>
      </c>
      <c r="AK113" s="419">
        <v>6816</v>
      </c>
      <c r="AL113" s="419">
        <v>6839</v>
      </c>
      <c r="AM113" s="419">
        <v>6863</v>
      </c>
      <c r="AN113" s="419">
        <v>6888</v>
      </c>
      <c r="AO113" s="419">
        <v>6916</v>
      </c>
      <c r="AP113" s="419">
        <v>6956</v>
      </c>
      <c r="AQ113" s="419">
        <v>0</v>
      </c>
      <c r="AR113" s="419">
        <v>0</v>
      </c>
      <c r="AS113" s="419">
        <v>0</v>
      </c>
      <c r="AT113" s="419">
        <v>0</v>
      </c>
      <c r="AU113" s="419">
        <v>0</v>
      </c>
      <c r="AV113" s="419">
        <v>0</v>
      </c>
      <c r="AW113" s="419">
        <v>0</v>
      </c>
      <c r="AX113" s="419">
        <v>0</v>
      </c>
      <c r="AY113" s="419">
        <v>0</v>
      </c>
      <c r="AZ113" s="419">
        <v>0</v>
      </c>
      <c r="BA113" s="419">
        <v>0</v>
      </c>
      <c r="BB113" s="419">
        <v>0</v>
      </c>
      <c r="BC113" s="419">
        <v>0</v>
      </c>
      <c r="BD113" s="419">
        <v>0</v>
      </c>
      <c r="BE113" s="419">
        <v>0</v>
      </c>
      <c r="BF113" s="419">
        <v>0</v>
      </c>
      <c r="BG113" s="419">
        <v>0</v>
      </c>
      <c r="BH113" s="419">
        <v>0</v>
      </c>
      <c r="BI113" s="419">
        <v>0</v>
      </c>
      <c r="BJ113" s="419">
        <v>0</v>
      </c>
      <c r="BK113" s="419">
        <v>0</v>
      </c>
      <c r="BL113" s="419">
        <v>0</v>
      </c>
      <c r="BM113" s="419">
        <v>0</v>
      </c>
      <c r="BN113" s="419">
        <v>0</v>
      </c>
      <c r="BO113" s="419">
        <v>0</v>
      </c>
      <c r="BP113" s="419">
        <v>0</v>
      </c>
      <c r="BQ113" s="419">
        <v>0</v>
      </c>
      <c r="BR113" s="419">
        <v>0</v>
      </c>
      <c r="BS113" s="419">
        <v>0</v>
      </c>
      <c r="BT113" s="419">
        <v>0</v>
      </c>
      <c r="BU113" s="419">
        <v>0</v>
      </c>
      <c r="BV113" s="419">
        <v>0</v>
      </c>
      <c r="BW113" s="419">
        <v>0</v>
      </c>
      <c r="BX113" s="419">
        <v>0</v>
      </c>
      <c r="BY113" s="419">
        <v>0</v>
      </c>
      <c r="BZ113" s="419">
        <v>0</v>
      </c>
      <c r="CA113" s="419">
        <v>0</v>
      </c>
      <c r="CB113" s="419">
        <v>0</v>
      </c>
      <c r="CC113" s="419">
        <v>0</v>
      </c>
      <c r="CD113" s="419">
        <v>0</v>
      </c>
      <c r="CE113" s="419">
        <v>0</v>
      </c>
      <c r="CF113" s="419">
        <v>0</v>
      </c>
      <c r="CG113" s="419">
        <v>0</v>
      </c>
      <c r="CH113" s="419">
        <v>0</v>
      </c>
      <c r="CI113" s="419">
        <v>0</v>
      </c>
      <c r="CJ113" s="419">
        <v>0</v>
      </c>
      <c r="CK113" s="419">
        <v>0</v>
      </c>
      <c r="CL113" s="419">
        <v>0</v>
      </c>
      <c r="CM113" s="419">
        <v>0</v>
      </c>
      <c r="CN113" s="419">
        <v>0</v>
      </c>
      <c r="CO113" s="419">
        <v>0</v>
      </c>
      <c r="CP113" s="419">
        <v>0</v>
      </c>
      <c r="CQ113" s="419">
        <v>0</v>
      </c>
      <c r="CR113" s="419">
        <v>0</v>
      </c>
      <c r="CS113" s="419">
        <v>0</v>
      </c>
      <c r="CT113" s="419"/>
      <c r="CU113" s="419"/>
      <c r="CV113" s="419"/>
      <c r="CW113" s="419"/>
      <c r="CX113" s="419"/>
      <c r="CY113" s="419"/>
      <c r="CZ113" s="419"/>
      <c r="DA113" s="419"/>
      <c r="DB113" s="419"/>
      <c r="DC113" s="419"/>
      <c r="DD113" s="419"/>
      <c r="DE113" s="419"/>
      <c r="DF113" s="419"/>
      <c r="DG113" s="419"/>
      <c r="DH113" s="419"/>
      <c r="DI113" s="419"/>
      <c r="DJ113" s="419"/>
      <c r="DK113" s="419"/>
    </row>
    <row r="114" spans="1:115" s="420" customFormat="1" ht="15" hidden="1">
      <c r="A114" s="423" t="s">
        <v>7</v>
      </c>
      <c r="B114" s="423">
        <v>2</v>
      </c>
      <c r="C114" s="418" t="s">
        <v>472</v>
      </c>
      <c r="D114" s="419">
        <v>6231</v>
      </c>
      <c r="E114" s="419">
        <v>6328</v>
      </c>
      <c r="F114" s="419">
        <v>6428</v>
      </c>
      <c r="G114" s="419">
        <v>6529</v>
      </c>
      <c r="H114" s="419">
        <v>6633</v>
      </c>
      <c r="I114" s="419">
        <v>6687</v>
      </c>
      <c r="J114" s="419">
        <v>6737</v>
      </c>
      <c r="K114" s="419">
        <v>6780</v>
      </c>
      <c r="L114" s="419">
        <v>6815</v>
      </c>
      <c r="M114" s="419">
        <v>6842</v>
      </c>
      <c r="N114" s="419">
        <v>6859</v>
      </c>
      <c r="O114" s="419">
        <v>6873</v>
      </c>
      <c r="P114" s="419">
        <v>6882</v>
      </c>
      <c r="Q114" s="419">
        <v>6888</v>
      </c>
      <c r="R114" s="419">
        <v>6890</v>
      </c>
      <c r="S114" s="419">
        <v>6888</v>
      </c>
      <c r="T114" s="419">
        <v>6882</v>
      </c>
      <c r="U114" s="419">
        <v>6873</v>
      </c>
      <c r="V114" s="419">
        <v>6860</v>
      </c>
      <c r="W114" s="419">
        <v>6846</v>
      </c>
      <c r="X114" s="419">
        <v>6830</v>
      </c>
      <c r="Y114" s="419">
        <v>6814</v>
      </c>
      <c r="Z114" s="419">
        <v>6799</v>
      </c>
      <c r="AA114" s="419">
        <v>6789</v>
      </c>
      <c r="AB114" s="419">
        <v>6786</v>
      </c>
      <c r="AC114" s="419">
        <v>6797</v>
      </c>
      <c r="AD114" s="419">
        <v>6830</v>
      </c>
      <c r="AE114" s="419">
        <v>6862</v>
      </c>
      <c r="AF114" s="419">
        <v>6892</v>
      </c>
      <c r="AG114" s="419">
        <v>6921</v>
      </c>
      <c r="AH114" s="419">
        <v>6948</v>
      </c>
      <c r="AI114" s="419">
        <v>6973</v>
      </c>
      <c r="AJ114" s="419">
        <v>6997</v>
      </c>
      <c r="AK114" s="419">
        <v>7021</v>
      </c>
      <c r="AL114" s="419">
        <v>7046</v>
      </c>
      <c r="AM114" s="419">
        <v>7071</v>
      </c>
      <c r="AN114" s="419">
        <v>7100</v>
      </c>
      <c r="AO114" s="419">
        <v>7141</v>
      </c>
      <c r="AP114" s="419">
        <v>0</v>
      </c>
      <c r="AQ114" s="419">
        <v>0</v>
      </c>
      <c r="AR114" s="419">
        <v>0</v>
      </c>
      <c r="AS114" s="419">
        <v>0</v>
      </c>
      <c r="AT114" s="419">
        <v>0</v>
      </c>
      <c r="AU114" s="419">
        <v>0</v>
      </c>
      <c r="AV114" s="419">
        <v>0</v>
      </c>
      <c r="AW114" s="419">
        <v>0</v>
      </c>
      <c r="AX114" s="419">
        <v>0</v>
      </c>
      <c r="AY114" s="419">
        <v>0</v>
      </c>
      <c r="AZ114" s="419">
        <v>0</v>
      </c>
      <c r="BA114" s="419">
        <v>0</v>
      </c>
      <c r="BB114" s="419">
        <v>0</v>
      </c>
      <c r="BC114" s="419">
        <v>0</v>
      </c>
      <c r="BD114" s="419">
        <v>0</v>
      </c>
      <c r="BE114" s="419">
        <v>0</v>
      </c>
      <c r="BF114" s="419">
        <v>0</v>
      </c>
      <c r="BG114" s="419">
        <v>0</v>
      </c>
      <c r="BH114" s="419">
        <v>0</v>
      </c>
      <c r="BI114" s="419">
        <v>0</v>
      </c>
      <c r="BJ114" s="419">
        <v>0</v>
      </c>
      <c r="BK114" s="419">
        <v>0</v>
      </c>
      <c r="BL114" s="419">
        <v>0</v>
      </c>
      <c r="BM114" s="419">
        <v>0</v>
      </c>
      <c r="BN114" s="419">
        <v>0</v>
      </c>
      <c r="BO114" s="419">
        <v>0</v>
      </c>
      <c r="BP114" s="419">
        <v>0</v>
      </c>
      <c r="BQ114" s="419">
        <v>0</v>
      </c>
      <c r="BR114" s="419">
        <v>0</v>
      </c>
      <c r="BS114" s="419">
        <v>0</v>
      </c>
      <c r="BT114" s="419">
        <v>0</v>
      </c>
      <c r="BU114" s="419">
        <v>0</v>
      </c>
      <c r="BV114" s="419">
        <v>0</v>
      </c>
      <c r="BW114" s="419">
        <v>0</v>
      </c>
      <c r="BX114" s="419">
        <v>0</v>
      </c>
      <c r="BY114" s="419">
        <v>0</v>
      </c>
      <c r="BZ114" s="419">
        <v>0</v>
      </c>
      <c r="CA114" s="419">
        <v>0</v>
      </c>
      <c r="CB114" s="419">
        <v>0</v>
      </c>
      <c r="CC114" s="419">
        <v>0</v>
      </c>
      <c r="CD114" s="419">
        <v>0</v>
      </c>
      <c r="CE114" s="419">
        <v>0</v>
      </c>
      <c r="CF114" s="419">
        <v>0</v>
      </c>
      <c r="CG114" s="419">
        <v>0</v>
      </c>
      <c r="CH114" s="419">
        <v>0</v>
      </c>
      <c r="CI114" s="419">
        <v>0</v>
      </c>
      <c r="CJ114" s="419">
        <v>0</v>
      </c>
      <c r="CK114" s="419">
        <v>0</v>
      </c>
      <c r="CL114" s="419">
        <v>0</v>
      </c>
      <c r="CM114" s="419">
        <v>0</v>
      </c>
      <c r="CN114" s="419">
        <v>0</v>
      </c>
      <c r="CO114" s="419">
        <v>0</v>
      </c>
      <c r="CP114" s="419">
        <v>0</v>
      </c>
      <c r="CQ114" s="419">
        <v>0</v>
      </c>
      <c r="CR114" s="419">
        <v>0</v>
      </c>
      <c r="CS114" s="419">
        <v>0</v>
      </c>
      <c r="CT114" s="419"/>
      <c r="CU114" s="419"/>
      <c r="CV114" s="419"/>
      <c r="CW114" s="419"/>
      <c r="CX114" s="419"/>
      <c r="CY114" s="419"/>
      <c r="CZ114" s="419"/>
      <c r="DA114" s="419"/>
      <c r="DB114" s="419"/>
      <c r="DC114" s="419"/>
      <c r="DD114" s="419"/>
      <c r="DE114" s="419"/>
      <c r="DF114" s="419"/>
      <c r="DG114" s="419"/>
      <c r="DH114" s="419"/>
      <c r="DI114" s="419"/>
      <c r="DJ114" s="419"/>
      <c r="DK114" s="419"/>
    </row>
    <row r="115" spans="1:115" s="420" customFormat="1" ht="15" hidden="1">
      <c r="A115" s="423" t="s">
        <v>7</v>
      </c>
      <c r="B115" s="423">
        <v>2</v>
      </c>
      <c r="C115" s="418" t="s">
        <v>473</v>
      </c>
      <c r="D115" s="419">
        <v>6397</v>
      </c>
      <c r="E115" s="419">
        <v>6496</v>
      </c>
      <c r="F115" s="419">
        <v>6597</v>
      </c>
      <c r="G115" s="419">
        <v>6700</v>
      </c>
      <c r="H115" s="419">
        <v>6805</v>
      </c>
      <c r="I115" s="419">
        <v>6859</v>
      </c>
      <c r="J115" s="419">
        <v>6907</v>
      </c>
      <c r="K115" s="419">
        <v>6948</v>
      </c>
      <c r="L115" s="419">
        <v>6981</v>
      </c>
      <c r="M115" s="419">
        <v>7006</v>
      </c>
      <c r="N115" s="419">
        <v>7020</v>
      </c>
      <c r="O115" s="419">
        <v>7030</v>
      </c>
      <c r="P115" s="419">
        <v>7036</v>
      </c>
      <c r="Q115" s="419">
        <v>7038</v>
      </c>
      <c r="R115" s="419">
        <v>7037</v>
      </c>
      <c r="S115" s="419">
        <v>7032</v>
      </c>
      <c r="T115" s="419">
        <v>7023</v>
      </c>
      <c r="U115" s="419">
        <v>7012</v>
      </c>
      <c r="V115" s="419">
        <v>6998</v>
      </c>
      <c r="W115" s="419">
        <v>6984</v>
      </c>
      <c r="X115" s="419">
        <v>6969</v>
      </c>
      <c r="Y115" s="419">
        <v>6957</v>
      </c>
      <c r="Z115" s="419">
        <v>6950</v>
      </c>
      <c r="AA115" s="419">
        <v>6951</v>
      </c>
      <c r="AB115" s="419">
        <v>6968</v>
      </c>
      <c r="AC115" s="419">
        <v>7004</v>
      </c>
      <c r="AD115" s="419">
        <v>7037</v>
      </c>
      <c r="AE115" s="419">
        <v>7068</v>
      </c>
      <c r="AF115" s="419">
        <v>7097</v>
      </c>
      <c r="AG115" s="419">
        <v>7124</v>
      </c>
      <c r="AH115" s="419">
        <v>7150</v>
      </c>
      <c r="AI115" s="419">
        <v>7175</v>
      </c>
      <c r="AJ115" s="419">
        <v>7200</v>
      </c>
      <c r="AK115" s="419">
        <v>7225</v>
      </c>
      <c r="AL115" s="419">
        <v>7251</v>
      </c>
      <c r="AM115" s="419">
        <v>7280</v>
      </c>
      <c r="AN115" s="419">
        <v>7323</v>
      </c>
      <c r="AO115" s="419">
        <v>0</v>
      </c>
      <c r="AP115" s="419">
        <v>0</v>
      </c>
      <c r="AQ115" s="419">
        <v>0</v>
      </c>
      <c r="AR115" s="419">
        <v>0</v>
      </c>
      <c r="AS115" s="419">
        <v>0</v>
      </c>
      <c r="AT115" s="419">
        <v>0</v>
      </c>
      <c r="AU115" s="419">
        <v>0</v>
      </c>
      <c r="AV115" s="419">
        <v>0</v>
      </c>
      <c r="AW115" s="419">
        <v>0</v>
      </c>
      <c r="AX115" s="419">
        <v>0</v>
      </c>
      <c r="AY115" s="419">
        <v>0</v>
      </c>
      <c r="AZ115" s="419">
        <v>0</v>
      </c>
      <c r="BA115" s="419">
        <v>0</v>
      </c>
      <c r="BB115" s="419">
        <v>0</v>
      </c>
      <c r="BC115" s="419">
        <v>0</v>
      </c>
      <c r="BD115" s="419">
        <v>0</v>
      </c>
      <c r="BE115" s="419">
        <v>0</v>
      </c>
      <c r="BF115" s="419">
        <v>0</v>
      </c>
      <c r="BG115" s="419">
        <v>0</v>
      </c>
      <c r="BH115" s="419">
        <v>0</v>
      </c>
      <c r="BI115" s="419">
        <v>0</v>
      </c>
      <c r="BJ115" s="419">
        <v>0</v>
      </c>
      <c r="BK115" s="419">
        <v>0</v>
      </c>
      <c r="BL115" s="419">
        <v>0</v>
      </c>
      <c r="BM115" s="419">
        <v>0</v>
      </c>
      <c r="BN115" s="419">
        <v>0</v>
      </c>
      <c r="BO115" s="419">
        <v>0</v>
      </c>
      <c r="BP115" s="419">
        <v>0</v>
      </c>
      <c r="BQ115" s="419">
        <v>0</v>
      </c>
      <c r="BR115" s="419">
        <v>0</v>
      </c>
      <c r="BS115" s="419">
        <v>0</v>
      </c>
      <c r="BT115" s="419">
        <v>0</v>
      </c>
      <c r="BU115" s="419">
        <v>0</v>
      </c>
      <c r="BV115" s="419">
        <v>0</v>
      </c>
      <c r="BW115" s="419">
        <v>0</v>
      </c>
      <c r="BX115" s="419">
        <v>0</v>
      </c>
      <c r="BY115" s="419">
        <v>0</v>
      </c>
      <c r="BZ115" s="419">
        <v>0</v>
      </c>
      <c r="CA115" s="419">
        <v>0</v>
      </c>
      <c r="CB115" s="419">
        <v>0</v>
      </c>
      <c r="CC115" s="419">
        <v>0</v>
      </c>
      <c r="CD115" s="419">
        <v>0</v>
      </c>
      <c r="CE115" s="419">
        <v>0</v>
      </c>
      <c r="CF115" s="419">
        <v>0</v>
      </c>
      <c r="CG115" s="419">
        <v>0</v>
      </c>
      <c r="CH115" s="419">
        <v>0</v>
      </c>
      <c r="CI115" s="419">
        <v>0</v>
      </c>
      <c r="CJ115" s="419">
        <v>0</v>
      </c>
      <c r="CK115" s="419">
        <v>0</v>
      </c>
      <c r="CL115" s="419">
        <v>0</v>
      </c>
      <c r="CM115" s="419">
        <v>0</v>
      </c>
      <c r="CN115" s="419">
        <v>0</v>
      </c>
      <c r="CO115" s="419">
        <v>0</v>
      </c>
      <c r="CP115" s="419">
        <v>0</v>
      </c>
      <c r="CQ115" s="419">
        <v>0</v>
      </c>
      <c r="CR115" s="419">
        <v>0</v>
      </c>
      <c r="CS115" s="419">
        <v>0</v>
      </c>
      <c r="CT115" s="419"/>
      <c r="CU115" s="419"/>
      <c r="CV115" s="419"/>
      <c r="CW115" s="419"/>
      <c r="CX115" s="419"/>
      <c r="CY115" s="419"/>
      <c r="CZ115" s="419"/>
      <c r="DA115" s="419"/>
      <c r="DB115" s="419"/>
      <c r="DC115" s="419"/>
      <c r="DD115" s="419"/>
      <c r="DE115" s="419"/>
      <c r="DF115" s="419"/>
      <c r="DG115" s="419"/>
      <c r="DH115" s="419"/>
      <c r="DI115" s="419"/>
      <c r="DJ115" s="419"/>
      <c r="DK115" s="419"/>
    </row>
    <row r="116" spans="1:115" s="420" customFormat="1" ht="15" hidden="1">
      <c r="A116" s="423" t="s">
        <v>7</v>
      </c>
      <c r="B116" s="423">
        <v>2</v>
      </c>
      <c r="C116" s="418" t="s">
        <v>474</v>
      </c>
      <c r="D116" s="419">
        <v>6565</v>
      </c>
      <c r="E116" s="419">
        <v>6665</v>
      </c>
      <c r="F116" s="419">
        <v>6767</v>
      </c>
      <c r="G116" s="419">
        <v>6872</v>
      </c>
      <c r="H116" s="419">
        <v>6978</v>
      </c>
      <c r="I116" s="419">
        <v>7031</v>
      </c>
      <c r="J116" s="419">
        <v>7077</v>
      </c>
      <c r="K116" s="419">
        <v>7117</v>
      </c>
      <c r="L116" s="419">
        <v>7148</v>
      </c>
      <c r="M116" s="419">
        <v>7170</v>
      </c>
      <c r="N116" s="419">
        <v>7180</v>
      </c>
      <c r="O116" s="419">
        <v>7187</v>
      </c>
      <c r="P116" s="419">
        <v>7190</v>
      </c>
      <c r="Q116" s="419">
        <v>7189</v>
      </c>
      <c r="R116" s="419">
        <v>7185</v>
      </c>
      <c r="S116" s="419">
        <v>7177</v>
      </c>
      <c r="T116" s="419">
        <v>7167</v>
      </c>
      <c r="U116" s="419">
        <v>7154</v>
      </c>
      <c r="V116" s="419">
        <v>7141</v>
      </c>
      <c r="W116" s="419">
        <v>7128</v>
      </c>
      <c r="X116" s="419">
        <v>7118</v>
      </c>
      <c r="Y116" s="419">
        <v>7114</v>
      </c>
      <c r="Z116" s="419">
        <v>7120</v>
      </c>
      <c r="AA116" s="419">
        <v>7143</v>
      </c>
      <c r="AB116" s="419">
        <v>7179</v>
      </c>
      <c r="AC116" s="419">
        <v>7213</v>
      </c>
      <c r="AD116" s="419">
        <v>7245</v>
      </c>
      <c r="AE116" s="419">
        <v>7275</v>
      </c>
      <c r="AF116" s="419">
        <v>7303</v>
      </c>
      <c r="AG116" s="419">
        <v>7330</v>
      </c>
      <c r="AH116" s="419">
        <v>7355</v>
      </c>
      <c r="AI116" s="419">
        <v>7380</v>
      </c>
      <c r="AJ116" s="419">
        <v>7406</v>
      </c>
      <c r="AK116" s="419">
        <v>7433</v>
      </c>
      <c r="AL116" s="419">
        <v>7463</v>
      </c>
      <c r="AM116" s="419">
        <v>7507</v>
      </c>
      <c r="AN116" s="419">
        <v>0</v>
      </c>
      <c r="AO116" s="419">
        <v>0</v>
      </c>
      <c r="AP116" s="419">
        <v>0</v>
      </c>
      <c r="AQ116" s="419">
        <v>0</v>
      </c>
      <c r="AR116" s="419">
        <v>0</v>
      </c>
      <c r="AS116" s="419">
        <v>0</v>
      </c>
      <c r="AT116" s="419">
        <v>0</v>
      </c>
      <c r="AU116" s="419">
        <v>0</v>
      </c>
      <c r="AV116" s="419">
        <v>0</v>
      </c>
      <c r="AW116" s="419">
        <v>0</v>
      </c>
      <c r="AX116" s="419">
        <v>0</v>
      </c>
      <c r="AY116" s="419">
        <v>0</v>
      </c>
      <c r="AZ116" s="419">
        <v>0</v>
      </c>
      <c r="BA116" s="419">
        <v>0</v>
      </c>
      <c r="BB116" s="419">
        <v>0</v>
      </c>
      <c r="BC116" s="419">
        <v>0</v>
      </c>
      <c r="BD116" s="419">
        <v>0</v>
      </c>
      <c r="BE116" s="419">
        <v>0</v>
      </c>
      <c r="BF116" s="419">
        <v>0</v>
      </c>
      <c r="BG116" s="419">
        <v>0</v>
      </c>
      <c r="BH116" s="419">
        <v>0</v>
      </c>
      <c r="BI116" s="419">
        <v>0</v>
      </c>
      <c r="BJ116" s="419">
        <v>0</v>
      </c>
      <c r="BK116" s="419">
        <v>0</v>
      </c>
      <c r="BL116" s="419">
        <v>0</v>
      </c>
      <c r="BM116" s="419">
        <v>0</v>
      </c>
      <c r="BN116" s="419">
        <v>0</v>
      </c>
      <c r="BO116" s="419">
        <v>0</v>
      </c>
      <c r="BP116" s="419">
        <v>0</v>
      </c>
      <c r="BQ116" s="419">
        <v>0</v>
      </c>
      <c r="BR116" s="419">
        <v>0</v>
      </c>
      <c r="BS116" s="419">
        <v>0</v>
      </c>
      <c r="BT116" s="419">
        <v>0</v>
      </c>
      <c r="BU116" s="419">
        <v>0</v>
      </c>
      <c r="BV116" s="419">
        <v>0</v>
      </c>
      <c r="BW116" s="419">
        <v>0</v>
      </c>
      <c r="BX116" s="419">
        <v>0</v>
      </c>
      <c r="BY116" s="419">
        <v>0</v>
      </c>
      <c r="BZ116" s="419">
        <v>0</v>
      </c>
      <c r="CA116" s="419">
        <v>0</v>
      </c>
      <c r="CB116" s="419">
        <v>0</v>
      </c>
      <c r="CC116" s="419">
        <v>0</v>
      </c>
      <c r="CD116" s="419">
        <v>0</v>
      </c>
      <c r="CE116" s="419">
        <v>0</v>
      </c>
      <c r="CF116" s="419">
        <v>0</v>
      </c>
      <c r="CG116" s="419">
        <v>0</v>
      </c>
      <c r="CH116" s="419">
        <v>0</v>
      </c>
      <c r="CI116" s="419">
        <v>0</v>
      </c>
      <c r="CJ116" s="419">
        <v>0</v>
      </c>
      <c r="CK116" s="419">
        <v>0</v>
      </c>
      <c r="CL116" s="419">
        <v>0</v>
      </c>
      <c r="CM116" s="419">
        <v>0</v>
      </c>
      <c r="CN116" s="419">
        <v>0</v>
      </c>
      <c r="CO116" s="419">
        <v>0</v>
      </c>
      <c r="CP116" s="419">
        <v>0</v>
      </c>
      <c r="CQ116" s="419">
        <v>0</v>
      </c>
      <c r="CR116" s="419">
        <v>0</v>
      </c>
      <c r="CS116" s="419">
        <v>0</v>
      </c>
      <c r="CT116" s="419"/>
      <c r="CU116" s="419"/>
      <c r="CV116" s="419"/>
      <c r="CW116" s="419"/>
      <c r="CX116" s="419"/>
      <c r="CY116" s="419"/>
      <c r="CZ116" s="419"/>
      <c r="DA116" s="419"/>
      <c r="DB116" s="419"/>
      <c r="DC116" s="419"/>
      <c r="DD116" s="419"/>
      <c r="DE116" s="419"/>
      <c r="DF116" s="419"/>
      <c r="DG116" s="419"/>
      <c r="DH116" s="419"/>
      <c r="DI116" s="419"/>
      <c r="DJ116" s="419"/>
      <c r="DK116" s="419"/>
    </row>
    <row r="117" spans="1:115" s="420" customFormat="1" ht="15" hidden="1">
      <c r="A117" s="423" t="s">
        <v>7</v>
      </c>
      <c r="B117" s="423">
        <v>2</v>
      </c>
      <c r="C117" s="418" t="s">
        <v>584</v>
      </c>
      <c r="D117" s="419">
        <v>6735</v>
      </c>
      <c r="E117" s="419">
        <v>6837</v>
      </c>
      <c r="F117" s="419">
        <v>6940</v>
      </c>
      <c r="G117" s="419">
        <v>7045</v>
      </c>
      <c r="H117" s="419">
        <v>7152</v>
      </c>
      <c r="I117" s="419">
        <v>7204</v>
      </c>
      <c r="J117" s="419">
        <v>7249</v>
      </c>
      <c r="K117" s="419">
        <v>7287</v>
      </c>
      <c r="L117" s="419">
        <v>7316</v>
      </c>
      <c r="M117" s="419">
        <v>7336</v>
      </c>
      <c r="N117" s="419">
        <v>7343</v>
      </c>
      <c r="O117" s="419">
        <v>7347</v>
      </c>
      <c r="P117" s="419">
        <v>7347</v>
      </c>
      <c r="Q117" s="419">
        <v>7343</v>
      </c>
      <c r="R117" s="419">
        <v>7337</v>
      </c>
      <c r="S117" s="419">
        <v>7327</v>
      </c>
      <c r="T117" s="419">
        <v>7316</v>
      </c>
      <c r="U117" s="419">
        <v>7304</v>
      </c>
      <c r="V117" s="419">
        <v>7294</v>
      </c>
      <c r="W117" s="419">
        <v>7287</v>
      </c>
      <c r="X117" s="419">
        <v>7287</v>
      </c>
      <c r="Y117" s="419">
        <v>7299</v>
      </c>
      <c r="Z117" s="419">
        <v>7329</v>
      </c>
      <c r="AA117" s="419">
        <v>7366</v>
      </c>
      <c r="AB117" s="419">
        <v>7401</v>
      </c>
      <c r="AC117" s="419">
        <v>7434</v>
      </c>
      <c r="AD117" s="419">
        <v>7465</v>
      </c>
      <c r="AE117" s="419">
        <v>7494</v>
      </c>
      <c r="AF117" s="419">
        <v>7521</v>
      </c>
      <c r="AG117" s="419">
        <v>7547</v>
      </c>
      <c r="AH117" s="419">
        <v>7573</v>
      </c>
      <c r="AI117" s="419">
        <v>7600</v>
      </c>
      <c r="AJ117" s="419">
        <v>7626</v>
      </c>
      <c r="AK117" s="419">
        <v>7658</v>
      </c>
      <c r="AL117" s="419">
        <v>7702</v>
      </c>
      <c r="AM117" s="419">
        <v>0</v>
      </c>
      <c r="AN117" s="419">
        <v>0</v>
      </c>
      <c r="AO117" s="419">
        <v>0</v>
      </c>
      <c r="AP117" s="419">
        <v>0</v>
      </c>
      <c r="AQ117" s="419">
        <v>0</v>
      </c>
      <c r="AR117" s="419">
        <v>0</v>
      </c>
      <c r="AS117" s="419">
        <v>0</v>
      </c>
      <c r="AT117" s="419">
        <v>0</v>
      </c>
      <c r="AU117" s="419">
        <v>0</v>
      </c>
      <c r="AV117" s="419">
        <v>0</v>
      </c>
      <c r="AW117" s="419">
        <v>0</v>
      </c>
      <c r="AX117" s="419">
        <v>0</v>
      </c>
      <c r="AY117" s="419">
        <v>0</v>
      </c>
      <c r="AZ117" s="419">
        <v>0</v>
      </c>
      <c r="BA117" s="419">
        <v>0</v>
      </c>
      <c r="BB117" s="419">
        <v>0</v>
      </c>
      <c r="BC117" s="419">
        <v>0</v>
      </c>
      <c r="BD117" s="419">
        <v>0</v>
      </c>
      <c r="BE117" s="419">
        <v>0</v>
      </c>
      <c r="BF117" s="419">
        <v>0</v>
      </c>
      <c r="BG117" s="419">
        <v>0</v>
      </c>
      <c r="BH117" s="419">
        <v>0</v>
      </c>
      <c r="BI117" s="419">
        <v>0</v>
      </c>
      <c r="BJ117" s="419">
        <v>0</v>
      </c>
      <c r="BK117" s="419">
        <v>0</v>
      </c>
      <c r="BL117" s="419">
        <v>0</v>
      </c>
      <c r="BM117" s="419">
        <v>0</v>
      </c>
      <c r="BN117" s="419">
        <v>0</v>
      </c>
      <c r="BO117" s="419">
        <v>0</v>
      </c>
      <c r="BP117" s="419">
        <v>0</v>
      </c>
      <c r="BQ117" s="419">
        <v>0</v>
      </c>
      <c r="BR117" s="419">
        <v>0</v>
      </c>
      <c r="BS117" s="419">
        <v>0</v>
      </c>
      <c r="BT117" s="419">
        <v>0</v>
      </c>
      <c r="BU117" s="419">
        <v>0</v>
      </c>
      <c r="BV117" s="419">
        <v>0</v>
      </c>
      <c r="BW117" s="419">
        <v>0</v>
      </c>
      <c r="BX117" s="419">
        <v>0</v>
      </c>
      <c r="BY117" s="419">
        <v>0</v>
      </c>
      <c r="BZ117" s="419">
        <v>0</v>
      </c>
      <c r="CA117" s="419">
        <v>0</v>
      </c>
      <c r="CB117" s="419">
        <v>0</v>
      </c>
      <c r="CC117" s="419">
        <v>0</v>
      </c>
      <c r="CD117" s="419">
        <v>0</v>
      </c>
      <c r="CE117" s="419">
        <v>0</v>
      </c>
      <c r="CF117" s="419">
        <v>0</v>
      </c>
      <c r="CG117" s="419">
        <v>0</v>
      </c>
      <c r="CH117" s="419">
        <v>0</v>
      </c>
      <c r="CI117" s="419">
        <v>0</v>
      </c>
      <c r="CJ117" s="419">
        <v>0</v>
      </c>
      <c r="CK117" s="419">
        <v>0</v>
      </c>
      <c r="CL117" s="419">
        <v>0</v>
      </c>
      <c r="CM117" s="419">
        <v>0</v>
      </c>
      <c r="CN117" s="419">
        <v>0</v>
      </c>
      <c r="CO117" s="419">
        <v>0</v>
      </c>
      <c r="CP117" s="419">
        <v>0</v>
      </c>
      <c r="CQ117" s="419">
        <v>0</v>
      </c>
      <c r="CR117" s="419">
        <v>0</v>
      </c>
      <c r="CS117" s="419">
        <v>0</v>
      </c>
      <c r="CT117" s="419"/>
      <c r="CU117" s="419"/>
      <c r="CV117" s="419"/>
      <c r="CW117" s="419"/>
      <c r="CX117" s="419"/>
      <c r="CY117" s="419"/>
      <c r="CZ117" s="419"/>
      <c r="DA117" s="419"/>
      <c r="DB117" s="419"/>
      <c r="DC117" s="419"/>
      <c r="DD117" s="419"/>
      <c r="DE117" s="419"/>
      <c r="DF117" s="419"/>
      <c r="DG117" s="419"/>
      <c r="DH117" s="419"/>
      <c r="DI117" s="419"/>
      <c r="DJ117" s="419"/>
      <c r="DK117" s="419"/>
    </row>
    <row r="118" spans="1:115" s="420" customFormat="1" ht="15" hidden="1">
      <c r="A118" s="423" t="s">
        <v>529</v>
      </c>
      <c r="B118" s="423" t="s">
        <v>529</v>
      </c>
      <c r="C118" s="418" t="s">
        <v>529</v>
      </c>
      <c r="D118" s="419">
        <v>0</v>
      </c>
      <c r="E118" s="419">
        <v>0</v>
      </c>
      <c r="F118" s="419">
        <v>0</v>
      </c>
      <c r="G118" s="419">
        <v>0</v>
      </c>
      <c r="H118" s="419">
        <v>0</v>
      </c>
      <c r="I118" s="419">
        <v>0</v>
      </c>
      <c r="J118" s="419">
        <v>0</v>
      </c>
      <c r="K118" s="419">
        <v>0</v>
      </c>
      <c r="L118" s="419">
        <v>0</v>
      </c>
      <c r="M118" s="419">
        <v>0</v>
      </c>
      <c r="N118" s="419">
        <v>0</v>
      </c>
      <c r="O118" s="419">
        <v>0</v>
      </c>
      <c r="P118" s="419">
        <v>0</v>
      </c>
      <c r="Q118" s="419">
        <v>0</v>
      </c>
      <c r="R118" s="419">
        <v>0</v>
      </c>
      <c r="S118" s="419">
        <v>0</v>
      </c>
      <c r="T118" s="419">
        <v>0</v>
      </c>
      <c r="U118" s="419">
        <v>0</v>
      </c>
      <c r="V118" s="419">
        <v>0</v>
      </c>
      <c r="W118" s="419">
        <v>0</v>
      </c>
      <c r="X118" s="419">
        <v>0</v>
      </c>
      <c r="Y118" s="419">
        <v>0</v>
      </c>
      <c r="Z118" s="419">
        <v>0</v>
      </c>
      <c r="AA118" s="419">
        <v>0</v>
      </c>
      <c r="AB118" s="419">
        <v>0</v>
      </c>
      <c r="AC118" s="419">
        <v>0</v>
      </c>
      <c r="AD118" s="419">
        <v>0</v>
      </c>
      <c r="AE118" s="419">
        <v>0</v>
      </c>
      <c r="AF118" s="419">
        <v>0</v>
      </c>
      <c r="AG118" s="419">
        <v>0</v>
      </c>
      <c r="AH118" s="419">
        <v>0</v>
      </c>
      <c r="AI118" s="419">
        <v>0</v>
      </c>
      <c r="AJ118" s="419">
        <v>0</v>
      </c>
      <c r="AK118" s="419">
        <v>0</v>
      </c>
      <c r="AL118" s="419">
        <v>0</v>
      </c>
      <c r="AM118" s="419">
        <v>0</v>
      </c>
      <c r="AN118" s="419">
        <v>0</v>
      </c>
      <c r="AO118" s="419">
        <v>0</v>
      </c>
      <c r="AP118" s="419">
        <v>0</v>
      </c>
      <c r="AQ118" s="419">
        <v>0</v>
      </c>
      <c r="AR118" s="419">
        <v>0</v>
      </c>
      <c r="AS118" s="419">
        <v>0</v>
      </c>
      <c r="AT118" s="419">
        <v>0</v>
      </c>
      <c r="AU118" s="419">
        <v>0</v>
      </c>
      <c r="AV118" s="419">
        <v>0</v>
      </c>
      <c r="AW118" s="419">
        <v>0</v>
      </c>
      <c r="AX118" s="419">
        <v>0</v>
      </c>
      <c r="AY118" s="419">
        <v>0</v>
      </c>
      <c r="AZ118" s="419">
        <v>0</v>
      </c>
      <c r="BA118" s="419">
        <v>0</v>
      </c>
      <c r="BB118" s="419">
        <v>0</v>
      </c>
      <c r="BC118" s="419">
        <v>0</v>
      </c>
      <c r="BD118" s="419">
        <v>0</v>
      </c>
      <c r="BE118" s="419">
        <v>0</v>
      </c>
      <c r="BF118" s="419">
        <v>0</v>
      </c>
      <c r="BG118" s="419">
        <v>0</v>
      </c>
      <c r="BH118" s="419">
        <v>0</v>
      </c>
      <c r="BI118" s="419">
        <v>0</v>
      </c>
      <c r="BJ118" s="419">
        <v>0</v>
      </c>
      <c r="BK118" s="419">
        <v>0</v>
      </c>
      <c r="BL118" s="419">
        <v>0</v>
      </c>
      <c r="BM118" s="419">
        <v>0</v>
      </c>
      <c r="BN118" s="419">
        <v>0</v>
      </c>
      <c r="BO118" s="419">
        <v>0</v>
      </c>
      <c r="BP118" s="419">
        <v>0</v>
      </c>
      <c r="BQ118" s="419">
        <v>0</v>
      </c>
      <c r="BR118" s="419">
        <v>0</v>
      </c>
      <c r="BS118" s="419">
        <v>0</v>
      </c>
      <c r="BT118" s="419">
        <v>0</v>
      </c>
      <c r="BU118" s="419">
        <v>0</v>
      </c>
      <c r="BV118" s="419">
        <v>0</v>
      </c>
      <c r="BW118" s="419">
        <v>0</v>
      </c>
      <c r="BX118" s="419">
        <v>0</v>
      </c>
      <c r="BY118" s="419">
        <v>0</v>
      </c>
      <c r="BZ118" s="419">
        <v>0</v>
      </c>
      <c r="CA118" s="419">
        <v>0</v>
      </c>
      <c r="CB118" s="419">
        <v>0</v>
      </c>
      <c r="CC118" s="419">
        <v>0</v>
      </c>
      <c r="CD118" s="419">
        <v>0</v>
      </c>
      <c r="CE118" s="419">
        <v>0</v>
      </c>
      <c r="CF118" s="419">
        <v>0</v>
      </c>
      <c r="CG118" s="419">
        <v>0</v>
      </c>
      <c r="CH118" s="419">
        <v>0</v>
      </c>
      <c r="CI118" s="419">
        <v>0</v>
      </c>
      <c r="CJ118" s="419">
        <v>0</v>
      </c>
      <c r="CK118" s="419">
        <v>0</v>
      </c>
      <c r="CL118" s="419">
        <v>0</v>
      </c>
      <c r="CM118" s="419">
        <v>0</v>
      </c>
      <c r="CN118" s="419">
        <v>0</v>
      </c>
      <c r="CO118" s="419">
        <v>0</v>
      </c>
      <c r="CP118" s="419">
        <v>0</v>
      </c>
      <c r="CQ118" s="419">
        <v>0</v>
      </c>
      <c r="CR118" s="419">
        <v>0</v>
      </c>
      <c r="CS118" s="419">
        <v>0</v>
      </c>
      <c r="CT118" s="419"/>
      <c r="CU118" s="419"/>
      <c r="CV118" s="419"/>
      <c r="CW118" s="419"/>
      <c r="CX118" s="419"/>
      <c r="CY118" s="419"/>
      <c r="CZ118" s="419"/>
      <c r="DA118" s="419"/>
      <c r="DB118" s="419"/>
      <c r="DC118" s="419"/>
      <c r="DD118" s="419"/>
      <c r="DE118" s="419"/>
      <c r="DF118" s="419"/>
      <c r="DG118" s="419"/>
      <c r="DH118" s="419"/>
      <c r="DI118" s="419"/>
      <c r="DJ118" s="419"/>
      <c r="DK118" s="419"/>
    </row>
    <row r="119" spans="1:115" s="420" customFormat="1" ht="15" hidden="1">
      <c r="A119" s="423"/>
      <c r="B119" s="423"/>
      <c r="C119" s="418"/>
      <c r="D119" s="419"/>
      <c r="E119" s="419"/>
      <c r="F119" s="419"/>
      <c r="G119" s="419"/>
      <c r="H119" s="419"/>
      <c r="I119" s="419"/>
      <c r="J119" s="419"/>
      <c r="K119" s="419"/>
      <c r="L119" s="419"/>
      <c r="M119" s="419"/>
      <c r="N119" s="419"/>
      <c r="O119" s="419"/>
      <c r="P119" s="419"/>
      <c r="Q119" s="419"/>
      <c r="R119" s="419"/>
      <c r="S119" s="419"/>
      <c r="T119" s="419"/>
      <c r="U119" s="419"/>
      <c r="V119" s="419"/>
      <c r="W119" s="419"/>
      <c r="X119" s="419"/>
      <c r="Y119" s="419"/>
      <c r="Z119" s="419"/>
      <c r="AA119" s="419"/>
      <c r="AB119" s="419"/>
      <c r="AC119" s="419"/>
      <c r="AD119" s="419"/>
      <c r="AE119" s="419"/>
      <c r="AF119" s="419"/>
      <c r="AG119" s="419"/>
      <c r="AH119" s="419"/>
      <c r="AI119" s="419"/>
      <c r="AJ119" s="419"/>
      <c r="AK119" s="419"/>
      <c r="AL119" s="419"/>
      <c r="AM119" s="419"/>
      <c r="AN119" s="419"/>
      <c r="AO119" s="419"/>
      <c r="AP119" s="419"/>
      <c r="AQ119" s="419"/>
      <c r="AR119" s="419"/>
      <c r="AS119" s="419"/>
      <c r="AT119" s="419"/>
      <c r="AU119" s="419"/>
      <c r="AV119" s="419"/>
      <c r="AW119" s="419"/>
      <c r="AX119" s="419"/>
      <c r="AY119" s="419"/>
      <c r="AZ119" s="419"/>
      <c r="BA119" s="419"/>
      <c r="BB119" s="419"/>
      <c r="BC119" s="419"/>
      <c r="BD119" s="419"/>
      <c r="BE119" s="419"/>
      <c r="BF119" s="419"/>
      <c r="BG119" s="419"/>
      <c r="BH119" s="419"/>
      <c r="BI119" s="419"/>
      <c r="BJ119" s="419"/>
      <c r="BK119" s="419"/>
      <c r="BL119" s="419"/>
      <c r="BM119" s="419"/>
      <c r="BN119" s="419"/>
      <c r="BO119" s="419"/>
      <c r="BP119" s="419"/>
      <c r="BQ119" s="419"/>
      <c r="BR119" s="419"/>
      <c r="BS119" s="419"/>
      <c r="BT119" s="419"/>
      <c r="BU119" s="419"/>
      <c r="BV119" s="419"/>
      <c r="BW119" s="419"/>
      <c r="BX119" s="419"/>
      <c r="BY119" s="419"/>
      <c r="BZ119" s="419"/>
      <c r="CA119" s="419"/>
      <c r="CB119" s="419"/>
      <c r="CC119" s="419"/>
      <c r="CD119" s="419"/>
      <c r="CE119" s="419"/>
      <c r="CF119" s="419"/>
      <c r="CG119" s="419"/>
      <c r="CH119" s="419"/>
      <c r="CI119" s="419"/>
      <c r="CJ119" s="419"/>
      <c r="CK119" s="419"/>
      <c r="CL119" s="419"/>
      <c r="CM119" s="419"/>
      <c r="CN119" s="419"/>
      <c r="CO119" s="419"/>
      <c r="CP119" s="419"/>
      <c r="CQ119" s="419"/>
      <c r="CR119" s="419"/>
      <c r="CS119" s="419"/>
      <c r="CT119" s="419"/>
      <c r="CU119" s="419"/>
      <c r="CV119" s="419"/>
      <c r="CW119" s="419"/>
      <c r="CX119" s="419"/>
      <c r="CY119" s="419"/>
      <c r="CZ119" s="419"/>
      <c r="DA119" s="419"/>
      <c r="DB119" s="419"/>
      <c r="DC119" s="419"/>
      <c r="DD119" s="419"/>
      <c r="DE119" s="419"/>
      <c r="DF119" s="419"/>
      <c r="DG119" s="419"/>
      <c r="DH119" s="419"/>
      <c r="DI119" s="419"/>
      <c r="DJ119" s="419"/>
      <c r="DK119" s="419"/>
    </row>
    <row r="120" spans="1:115" s="420" customFormat="1" ht="15" hidden="1">
      <c r="A120" s="423"/>
      <c r="B120" s="423"/>
      <c r="C120" s="418"/>
      <c r="D120" s="419"/>
      <c r="E120" s="419"/>
      <c r="F120" s="419"/>
      <c r="G120" s="419"/>
      <c r="H120" s="419"/>
      <c r="I120" s="419"/>
      <c r="J120" s="419"/>
      <c r="K120" s="419"/>
      <c r="L120" s="419"/>
      <c r="M120" s="419"/>
      <c r="N120" s="419"/>
      <c r="O120" s="419"/>
      <c r="P120" s="419"/>
      <c r="Q120" s="419"/>
      <c r="R120" s="419"/>
      <c r="S120" s="419"/>
      <c r="T120" s="419"/>
      <c r="U120" s="419"/>
      <c r="V120" s="419"/>
      <c r="W120" s="419"/>
      <c r="X120" s="419"/>
      <c r="Y120" s="419"/>
      <c r="Z120" s="419"/>
      <c r="AA120" s="419"/>
      <c r="AB120" s="419"/>
      <c r="AC120" s="419"/>
      <c r="AD120" s="419"/>
      <c r="AE120" s="419"/>
      <c r="AF120" s="419"/>
      <c r="AG120" s="419"/>
      <c r="AH120" s="419"/>
      <c r="AI120" s="419"/>
      <c r="AJ120" s="419"/>
      <c r="AK120" s="419"/>
      <c r="AL120" s="419"/>
      <c r="AM120" s="419"/>
      <c r="AN120" s="419"/>
      <c r="AO120" s="419"/>
      <c r="AP120" s="419"/>
      <c r="AQ120" s="419"/>
      <c r="AR120" s="419"/>
      <c r="AS120" s="419"/>
      <c r="AT120" s="419"/>
      <c r="AU120" s="419"/>
      <c r="AV120" s="419"/>
      <c r="AW120" s="419"/>
      <c r="AX120" s="419"/>
      <c r="AY120" s="419"/>
      <c r="AZ120" s="419"/>
      <c r="BA120" s="419"/>
      <c r="BB120" s="419"/>
      <c r="BC120" s="419"/>
      <c r="BD120" s="419"/>
      <c r="BE120" s="419"/>
      <c r="BF120" s="419"/>
      <c r="BG120" s="419"/>
      <c r="BH120" s="419"/>
      <c r="BI120" s="419"/>
      <c r="BJ120" s="419"/>
      <c r="BK120" s="419"/>
      <c r="BL120" s="419"/>
      <c r="BM120" s="419"/>
      <c r="BN120" s="419"/>
      <c r="BO120" s="419"/>
      <c r="BP120" s="419"/>
      <c r="BQ120" s="419"/>
      <c r="BR120" s="419"/>
      <c r="BS120" s="419"/>
      <c r="BT120" s="419"/>
      <c r="BU120" s="419"/>
      <c r="BV120" s="419"/>
      <c r="BW120" s="419"/>
      <c r="BX120" s="419"/>
      <c r="BY120" s="419"/>
      <c r="BZ120" s="419"/>
      <c r="CA120" s="419"/>
      <c r="CB120" s="419"/>
      <c r="CC120" s="419"/>
      <c r="CD120" s="419"/>
      <c r="CE120" s="419"/>
      <c r="CF120" s="419"/>
      <c r="CG120" s="419"/>
      <c r="CH120" s="419"/>
      <c r="CI120" s="419"/>
      <c r="CJ120" s="419"/>
      <c r="CK120" s="419"/>
      <c r="CL120" s="419"/>
      <c r="CM120" s="419"/>
      <c r="CN120" s="419"/>
      <c r="CO120" s="419"/>
      <c r="CP120" s="419"/>
      <c r="CQ120" s="419"/>
      <c r="CR120" s="419"/>
      <c r="CS120" s="419"/>
      <c r="CT120" s="419"/>
      <c r="CU120" s="419"/>
      <c r="CV120" s="419"/>
      <c r="CW120" s="419"/>
      <c r="CX120" s="419"/>
      <c r="CY120" s="419"/>
      <c r="CZ120" s="419"/>
      <c r="DA120" s="419"/>
      <c r="DB120" s="419"/>
      <c r="DC120" s="419"/>
      <c r="DD120" s="419"/>
      <c r="DE120" s="419"/>
      <c r="DF120" s="419"/>
      <c r="DG120" s="419"/>
      <c r="DH120" s="419"/>
      <c r="DI120" s="419"/>
      <c r="DJ120" s="419"/>
      <c r="DK120" s="419"/>
    </row>
    <row r="121" spans="1:115" s="420" customFormat="1" ht="15" hidden="1">
      <c r="A121" s="423"/>
      <c r="B121" s="423"/>
      <c r="C121" s="418"/>
      <c r="D121" s="419"/>
      <c r="E121" s="419"/>
      <c r="F121" s="419"/>
      <c r="G121" s="419"/>
      <c r="H121" s="419"/>
      <c r="I121" s="419"/>
      <c r="J121" s="419"/>
      <c r="K121" s="419"/>
      <c r="L121" s="419"/>
      <c r="M121" s="419"/>
      <c r="N121" s="419"/>
      <c r="O121" s="419"/>
      <c r="P121" s="419"/>
      <c r="Q121" s="419"/>
      <c r="R121" s="419"/>
      <c r="S121" s="419"/>
      <c r="T121" s="419"/>
      <c r="U121" s="419"/>
      <c r="V121" s="419"/>
      <c r="W121" s="419"/>
      <c r="X121" s="419"/>
      <c r="Y121" s="419"/>
      <c r="Z121" s="419"/>
      <c r="AA121" s="419"/>
      <c r="AB121" s="419"/>
      <c r="AC121" s="419"/>
      <c r="AD121" s="419"/>
      <c r="AE121" s="419"/>
      <c r="AF121" s="419"/>
      <c r="AG121" s="419"/>
      <c r="AH121" s="419"/>
      <c r="AI121" s="419"/>
      <c r="AJ121" s="419"/>
      <c r="AK121" s="419"/>
      <c r="AL121" s="419"/>
      <c r="AM121" s="419"/>
      <c r="AN121" s="419"/>
      <c r="AO121" s="419"/>
      <c r="AP121" s="419"/>
      <c r="AQ121" s="419"/>
      <c r="AR121" s="419"/>
      <c r="AS121" s="419"/>
      <c r="AT121" s="419"/>
      <c r="AU121" s="419"/>
      <c r="AV121" s="419"/>
      <c r="AW121" s="419"/>
      <c r="AX121" s="419"/>
      <c r="AY121" s="419"/>
      <c r="AZ121" s="419"/>
      <c r="BA121" s="419"/>
      <c r="BB121" s="419"/>
      <c r="BC121" s="419"/>
      <c r="BD121" s="419"/>
      <c r="BE121" s="419"/>
      <c r="BF121" s="419"/>
      <c r="BG121" s="419"/>
      <c r="BH121" s="419"/>
      <c r="BI121" s="419"/>
      <c r="BJ121" s="419"/>
      <c r="BK121" s="419"/>
      <c r="BL121" s="419"/>
      <c r="BM121" s="419"/>
      <c r="BN121" s="419"/>
      <c r="BO121" s="419"/>
      <c r="BP121" s="419"/>
      <c r="BQ121" s="419"/>
      <c r="BR121" s="419"/>
      <c r="BS121" s="419"/>
      <c r="BT121" s="419"/>
      <c r="BU121" s="419"/>
      <c r="BV121" s="419"/>
      <c r="BW121" s="419"/>
      <c r="BX121" s="419"/>
      <c r="BY121" s="419"/>
      <c r="BZ121" s="419"/>
      <c r="CA121" s="419"/>
      <c r="CB121" s="419"/>
      <c r="CC121" s="419"/>
      <c r="CD121" s="419"/>
      <c r="CE121" s="419"/>
      <c r="CF121" s="419"/>
      <c r="CG121" s="419"/>
      <c r="CH121" s="419"/>
      <c r="CI121" s="419"/>
      <c r="CJ121" s="419"/>
      <c r="CK121" s="419"/>
      <c r="CL121" s="419"/>
      <c r="CM121" s="419"/>
      <c r="CN121" s="419"/>
      <c r="CO121" s="419"/>
      <c r="CP121" s="419"/>
      <c r="CQ121" s="419"/>
      <c r="CR121" s="419"/>
      <c r="CS121" s="419"/>
      <c r="CT121" s="419"/>
      <c r="CU121" s="419"/>
      <c r="CV121" s="419"/>
      <c r="CW121" s="419"/>
      <c r="CX121" s="419"/>
      <c r="CY121" s="419"/>
      <c r="CZ121" s="419"/>
      <c r="DA121" s="419"/>
      <c r="DB121" s="419"/>
      <c r="DC121" s="419"/>
      <c r="DD121" s="419"/>
      <c r="DE121" s="419"/>
      <c r="DF121" s="419"/>
      <c r="DG121" s="419"/>
      <c r="DH121" s="419"/>
      <c r="DI121" s="419"/>
      <c r="DJ121" s="419"/>
      <c r="DK121" s="419"/>
    </row>
    <row r="122" spans="1:115" s="420" customFormat="1" ht="15" hidden="1">
      <c r="A122" s="423"/>
      <c r="B122" s="423"/>
      <c r="C122" s="418"/>
      <c r="D122" s="419"/>
      <c r="E122" s="419"/>
      <c r="F122" s="419"/>
      <c r="G122" s="419"/>
      <c r="H122" s="419"/>
      <c r="I122" s="419"/>
      <c r="J122" s="419"/>
      <c r="K122" s="419"/>
      <c r="L122" s="419"/>
      <c r="M122" s="419"/>
      <c r="N122" s="419"/>
      <c r="O122" s="419"/>
      <c r="P122" s="419"/>
      <c r="Q122" s="419"/>
      <c r="R122" s="419"/>
      <c r="S122" s="419"/>
      <c r="T122" s="419"/>
      <c r="U122" s="419"/>
      <c r="V122" s="419"/>
      <c r="W122" s="419"/>
      <c r="X122" s="419"/>
      <c r="Y122" s="419"/>
      <c r="Z122" s="419"/>
      <c r="AA122" s="419"/>
      <c r="AB122" s="419"/>
      <c r="AC122" s="419"/>
      <c r="AD122" s="419"/>
      <c r="AE122" s="419"/>
      <c r="AF122" s="419"/>
      <c r="AG122" s="419"/>
      <c r="AH122" s="419"/>
      <c r="AI122" s="419"/>
      <c r="AJ122" s="419"/>
      <c r="AK122" s="419"/>
      <c r="AL122" s="419"/>
      <c r="AM122" s="419"/>
      <c r="AN122" s="419"/>
      <c r="AO122" s="419"/>
      <c r="AP122" s="419"/>
      <c r="AQ122" s="419"/>
      <c r="AR122" s="419"/>
      <c r="AS122" s="419"/>
      <c r="AT122" s="419"/>
      <c r="AU122" s="419"/>
      <c r="AV122" s="419"/>
      <c r="AW122" s="419"/>
      <c r="AX122" s="419"/>
      <c r="AY122" s="419"/>
      <c r="AZ122" s="419"/>
      <c r="BA122" s="419"/>
      <c r="BB122" s="419"/>
      <c r="BC122" s="419"/>
      <c r="BD122" s="419"/>
      <c r="BE122" s="419"/>
      <c r="BF122" s="419"/>
      <c r="BG122" s="419"/>
      <c r="BH122" s="419"/>
      <c r="BI122" s="419"/>
      <c r="BJ122" s="419"/>
      <c r="BK122" s="419"/>
      <c r="BL122" s="419"/>
      <c r="BM122" s="419"/>
      <c r="BN122" s="419"/>
      <c r="BO122" s="419"/>
      <c r="BP122" s="419"/>
      <c r="BQ122" s="419"/>
      <c r="BR122" s="419"/>
      <c r="BS122" s="419"/>
      <c r="BT122" s="419"/>
      <c r="BU122" s="419"/>
      <c r="BV122" s="419"/>
      <c r="BW122" s="419"/>
      <c r="BX122" s="419"/>
      <c r="BY122" s="419"/>
      <c r="BZ122" s="419"/>
      <c r="CA122" s="419"/>
      <c r="CB122" s="419"/>
      <c r="CC122" s="419"/>
      <c r="CD122" s="419"/>
      <c r="CE122" s="419"/>
      <c r="CF122" s="419"/>
      <c r="CG122" s="419"/>
      <c r="CH122" s="419"/>
      <c r="CI122" s="419"/>
      <c r="CJ122" s="419"/>
      <c r="CK122" s="419"/>
      <c r="CL122" s="419"/>
      <c r="CM122" s="419"/>
      <c r="CN122" s="419"/>
      <c r="CO122" s="419"/>
      <c r="CP122" s="419"/>
      <c r="CQ122" s="419"/>
      <c r="CR122" s="419"/>
      <c r="CS122" s="419"/>
      <c r="CT122" s="419"/>
      <c r="CU122" s="419"/>
      <c r="CV122" s="419"/>
      <c r="CW122" s="419"/>
      <c r="CX122" s="419"/>
      <c r="CY122" s="419"/>
      <c r="CZ122" s="419"/>
      <c r="DA122" s="419"/>
      <c r="DB122" s="419"/>
      <c r="DC122" s="419"/>
      <c r="DD122" s="419"/>
      <c r="DE122" s="419"/>
      <c r="DF122" s="419"/>
      <c r="DG122" s="419"/>
      <c r="DH122" s="419"/>
      <c r="DI122" s="419"/>
      <c r="DJ122" s="419"/>
      <c r="DK122" s="419"/>
    </row>
    <row r="123" spans="1:115" s="420" customFormat="1" ht="15" hidden="1">
      <c r="A123" s="423"/>
      <c r="B123" s="423"/>
      <c r="C123" s="418"/>
      <c r="D123" s="419"/>
      <c r="E123" s="419"/>
      <c r="F123" s="419"/>
      <c r="G123" s="419"/>
      <c r="H123" s="419"/>
      <c r="I123" s="419"/>
      <c r="J123" s="419"/>
      <c r="K123" s="419"/>
      <c r="L123" s="419"/>
      <c r="M123" s="419"/>
      <c r="N123" s="419"/>
      <c r="O123" s="419"/>
      <c r="P123" s="419"/>
      <c r="Q123" s="419"/>
      <c r="R123" s="419"/>
      <c r="S123" s="419"/>
      <c r="T123" s="419"/>
      <c r="U123" s="419"/>
      <c r="V123" s="419"/>
      <c r="W123" s="419"/>
      <c r="X123" s="419"/>
      <c r="Y123" s="419"/>
      <c r="Z123" s="419"/>
      <c r="AA123" s="419"/>
      <c r="AB123" s="419"/>
      <c r="AC123" s="419"/>
      <c r="AD123" s="419"/>
      <c r="AE123" s="419"/>
      <c r="AF123" s="419"/>
      <c r="AG123" s="419"/>
      <c r="AH123" s="419"/>
      <c r="AI123" s="419"/>
      <c r="AJ123" s="419"/>
      <c r="AK123" s="419"/>
      <c r="AL123" s="419"/>
      <c r="AM123" s="419"/>
      <c r="AN123" s="419"/>
      <c r="AO123" s="419"/>
      <c r="AP123" s="419"/>
      <c r="AQ123" s="419"/>
      <c r="AR123" s="419"/>
      <c r="AS123" s="419"/>
      <c r="AT123" s="419"/>
      <c r="AU123" s="419"/>
      <c r="AV123" s="419"/>
      <c r="AW123" s="419"/>
      <c r="AX123" s="419"/>
      <c r="AY123" s="419"/>
      <c r="AZ123" s="419"/>
      <c r="BA123" s="419"/>
      <c r="BB123" s="419"/>
      <c r="BC123" s="419"/>
      <c r="BD123" s="419"/>
      <c r="BE123" s="419"/>
      <c r="BF123" s="419"/>
      <c r="BG123" s="419"/>
      <c r="BH123" s="419"/>
      <c r="BI123" s="419"/>
      <c r="BJ123" s="419"/>
      <c r="BK123" s="419"/>
      <c r="BL123" s="419"/>
      <c r="BM123" s="419"/>
      <c r="BN123" s="419"/>
      <c r="BO123" s="419"/>
      <c r="BP123" s="419"/>
      <c r="BQ123" s="419"/>
      <c r="BR123" s="419"/>
      <c r="BS123" s="419"/>
      <c r="BT123" s="419"/>
      <c r="BU123" s="419"/>
      <c r="BV123" s="419"/>
      <c r="BW123" s="419"/>
      <c r="BX123" s="419"/>
      <c r="BY123" s="419"/>
      <c r="BZ123" s="419"/>
      <c r="CA123" s="419"/>
      <c r="CB123" s="419"/>
      <c r="CC123" s="419"/>
      <c r="CD123" s="419"/>
      <c r="CE123" s="419"/>
      <c r="CF123" s="419"/>
      <c r="CG123" s="419"/>
      <c r="CH123" s="419"/>
      <c r="CI123" s="419"/>
      <c r="CJ123" s="419"/>
      <c r="CK123" s="419"/>
      <c r="CL123" s="419"/>
      <c r="CM123" s="419"/>
      <c r="CN123" s="419"/>
      <c r="CO123" s="419"/>
      <c r="CP123" s="419"/>
      <c r="CQ123" s="419"/>
      <c r="CR123" s="419"/>
      <c r="CS123" s="419"/>
      <c r="CT123" s="419"/>
      <c r="CU123" s="419"/>
      <c r="CV123" s="419"/>
      <c r="CW123" s="419"/>
      <c r="CX123" s="419"/>
      <c r="CY123" s="419"/>
      <c r="CZ123" s="419"/>
      <c r="DA123" s="419"/>
      <c r="DB123" s="419"/>
      <c r="DC123" s="419"/>
      <c r="DD123" s="419"/>
      <c r="DE123" s="419"/>
      <c r="DF123" s="419"/>
      <c r="DG123" s="419"/>
      <c r="DH123" s="419"/>
      <c r="DI123" s="419"/>
      <c r="DJ123" s="419"/>
      <c r="DK123" s="419"/>
    </row>
    <row r="124" spans="1:115" s="420" customFormat="1" ht="15" hidden="1">
      <c r="A124" s="423"/>
      <c r="B124" s="423"/>
      <c r="C124" s="418"/>
      <c r="D124" s="419"/>
      <c r="E124" s="419"/>
      <c r="F124" s="419"/>
      <c r="G124" s="419"/>
      <c r="H124" s="419"/>
      <c r="I124" s="419"/>
      <c r="J124" s="419"/>
      <c r="K124" s="419"/>
      <c r="L124" s="419"/>
      <c r="M124" s="419"/>
      <c r="N124" s="419"/>
      <c r="O124" s="419"/>
      <c r="P124" s="419"/>
      <c r="Q124" s="419"/>
      <c r="R124" s="419"/>
      <c r="S124" s="419"/>
      <c r="T124" s="419"/>
      <c r="U124" s="419"/>
      <c r="V124" s="419"/>
      <c r="W124" s="419"/>
      <c r="X124" s="419"/>
      <c r="Y124" s="419"/>
      <c r="Z124" s="419"/>
      <c r="AA124" s="419"/>
      <c r="AB124" s="419"/>
      <c r="AC124" s="419"/>
      <c r="AD124" s="419"/>
      <c r="AE124" s="419"/>
      <c r="AF124" s="419"/>
      <c r="AG124" s="419"/>
      <c r="AH124" s="419"/>
      <c r="AI124" s="419"/>
      <c r="AJ124" s="419"/>
      <c r="AK124" s="419"/>
      <c r="AL124" s="419"/>
      <c r="AM124" s="419"/>
      <c r="AN124" s="419"/>
      <c r="AO124" s="419"/>
      <c r="AP124" s="419"/>
      <c r="AQ124" s="419"/>
      <c r="AR124" s="419"/>
      <c r="AS124" s="419"/>
      <c r="AT124" s="419"/>
      <c r="AU124" s="419"/>
      <c r="AV124" s="419"/>
      <c r="AW124" s="419"/>
      <c r="AX124" s="419"/>
      <c r="AY124" s="419"/>
      <c r="AZ124" s="419"/>
      <c r="BA124" s="419"/>
      <c r="BB124" s="419"/>
      <c r="BC124" s="419"/>
      <c r="BD124" s="419"/>
      <c r="BE124" s="419"/>
      <c r="BF124" s="419"/>
      <c r="BG124" s="419"/>
      <c r="BH124" s="419"/>
      <c r="BI124" s="419"/>
      <c r="BJ124" s="419"/>
      <c r="BK124" s="419"/>
      <c r="BL124" s="419"/>
      <c r="BM124" s="419"/>
      <c r="BN124" s="419"/>
      <c r="BO124" s="419"/>
      <c r="BP124" s="419"/>
      <c r="BQ124" s="419"/>
      <c r="BR124" s="419"/>
      <c r="BS124" s="419"/>
      <c r="BT124" s="419"/>
      <c r="BU124" s="419"/>
      <c r="BV124" s="419"/>
      <c r="BW124" s="419"/>
      <c r="BX124" s="419"/>
      <c r="BY124" s="419"/>
      <c r="BZ124" s="419"/>
      <c r="CA124" s="419"/>
      <c r="CB124" s="419"/>
      <c r="CC124" s="419"/>
      <c r="CD124" s="419"/>
      <c r="CE124" s="419"/>
      <c r="CF124" s="419"/>
      <c r="CG124" s="419"/>
      <c r="CH124" s="419"/>
      <c r="CI124" s="419"/>
      <c r="CJ124" s="419"/>
      <c r="CK124" s="419"/>
      <c r="CL124" s="419"/>
      <c r="CM124" s="419"/>
      <c r="CN124" s="419"/>
      <c r="CO124" s="419"/>
      <c r="CP124" s="419"/>
      <c r="CQ124" s="419"/>
      <c r="CR124" s="419"/>
      <c r="CS124" s="419"/>
      <c r="CT124" s="419"/>
      <c r="CU124" s="419"/>
      <c r="CV124" s="419"/>
      <c r="CW124" s="419"/>
      <c r="CX124" s="419"/>
      <c r="CY124" s="419"/>
      <c r="CZ124" s="419"/>
      <c r="DA124" s="419"/>
      <c r="DB124" s="419"/>
      <c r="DC124" s="419"/>
      <c r="DD124" s="419"/>
      <c r="DE124" s="419"/>
      <c r="DF124" s="419"/>
      <c r="DG124" s="419"/>
      <c r="DH124" s="419"/>
      <c r="DI124" s="419"/>
      <c r="DJ124" s="419"/>
      <c r="DK124" s="419"/>
    </row>
    <row r="125" spans="1:115" s="420" customFormat="1" ht="15" hidden="1">
      <c r="A125" s="423"/>
      <c r="B125" s="423"/>
      <c r="C125" s="418"/>
      <c r="D125" s="419"/>
      <c r="E125" s="419"/>
      <c r="F125" s="419"/>
      <c r="G125" s="419"/>
      <c r="H125" s="419"/>
      <c r="I125" s="419"/>
      <c r="J125" s="419"/>
      <c r="K125" s="419"/>
      <c r="L125" s="419"/>
      <c r="M125" s="419"/>
      <c r="N125" s="419"/>
      <c r="O125" s="419"/>
      <c r="P125" s="419"/>
      <c r="Q125" s="419"/>
      <c r="R125" s="419"/>
      <c r="S125" s="419"/>
      <c r="T125" s="419"/>
      <c r="U125" s="419"/>
      <c r="V125" s="419"/>
      <c r="W125" s="419"/>
      <c r="X125" s="419"/>
      <c r="Y125" s="419"/>
      <c r="Z125" s="419"/>
      <c r="AA125" s="419"/>
      <c r="AB125" s="419"/>
      <c r="AC125" s="419"/>
      <c r="AD125" s="419"/>
      <c r="AE125" s="419"/>
      <c r="AF125" s="419"/>
      <c r="AG125" s="419"/>
      <c r="AH125" s="419"/>
      <c r="AI125" s="419"/>
      <c r="AJ125" s="419"/>
      <c r="AK125" s="419"/>
      <c r="AL125" s="419"/>
      <c r="AM125" s="419"/>
      <c r="AN125" s="419"/>
      <c r="AO125" s="419"/>
      <c r="AP125" s="419"/>
      <c r="AQ125" s="419"/>
      <c r="AR125" s="419"/>
      <c r="AS125" s="419"/>
      <c r="AT125" s="419"/>
      <c r="AU125" s="419"/>
      <c r="AV125" s="419"/>
      <c r="AW125" s="419"/>
      <c r="AX125" s="419"/>
      <c r="AY125" s="419"/>
      <c r="AZ125" s="419"/>
      <c r="BA125" s="419"/>
      <c r="BB125" s="419"/>
      <c r="BC125" s="419"/>
      <c r="BD125" s="419"/>
      <c r="BE125" s="419"/>
      <c r="BF125" s="419"/>
      <c r="BG125" s="419"/>
      <c r="BH125" s="419"/>
      <c r="BI125" s="419"/>
      <c r="BJ125" s="419"/>
      <c r="BK125" s="419"/>
      <c r="BL125" s="419"/>
      <c r="BM125" s="419"/>
      <c r="BN125" s="419"/>
      <c r="BO125" s="419"/>
      <c r="BP125" s="419"/>
      <c r="BQ125" s="419"/>
      <c r="BR125" s="419"/>
      <c r="BS125" s="419"/>
      <c r="BT125" s="419"/>
      <c r="BU125" s="419"/>
      <c r="BV125" s="419"/>
      <c r="BW125" s="419"/>
      <c r="BX125" s="419"/>
      <c r="BY125" s="419"/>
      <c r="BZ125" s="419"/>
      <c r="CA125" s="419"/>
      <c r="CB125" s="419"/>
      <c r="CC125" s="419"/>
      <c r="CD125" s="419"/>
      <c r="CE125" s="419"/>
      <c r="CF125" s="419"/>
      <c r="CG125" s="419"/>
      <c r="CH125" s="419"/>
      <c r="CI125" s="419"/>
      <c r="CJ125" s="419"/>
      <c r="CK125" s="419"/>
      <c r="CL125" s="419"/>
      <c r="CM125" s="419"/>
      <c r="CN125" s="419"/>
      <c r="CO125" s="419"/>
      <c r="CP125" s="419"/>
      <c r="CQ125" s="419"/>
      <c r="CR125" s="419"/>
      <c r="CS125" s="419"/>
      <c r="CT125" s="419"/>
      <c r="CU125" s="419"/>
      <c r="CV125" s="419"/>
      <c r="CW125" s="419"/>
      <c r="CX125" s="419"/>
      <c r="CY125" s="419"/>
      <c r="CZ125" s="419"/>
      <c r="DA125" s="419"/>
      <c r="DB125" s="419"/>
      <c r="DC125" s="419"/>
      <c r="DD125" s="419"/>
      <c r="DE125" s="419"/>
      <c r="DF125" s="419"/>
      <c r="DG125" s="419"/>
      <c r="DH125" s="419"/>
      <c r="DI125" s="419"/>
      <c r="DJ125" s="419"/>
      <c r="DK125" s="419"/>
    </row>
    <row r="126" spans="1:115" s="420" customFormat="1" ht="15" hidden="1">
      <c r="A126" s="423"/>
      <c r="B126" s="423"/>
      <c r="C126" s="418"/>
      <c r="D126" s="419"/>
      <c r="E126" s="419"/>
      <c r="F126" s="419"/>
      <c r="G126" s="419"/>
      <c r="H126" s="419"/>
      <c r="I126" s="419"/>
      <c r="J126" s="419"/>
      <c r="K126" s="419"/>
      <c r="L126" s="419"/>
      <c r="M126" s="419"/>
      <c r="N126" s="419"/>
      <c r="O126" s="419"/>
      <c r="P126" s="419"/>
      <c r="Q126" s="419"/>
      <c r="R126" s="419"/>
      <c r="S126" s="419"/>
      <c r="T126" s="419"/>
      <c r="U126" s="419"/>
      <c r="V126" s="419"/>
      <c r="W126" s="419"/>
      <c r="X126" s="419"/>
      <c r="Y126" s="419"/>
      <c r="Z126" s="419"/>
      <c r="AA126" s="419"/>
      <c r="AB126" s="419"/>
      <c r="AC126" s="419"/>
      <c r="AD126" s="419"/>
      <c r="AE126" s="419"/>
      <c r="AF126" s="419"/>
      <c r="AG126" s="419"/>
      <c r="AH126" s="419"/>
      <c r="AI126" s="419"/>
      <c r="AJ126" s="419"/>
      <c r="AK126" s="419"/>
      <c r="AL126" s="419"/>
      <c r="AM126" s="419"/>
      <c r="AN126" s="419"/>
      <c r="AO126" s="419"/>
      <c r="AP126" s="419"/>
      <c r="AQ126" s="419"/>
      <c r="AR126" s="419"/>
      <c r="AS126" s="419"/>
      <c r="AT126" s="419"/>
      <c r="AU126" s="419"/>
      <c r="AV126" s="419"/>
      <c r="AW126" s="419"/>
      <c r="AX126" s="419"/>
      <c r="AY126" s="419"/>
      <c r="AZ126" s="419"/>
      <c r="BA126" s="419"/>
      <c r="BB126" s="419"/>
      <c r="BC126" s="419"/>
      <c r="BD126" s="419"/>
      <c r="BE126" s="419"/>
      <c r="BF126" s="419"/>
      <c r="BG126" s="419"/>
      <c r="BH126" s="419"/>
      <c r="BI126" s="419"/>
      <c r="BJ126" s="419"/>
      <c r="BK126" s="419"/>
      <c r="BL126" s="419"/>
      <c r="BM126" s="419"/>
      <c r="BN126" s="419"/>
      <c r="BO126" s="419"/>
      <c r="BP126" s="419"/>
      <c r="BQ126" s="419"/>
      <c r="BR126" s="419"/>
      <c r="BS126" s="419"/>
      <c r="BT126" s="419"/>
      <c r="BU126" s="419"/>
      <c r="BV126" s="419"/>
      <c r="BW126" s="419"/>
      <c r="BX126" s="419"/>
      <c r="BY126" s="419"/>
      <c r="BZ126" s="419"/>
      <c r="CA126" s="419"/>
      <c r="CB126" s="419"/>
      <c r="CC126" s="419"/>
      <c r="CD126" s="419"/>
      <c r="CE126" s="419"/>
      <c r="CF126" s="419"/>
      <c r="CG126" s="419"/>
      <c r="CH126" s="419"/>
      <c r="CI126" s="419"/>
      <c r="CJ126" s="419"/>
      <c r="CK126" s="419"/>
      <c r="CL126" s="419"/>
      <c r="CM126" s="419"/>
      <c r="CN126" s="419"/>
      <c r="CO126" s="419"/>
      <c r="CP126" s="419"/>
      <c r="CQ126" s="419"/>
      <c r="CR126" s="419"/>
      <c r="CS126" s="419"/>
      <c r="CT126" s="419"/>
      <c r="CU126" s="419"/>
      <c r="CV126" s="419"/>
      <c r="CW126" s="419"/>
      <c r="CX126" s="419"/>
      <c r="CY126" s="419"/>
      <c r="CZ126" s="419"/>
      <c r="DA126" s="419"/>
      <c r="DB126" s="419"/>
      <c r="DC126" s="419"/>
      <c r="DD126" s="419"/>
      <c r="DE126" s="419"/>
      <c r="DF126" s="419"/>
      <c r="DG126" s="419"/>
      <c r="DH126" s="419"/>
      <c r="DI126" s="419"/>
      <c r="DJ126" s="419"/>
      <c r="DK126" s="419"/>
    </row>
    <row r="127" spans="1:115" s="420" customFormat="1" ht="15" hidden="1">
      <c r="A127" s="423"/>
      <c r="B127" s="423"/>
      <c r="C127" s="418"/>
      <c r="D127" s="419"/>
      <c r="E127" s="419"/>
      <c r="F127" s="419"/>
      <c r="G127" s="419"/>
      <c r="H127" s="419"/>
      <c r="I127" s="419"/>
      <c r="J127" s="419"/>
      <c r="K127" s="419"/>
      <c r="L127" s="419"/>
      <c r="M127" s="419"/>
      <c r="N127" s="419"/>
      <c r="O127" s="419"/>
      <c r="P127" s="419"/>
      <c r="Q127" s="419"/>
      <c r="R127" s="419"/>
      <c r="S127" s="419"/>
      <c r="T127" s="419"/>
      <c r="U127" s="419"/>
      <c r="V127" s="419"/>
      <c r="W127" s="419"/>
      <c r="X127" s="419"/>
      <c r="Y127" s="419"/>
      <c r="Z127" s="419"/>
      <c r="AA127" s="419"/>
      <c r="AB127" s="419"/>
      <c r="AC127" s="419"/>
      <c r="AD127" s="419"/>
      <c r="AE127" s="419"/>
      <c r="AF127" s="419"/>
      <c r="AG127" s="419"/>
      <c r="AH127" s="419"/>
      <c r="AI127" s="419"/>
      <c r="AJ127" s="419"/>
      <c r="AK127" s="419"/>
      <c r="AL127" s="419"/>
      <c r="AM127" s="419"/>
      <c r="AN127" s="419"/>
      <c r="AO127" s="419"/>
      <c r="AP127" s="419"/>
      <c r="AQ127" s="419"/>
      <c r="AR127" s="419"/>
      <c r="AS127" s="419"/>
      <c r="AT127" s="419"/>
      <c r="AU127" s="419"/>
      <c r="AV127" s="419"/>
      <c r="AW127" s="419"/>
      <c r="AX127" s="419"/>
      <c r="AY127" s="419"/>
      <c r="AZ127" s="419"/>
      <c r="BA127" s="419"/>
      <c r="BB127" s="419"/>
      <c r="BC127" s="419"/>
      <c r="BD127" s="419"/>
      <c r="BE127" s="419"/>
      <c r="BF127" s="419"/>
      <c r="BG127" s="419"/>
      <c r="BH127" s="419"/>
      <c r="BI127" s="419"/>
      <c r="BJ127" s="419"/>
      <c r="BK127" s="419"/>
      <c r="BL127" s="419"/>
      <c r="BM127" s="419"/>
      <c r="BN127" s="419"/>
      <c r="BO127" s="419"/>
      <c r="BP127" s="419"/>
      <c r="BQ127" s="419"/>
      <c r="BR127" s="419"/>
      <c r="BS127" s="419"/>
      <c r="BT127" s="419"/>
      <c r="BU127" s="419"/>
      <c r="BV127" s="419"/>
      <c r="BW127" s="419"/>
      <c r="BX127" s="419"/>
      <c r="BY127" s="419"/>
      <c r="BZ127" s="419"/>
      <c r="CA127" s="419"/>
      <c r="CB127" s="419"/>
      <c r="CC127" s="419"/>
      <c r="CD127" s="419"/>
      <c r="CE127" s="419"/>
      <c r="CF127" s="419"/>
      <c r="CG127" s="419"/>
      <c r="CH127" s="419"/>
      <c r="CI127" s="419"/>
      <c r="CJ127" s="419"/>
      <c r="CK127" s="419"/>
      <c r="CL127" s="419"/>
      <c r="CM127" s="419"/>
      <c r="CN127" s="419"/>
      <c r="CO127" s="419"/>
      <c r="CP127" s="419"/>
      <c r="CQ127" s="419"/>
      <c r="CR127" s="419"/>
      <c r="CS127" s="419"/>
      <c r="CT127" s="419"/>
      <c r="CU127" s="419"/>
      <c r="CV127" s="419"/>
      <c r="CW127" s="419"/>
      <c r="CX127" s="419"/>
      <c r="CY127" s="419"/>
      <c r="CZ127" s="419"/>
      <c r="DA127" s="419"/>
      <c r="DB127" s="419"/>
      <c r="DC127" s="419"/>
      <c r="DD127" s="419"/>
      <c r="DE127" s="419"/>
      <c r="DF127" s="419"/>
      <c r="DG127" s="419"/>
      <c r="DH127" s="419"/>
      <c r="DI127" s="419"/>
      <c r="DJ127" s="419"/>
      <c r="DK127" s="419"/>
    </row>
    <row r="128" spans="1:115" s="420" customFormat="1" ht="15" hidden="1">
      <c r="A128" s="423"/>
      <c r="B128" s="423"/>
      <c r="C128" s="418"/>
      <c r="D128" s="419"/>
      <c r="E128" s="419"/>
      <c r="F128" s="419"/>
      <c r="G128" s="419"/>
      <c r="H128" s="419"/>
      <c r="I128" s="419"/>
      <c r="J128" s="419"/>
      <c r="K128" s="419"/>
      <c r="L128" s="419"/>
      <c r="M128" s="419"/>
      <c r="N128" s="419"/>
      <c r="O128" s="419"/>
      <c r="P128" s="419"/>
      <c r="Q128" s="419"/>
      <c r="R128" s="419"/>
      <c r="S128" s="419"/>
      <c r="T128" s="419"/>
      <c r="U128" s="419"/>
      <c r="V128" s="419"/>
      <c r="W128" s="419"/>
      <c r="X128" s="419"/>
      <c r="Y128" s="419"/>
      <c r="Z128" s="419"/>
      <c r="AA128" s="419"/>
      <c r="AB128" s="419"/>
      <c r="AC128" s="419"/>
      <c r="AD128" s="419"/>
      <c r="AE128" s="419"/>
      <c r="AF128" s="419"/>
      <c r="AG128" s="419"/>
      <c r="AH128" s="419"/>
      <c r="AI128" s="419"/>
      <c r="AJ128" s="419"/>
      <c r="AK128" s="419"/>
      <c r="AL128" s="419"/>
      <c r="AM128" s="419"/>
      <c r="AN128" s="419"/>
      <c r="AO128" s="419"/>
      <c r="AP128" s="419"/>
      <c r="AQ128" s="419"/>
      <c r="AR128" s="419"/>
      <c r="AS128" s="419"/>
      <c r="AT128" s="419"/>
      <c r="AU128" s="419"/>
      <c r="AV128" s="419"/>
      <c r="AW128" s="419"/>
      <c r="AX128" s="419"/>
      <c r="AY128" s="419"/>
      <c r="AZ128" s="419"/>
      <c r="BA128" s="419"/>
      <c r="BB128" s="419"/>
      <c r="BC128" s="419"/>
      <c r="BD128" s="419"/>
      <c r="BE128" s="419"/>
      <c r="BF128" s="419"/>
      <c r="BG128" s="419"/>
      <c r="BH128" s="419"/>
      <c r="BI128" s="419"/>
      <c r="BJ128" s="419"/>
      <c r="BK128" s="419"/>
      <c r="BL128" s="419"/>
      <c r="BM128" s="419"/>
      <c r="BN128" s="419"/>
      <c r="BO128" s="419"/>
      <c r="BP128" s="419"/>
      <c r="BQ128" s="419"/>
      <c r="BR128" s="419"/>
      <c r="BS128" s="419"/>
      <c r="BT128" s="419"/>
      <c r="BU128" s="419"/>
      <c r="BV128" s="419"/>
      <c r="BW128" s="419"/>
      <c r="BX128" s="419"/>
      <c r="BY128" s="419"/>
      <c r="BZ128" s="419"/>
      <c r="CA128" s="419"/>
      <c r="CB128" s="419"/>
      <c r="CC128" s="419"/>
      <c r="CD128" s="419"/>
      <c r="CE128" s="419"/>
      <c r="CF128" s="419"/>
      <c r="CG128" s="419"/>
      <c r="CH128" s="419"/>
      <c r="CI128" s="419"/>
      <c r="CJ128" s="419"/>
      <c r="CK128" s="419"/>
      <c r="CL128" s="419"/>
      <c r="CM128" s="419"/>
      <c r="CN128" s="419"/>
      <c r="CO128" s="419"/>
      <c r="CP128" s="419"/>
      <c r="CQ128" s="419"/>
      <c r="CR128" s="419"/>
      <c r="CS128" s="419"/>
      <c r="CT128" s="419"/>
      <c r="CU128" s="419"/>
      <c r="CV128" s="419"/>
      <c r="CW128" s="419"/>
      <c r="CX128" s="419"/>
      <c r="CY128" s="419"/>
      <c r="CZ128" s="419"/>
      <c r="DA128" s="419"/>
      <c r="DB128" s="419"/>
      <c r="DC128" s="419"/>
      <c r="DD128" s="419"/>
      <c r="DE128" s="419"/>
      <c r="DF128" s="419"/>
      <c r="DG128" s="419"/>
      <c r="DH128" s="419"/>
      <c r="DI128" s="419"/>
      <c r="DJ128" s="419"/>
      <c r="DK128" s="419"/>
    </row>
    <row r="129" spans="1:115" s="420" customFormat="1" ht="15" hidden="1">
      <c r="A129" s="423"/>
      <c r="B129" s="423"/>
      <c r="C129" s="418"/>
      <c r="D129" s="419"/>
      <c r="E129" s="419"/>
      <c r="F129" s="419"/>
      <c r="G129" s="419"/>
      <c r="H129" s="419"/>
      <c r="I129" s="419"/>
      <c r="J129" s="419"/>
      <c r="K129" s="419"/>
      <c r="L129" s="419"/>
      <c r="M129" s="419"/>
      <c r="N129" s="419"/>
      <c r="O129" s="419"/>
      <c r="P129" s="419"/>
      <c r="Q129" s="419"/>
      <c r="R129" s="419"/>
      <c r="S129" s="419"/>
      <c r="T129" s="419"/>
      <c r="U129" s="419"/>
      <c r="V129" s="419"/>
      <c r="W129" s="419"/>
      <c r="X129" s="419"/>
      <c r="Y129" s="419"/>
      <c r="Z129" s="419"/>
      <c r="AA129" s="419"/>
      <c r="AB129" s="419"/>
      <c r="AC129" s="419"/>
      <c r="AD129" s="419"/>
      <c r="AE129" s="419"/>
      <c r="AF129" s="419"/>
      <c r="AG129" s="419"/>
      <c r="AH129" s="419"/>
      <c r="AI129" s="419"/>
      <c r="AJ129" s="419"/>
      <c r="AK129" s="419"/>
      <c r="AL129" s="419"/>
      <c r="AM129" s="419"/>
      <c r="AN129" s="419"/>
      <c r="AO129" s="419"/>
      <c r="AP129" s="419"/>
      <c r="AQ129" s="419"/>
      <c r="AR129" s="419"/>
      <c r="AS129" s="419"/>
      <c r="AT129" s="419"/>
      <c r="AU129" s="419"/>
      <c r="AV129" s="419"/>
      <c r="AW129" s="419"/>
      <c r="AX129" s="419"/>
      <c r="AY129" s="419"/>
      <c r="AZ129" s="419"/>
      <c r="BA129" s="419"/>
      <c r="BB129" s="419"/>
      <c r="BC129" s="419"/>
      <c r="BD129" s="419"/>
      <c r="BE129" s="419"/>
      <c r="BF129" s="419"/>
      <c r="BG129" s="419"/>
      <c r="BH129" s="419"/>
      <c r="BI129" s="419"/>
      <c r="BJ129" s="419"/>
      <c r="BK129" s="419"/>
      <c r="BL129" s="419"/>
      <c r="BM129" s="419"/>
      <c r="BN129" s="419"/>
      <c r="BO129" s="419"/>
      <c r="BP129" s="419"/>
      <c r="BQ129" s="419"/>
      <c r="BR129" s="419"/>
      <c r="BS129" s="419"/>
      <c r="BT129" s="419"/>
      <c r="BU129" s="419"/>
      <c r="BV129" s="419"/>
      <c r="BW129" s="419"/>
      <c r="BX129" s="419"/>
      <c r="BY129" s="419"/>
      <c r="BZ129" s="419"/>
      <c r="CA129" s="419"/>
      <c r="CB129" s="419"/>
      <c r="CC129" s="419"/>
      <c r="CD129" s="419"/>
      <c r="CE129" s="419"/>
      <c r="CF129" s="419"/>
      <c r="CG129" s="419"/>
      <c r="CH129" s="419"/>
      <c r="CI129" s="419"/>
      <c r="CJ129" s="419"/>
      <c r="CK129" s="419"/>
      <c r="CL129" s="419"/>
      <c r="CM129" s="419"/>
      <c r="CN129" s="419"/>
      <c r="CO129" s="419"/>
      <c r="CP129" s="419"/>
      <c r="CQ129" s="419"/>
      <c r="CR129" s="419"/>
      <c r="CS129" s="419"/>
      <c r="CT129" s="419"/>
      <c r="CU129" s="419"/>
      <c r="CV129" s="419"/>
      <c r="CW129" s="419"/>
      <c r="CX129" s="419"/>
      <c r="CY129" s="419"/>
      <c r="CZ129" s="419"/>
      <c r="DA129" s="419"/>
      <c r="DB129" s="419"/>
      <c r="DC129" s="419"/>
      <c r="DD129" s="419"/>
      <c r="DE129" s="419"/>
      <c r="DF129" s="419"/>
      <c r="DG129" s="419"/>
      <c r="DH129" s="419"/>
      <c r="DI129" s="419"/>
      <c r="DJ129" s="419"/>
      <c r="DK129" s="419"/>
    </row>
    <row r="130" spans="1:115" s="420" customFormat="1" ht="15" hidden="1">
      <c r="A130" s="423"/>
      <c r="B130" s="423"/>
      <c r="C130" s="418"/>
      <c r="D130" s="419"/>
      <c r="E130" s="419"/>
      <c r="F130" s="419"/>
      <c r="G130" s="419"/>
      <c r="H130" s="419"/>
      <c r="I130" s="419"/>
      <c r="J130" s="419"/>
      <c r="K130" s="419"/>
      <c r="L130" s="419"/>
      <c r="M130" s="419"/>
      <c r="N130" s="419"/>
      <c r="O130" s="419"/>
      <c r="P130" s="419"/>
      <c r="Q130" s="419"/>
      <c r="R130" s="419"/>
      <c r="S130" s="419"/>
      <c r="T130" s="419"/>
      <c r="U130" s="419"/>
      <c r="V130" s="419"/>
      <c r="W130" s="419"/>
      <c r="X130" s="419"/>
      <c r="Y130" s="419"/>
      <c r="Z130" s="419"/>
      <c r="AA130" s="419"/>
      <c r="AB130" s="419"/>
      <c r="AC130" s="419"/>
      <c r="AD130" s="419"/>
      <c r="AE130" s="419"/>
      <c r="AF130" s="419"/>
      <c r="AG130" s="419"/>
      <c r="AH130" s="419"/>
      <c r="AI130" s="419"/>
      <c r="AJ130" s="419"/>
      <c r="AK130" s="419"/>
      <c r="AL130" s="419"/>
      <c r="AM130" s="419"/>
      <c r="AN130" s="419"/>
      <c r="AO130" s="419"/>
      <c r="AP130" s="419"/>
      <c r="AQ130" s="419"/>
      <c r="AR130" s="419"/>
      <c r="AS130" s="419"/>
      <c r="AT130" s="419"/>
      <c r="AU130" s="419"/>
      <c r="AV130" s="419"/>
      <c r="AW130" s="419"/>
      <c r="AX130" s="419"/>
      <c r="AY130" s="419"/>
      <c r="AZ130" s="419"/>
      <c r="BA130" s="419"/>
      <c r="BB130" s="419"/>
      <c r="BC130" s="419"/>
      <c r="BD130" s="419"/>
      <c r="BE130" s="419"/>
      <c r="BF130" s="419"/>
      <c r="BG130" s="419"/>
      <c r="BH130" s="419"/>
      <c r="BI130" s="419"/>
      <c r="BJ130" s="419"/>
      <c r="BK130" s="419"/>
      <c r="BL130" s="419"/>
      <c r="BM130" s="419"/>
      <c r="BN130" s="419"/>
      <c r="BO130" s="419"/>
      <c r="BP130" s="419"/>
      <c r="BQ130" s="419"/>
      <c r="BR130" s="419"/>
      <c r="BS130" s="419"/>
      <c r="BT130" s="419"/>
      <c r="BU130" s="419"/>
      <c r="BV130" s="419"/>
      <c r="BW130" s="419"/>
      <c r="BX130" s="419"/>
      <c r="BY130" s="419"/>
      <c r="BZ130" s="419"/>
      <c r="CA130" s="419"/>
      <c r="CB130" s="419"/>
      <c r="CC130" s="419"/>
      <c r="CD130" s="419"/>
      <c r="CE130" s="419"/>
      <c r="CF130" s="419"/>
      <c r="CG130" s="419"/>
      <c r="CH130" s="419"/>
      <c r="CI130" s="419"/>
      <c r="CJ130" s="419"/>
      <c r="CK130" s="419"/>
      <c r="CL130" s="419"/>
      <c r="CM130" s="419"/>
      <c r="CN130" s="419"/>
      <c r="CO130" s="419"/>
      <c r="CP130" s="419"/>
      <c r="CQ130" s="419"/>
      <c r="CR130" s="419"/>
      <c r="CS130" s="419"/>
      <c r="CT130" s="419"/>
      <c r="CU130" s="419"/>
      <c r="CV130" s="419"/>
      <c r="CW130" s="419"/>
      <c r="CX130" s="419"/>
      <c r="CY130" s="419"/>
      <c r="CZ130" s="419"/>
      <c r="DA130" s="419"/>
      <c r="DB130" s="419"/>
      <c r="DC130" s="419"/>
      <c r="DD130" s="419"/>
      <c r="DE130" s="419"/>
      <c r="DF130" s="419"/>
      <c r="DG130" s="419"/>
      <c r="DH130" s="419"/>
      <c r="DI130" s="419"/>
      <c r="DJ130" s="419"/>
      <c r="DK130" s="419"/>
    </row>
    <row r="131" spans="1:115" s="420" customFormat="1" ht="15" hidden="1">
      <c r="A131" s="423"/>
      <c r="B131" s="423"/>
      <c r="C131" s="418"/>
      <c r="D131" s="419"/>
      <c r="E131" s="419"/>
      <c r="F131" s="419"/>
      <c r="G131" s="419"/>
      <c r="H131" s="419"/>
      <c r="I131" s="419"/>
      <c r="J131" s="419"/>
      <c r="K131" s="419"/>
      <c r="L131" s="419"/>
      <c r="M131" s="419"/>
      <c r="N131" s="419"/>
      <c r="O131" s="419"/>
      <c r="P131" s="419"/>
      <c r="Q131" s="419"/>
      <c r="R131" s="419"/>
      <c r="S131" s="419"/>
      <c r="T131" s="419"/>
      <c r="U131" s="419"/>
      <c r="V131" s="419"/>
      <c r="W131" s="419"/>
      <c r="X131" s="419"/>
      <c r="Y131" s="419"/>
      <c r="Z131" s="419"/>
      <c r="AA131" s="419"/>
      <c r="AB131" s="419"/>
      <c r="AC131" s="419"/>
      <c r="AD131" s="419"/>
      <c r="AE131" s="419"/>
      <c r="AF131" s="419"/>
      <c r="AG131" s="419"/>
      <c r="AH131" s="419"/>
      <c r="AI131" s="419"/>
      <c r="AJ131" s="419"/>
      <c r="AK131" s="419"/>
      <c r="AL131" s="419"/>
      <c r="AM131" s="419"/>
      <c r="AN131" s="419"/>
      <c r="AO131" s="419"/>
      <c r="AP131" s="419"/>
      <c r="AQ131" s="419"/>
      <c r="AR131" s="419"/>
      <c r="AS131" s="419"/>
      <c r="AT131" s="419"/>
      <c r="AU131" s="419"/>
      <c r="AV131" s="419"/>
      <c r="AW131" s="419"/>
      <c r="AX131" s="419"/>
      <c r="AY131" s="419"/>
      <c r="AZ131" s="419"/>
      <c r="BA131" s="419"/>
      <c r="BB131" s="419"/>
      <c r="BC131" s="419"/>
      <c r="BD131" s="419"/>
      <c r="BE131" s="419"/>
      <c r="BF131" s="419"/>
      <c r="BG131" s="419"/>
      <c r="BH131" s="419"/>
      <c r="BI131" s="419"/>
      <c r="BJ131" s="419"/>
      <c r="BK131" s="419"/>
      <c r="BL131" s="419"/>
      <c r="BM131" s="419"/>
      <c r="BN131" s="419"/>
      <c r="BO131" s="419"/>
      <c r="BP131" s="419"/>
      <c r="BQ131" s="419"/>
      <c r="BR131" s="419"/>
      <c r="BS131" s="419"/>
      <c r="BT131" s="419"/>
      <c r="BU131" s="419"/>
      <c r="BV131" s="419"/>
      <c r="BW131" s="419"/>
      <c r="BX131" s="419"/>
      <c r="BY131" s="419"/>
      <c r="BZ131" s="419"/>
      <c r="CA131" s="419"/>
      <c r="CB131" s="419"/>
      <c r="CC131" s="419"/>
      <c r="CD131" s="419"/>
      <c r="CE131" s="419"/>
      <c r="CF131" s="419"/>
      <c r="CG131" s="419"/>
      <c r="CH131" s="419"/>
      <c r="CI131" s="419"/>
      <c r="CJ131" s="419"/>
      <c r="CK131" s="419"/>
      <c r="CL131" s="419"/>
      <c r="CM131" s="419"/>
      <c r="CN131" s="419"/>
      <c r="CO131" s="419"/>
      <c r="CP131" s="419"/>
      <c r="CQ131" s="419"/>
      <c r="CR131" s="419"/>
      <c r="CS131" s="419"/>
      <c r="CT131" s="419"/>
      <c r="CU131" s="419"/>
      <c r="CV131" s="419"/>
      <c r="CW131" s="419"/>
      <c r="CX131" s="419"/>
      <c r="CY131" s="419"/>
      <c r="CZ131" s="419"/>
      <c r="DA131" s="419"/>
      <c r="DB131" s="419"/>
      <c r="DC131" s="419"/>
      <c r="DD131" s="419"/>
      <c r="DE131" s="419"/>
      <c r="DF131" s="419"/>
      <c r="DG131" s="419"/>
      <c r="DH131" s="419"/>
      <c r="DI131" s="419"/>
      <c r="DJ131" s="419"/>
      <c r="DK131" s="419"/>
    </row>
    <row r="132" spans="1:115" s="420" customFormat="1" ht="15" hidden="1">
      <c r="A132" s="423"/>
      <c r="B132" s="423"/>
      <c r="C132" s="418"/>
      <c r="D132" s="419"/>
      <c r="E132" s="419"/>
      <c r="F132" s="419"/>
      <c r="G132" s="419"/>
      <c r="H132" s="419"/>
      <c r="I132" s="419"/>
      <c r="J132" s="419"/>
      <c r="K132" s="419"/>
      <c r="L132" s="419"/>
      <c r="M132" s="419"/>
      <c r="N132" s="419"/>
      <c r="O132" s="419"/>
      <c r="P132" s="419"/>
      <c r="Q132" s="419"/>
      <c r="R132" s="419"/>
      <c r="S132" s="419"/>
      <c r="T132" s="419"/>
      <c r="U132" s="419"/>
      <c r="V132" s="419"/>
      <c r="W132" s="419"/>
      <c r="X132" s="419"/>
      <c r="Y132" s="419"/>
      <c r="Z132" s="419"/>
      <c r="AA132" s="419"/>
      <c r="AB132" s="419"/>
      <c r="AC132" s="419"/>
      <c r="AD132" s="419"/>
      <c r="AE132" s="419"/>
      <c r="AF132" s="419"/>
      <c r="AG132" s="419"/>
      <c r="AH132" s="419"/>
      <c r="AI132" s="419"/>
      <c r="AJ132" s="419"/>
      <c r="AK132" s="419"/>
      <c r="AL132" s="419"/>
      <c r="AM132" s="419"/>
      <c r="AN132" s="419"/>
      <c r="AO132" s="419"/>
      <c r="AP132" s="419"/>
      <c r="AQ132" s="419"/>
      <c r="AR132" s="419"/>
      <c r="AS132" s="419"/>
      <c r="AT132" s="419"/>
      <c r="AU132" s="419"/>
      <c r="AV132" s="419"/>
      <c r="AW132" s="419"/>
      <c r="AX132" s="419"/>
      <c r="AY132" s="419"/>
      <c r="AZ132" s="419"/>
      <c r="BA132" s="419"/>
      <c r="BB132" s="419"/>
      <c r="BC132" s="419"/>
      <c r="BD132" s="419"/>
      <c r="BE132" s="419"/>
      <c r="BF132" s="419"/>
      <c r="BG132" s="419"/>
      <c r="BH132" s="419"/>
      <c r="BI132" s="419"/>
      <c r="BJ132" s="419"/>
      <c r="BK132" s="419"/>
      <c r="BL132" s="419"/>
      <c r="BM132" s="419"/>
      <c r="BN132" s="419"/>
      <c r="BO132" s="419"/>
      <c r="BP132" s="419"/>
      <c r="BQ132" s="419"/>
      <c r="BR132" s="419"/>
      <c r="BS132" s="419"/>
      <c r="BT132" s="419"/>
      <c r="BU132" s="419"/>
      <c r="BV132" s="419"/>
      <c r="BW132" s="419"/>
      <c r="BX132" s="419"/>
      <c r="BY132" s="419"/>
      <c r="BZ132" s="419"/>
      <c r="CA132" s="419"/>
      <c r="CB132" s="419"/>
      <c r="CC132" s="419"/>
      <c r="CD132" s="419"/>
      <c r="CE132" s="419"/>
      <c r="CF132" s="419"/>
      <c r="CG132" s="419"/>
      <c r="CH132" s="419"/>
      <c r="CI132" s="419"/>
      <c r="CJ132" s="419"/>
      <c r="CK132" s="419"/>
      <c r="CL132" s="419"/>
      <c r="CM132" s="419"/>
      <c r="CN132" s="419"/>
      <c r="CO132" s="419"/>
      <c r="CP132" s="419"/>
      <c r="CQ132" s="419"/>
      <c r="CR132" s="419"/>
      <c r="CS132" s="419"/>
      <c r="CT132" s="419"/>
      <c r="CU132" s="419"/>
      <c r="CV132" s="419"/>
      <c r="CW132" s="419"/>
      <c r="CX132" s="419"/>
      <c r="CY132" s="419"/>
      <c r="CZ132" s="419"/>
      <c r="DA132" s="419"/>
      <c r="DB132" s="419"/>
      <c r="DC132" s="419"/>
      <c r="DD132" s="419"/>
      <c r="DE132" s="419"/>
      <c r="DF132" s="419"/>
      <c r="DG132" s="419"/>
      <c r="DH132" s="419"/>
      <c r="DI132" s="419"/>
      <c r="DJ132" s="419"/>
      <c r="DK132" s="419"/>
    </row>
    <row r="133" spans="1:115" s="420" customFormat="1" ht="15" hidden="1">
      <c r="A133" s="423"/>
      <c r="B133" s="423"/>
      <c r="C133" s="418"/>
      <c r="D133" s="419"/>
      <c r="E133" s="419"/>
      <c r="F133" s="419"/>
      <c r="G133" s="419"/>
      <c r="H133" s="419"/>
      <c r="I133" s="419"/>
      <c r="J133" s="419"/>
      <c r="K133" s="419"/>
      <c r="L133" s="419"/>
      <c r="M133" s="419"/>
      <c r="N133" s="419"/>
      <c r="O133" s="419"/>
      <c r="P133" s="419"/>
      <c r="Q133" s="419"/>
      <c r="R133" s="419"/>
      <c r="S133" s="419"/>
      <c r="T133" s="419"/>
      <c r="U133" s="419"/>
      <c r="V133" s="419"/>
      <c r="W133" s="419"/>
      <c r="X133" s="419"/>
      <c r="Y133" s="419"/>
      <c r="Z133" s="419"/>
      <c r="AA133" s="419"/>
      <c r="AB133" s="419"/>
      <c r="AC133" s="419"/>
      <c r="AD133" s="419"/>
      <c r="AE133" s="419"/>
      <c r="AF133" s="419"/>
      <c r="AG133" s="419"/>
      <c r="AH133" s="419"/>
      <c r="AI133" s="419"/>
      <c r="AJ133" s="419"/>
      <c r="AK133" s="419"/>
      <c r="AL133" s="419"/>
      <c r="AM133" s="419"/>
      <c r="AN133" s="419"/>
      <c r="AO133" s="419"/>
      <c r="AP133" s="419"/>
      <c r="AQ133" s="419"/>
      <c r="AR133" s="419"/>
      <c r="AS133" s="419"/>
      <c r="AT133" s="419"/>
      <c r="AU133" s="419"/>
      <c r="AV133" s="419"/>
      <c r="AW133" s="419"/>
      <c r="AX133" s="419"/>
      <c r="AY133" s="419"/>
      <c r="AZ133" s="419"/>
      <c r="BA133" s="419"/>
      <c r="BB133" s="419"/>
      <c r="BC133" s="419"/>
      <c r="BD133" s="419"/>
      <c r="BE133" s="419"/>
      <c r="BF133" s="419"/>
      <c r="BG133" s="419"/>
      <c r="BH133" s="419"/>
      <c r="BI133" s="419"/>
      <c r="BJ133" s="419"/>
      <c r="BK133" s="419"/>
      <c r="BL133" s="419"/>
      <c r="BM133" s="419"/>
      <c r="BN133" s="419"/>
      <c r="BO133" s="419"/>
      <c r="BP133" s="419"/>
      <c r="BQ133" s="419"/>
      <c r="BR133" s="419"/>
      <c r="BS133" s="419"/>
      <c r="BT133" s="419"/>
      <c r="BU133" s="419"/>
      <c r="BV133" s="419"/>
      <c r="BW133" s="419"/>
      <c r="BX133" s="419"/>
      <c r="BY133" s="419"/>
      <c r="BZ133" s="419"/>
      <c r="CA133" s="419"/>
      <c r="CB133" s="419"/>
      <c r="CC133" s="419"/>
      <c r="CD133" s="419"/>
      <c r="CE133" s="419"/>
      <c r="CF133" s="419"/>
      <c r="CG133" s="419"/>
      <c r="CH133" s="419"/>
      <c r="CI133" s="419"/>
      <c r="CJ133" s="419"/>
      <c r="CK133" s="419"/>
      <c r="CL133" s="419"/>
      <c r="CM133" s="419"/>
      <c r="CN133" s="419"/>
      <c r="CO133" s="419"/>
      <c r="CP133" s="419"/>
      <c r="CQ133" s="419"/>
      <c r="CR133" s="419"/>
      <c r="CS133" s="419"/>
      <c r="CT133" s="419"/>
      <c r="CU133" s="419"/>
      <c r="CV133" s="419"/>
      <c r="CW133" s="419"/>
      <c r="CX133" s="419"/>
      <c r="CY133" s="419"/>
      <c r="CZ133" s="419"/>
      <c r="DA133" s="419"/>
      <c r="DB133" s="419"/>
      <c r="DC133" s="419"/>
      <c r="DD133" s="419"/>
      <c r="DE133" s="419"/>
      <c r="DF133" s="419"/>
      <c r="DG133" s="419"/>
      <c r="DH133" s="419"/>
      <c r="DI133" s="419"/>
      <c r="DJ133" s="419"/>
      <c r="DK133" s="419"/>
    </row>
    <row r="134" spans="1:115" s="420" customFormat="1" ht="15" hidden="1">
      <c r="A134" s="423"/>
      <c r="B134" s="423"/>
      <c r="C134" s="418"/>
      <c r="D134" s="419"/>
      <c r="E134" s="419"/>
      <c r="F134" s="419"/>
      <c r="G134" s="419"/>
      <c r="H134" s="419"/>
      <c r="I134" s="419"/>
      <c r="J134" s="419"/>
      <c r="K134" s="419"/>
      <c r="L134" s="419"/>
      <c r="M134" s="419"/>
      <c r="N134" s="419"/>
      <c r="O134" s="419"/>
      <c r="P134" s="419"/>
      <c r="Q134" s="419"/>
      <c r="R134" s="419"/>
      <c r="S134" s="419"/>
      <c r="T134" s="419"/>
      <c r="U134" s="419"/>
      <c r="V134" s="419"/>
      <c r="W134" s="419"/>
      <c r="X134" s="419"/>
      <c r="Y134" s="419"/>
      <c r="Z134" s="419"/>
      <c r="AA134" s="419"/>
      <c r="AB134" s="419"/>
      <c r="AC134" s="419"/>
      <c r="AD134" s="419"/>
      <c r="AE134" s="419"/>
      <c r="AF134" s="419"/>
      <c r="AG134" s="419"/>
      <c r="AH134" s="419"/>
      <c r="AI134" s="419"/>
      <c r="AJ134" s="419"/>
      <c r="AK134" s="419"/>
      <c r="AL134" s="419"/>
      <c r="AM134" s="419"/>
      <c r="AN134" s="419"/>
      <c r="AO134" s="419"/>
      <c r="AP134" s="419"/>
      <c r="AQ134" s="419"/>
      <c r="AR134" s="419"/>
      <c r="AS134" s="419"/>
      <c r="AT134" s="419"/>
      <c r="AU134" s="419"/>
      <c r="AV134" s="419"/>
      <c r="AW134" s="419"/>
      <c r="AX134" s="419"/>
      <c r="AY134" s="419"/>
      <c r="AZ134" s="419"/>
      <c r="BA134" s="419"/>
      <c r="BB134" s="419"/>
      <c r="BC134" s="419"/>
      <c r="BD134" s="419"/>
      <c r="BE134" s="419"/>
      <c r="BF134" s="419"/>
      <c r="BG134" s="419"/>
      <c r="BH134" s="419"/>
      <c r="BI134" s="419"/>
      <c r="BJ134" s="419"/>
      <c r="BK134" s="419"/>
      <c r="BL134" s="419"/>
      <c r="BM134" s="419"/>
      <c r="BN134" s="419"/>
      <c r="BO134" s="419"/>
      <c r="BP134" s="419"/>
      <c r="BQ134" s="419"/>
      <c r="BR134" s="419"/>
      <c r="BS134" s="419"/>
      <c r="BT134" s="419"/>
      <c r="BU134" s="419"/>
      <c r="BV134" s="419"/>
      <c r="BW134" s="419"/>
      <c r="BX134" s="419"/>
      <c r="BY134" s="419"/>
      <c r="BZ134" s="419"/>
      <c r="CA134" s="419"/>
      <c r="CB134" s="419"/>
      <c r="CC134" s="419"/>
      <c r="CD134" s="419"/>
      <c r="CE134" s="419"/>
      <c r="CF134" s="419"/>
      <c r="CG134" s="419"/>
      <c r="CH134" s="419"/>
      <c r="CI134" s="419"/>
      <c r="CJ134" s="419"/>
      <c r="CK134" s="419"/>
      <c r="CL134" s="419"/>
      <c r="CM134" s="419"/>
      <c r="CN134" s="419"/>
      <c r="CO134" s="419"/>
      <c r="CP134" s="419"/>
      <c r="CQ134" s="419"/>
      <c r="CR134" s="419"/>
      <c r="CS134" s="419"/>
      <c r="CT134" s="419"/>
      <c r="CU134" s="419"/>
      <c r="CV134" s="419"/>
      <c r="CW134" s="419"/>
      <c r="CX134" s="419"/>
      <c r="CY134" s="419"/>
      <c r="CZ134" s="419"/>
      <c r="DA134" s="419"/>
      <c r="DB134" s="419"/>
      <c r="DC134" s="419"/>
      <c r="DD134" s="419"/>
      <c r="DE134" s="419"/>
      <c r="DF134" s="419"/>
      <c r="DG134" s="419"/>
      <c r="DH134" s="419"/>
      <c r="DI134" s="419"/>
      <c r="DJ134" s="419"/>
      <c r="DK134" s="419"/>
    </row>
    <row r="135" spans="1:115" s="420" customFormat="1" ht="15" hidden="1">
      <c r="A135" s="423"/>
      <c r="B135" s="423"/>
      <c r="C135" s="418"/>
      <c r="D135" s="419"/>
      <c r="E135" s="419"/>
      <c r="F135" s="419"/>
      <c r="G135" s="419"/>
      <c r="H135" s="419"/>
      <c r="I135" s="419"/>
      <c r="J135" s="419"/>
      <c r="K135" s="419"/>
      <c r="L135" s="419"/>
      <c r="M135" s="419"/>
      <c r="N135" s="419"/>
      <c r="O135" s="419"/>
      <c r="P135" s="419"/>
      <c r="Q135" s="419"/>
      <c r="R135" s="419"/>
      <c r="S135" s="419"/>
      <c r="T135" s="419"/>
      <c r="U135" s="419"/>
      <c r="V135" s="419"/>
      <c r="W135" s="419"/>
      <c r="X135" s="419"/>
      <c r="Y135" s="419"/>
      <c r="Z135" s="419"/>
      <c r="AA135" s="419"/>
      <c r="AB135" s="419"/>
      <c r="AC135" s="419"/>
      <c r="AD135" s="419"/>
      <c r="AE135" s="419"/>
      <c r="AF135" s="419"/>
      <c r="AG135" s="419"/>
      <c r="AH135" s="419"/>
      <c r="AI135" s="419"/>
      <c r="AJ135" s="419"/>
      <c r="AK135" s="419"/>
      <c r="AL135" s="419"/>
      <c r="AM135" s="419"/>
      <c r="AN135" s="419"/>
      <c r="AO135" s="419"/>
      <c r="AP135" s="419"/>
      <c r="AQ135" s="419"/>
      <c r="AR135" s="419"/>
      <c r="AS135" s="419"/>
      <c r="AT135" s="419"/>
      <c r="AU135" s="419"/>
      <c r="AV135" s="419"/>
      <c r="AW135" s="419"/>
      <c r="AX135" s="419"/>
      <c r="AY135" s="419"/>
      <c r="AZ135" s="419"/>
      <c r="BA135" s="419"/>
      <c r="BB135" s="419"/>
      <c r="BC135" s="419"/>
      <c r="BD135" s="419"/>
      <c r="BE135" s="419"/>
      <c r="BF135" s="419"/>
      <c r="BG135" s="419"/>
      <c r="BH135" s="419"/>
      <c r="BI135" s="419"/>
      <c r="BJ135" s="419"/>
      <c r="BK135" s="419"/>
      <c r="BL135" s="419"/>
      <c r="BM135" s="419"/>
      <c r="BN135" s="419"/>
      <c r="BO135" s="419"/>
      <c r="BP135" s="419"/>
      <c r="BQ135" s="419"/>
      <c r="BR135" s="419"/>
      <c r="BS135" s="419"/>
      <c r="BT135" s="419"/>
      <c r="BU135" s="419"/>
      <c r="BV135" s="419"/>
      <c r="BW135" s="419"/>
      <c r="BX135" s="419"/>
      <c r="BY135" s="419"/>
      <c r="BZ135" s="419"/>
      <c r="CA135" s="419"/>
      <c r="CB135" s="419"/>
      <c r="CC135" s="419"/>
      <c r="CD135" s="419"/>
      <c r="CE135" s="419"/>
      <c r="CF135" s="419"/>
      <c r="CG135" s="419"/>
      <c r="CH135" s="419"/>
      <c r="CI135" s="419"/>
      <c r="CJ135" s="419"/>
      <c r="CK135" s="419"/>
      <c r="CL135" s="419"/>
      <c r="CM135" s="419"/>
      <c r="CN135" s="419"/>
      <c r="CO135" s="419"/>
      <c r="CP135" s="419"/>
      <c r="CQ135" s="419"/>
      <c r="CR135" s="419"/>
      <c r="CS135" s="419"/>
      <c r="CT135" s="419"/>
      <c r="CU135" s="419"/>
      <c r="CV135" s="419"/>
      <c r="CW135" s="419"/>
      <c r="CX135" s="419"/>
      <c r="CY135" s="419"/>
      <c r="CZ135" s="419"/>
      <c r="DA135" s="419"/>
      <c r="DB135" s="419"/>
      <c r="DC135" s="419"/>
      <c r="DD135" s="419"/>
      <c r="DE135" s="419"/>
      <c r="DF135" s="419"/>
      <c r="DG135" s="419"/>
      <c r="DH135" s="419"/>
      <c r="DI135" s="419"/>
      <c r="DJ135" s="419"/>
      <c r="DK135" s="419"/>
    </row>
    <row r="136" spans="1:115" s="420" customFormat="1" ht="15" hidden="1">
      <c r="A136" s="423"/>
      <c r="B136" s="423"/>
      <c r="C136" s="418"/>
      <c r="D136" s="419"/>
      <c r="E136" s="419"/>
      <c r="F136" s="419"/>
      <c r="G136" s="419"/>
      <c r="H136" s="419"/>
      <c r="I136" s="419"/>
      <c r="J136" s="419"/>
      <c r="K136" s="419"/>
      <c r="L136" s="419"/>
      <c r="M136" s="419"/>
      <c r="N136" s="419"/>
      <c r="O136" s="419"/>
      <c r="P136" s="419"/>
      <c r="Q136" s="419"/>
      <c r="R136" s="419"/>
      <c r="S136" s="419"/>
      <c r="T136" s="419"/>
      <c r="U136" s="419"/>
      <c r="V136" s="419"/>
      <c r="W136" s="419"/>
      <c r="X136" s="419"/>
      <c r="Y136" s="419"/>
      <c r="Z136" s="419"/>
      <c r="AA136" s="419"/>
      <c r="AB136" s="419"/>
      <c r="AC136" s="419"/>
      <c r="AD136" s="419"/>
      <c r="AE136" s="419"/>
      <c r="AF136" s="419"/>
      <c r="AG136" s="419"/>
      <c r="AH136" s="419"/>
      <c r="AI136" s="419"/>
      <c r="AJ136" s="419"/>
      <c r="AK136" s="419"/>
      <c r="AL136" s="419"/>
      <c r="AM136" s="419"/>
      <c r="AN136" s="419"/>
      <c r="AO136" s="419"/>
      <c r="AP136" s="419"/>
      <c r="AQ136" s="419"/>
      <c r="AR136" s="419"/>
      <c r="AS136" s="419"/>
      <c r="AT136" s="419"/>
      <c r="AU136" s="419"/>
      <c r="AV136" s="419"/>
      <c r="AW136" s="419"/>
      <c r="AX136" s="419"/>
      <c r="AY136" s="419"/>
      <c r="AZ136" s="419"/>
      <c r="BA136" s="419"/>
      <c r="BB136" s="419"/>
      <c r="BC136" s="419"/>
      <c r="BD136" s="419"/>
      <c r="BE136" s="419"/>
      <c r="BF136" s="419"/>
      <c r="BG136" s="419"/>
      <c r="BH136" s="419"/>
      <c r="BI136" s="419"/>
      <c r="BJ136" s="419"/>
      <c r="BK136" s="419"/>
      <c r="BL136" s="419"/>
      <c r="BM136" s="419"/>
      <c r="BN136" s="419"/>
      <c r="BO136" s="419"/>
      <c r="BP136" s="419"/>
      <c r="BQ136" s="419"/>
      <c r="BR136" s="419"/>
      <c r="BS136" s="419"/>
      <c r="BT136" s="419"/>
      <c r="BU136" s="419"/>
      <c r="BV136" s="419"/>
      <c r="BW136" s="419"/>
      <c r="BX136" s="419"/>
      <c r="BY136" s="419"/>
      <c r="BZ136" s="419"/>
      <c r="CA136" s="419"/>
      <c r="CB136" s="419"/>
      <c r="CC136" s="419"/>
      <c r="CD136" s="419"/>
      <c r="CE136" s="419"/>
      <c r="CF136" s="419"/>
      <c r="CG136" s="419"/>
      <c r="CH136" s="419"/>
      <c r="CI136" s="419"/>
      <c r="CJ136" s="419"/>
      <c r="CK136" s="419"/>
      <c r="CL136" s="419"/>
      <c r="CM136" s="419"/>
      <c r="CN136" s="419"/>
      <c r="CO136" s="419"/>
      <c r="CP136" s="419"/>
      <c r="CQ136" s="419"/>
      <c r="CR136" s="419"/>
      <c r="CS136" s="419"/>
      <c r="CT136" s="419"/>
      <c r="CU136" s="419"/>
      <c r="CV136" s="419"/>
      <c r="CW136" s="419"/>
      <c r="CX136" s="419"/>
      <c r="CY136" s="419"/>
      <c r="CZ136" s="419"/>
      <c r="DA136" s="419"/>
      <c r="DB136" s="419"/>
      <c r="DC136" s="419"/>
      <c r="DD136" s="419"/>
      <c r="DE136" s="419"/>
      <c r="DF136" s="419"/>
      <c r="DG136" s="419"/>
      <c r="DH136" s="419"/>
      <c r="DI136" s="419"/>
      <c r="DJ136" s="419"/>
      <c r="DK136" s="419"/>
    </row>
    <row r="137" spans="1:115" s="420" customFormat="1" ht="15" hidden="1">
      <c r="A137" s="423"/>
      <c r="B137" s="423"/>
      <c r="C137" s="418"/>
      <c r="D137" s="419"/>
      <c r="E137" s="419"/>
      <c r="F137" s="419"/>
      <c r="G137" s="419"/>
      <c r="H137" s="419"/>
      <c r="I137" s="419"/>
      <c r="J137" s="419"/>
      <c r="K137" s="419"/>
      <c r="L137" s="419"/>
      <c r="M137" s="419"/>
      <c r="N137" s="419"/>
      <c r="O137" s="419"/>
      <c r="P137" s="419"/>
      <c r="Q137" s="419"/>
      <c r="R137" s="419"/>
      <c r="S137" s="419"/>
      <c r="T137" s="419"/>
      <c r="U137" s="419"/>
      <c r="V137" s="419"/>
      <c r="W137" s="419"/>
      <c r="X137" s="419"/>
      <c r="Y137" s="419"/>
      <c r="Z137" s="419"/>
      <c r="AA137" s="419"/>
      <c r="AB137" s="419"/>
      <c r="AC137" s="419"/>
      <c r="AD137" s="419"/>
      <c r="AE137" s="419"/>
      <c r="AF137" s="419"/>
      <c r="AG137" s="419"/>
      <c r="AH137" s="419"/>
      <c r="AI137" s="419"/>
      <c r="AJ137" s="419"/>
      <c r="AK137" s="419"/>
      <c r="AL137" s="419"/>
      <c r="AM137" s="419"/>
      <c r="AN137" s="419"/>
      <c r="AO137" s="419"/>
      <c r="AP137" s="419"/>
      <c r="AQ137" s="419"/>
      <c r="AR137" s="419"/>
      <c r="AS137" s="419"/>
      <c r="AT137" s="419"/>
      <c r="AU137" s="419"/>
      <c r="AV137" s="419"/>
      <c r="AW137" s="419"/>
      <c r="AX137" s="419"/>
      <c r="AY137" s="419"/>
      <c r="AZ137" s="419"/>
      <c r="BA137" s="419"/>
      <c r="BB137" s="419"/>
      <c r="BC137" s="419"/>
      <c r="BD137" s="419"/>
      <c r="BE137" s="419"/>
      <c r="BF137" s="419"/>
      <c r="BG137" s="419"/>
      <c r="BH137" s="419"/>
      <c r="BI137" s="419"/>
      <c r="BJ137" s="419"/>
      <c r="BK137" s="419"/>
      <c r="BL137" s="419"/>
      <c r="BM137" s="419"/>
      <c r="BN137" s="419"/>
      <c r="BO137" s="419"/>
      <c r="BP137" s="419"/>
      <c r="BQ137" s="419"/>
      <c r="BR137" s="419"/>
      <c r="BS137" s="419"/>
      <c r="BT137" s="419"/>
      <c r="BU137" s="419"/>
      <c r="BV137" s="419"/>
      <c r="BW137" s="419"/>
      <c r="BX137" s="419"/>
      <c r="BY137" s="419"/>
      <c r="BZ137" s="419"/>
      <c r="CA137" s="419"/>
      <c r="CB137" s="419"/>
      <c r="CC137" s="419"/>
      <c r="CD137" s="419"/>
      <c r="CE137" s="419"/>
      <c r="CF137" s="419"/>
      <c r="CG137" s="419"/>
      <c r="CH137" s="419"/>
      <c r="CI137" s="419"/>
      <c r="CJ137" s="419"/>
      <c r="CK137" s="419"/>
      <c r="CL137" s="419"/>
      <c r="CM137" s="419"/>
      <c r="CN137" s="419"/>
      <c r="CO137" s="419"/>
      <c r="CP137" s="419"/>
      <c r="CQ137" s="419"/>
      <c r="CR137" s="419"/>
      <c r="CS137" s="419"/>
      <c r="CT137" s="419"/>
      <c r="CU137" s="419"/>
      <c r="CV137" s="419"/>
      <c r="CW137" s="419"/>
      <c r="CX137" s="419"/>
      <c r="CY137" s="419"/>
      <c r="CZ137" s="419"/>
      <c r="DA137" s="419"/>
      <c r="DB137" s="419"/>
      <c r="DC137" s="419"/>
      <c r="DD137" s="419"/>
      <c r="DE137" s="419"/>
      <c r="DF137" s="419"/>
      <c r="DG137" s="419"/>
      <c r="DH137" s="419"/>
      <c r="DI137" s="419"/>
      <c r="DJ137" s="419"/>
      <c r="DK137" s="419"/>
    </row>
    <row r="138" spans="1:115" s="420" customFormat="1" ht="15" hidden="1">
      <c r="A138" s="423"/>
      <c r="B138" s="423"/>
      <c r="C138" s="418"/>
      <c r="D138" s="419"/>
      <c r="E138" s="419"/>
      <c r="F138" s="419"/>
      <c r="G138" s="419"/>
      <c r="H138" s="419"/>
      <c r="I138" s="419"/>
      <c r="J138" s="419"/>
      <c r="K138" s="419"/>
      <c r="L138" s="419"/>
      <c r="M138" s="419"/>
      <c r="N138" s="419"/>
      <c r="O138" s="419"/>
      <c r="P138" s="419"/>
      <c r="Q138" s="419"/>
      <c r="R138" s="419"/>
      <c r="S138" s="419"/>
      <c r="T138" s="419"/>
      <c r="U138" s="419"/>
      <c r="V138" s="419"/>
      <c r="W138" s="419"/>
      <c r="X138" s="419"/>
      <c r="Y138" s="419"/>
      <c r="Z138" s="419"/>
      <c r="AA138" s="419"/>
      <c r="AB138" s="419"/>
      <c r="AC138" s="419"/>
      <c r="AD138" s="419"/>
      <c r="AE138" s="419"/>
      <c r="AF138" s="419"/>
      <c r="AG138" s="419"/>
      <c r="AH138" s="419"/>
      <c r="AI138" s="419"/>
      <c r="AJ138" s="419"/>
      <c r="AK138" s="419"/>
      <c r="AL138" s="419"/>
      <c r="AM138" s="419"/>
      <c r="AN138" s="419"/>
      <c r="AO138" s="419"/>
      <c r="AP138" s="419"/>
      <c r="AQ138" s="419"/>
      <c r="AR138" s="419"/>
      <c r="AS138" s="419"/>
      <c r="AT138" s="419"/>
      <c r="AU138" s="419"/>
      <c r="AV138" s="419"/>
      <c r="AW138" s="419"/>
      <c r="AX138" s="419"/>
      <c r="AY138" s="419"/>
      <c r="AZ138" s="419"/>
      <c r="BA138" s="419"/>
      <c r="BB138" s="419"/>
      <c r="BC138" s="419"/>
      <c r="BD138" s="419"/>
      <c r="BE138" s="419"/>
      <c r="BF138" s="419"/>
      <c r="BG138" s="419"/>
      <c r="BH138" s="419"/>
      <c r="BI138" s="419"/>
      <c r="BJ138" s="419"/>
      <c r="BK138" s="419"/>
      <c r="BL138" s="419"/>
      <c r="BM138" s="419"/>
      <c r="BN138" s="419"/>
      <c r="BO138" s="419"/>
      <c r="BP138" s="419"/>
      <c r="BQ138" s="419"/>
      <c r="BR138" s="419"/>
      <c r="BS138" s="419"/>
      <c r="BT138" s="419"/>
      <c r="BU138" s="419"/>
      <c r="BV138" s="419"/>
      <c r="BW138" s="419"/>
      <c r="BX138" s="419"/>
      <c r="BY138" s="419"/>
      <c r="BZ138" s="419"/>
      <c r="CA138" s="419"/>
      <c r="CB138" s="419"/>
      <c r="CC138" s="419"/>
      <c r="CD138" s="419"/>
      <c r="CE138" s="419"/>
      <c r="CF138" s="419"/>
      <c r="CG138" s="419"/>
      <c r="CH138" s="419"/>
      <c r="CI138" s="419"/>
      <c r="CJ138" s="419"/>
      <c r="CK138" s="419"/>
      <c r="CL138" s="419"/>
      <c r="CM138" s="419"/>
      <c r="CN138" s="419"/>
      <c r="CO138" s="419"/>
      <c r="CP138" s="419"/>
      <c r="CQ138" s="419"/>
      <c r="CR138" s="419"/>
      <c r="CS138" s="419"/>
      <c r="CT138" s="419"/>
      <c r="CU138" s="419"/>
      <c r="CV138" s="419"/>
      <c r="CW138" s="419"/>
      <c r="CX138" s="419"/>
      <c r="CY138" s="419"/>
      <c r="CZ138" s="419"/>
      <c r="DA138" s="419"/>
      <c r="DB138" s="419"/>
      <c r="DC138" s="419"/>
      <c r="DD138" s="419"/>
      <c r="DE138" s="419"/>
      <c r="DF138" s="419"/>
      <c r="DG138" s="419"/>
      <c r="DH138" s="419"/>
      <c r="DI138" s="419"/>
      <c r="DJ138" s="419"/>
      <c r="DK138" s="419"/>
    </row>
    <row r="139" spans="1:115" s="420" customFormat="1" ht="15" hidden="1">
      <c r="A139" s="423"/>
      <c r="B139" s="423"/>
      <c r="C139" s="418"/>
      <c r="D139" s="419"/>
      <c r="E139" s="419"/>
      <c r="F139" s="419"/>
      <c r="G139" s="419"/>
      <c r="H139" s="419"/>
      <c r="I139" s="419"/>
      <c r="J139" s="419"/>
      <c r="K139" s="419"/>
      <c r="L139" s="419"/>
      <c r="M139" s="419"/>
      <c r="N139" s="419"/>
      <c r="O139" s="419"/>
      <c r="P139" s="419"/>
      <c r="Q139" s="419"/>
      <c r="R139" s="419"/>
      <c r="S139" s="419"/>
      <c r="T139" s="419"/>
      <c r="U139" s="419"/>
      <c r="V139" s="419"/>
      <c r="W139" s="419"/>
      <c r="X139" s="419"/>
      <c r="Y139" s="419"/>
      <c r="Z139" s="419"/>
      <c r="AA139" s="419"/>
      <c r="AB139" s="419"/>
      <c r="AC139" s="419"/>
      <c r="AD139" s="419"/>
      <c r="AE139" s="419"/>
      <c r="AF139" s="419"/>
      <c r="AG139" s="419"/>
      <c r="AH139" s="419"/>
      <c r="AI139" s="419"/>
      <c r="AJ139" s="419"/>
      <c r="AK139" s="419"/>
      <c r="AL139" s="419"/>
      <c r="AM139" s="419"/>
      <c r="AN139" s="419"/>
      <c r="AO139" s="419"/>
      <c r="AP139" s="419"/>
      <c r="AQ139" s="419"/>
      <c r="AR139" s="419"/>
      <c r="AS139" s="419"/>
      <c r="AT139" s="419"/>
      <c r="AU139" s="419"/>
      <c r="AV139" s="419"/>
      <c r="AW139" s="419"/>
      <c r="AX139" s="419"/>
      <c r="AY139" s="419"/>
      <c r="AZ139" s="419"/>
      <c r="BA139" s="419"/>
      <c r="BB139" s="419"/>
      <c r="BC139" s="419"/>
      <c r="BD139" s="419"/>
      <c r="BE139" s="419"/>
      <c r="BF139" s="419"/>
      <c r="BG139" s="419"/>
      <c r="BH139" s="419"/>
      <c r="BI139" s="419"/>
      <c r="BJ139" s="419"/>
      <c r="BK139" s="419"/>
      <c r="BL139" s="419"/>
      <c r="BM139" s="419"/>
      <c r="BN139" s="419"/>
      <c r="BO139" s="419"/>
      <c r="BP139" s="419"/>
      <c r="BQ139" s="419"/>
      <c r="BR139" s="419"/>
      <c r="BS139" s="419"/>
      <c r="BT139" s="419"/>
      <c r="BU139" s="419"/>
      <c r="BV139" s="419"/>
      <c r="BW139" s="419"/>
      <c r="BX139" s="419"/>
      <c r="BY139" s="419"/>
      <c r="BZ139" s="419"/>
      <c r="CA139" s="419"/>
      <c r="CB139" s="419"/>
      <c r="CC139" s="419"/>
      <c r="CD139" s="419"/>
      <c r="CE139" s="419"/>
      <c r="CF139" s="419"/>
      <c r="CG139" s="419"/>
      <c r="CH139" s="419"/>
      <c r="CI139" s="419"/>
      <c r="CJ139" s="419"/>
      <c r="CK139" s="419"/>
      <c r="CL139" s="419"/>
      <c r="CM139" s="419"/>
      <c r="CN139" s="419"/>
      <c r="CO139" s="419"/>
      <c r="CP139" s="419"/>
      <c r="CQ139" s="419"/>
      <c r="CR139" s="419"/>
      <c r="CS139" s="419"/>
      <c r="CT139" s="419"/>
      <c r="CU139" s="419"/>
      <c r="CV139" s="419"/>
      <c r="CW139" s="419"/>
      <c r="CX139" s="419"/>
      <c r="CY139" s="419"/>
      <c r="CZ139" s="419"/>
      <c r="DA139" s="419"/>
      <c r="DB139" s="419"/>
      <c r="DC139" s="419"/>
      <c r="DD139" s="419"/>
      <c r="DE139" s="419"/>
      <c r="DF139" s="419"/>
      <c r="DG139" s="419"/>
      <c r="DH139" s="419"/>
      <c r="DI139" s="419"/>
      <c r="DJ139" s="419"/>
      <c r="DK139" s="419"/>
    </row>
    <row r="140" spans="1:115" s="420" customFormat="1" ht="15" hidden="1">
      <c r="A140" s="423"/>
      <c r="B140" s="423"/>
      <c r="C140" s="418"/>
      <c r="D140" s="419"/>
      <c r="E140" s="419"/>
      <c r="F140" s="419"/>
      <c r="G140" s="419"/>
      <c r="H140" s="419"/>
      <c r="I140" s="419"/>
      <c r="J140" s="419"/>
      <c r="K140" s="419"/>
      <c r="L140" s="419"/>
      <c r="M140" s="419"/>
      <c r="N140" s="419"/>
      <c r="O140" s="419"/>
      <c r="P140" s="419"/>
      <c r="Q140" s="419"/>
      <c r="R140" s="419"/>
      <c r="S140" s="419"/>
      <c r="T140" s="419"/>
      <c r="U140" s="419"/>
      <c r="V140" s="419"/>
      <c r="W140" s="419"/>
      <c r="X140" s="419"/>
      <c r="Y140" s="419"/>
      <c r="Z140" s="419"/>
      <c r="AA140" s="419"/>
      <c r="AB140" s="419"/>
      <c r="AC140" s="419"/>
      <c r="AD140" s="419"/>
      <c r="AE140" s="419"/>
      <c r="AF140" s="419"/>
      <c r="AG140" s="419"/>
      <c r="AH140" s="419"/>
      <c r="AI140" s="419"/>
      <c r="AJ140" s="419"/>
      <c r="AK140" s="419"/>
      <c r="AL140" s="419"/>
      <c r="AM140" s="419"/>
      <c r="AN140" s="419"/>
      <c r="AO140" s="419"/>
      <c r="AP140" s="419"/>
      <c r="AQ140" s="419"/>
      <c r="AR140" s="419"/>
      <c r="AS140" s="419"/>
      <c r="AT140" s="419"/>
      <c r="AU140" s="419"/>
      <c r="AV140" s="419"/>
      <c r="AW140" s="419"/>
      <c r="AX140" s="419"/>
      <c r="AY140" s="419"/>
      <c r="AZ140" s="419"/>
      <c r="BA140" s="419"/>
      <c r="BB140" s="419"/>
      <c r="BC140" s="419"/>
      <c r="BD140" s="419"/>
      <c r="BE140" s="419"/>
      <c r="BF140" s="419"/>
      <c r="BG140" s="419"/>
      <c r="BH140" s="419"/>
      <c r="BI140" s="419"/>
      <c r="BJ140" s="419"/>
      <c r="BK140" s="419"/>
      <c r="BL140" s="419"/>
      <c r="BM140" s="419"/>
      <c r="BN140" s="419"/>
      <c r="BO140" s="419"/>
      <c r="BP140" s="419"/>
      <c r="BQ140" s="419"/>
      <c r="BR140" s="419"/>
      <c r="BS140" s="419"/>
      <c r="BT140" s="419"/>
      <c r="BU140" s="419"/>
      <c r="BV140" s="419"/>
      <c r="BW140" s="419"/>
      <c r="BX140" s="419"/>
      <c r="BY140" s="419"/>
      <c r="BZ140" s="419"/>
      <c r="CA140" s="419"/>
      <c r="CB140" s="419"/>
      <c r="CC140" s="419"/>
      <c r="CD140" s="419"/>
      <c r="CE140" s="419"/>
      <c r="CF140" s="419"/>
      <c r="CG140" s="419"/>
      <c r="CH140" s="419"/>
      <c r="CI140" s="419"/>
      <c r="CJ140" s="419"/>
      <c r="CK140" s="419"/>
      <c r="CL140" s="419"/>
      <c r="CM140" s="419"/>
      <c r="CN140" s="419"/>
      <c r="CO140" s="419"/>
      <c r="CP140" s="419"/>
      <c r="CQ140" s="419"/>
      <c r="CR140" s="419"/>
      <c r="CS140" s="419"/>
      <c r="CT140" s="419"/>
      <c r="CU140" s="419"/>
      <c r="CV140" s="419"/>
      <c r="CW140" s="419"/>
      <c r="CX140" s="419"/>
      <c r="CY140" s="419"/>
      <c r="CZ140" s="419"/>
      <c r="DA140" s="419"/>
      <c r="DB140" s="419"/>
      <c r="DC140" s="419"/>
      <c r="DD140" s="419"/>
      <c r="DE140" s="419"/>
      <c r="DF140" s="419"/>
      <c r="DG140" s="419"/>
      <c r="DH140" s="419"/>
      <c r="DI140" s="419"/>
      <c r="DJ140" s="419"/>
      <c r="DK140" s="419"/>
    </row>
    <row r="141" spans="1:115" s="420" customFormat="1" ht="15" hidden="1">
      <c r="A141" s="423"/>
      <c r="B141" s="423"/>
      <c r="C141" s="418"/>
      <c r="D141" s="419"/>
      <c r="E141" s="419"/>
      <c r="F141" s="419"/>
      <c r="G141" s="419"/>
      <c r="H141" s="419"/>
      <c r="I141" s="419"/>
      <c r="J141" s="419"/>
      <c r="K141" s="419"/>
      <c r="L141" s="419"/>
      <c r="M141" s="419"/>
      <c r="N141" s="419"/>
      <c r="O141" s="419"/>
      <c r="P141" s="419"/>
      <c r="Q141" s="419"/>
      <c r="R141" s="419"/>
      <c r="S141" s="419"/>
      <c r="T141" s="419"/>
      <c r="U141" s="419"/>
      <c r="V141" s="419"/>
      <c r="W141" s="419"/>
      <c r="X141" s="419"/>
      <c r="Y141" s="419"/>
      <c r="Z141" s="419"/>
      <c r="AA141" s="419"/>
      <c r="AB141" s="419"/>
      <c r="AC141" s="419"/>
      <c r="AD141" s="419"/>
      <c r="AE141" s="419"/>
      <c r="AF141" s="419"/>
      <c r="AG141" s="419"/>
      <c r="AH141" s="419"/>
      <c r="AI141" s="419"/>
      <c r="AJ141" s="419"/>
      <c r="AK141" s="419"/>
      <c r="AL141" s="419"/>
      <c r="AM141" s="419"/>
      <c r="AN141" s="419"/>
      <c r="AO141" s="419"/>
      <c r="AP141" s="419"/>
      <c r="AQ141" s="419"/>
      <c r="AR141" s="419"/>
      <c r="AS141" s="419"/>
      <c r="AT141" s="419"/>
      <c r="AU141" s="419"/>
      <c r="AV141" s="419"/>
      <c r="AW141" s="419"/>
      <c r="AX141" s="419"/>
      <c r="AY141" s="419"/>
      <c r="AZ141" s="419"/>
      <c r="BA141" s="419"/>
      <c r="BB141" s="419"/>
      <c r="BC141" s="419"/>
      <c r="BD141" s="419"/>
      <c r="BE141" s="419"/>
      <c r="BF141" s="419"/>
      <c r="BG141" s="419"/>
      <c r="BH141" s="419"/>
      <c r="BI141" s="419"/>
      <c r="BJ141" s="419"/>
      <c r="BK141" s="419"/>
      <c r="BL141" s="419"/>
      <c r="BM141" s="419"/>
      <c r="BN141" s="419"/>
      <c r="BO141" s="419"/>
      <c r="BP141" s="419"/>
      <c r="BQ141" s="419"/>
      <c r="BR141" s="419"/>
      <c r="BS141" s="419"/>
      <c r="BT141" s="419"/>
      <c r="BU141" s="419"/>
      <c r="BV141" s="419"/>
      <c r="BW141" s="419"/>
      <c r="BX141" s="419"/>
      <c r="BY141" s="419"/>
      <c r="BZ141" s="419"/>
      <c r="CA141" s="419"/>
      <c r="CB141" s="419"/>
      <c r="CC141" s="419"/>
      <c r="CD141" s="419"/>
      <c r="CE141" s="419"/>
      <c r="CF141" s="419"/>
      <c r="CG141" s="419"/>
      <c r="CH141" s="419"/>
      <c r="CI141" s="419"/>
      <c r="CJ141" s="419"/>
      <c r="CK141" s="419"/>
      <c r="CL141" s="419"/>
      <c r="CM141" s="419"/>
      <c r="CN141" s="419"/>
      <c r="CO141" s="419"/>
      <c r="CP141" s="419"/>
      <c r="CQ141" s="419"/>
      <c r="CR141" s="419"/>
      <c r="CS141" s="419"/>
      <c r="CT141" s="419"/>
      <c r="CU141" s="419"/>
      <c r="CV141" s="419"/>
      <c r="CW141" s="419"/>
      <c r="CX141" s="419"/>
      <c r="CY141" s="419"/>
      <c r="CZ141" s="419"/>
      <c r="DA141" s="419"/>
      <c r="DB141" s="419"/>
      <c r="DC141" s="419"/>
      <c r="DD141" s="419"/>
      <c r="DE141" s="419"/>
      <c r="DF141" s="419"/>
      <c r="DG141" s="419"/>
      <c r="DH141" s="419"/>
      <c r="DI141" s="419"/>
      <c r="DJ141" s="419"/>
      <c r="DK141" s="419"/>
    </row>
    <row r="142" spans="1:115" s="420" customFormat="1" ht="15" hidden="1">
      <c r="A142" s="423"/>
      <c r="B142" s="423"/>
      <c r="C142" s="418"/>
      <c r="D142" s="419"/>
      <c r="E142" s="419"/>
      <c r="F142" s="419"/>
      <c r="G142" s="419"/>
      <c r="H142" s="419"/>
      <c r="I142" s="419"/>
      <c r="J142" s="419"/>
      <c r="K142" s="419"/>
      <c r="L142" s="419"/>
      <c r="M142" s="419"/>
      <c r="N142" s="419"/>
      <c r="O142" s="419"/>
      <c r="P142" s="419"/>
      <c r="Q142" s="419"/>
      <c r="R142" s="419"/>
      <c r="S142" s="419"/>
      <c r="T142" s="419"/>
      <c r="U142" s="419"/>
      <c r="V142" s="419"/>
      <c r="W142" s="419"/>
      <c r="X142" s="419"/>
      <c r="Y142" s="419"/>
      <c r="Z142" s="419"/>
      <c r="AA142" s="419"/>
      <c r="AB142" s="419"/>
      <c r="AC142" s="419"/>
      <c r="AD142" s="419"/>
      <c r="AE142" s="419"/>
      <c r="AF142" s="419"/>
      <c r="AG142" s="419"/>
      <c r="AH142" s="419"/>
      <c r="AI142" s="419"/>
      <c r="AJ142" s="419"/>
      <c r="AK142" s="419"/>
      <c r="AL142" s="419"/>
      <c r="AM142" s="419"/>
      <c r="AN142" s="419"/>
      <c r="AO142" s="419"/>
      <c r="AP142" s="419"/>
      <c r="AQ142" s="419"/>
      <c r="AR142" s="419"/>
      <c r="AS142" s="419"/>
      <c r="AT142" s="419"/>
      <c r="AU142" s="419"/>
      <c r="AV142" s="419"/>
      <c r="AW142" s="419"/>
      <c r="AX142" s="419"/>
      <c r="AY142" s="419"/>
      <c r="AZ142" s="419"/>
      <c r="BA142" s="419"/>
      <c r="BB142" s="419"/>
      <c r="BC142" s="419"/>
      <c r="BD142" s="419"/>
      <c r="BE142" s="419"/>
      <c r="BF142" s="419"/>
      <c r="BG142" s="419"/>
      <c r="BH142" s="419"/>
      <c r="BI142" s="419"/>
      <c r="BJ142" s="419"/>
      <c r="BK142" s="419"/>
      <c r="BL142" s="419"/>
      <c r="BM142" s="419"/>
      <c r="BN142" s="419"/>
      <c r="BO142" s="419"/>
      <c r="BP142" s="419"/>
      <c r="BQ142" s="419"/>
      <c r="BR142" s="419"/>
      <c r="BS142" s="419"/>
      <c r="BT142" s="419"/>
      <c r="BU142" s="419"/>
      <c r="BV142" s="419"/>
      <c r="BW142" s="419"/>
      <c r="BX142" s="419"/>
      <c r="BY142" s="419"/>
      <c r="BZ142" s="419"/>
      <c r="CA142" s="419"/>
      <c r="CB142" s="419"/>
      <c r="CC142" s="419"/>
      <c r="CD142" s="419"/>
      <c r="CE142" s="419"/>
      <c r="CF142" s="419"/>
      <c r="CG142" s="419"/>
      <c r="CH142" s="419"/>
      <c r="CI142" s="419"/>
      <c r="CJ142" s="419"/>
      <c r="CK142" s="419"/>
      <c r="CL142" s="419"/>
      <c r="CM142" s="419"/>
      <c r="CN142" s="419"/>
      <c r="CO142" s="419"/>
      <c r="CP142" s="419"/>
      <c r="CQ142" s="419"/>
      <c r="CR142" s="419"/>
      <c r="CS142" s="419"/>
      <c r="CT142" s="419"/>
      <c r="CU142" s="419"/>
      <c r="CV142" s="419"/>
      <c r="CW142" s="419"/>
      <c r="CX142" s="419"/>
      <c r="CY142" s="419"/>
      <c r="CZ142" s="419"/>
      <c r="DA142" s="419"/>
      <c r="DB142" s="419"/>
      <c r="DC142" s="419"/>
      <c r="DD142" s="419"/>
      <c r="DE142" s="419"/>
      <c r="DF142" s="419"/>
      <c r="DG142" s="419"/>
      <c r="DH142" s="419"/>
      <c r="DI142" s="419"/>
      <c r="DJ142" s="419"/>
      <c r="DK142" s="419"/>
    </row>
    <row r="143" spans="1:115" s="420" customFormat="1" ht="15" hidden="1">
      <c r="A143" s="423"/>
      <c r="B143" s="423"/>
      <c r="C143" s="418"/>
      <c r="D143" s="419"/>
      <c r="E143" s="419"/>
      <c r="F143" s="419"/>
      <c r="G143" s="419"/>
      <c r="H143" s="419"/>
      <c r="I143" s="419"/>
      <c r="J143" s="419"/>
      <c r="K143" s="419"/>
      <c r="L143" s="419"/>
      <c r="M143" s="419"/>
      <c r="N143" s="419"/>
      <c r="O143" s="419"/>
      <c r="P143" s="419"/>
      <c r="Q143" s="419"/>
      <c r="R143" s="419"/>
      <c r="S143" s="419"/>
      <c r="T143" s="419"/>
      <c r="U143" s="419"/>
      <c r="V143" s="419"/>
      <c r="W143" s="419"/>
      <c r="X143" s="419"/>
      <c r="Y143" s="419"/>
      <c r="Z143" s="419"/>
      <c r="AA143" s="419"/>
      <c r="AB143" s="419"/>
      <c r="AC143" s="419"/>
      <c r="AD143" s="419"/>
      <c r="AE143" s="419"/>
      <c r="AF143" s="419"/>
      <c r="AG143" s="419"/>
      <c r="AH143" s="419"/>
      <c r="AI143" s="419"/>
      <c r="AJ143" s="419"/>
      <c r="AK143" s="419"/>
      <c r="AL143" s="419"/>
      <c r="AM143" s="419"/>
      <c r="AN143" s="419"/>
      <c r="AO143" s="419"/>
      <c r="AP143" s="419"/>
      <c r="AQ143" s="419"/>
      <c r="AR143" s="419"/>
      <c r="AS143" s="419"/>
      <c r="AT143" s="419"/>
      <c r="AU143" s="419"/>
      <c r="AV143" s="419"/>
      <c r="AW143" s="419"/>
      <c r="AX143" s="419"/>
      <c r="AY143" s="419"/>
      <c r="AZ143" s="419"/>
      <c r="BA143" s="419"/>
      <c r="BB143" s="419"/>
      <c r="BC143" s="419"/>
      <c r="BD143" s="419"/>
      <c r="BE143" s="419"/>
      <c r="BF143" s="419"/>
      <c r="BG143" s="419"/>
      <c r="BH143" s="419"/>
      <c r="BI143" s="419"/>
      <c r="BJ143" s="419"/>
      <c r="BK143" s="419"/>
      <c r="BL143" s="419"/>
      <c r="BM143" s="419"/>
      <c r="BN143" s="419"/>
      <c r="BO143" s="419"/>
      <c r="BP143" s="419"/>
      <c r="BQ143" s="419"/>
      <c r="BR143" s="419"/>
      <c r="BS143" s="419"/>
      <c r="BT143" s="419"/>
      <c r="BU143" s="419"/>
      <c r="BV143" s="419"/>
      <c r="BW143" s="419"/>
      <c r="BX143" s="419"/>
      <c r="BY143" s="419"/>
      <c r="BZ143" s="419"/>
      <c r="CA143" s="419"/>
      <c r="CB143" s="419"/>
      <c r="CC143" s="419"/>
      <c r="CD143" s="419"/>
      <c r="CE143" s="419"/>
      <c r="CF143" s="419"/>
      <c r="CG143" s="419"/>
      <c r="CH143" s="419"/>
      <c r="CI143" s="419"/>
      <c r="CJ143" s="419"/>
      <c r="CK143" s="419"/>
      <c r="CL143" s="419"/>
      <c r="CM143" s="419"/>
      <c r="CN143" s="419"/>
      <c r="CO143" s="419"/>
      <c r="CP143" s="419"/>
      <c r="CQ143" s="419"/>
      <c r="CR143" s="419"/>
      <c r="CS143" s="419"/>
      <c r="CT143" s="419"/>
      <c r="CU143" s="419"/>
      <c r="CV143" s="419"/>
      <c r="CW143" s="419"/>
      <c r="CX143" s="419"/>
      <c r="CY143" s="419"/>
      <c r="CZ143" s="419"/>
      <c r="DA143" s="419"/>
      <c r="DB143" s="419"/>
      <c r="DC143" s="419"/>
      <c r="DD143" s="419"/>
      <c r="DE143" s="419"/>
      <c r="DF143" s="419"/>
      <c r="DG143" s="419"/>
      <c r="DH143" s="419"/>
      <c r="DI143" s="419"/>
      <c r="DJ143" s="419"/>
      <c r="DK143" s="419"/>
    </row>
    <row r="144" spans="1:115" s="420" customFormat="1" ht="15" hidden="1">
      <c r="A144" s="423"/>
      <c r="B144" s="423"/>
      <c r="C144" s="418"/>
      <c r="D144" s="419"/>
      <c r="E144" s="419"/>
      <c r="F144" s="419"/>
      <c r="G144" s="419"/>
      <c r="H144" s="419"/>
      <c r="I144" s="419"/>
      <c r="J144" s="419"/>
      <c r="K144" s="419"/>
      <c r="L144" s="419"/>
      <c r="M144" s="419"/>
      <c r="N144" s="419"/>
      <c r="O144" s="419"/>
      <c r="P144" s="419"/>
      <c r="Q144" s="419"/>
      <c r="R144" s="419"/>
      <c r="S144" s="419"/>
      <c r="T144" s="419"/>
      <c r="U144" s="419"/>
      <c r="V144" s="419"/>
      <c r="W144" s="419"/>
      <c r="X144" s="419"/>
      <c r="Y144" s="419"/>
      <c r="Z144" s="419"/>
      <c r="AA144" s="419"/>
      <c r="AB144" s="419"/>
      <c r="AC144" s="419"/>
      <c r="AD144" s="419"/>
      <c r="AE144" s="419"/>
      <c r="AF144" s="419"/>
      <c r="AG144" s="419"/>
      <c r="AH144" s="419"/>
      <c r="AI144" s="419"/>
      <c r="AJ144" s="419"/>
      <c r="AK144" s="419"/>
      <c r="AL144" s="419"/>
      <c r="AM144" s="419"/>
      <c r="AN144" s="419"/>
      <c r="AO144" s="419"/>
      <c r="AP144" s="419"/>
      <c r="AQ144" s="419"/>
      <c r="AR144" s="419"/>
      <c r="AS144" s="419"/>
      <c r="AT144" s="419"/>
      <c r="AU144" s="419"/>
      <c r="AV144" s="419"/>
      <c r="AW144" s="419"/>
      <c r="AX144" s="419"/>
      <c r="AY144" s="419"/>
      <c r="AZ144" s="419"/>
      <c r="BA144" s="419"/>
      <c r="BB144" s="419"/>
      <c r="BC144" s="419"/>
      <c r="BD144" s="419"/>
      <c r="BE144" s="419"/>
      <c r="BF144" s="419"/>
      <c r="BG144" s="419"/>
      <c r="BH144" s="419"/>
      <c r="BI144" s="419"/>
      <c r="BJ144" s="419"/>
      <c r="BK144" s="419"/>
      <c r="BL144" s="419"/>
      <c r="BM144" s="419"/>
      <c r="BN144" s="419"/>
      <c r="BO144" s="419"/>
      <c r="BP144" s="419"/>
      <c r="BQ144" s="419"/>
      <c r="BR144" s="419"/>
      <c r="BS144" s="419"/>
      <c r="BT144" s="419"/>
      <c r="BU144" s="419"/>
      <c r="BV144" s="419"/>
      <c r="BW144" s="419"/>
      <c r="BX144" s="419"/>
      <c r="BY144" s="419"/>
      <c r="BZ144" s="419"/>
      <c r="CA144" s="419"/>
      <c r="CB144" s="419"/>
      <c r="CC144" s="419"/>
      <c r="CD144" s="419"/>
      <c r="CE144" s="419"/>
      <c r="CF144" s="419"/>
      <c r="CG144" s="419"/>
      <c r="CH144" s="419"/>
      <c r="CI144" s="419"/>
      <c r="CJ144" s="419"/>
      <c r="CK144" s="419"/>
      <c r="CL144" s="419"/>
      <c r="CM144" s="419"/>
      <c r="CN144" s="419"/>
      <c r="CO144" s="419"/>
      <c r="CP144" s="419"/>
      <c r="CQ144" s="419"/>
      <c r="CR144" s="419"/>
      <c r="CS144" s="419"/>
      <c r="CT144" s="419"/>
      <c r="CU144" s="419"/>
      <c r="CV144" s="419"/>
      <c r="CW144" s="419"/>
      <c r="CX144" s="419"/>
      <c r="CY144" s="419"/>
      <c r="CZ144" s="419"/>
      <c r="DA144" s="419"/>
      <c r="DB144" s="419"/>
      <c r="DC144" s="419"/>
      <c r="DD144" s="419"/>
      <c r="DE144" s="419"/>
      <c r="DF144" s="419"/>
      <c r="DG144" s="419"/>
      <c r="DH144" s="419"/>
      <c r="DI144" s="419"/>
      <c r="DJ144" s="419"/>
      <c r="DK144" s="419"/>
    </row>
    <row r="145" spans="1:115" s="420" customFormat="1" ht="15" hidden="1">
      <c r="A145" s="423"/>
      <c r="B145" s="423"/>
      <c r="C145" s="418"/>
      <c r="D145" s="419"/>
      <c r="E145" s="419"/>
      <c r="F145" s="419"/>
      <c r="G145" s="419"/>
      <c r="H145" s="419"/>
      <c r="I145" s="419"/>
      <c r="J145" s="419"/>
      <c r="K145" s="419"/>
      <c r="L145" s="419"/>
      <c r="M145" s="419"/>
      <c r="N145" s="419"/>
      <c r="O145" s="419"/>
      <c r="P145" s="419"/>
      <c r="Q145" s="419"/>
      <c r="R145" s="419"/>
      <c r="S145" s="419"/>
      <c r="T145" s="419"/>
      <c r="U145" s="419"/>
      <c r="V145" s="419"/>
      <c r="W145" s="419"/>
      <c r="X145" s="419"/>
      <c r="Y145" s="419"/>
      <c r="Z145" s="419"/>
      <c r="AA145" s="419"/>
      <c r="AB145" s="419"/>
      <c r="AC145" s="419"/>
      <c r="AD145" s="419"/>
      <c r="AE145" s="419"/>
      <c r="AF145" s="419"/>
      <c r="AG145" s="419"/>
      <c r="AH145" s="419"/>
      <c r="AI145" s="419"/>
      <c r="AJ145" s="419"/>
      <c r="AK145" s="419"/>
      <c r="AL145" s="419"/>
      <c r="AM145" s="419"/>
      <c r="AN145" s="419"/>
      <c r="AO145" s="419"/>
      <c r="AP145" s="419"/>
      <c r="AQ145" s="419"/>
      <c r="AR145" s="419"/>
      <c r="AS145" s="419"/>
      <c r="AT145" s="419"/>
      <c r="AU145" s="419"/>
      <c r="AV145" s="419"/>
      <c r="AW145" s="419"/>
      <c r="AX145" s="419"/>
      <c r="AY145" s="419"/>
      <c r="AZ145" s="419"/>
      <c r="BA145" s="419"/>
      <c r="BB145" s="419"/>
      <c r="BC145" s="419"/>
      <c r="BD145" s="419"/>
      <c r="BE145" s="419"/>
      <c r="BF145" s="419"/>
      <c r="BG145" s="419"/>
      <c r="BH145" s="419"/>
      <c r="BI145" s="419"/>
      <c r="BJ145" s="419"/>
      <c r="BK145" s="419"/>
      <c r="BL145" s="419"/>
      <c r="BM145" s="419"/>
      <c r="BN145" s="419"/>
      <c r="BO145" s="419"/>
      <c r="BP145" s="419"/>
      <c r="BQ145" s="419"/>
      <c r="BR145" s="419"/>
      <c r="BS145" s="419"/>
      <c r="BT145" s="419"/>
      <c r="BU145" s="419"/>
      <c r="BV145" s="419"/>
      <c r="BW145" s="419"/>
      <c r="BX145" s="419"/>
      <c r="BY145" s="419"/>
      <c r="BZ145" s="419"/>
      <c r="CA145" s="419"/>
      <c r="CB145" s="419"/>
      <c r="CC145" s="419"/>
      <c r="CD145" s="419"/>
      <c r="CE145" s="419"/>
      <c r="CF145" s="419"/>
      <c r="CG145" s="419"/>
      <c r="CH145" s="419"/>
      <c r="CI145" s="419"/>
      <c r="CJ145" s="419"/>
      <c r="CK145" s="419"/>
      <c r="CL145" s="419"/>
      <c r="CM145" s="419"/>
      <c r="CN145" s="419"/>
      <c r="CO145" s="419"/>
      <c r="CP145" s="419"/>
      <c r="CQ145" s="419"/>
      <c r="CR145" s="419"/>
      <c r="CS145" s="419"/>
      <c r="CT145" s="419"/>
      <c r="CU145" s="419"/>
      <c r="CV145" s="419"/>
      <c r="CW145" s="419"/>
      <c r="CX145" s="419"/>
      <c r="CY145" s="419"/>
      <c r="CZ145" s="419"/>
      <c r="DA145" s="419"/>
      <c r="DB145" s="419"/>
      <c r="DC145" s="419"/>
      <c r="DD145" s="419"/>
      <c r="DE145" s="419"/>
      <c r="DF145" s="419"/>
      <c r="DG145" s="419"/>
      <c r="DH145" s="419"/>
      <c r="DI145" s="419"/>
      <c r="DJ145" s="419"/>
      <c r="DK145" s="419"/>
    </row>
    <row r="146" spans="1:115" s="420" customFormat="1" ht="15" hidden="1">
      <c r="A146" s="423"/>
      <c r="B146" s="423"/>
      <c r="C146" s="418"/>
      <c r="D146" s="419"/>
      <c r="E146" s="419"/>
      <c r="F146" s="419"/>
      <c r="G146" s="419"/>
      <c r="H146" s="419"/>
      <c r="I146" s="419"/>
      <c r="J146" s="419"/>
      <c r="K146" s="419"/>
      <c r="L146" s="419"/>
      <c r="M146" s="419"/>
      <c r="N146" s="419"/>
      <c r="O146" s="419"/>
      <c r="P146" s="419"/>
      <c r="Q146" s="419"/>
      <c r="R146" s="419"/>
      <c r="S146" s="419"/>
      <c r="T146" s="419"/>
      <c r="U146" s="419"/>
      <c r="V146" s="419"/>
      <c r="W146" s="419"/>
      <c r="X146" s="419"/>
      <c r="Y146" s="419"/>
      <c r="Z146" s="419"/>
      <c r="AA146" s="419"/>
      <c r="AB146" s="419"/>
      <c r="AC146" s="419"/>
      <c r="AD146" s="419"/>
      <c r="AE146" s="419"/>
      <c r="AF146" s="419"/>
      <c r="AG146" s="419"/>
      <c r="AH146" s="419"/>
      <c r="AI146" s="419"/>
      <c r="AJ146" s="419"/>
      <c r="AK146" s="419"/>
      <c r="AL146" s="419"/>
      <c r="AM146" s="419"/>
      <c r="AN146" s="419"/>
      <c r="AO146" s="419"/>
      <c r="AP146" s="419"/>
      <c r="AQ146" s="419"/>
      <c r="AR146" s="419"/>
      <c r="AS146" s="419"/>
      <c r="AT146" s="419"/>
      <c r="AU146" s="419"/>
      <c r="AV146" s="419"/>
      <c r="AW146" s="419"/>
      <c r="AX146" s="419"/>
      <c r="AY146" s="419"/>
      <c r="AZ146" s="419"/>
      <c r="BA146" s="419"/>
      <c r="BB146" s="419"/>
      <c r="BC146" s="419"/>
      <c r="BD146" s="419"/>
      <c r="BE146" s="419"/>
      <c r="BF146" s="419"/>
      <c r="BG146" s="419"/>
      <c r="BH146" s="419"/>
      <c r="BI146" s="419"/>
      <c r="BJ146" s="419"/>
      <c r="BK146" s="419"/>
      <c r="BL146" s="419"/>
      <c r="BM146" s="419"/>
      <c r="BN146" s="419"/>
      <c r="BO146" s="419"/>
      <c r="BP146" s="419"/>
      <c r="BQ146" s="419"/>
      <c r="BR146" s="419"/>
      <c r="BS146" s="419"/>
      <c r="BT146" s="419"/>
      <c r="BU146" s="419"/>
      <c r="BV146" s="419"/>
      <c r="BW146" s="419"/>
      <c r="BX146" s="419"/>
      <c r="BY146" s="419"/>
      <c r="BZ146" s="419"/>
      <c r="CA146" s="419"/>
      <c r="CB146" s="419"/>
      <c r="CC146" s="419"/>
      <c r="CD146" s="419"/>
      <c r="CE146" s="419"/>
      <c r="CF146" s="419"/>
      <c r="CG146" s="419"/>
      <c r="CH146" s="419"/>
      <c r="CI146" s="419"/>
      <c r="CJ146" s="419"/>
      <c r="CK146" s="419"/>
      <c r="CL146" s="419"/>
      <c r="CM146" s="419"/>
      <c r="CN146" s="419"/>
      <c r="CO146" s="419"/>
      <c r="CP146" s="419"/>
      <c r="CQ146" s="419"/>
      <c r="CR146" s="419"/>
      <c r="CS146" s="419"/>
      <c r="CT146" s="419"/>
      <c r="CU146" s="419"/>
      <c r="CV146" s="419"/>
      <c r="CW146" s="419"/>
      <c r="CX146" s="419"/>
      <c r="CY146" s="419"/>
      <c r="CZ146" s="419"/>
      <c r="DA146" s="419"/>
      <c r="DB146" s="419"/>
      <c r="DC146" s="419"/>
      <c r="DD146" s="419"/>
      <c r="DE146" s="419"/>
      <c r="DF146" s="419"/>
      <c r="DG146" s="419"/>
      <c r="DH146" s="419"/>
      <c r="DI146" s="419"/>
      <c r="DJ146" s="419"/>
      <c r="DK146" s="419"/>
    </row>
    <row r="147" spans="1:115" s="420" customFormat="1" ht="15" hidden="1">
      <c r="A147" s="423"/>
      <c r="B147" s="423"/>
      <c r="C147" s="418"/>
      <c r="D147" s="419"/>
      <c r="E147" s="419"/>
      <c r="F147" s="419"/>
      <c r="G147" s="419"/>
      <c r="H147" s="419"/>
      <c r="I147" s="419"/>
      <c r="J147" s="419"/>
      <c r="K147" s="419"/>
      <c r="L147" s="419"/>
      <c r="M147" s="419"/>
      <c r="N147" s="419"/>
      <c r="O147" s="419"/>
      <c r="P147" s="419"/>
      <c r="Q147" s="419"/>
      <c r="R147" s="419"/>
      <c r="S147" s="419"/>
      <c r="T147" s="419"/>
      <c r="U147" s="419"/>
      <c r="V147" s="419"/>
      <c r="W147" s="419"/>
      <c r="X147" s="419"/>
      <c r="Y147" s="419"/>
      <c r="Z147" s="419"/>
      <c r="AA147" s="419"/>
      <c r="AB147" s="419"/>
      <c r="AC147" s="419"/>
      <c r="AD147" s="419"/>
      <c r="AE147" s="419"/>
      <c r="AF147" s="419"/>
      <c r="AG147" s="419"/>
      <c r="AH147" s="419"/>
      <c r="AI147" s="419"/>
      <c r="AJ147" s="419"/>
      <c r="AK147" s="419"/>
      <c r="AL147" s="419"/>
      <c r="AM147" s="419"/>
      <c r="AN147" s="419"/>
      <c r="AO147" s="419"/>
      <c r="AP147" s="419"/>
      <c r="AQ147" s="419"/>
      <c r="AR147" s="419"/>
      <c r="AS147" s="419"/>
      <c r="AT147" s="419"/>
      <c r="AU147" s="419"/>
      <c r="AV147" s="419"/>
      <c r="AW147" s="419"/>
      <c r="AX147" s="419"/>
      <c r="AY147" s="419"/>
      <c r="AZ147" s="419"/>
      <c r="BA147" s="419"/>
      <c r="BB147" s="419"/>
      <c r="BC147" s="419"/>
      <c r="BD147" s="419"/>
      <c r="BE147" s="419"/>
      <c r="BF147" s="419"/>
      <c r="BG147" s="419"/>
      <c r="BH147" s="419"/>
      <c r="BI147" s="419"/>
      <c r="BJ147" s="419"/>
      <c r="BK147" s="419"/>
      <c r="BL147" s="419"/>
      <c r="BM147" s="419"/>
      <c r="BN147" s="419"/>
      <c r="BO147" s="419"/>
      <c r="BP147" s="419"/>
      <c r="BQ147" s="419"/>
      <c r="BR147" s="419"/>
      <c r="BS147" s="419"/>
      <c r="BT147" s="419"/>
      <c r="BU147" s="419"/>
      <c r="BV147" s="419"/>
      <c r="BW147" s="419"/>
      <c r="BX147" s="419"/>
      <c r="BY147" s="419"/>
      <c r="BZ147" s="419"/>
      <c r="CA147" s="419"/>
      <c r="CB147" s="419"/>
      <c r="CC147" s="419"/>
      <c r="CD147" s="419"/>
      <c r="CE147" s="419"/>
      <c r="CF147" s="419"/>
      <c r="CG147" s="419"/>
      <c r="CH147" s="419"/>
      <c r="CI147" s="419"/>
      <c r="CJ147" s="419"/>
      <c r="CK147" s="419"/>
      <c r="CL147" s="419"/>
      <c r="CM147" s="419"/>
      <c r="CN147" s="419"/>
      <c r="CO147" s="419"/>
      <c r="CP147" s="419"/>
      <c r="CQ147" s="419"/>
      <c r="CR147" s="419"/>
      <c r="CS147" s="419"/>
      <c r="CT147" s="419"/>
      <c r="CU147" s="419"/>
      <c r="CV147" s="419"/>
      <c r="CW147" s="419"/>
      <c r="CX147" s="419"/>
      <c r="CY147" s="419"/>
      <c r="CZ147" s="419"/>
      <c r="DA147" s="419"/>
      <c r="DB147" s="419"/>
      <c r="DC147" s="419"/>
      <c r="DD147" s="419"/>
      <c r="DE147" s="419"/>
      <c r="DF147" s="419"/>
      <c r="DG147" s="419"/>
      <c r="DH147" s="419"/>
      <c r="DI147" s="419"/>
      <c r="DJ147" s="419"/>
      <c r="DK147" s="419"/>
    </row>
    <row r="148" spans="1:115" s="420" customFormat="1" ht="15" hidden="1">
      <c r="A148" s="423"/>
      <c r="B148" s="423"/>
      <c r="C148" s="418"/>
      <c r="D148" s="419"/>
      <c r="E148" s="419"/>
      <c r="F148" s="419"/>
      <c r="G148" s="419"/>
      <c r="H148" s="419"/>
      <c r="I148" s="419"/>
      <c r="J148" s="419"/>
      <c r="K148" s="419"/>
      <c r="L148" s="419"/>
      <c r="M148" s="419"/>
      <c r="N148" s="419"/>
      <c r="O148" s="419"/>
      <c r="P148" s="419"/>
      <c r="Q148" s="419"/>
      <c r="R148" s="419"/>
      <c r="S148" s="419"/>
      <c r="T148" s="419"/>
      <c r="U148" s="419"/>
      <c r="V148" s="419"/>
      <c r="W148" s="419"/>
      <c r="X148" s="419"/>
      <c r="Y148" s="419"/>
      <c r="Z148" s="419"/>
      <c r="AA148" s="419"/>
      <c r="AB148" s="419"/>
      <c r="AC148" s="419"/>
      <c r="AD148" s="419"/>
      <c r="AE148" s="419"/>
      <c r="AF148" s="419"/>
      <c r="AG148" s="419"/>
      <c r="AH148" s="419"/>
      <c r="AI148" s="419"/>
      <c r="AJ148" s="419"/>
      <c r="AK148" s="419"/>
      <c r="AL148" s="419"/>
      <c r="AM148" s="419"/>
      <c r="AN148" s="419"/>
      <c r="AO148" s="419"/>
      <c r="AP148" s="419"/>
      <c r="AQ148" s="419"/>
      <c r="AR148" s="419"/>
      <c r="AS148" s="419"/>
      <c r="AT148" s="419"/>
      <c r="AU148" s="419"/>
      <c r="AV148" s="419"/>
      <c r="AW148" s="419"/>
      <c r="AX148" s="419"/>
      <c r="AY148" s="419"/>
      <c r="AZ148" s="419"/>
      <c r="BA148" s="419"/>
      <c r="BB148" s="419"/>
      <c r="BC148" s="419"/>
      <c r="BD148" s="419"/>
      <c r="BE148" s="419"/>
      <c r="BF148" s="419"/>
      <c r="BG148" s="419"/>
      <c r="BH148" s="419"/>
      <c r="BI148" s="419"/>
      <c r="BJ148" s="419"/>
      <c r="BK148" s="419"/>
      <c r="BL148" s="419"/>
      <c r="BM148" s="419"/>
      <c r="BN148" s="419"/>
      <c r="BO148" s="419"/>
      <c r="BP148" s="419"/>
      <c r="BQ148" s="419"/>
      <c r="BR148" s="419"/>
      <c r="BS148" s="419"/>
      <c r="BT148" s="419"/>
      <c r="BU148" s="419"/>
      <c r="BV148" s="419"/>
      <c r="BW148" s="419"/>
      <c r="BX148" s="419"/>
      <c r="BY148" s="419"/>
      <c r="BZ148" s="419"/>
      <c r="CA148" s="419"/>
      <c r="CB148" s="419"/>
      <c r="CC148" s="419"/>
      <c r="CD148" s="419"/>
      <c r="CE148" s="419"/>
      <c r="CF148" s="419"/>
      <c r="CG148" s="419"/>
      <c r="CH148" s="419"/>
      <c r="CI148" s="419"/>
      <c r="CJ148" s="419"/>
      <c r="CK148" s="419"/>
      <c r="CL148" s="419"/>
      <c r="CM148" s="419"/>
      <c r="CN148" s="419"/>
      <c r="CO148" s="419"/>
      <c r="CP148" s="419"/>
      <c r="CQ148" s="419"/>
      <c r="CR148" s="419"/>
      <c r="CS148" s="419"/>
      <c r="CT148" s="419"/>
      <c r="CU148" s="419"/>
      <c r="CV148" s="419"/>
      <c r="CW148" s="419"/>
      <c r="CX148" s="419"/>
      <c r="CY148" s="419"/>
      <c r="CZ148" s="419"/>
      <c r="DA148" s="419"/>
      <c r="DB148" s="419"/>
      <c r="DC148" s="419"/>
      <c r="DD148" s="419"/>
      <c r="DE148" s="419"/>
      <c r="DF148" s="419"/>
      <c r="DG148" s="419"/>
      <c r="DH148" s="419"/>
      <c r="DI148" s="419"/>
      <c r="DJ148" s="419"/>
      <c r="DK148" s="419"/>
    </row>
    <row r="149" spans="1:115" s="420" customFormat="1" ht="15" hidden="1">
      <c r="A149" s="423"/>
      <c r="B149" s="423"/>
      <c r="C149" s="418"/>
      <c r="D149" s="419"/>
      <c r="E149" s="419"/>
      <c r="F149" s="419"/>
      <c r="G149" s="419"/>
      <c r="H149" s="419"/>
      <c r="I149" s="419"/>
      <c r="J149" s="419"/>
      <c r="K149" s="419"/>
      <c r="L149" s="419"/>
      <c r="M149" s="419"/>
      <c r="N149" s="419"/>
      <c r="O149" s="419"/>
      <c r="P149" s="419"/>
      <c r="Q149" s="419"/>
      <c r="R149" s="419"/>
      <c r="S149" s="419"/>
      <c r="T149" s="419"/>
      <c r="U149" s="419"/>
      <c r="V149" s="419"/>
      <c r="W149" s="419"/>
      <c r="X149" s="419"/>
      <c r="Y149" s="419"/>
      <c r="Z149" s="419"/>
      <c r="AA149" s="419"/>
      <c r="AB149" s="419"/>
      <c r="AC149" s="419"/>
      <c r="AD149" s="419"/>
      <c r="AE149" s="419"/>
      <c r="AF149" s="419"/>
      <c r="AG149" s="419"/>
      <c r="AH149" s="419"/>
      <c r="AI149" s="419"/>
      <c r="AJ149" s="419"/>
      <c r="AK149" s="419"/>
      <c r="AL149" s="419"/>
      <c r="AM149" s="419"/>
      <c r="AN149" s="419"/>
      <c r="AO149" s="419"/>
      <c r="AP149" s="419"/>
      <c r="AQ149" s="419"/>
      <c r="AR149" s="419"/>
      <c r="AS149" s="419"/>
      <c r="AT149" s="419"/>
      <c r="AU149" s="419"/>
      <c r="AV149" s="419"/>
      <c r="AW149" s="419"/>
      <c r="AX149" s="419"/>
      <c r="AY149" s="419"/>
      <c r="AZ149" s="419"/>
      <c r="BA149" s="419"/>
      <c r="BB149" s="419"/>
      <c r="BC149" s="419"/>
      <c r="BD149" s="419"/>
      <c r="BE149" s="419"/>
      <c r="BF149" s="419"/>
      <c r="BG149" s="419"/>
      <c r="BH149" s="419"/>
      <c r="BI149" s="419"/>
      <c r="BJ149" s="419"/>
      <c r="BK149" s="419"/>
      <c r="BL149" s="419"/>
      <c r="BM149" s="419"/>
      <c r="BN149" s="419"/>
      <c r="BO149" s="419"/>
      <c r="BP149" s="419"/>
      <c r="BQ149" s="419"/>
      <c r="BR149" s="419"/>
      <c r="BS149" s="419"/>
      <c r="BT149" s="419"/>
      <c r="BU149" s="419"/>
      <c r="BV149" s="419"/>
      <c r="BW149" s="419"/>
      <c r="BX149" s="419"/>
      <c r="BY149" s="419"/>
      <c r="BZ149" s="419"/>
      <c r="CA149" s="419"/>
      <c r="CB149" s="419"/>
      <c r="CC149" s="419"/>
      <c r="CD149" s="419"/>
      <c r="CE149" s="419"/>
      <c r="CF149" s="419"/>
      <c r="CG149" s="419"/>
      <c r="CH149" s="419"/>
      <c r="CI149" s="419"/>
      <c r="CJ149" s="419"/>
      <c r="CK149" s="419"/>
      <c r="CL149" s="419"/>
      <c r="CM149" s="419"/>
      <c r="CN149" s="419"/>
      <c r="CO149" s="419"/>
      <c r="CP149" s="419"/>
      <c r="CQ149" s="419"/>
      <c r="CR149" s="419"/>
      <c r="CS149" s="419"/>
      <c r="CT149" s="419"/>
      <c r="CU149" s="419"/>
      <c r="CV149" s="419"/>
      <c r="CW149" s="419"/>
      <c r="CX149" s="419"/>
      <c r="CY149" s="419"/>
      <c r="CZ149" s="419"/>
      <c r="DA149" s="419"/>
      <c r="DB149" s="419"/>
      <c r="DC149" s="419"/>
      <c r="DD149" s="419"/>
      <c r="DE149" s="419"/>
      <c r="DF149" s="419"/>
      <c r="DG149" s="419"/>
      <c r="DH149" s="419"/>
      <c r="DI149" s="419"/>
      <c r="DJ149" s="419"/>
      <c r="DK149" s="419"/>
    </row>
    <row r="150" spans="1:115" s="420" customFormat="1" ht="15" hidden="1">
      <c r="A150" s="423"/>
      <c r="B150" s="423"/>
      <c r="C150" s="418"/>
      <c r="D150" s="419"/>
      <c r="E150" s="419"/>
      <c r="F150" s="419"/>
      <c r="G150" s="419"/>
      <c r="H150" s="419"/>
      <c r="I150" s="419"/>
      <c r="J150" s="419"/>
      <c r="K150" s="419"/>
      <c r="L150" s="419"/>
      <c r="M150" s="419"/>
      <c r="N150" s="419"/>
      <c r="O150" s="419"/>
      <c r="P150" s="419"/>
      <c r="Q150" s="419"/>
      <c r="R150" s="419"/>
      <c r="S150" s="419"/>
      <c r="T150" s="419"/>
      <c r="U150" s="419"/>
      <c r="V150" s="419"/>
      <c r="W150" s="419"/>
      <c r="X150" s="419"/>
      <c r="Y150" s="419"/>
      <c r="Z150" s="419"/>
      <c r="AA150" s="419"/>
      <c r="AB150" s="419"/>
      <c r="AC150" s="419"/>
      <c r="AD150" s="419"/>
      <c r="AE150" s="419"/>
      <c r="AF150" s="419"/>
      <c r="AG150" s="419"/>
      <c r="AH150" s="419"/>
      <c r="AI150" s="419"/>
      <c r="AJ150" s="419"/>
      <c r="AK150" s="419"/>
      <c r="AL150" s="419"/>
      <c r="AM150" s="419"/>
      <c r="AN150" s="419"/>
      <c r="AO150" s="419"/>
      <c r="AP150" s="419"/>
      <c r="AQ150" s="419"/>
      <c r="AR150" s="419"/>
      <c r="AS150" s="419"/>
      <c r="AT150" s="419"/>
      <c r="AU150" s="419"/>
      <c r="AV150" s="419"/>
      <c r="AW150" s="419"/>
      <c r="AX150" s="419"/>
      <c r="AY150" s="419"/>
      <c r="AZ150" s="419"/>
      <c r="BA150" s="419"/>
      <c r="BB150" s="419"/>
      <c r="BC150" s="419"/>
      <c r="BD150" s="419"/>
      <c r="BE150" s="419"/>
      <c r="BF150" s="419"/>
      <c r="BG150" s="419"/>
      <c r="BH150" s="419"/>
      <c r="BI150" s="419"/>
      <c r="BJ150" s="419"/>
      <c r="BK150" s="419"/>
      <c r="BL150" s="419"/>
      <c r="BM150" s="419"/>
      <c r="BN150" s="419"/>
      <c r="BO150" s="419"/>
      <c r="BP150" s="419"/>
      <c r="BQ150" s="419"/>
      <c r="BR150" s="419"/>
      <c r="BS150" s="419"/>
      <c r="BT150" s="419"/>
      <c r="BU150" s="419"/>
      <c r="BV150" s="419"/>
      <c r="BW150" s="419"/>
      <c r="BX150" s="419"/>
      <c r="BY150" s="419"/>
      <c r="BZ150" s="419"/>
      <c r="CA150" s="419"/>
      <c r="CB150" s="419"/>
      <c r="CC150" s="419"/>
      <c r="CD150" s="419"/>
      <c r="CE150" s="419"/>
      <c r="CF150" s="419"/>
      <c r="CG150" s="419"/>
      <c r="CH150" s="419"/>
      <c r="CI150" s="419"/>
      <c r="CJ150" s="419"/>
      <c r="CK150" s="419"/>
      <c r="CL150" s="419"/>
      <c r="CM150" s="419"/>
      <c r="CN150" s="419"/>
      <c r="CO150" s="419"/>
      <c r="CP150" s="419"/>
      <c r="CQ150" s="419"/>
      <c r="CR150" s="419"/>
      <c r="CS150" s="419"/>
      <c r="CT150" s="419"/>
      <c r="CU150" s="419"/>
      <c r="CV150" s="419"/>
      <c r="CW150" s="419"/>
      <c r="CX150" s="419"/>
      <c r="CY150" s="419"/>
      <c r="CZ150" s="419"/>
      <c r="DA150" s="419"/>
      <c r="DB150" s="419"/>
      <c r="DC150" s="419"/>
      <c r="DD150" s="419"/>
      <c r="DE150" s="419"/>
      <c r="DF150" s="419"/>
      <c r="DG150" s="419"/>
      <c r="DH150" s="419"/>
      <c r="DI150" s="419"/>
      <c r="DJ150" s="419"/>
      <c r="DK150" s="419"/>
    </row>
    <row r="151" spans="1:115" s="420" customFormat="1" ht="15" hidden="1">
      <c r="A151" s="424"/>
      <c r="B151" s="423"/>
      <c r="C151" s="418"/>
      <c r="D151" s="419"/>
      <c r="E151" s="419"/>
      <c r="F151" s="419"/>
      <c r="G151" s="419"/>
      <c r="H151" s="419"/>
      <c r="I151" s="419"/>
      <c r="J151" s="419"/>
      <c r="K151" s="419"/>
      <c r="L151" s="419"/>
      <c r="M151" s="419"/>
      <c r="N151" s="419"/>
      <c r="O151" s="419"/>
      <c r="P151" s="419"/>
      <c r="Q151" s="419"/>
      <c r="R151" s="419"/>
      <c r="S151" s="419"/>
      <c r="T151" s="419"/>
      <c r="U151" s="419"/>
      <c r="V151" s="419"/>
      <c r="W151" s="419"/>
      <c r="X151" s="419"/>
      <c r="Y151" s="419"/>
      <c r="Z151" s="419"/>
      <c r="AA151" s="419"/>
      <c r="AB151" s="419"/>
      <c r="AC151" s="419"/>
      <c r="AD151" s="419"/>
      <c r="AE151" s="419"/>
      <c r="AF151" s="419"/>
      <c r="AG151" s="419"/>
      <c r="AH151" s="419"/>
      <c r="AI151" s="419"/>
      <c r="AJ151" s="419"/>
      <c r="AK151" s="419"/>
      <c r="AL151" s="419"/>
      <c r="AM151" s="419"/>
      <c r="AN151" s="419"/>
      <c r="AO151" s="419"/>
      <c r="AP151" s="419"/>
      <c r="AQ151" s="419"/>
      <c r="AR151" s="419"/>
      <c r="AS151" s="419"/>
      <c r="AT151" s="419"/>
      <c r="AU151" s="419"/>
      <c r="AV151" s="419"/>
      <c r="AW151" s="419"/>
      <c r="AX151" s="419"/>
      <c r="AY151" s="419"/>
      <c r="AZ151" s="419"/>
      <c r="BA151" s="419"/>
      <c r="BB151" s="419"/>
      <c r="BC151" s="419"/>
      <c r="BD151" s="419"/>
      <c r="BE151" s="419"/>
      <c r="BF151" s="419"/>
      <c r="BG151" s="419"/>
      <c r="BH151" s="419"/>
      <c r="BI151" s="419"/>
      <c r="BJ151" s="419"/>
      <c r="BK151" s="419"/>
      <c r="BL151" s="419"/>
      <c r="BM151" s="419"/>
      <c r="BN151" s="419"/>
      <c r="BO151" s="419"/>
      <c r="BP151" s="419"/>
      <c r="BQ151" s="419"/>
      <c r="BR151" s="419"/>
      <c r="BS151" s="419"/>
      <c r="BT151" s="419"/>
      <c r="BU151" s="419"/>
      <c r="BV151" s="419"/>
      <c r="BW151" s="419"/>
      <c r="BX151" s="419"/>
      <c r="BY151" s="419"/>
      <c r="BZ151" s="419"/>
      <c r="CA151" s="419"/>
      <c r="CB151" s="419"/>
      <c r="CC151" s="419"/>
      <c r="CD151" s="419"/>
      <c r="CE151" s="419"/>
      <c r="CF151" s="419"/>
      <c r="CG151" s="419"/>
      <c r="CH151" s="419"/>
      <c r="CI151" s="419"/>
      <c r="CJ151" s="419"/>
      <c r="CK151" s="419"/>
      <c r="CL151" s="419"/>
      <c r="CM151" s="419"/>
      <c r="CN151" s="419"/>
      <c r="CO151" s="419"/>
      <c r="CP151" s="419"/>
      <c r="CQ151" s="419"/>
      <c r="CR151" s="419"/>
      <c r="CS151" s="419"/>
      <c r="CT151" s="419"/>
      <c r="CU151" s="419"/>
      <c r="CV151" s="419"/>
      <c r="CW151" s="419"/>
      <c r="CX151" s="419"/>
      <c r="CY151" s="419"/>
      <c r="CZ151" s="419"/>
      <c r="DA151" s="419"/>
      <c r="DB151" s="419"/>
      <c r="DC151" s="419"/>
      <c r="DD151" s="419"/>
      <c r="DE151" s="419"/>
      <c r="DF151" s="419"/>
      <c r="DG151" s="419"/>
      <c r="DH151" s="419"/>
      <c r="DI151" s="419"/>
      <c r="DJ151" s="419"/>
      <c r="DK151" s="419"/>
    </row>
    <row r="152" spans="1:115" s="420" customFormat="1" ht="15" hidden="1">
      <c r="A152" s="423"/>
      <c r="B152" s="423"/>
      <c r="C152" s="418"/>
      <c r="D152" s="419"/>
      <c r="E152" s="419"/>
      <c r="F152" s="419"/>
      <c r="G152" s="419"/>
      <c r="H152" s="419"/>
      <c r="I152" s="419"/>
      <c r="J152" s="419"/>
      <c r="K152" s="419"/>
      <c r="L152" s="419"/>
      <c r="M152" s="419"/>
      <c r="N152" s="419"/>
      <c r="O152" s="419"/>
      <c r="P152" s="419"/>
      <c r="Q152" s="419"/>
      <c r="R152" s="419"/>
      <c r="S152" s="419"/>
      <c r="T152" s="419"/>
      <c r="U152" s="419"/>
      <c r="V152" s="419"/>
      <c r="W152" s="419"/>
      <c r="X152" s="419"/>
      <c r="Y152" s="419"/>
      <c r="Z152" s="419"/>
      <c r="AA152" s="419"/>
      <c r="AB152" s="419"/>
      <c r="AC152" s="419"/>
      <c r="AD152" s="419"/>
      <c r="AE152" s="419"/>
      <c r="AF152" s="419"/>
      <c r="AG152" s="419"/>
      <c r="AH152" s="419"/>
      <c r="AI152" s="419"/>
      <c r="AJ152" s="419"/>
      <c r="AK152" s="419"/>
      <c r="AL152" s="419"/>
      <c r="AM152" s="419"/>
      <c r="AN152" s="419"/>
      <c r="AO152" s="419"/>
      <c r="AP152" s="419"/>
      <c r="AQ152" s="419"/>
      <c r="AR152" s="419"/>
      <c r="AS152" s="419"/>
      <c r="AT152" s="419"/>
      <c r="AU152" s="419"/>
      <c r="AV152" s="419"/>
      <c r="AW152" s="419"/>
      <c r="AX152" s="419"/>
      <c r="AY152" s="419"/>
      <c r="AZ152" s="419"/>
      <c r="BA152" s="419"/>
      <c r="BB152" s="419"/>
      <c r="BC152" s="419"/>
      <c r="BD152" s="419"/>
      <c r="BE152" s="419"/>
      <c r="BF152" s="419"/>
      <c r="BG152" s="419"/>
      <c r="BH152" s="419"/>
      <c r="BI152" s="419"/>
      <c r="BJ152" s="419"/>
      <c r="BK152" s="419"/>
      <c r="BL152" s="419"/>
      <c r="BM152" s="419"/>
      <c r="BN152" s="419"/>
      <c r="BO152" s="419"/>
      <c r="BP152" s="419"/>
      <c r="BQ152" s="419"/>
      <c r="BR152" s="419"/>
      <c r="BS152" s="419"/>
      <c r="BT152" s="419"/>
      <c r="BU152" s="419"/>
      <c r="BV152" s="419"/>
      <c r="BW152" s="419"/>
      <c r="BX152" s="419"/>
      <c r="BY152" s="419"/>
      <c r="BZ152" s="419"/>
      <c r="CA152" s="419"/>
      <c r="CB152" s="419"/>
      <c r="CC152" s="419"/>
      <c r="CD152" s="419"/>
      <c r="CE152" s="419"/>
      <c r="CF152" s="419"/>
      <c r="CG152" s="419"/>
      <c r="CH152" s="419"/>
      <c r="CI152" s="419"/>
      <c r="CJ152" s="419"/>
      <c r="CK152" s="419"/>
      <c r="CL152" s="419"/>
      <c r="CM152" s="419"/>
      <c r="CN152" s="419"/>
      <c r="CO152" s="419"/>
      <c r="CP152" s="419"/>
      <c r="CQ152" s="419"/>
      <c r="CR152" s="419"/>
      <c r="CS152" s="419"/>
      <c r="CT152" s="419"/>
      <c r="CU152" s="419"/>
      <c r="CV152" s="419"/>
      <c r="CW152" s="419"/>
      <c r="CX152" s="419"/>
      <c r="CY152" s="419"/>
      <c r="CZ152" s="419"/>
      <c r="DA152" s="419"/>
      <c r="DB152" s="419"/>
      <c r="DC152" s="419"/>
      <c r="DD152" s="419"/>
      <c r="DE152" s="419"/>
      <c r="DF152" s="419"/>
      <c r="DG152" s="419"/>
      <c r="DH152" s="419"/>
      <c r="DI152" s="419"/>
      <c r="DJ152" s="419"/>
      <c r="DK152" s="419"/>
    </row>
    <row r="153" spans="1:115" s="420" customFormat="1" ht="15" hidden="1">
      <c r="A153" s="423"/>
      <c r="B153" s="423"/>
      <c r="C153" s="418"/>
      <c r="D153" s="419"/>
      <c r="E153" s="419"/>
      <c r="F153" s="419"/>
      <c r="G153" s="419"/>
      <c r="H153" s="419"/>
      <c r="I153" s="419"/>
      <c r="J153" s="419"/>
      <c r="K153" s="419"/>
      <c r="L153" s="419"/>
      <c r="M153" s="419"/>
      <c r="N153" s="419"/>
      <c r="O153" s="419"/>
      <c r="P153" s="419"/>
      <c r="Q153" s="419"/>
      <c r="R153" s="419"/>
      <c r="S153" s="419"/>
      <c r="T153" s="419"/>
      <c r="U153" s="419"/>
      <c r="V153" s="419"/>
      <c r="W153" s="419"/>
      <c r="X153" s="419"/>
      <c r="Y153" s="419"/>
      <c r="Z153" s="419"/>
      <c r="AA153" s="419"/>
      <c r="AB153" s="419"/>
      <c r="AC153" s="419"/>
      <c r="AD153" s="419"/>
      <c r="AE153" s="419"/>
      <c r="AF153" s="419"/>
      <c r="AG153" s="419"/>
      <c r="AH153" s="419"/>
      <c r="AI153" s="419"/>
      <c r="AJ153" s="419"/>
      <c r="AK153" s="419"/>
      <c r="AL153" s="419"/>
      <c r="AM153" s="419"/>
      <c r="AN153" s="419"/>
      <c r="AO153" s="419"/>
      <c r="AP153" s="419"/>
      <c r="AQ153" s="419"/>
      <c r="AR153" s="419"/>
      <c r="AS153" s="419"/>
      <c r="AT153" s="419"/>
      <c r="AU153" s="419"/>
      <c r="AV153" s="419"/>
      <c r="AW153" s="419"/>
      <c r="AX153" s="419"/>
      <c r="AY153" s="419"/>
      <c r="AZ153" s="419"/>
      <c r="BA153" s="419"/>
      <c r="BB153" s="419"/>
      <c r="BC153" s="419"/>
      <c r="BD153" s="419"/>
      <c r="BE153" s="419"/>
      <c r="BF153" s="419"/>
      <c r="BG153" s="419"/>
      <c r="BH153" s="419"/>
      <c r="BI153" s="419"/>
      <c r="BJ153" s="419"/>
      <c r="BK153" s="419"/>
      <c r="BL153" s="419"/>
      <c r="BM153" s="419"/>
      <c r="BN153" s="419"/>
      <c r="BO153" s="419"/>
      <c r="BP153" s="419"/>
      <c r="BQ153" s="419"/>
      <c r="BR153" s="419"/>
      <c r="BS153" s="419"/>
      <c r="BT153" s="419"/>
      <c r="BU153" s="419"/>
      <c r="BV153" s="419"/>
      <c r="BW153" s="419"/>
      <c r="BX153" s="419"/>
      <c r="BY153" s="419"/>
      <c r="BZ153" s="419"/>
      <c r="CA153" s="419"/>
      <c r="CB153" s="419"/>
      <c r="CC153" s="419"/>
      <c r="CD153" s="419"/>
      <c r="CE153" s="419"/>
      <c r="CF153" s="419"/>
      <c r="CG153" s="419"/>
      <c r="CH153" s="419"/>
      <c r="CI153" s="419"/>
      <c r="CJ153" s="419"/>
      <c r="CK153" s="419"/>
      <c r="CL153" s="419"/>
      <c r="CM153" s="419"/>
      <c r="CN153" s="419"/>
      <c r="CO153" s="419"/>
      <c r="CP153" s="419"/>
      <c r="CQ153" s="419"/>
      <c r="CR153" s="419"/>
      <c r="CS153" s="419"/>
      <c r="CT153" s="419"/>
      <c r="CU153" s="419"/>
      <c r="CV153" s="419"/>
      <c r="CW153" s="419"/>
      <c r="CX153" s="419"/>
      <c r="CY153" s="419"/>
      <c r="CZ153" s="419"/>
      <c r="DA153" s="419"/>
      <c r="DB153" s="419"/>
      <c r="DC153" s="419"/>
      <c r="DD153" s="419"/>
      <c r="DE153" s="419"/>
      <c r="DF153" s="419"/>
      <c r="DG153" s="419"/>
      <c r="DH153" s="419"/>
      <c r="DI153" s="419"/>
      <c r="DJ153" s="419"/>
      <c r="DK153" s="419"/>
    </row>
    <row r="154" spans="1:115" s="420" customFormat="1" ht="15" hidden="1">
      <c r="A154" s="423"/>
      <c r="B154" s="423"/>
      <c r="C154" s="418"/>
      <c r="D154" s="419"/>
      <c r="E154" s="419"/>
      <c r="F154" s="419"/>
      <c r="G154" s="419"/>
      <c r="H154" s="419"/>
      <c r="I154" s="419"/>
      <c r="J154" s="419"/>
      <c r="K154" s="419"/>
      <c r="L154" s="419"/>
      <c r="M154" s="419"/>
      <c r="N154" s="419"/>
      <c r="O154" s="419"/>
      <c r="P154" s="419"/>
      <c r="Q154" s="419"/>
      <c r="R154" s="419"/>
      <c r="S154" s="419"/>
      <c r="T154" s="419"/>
      <c r="U154" s="419"/>
      <c r="V154" s="419"/>
      <c r="W154" s="419"/>
      <c r="X154" s="419"/>
      <c r="Y154" s="419"/>
      <c r="Z154" s="419"/>
      <c r="AA154" s="419"/>
      <c r="AB154" s="419"/>
      <c r="AC154" s="419"/>
      <c r="AD154" s="419"/>
      <c r="AE154" s="419"/>
      <c r="AF154" s="419"/>
      <c r="AG154" s="419"/>
      <c r="AH154" s="419"/>
      <c r="AI154" s="419"/>
      <c r="AJ154" s="419"/>
      <c r="AK154" s="419"/>
      <c r="AL154" s="419"/>
      <c r="AM154" s="419"/>
      <c r="AN154" s="419"/>
      <c r="AO154" s="419"/>
      <c r="AP154" s="419"/>
      <c r="AQ154" s="419"/>
      <c r="AR154" s="419"/>
      <c r="AS154" s="419"/>
      <c r="AT154" s="419"/>
      <c r="AU154" s="419"/>
      <c r="AV154" s="419"/>
      <c r="AW154" s="419"/>
      <c r="AX154" s="419"/>
      <c r="AY154" s="419"/>
      <c r="AZ154" s="419"/>
      <c r="BA154" s="419"/>
      <c r="BB154" s="419"/>
      <c r="BC154" s="419"/>
      <c r="BD154" s="419"/>
      <c r="BE154" s="419"/>
      <c r="BF154" s="419"/>
      <c r="BG154" s="419"/>
      <c r="BH154" s="419"/>
      <c r="BI154" s="419"/>
      <c r="BJ154" s="419"/>
      <c r="BK154" s="419"/>
      <c r="BL154" s="419"/>
      <c r="BM154" s="419"/>
      <c r="BN154" s="419"/>
      <c r="BO154" s="419"/>
      <c r="BP154" s="419"/>
      <c r="BQ154" s="419"/>
      <c r="BR154" s="419"/>
      <c r="BS154" s="419"/>
      <c r="BT154" s="419"/>
      <c r="BU154" s="419"/>
      <c r="BV154" s="419"/>
      <c r="BW154" s="419"/>
      <c r="BX154" s="419"/>
      <c r="BY154" s="419"/>
      <c r="BZ154" s="419"/>
      <c r="CA154" s="419"/>
      <c r="CB154" s="419"/>
      <c r="CC154" s="419"/>
      <c r="CD154" s="419"/>
      <c r="CE154" s="419"/>
      <c r="CF154" s="419"/>
      <c r="CG154" s="419"/>
      <c r="CH154" s="419"/>
      <c r="CI154" s="419"/>
      <c r="CJ154" s="419"/>
      <c r="CK154" s="419"/>
      <c r="CL154" s="419"/>
      <c r="CM154" s="419"/>
      <c r="CN154" s="419"/>
      <c r="CO154" s="419"/>
      <c r="CP154" s="419"/>
      <c r="CQ154" s="419"/>
      <c r="CR154" s="419"/>
      <c r="CS154" s="419"/>
      <c r="CT154" s="419"/>
      <c r="CU154" s="419"/>
      <c r="CV154" s="419"/>
      <c r="CW154" s="419"/>
      <c r="CX154" s="419"/>
      <c r="CY154" s="419"/>
      <c r="CZ154" s="419"/>
      <c r="DA154" s="419"/>
      <c r="DB154" s="419"/>
      <c r="DC154" s="419"/>
      <c r="DD154" s="419"/>
      <c r="DE154" s="419"/>
      <c r="DF154" s="419"/>
      <c r="DG154" s="419"/>
      <c r="DH154" s="419"/>
      <c r="DI154" s="419"/>
      <c r="DJ154" s="419"/>
      <c r="DK154" s="419"/>
    </row>
    <row r="155" spans="1:115" s="420" customFormat="1" ht="15" hidden="1">
      <c r="A155" s="423"/>
      <c r="B155" s="423"/>
      <c r="C155" s="418"/>
      <c r="D155" s="419"/>
      <c r="E155" s="419"/>
      <c r="F155" s="419"/>
      <c r="G155" s="419"/>
      <c r="H155" s="419"/>
      <c r="I155" s="419"/>
      <c r="J155" s="419"/>
      <c r="K155" s="419"/>
      <c r="L155" s="419"/>
      <c r="M155" s="419"/>
      <c r="N155" s="419"/>
      <c r="O155" s="419"/>
      <c r="P155" s="419"/>
      <c r="Q155" s="419"/>
      <c r="R155" s="419"/>
      <c r="S155" s="419"/>
      <c r="T155" s="419"/>
      <c r="U155" s="419"/>
      <c r="V155" s="419"/>
      <c r="W155" s="419"/>
      <c r="X155" s="419"/>
      <c r="Y155" s="419"/>
      <c r="Z155" s="419"/>
      <c r="AA155" s="419"/>
      <c r="AB155" s="419"/>
      <c r="AC155" s="419"/>
      <c r="AD155" s="419"/>
      <c r="AE155" s="419"/>
      <c r="AF155" s="419"/>
      <c r="AG155" s="419"/>
      <c r="AH155" s="419"/>
      <c r="AI155" s="419"/>
      <c r="AJ155" s="419"/>
      <c r="AK155" s="419"/>
      <c r="AL155" s="419"/>
      <c r="AM155" s="419"/>
      <c r="AN155" s="419"/>
      <c r="AO155" s="419"/>
      <c r="AP155" s="419"/>
      <c r="AQ155" s="419"/>
      <c r="AR155" s="419"/>
      <c r="AS155" s="419"/>
      <c r="AT155" s="419"/>
      <c r="AU155" s="419"/>
      <c r="AV155" s="419"/>
      <c r="AW155" s="419"/>
      <c r="AX155" s="419"/>
      <c r="AY155" s="419"/>
      <c r="AZ155" s="419"/>
      <c r="BA155" s="419"/>
      <c r="BB155" s="419"/>
      <c r="BC155" s="419"/>
      <c r="BD155" s="419"/>
      <c r="BE155" s="419"/>
      <c r="BF155" s="419"/>
      <c r="BG155" s="419"/>
      <c r="BH155" s="419"/>
      <c r="BI155" s="419"/>
      <c r="BJ155" s="419"/>
      <c r="BK155" s="419"/>
      <c r="BL155" s="419"/>
      <c r="BM155" s="419"/>
      <c r="BN155" s="419"/>
      <c r="BO155" s="419"/>
      <c r="BP155" s="419"/>
      <c r="BQ155" s="419"/>
      <c r="BR155" s="419"/>
      <c r="BS155" s="419"/>
      <c r="BT155" s="419"/>
      <c r="BU155" s="419"/>
      <c r="BV155" s="419"/>
      <c r="BW155" s="419"/>
      <c r="BX155" s="419"/>
      <c r="BY155" s="419"/>
      <c r="BZ155" s="419"/>
      <c r="CA155" s="419"/>
      <c r="CB155" s="419"/>
      <c r="CC155" s="419"/>
      <c r="CD155" s="419"/>
      <c r="CE155" s="419"/>
      <c r="CF155" s="419"/>
      <c r="CG155" s="419"/>
      <c r="CH155" s="419"/>
      <c r="CI155" s="419"/>
      <c r="CJ155" s="419"/>
      <c r="CK155" s="419"/>
      <c r="CL155" s="419"/>
      <c r="CM155" s="419"/>
      <c r="CN155" s="419"/>
      <c r="CO155" s="419"/>
      <c r="CP155" s="419"/>
      <c r="CQ155" s="419"/>
      <c r="CR155" s="419"/>
      <c r="CS155" s="419"/>
      <c r="CT155" s="419"/>
      <c r="CU155" s="419"/>
      <c r="CV155" s="419"/>
      <c r="CW155" s="419"/>
      <c r="CX155" s="419"/>
      <c r="CY155" s="419"/>
      <c r="CZ155" s="419"/>
      <c r="DA155" s="419"/>
      <c r="DB155" s="419"/>
      <c r="DC155" s="419"/>
      <c r="DD155" s="419"/>
      <c r="DE155" s="419"/>
      <c r="DF155" s="419"/>
      <c r="DG155" s="419"/>
      <c r="DH155" s="419"/>
      <c r="DI155" s="419"/>
      <c r="DJ155" s="419"/>
      <c r="DK155" s="419"/>
    </row>
    <row r="156" spans="1:115" s="420" customFormat="1" ht="15" hidden="1">
      <c r="A156" s="423"/>
      <c r="B156" s="423"/>
      <c r="C156" s="418"/>
      <c r="D156" s="419"/>
      <c r="E156" s="419"/>
      <c r="F156" s="419"/>
      <c r="G156" s="419"/>
      <c r="H156" s="419"/>
      <c r="I156" s="419"/>
      <c r="J156" s="419"/>
      <c r="K156" s="419"/>
      <c r="L156" s="419"/>
      <c r="M156" s="419"/>
      <c r="N156" s="419"/>
      <c r="O156" s="419"/>
      <c r="P156" s="419"/>
      <c r="Q156" s="419"/>
      <c r="R156" s="419"/>
      <c r="S156" s="419"/>
      <c r="T156" s="419"/>
      <c r="U156" s="419"/>
      <c r="V156" s="419"/>
      <c r="W156" s="419"/>
      <c r="X156" s="419"/>
      <c r="Y156" s="419"/>
      <c r="Z156" s="419"/>
      <c r="AA156" s="419"/>
      <c r="AB156" s="419"/>
      <c r="AC156" s="419"/>
      <c r="AD156" s="419"/>
      <c r="AE156" s="419"/>
      <c r="AF156" s="419"/>
      <c r="AG156" s="419"/>
      <c r="AH156" s="419"/>
      <c r="AI156" s="419"/>
      <c r="AJ156" s="419"/>
      <c r="AK156" s="419"/>
      <c r="AL156" s="419"/>
      <c r="AM156" s="419"/>
      <c r="AN156" s="419"/>
      <c r="AO156" s="419"/>
      <c r="AP156" s="419"/>
      <c r="AQ156" s="419"/>
      <c r="AR156" s="419"/>
      <c r="AS156" s="419"/>
      <c r="AT156" s="419"/>
      <c r="AU156" s="419"/>
      <c r="AV156" s="419"/>
      <c r="AW156" s="419"/>
      <c r="AX156" s="419"/>
      <c r="AY156" s="419"/>
      <c r="AZ156" s="419"/>
      <c r="BA156" s="419"/>
      <c r="BB156" s="419"/>
      <c r="BC156" s="419"/>
      <c r="BD156" s="419"/>
      <c r="BE156" s="419"/>
      <c r="BF156" s="419"/>
      <c r="BG156" s="419"/>
      <c r="BH156" s="419"/>
      <c r="BI156" s="419"/>
      <c r="BJ156" s="419"/>
      <c r="BK156" s="419"/>
      <c r="BL156" s="419"/>
      <c r="BM156" s="419"/>
      <c r="BN156" s="419"/>
      <c r="BO156" s="419"/>
      <c r="BP156" s="419"/>
      <c r="BQ156" s="419"/>
      <c r="BR156" s="419"/>
      <c r="BS156" s="419"/>
      <c r="BT156" s="419"/>
      <c r="BU156" s="419"/>
      <c r="BV156" s="419"/>
      <c r="BW156" s="419"/>
      <c r="BX156" s="419"/>
      <c r="BY156" s="419"/>
      <c r="BZ156" s="419"/>
      <c r="CA156" s="419"/>
      <c r="CB156" s="419"/>
      <c r="CC156" s="419"/>
      <c r="CD156" s="419"/>
      <c r="CE156" s="419"/>
      <c r="CF156" s="419"/>
      <c r="CG156" s="419"/>
      <c r="CH156" s="419"/>
      <c r="CI156" s="419"/>
      <c r="CJ156" s="419"/>
      <c r="CK156" s="419"/>
      <c r="CL156" s="419"/>
      <c r="CM156" s="419"/>
      <c r="CN156" s="419"/>
      <c r="CO156" s="419"/>
      <c r="CP156" s="419"/>
      <c r="CQ156" s="419"/>
      <c r="CR156" s="419"/>
      <c r="CS156" s="419"/>
      <c r="CT156" s="419"/>
      <c r="CU156" s="419"/>
      <c r="CV156" s="419"/>
      <c r="CW156" s="419"/>
      <c r="CX156" s="419"/>
      <c r="CY156" s="419"/>
      <c r="CZ156" s="419"/>
      <c r="DA156" s="419"/>
      <c r="DB156" s="419"/>
      <c r="DC156" s="419"/>
      <c r="DD156" s="419"/>
      <c r="DE156" s="419"/>
      <c r="DF156" s="419"/>
      <c r="DG156" s="419"/>
      <c r="DH156" s="419"/>
      <c r="DI156" s="419"/>
      <c r="DJ156" s="419"/>
      <c r="DK156" s="419"/>
    </row>
    <row r="157" spans="1:115" s="420" customFormat="1" ht="15" hidden="1">
      <c r="A157" s="423"/>
      <c r="B157" s="423"/>
      <c r="C157" s="418"/>
      <c r="D157" s="419"/>
      <c r="E157" s="419"/>
      <c r="F157" s="419"/>
      <c r="G157" s="419"/>
      <c r="H157" s="419"/>
      <c r="I157" s="419"/>
      <c r="J157" s="419"/>
      <c r="K157" s="419"/>
      <c r="L157" s="419"/>
      <c r="M157" s="419"/>
      <c r="N157" s="419"/>
      <c r="O157" s="419"/>
      <c r="P157" s="419"/>
      <c r="Q157" s="419"/>
      <c r="R157" s="419"/>
      <c r="S157" s="419"/>
      <c r="T157" s="419"/>
      <c r="U157" s="419"/>
      <c r="V157" s="419"/>
      <c r="W157" s="419"/>
      <c r="X157" s="419"/>
      <c r="Y157" s="419"/>
      <c r="Z157" s="419"/>
      <c r="AA157" s="419"/>
      <c r="AB157" s="419"/>
      <c r="AC157" s="419"/>
      <c r="AD157" s="419"/>
      <c r="AE157" s="419"/>
      <c r="AF157" s="419"/>
      <c r="AG157" s="419"/>
      <c r="AH157" s="419"/>
      <c r="AI157" s="419"/>
      <c r="AJ157" s="419"/>
      <c r="AK157" s="419"/>
      <c r="AL157" s="419"/>
      <c r="AM157" s="419"/>
      <c r="AN157" s="419"/>
      <c r="AO157" s="419"/>
      <c r="AP157" s="419"/>
      <c r="AQ157" s="419"/>
      <c r="AR157" s="419"/>
      <c r="AS157" s="419"/>
      <c r="AT157" s="419"/>
      <c r="AU157" s="419"/>
      <c r="AV157" s="419"/>
      <c r="AW157" s="419"/>
      <c r="AX157" s="419"/>
      <c r="AY157" s="419"/>
      <c r="AZ157" s="419"/>
      <c r="BA157" s="419"/>
      <c r="BB157" s="419"/>
      <c r="BC157" s="419"/>
      <c r="BD157" s="419"/>
      <c r="BE157" s="419"/>
      <c r="BF157" s="419"/>
      <c r="BG157" s="419"/>
      <c r="BH157" s="419"/>
      <c r="BI157" s="419"/>
      <c r="BJ157" s="419"/>
      <c r="BK157" s="419"/>
      <c r="BL157" s="419"/>
      <c r="BM157" s="419"/>
      <c r="BN157" s="419"/>
      <c r="BO157" s="419"/>
      <c r="BP157" s="419"/>
      <c r="BQ157" s="419"/>
      <c r="BR157" s="419"/>
      <c r="BS157" s="419"/>
      <c r="BT157" s="419"/>
      <c r="BU157" s="419"/>
      <c r="BV157" s="419"/>
      <c r="BW157" s="419"/>
      <c r="BX157" s="419"/>
      <c r="BY157" s="419"/>
      <c r="BZ157" s="419"/>
      <c r="CA157" s="419"/>
      <c r="CB157" s="419"/>
      <c r="CC157" s="419"/>
      <c r="CD157" s="419"/>
      <c r="CE157" s="419"/>
      <c r="CF157" s="419"/>
      <c r="CG157" s="419"/>
      <c r="CH157" s="419"/>
      <c r="CI157" s="419"/>
      <c r="CJ157" s="419"/>
      <c r="CK157" s="419"/>
      <c r="CL157" s="419"/>
      <c r="CM157" s="419"/>
      <c r="CN157" s="419"/>
      <c r="CO157" s="419"/>
      <c r="CP157" s="419"/>
      <c r="CQ157" s="419"/>
      <c r="CR157" s="419"/>
      <c r="CS157" s="419"/>
      <c r="CT157" s="419"/>
      <c r="CU157" s="419"/>
      <c r="CV157" s="419"/>
      <c r="CW157" s="419"/>
      <c r="CX157" s="419"/>
      <c r="CY157" s="419"/>
      <c r="CZ157" s="419"/>
      <c r="DA157" s="419"/>
      <c r="DB157" s="419"/>
      <c r="DC157" s="419"/>
      <c r="DD157" s="419"/>
      <c r="DE157" s="419"/>
      <c r="DF157" s="419"/>
      <c r="DG157" s="419"/>
      <c r="DH157" s="419"/>
      <c r="DI157" s="419"/>
      <c r="DJ157" s="419"/>
      <c r="DK157" s="419"/>
    </row>
    <row r="158" spans="1:115" s="420" customFormat="1" ht="15" hidden="1">
      <c r="A158" s="423"/>
      <c r="B158" s="423"/>
      <c r="C158" s="418"/>
      <c r="D158" s="419"/>
      <c r="E158" s="419"/>
      <c r="F158" s="419"/>
      <c r="G158" s="419"/>
      <c r="H158" s="419"/>
      <c r="I158" s="419"/>
      <c r="J158" s="419"/>
      <c r="K158" s="419"/>
      <c r="L158" s="419"/>
      <c r="M158" s="419"/>
      <c r="N158" s="419"/>
      <c r="O158" s="419"/>
      <c r="P158" s="419"/>
      <c r="Q158" s="419"/>
      <c r="R158" s="419"/>
      <c r="S158" s="419"/>
      <c r="T158" s="419"/>
      <c r="U158" s="419"/>
      <c r="V158" s="419"/>
      <c r="W158" s="419"/>
      <c r="X158" s="419"/>
      <c r="Y158" s="419"/>
      <c r="Z158" s="419"/>
      <c r="AA158" s="419"/>
      <c r="AB158" s="419"/>
      <c r="AC158" s="419"/>
      <c r="AD158" s="419"/>
      <c r="AE158" s="419"/>
      <c r="AF158" s="419"/>
      <c r="AG158" s="419"/>
      <c r="AH158" s="419"/>
      <c r="AI158" s="419"/>
      <c r="AJ158" s="419"/>
      <c r="AK158" s="419"/>
      <c r="AL158" s="419"/>
      <c r="AM158" s="419"/>
      <c r="AN158" s="419"/>
      <c r="AO158" s="419"/>
      <c r="AP158" s="419"/>
      <c r="AQ158" s="419"/>
      <c r="AR158" s="419"/>
      <c r="AS158" s="419"/>
      <c r="AT158" s="419"/>
      <c r="AU158" s="419"/>
      <c r="AV158" s="419"/>
      <c r="AW158" s="419"/>
      <c r="AX158" s="419"/>
      <c r="AY158" s="419"/>
      <c r="AZ158" s="419"/>
      <c r="BA158" s="419"/>
      <c r="BB158" s="419"/>
      <c r="BC158" s="419"/>
      <c r="BD158" s="419"/>
      <c r="BE158" s="419"/>
      <c r="BF158" s="419"/>
      <c r="BG158" s="419"/>
      <c r="BH158" s="419"/>
      <c r="BI158" s="419"/>
      <c r="BJ158" s="419"/>
      <c r="BK158" s="419"/>
      <c r="BL158" s="419"/>
      <c r="BM158" s="419"/>
      <c r="BN158" s="419"/>
      <c r="BO158" s="419"/>
      <c r="BP158" s="419"/>
      <c r="BQ158" s="419"/>
      <c r="BR158" s="419"/>
      <c r="BS158" s="419"/>
      <c r="BT158" s="419"/>
      <c r="BU158" s="419"/>
      <c r="BV158" s="419"/>
      <c r="BW158" s="419"/>
      <c r="BX158" s="419"/>
      <c r="BY158" s="419"/>
      <c r="BZ158" s="419"/>
      <c r="CA158" s="419"/>
      <c r="CB158" s="419"/>
      <c r="CC158" s="419"/>
      <c r="CD158" s="419"/>
      <c r="CE158" s="419"/>
      <c r="CF158" s="419"/>
      <c r="CG158" s="419"/>
      <c r="CH158" s="419"/>
      <c r="CI158" s="419"/>
      <c r="CJ158" s="419"/>
      <c r="CK158" s="419"/>
      <c r="CL158" s="419"/>
      <c r="CM158" s="419"/>
      <c r="CN158" s="419"/>
      <c r="CO158" s="419"/>
      <c r="CP158" s="419"/>
      <c r="CQ158" s="419"/>
      <c r="CR158" s="419"/>
      <c r="CS158" s="419"/>
      <c r="CT158" s="419"/>
      <c r="CU158" s="419"/>
      <c r="CV158" s="419"/>
      <c r="CW158" s="419"/>
      <c r="CX158" s="419"/>
      <c r="CY158" s="419"/>
      <c r="CZ158" s="419"/>
      <c r="DA158" s="419"/>
      <c r="DB158" s="419"/>
      <c r="DC158" s="419"/>
      <c r="DD158" s="419"/>
      <c r="DE158" s="419"/>
      <c r="DF158" s="419"/>
      <c r="DG158" s="419"/>
      <c r="DH158" s="419"/>
      <c r="DI158" s="419"/>
      <c r="DJ158" s="419"/>
      <c r="DK158" s="419"/>
    </row>
    <row r="159" spans="1:115" s="420" customFormat="1" ht="15" hidden="1">
      <c r="A159" s="423"/>
      <c r="B159" s="423"/>
      <c r="C159" s="418"/>
      <c r="D159" s="419"/>
      <c r="E159" s="419"/>
      <c r="F159" s="419"/>
      <c r="G159" s="419"/>
      <c r="H159" s="419"/>
      <c r="I159" s="419"/>
      <c r="J159" s="419"/>
      <c r="K159" s="419"/>
      <c r="L159" s="419"/>
      <c r="M159" s="419"/>
      <c r="N159" s="419"/>
      <c r="O159" s="419"/>
      <c r="P159" s="419"/>
      <c r="Q159" s="419"/>
      <c r="R159" s="419"/>
      <c r="S159" s="419"/>
      <c r="T159" s="419"/>
      <c r="U159" s="419"/>
      <c r="V159" s="419"/>
      <c r="W159" s="419"/>
      <c r="X159" s="419"/>
      <c r="Y159" s="419"/>
      <c r="Z159" s="419"/>
      <c r="AA159" s="419"/>
      <c r="AB159" s="419"/>
      <c r="AC159" s="419"/>
      <c r="AD159" s="419"/>
      <c r="AE159" s="419"/>
      <c r="AF159" s="419"/>
      <c r="AG159" s="419"/>
      <c r="AH159" s="419"/>
      <c r="AI159" s="419"/>
      <c r="AJ159" s="419"/>
      <c r="AK159" s="419"/>
      <c r="AL159" s="419"/>
      <c r="AM159" s="419"/>
      <c r="AN159" s="419"/>
      <c r="AO159" s="419"/>
      <c r="AP159" s="419"/>
      <c r="AQ159" s="419"/>
      <c r="AR159" s="419"/>
      <c r="AS159" s="419"/>
      <c r="AT159" s="419"/>
      <c r="AU159" s="419"/>
      <c r="AV159" s="419"/>
      <c r="AW159" s="419"/>
      <c r="AX159" s="419"/>
      <c r="AY159" s="419"/>
      <c r="AZ159" s="419"/>
      <c r="BA159" s="419"/>
      <c r="BB159" s="419"/>
      <c r="BC159" s="419"/>
      <c r="BD159" s="419"/>
      <c r="BE159" s="419"/>
      <c r="BF159" s="419"/>
      <c r="BG159" s="419"/>
      <c r="BH159" s="419"/>
      <c r="BI159" s="419"/>
      <c r="BJ159" s="419"/>
      <c r="BK159" s="419"/>
      <c r="BL159" s="419"/>
      <c r="BM159" s="419"/>
      <c r="BN159" s="419"/>
      <c r="BO159" s="419"/>
      <c r="BP159" s="419"/>
      <c r="BQ159" s="419"/>
      <c r="BR159" s="419"/>
      <c r="BS159" s="419"/>
      <c r="BT159" s="419"/>
      <c r="BU159" s="419"/>
      <c r="BV159" s="419"/>
      <c r="BW159" s="419"/>
      <c r="BX159" s="419"/>
      <c r="BY159" s="419"/>
      <c r="BZ159" s="419"/>
      <c r="CA159" s="419"/>
      <c r="CB159" s="419"/>
      <c r="CC159" s="419"/>
      <c r="CD159" s="419"/>
      <c r="CE159" s="419"/>
      <c r="CF159" s="419"/>
      <c r="CG159" s="419"/>
      <c r="CH159" s="419"/>
      <c r="CI159" s="419"/>
      <c r="CJ159" s="419"/>
      <c r="CK159" s="419"/>
      <c r="CL159" s="419"/>
      <c r="CM159" s="419"/>
      <c r="CN159" s="419"/>
      <c r="CO159" s="419"/>
      <c r="CP159" s="419"/>
      <c r="CQ159" s="419"/>
      <c r="CR159" s="419"/>
      <c r="CS159" s="419"/>
      <c r="CT159" s="419"/>
      <c r="CU159" s="419"/>
      <c r="CV159" s="419"/>
      <c r="CW159" s="419"/>
      <c r="CX159" s="419"/>
      <c r="CY159" s="419"/>
      <c r="CZ159" s="419"/>
      <c r="DA159" s="419"/>
      <c r="DB159" s="419"/>
      <c r="DC159" s="419"/>
      <c r="DD159" s="419"/>
      <c r="DE159" s="419"/>
      <c r="DF159" s="419"/>
      <c r="DG159" s="419"/>
      <c r="DH159" s="419"/>
      <c r="DI159" s="419"/>
      <c r="DJ159" s="419"/>
      <c r="DK159" s="419"/>
    </row>
    <row r="160" spans="1:115" s="420" customFormat="1" ht="15" hidden="1">
      <c r="A160" s="423"/>
      <c r="B160" s="423"/>
      <c r="C160" s="418"/>
      <c r="D160" s="419"/>
      <c r="E160" s="419"/>
      <c r="F160" s="419"/>
      <c r="G160" s="419"/>
      <c r="H160" s="419"/>
      <c r="I160" s="419"/>
      <c r="J160" s="419"/>
      <c r="K160" s="419"/>
      <c r="L160" s="419"/>
      <c r="M160" s="419"/>
      <c r="N160" s="419"/>
      <c r="O160" s="419"/>
      <c r="P160" s="419"/>
      <c r="Q160" s="419"/>
      <c r="R160" s="419"/>
      <c r="S160" s="419"/>
      <c r="T160" s="419"/>
      <c r="U160" s="419"/>
      <c r="V160" s="419"/>
      <c r="W160" s="419"/>
      <c r="X160" s="419"/>
      <c r="Y160" s="419"/>
      <c r="Z160" s="419"/>
      <c r="AA160" s="419"/>
      <c r="AB160" s="419"/>
      <c r="AC160" s="419"/>
      <c r="AD160" s="419"/>
      <c r="AE160" s="419"/>
      <c r="AF160" s="419"/>
      <c r="AG160" s="419"/>
      <c r="AH160" s="419"/>
      <c r="AI160" s="419"/>
      <c r="AJ160" s="419"/>
      <c r="AK160" s="419"/>
      <c r="AL160" s="419"/>
      <c r="AM160" s="419"/>
      <c r="AN160" s="419"/>
      <c r="AO160" s="419"/>
      <c r="AP160" s="419"/>
      <c r="AQ160" s="419"/>
      <c r="AR160" s="419"/>
      <c r="AS160" s="419"/>
      <c r="AT160" s="419"/>
      <c r="AU160" s="419"/>
      <c r="AV160" s="419"/>
      <c r="AW160" s="419"/>
      <c r="AX160" s="419"/>
      <c r="AY160" s="419"/>
      <c r="AZ160" s="419"/>
      <c r="BA160" s="419"/>
      <c r="BB160" s="419"/>
      <c r="BC160" s="419"/>
      <c r="BD160" s="419"/>
      <c r="BE160" s="419"/>
      <c r="BF160" s="419"/>
      <c r="BG160" s="419"/>
      <c r="BH160" s="419"/>
      <c r="BI160" s="419"/>
      <c r="BJ160" s="419"/>
      <c r="BK160" s="419"/>
      <c r="BL160" s="419"/>
      <c r="BM160" s="419"/>
      <c r="BN160" s="419"/>
      <c r="BO160" s="419"/>
      <c r="BP160" s="419"/>
      <c r="BQ160" s="419"/>
      <c r="BR160" s="419"/>
      <c r="BS160" s="419"/>
      <c r="BT160" s="419"/>
      <c r="BU160" s="419"/>
      <c r="BV160" s="419"/>
      <c r="BW160" s="419"/>
      <c r="BX160" s="419"/>
      <c r="BY160" s="419"/>
      <c r="BZ160" s="419"/>
      <c r="CA160" s="419"/>
      <c r="CB160" s="419"/>
      <c r="CC160" s="419"/>
      <c r="CD160" s="419"/>
      <c r="CE160" s="419"/>
      <c r="CF160" s="419"/>
      <c r="CG160" s="419"/>
      <c r="CH160" s="419"/>
      <c r="CI160" s="419"/>
      <c r="CJ160" s="419"/>
      <c r="CK160" s="419"/>
      <c r="CL160" s="419"/>
      <c r="CM160" s="419"/>
      <c r="CN160" s="419"/>
      <c r="CO160" s="419"/>
      <c r="CP160" s="419"/>
      <c r="CQ160" s="419"/>
      <c r="CR160" s="419"/>
      <c r="CS160" s="419"/>
      <c r="CT160" s="419"/>
      <c r="CU160" s="419"/>
      <c r="CV160" s="419"/>
      <c r="CW160" s="419"/>
      <c r="CX160" s="419"/>
      <c r="CY160" s="419"/>
      <c r="CZ160" s="419"/>
      <c r="DA160" s="419"/>
      <c r="DB160" s="419"/>
      <c r="DC160" s="419"/>
      <c r="DD160" s="419"/>
      <c r="DE160" s="419"/>
      <c r="DF160" s="419"/>
      <c r="DG160" s="419"/>
      <c r="DH160" s="419"/>
      <c r="DI160" s="419"/>
      <c r="DJ160" s="419"/>
      <c r="DK160" s="419"/>
    </row>
    <row r="161" spans="1:115" s="420" customFormat="1" ht="15" hidden="1">
      <c r="A161" s="423"/>
      <c r="B161" s="423"/>
      <c r="C161" s="418"/>
      <c r="D161" s="419"/>
      <c r="E161" s="419"/>
      <c r="F161" s="419"/>
      <c r="G161" s="419"/>
      <c r="H161" s="419"/>
      <c r="I161" s="419"/>
      <c r="J161" s="419"/>
      <c r="K161" s="419"/>
      <c r="L161" s="419"/>
      <c r="M161" s="419"/>
      <c r="N161" s="419"/>
      <c r="O161" s="419"/>
      <c r="P161" s="419"/>
      <c r="Q161" s="419"/>
      <c r="R161" s="419"/>
      <c r="S161" s="419"/>
      <c r="T161" s="419"/>
      <c r="U161" s="419"/>
      <c r="V161" s="419"/>
      <c r="W161" s="419"/>
      <c r="X161" s="419"/>
      <c r="Y161" s="419"/>
      <c r="Z161" s="419"/>
      <c r="AA161" s="419"/>
      <c r="AB161" s="419"/>
      <c r="AC161" s="419"/>
      <c r="AD161" s="419"/>
      <c r="AE161" s="419"/>
      <c r="AF161" s="419"/>
      <c r="AG161" s="419"/>
      <c r="AH161" s="419"/>
      <c r="AI161" s="419"/>
      <c r="AJ161" s="419"/>
      <c r="AK161" s="419"/>
      <c r="AL161" s="419"/>
      <c r="AM161" s="419"/>
      <c r="AN161" s="419"/>
      <c r="AO161" s="419"/>
      <c r="AP161" s="419"/>
      <c r="AQ161" s="419"/>
      <c r="AR161" s="419"/>
      <c r="AS161" s="419"/>
      <c r="AT161" s="419"/>
      <c r="AU161" s="419"/>
      <c r="AV161" s="419"/>
      <c r="AW161" s="419"/>
      <c r="AX161" s="419"/>
      <c r="AY161" s="419"/>
      <c r="AZ161" s="419"/>
      <c r="BA161" s="419"/>
      <c r="BB161" s="419"/>
      <c r="BC161" s="419"/>
      <c r="BD161" s="419"/>
      <c r="BE161" s="419"/>
      <c r="BF161" s="419"/>
      <c r="BG161" s="419"/>
      <c r="BH161" s="419"/>
      <c r="BI161" s="419"/>
      <c r="BJ161" s="419"/>
      <c r="BK161" s="419"/>
      <c r="BL161" s="419"/>
      <c r="BM161" s="419"/>
      <c r="BN161" s="419"/>
      <c r="BO161" s="419"/>
      <c r="BP161" s="419"/>
      <c r="BQ161" s="419"/>
      <c r="BR161" s="419"/>
      <c r="BS161" s="419"/>
      <c r="BT161" s="419"/>
      <c r="BU161" s="419"/>
      <c r="BV161" s="419"/>
      <c r="BW161" s="419"/>
      <c r="BX161" s="419"/>
      <c r="BY161" s="419"/>
      <c r="BZ161" s="419"/>
      <c r="CA161" s="419"/>
      <c r="CB161" s="419"/>
      <c r="CC161" s="419"/>
      <c r="CD161" s="419"/>
      <c r="CE161" s="419"/>
      <c r="CF161" s="419"/>
      <c r="CG161" s="419"/>
      <c r="CH161" s="419"/>
      <c r="CI161" s="419"/>
      <c r="CJ161" s="419"/>
      <c r="CK161" s="419"/>
      <c r="CL161" s="419"/>
      <c r="CM161" s="419"/>
      <c r="CN161" s="419"/>
      <c r="CO161" s="419"/>
      <c r="CP161" s="419"/>
      <c r="CQ161" s="419"/>
      <c r="CR161" s="419"/>
      <c r="CS161" s="419"/>
      <c r="CT161" s="419"/>
      <c r="CU161" s="419"/>
      <c r="CV161" s="419"/>
      <c r="CW161" s="419"/>
      <c r="CX161" s="419"/>
      <c r="CY161" s="419"/>
      <c r="CZ161" s="419"/>
      <c r="DA161" s="419"/>
      <c r="DB161" s="419"/>
      <c r="DC161" s="419"/>
      <c r="DD161" s="419"/>
      <c r="DE161" s="419"/>
      <c r="DF161" s="419"/>
      <c r="DG161" s="419"/>
      <c r="DH161" s="419"/>
      <c r="DI161" s="419"/>
      <c r="DJ161" s="419"/>
      <c r="DK161" s="419"/>
    </row>
    <row r="162" spans="1:115" s="420" customFormat="1" ht="15" hidden="1">
      <c r="A162" s="423"/>
      <c r="B162" s="423"/>
      <c r="C162" s="418"/>
      <c r="D162" s="419"/>
      <c r="E162" s="419"/>
      <c r="F162" s="419"/>
      <c r="G162" s="419"/>
      <c r="H162" s="419"/>
      <c r="I162" s="419"/>
      <c r="J162" s="419"/>
      <c r="K162" s="419"/>
      <c r="L162" s="419"/>
      <c r="M162" s="419"/>
      <c r="N162" s="419"/>
      <c r="O162" s="419"/>
      <c r="P162" s="419"/>
      <c r="Q162" s="419"/>
      <c r="R162" s="419"/>
      <c r="S162" s="419"/>
      <c r="T162" s="419"/>
      <c r="U162" s="419"/>
      <c r="V162" s="419"/>
      <c r="W162" s="419"/>
      <c r="X162" s="419"/>
      <c r="Y162" s="419"/>
      <c r="Z162" s="419"/>
      <c r="AA162" s="419"/>
      <c r="AB162" s="419"/>
      <c r="AC162" s="419"/>
      <c r="AD162" s="419"/>
      <c r="AE162" s="419"/>
      <c r="AF162" s="419"/>
      <c r="AG162" s="419"/>
      <c r="AH162" s="419"/>
      <c r="AI162" s="419"/>
      <c r="AJ162" s="419"/>
      <c r="AK162" s="419"/>
      <c r="AL162" s="419"/>
      <c r="AM162" s="419"/>
      <c r="AN162" s="419"/>
      <c r="AO162" s="419"/>
      <c r="AP162" s="419"/>
      <c r="AQ162" s="419"/>
      <c r="AR162" s="419"/>
      <c r="AS162" s="419"/>
      <c r="AT162" s="419"/>
      <c r="AU162" s="419"/>
      <c r="AV162" s="419"/>
      <c r="AW162" s="419"/>
      <c r="AX162" s="419"/>
      <c r="AY162" s="419"/>
      <c r="AZ162" s="419"/>
      <c r="BA162" s="419"/>
      <c r="BB162" s="419"/>
      <c r="BC162" s="419"/>
      <c r="BD162" s="419"/>
      <c r="BE162" s="419"/>
      <c r="BF162" s="419"/>
      <c r="BG162" s="419"/>
      <c r="BH162" s="419"/>
      <c r="BI162" s="419"/>
      <c r="BJ162" s="419"/>
      <c r="BK162" s="419"/>
      <c r="BL162" s="419"/>
      <c r="BM162" s="419"/>
      <c r="BN162" s="419"/>
      <c r="BO162" s="419"/>
      <c r="BP162" s="419"/>
      <c r="BQ162" s="419"/>
      <c r="BR162" s="419"/>
      <c r="BS162" s="419"/>
      <c r="BT162" s="419"/>
      <c r="BU162" s="419"/>
      <c r="BV162" s="419"/>
      <c r="BW162" s="419"/>
      <c r="BX162" s="419"/>
      <c r="BY162" s="419"/>
      <c r="BZ162" s="419"/>
      <c r="CA162" s="419"/>
      <c r="CB162" s="419"/>
      <c r="CC162" s="419"/>
      <c r="CD162" s="419"/>
      <c r="CE162" s="419"/>
      <c r="CF162" s="419"/>
      <c r="CG162" s="419"/>
      <c r="CH162" s="419"/>
      <c r="CI162" s="419"/>
      <c r="CJ162" s="419"/>
      <c r="CK162" s="419"/>
      <c r="CL162" s="419"/>
      <c r="CM162" s="419"/>
      <c r="CN162" s="419"/>
      <c r="CO162" s="419"/>
      <c r="CP162" s="419"/>
      <c r="CQ162" s="419"/>
      <c r="CR162" s="419"/>
      <c r="CS162" s="419"/>
      <c r="CT162" s="419"/>
      <c r="CU162" s="419"/>
      <c r="CV162" s="419"/>
      <c r="CW162" s="419"/>
      <c r="CX162" s="419"/>
      <c r="CY162" s="419"/>
      <c r="CZ162" s="419"/>
      <c r="DA162" s="419"/>
      <c r="DB162" s="419"/>
      <c r="DC162" s="419"/>
      <c r="DD162" s="419"/>
      <c r="DE162" s="419"/>
      <c r="DF162" s="419"/>
      <c r="DG162" s="419"/>
      <c r="DH162" s="419"/>
      <c r="DI162" s="419"/>
      <c r="DJ162" s="419"/>
      <c r="DK162" s="419"/>
    </row>
    <row r="163" spans="1:115" s="420" customFormat="1" ht="15" hidden="1">
      <c r="A163" s="423"/>
      <c r="B163" s="423"/>
      <c r="C163" s="418"/>
      <c r="D163" s="419"/>
      <c r="E163" s="419"/>
      <c r="F163" s="419"/>
      <c r="G163" s="419"/>
      <c r="H163" s="419"/>
      <c r="I163" s="419"/>
      <c r="J163" s="419"/>
      <c r="K163" s="419"/>
      <c r="L163" s="419"/>
      <c r="M163" s="419"/>
      <c r="N163" s="419"/>
      <c r="O163" s="419"/>
      <c r="P163" s="419"/>
      <c r="Q163" s="419"/>
      <c r="R163" s="419"/>
      <c r="S163" s="419"/>
      <c r="T163" s="419"/>
      <c r="U163" s="419"/>
      <c r="V163" s="419"/>
      <c r="W163" s="419"/>
      <c r="X163" s="419"/>
      <c r="Y163" s="419"/>
      <c r="Z163" s="419"/>
      <c r="AA163" s="419"/>
      <c r="AB163" s="419"/>
      <c r="AC163" s="419"/>
      <c r="AD163" s="419"/>
      <c r="AE163" s="419"/>
      <c r="AF163" s="419"/>
      <c r="AG163" s="419"/>
      <c r="AH163" s="419"/>
      <c r="AI163" s="419"/>
      <c r="AJ163" s="419"/>
      <c r="AK163" s="419"/>
      <c r="AL163" s="419"/>
      <c r="AM163" s="419"/>
      <c r="AN163" s="419"/>
      <c r="AO163" s="419"/>
      <c r="AP163" s="419"/>
      <c r="AQ163" s="419"/>
      <c r="AR163" s="419"/>
      <c r="AS163" s="419"/>
      <c r="AT163" s="419"/>
      <c r="AU163" s="419"/>
      <c r="AV163" s="419"/>
      <c r="AW163" s="419"/>
      <c r="AX163" s="419"/>
      <c r="AY163" s="419"/>
      <c r="AZ163" s="419"/>
      <c r="BA163" s="419"/>
      <c r="BB163" s="419"/>
      <c r="BC163" s="419"/>
      <c r="BD163" s="419"/>
      <c r="BE163" s="419"/>
      <c r="BF163" s="419"/>
      <c r="BG163" s="419"/>
      <c r="BH163" s="419"/>
      <c r="BI163" s="419"/>
      <c r="BJ163" s="419"/>
      <c r="BK163" s="419"/>
      <c r="BL163" s="419"/>
      <c r="BM163" s="419"/>
      <c r="BN163" s="419"/>
      <c r="BO163" s="419"/>
      <c r="BP163" s="419"/>
      <c r="BQ163" s="419"/>
      <c r="BR163" s="419"/>
      <c r="BS163" s="419"/>
      <c r="BT163" s="419"/>
      <c r="BU163" s="419"/>
      <c r="BV163" s="419"/>
      <c r="BW163" s="419"/>
      <c r="BX163" s="419"/>
      <c r="BY163" s="419"/>
      <c r="BZ163" s="419"/>
      <c r="CA163" s="419"/>
      <c r="CB163" s="419"/>
      <c r="CC163" s="419"/>
      <c r="CD163" s="419"/>
      <c r="CE163" s="419"/>
      <c r="CF163" s="419"/>
      <c r="CG163" s="419"/>
      <c r="CH163" s="419"/>
      <c r="CI163" s="419"/>
      <c r="CJ163" s="419"/>
      <c r="CK163" s="419"/>
      <c r="CL163" s="419"/>
      <c r="CM163" s="419"/>
      <c r="CN163" s="419"/>
      <c r="CO163" s="419"/>
      <c r="CP163" s="419"/>
      <c r="CQ163" s="419"/>
      <c r="CR163" s="419"/>
      <c r="CS163" s="419"/>
      <c r="CT163" s="419"/>
      <c r="CU163" s="419"/>
      <c r="CV163" s="419"/>
      <c r="CW163" s="419"/>
      <c r="CX163" s="419"/>
      <c r="CY163" s="419"/>
      <c r="CZ163" s="419"/>
      <c r="DA163" s="419"/>
      <c r="DB163" s="419"/>
      <c r="DC163" s="419"/>
      <c r="DD163" s="419"/>
      <c r="DE163" s="419"/>
      <c r="DF163" s="419"/>
      <c r="DG163" s="419"/>
      <c r="DH163" s="419"/>
      <c r="DI163" s="419"/>
      <c r="DJ163" s="419"/>
      <c r="DK163" s="419"/>
    </row>
    <row r="164" spans="1:115" s="420" customFormat="1" ht="15" hidden="1">
      <c r="A164" s="423"/>
      <c r="B164" s="423"/>
      <c r="C164" s="418"/>
      <c r="D164" s="419"/>
      <c r="E164" s="419"/>
      <c r="F164" s="419"/>
      <c r="G164" s="419"/>
      <c r="H164" s="419"/>
      <c r="I164" s="419"/>
      <c r="J164" s="419"/>
      <c r="K164" s="419"/>
      <c r="L164" s="419"/>
      <c r="M164" s="419"/>
      <c r="N164" s="419"/>
      <c r="O164" s="419"/>
      <c r="P164" s="419"/>
      <c r="Q164" s="419"/>
      <c r="R164" s="419"/>
      <c r="S164" s="419"/>
      <c r="T164" s="419"/>
      <c r="U164" s="419"/>
      <c r="V164" s="419"/>
      <c r="W164" s="419"/>
      <c r="X164" s="419"/>
      <c r="Y164" s="419"/>
      <c r="Z164" s="419"/>
      <c r="AA164" s="419"/>
      <c r="AB164" s="419"/>
      <c r="AC164" s="419"/>
      <c r="AD164" s="419"/>
      <c r="AE164" s="419"/>
      <c r="AF164" s="419"/>
      <c r="AG164" s="419"/>
      <c r="AH164" s="419"/>
      <c r="AI164" s="419"/>
      <c r="AJ164" s="419"/>
      <c r="AK164" s="419"/>
      <c r="AL164" s="419"/>
      <c r="AM164" s="419"/>
      <c r="AN164" s="419"/>
      <c r="AO164" s="419"/>
      <c r="AP164" s="419"/>
      <c r="AQ164" s="419"/>
      <c r="AR164" s="419"/>
      <c r="AS164" s="419"/>
      <c r="AT164" s="419"/>
      <c r="AU164" s="419"/>
      <c r="AV164" s="419"/>
      <c r="AW164" s="419"/>
      <c r="AX164" s="419"/>
      <c r="AY164" s="419"/>
      <c r="AZ164" s="419"/>
      <c r="BA164" s="419"/>
      <c r="BB164" s="419"/>
      <c r="BC164" s="419"/>
      <c r="BD164" s="419"/>
      <c r="BE164" s="419"/>
      <c r="BF164" s="419"/>
      <c r="BG164" s="419"/>
      <c r="BH164" s="419"/>
      <c r="BI164" s="419"/>
      <c r="BJ164" s="419"/>
      <c r="BK164" s="419"/>
      <c r="BL164" s="419"/>
      <c r="BM164" s="419"/>
      <c r="BN164" s="419"/>
      <c r="BO164" s="419"/>
      <c r="BP164" s="419"/>
      <c r="BQ164" s="419"/>
      <c r="BR164" s="419"/>
      <c r="BS164" s="419"/>
      <c r="BT164" s="419"/>
      <c r="BU164" s="419"/>
      <c r="BV164" s="419"/>
      <c r="BW164" s="419"/>
      <c r="BX164" s="419"/>
      <c r="BY164" s="419"/>
      <c r="BZ164" s="419"/>
      <c r="CA164" s="419"/>
      <c r="CB164" s="419"/>
      <c r="CC164" s="419"/>
      <c r="CD164" s="419"/>
      <c r="CE164" s="419"/>
      <c r="CF164" s="419"/>
      <c r="CG164" s="419"/>
      <c r="CH164" s="419"/>
      <c r="CI164" s="419"/>
      <c r="CJ164" s="419"/>
      <c r="CK164" s="419"/>
      <c r="CL164" s="419"/>
      <c r="CM164" s="419"/>
      <c r="CN164" s="419"/>
      <c r="CO164" s="419"/>
      <c r="CP164" s="419"/>
      <c r="CQ164" s="419"/>
      <c r="CR164" s="419"/>
      <c r="CS164" s="419"/>
      <c r="CT164" s="419"/>
      <c r="CU164" s="419"/>
      <c r="CV164" s="419"/>
      <c r="CW164" s="419"/>
      <c r="CX164" s="419"/>
      <c r="CY164" s="419"/>
      <c r="CZ164" s="419"/>
      <c r="DA164" s="419"/>
      <c r="DB164" s="419"/>
      <c r="DC164" s="419"/>
      <c r="DD164" s="419"/>
      <c r="DE164" s="419"/>
      <c r="DF164" s="419"/>
      <c r="DG164" s="419"/>
      <c r="DH164" s="419"/>
      <c r="DI164" s="419"/>
      <c r="DJ164" s="419"/>
      <c r="DK164" s="419"/>
    </row>
    <row r="165" spans="1:115" s="420" customFormat="1" ht="15" hidden="1">
      <c r="A165" s="423"/>
      <c r="B165" s="423"/>
      <c r="C165" s="418"/>
      <c r="D165" s="419"/>
      <c r="E165" s="419"/>
      <c r="F165" s="419"/>
      <c r="G165" s="419"/>
      <c r="H165" s="419"/>
      <c r="I165" s="419"/>
      <c r="J165" s="419"/>
      <c r="K165" s="419"/>
      <c r="L165" s="419"/>
      <c r="M165" s="419"/>
      <c r="N165" s="419"/>
      <c r="O165" s="419"/>
      <c r="P165" s="419"/>
      <c r="Q165" s="419"/>
      <c r="R165" s="419"/>
      <c r="S165" s="419"/>
      <c r="T165" s="419"/>
      <c r="U165" s="419"/>
      <c r="V165" s="419"/>
      <c r="W165" s="419"/>
      <c r="X165" s="419"/>
      <c r="Y165" s="419"/>
      <c r="Z165" s="419"/>
      <c r="AA165" s="419"/>
      <c r="AB165" s="419"/>
      <c r="AC165" s="419"/>
      <c r="AD165" s="419"/>
      <c r="AE165" s="419"/>
      <c r="AF165" s="419"/>
      <c r="AG165" s="419"/>
      <c r="AH165" s="419"/>
      <c r="AI165" s="419"/>
      <c r="AJ165" s="419"/>
      <c r="AK165" s="419"/>
      <c r="AL165" s="419"/>
      <c r="AM165" s="419"/>
      <c r="AN165" s="419"/>
      <c r="AO165" s="419"/>
      <c r="AP165" s="419"/>
      <c r="AQ165" s="419"/>
      <c r="AR165" s="419"/>
      <c r="AS165" s="419"/>
      <c r="AT165" s="419"/>
      <c r="AU165" s="419"/>
      <c r="AV165" s="419"/>
      <c r="AW165" s="419"/>
      <c r="AX165" s="419"/>
      <c r="AY165" s="419"/>
      <c r="AZ165" s="419"/>
      <c r="BA165" s="419"/>
      <c r="BB165" s="419"/>
      <c r="BC165" s="419"/>
      <c r="BD165" s="419"/>
      <c r="BE165" s="419"/>
      <c r="BF165" s="419"/>
      <c r="BG165" s="419"/>
      <c r="BH165" s="419"/>
      <c r="BI165" s="419"/>
      <c r="BJ165" s="419"/>
      <c r="BK165" s="419"/>
      <c r="BL165" s="419"/>
      <c r="BM165" s="419"/>
      <c r="BN165" s="419"/>
      <c r="BO165" s="419"/>
      <c r="BP165" s="419"/>
      <c r="BQ165" s="419"/>
      <c r="BR165" s="419"/>
      <c r="BS165" s="419"/>
      <c r="BT165" s="419"/>
      <c r="BU165" s="419"/>
      <c r="BV165" s="419"/>
      <c r="BW165" s="419"/>
      <c r="BX165" s="419"/>
      <c r="BY165" s="419"/>
      <c r="BZ165" s="419"/>
      <c r="CA165" s="419"/>
      <c r="CB165" s="419"/>
      <c r="CC165" s="419"/>
      <c r="CD165" s="419"/>
      <c r="CE165" s="419"/>
      <c r="CF165" s="419"/>
      <c r="CG165" s="419"/>
      <c r="CH165" s="419"/>
      <c r="CI165" s="419"/>
      <c r="CJ165" s="419"/>
      <c r="CK165" s="419"/>
      <c r="CL165" s="419"/>
      <c r="CM165" s="419"/>
      <c r="CN165" s="419"/>
      <c r="CO165" s="419"/>
      <c r="CP165" s="419"/>
      <c r="CQ165" s="419"/>
      <c r="CR165" s="419"/>
      <c r="CS165" s="419"/>
      <c r="CT165" s="419"/>
      <c r="CU165" s="419"/>
      <c r="CV165" s="419"/>
      <c r="CW165" s="419"/>
      <c r="CX165" s="419"/>
      <c r="CY165" s="419"/>
      <c r="CZ165" s="419"/>
      <c r="DA165" s="419"/>
      <c r="DB165" s="419"/>
      <c r="DC165" s="419"/>
      <c r="DD165" s="419"/>
      <c r="DE165" s="419"/>
      <c r="DF165" s="419"/>
      <c r="DG165" s="419"/>
      <c r="DH165" s="419"/>
      <c r="DI165" s="419"/>
      <c r="DJ165" s="419"/>
      <c r="DK165" s="419"/>
    </row>
    <row r="166" spans="1:115" s="420" customFormat="1" ht="15" hidden="1">
      <c r="A166" s="423"/>
      <c r="B166" s="423"/>
      <c r="C166" s="418"/>
      <c r="D166" s="419"/>
      <c r="E166" s="419"/>
      <c r="F166" s="419"/>
      <c r="G166" s="419"/>
      <c r="H166" s="419"/>
      <c r="I166" s="419"/>
      <c r="J166" s="419"/>
      <c r="K166" s="419"/>
      <c r="L166" s="419"/>
      <c r="M166" s="419"/>
      <c r="N166" s="419"/>
      <c r="O166" s="419"/>
      <c r="P166" s="419"/>
      <c r="Q166" s="419"/>
      <c r="R166" s="419"/>
      <c r="S166" s="419"/>
      <c r="T166" s="419"/>
      <c r="U166" s="419"/>
      <c r="V166" s="419"/>
      <c r="W166" s="419"/>
      <c r="X166" s="419"/>
      <c r="Y166" s="419"/>
      <c r="Z166" s="419"/>
      <c r="AA166" s="419"/>
      <c r="AB166" s="419"/>
      <c r="AC166" s="419"/>
      <c r="AD166" s="419"/>
      <c r="AE166" s="419"/>
      <c r="AF166" s="419"/>
      <c r="AG166" s="419"/>
      <c r="AH166" s="419"/>
      <c r="AI166" s="419"/>
      <c r="AJ166" s="419"/>
      <c r="AK166" s="419"/>
      <c r="AL166" s="419"/>
      <c r="AM166" s="419"/>
      <c r="AN166" s="419"/>
      <c r="AO166" s="419"/>
      <c r="AP166" s="419"/>
      <c r="AQ166" s="419"/>
      <c r="AR166" s="419"/>
      <c r="AS166" s="419"/>
      <c r="AT166" s="419"/>
      <c r="AU166" s="419"/>
      <c r="AV166" s="419"/>
      <c r="AW166" s="419"/>
      <c r="AX166" s="419"/>
      <c r="AY166" s="419"/>
      <c r="AZ166" s="419"/>
      <c r="BA166" s="419"/>
      <c r="BB166" s="419"/>
      <c r="BC166" s="419"/>
      <c r="BD166" s="419"/>
      <c r="BE166" s="419"/>
      <c r="BF166" s="419"/>
      <c r="BG166" s="419"/>
      <c r="BH166" s="419"/>
      <c r="BI166" s="419"/>
      <c r="BJ166" s="419"/>
      <c r="BK166" s="419"/>
      <c r="BL166" s="419"/>
      <c r="BM166" s="419"/>
      <c r="BN166" s="419"/>
      <c r="BO166" s="419"/>
      <c r="BP166" s="419"/>
      <c r="BQ166" s="419"/>
      <c r="BR166" s="419"/>
      <c r="BS166" s="419"/>
      <c r="BT166" s="419"/>
      <c r="BU166" s="419"/>
      <c r="BV166" s="419"/>
      <c r="BW166" s="419"/>
      <c r="BX166" s="419"/>
      <c r="BY166" s="419"/>
      <c r="BZ166" s="419"/>
      <c r="CA166" s="419"/>
      <c r="CB166" s="419"/>
      <c r="CC166" s="419"/>
      <c r="CD166" s="419"/>
      <c r="CE166" s="419"/>
      <c r="CF166" s="419"/>
      <c r="CG166" s="419"/>
      <c r="CH166" s="419"/>
      <c r="CI166" s="419"/>
      <c r="CJ166" s="419"/>
      <c r="CK166" s="419"/>
      <c r="CL166" s="419"/>
      <c r="CM166" s="419"/>
      <c r="CN166" s="419"/>
      <c r="CO166" s="419"/>
      <c r="CP166" s="419"/>
      <c r="CQ166" s="419"/>
      <c r="CR166" s="419"/>
      <c r="CS166" s="419"/>
      <c r="CT166" s="419"/>
      <c r="CU166" s="419"/>
      <c r="CV166" s="419"/>
      <c r="CW166" s="419"/>
      <c r="CX166" s="419"/>
      <c r="CY166" s="419"/>
      <c r="CZ166" s="419"/>
      <c r="DA166" s="419"/>
      <c r="DB166" s="419"/>
      <c r="DC166" s="419"/>
      <c r="DD166" s="419"/>
      <c r="DE166" s="419"/>
      <c r="DF166" s="419"/>
      <c r="DG166" s="419"/>
      <c r="DH166" s="419"/>
      <c r="DI166" s="419"/>
      <c r="DJ166" s="419"/>
      <c r="DK166" s="419"/>
    </row>
    <row r="167" spans="1:115" s="420" customFormat="1" ht="15" hidden="1">
      <c r="A167" s="423"/>
      <c r="B167" s="423"/>
      <c r="C167" s="418"/>
      <c r="D167" s="419"/>
      <c r="E167" s="419"/>
      <c r="F167" s="419"/>
      <c r="G167" s="419"/>
      <c r="H167" s="419"/>
      <c r="I167" s="419"/>
      <c r="J167" s="419"/>
      <c r="K167" s="419"/>
      <c r="L167" s="419"/>
      <c r="M167" s="419"/>
      <c r="N167" s="419"/>
      <c r="O167" s="419"/>
      <c r="P167" s="419"/>
      <c r="Q167" s="419"/>
      <c r="R167" s="419"/>
      <c r="S167" s="419"/>
      <c r="T167" s="419"/>
      <c r="U167" s="419"/>
      <c r="V167" s="419"/>
      <c r="W167" s="419"/>
      <c r="X167" s="419"/>
      <c r="Y167" s="419"/>
      <c r="Z167" s="419"/>
      <c r="AA167" s="419"/>
      <c r="AB167" s="419"/>
      <c r="AC167" s="419"/>
      <c r="AD167" s="419"/>
      <c r="AE167" s="419"/>
      <c r="AF167" s="419"/>
      <c r="AG167" s="419"/>
      <c r="AH167" s="419"/>
      <c r="AI167" s="419"/>
      <c r="AJ167" s="419"/>
      <c r="AK167" s="419"/>
      <c r="AL167" s="419"/>
      <c r="AM167" s="419"/>
      <c r="AN167" s="419"/>
      <c r="AO167" s="419"/>
      <c r="AP167" s="419"/>
      <c r="AQ167" s="419"/>
      <c r="AR167" s="419"/>
      <c r="AS167" s="419"/>
      <c r="AT167" s="419"/>
      <c r="AU167" s="419"/>
      <c r="AV167" s="419"/>
      <c r="AW167" s="419"/>
      <c r="AX167" s="419"/>
      <c r="AY167" s="419"/>
      <c r="AZ167" s="419"/>
      <c r="BA167" s="419"/>
      <c r="BB167" s="419"/>
      <c r="BC167" s="419"/>
      <c r="BD167" s="419"/>
      <c r="BE167" s="419"/>
      <c r="BF167" s="419"/>
      <c r="BG167" s="419"/>
      <c r="BH167" s="419"/>
      <c r="BI167" s="419"/>
      <c r="BJ167" s="419"/>
      <c r="BK167" s="419"/>
      <c r="BL167" s="419"/>
      <c r="BM167" s="419"/>
      <c r="BN167" s="419"/>
      <c r="BO167" s="419"/>
      <c r="BP167" s="419"/>
      <c r="BQ167" s="419"/>
      <c r="BR167" s="419"/>
      <c r="BS167" s="419"/>
      <c r="BT167" s="419"/>
      <c r="BU167" s="419"/>
      <c r="BV167" s="419"/>
      <c r="BW167" s="419"/>
      <c r="BX167" s="419"/>
      <c r="BY167" s="419"/>
      <c r="BZ167" s="419"/>
      <c r="CA167" s="419"/>
      <c r="CB167" s="419"/>
      <c r="CC167" s="419"/>
      <c r="CD167" s="419"/>
      <c r="CE167" s="419"/>
      <c r="CF167" s="419"/>
      <c r="CG167" s="419"/>
      <c r="CH167" s="419"/>
      <c r="CI167" s="419"/>
      <c r="CJ167" s="419"/>
      <c r="CK167" s="419"/>
      <c r="CL167" s="419"/>
      <c r="CM167" s="419"/>
      <c r="CN167" s="419"/>
      <c r="CO167" s="419"/>
      <c r="CP167" s="419"/>
      <c r="CQ167" s="419"/>
      <c r="CR167" s="419"/>
      <c r="CS167" s="419"/>
      <c r="CT167" s="419"/>
      <c r="CU167" s="419"/>
      <c r="CV167" s="419"/>
      <c r="CW167" s="419"/>
      <c r="CX167" s="419"/>
      <c r="CY167" s="419"/>
      <c r="CZ167" s="419"/>
      <c r="DA167" s="419"/>
      <c r="DB167" s="419"/>
      <c r="DC167" s="419"/>
      <c r="DD167" s="419"/>
      <c r="DE167" s="419"/>
      <c r="DF167" s="419"/>
      <c r="DG167" s="419"/>
      <c r="DH167" s="419"/>
      <c r="DI167" s="419"/>
      <c r="DJ167" s="419"/>
      <c r="DK167" s="419"/>
    </row>
    <row r="168" spans="1:115" s="420" customFormat="1" ht="15" hidden="1">
      <c r="A168" s="423"/>
      <c r="B168" s="423"/>
      <c r="C168" s="418"/>
      <c r="D168" s="419"/>
      <c r="E168" s="419"/>
      <c r="F168" s="419"/>
      <c r="G168" s="419"/>
      <c r="H168" s="419"/>
      <c r="I168" s="419"/>
      <c r="J168" s="419"/>
      <c r="K168" s="419"/>
      <c r="L168" s="419"/>
      <c r="M168" s="419"/>
      <c r="N168" s="419"/>
      <c r="O168" s="419"/>
      <c r="P168" s="419"/>
      <c r="Q168" s="419"/>
      <c r="R168" s="419"/>
      <c r="S168" s="419"/>
      <c r="T168" s="419"/>
      <c r="U168" s="419"/>
      <c r="V168" s="419"/>
      <c r="W168" s="419"/>
      <c r="X168" s="419"/>
      <c r="Y168" s="419"/>
      <c r="Z168" s="419"/>
      <c r="AA168" s="419"/>
      <c r="AB168" s="419"/>
      <c r="AC168" s="419"/>
      <c r="AD168" s="419"/>
      <c r="AE168" s="419"/>
      <c r="AF168" s="419"/>
      <c r="AG168" s="419"/>
      <c r="AH168" s="419"/>
      <c r="AI168" s="419"/>
      <c r="AJ168" s="419"/>
      <c r="AK168" s="419"/>
      <c r="AL168" s="419"/>
      <c r="AM168" s="419"/>
      <c r="AN168" s="419"/>
      <c r="AO168" s="419"/>
      <c r="AP168" s="419"/>
      <c r="AQ168" s="419"/>
      <c r="AR168" s="419"/>
      <c r="AS168" s="419"/>
      <c r="AT168" s="419"/>
      <c r="AU168" s="419"/>
      <c r="AV168" s="419"/>
      <c r="AW168" s="419"/>
      <c r="AX168" s="419"/>
      <c r="AY168" s="419"/>
      <c r="AZ168" s="419"/>
      <c r="BA168" s="419"/>
      <c r="BB168" s="419"/>
      <c r="BC168" s="419"/>
      <c r="BD168" s="419"/>
      <c r="BE168" s="419"/>
      <c r="BF168" s="419"/>
      <c r="BG168" s="419"/>
      <c r="BH168" s="419"/>
      <c r="BI168" s="419"/>
      <c r="BJ168" s="419"/>
      <c r="BK168" s="419"/>
      <c r="BL168" s="419"/>
      <c r="BM168" s="419"/>
      <c r="BN168" s="419"/>
      <c r="BO168" s="419"/>
      <c r="BP168" s="419"/>
      <c r="BQ168" s="419"/>
      <c r="BR168" s="419"/>
      <c r="BS168" s="419"/>
      <c r="BT168" s="419"/>
      <c r="BU168" s="419"/>
      <c r="BV168" s="419"/>
      <c r="BW168" s="419"/>
      <c r="BX168" s="419"/>
      <c r="BY168" s="419"/>
      <c r="BZ168" s="419"/>
      <c r="CA168" s="419"/>
      <c r="CB168" s="419"/>
      <c r="CC168" s="419"/>
      <c r="CD168" s="419"/>
      <c r="CE168" s="419"/>
      <c r="CF168" s="419"/>
      <c r="CG168" s="419"/>
      <c r="CH168" s="419"/>
      <c r="CI168" s="419"/>
      <c r="CJ168" s="419"/>
      <c r="CK168" s="419"/>
      <c r="CL168" s="419"/>
      <c r="CM168" s="419"/>
      <c r="CN168" s="419"/>
      <c r="CO168" s="419"/>
      <c r="CP168" s="419"/>
      <c r="CQ168" s="419"/>
      <c r="CR168" s="419"/>
      <c r="CS168" s="419"/>
      <c r="CT168" s="419"/>
      <c r="CU168" s="419"/>
      <c r="CV168" s="419"/>
      <c r="CW168" s="419"/>
      <c r="CX168" s="419"/>
      <c r="CY168" s="419"/>
      <c r="CZ168" s="419"/>
      <c r="DA168" s="419"/>
      <c r="DB168" s="419"/>
      <c r="DC168" s="419"/>
      <c r="DD168" s="419"/>
      <c r="DE168" s="419"/>
      <c r="DF168" s="419"/>
      <c r="DG168" s="419"/>
      <c r="DH168" s="419"/>
      <c r="DI168" s="419"/>
      <c r="DJ168" s="419"/>
      <c r="DK168" s="419"/>
    </row>
    <row r="169" spans="1:115" s="420" customFormat="1" ht="15" hidden="1">
      <c r="A169" s="423"/>
      <c r="B169" s="423"/>
      <c r="C169" s="418"/>
      <c r="D169" s="419"/>
      <c r="E169" s="419"/>
      <c r="F169" s="419"/>
      <c r="G169" s="419"/>
      <c r="H169" s="419"/>
      <c r="I169" s="419"/>
      <c r="J169" s="419"/>
      <c r="K169" s="419"/>
      <c r="L169" s="419"/>
      <c r="M169" s="419"/>
      <c r="N169" s="419"/>
      <c r="O169" s="419"/>
      <c r="P169" s="419"/>
      <c r="Q169" s="419"/>
      <c r="R169" s="419"/>
      <c r="S169" s="419"/>
      <c r="T169" s="419"/>
      <c r="U169" s="419"/>
      <c r="V169" s="419"/>
      <c r="W169" s="419"/>
      <c r="X169" s="419"/>
      <c r="Y169" s="419"/>
      <c r="Z169" s="419"/>
      <c r="AA169" s="419"/>
      <c r="AB169" s="419"/>
      <c r="AC169" s="419"/>
      <c r="AD169" s="419"/>
      <c r="AE169" s="419"/>
      <c r="AF169" s="419"/>
      <c r="AG169" s="419"/>
      <c r="AH169" s="419"/>
      <c r="AI169" s="419"/>
      <c r="AJ169" s="419"/>
      <c r="AK169" s="419"/>
      <c r="AL169" s="419"/>
      <c r="AM169" s="419"/>
      <c r="AN169" s="419"/>
      <c r="AO169" s="419"/>
      <c r="AP169" s="419"/>
      <c r="AQ169" s="419"/>
      <c r="AR169" s="419"/>
      <c r="AS169" s="419"/>
      <c r="AT169" s="419"/>
      <c r="AU169" s="419"/>
      <c r="AV169" s="419"/>
      <c r="AW169" s="419"/>
      <c r="AX169" s="419"/>
      <c r="AY169" s="419"/>
      <c r="AZ169" s="419"/>
      <c r="BA169" s="419"/>
      <c r="BB169" s="419"/>
      <c r="BC169" s="419"/>
      <c r="BD169" s="419"/>
      <c r="BE169" s="419"/>
      <c r="BF169" s="419"/>
      <c r="BG169" s="419"/>
      <c r="BH169" s="419"/>
      <c r="BI169" s="419"/>
      <c r="BJ169" s="419"/>
      <c r="BK169" s="419"/>
      <c r="BL169" s="419"/>
      <c r="BM169" s="419"/>
      <c r="BN169" s="419"/>
      <c r="BO169" s="419"/>
      <c r="BP169" s="419"/>
      <c r="BQ169" s="419"/>
      <c r="BR169" s="419"/>
      <c r="BS169" s="419"/>
      <c r="BT169" s="419"/>
      <c r="BU169" s="419"/>
      <c r="BV169" s="419"/>
      <c r="BW169" s="419"/>
      <c r="BX169" s="419"/>
      <c r="BY169" s="419"/>
      <c r="BZ169" s="419"/>
      <c r="CA169" s="419"/>
      <c r="CB169" s="419"/>
      <c r="CC169" s="419"/>
      <c r="CD169" s="419"/>
      <c r="CE169" s="419"/>
      <c r="CF169" s="419"/>
      <c r="CG169" s="419"/>
      <c r="CH169" s="419"/>
      <c r="CI169" s="419"/>
      <c r="CJ169" s="419"/>
      <c r="CK169" s="419"/>
      <c r="CL169" s="419"/>
      <c r="CM169" s="419"/>
      <c r="CN169" s="419"/>
      <c r="CO169" s="419"/>
      <c r="CP169" s="419"/>
      <c r="CQ169" s="419"/>
      <c r="CR169" s="419"/>
      <c r="CS169" s="419"/>
      <c r="CT169" s="419"/>
      <c r="CU169" s="419"/>
      <c r="CV169" s="419"/>
      <c r="CW169" s="419"/>
      <c r="CX169" s="419"/>
      <c r="CY169" s="419"/>
      <c r="CZ169" s="419"/>
      <c r="DA169" s="419"/>
      <c r="DB169" s="419"/>
      <c r="DC169" s="419"/>
      <c r="DD169" s="419"/>
      <c r="DE169" s="419"/>
      <c r="DF169" s="419"/>
      <c r="DG169" s="419"/>
      <c r="DH169" s="419"/>
      <c r="DI169" s="419"/>
      <c r="DJ169" s="419"/>
      <c r="DK169" s="419"/>
    </row>
    <row r="170" spans="1:115" s="420" customFormat="1" ht="15" hidden="1">
      <c r="A170" s="423"/>
      <c r="B170" s="423"/>
      <c r="C170" s="418"/>
      <c r="D170" s="419"/>
      <c r="E170" s="419"/>
      <c r="F170" s="419"/>
      <c r="G170" s="419"/>
      <c r="H170" s="419"/>
      <c r="I170" s="419"/>
      <c r="J170" s="419"/>
      <c r="K170" s="419"/>
      <c r="L170" s="419"/>
      <c r="M170" s="419"/>
      <c r="N170" s="419"/>
      <c r="O170" s="419"/>
      <c r="P170" s="419"/>
      <c r="Q170" s="419"/>
      <c r="R170" s="419"/>
      <c r="S170" s="419"/>
      <c r="T170" s="419"/>
      <c r="U170" s="419"/>
      <c r="V170" s="419"/>
      <c r="W170" s="419"/>
      <c r="X170" s="419"/>
      <c r="Y170" s="419"/>
      <c r="Z170" s="419"/>
      <c r="AA170" s="419"/>
      <c r="AB170" s="419"/>
      <c r="AC170" s="419"/>
      <c r="AD170" s="419"/>
      <c r="AE170" s="419"/>
      <c r="AF170" s="419"/>
      <c r="AG170" s="419"/>
      <c r="AH170" s="419"/>
      <c r="AI170" s="419"/>
      <c r="AJ170" s="419"/>
      <c r="AK170" s="419"/>
      <c r="AL170" s="419"/>
      <c r="AM170" s="419"/>
      <c r="AN170" s="419"/>
      <c r="AO170" s="419"/>
      <c r="AP170" s="419"/>
      <c r="AQ170" s="419"/>
      <c r="AR170" s="419"/>
      <c r="AS170" s="419"/>
      <c r="AT170" s="419"/>
      <c r="AU170" s="419"/>
      <c r="AV170" s="419"/>
      <c r="AW170" s="419"/>
      <c r="AX170" s="419"/>
      <c r="AY170" s="419"/>
      <c r="AZ170" s="419"/>
      <c r="BA170" s="419"/>
      <c r="BB170" s="419"/>
      <c r="BC170" s="419"/>
      <c r="BD170" s="419"/>
      <c r="BE170" s="419"/>
      <c r="BF170" s="419"/>
      <c r="BG170" s="419"/>
      <c r="BH170" s="419"/>
      <c r="BI170" s="419"/>
      <c r="BJ170" s="419"/>
      <c r="BK170" s="419"/>
      <c r="BL170" s="419"/>
      <c r="BM170" s="419"/>
      <c r="BN170" s="419"/>
      <c r="BO170" s="419"/>
      <c r="BP170" s="419"/>
      <c r="BQ170" s="419"/>
      <c r="BR170" s="419"/>
      <c r="BS170" s="419"/>
      <c r="BT170" s="419"/>
      <c r="BU170" s="419"/>
      <c r="BV170" s="419"/>
      <c r="BW170" s="419"/>
      <c r="BX170" s="419"/>
      <c r="BY170" s="419"/>
      <c r="BZ170" s="419"/>
      <c r="CA170" s="419"/>
      <c r="CB170" s="419"/>
      <c r="CC170" s="419"/>
      <c r="CD170" s="419"/>
      <c r="CE170" s="419"/>
      <c r="CF170" s="419"/>
      <c r="CG170" s="419"/>
      <c r="CH170" s="419"/>
      <c r="CI170" s="419"/>
      <c r="CJ170" s="419"/>
      <c r="CK170" s="419"/>
      <c r="CL170" s="419"/>
      <c r="CM170" s="419"/>
      <c r="CN170" s="419"/>
      <c r="CO170" s="419"/>
      <c r="CP170" s="419"/>
      <c r="CQ170" s="419"/>
      <c r="CR170" s="419"/>
      <c r="CS170" s="419"/>
      <c r="CT170" s="419"/>
      <c r="CU170" s="419"/>
      <c r="CV170" s="419"/>
      <c r="CW170" s="419"/>
      <c r="CX170" s="419"/>
      <c r="CY170" s="419"/>
      <c r="CZ170" s="419"/>
      <c r="DA170" s="419"/>
      <c r="DB170" s="419"/>
      <c r="DC170" s="419"/>
      <c r="DD170" s="419"/>
      <c r="DE170" s="419"/>
      <c r="DF170" s="419"/>
      <c r="DG170" s="419"/>
      <c r="DH170" s="419"/>
      <c r="DI170" s="419"/>
      <c r="DJ170" s="419"/>
      <c r="DK170" s="419"/>
    </row>
    <row r="171" spans="1:115" s="420" customFormat="1" ht="15" hidden="1">
      <c r="A171" s="423"/>
      <c r="B171" s="423"/>
      <c r="C171" s="418"/>
      <c r="D171" s="419"/>
      <c r="E171" s="419"/>
      <c r="F171" s="419"/>
      <c r="G171" s="419"/>
      <c r="H171" s="419"/>
      <c r="I171" s="419"/>
      <c r="J171" s="419"/>
      <c r="K171" s="419"/>
      <c r="L171" s="419"/>
      <c r="M171" s="419"/>
      <c r="N171" s="419"/>
      <c r="O171" s="419"/>
      <c r="P171" s="419"/>
      <c r="Q171" s="419"/>
      <c r="R171" s="419"/>
      <c r="S171" s="419"/>
      <c r="T171" s="419"/>
      <c r="U171" s="419"/>
      <c r="V171" s="419"/>
      <c r="W171" s="419"/>
      <c r="X171" s="419"/>
      <c r="Y171" s="419"/>
      <c r="Z171" s="419"/>
      <c r="AA171" s="419"/>
      <c r="AB171" s="419"/>
      <c r="AC171" s="419"/>
      <c r="AD171" s="419"/>
      <c r="AE171" s="419"/>
      <c r="AF171" s="419"/>
      <c r="AG171" s="419"/>
      <c r="AH171" s="419"/>
      <c r="AI171" s="419"/>
      <c r="AJ171" s="419"/>
      <c r="AK171" s="419"/>
      <c r="AL171" s="419"/>
      <c r="AM171" s="419"/>
      <c r="AN171" s="419"/>
      <c r="AO171" s="419"/>
      <c r="AP171" s="419"/>
      <c r="AQ171" s="419"/>
      <c r="AR171" s="419"/>
      <c r="AS171" s="419"/>
      <c r="AT171" s="419"/>
      <c r="AU171" s="419"/>
      <c r="AV171" s="419"/>
      <c r="AW171" s="419"/>
      <c r="AX171" s="419"/>
      <c r="AY171" s="419"/>
      <c r="AZ171" s="419"/>
      <c r="BA171" s="419"/>
      <c r="BB171" s="419"/>
      <c r="BC171" s="419"/>
      <c r="BD171" s="419"/>
      <c r="BE171" s="419"/>
      <c r="BF171" s="419"/>
      <c r="BG171" s="419"/>
      <c r="BH171" s="419"/>
      <c r="BI171" s="419"/>
      <c r="BJ171" s="419"/>
      <c r="BK171" s="419"/>
      <c r="BL171" s="419"/>
      <c r="BM171" s="419"/>
      <c r="BN171" s="419"/>
      <c r="BO171" s="419"/>
      <c r="BP171" s="419"/>
      <c r="BQ171" s="419"/>
      <c r="BR171" s="419"/>
      <c r="BS171" s="419"/>
      <c r="BT171" s="419"/>
      <c r="BU171" s="419"/>
      <c r="BV171" s="419"/>
      <c r="BW171" s="419"/>
      <c r="BX171" s="419"/>
      <c r="BY171" s="419"/>
      <c r="BZ171" s="419"/>
      <c r="CA171" s="419"/>
      <c r="CB171" s="419"/>
      <c r="CC171" s="419"/>
      <c r="CD171" s="419"/>
      <c r="CE171" s="419"/>
      <c r="CF171" s="419"/>
      <c r="CG171" s="419"/>
      <c r="CH171" s="419"/>
      <c r="CI171" s="419"/>
      <c r="CJ171" s="419"/>
      <c r="CK171" s="419"/>
      <c r="CL171" s="419"/>
      <c r="CM171" s="419"/>
      <c r="CN171" s="419"/>
      <c r="CO171" s="419"/>
      <c r="CP171" s="419"/>
      <c r="CQ171" s="419"/>
      <c r="CR171" s="419"/>
      <c r="CS171" s="419"/>
      <c r="CT171" s="419"/>
      <c r="CU171" s="419"/>
      <c r="CV171" s="419"/>
      <c r="CW171" s="419"/>
      <c r="CX171" s="419"/>
      <c r="CY171" s="419"/>
      <c r="CZ171" s="419"/>
      <c r="DA171" s="419"/>
      <c r="DB171" s="419"/>
      <c r="DC171" s="419"/>
      <c r="DD171" s="419"/>
      <c r="DE171" s="419"/>
      <c r="DF171" s="419"/>
      <c r="DG171" s="419"/>
      <c r="DH171" s="419"/>
      <c r="DI171" s="419"/>
      <c r="DJ171" s="419"/>
      <c r="DK171" s="419"/>
    </row>
    <row r="172" spans="1:115" s="420" customFormat="1" ht="15" hidden="1">
      <c r="A172" s="423"/>
      <c r="B172" s="423"/>
      <c r="C172" s="418"/>
      <c r="D172" s="419"/>
      <c r="E172" s="419"/>
      <c r="F172" s="419"/>
      <c r="G172" s="419"/>
      <c r="H172" s="419"/>
      <c r="I172" s="419"/>
      <c r="J172" s="419"/>
      <c r="K172" s="419"/>
      <c r="L172" s="419"/>
      <c r="M172" s="419"/>
      <c r="N172" s="419"/>
      <c r="O172" s="419"/>
      <c r="P172" s="419"/>
      <c r="Q172" s="419"/>
      <c r="R172" s="419"/>
      <c r="S172" s="419"/>
      <c r="T172" s="419"/>
      <c r="U172" s="419"/>
      <c r="V172" s="419"/>
      <c r="W172" s="419"/>
      <c r="X172" s="419"/>
      <c r="Y172" s="419"/>
      <c r="Z172" s="419"/>
      <c r="AA172" s="419"/>
      <c r="AB172" s="419"/>
      <c r="AC172" s="419"/>
      <c r="AD172" s="419"/>
      <c r="AE172" s="419"/>
      <c r="AF172" s="419"/>
      <c r="AG172" s="419"/>
      <c r="AH172" s="419"/>
      <c r="AI172" s="419"/>
      <c r="AJ172" s="419"/>
      <c r="AK172" s="419"/>
      <c r="AL172" s="419"/>
      <c r="AM172" s="419"/>
      <c r="AN172" s="419"/>
      <c r="AO172" s="419"/>
      <c r="AP172" s="419"/>
      <c r="AQ172" s="419"/>
      <c r="AR172" s="419"/>
      <c r="AS172" s="419"/>
      <c r="AT172" s="419"/>
      <c r="AU172" s="419"/>
      <c r="AV172" s="419"/>
      <c r="AW172" s="419"/>
      <c r="AX172" s="419"/>
      <c r="AY172" s="419"/>
      <c r="AZ172" s="419"/>
      <c r="BA172" s="419"/>
      <c r="BB172" s="419"/>
      <c r="BC172" s="419"/>
      <c r="BD172" s="419"/>
      <c r="BE172" s="419"/>
      <c r="BF172" s="419"/>
      <c r="BG172" s="419"/>
      <c r="BH172" s="419"/>
      <c r="BI172" s="419"/>
      <c r="BJ172" s="419"/>
      <c r="BK172" s="419"/>
      <c r="BL172" s="419"/>
      <c r="BM172" s="419"/>
      <c r="BN172" s="419"/>
      <c r="BO172" s="419"/>
      <c r="BP172" s="419"/>
      <c r="BQ172" s="419"/>
      <c r="BR172" s="419"/>
      <c r="BS172" s="419"/>
      <c r="BT172" s="419"/>
      <c r="BU172" s="419"/>
      <c r="BV172" s="419"/>
      <c r="BW172" s="419"/>
      <c r="BX172" s="419"/>
      <c r="BY172" s="419"/>
      <c r="BZ172" s="419"/>
      <c r="CA172" s="419"/>
      <c r="CB172" s="419"/>
      <c r="CC172" s="419"/>
      <c r="CD172" s="419"/>
      <c r="CE172" s="419"/>
      <c r="CF172" s="419"/>
      <c r="CG172" s="419"/>
      <c r="CH172" s="419"/>
      <c r="CI172" s="419"/>
      <c r="CJ172" s="419"/>
      <c r="CK172" s="419"/>
      <c r="CL172" s="419"/>
      <c r="CM172" s="419"/>
      <c r="CN172" s="419"/>
      <c r="CO172" s="419"/>
      <c r="CP172" s="419"/>
      <c r="CQ172" s="419"/>
      <c r="CR172" s="419"/>
      <c r="CS172" s="419"/>
      <c r="CT172" s="419"/>
      <c r="CU172" s="419"/>
      <c r="CV172" s="419"/>
      <c r="CW172" s="419"/>
      <c r="CX172" s="419"/>
      <c r="CY172" s="419"/>
      <c r="CZ172" s="419"/>
      <c r="DA172" s="419"/>
      <c r="DB172" s="419"/>
      <c r="DC172" s="419"/>
      <c r="DD172" s="419"/>
      <c r="DE172" s="419"/>
      <c r="DF172" s="419"/>
      <c r="DG172" s="419"/>
      <c r="DH172" s="419"/>
      <c r="DI172" s="419"/>
      <c r="DJ172" s="419"/>
      <c r="DK172" s="419"/>
    </row>
    <row r="173" spans="1:115" s="420" customFormat="1" ht="15" hidden="1">
      <c r="A173" s="423"/>
      <c r="B173" s="423"/>
      <c r="C173" s="418"/>
      <c r="D173" s="419"/>
      <c r="E173" s="419"/>
      <c r="F173" s="419"/>
      <c r="G173" s="419"/>
      <c r="H173" s="419"/>
      <c r="I173" s="419"/>
      <c r="J173" s="419"/>
      <c r="K173" s="419"/>
      <c r="L173" s="419"/>
      <c r="M173" s="419"/>
      <c r="N173" s="419"/>
      <c r="O173" s="419"/>
      <c r="P173" s="419"/>
      <c r="Q173" s="419"/>
      <c r="R173" s="419"/>
      <c r="S173" s="419"/>
      <c r="T173" s="419"/>
      <c r="U173" s="419"/>
      <c r="V173" s="419"/>
      <c r="W173" s="419"/>
      <c r="X173" s="419"/>
      <c r="Y173" s="419"/>
      <c r="Z173" s="419"/>
      <c r="AA173" s="419"/>
      <c r="AB173" s="419"/>
      <c r="AC173" s="419"/>
      <c r="AD173" s="419"/>
      <c r="AE173" s="419"/>
      <c r="AF173" s="419"/>
      <c r="AG173" s="419"/>
      <c r="AH173" s="419"/>
      <c r="AI173" s="419"/>
      <c r="AJ173" s="419"/>
      <c r="AK173" s="419"/>
      <c r="AL173" s="419"/>
      <c r="AM173" s="419"/>
      <c r="AN173" s="419"/>
      <c r="AO173" s="419"/>
      <c r="AP173" s="419"/>
      <c r="AQ173" s="419"/>
      <c r="AR173" s="419"/>
      <c r="AS173" s="419"/>
      <c r="AT173" s="419"/>
      <c r="AU173" s="419"/>
      <c r="AV173" s="419"/>
      <c r="AW173" s="419"/>
      <c r="AX173" s="419"/>
      <c r="AY173" s="419"/>
      <c r="AZ173" s="419"/>
      <c r="BA173" s="419"/>
      <c r="BB173" s="419"/>
      <c r="BC173" s="419"/>
      <c r="BD173" s="419"/>
      <c r="BE173" s="419"/>
      <c r="BF173" s="419"/>
      <c r="BG173" s="419"/>
      <c r="BH173" s="419"/>
      <c r="BI173" s="419"/>
      <c r="BJ173" s="419"/>
      <c r="BK173" s="419"/>
      <c r="BL173" s="419"/>
      <c r="BM173" s="419"/>
      <c r="BN173" s="419"/>
      <c r="BO173" s="419"/>
      <c r="BP173" s="419"/>
      <c r="BQ173" s="419"/>
      <c r="BR173" s="419"/>
      <c r="BS173" s="419"/>
      <c r="BT173" s="419"/>
      <c r="BU173" s="419"/>
      <c r="BV173" s="419"/>
      <c r="BW173" s="419"/>
      <c r="BX173" s="419"/>
      <c r="BY173" s="419"/>
      <c r="BZ173" s="419"/>
      <c r="CA173" s="419"/>
      <c r="CB173" s="419"/>
      <c r="CC173" s="419"/>
      <c r="CD173" s="419"/>
      <c r="CE173" s="419"/>
      <c r="CF173" s="419"/>
      <c r="CG173" s="419"/>
      <c r="CH173" s="419"/>
      <c r="CI173" s="419"/>
      <c r="CJ173" s="419"/>
      <c r="CK173" s="419"/>
      <c r="CL173" s="419"/>
      <c r="CM173" s="419"/>
      <c r="CN173" s="419"/>
      <c r="CO173" s="419"/>
      <c r="CP173" s="419"/>
      <c r="CQ173" s="419"/>
      <c r="CR173" s="419"/>
      <c r="CS173" s="419"/>
      <c r="CT173" s="419"/>
      <c r="CU173" s="419"/>
      <c r="CV173" s="419"/>
      <c r="CW173" s="419"/>
      <c r="CX173" s="419"/>
      <c r="CY173" s="419"/>
      <c r="CZ173" s="419"/>
      <c r="DA173" s="419"/>
      <c r="DB173" s="419"/>
      <c r="DC173" s="419"/>
      <c r="DD173" s="419"/>
      <c r="DE173" s="419"/>
      <c r="DF173" s="419"/>
      <c r="DG173" s="419"/>
      <c r="DH173" s="419"/>
      <c r="DI173" s="419"/>
      <c r="DJ173" s="419"/>
      <c r="DK173" s="419"/>
    </row>
    <row r="174" spans="1:115" s="420" customFormat="1" ht="15" hidden="1">
      <c r="A174" s="423"/>
      <c r="B174" s="423"/>
      <c r="C174" s="418"/>
      <c r="D174" s="419"/>
      <c r="E174" s="419"/>
      <c r="F174" s="419"/>
      <c r="G174" s="419"/>
      <c r="H174" s="419"/>
      <c r="I174" s="419"/>
      <c r="J174" s="419"/>
      <c r="K174" s="419"/>
      <c r="L174" s="419"/>
      <c r="M174" s="419"/>
      <c r="N174" s="419"/>
      <c r="O174" s="419"/>
      <c r="P174" s="419"/>
      <c r="Q174" s="419"/>
      <c r="R174" s="419"/>
      <c r="S174" s="419"/>
      <c r="T174" s="419"/>
      <c r="U174" s="419"/>
      <c r="V174" s="419"/>
      <c r="W174" s="419"/>
      <c r="X174" s="419"/>
      <c r="Y174" s="419"/>
      <c r="Z174" s="419"/>
      <c r="AA174" s="419"/>
      <c r="AB174" s="419"/>
      <c r="AC174" s="419"/>
      <c r="AD174" s="419"/>
      <c r="AE174" s="419"/>
      <c r="AF174" s="419"/>
      <c r="AG174" s="419"/>
      <c r="AH174" s="419"/>
      <c r="AI174" s="419"/>
      <c r="AJ174" s="419"/>
      <c r="AK174" s="419"/>
      <c r="AL174" s="419"/>
      <c r="AM174" s="419"/>
      <c r="AN174" s="419"/>
      <c r="AO174" s="419"/>
      <c r="AP174" s="419"/>
      <c r="AQ174" s="419"/>
      <c r="AR174" s="419"/>
      <c r="AS174" s="419"/>
      <c r="AT174" s="419"/>
      <c r="AU174" s="419"/>
      <c r="AV174" s="419"/>
      <c r="AW174" s="419"/>
      <c r="AX174" s="419"/>
      <c r="AY174" s="419"/>
      <c r="AZ174" s="419"/>
      <c r="BA174" s="419"/>
      <c r="BB174" s="419"/>
      <c r="BC174" s="419"/>
      <c r="BD174" s="419"/>
      <c r="BE174" s="419"/>
      <c r="BF174" s="419"/>
      <c r="BG174" s="419"/>
      <c r="BH174" s="419"/>
      <c r="BI174" s="419"/>
      <c r="BJ174" s="419"/>
      <c r="BK174" s="419"/>
      <c r="BL174" s="419"/>
      <c r="BM174" s="419"/>
      <c r="BN174" s="419"/>
      <c r="BO174" s="419"/>
      <c r="BP174" s="419"/>
      <c r="BQ174" s="419"/>
      <c r="BR174" s="419"/>
      <c r="BS174" s="419"/>
      <c r="BT174" s="419"/>
      <c r="BU174" s="419"/>
      <c r="BV174" s="419"/>
      <c r="BW174" s="419"/>
      <c r="BX174" s="419"/>
      <c r="BY174" s="419"/>
      <c r="BZ174" s="419"/>
      <c r="CA174" s="419"/>
      <c r="CB174" s="419"/>
      <c r="CC174" s="419"/>
      <c r="CD174" s="419"/>
      <c r="CE174" s="419"/>
      <c r="CF174" s="419"/>
      <c r="CG174" s="419"/>
      <c r="CH174" s="419"/>
      <c r="CI174" s="419"/>
      <c r="CJ174" s="419"/>
      <c r="CK174" s="419"/>
      <c r="CL174" s="419"/>
      <c r="CM174" s="419"/>
      <c r="CN174" s="419"/>
      <c r="CO174" s="419"/>
      <c r="CP174" s="419"/>
      <c r="CQ174" s="419"/>
      <c r="CR174" s="419"/>
      <c r="CS174" s="419"/>
      <c r="CT174" s="419"/>
      <c r="CU174" s="419"/>
      <c r="CV174" s="419"/>
      <c r="CW174" s="419"/>
      <c r="CX174" s="419"/>
      <c r="CY174" s="419"/>
      <c r="CZ174" s="419"/>
      <c r="DA174" s="419"/>
      <c r="DB174" s="419"/>
      <c r="DC174" s="419"/>
      <c r="DD174" s="419"/>
      <c r="DE174" s="419"/>
      <c r="DF174" s="419"/>
      <c r="DG174" s="419"/>
      <c r="DH174" s="419"/>
      <c r="DI174" s="419"/>
      <c r="DJ174" s="419"/>
      <c r="DK174" s="419"/>
    </row>
    <row r="175" spans="1:115" s="420" customFormat="1" ht="15" hidden="1">
      <c r="A175" s="423"/>
      <c r="B175" s="423"/>
      <c r="C175" s="418"/>
      <c r="D175" s="419"/>
      <c r="E175" s="419"/>
      <c r="F175" s="419"/>
      <c r="G175" s="419"/>
      <c r="H175" s="419"/>
      <c r="I175" s="419"/>
      <c r="J175" s="419"/>
      <c r="K175" s="419"/>
      <c r="L175" s="419"/>
      <c r="M175" s="419"/>
      <c r="N175" s="419"/>
      <c r="O175" s="419"/>
      <c r="P175" s="419"/>
      <c r="Q175" s="419"/>
      <c r="R175" s="419"/>
      <c r="S175" s="419"/>
      <c r="T175" s="419"/>
      <c r="U175" s="419"/>
      <c r="V175" s="419"/>
      <c r="W175" s="419"/>
      <c r="X175" s="419"/>
      <c r="Y175" s="419"/>
      <c r="Z175" s="419"/>
      <c r="AA175" s="419"/>
      <c r="AB175" s="419"/>
      <c r="AC175" s="419"/>
      <c r="AD175" s="419"/>
      <c r="AE175" s="419"/>
      <c r="AF175" s="419"/>
      <c r="AG175" s="419"/>
      <c r="AH175" s="419"/>
      <c r="AI175" s="419"/>
      <c r="AJ175" s="419"/>
      <c r="AK175" s="419"/>
      <c r="AL175" s="419"/>
      <c r="AM175" s="419"/>
      <c r="AN175" s="419"/>
      <c r="AO175" s="419"/>
      <c r="AP175" s="419"/>
      <c r="AQ175" s="419"/>
      <c r="AR175" s="419"/>
      <c r="AS175" s="419"/>
      <c r="AT175" s="419"/>
      <c r="AU175" s="419"/>
      <c r="AV175" s="419"/>
      <c r="AW175" s="419"/>
      <c r="AX175" s="419"/>
      <c r="AY175" s="419"/>
      <c r="AZ175" s="419"/>
      <c r="BA175" s="419"/>
      <c r="BB175" s="419"/>
      <c r="BC175" s="419"/>
      <c r="BD175" s="419"/>
      <c r="BE175" s="419"/>
      <c r="BF175" s="419"/>
      <c r="BG175" s="419"/>
      <c r="BH175" s="419"/>
      <c r="BI175" s="419"/>
      <c r="BJ175" s="419"/>
      <c r="BK175" s="419"/>
      <c r="BL175" s="419"/>
      <c r="BM175" s="419"/>
      <c r="BN175" s="419"/>
      <c r="BO175" s="419"/>
      <c r="BP175" s="419"/>
      <c r="BQ175" s="419"/>
      <c r="BR175" s="419"/>
      <c r="BS175" s="419"/>
      <c r="BT175" s="419"/>
      <c r="BU175" s="419"/>
      <c r="BV175" s="419"/>
      <c r="BW175" s="419"/>
      <c r="BX175" s="419"/>
      <c r="BY175" s="419"/>
      <c r="BZ175" s="419"/>
      <c r="CA175" s="419"/>
      <c r="CB175" s="419"/>
      <c r="CC175" s="419"/>
      <c r="CD175" s="419"/>
      <c r="CE175" s="419"/>
      <c r="CF175" s="419"/>
      <c r="CG175" s="419"/>
      <c r="CH175" s="419"/>
      <c r="CI175" s="419"/>
      <c r="CJ175" s="419"/>
      <c r="CK175" s="419"/>
      <c r="CL175" s="419"/>
      <c r="CM175" s="419"/>
      <c r="CN175" s="419"/>
      <c r="CO175" s="419"/>
      <c r="CP175" s="419"/>
      <c r="CQ175" s="419"/>
      <c r="CR175" s="419"/>
      <c r="CS175" s="419"/>
      <c r="CT175" s="419"/>
      <c r="CU175" s="419"/>
      <c r="CV175" s="419"/>
      <c r="CW175" s="419"/>
      <c r="CX175" s="419"/>
      <c r="CY175" s="419"/>
      <c r="CZ175" s="419"/>
      <c r="DA175" s="419"/>
      <c r="DB175" s="419"/>
      <c r="DC175" s="419"/>
      <c r="DD175" s="419"/>
      <c r="DE175" s="419"/>
      <c r="DF175" s="419"/>
      <c r="DG175" s="419"/>
      <c r="DH175" s="419"/>
      <c r="DI175" s="419"/>
      <c r="DJ175" s="419"/>
      <c r="DK175" s="419"/>
    </row>
    <row r="176" spans="1:115" s="420" customFormat="1" ht="15" hidden="1">
      <c r="A176" s="423"/>
      <c r="B176" s="423"/>
      <c r="C176" s="418"/>
      <c r="D176" s="419"/>
      <c r="E176" s="419"/>
      <c r="F176" s="419"/>
      <c r="G176" s="419"/>
      <c r="H176" s="419"/>
      <c r="I176" s="419"/>
      <c r="J176" s="419"/>
      <c r="K176" s="419"/>
      <c r="L176" s="419"/>
      <c r="M176" s="419"/>
      <c r="N176" s="419"/>
      <c r="O176" s="419"/>
      <c r="P176" s="419"/>
      <c r="Q176" s="419"/>
      <c r="R176" s="419"/>
      <c r="S176" s="419"/>
      <c r="T176" s="419"/>
      <c r="U176" s="419"/>
      <c r="V176" s="419"/>
      <c r="W176" s="419"/>
      <c r="X176" s="419"/>
      <c r="Y176" s="419"/>
      <c r="Z176" s="419"/>
      <c r="AA176" s="419"/>
      <c r="AB176" s="419"/>
      <c r="AC176" s="419"/>
      <c r="AD176" s="419"/>
      <c r="AE176" s="419"/>
      <c r="AF176" s="419"/>
      <c r="AG176" s="419"/>
      <c r="AH176" s="419"/>
      <c r="AI176" s="419"/>
      <c r="AJ176" s="419"/>
      <c r="AK176" s="419"/>
      <c r="AL176" s="419"/>
      <c r="AM176" s="419"/>
      <c r="AN176" s="419"/>
      <c r="AO176" s="419"/>
      <c r="AP176" s="419"/>
      <c r="AQ176" s="419"/>
      <c r="AR176" s="419"/>
      <c r="AS176" s="419"/>
      <c r="AT176" s="419"/>
      <c r="AU176" s="419"/>
      <c r="AV176" s="419"/>
      <c r="AW176" s="419"/>
      <c r="AX176" s="419"/>
      <c r="AY176" s="419"/>
      <c r="AZ176" s="419"/>
      <c r="BA176" s="419"/>
      <c r="BB176" s="419"/>
      <c r="BC176" s="419"/>
      <c r="BD176" s="419"/>
      <c r="BE176" s="419"/>
      <c r="BF176" s="419"/>
      <c r="BG176" s="419"/>
      <c r="BH176" s="419"/>
      <c r="BI176" s="419"/>
      <c r="BJ176" s="419"/>
      <c r="BK176" s="419"/>
      <c r="BL176" s="419"/>
      <c r="BM176" s="419"/>
      <c r="BN176" s="419"/>
      <c r="BO176" s="419"/>
      <c r="BP176" s="419"/>
      <c r="BQ176" s="419"/>
      <c r="BR176" s="419"/>
      <c r="BS176" s="419"/>
      <c r="BT176" s="419"/>
      <c r="BU176" s="419"/>
      <c r="BV176" s="419"/>
      <c r="BW176" s="419"/>
      <c r="BX176" s="419"/>
      <c r="BY176" s="419"/>
      <c r="BZ176" s="419"/>
      <c r="CA176" s="419"/>
      <c r="CB176" s="419"/>
      <c r="CC176" s="419"/>
      <c r="CD176" s="419"/>
      <c r="CE176" s="419"/>
      <c r="CF176" s="419"/>
      <c r="CG176" s="419"/>
      <c r="CH176" s="419"/>
      <c r="CI176" s="419"/>
      <c r="CJ176" s="419"/>
      <c r="CK176" s="419"/>
      <c r="CL176" s="419"/>
      <c r="CM176" s="419"/>
      <c r="CN176" s="419"/>
      <c r="CO176" s="419"/>
      <c r="CP176" s="419"/>
      <c r="CQ176" s="419"/>
      <c r="CR176" s="419"/>
      <c r="CS176" s="419"/>
      <c r="CT176" s="419"/>
      <c r="CU176" s="419"/>
      <c r="CV176" s="419"/>
      <c r="CW176" s="419"/>
      <c r="CX176" s="419"/>
      <c r="CY176" s="419"/>
      <c r="CZ176" s="419"/>
      <c r="DA176" s="419"/>
      <c r="DB176" s="419"/>
      <c r="DC176" s="419"/>
      <c r="DD176" s="419"/>
      <c r="DE176" s="419"/>
      <c r="DF176" s="419"/>
      <c r="DG176" s="419"/>
      <c r="DH176" s="419"/>
      <c r="DI176" s="419"/>
      <c r="DJ176" s="419"/>
      <c r="DK176" s="419"/>
    </row>
    <row r="177" spans="1:115" s="420" customFormat="1" ht="15" hidden="1">
      <c r="A177" s="423"/>
      <c r="B177" s="423"/>
      <c r="C177" s="418"/>
      <c r="D177" s="419"/>
      <c r="E177" s="419"/>
      <c r="F177" s="419"/>
      <c r="G177" s="419"/>
      <c r="H177" s="419"/>
      <c r="I177" s="419"/>
      <c r="J177" s="419"/>
      <c r="K177" s="419"/>
      <c r="L177" s="419"/>
      <c r="M177" s="419"/>
      <c r="N177" s="419"/>
      <c r="O177" s="419"/>
      <c r="P177" s="419"/>
      <c r="Q177" s="419"/>
      <c r="R177" s="419"/>
      <c r="S177" s="419"/>
      <c r="T177" s="419"/>
      <c r="U177" s="419"/>
      <c r="V177" s="419"/>
      <c r="W177" s="419"/>
      <c r="X177" s="419"/>
      <c r="Y177" s="419"/>
      <c r="Z177" s="419"/>
      <c r="AA177" s="419"/>
      <c r="AB177" s="419"/>
      <c r="AC177" s="419"/>
      <c r="AD177" s="419"/>
      <c r="AE177" s="419"/>
      <c r="AF177" s="419"/>
      <c r="AG177" s="419"/>
      <c r="AH177" s="419"/>
      <c r="AI177" s="419"/>
      <c r="AJ177" s="419"/>
      <c r="AK177" s="419"/>
      <c r="AL177" s="419"/>
      <c r="AM177" s="419"/>
      <c r="AN177" s="419"/>
      <c r="AO177" s="419"/>
      <c r="AP177" s="419"/>
      <c r="AQ177" s="419"/>
      <c r="AR177" s="419"/>
      <c r="AS177" s="419"/>
      <c r="AT177" s="419"/>
      <c r="AU177" s="419"/>
      <c r="AV177" s="419"/>
      <c r="AW177" s="419"/>
      <c r="AX177" s="419"/>
      <c r="AY177" s="419"/>
      <c r="AZ177" s="419"/>
      <c r="BA177" s="419"/>
      <c r="BB177" s="419"/>
      <c r="BC177" s="419"/>
      <c r="BD177" s="419"/>
      <c r="BE177" s="419"/>
      <c r="BF177" s="419"/>
      <c r="BG177" s="419"/>
      <c r="BH177" s="419"/>
      <c r="BI177" s="419"/>
      <c r="BJ177" s="419"/>
      <c r="BK177" s="419"/>
      <c r="BL177" s="419"/>
      <c r="BM177" s="419"/>
      <c r="BN177" s="419"/>
      <c r="BO177" s="419"/>
      <c r="BP177" s="419"/>
      <c r="BQ177" s="419"/>
      <c r="BR177" s="419"/>
      <c r="BS177" s="419"/>
      <c r="BT177" s="419"/>
      <c r="BU177" s="419"/>
      <c r="BV177" s="419"/>
      <c r="BW177" s="419"/>
      <c r="BX177" s="419"/>
      <c r="BY177" s="419"/>
      <c r="BZ177" s="419"/>
      <c r="CA177" s="419"/>
      <c r="CB177" s="419"/>
      <c r="CC177" s="419"/>
      <c r="CD177" s="419"/>
      <c r="CE177" s="419"/>
      <c r="CF177" s="419"/>
      <c r="CG177" s="419"/>
      <c r="CH177" s="419"/>
      <c r="CI177" s="419"/>
      <c r="CJ177" s="419"/>
      <c r="CK177" s="419"/>
      <c r="CL177" s="419"/>
      <c r="CM177" s="419"/>
      <c r="CN177" s="419"/>
      <c r="CO177" s="419"/>
      <c r="CP177" s="419"/>
      <c r="CQ177" s="419"/>
      <c r="CR177" s="419"/>
      <c r="CS177" s="419"/>
      <c r="CT177" s="419"/>
      <c r="CU177" s="419"/>
      <c r="CV177" s="419"/>
      <c r="CW177" s="419"/>
      <c r="CX177" s="419"/>
      <c r="CY177" s="419"/>
      <c r="CZ177" s="419"/>
      <c r="DA177" s="419"/>
      <c r="DB177" s="419"/>
      <c r="DC177" s="419"/>
      <c r="DD177" s="419"/>
      <c r="DE177" s="419"/>
      <c r="DF177" s="419"/>
      <c r="DG177" s="419"/>
      <c r="DH177" s="419"/>
      <c r="DI177" s="419"/>
      <c r="DJ177" s="419"/>
      <c r="DK177" s="419"/>
    </row>
    <row r="178" spans="1:115" s="420" customFormat="1" ht="15" hidden="1">
      <c r="A178" s="423"/>
      <c r="B178" s="423"/>
      <c r="C178" s="418"/>
      <c r="D178" s="419"/>
      <c r="E178" s="419"/>
      <c r="F178" s="419"/>
      <c r="G178" s="419"/>
      <c r="H178" s="419"/>
      <c r="I178" s="419"/>
      <c r="J178" s="419"/>
      <c r="K178" s="419"/>
      <c r="L178" s="419"/>
      <c r="M178" s="419"/>
      <c r="N178" s="419"/>
      <c r="O178" s="419"/>
      <c r="P178" s="419"/>
      <c r="Q178" s="419"/>
      <c r="R178" s="419"/>
      <c r="S178" s="419"/>
      <c r="T178" s="419"/>
      <c r="U178" s="419"/>
      <c r="V178" s="419"/>
      <c r="W178" s="419"/>
      <c r="X178" s="419"/>
      <c r="Y178" s="419"/>
      <c r="Z178" s="419"/>
      <c r="AA178" s="419"/>
      <c r="AB178" s="419"/>
      <c r="AC178" s="419"/>
      <c r="AD178" s="419"/>
      <c r="AE178" s="419"/>
      <c r="AF178" s="419"/>
      <c r="AG178" s="419"/>
      <c r="AH178" s="419"/>
      <c r="AI178" s="419"/>
      <c r="AJ178" s="419"/>
      <c r="AK178" s="419"/>
      <c r="AL178" s="419"/>
      <c r="AM178" s="419"/>
      <c r="AN178" s="419"/>
      <c r="AO178" s="419"/>
      <c r="AP178" s="419"/>
      <c r="AQ178" s="419"/>
      <c r="AR178" s="419"/>
      <c r="AS178" s="419"/>
      <c r="AT178" s="419"/>
      <c r="AU178" s="419"/>
      <c r="AV178" s="419"/>
      <c r="AW178" s="419"/>
      <c r="AX178" s="419"/>
      <c r="AY178" s="419"/>
      <c r="AZ178" s="419"/>
      <c r="BA178" s="419"/>
      <c r="BB178" s="419"/>
      <c r="BC178" s="419"/>
      <c r="BD178" s="419"/>
      <c r="BE178" s="419"/>
      <c r="BF178" s="419"/>
      <c r="BG178" s="419"/>
      <c r="BH178" s="419"/>
      <c r="BI178" s="419"/>
      <c r="BJ178" s="419"/>
      <c r="BK178" s="419"/>
      <c r="BL178" s="419"/>
      <c r="BM178" s="419"/>
      <c r="BN178" s="419"/>
      <c r="BO178" s="419"/>
      <c r="BP178" s="419"/>
      <c r="BQ178" s="419"/>
      <c r="BR178" s="419"/>
      <c r="BS178" s="419"/>
      <c r="BT178" s="419"/>
      <c r="BU178" s="419"/>
      <c r="BV178" s="419"/>
      <c r="BW178" s="419"/>
      <c r="BX178" s="419"/>
      <c r="BY178" s="419"/>
      <c r="BZ178" s="419"/>
      <c r="CA178" s="419"/>
      <c r="CB178" s="419"/>
      <c r="CC178" s="419"/>
      <c r="CD178" s="419"/>
      <c r="CE178" s="419"/>
      <c r="CF178" s="419"/>
      <c r="CG178" s="419"/>
      <c r="CH178" s="419"/>
      <c r="CI178" s="419"/>
      <c r="CJ178" s="419"/>
      <c r="CK178" s="419"/>
      <c r="CL178" s="419"/>
      <c r="CM178" s="419"/>
      <c r="CN178" s="419"/>
      <c r="CO178" s="419"/>
      <c r="CP178" s="419"/>
      <c r="CQ178" s="419"/>
      <c r="CR178" s="419"/>
      <c r="CS178" s="419"/>
      <c r="CT178" s="419"/>
      <c r="CU178" s="419"/>
      <c r="CV178" s="419"/>
      <c r="CW178" s="419"/>
      <c r="CX178" s="419"/>
      <c r="CY178" s="419"/>
      <c r="CZ178" s="419"/>
      <c r="DA178" s="419"/>
      <c r="DB178" s="419"/>
      <c r="DC178" s="419"/>
      <c r="DD178" s="419"/>
      <c r="DE178" s="419"/>
      <c r="DF178" s="419"/>
      <c r="DG178" s="419"/>
      <c r="DH178" s="419"/>
      <c r="DI178" s="419"/>
      <c r="DJ178" s="419"/>
      <c r="DK178" s="419"/>
    </row>
    <row r="179" spans="1:115" s="420" customFormat="1" ht="15" hidden="1">
      <c r="A179" s="423"/>
      <c r="B179" s="423"/>
      <c r="C179" s="418"/>
      <c r="D179" s="419"/>
      <c r="E179" s="419"/>
      <c r="F179" s="419"/>
      <c r="G179" s="419"/>
      <c r="H179" s="419"/>
      <c r="I179" s="419"/>
      <c r="J179" s="419"/>
      <c r="K179" s="419"/>
      <c r="L179" s="419"/>
      <c r="M179" s="419"/>
      <c r="N179" s="419"/>
      <c r="O179" s="419"/>
      <c r="P179" s="419"/>
      <c r="Q179" s="419"/>
      <c r="R179" s="419"/>
      <c r="S179" s="419"/>
      <c r="T179" s="419"/>
      <c r="U179" s="419"/>
      <c r="V179" s="419"/>
      <c r="W179" s="419"/>
      <c r="X179" s="419"/>
      <c r="Y179" s="419"/>
      <c r="Z179" s="419"/>
      <c r="AA179" s="419"/>
      <c r="AB179" s="419"/>
      <c r="AC179" s="419"/>
      <c r="AD179" s="419"/>
      <c r="AE179" s="419"/>
      <c r="AF179" s="419"/>
      <c r="AG179" s="419"/>
      <c r="AH179" s="419"/>
      <c r="AI179" s="419"/>
      <c r="AJ179" s="419"/>
      <c r="AK179" s="419"/>
      <c r="AL179" s="419"/>
      <c r="AM179" s="419"/>
      <c r="AN179" s="419"/>
      <c r="AO179" s="419"/>
      <c r="AP179" s="419"/>
      <c r="AQ179" s="419"/>
      <c r="AR179" s="419"/>
      <c r="AS179" s="419"/>
      <c r="AT179" s="419"/>
      <c r="AU179" s="419"/>
      <c r="AV179" s="419"/>
      <c r="AW179" s="419"/>
      <c r="AX179" s="419"/>
      <c r="AY179" s="419"/>
      <c r="AZ179" s="419"/>
      <c r="BA179" s="419"/>
      <c r="BB179" s="419"/>
      <c r="BC179" s="419"/>
      <c r="BD179" s="419"/>
      <c r="BE179" s="419"/>
      <c r="BF179" s="419"/>
      <c r="BG179" s="419"/>
      <c r="BH179" s="419"/>
      <c r="BI179" s="419"/>
      <c r="BJ179" s="419"/>
      <c r="BK179" s="419"/>
      <c r="BL179" s="419"/>
      <c r="BM179" s="419"/>
      <c r="BN179" s="419"/>
      <c r="BO179" s="419"/>
      <c r="BP179" s="419"/>
      <c r="BQ179" s="419"/>
      <c r="BR179" s="419"/>
      <c r="BS179" s="419"/>
      <c r="BT179" s="419"/>
      <c r="BU179" s="419"/>
      <c r="BV179" s="419"/>
      <c r="BW179" s="419"/>
      <c r="BX179" s="419"/>
      <c r="BY179" s="419"/>
      <c r="BZ179" s="419"/>
      <c r="CA179" s="419"/>
      <c r="CB179" s="419"/>
      <c r="CC179" s="419"/>
      <c r="CD179" s="419"/>
      <c r="CE179" s="419"/>
      <c r="CF179" s="419"/>
      <c r="CG179" s="419"/>
      <c r="CH179" s="419"/>
      <c r="CI179" s="419"/>
      <c r="CJ179" s="419"/>
      <c r="CK179" s="419"/>
      <c r="CL179" s="419"/>
      <c r="CM179" s="419"/>
      <c r="CN179" s="419"/>
      <c r="CO179" s="419"/>
      <c r="CP179" s="419"/>
      <c r="CQ179" s="419"/>
      <c r="CR179" s="419"/>
      <c r="CS179" s="419"/>
      <c r="CT179" s="419"/>
      <c r="CU179" s="419"/>
      <c r="CV179" s="419"/>
      <c r="CW179" s="419"/>
      <c r="CX179" s="419"/>
      <c r="CY179" s="419"/>
      <c r="CZ179" s="419"/>
      <c r="DA179" s="419"/>
      <c r="DB179" s="419"/>
      <c r="DC179" s="419"/>
      <c r="DD179" s="419"/>
      <c r="DE179" s="419"/>
      <c r="DF179" s="419"/>
      <c r="DG179" s="419"/>
      <c r="DH179" s="419"/>
      <c r="DI179" s="419"/>
      <c r="DJ179" s="419"/>
      <c r="DK179" s="419"/>
    </row>
    <row r="180" spans="1:115" s="420" customFormat="1" ht="15" hidden="1">
      <c r="A180" s="423"/>
      <c r="B180" s="423"/>
      <c r="C180" s="418"/>
      <c r="D180" s="419"/>
      <c r="E180" s="419"/>
      <c r="F180" s="419"/>
      <c r="G180" s="419"/>
      <c r="H180" s="419"/>
      <c r="I180" s="419"/>
      <c r="J180" s="419"/>
      <c r="K180" s="419"/>
      <c r="L180" s="419"/>
      <c r="M180" s="419"/>
      <c r="N180" s="419"/>
      <c r="O180" s="419"/>
      <c r="P180" s="419"/>
      <c r="Q180" s="419"/>
      <c r="R180" s="419"/>
      <c r="S180" s="419"/>
      <c r="T180" s="419"/>
      <c r="U180" s="419"/>
      <c r="V180" s="419"/>
      <c r="W180" s="419"/>
      <c r="X180" s="419"/>
      <c r="Y180" s="419"/>
      <c r="Z180" s="419"/>
      <c r="AA180" s="419"/>
      <c r="AB180" s="419"/>
      <c r="AC180" s="419"/>
      <c r="AD180" s="419"/>
      <c r="AE180" s="419"/>
      <c r="AF180" s="419"/>
      <c r="AG180" s="419"/>
      <c r="AH180" s="419"/>
      <c r="AI180" s="419"/>
      <c r="AJ180" s="419"/>
      <c r="AK180" s="419"/>
      <c r="AL180" s="419"/>
      <c r="AM180" s="419"/>
      <c r="AN180" s="419"/>
      <c r="AO180" s="419"/>
      <c r="AP180" s="419"/>
      <c r="AQ180" s="419"/>
      <c r="AR180" s="419"/>
      <c r="AS180" s="419"/>
      <c r="AT180" s="419"/>
      <c r="AU180" s="419"/>
      <c r="AV180" s="419"/>
      <c r="AW180" s="419"/>
      <c r="AX180" s="419"/>
      <c r="AY180" s="419"/>
      <c r="AZ180" s="419"/>
      <c r="BA180" s="419"/>
      <c r="BB180" s="419"/>
      <c r="BC180" s="419"/>
      <c r="BD180" s="419"/>
      <c r="BE180" s="419"/>
      <c r="BF180" s="419"/>
      <c r="BG180" s="419"/>
      <c r="BH180" s="419"/>
      <c r="BI180" s="419"/>
      <c r="BJ180" s="419"/>
      <c r="BK180" s="419"/>
      <c r="BL180" s="419"/>
      <c r="BM180" s="419"/>
      <c r="BN180" s="419"/>
      <c r="BO180" s="419"/>
      <c r="BP180" s="419"/>
      <c r="BQ180" s="419"/>
      <c r="BR180" s="419"/>
      <c r="BS180" s="419"/>
      <c r="BT180" s="419"/>
      <c r="BU180" s="419"/>
      <c r="BV180" s="419"/>
      <c r="BW180" s="419"/>
      <c r="BX180" s="419"/>
      <c r="BY180" s="419"/>
      <c r="BZ180" s="419"/>
      <c r="CA180" s="419"/>
      <c r="CB180" s="419"/>
      <c r="CC180" s="419"/>
      <c r="CD180" s="419"/>
      <c r="CE180" s="419"/>
      <c r="CF180" s="419"/>
      <c r="CG180" s="419"/>
      <c r="CH180" s="419"/>
      <c r="CI180" s="419"/>
      <c r="CJ180" s="419"/>
      <c r="CK180" s="419"/>
      <c r="CL180" s="419"/>
      <c r="CM180" s="419"/>
      <c r="CN180" s="419"/>
      <c r="CO180" s="419"/>
      <c r="CP180" s="419"/>
      <c r="CQ180" s="419"/>
      <c r="CR180" s="419"/>
      <c r="CS180" s="419"/>
      <c r="CT180" s="419"/>
      <c r="CU180" s="419"/>
      <c r="CV180" s="419"/>
      <c r="CW180" s="419"/>
      <c r="CX180" s="419"/>
      <c r="CY180" s="419"/>
      <c r="CZ180" s="419"/>
      <c r="DA180" s="419"/>
      <c r="DB180" s="419"/>
      <c r="DC180" s="419"/>
      <c r="DD180" s="419"/>
      <c r="DE180" s="419"/>
      <c r="DF180" s="419"/>
      <c r="DG180" s="419"/>
      <c r="DH180" s="419"/>
      <c r="DI180" s="419"/>
      <c r="DJ180" s="419"/>
      <c r="DK180" s="419"/>
    </row>
    <row r="181" spans="1:115" s="420" customFormat="1" ht="15" hidden="1">
      <c r="A181" s="423"/>
      <c r="B181" s="423"/>
      <c r="C181" s="418"/>
      <c r="D181" s="419"/>
      <c r="E181" s="419"/>
      <c r="F181" s="419"/>
      <c r="G181" s="419"/>
      <c r="H181" s="419"/>
      <c r="I181" s="419"/>
      <c r="J181" s="419"/>
      <c r="K181" s="419"/>
      <c r="L181" s="419"/>
      <c r="M181" s="419"/>
      <c r="N181" s="419"/>
      <c r="O181" s="419"/>
      <c r="P181" s="419"/>
      <c r="Q181" s="419"/>
      <c r="R181" s="419"/>
      <c r="S181" s="419"/>
      <c r="T181" s="419"/>
      <c r="U181" s="419"/>
      <c r="V181" s="419"/>
      <c r="W181" s="419"/>
      <c r="X181" s="419"/>
      <c r="Y181" s="419"/>
      <c r="Z181" s="419"/>
      <c r="AA181" s="419"/>
      <c r="AB181" s="419"/>
      <c r="AC181" s="419"/>
      <c r="AD181" s="419"/>
      <c r="AE181" s="419"/>
      <c r="AF181" s="419"/>
      <c r="AG181" s="419"/>
      <c r="AH181" s="419"/>
      <c r="AI181" s="419"/>
      <c r="AJ181" s="419"/>
      <c r="AK181" s="419"/>
      <c r="AL181" s="419"/>
      <c r="AM181" s="419"/>
      <c r="AN181" s="419"/>
      <c r="AO181" s="419"/>
      <c r="AP181" s="419"/>
      <c r="AQ181" s="419"/>
      <c r="AR181" s="419"/>
      <c r="AS181" s="419"/>
      <c r="AT181" s="419"/>
      <c r="AU181" s="419"/>
      <c r="AV181" s="419"/>
      <c r="AW181" s="419"/>
      <c r="AX181" s="419"/>
      <c r="AY181" s="419"/>
      <c r="AZ181" s="419"/>
      <c r="BA181" s="419"/>
      <c r="BB181" s="419"/>
      <c r="BC181" s="419"/>
      <c r="BD181" s="419"/>
      <c r="BE181" s="419"/>
      <c r="BF181" s="419"/>
      <c r="BG181" s="419"/>
      <c r="BH181" s="419"/>
      <c r="BI181" s="419"/>
      <c r="BJ181" s="419"/>
      <c r="BK181" s="419"/>
      <c r="BL181" s="419"/>
      <c r="BM181" s="419"/>
      <c r="BN181" s="419"/>
      <c r="BO181" s="419"/>
      <c r="BP181" s="419"/>
      <c r="BQ181" s="419"/>
      <c r="BR181" s="419"/>
      <c r="BS181" s="419"/>
      <c r="BT181" s="419"/>
      <c r="BU181" s="419"/>
      <c r="BV181" s="419"/>
      <c r="BW181" s="419"/>
      <c r="BX181" s="419"/>
      <c r="BY181" s="419"/>
      <c r="BZ181" s="419"/>
      <c r="CA181" s="419"/>
      <c r="CB181" s="419"/>
      <c r="CC181" s="419"/>
      <c r="CD181" s="419"/>
      <c r="CE181" s="419"/>
      <c r="CF181" s="419"/>
      <c r="CG181" s="419"/>
      <c r="CH181" s="419"/>
      <c r="CI181" s="419"/>
      <c r="CJ181" s="419"/>
      <c r="CK181" s="419"/>
      <c r="CL181" s="419"/>
      <c r="CM181" s="419"/>
      <c r="CN181" s="419"/>
      <c r="CO181" s="419"/>
      <c r="CP181" s="419"/>
      <c r="CQ181" s="419"/>
      <c r="CR181" s="419"/>
      <c r="CS181" s="419"/>
      <c r="CT181" s="419"/>
      <c r="CU181" s="419"/>
      <c r="CV181" s="419"/>
      <c r="CW181" s="419"/>
      <c r="CX181" s="419"/>
      <c r="CY181" s="419"/>
      <c r="CZ181" s="419"/>
      <c r="DA181" s="419"/>
      <c r="DB181" s="419"/>
      <c r="DC181" s="419"/>
      <c r="DD181" s="419"/>
      <c r="DE181" s="419"/>
      <c r="DF181" s="419"/>
      <c r="DG181" s="419"/>
      <c r="DH181" s="419"/>
      <c r="DI181" s="419"/>
      <c r="DJ181" s="419"/>
      <c r="DK181" s="419"/>
    </row>
    <row r="182" spans="1:115" s="420" customFormat="1" ht="15" hidden="1">
      <c r="A182" s="423"/>
      <c r="B182" s="423"/>
      <c r="C182" s="418"/>
      <c r="D182" s="419"/>
      <c r="E182" s="419"/>
      <c r="F182" s="419"/>
      <c r="G182" s="419"/>
      <c r="H182" s="419"/>
      <c r="I182" s="419"/>
      <c r="J182" s="419"/>
      <c r="K182" s="419"/>
      <c r="L182" s="419"/>
      <c r="M182" s="419"/>
      <c r="N182" s="419"/>
      <c r="O182" s="419"/>
      <c r="P182" s="419"/>
      <c r="Q182" s="419"/>
      <c r="R182" s="419"/>
      <c r="S182" s="419"/>
      <c r="T182" s="419"/>
      <c r="U182" s="419"/>
      <c r="V182" s="419"/>
      <c r="W182" s="419"/>
      <c r="X182" s="419"/>
      <c r="Y182" s="419"/>
      <c r="Z182" s="419"/>
      <c r="AA182" s="419"/>
      <c r="AB182" s="419"/>
      <c r="AC182" s="419"/>
      <c r="AD182" s="419"/>
      <c r="AE182" s="419"/>
      <c r="AF182" s="419"/>
      <c r="AG182" s="419"/>
      <c r="AH182" s="419"/>
      <c r="AI182" s="419"/>
      <c r="AJ182" s="419"/>
      <c r="AK182" s="419"/>
      <c r="AL182" s="419"/>
      <c r="AM182" s="419"/>
      <c r="AN182" s="419"/>
      <c r="AO182" s="419"/>
      <c r="AP182" s="419"/>
      <c r="AQ182" s="419"/>
      <c r="AR182" s="419"/>
      <c r="AS182" s="419"/>
      <c r="AT182" s="419"/>
      <c r="AU182" s="419"/>
      <c r="AV182" s="419"/>
      <c r="AW182" s="419"/>
      <c r="AX182" s="419"/>
      <c r="AY182" s="419"/>
      <c r="AZ182" s="419"/>
      <c r="BA182" s="419"/>
      <c r="BB182" s="419"/>
      <c r="BC182" s="419"/>
      <c r="BD182" s="419"/>
      <c r="BE182" s="419"/>
      <c r="BF182" s="419"/>
      <c r="BG182" s="419"/>
      <c r="BH182" s="419"/>
      <c r="BI182" s="419"/>
      <c r="BJ182" s="419"/>
      <c r="BK182" s="419"/>
      <c r="BL182" s="419"/>
      <c r="BM182" s="419"/>
      <c r="BN182" s="419"/>
      <c r="BO182" s="419"/>
      <c r="BP182" s="419"/>
      <c r="BQ182" s="419"/>
      <c r="BR182" s="419"/>
      <c r="BS182" s="419"/>
      <c r="BT182" s="419"/>
      <c r="BU182" s="419"/>
      <c r="BV182" s="419"/>
      <c r="BW182" s="419"/>
      <c r="BX182" s="419"/>
      <c r="BY182" s="419"/>
      <c r="BZ182" s="419"/>
      <c r="CA182" s="419"/>
      <c r="CB182" s="419"/>
      <c r="CC182" s="419"/>
      <c r="CD182" s="419"/>
      <c r="CE182" s="419"/>
      <c r="CF182" s="419"/>
      <c r="CG182" s="419"/>
      <c r="CH182" s="419"/>
      <c r="CI182" s="419"/>
      <c r="CJ182" s="419"/>
      <c r="CK182" s="419"/>
      <c r="CL182" s="419"/>
      <c r="CM182" s="419"/>
      <c r="CN182" s="419"/>
      <c r="CO182" s="419"/>
      <c r="CP182" s="419"/>
      <c r="CQ182" s="419"/>
      <c r="CR182" s="419"/>
      <c r="CS182" s="419"/>
      <c r="CT182" s="419"/>
      <c r="CU182" s="419"/>
      <c r="CV182" s="419"/>
      <c r="CW182" s="419"/>
      <c r="CX182" s="419"/>
      <c r="CY182" s="419"/>
      <c r="CZ182" s="419"/>
      <c r="DA182" s="419"/>
      <c r="DB182" s="419"/>
      <c r="DC182" s="419"/>
      <c r="DD182" s="419"/>
      <c r="DE182" s="419"/>
      <c r="DF182" s="419"/>
      <c r="DG182" s="419"/>
      <c r="DH182" s="419"/>
      <c r="DI182" s="419"/>
      <c r="DJ182" s="419"/>
      <c r="DK182" s="419"/>
    </row>
    <row r="183" spans="1:115" s="420" customFormat="1" ht="15" hidden="1">
      <c r="A183" s="423"/>
      <c r="B183" s="423"/>
      <c r="C183" s="418"/>
      <c r="D183" s="419"/>
      <c r="E183" s="419"/>
      <c r="F183" s="419"/>
      <c r="G183" s="419"/>
      <c r="H183" s="419"/>
      <c r="I183" s="419"/>
      <c r="J183" s="419"/>
      <c r="K183" s="419"/>
      <c r="L183" s="419"/>
      <c r="M183" s="419"/>
      <c r="N183" s="419"/>
      <c r="O183" s="419"/>
      <c r="P183" s="419"/>
      <c r="Q183" s="419"/>
      <c r="R183" s="419"/>
      <c r="S183" s="419"/>
      <c r="T183" s="419"/>
      <c r="U183" s="419"/>
      <c r="V183" s="419"/>
      <c r="W183" s="419"/>
      <c r="X183" s="419"/>
      <c r="Y183" s="419"/>
      <c r="Z183" s="419"/>
      <c r="AA183" s="419"/>
      <c r="AB183" s="419"/>
      <c r="AC183" s="419"/>
      <c r="AD183" s="419"/>
      <c r="AE183" s="419"/>
      <c r="AF183" s="419"/>
      <c r="AG183" s="419"/>
      <c r="AH183" s="419"/>
      <c r="AI183" s="419"/>
      <c r="AJ183" s="419"/>
      <c r="AK183" s="419"/>
      <c r="AL183" s="419"/>
      <c r="AM183" s="419"/>
      <c r="AN183" s="419"/>
      <c r="AO183" s="419"/>
      <c r="AP183" s="419"/>
      <c r="AQ183" s="419"/>
      <c r="AR183" s="419"/>
      <c r="AS183" s="419"/>
      <c r="AT183" s="419"/>
      <c r="AU183" s="419"/>
      <c r="AV183" s="419"/>
      <c r="AW183" s="419"/>
      <c r="AX183" s="419"/>
      <c r="AY183" s="419"/>
      <c r="AZ183" s="419"/>
      <c r="BA183" s="419"/>
      <c r="BB183" s="419"/>
      <c r="BC183" s="419"/>
      <c r="BD183" s="419"/>
      <c r="BE183" s="419"/>
      <c r="BF183" s="419"/>
      <c r="BG183" s="419"/>
      <c r="BH183" s="419"/>
      <c r="BI183" s="419"/>
      <c r="BJ183" s="419"/>
      <c r="BK183" s="419"/>
      <c r="BL183" s="419"/>
      <c r="BM183" s="419"/>
      <c r="BN183" s="419"/>
      <c r="BO183" s="419"/>
      <c r="BP183" s="419"/>
      <c r="BQ183" s="419"/>
      <c r="BR183" s="419"/>
      <c r="BS183" s="419"/>
      <c r="BT183" s="419"/>
      <c r="BU183" s="419"/>
      <c r="BV183" s="419"/>
      <c r="BW183" s="419"/>
      <c r="BX183" s="419"/>
      <c r="BY183" s="419"/>
      <c r="BZ183" s="419"/>
      <c r="CA183" s="419"/>
      <c r="CB183" s="419"/>
      <c r="CC183" s="419"/>
      <c r="CD183" s="419"/>
      <c r="CE183" s="419"/>
      <c r="CF183" s="419"/>
      <c r="CG183" s="419"/>
      <c r="CH183" s="419"/>
      <c r="CI183" s="419"/>
      <c r="CJ183" s="419"/>
      <c r="CK183" s="419"/>
      <c r="CL183" s="419"/>
      <c r="CM183" s="419"/>
      <c r="CN183" s="419"/>
      <c r="CO183" s="419"/>
      <c r="CP183" s="419"/>
      <c r="CQ183" s="419"/>
      <c r="CR183" s="419"/>
      <c r="CS183" s="419"/>
      <c r="CT183" s="419"/>
      <c r="CU183" s="419"/>
      <c r="CV183" s="419"/>
      <c r="CW183" s="419"/>
      <c r="CX183" s="419"/>
      <c r="CY183" s="419"/>
      <c r="CZ183" s="419"/>
      <c r="DA183" s="419"/>
      <c r="DB183" s="419"/>
      <c r="DC183" s="419"/>
      <c r="DD183" s="419"/>
      <c r="DE183" s="419"/>
      <c r="DF183" s="419"/>
      <c r="DG183" s="419"/>
      <c r="DH183" s="419"/>
      <c r="DI183" s="419"/>
      <c r="DJ183" s="419"/>
      <c r="DK183" s="419"/>
    </row>
    <row r="184" spans="1:115" s="420" customFormat="1" ht="15" hidden="1">
      <c r="A184" s="423"/>
      <c r="B184" s="423"/>
      <c r="C184" s="418"/>
      <c r="D184" s="419"/>
      <c r="E184" s="419"/>
      <c r="F184" s="419"/>
      <c r="G184" s="419"/>
      <c r="H184" s="419"/>
      <c r="I184" s="419"/>
      <c r="J184" s="419"/>
      <c r="K184" s="419"/>
      <c r="L184" s="419"/>
      <c r="M184" s="419"/>
      <c r="N184" s="419"/>
      <c r="O184" s="419"/>
      <c r="P184" s="419"/>
      <c r="Q184" s="419"/>
      <c r="R184" s="419"/>
      <c r="S184" s="419"/>
      <c r="T184" s="419"/>
      <c r="U184" s="419"/>
      <c r="V184" s="419"/>
      <c r="W184" s="419"/>
      <c r="X184" s="419"/>
      <c r="Y184" s="419"/>
      <c r="Z184" s="419"/>
      <c r="AA184" s="419"/>
      <c r="AB184" s="419"/>
      <c r="AC184" s="419"/>
      <c r="AD184" s="419"/>
      <c r="AE184" s="419"/>
      <c r="AF184" s="419"/>
      <c r="AG184" s="419"/>
      <c r="AH184" s="419"/>
      <c r="AI184" s="419"/>
      <c r="AJ184" s="419"/>
      <c r="AK184" s="419"/>
      <c r="AL184" s="419"/>
      <c r="AM184" s="419"/>
      <c r="AN184" s="419"/>
      <c r="AO184" s="419"/>
      <c r="AP184" s="419"/>
      <c r="AQ184" s="419"/>
      <c r="AR184" s="419"/>
      <c r="AS184" s="419"/>
      <c r="AT184" s="419"/>
      <c r="AU184" s="419"/>
      <c r="AV184" s="419"/>
      <c r="AW184" s="419"/>
      <c r="AX184" s="419"/>
      <c r="AY184" s="419"/>
      <c r="AZ184" s="419"/>
      <c r="BA184" s="419"/>
      <c r="BB184" s="419"/>
      <c r="BC184" s="419"/>
      <c r="BD184" s="419"/>
      <c r="BE184" s="419"/>
      <c r="BF184" s="419"/>
      <c r="BG184" s="419"/>
      <c r="BH184" s="419"/>
      <c r="BI184" s="419"/>
      <c r="BJ184" s="419"/>
      <c r="BK184" s="419"/>
      <c r="BL184" s="419"/>
      <c r="BM184" s="419"/>
      <c r="BN184" s="419"/>
      <c r="BO184" s="419"/>
      <c r="BP184" s="419"/>
      <c r="BQ184" s="419"/>
      <c r="BR184" s="419"/>
      <c r="BS184" s="419"/>
      <c r="BT184" s="419"/>
      <c r="BU184" s="419"/>
      <c r="BV184" s="419"/>
      <c r="BW184" s="419"/>
      <c r="BX184" s="419"/>
      <c r="BY184" s="419"/>
      <c r="BZ184" s="419"/>
      <c r="CA184" s="419"/>
      <c r="CB184" s="419"/>
      <c r="CC184" s="419"/>
      <c r="CD184" s="419"/>
      <c r="CE184" s="419"/>
      <c r="CF184" s="419"/>
      <c r="CG184" s="419"/>
      <c r="CH184" s="419"/>
      <c r="CI184" s="419"/>
      <c r="CJ184" s="419"/>
      <c r="CK184" s="419"/>
      <c r="CL184" s="419"/>
      <c r="CM184" s="419"/>
      <c r="CN184" s="419"/>
      <c r="CO184" s="419"/>
      <c r="CP184" s="419"/>
      <c r="CQ184" s="419"/>
      <c r="CR184" s="419"/>
      <c r="CS184" s="419"/>
      <c r="CT184" s="419"/>
      <c r="CU184" s="419"/>
      <c r="CV184" s="419"/>
      <c r="CW184" s="419"/>
      <c r="CX184" s="419"/>
      <c r="CY184" s="419"/>
      <c r="CZ184" s="419"/>
      <c r="DA184" s="419"/>
      <c r="DB184" s="419"/>
      <c r="DC184" s="419"/>
      <c r="DD184" s="419"/>
      <c r="DE184" s="419"/>
      <c r="DF184" s="419"/>
      <c r="DG184" s="419"/>
      <c r="DH184" s="419"/>
      <c r="DI184" s="419"/>
      <c r="DJ184" s="419"/>
      <c r="DK184" s="419"/>
    </row>
    <row r="185" spans="1:115" s="420" customFormat="1" ht="15" hidden="1">
      <c r="A185" s="423"/>
      <c r="B185" s="423"/>
      <c r="C185" s="418"/>
      <c r="D185" s="419"/>
      <c r="E185" s="419"/>
      <c r="F185" s="419"/>
      <c r="G185" s="419"/>
      <c r="H185" s="419"/>
      <c r="I185" s="419"/>
      <c r="J185" s="419"/>
      <c r="K185" s="419"/>
      <c r="L185" s="419"/>
      <c r="M185" s="419"/>
      <c r="N185" s="419"/>
      <c r="O185" s="419"/>
      <c r="P185" s="419"/>
      <c r="Q185" s="419"/>
      <c r="R185" s="419"/>
      <c r="S185" s="419"/>
      <c r="T185" s="419"/>
      <c r="U185" s="419"/>
      <c r="V185" s="419"/>
      <c r="W185" s="419"/>
      <c r="X185" s="419"/>
      <c r="Y185" s="419"/>
      <c r="Z185" s="419"/>
      <c r="AA185" s="419"/>
      <c r="AB185" s="419"/>
      <c r="AC185" s="419"/>
      <c r="AD185" s="419"/>
      <c r="AE185" s="419"/>
      <c r="AF185" s="419"/>
      <c r="AG185" s="419"/>
      <c r="AH185" s="419"/>
      <c r="AI185" s="419"/>
      <c r="AJ185" s="419"/>
      <c r="AK185" s="419"/>
      <c r="AL185" s="419"/>
      <c r="AM185" s="419"/>
      <c r="AN185" s="419"/>
      <c r="AO185" s="419"/>
      <c r="AP185" s="419"/>
      <c r="AQ185" s="419"/>
      <c r="AR185" s="419"/>
      <c r="AS185" s="419"/>
      <c r="AT185" s="419"/>
      <c r="AU185" s="419"/>
      <c r="AV185" s="419"/>
      <c r="AW185" s="419"/>
      <c r="AX185" s="419"/>
      <c r="AY185" s="419"/>
      <c r="AZ185" s="419"/>
      <c r="BA185" s="419"/>
      <c r="BB185" s="419"/>
      <c r="BC185" s="419"/>
      <c r="BD185" s="419"/>
      <c r="BE185" s="419"/>
      <c r="BF185" s="419"/>
      <c r="BG185" s="419"/>
      <c r="BH185" s="419"/>
      <c r="BI185" s="419"/>
      <c r="BJ185" s="419"/>
      <c r="BK185" s="419"/>
      <c r="BL185" s="419"/>
      <c r="BM185" s="419"/>
      <c r="BN185" s="419"/>
      <c r="BO185" s="419"/>
      <c r="BP185" s="419"/>
      <c r="BQ185" s="419"/>
      <c r="BR185" s="419"/>
      <c r="BS185" s="419"/>
      <c r="BT185" s="419"/>
      <c r="BU185" s="419"/>
      <c r="BV185" s="419"/>
      <c r="BW185" s="419"/>
      <c r="BX185" s="419"/>
      <c r="BY185" s="419"/>
      <c r="BZ185" s="419"/>
      <c r="CA185" s="419"/>
      <c r="CB185" s="419"/>
      <c r="CC185" s="419"/>
      <c r="CD185" s="419"/>
      <c r="CE185" s="419"/>
      <c r="CF185" s="419"/>
      <c r="CG185" s="419"/>
      <c r="CH185" s="419"/>
      <c r="CI185" s="419"/>
      <c r="CJ185" s="419"/>
      <c r="CK185" s="419"/>
      <c r="CL185" s="419"/>
      <c r="CM185" s="419"/>
      <c r="CN185" s="419"/>
      <c r="CO185" s="419"/>
      <c r="CP185" s="419"/>
      <c r="CQ185" s="419"/>
      <c r="CR185" s="419"/>
      <c r="CS185" s="419"/>
      <c r="CT185" s="419"/>
      <c r="CU185" s="419"/>
      <c r="CV185" s="419"/>
      <c r="CW185" s="419"/>
      <c r="CX185" s="419"/>
      <c r="CY185" s="419"/>
      <c r="CZ185" s="419"/>
      <c r="DA185" s="419"/>
      <c r="DB185" s="419"/>
      <c r="DC185" s="419"/>
      <c r="DD185" s="419"/>
      <c r="DE185" s="419"/>
      <c r="DF185" s="419"/>
      <c r="DG185" s="419"/>
      <c r="DH185" s="419"/>
      <c r="DI185" s="419"/>
      <c r="DJ185" s="419"/>
      <c r="DK185" s="419"/>
    </row>
    <row r="186" spans="1:115" s="420" customFormat="1" ht="15" hidden="1">
      <c r="A186" s="423"/>
      <c r="B186" s="423"/>
      <c r="C186" s="418"/>
      <c r="D186" s="419"/>
      <c r="E186" s="419"/>
      <c r="F186" s="419"/>
      <c r="G186" s="419"/>
      <c r="H186" s="419"/>
      <c r="I186" s="419"/>
      <c r="J186" s="419"/>
      <c r="K186" s="419"/>
      <c r="L186" s="419"/>
      <c r="M186" s="419"/>
      <c r="N186" s="419"/>
      <c r="O186" s="419"/>
      <c r="P186" s="419"/>
      <c r="Q186" s="419"/>
      <c r="R186" s="419"/>
      <c r="S186" s="419"/>
      <c r="T186" s="419"/>
      <c r="U186" s="419"/>
      <c r="V186" s="419"/>
      <c r="W186" s="419"/>
      <c r="X186" s="419"/>
      <c r="Y186" s="419"/>
      <c r="Z186" s="419"/>
      <c r="AA186" s="419"/>
      <c r="AB186" s="419"/>
      <c r="AC186" s="419"/>
      <c r="AD186" s="419"/>
      <c r="AE186" s="419"/>
      <c r="AF186" s="419"/>
      <c r="AG186" s="419"/>
      <c r="AH186" s="419"/>
      <c r="AI186" s="419"/>
      <c r="AJ186" s="419"/>
      <c r="AK186" s="419"/>
      <c r="AL186" s="419"/>
      <c r="AM186" s="419"/>
      <c r="AN186" s="419"/>
      <c r="AO186" s="419"/>
      <c r="AP186" s="419"/>
      <c r="AQ186" s="419"/>
      <c r="AR186" s="419"/>
      <c r="AS186" s="419"/>
      <c r="AT186" s="419"/>
      <c r="AU186" s="419"/>
      <c r="AV186" s="419"/>
      <c r="AW186" s="419"/>
      <c r="AX186" s="419"/>
      <c r="AY186" s="419"/>
      <c r="AZ186" s="419"/>
      <c r="BA186" s="419"/>
      <c r="BB186" s="419"/>
      <c r="BC186" s="419"/>
      <c r="BD186" s="419"/>
      <c r="BE186" s="419"/>
      <c r="BF186" s="419"/>
      <c r="BG186" s="419"/>
      <c r="BH186" s="419"/>
      <c r="BI186" s="419"/>
      <c r="BJ186" s="419"/>
      <c r="BK186" s="419"/>
      <c r="BL186" s="419"/>
      <c r="BM186" s="419"/>
      <c r="BN186" s="419"/>
      <c r="BO186" s="419"/>
      <c r="BP186" s="419"/>
      <c r="BQ186" s="419"/>
      <c r="BR186" s="419"/>
      <c r="BS186" s="419"/>
      <c r="BT186" s="419"/>
      <c r="BU186" s="419"/>
      <c r="BV186" s="419"/>
      <c r="BW186" s="419"/>
      <c r="BX186" s="419"/>
      <c r="BY186" s="419"/>
      <c r="BZ186" s="419"/>
      <c r="CA186" s="419"/>
      <c r="CB186" s="419"/>
      <c r="CC186" s="419"/>
      <c r="CD186" s="419"/>
      <c r="CE186" s="419"/>
      <c r="CF186" s="419"/>
      <c r="CG186" s="419"/>
      <c r="CH186" s="419"/>
      <c r="CI186" s="419"/>
      <c r="CJ186" s="419"/>
      <c r="CK186" s="419"/>
      <c r="CL186" s="419"/>
      <c r="CM186" s="419"/>
      <c r="CN186" s="419"/>
      <c r="CO186" s="419"/>
      <c r="CP186" s="419"/>
      <c r="CQ186" s="419"/>
      <c r="CR186" s="419"/>
      <c r="CS186" s="419"/>
      <c r="CT186" s="419"/>
      <c r="CU186" s="419"/>
      <c r="CV186" s="419"/>
      <c r="CW186" s="419"/>
      <c r="CX186" s="419"/>
      <c r="CY186" s="419"/>
      <c r="CZ186" s="419"/>
      <c r="DA186" s="419"/>
      <c r="DB186" s="419"/>
      <c r="DC186" s="419"/>
      <c r="DD186" s="419"/>
      <c r="DE186" s="419"/>
      <c r="DF186" s="419"/>
      <c r="DG186" s="419"/>
      <c r="DH186" s="419"/>
      <c r="DI186" s="419"/>
      <c r="DJ186" s="419"/>
      <c r="DK186" s="419"/>
    </row>
    <row r="187" spans="1:115" s="420" customFormat="1" ht="15" hidden="1">
      <c r="A187" s="423"/>
      <c r="B187" s="423"/>
      <c r="C187" s="418"/>
      <c r="D187" s="419"/>
      <c r="E187" s="419"/>
      <c r="F187" s="419"/>
      <c r="G187" s="419"/>
      <c r="H187" s="419"/>
      <c r="I187" s="419"/>
      <c r="J187" s="419"/>
      <c r="K187" s="419"/>
      <c r="L187" s="419"/>
      <c r="M187" s="419"/>
      <c r="N187" s="419"/>
      <c r="O187" s="419"/>
      <c r="P187" s="419"/>
      <c r="Q187" s="419"/>
      <c r="R187" s="419"/>
      <c r="S187" s="419"/>
      <c r="T187" s="419"/>
      <c r="U187" s="419"/>
      <c r="V187" s="419"/>
      <c r="W187" s="419"/>
      <c r="X187" s="419"/>
      <c r="Y187" s="419"/>
      <c r="Z187" s="419"/>
      <c r="AA187" s="419"/>
      <c r="AB187" s="419"/>
      <c r="AC187" s="419"/>
      <c r="AD187" s="419"/>
      <c r="AE187" s="419"/>
      <c r="AF187" s="419"/>
      <c r="AG187" s="419"/>
      <c r="AH187" s="419"/>
      <c r="AI187" s="419"/>
      <c r="AJ187" s="419"/>
      <c r="AK187" s="419"/>
      <c r="AL187" s="419"/>
      <c r="AM187" s="419"/>
      <c r="AN187" s="419"/>
      <c r="AO187" s="419"/>
      <c r="AP187" s="419"/>
      <c r="AQ187" s="419"/>
      <c r="AR187" s="419"/>
      <c r="AS187" s="419"/>
      <c r="AT187" s="419"/>
      <c r="AU187" s="419"/>
      <c r="AV187" s="419"/>
      <c r="AW187" s="419"/>
      <c r="AX187" s="419"/>
      <c r="AY187" s="419"/>
      <c r="AZ187" s="419"/>
      <c r="BA187" s="419"/>
      <c r="BB187" s="419"/>
      <c r="BC187" s="419"/>
      <c r="BD187" s="419"/>
      <c r="BE187" s="419"/>
      <c r="BF187" s="419"/>
      <c r="BG187" s="419"/>
      <c r="BH187" s="419"/>
      <c r="BI187" s="419"/>
      <c r="BJ187" s="419"/>
      <c r="BK187" s="419"/>
      <c r="BL187" s="419"/>
      <c r="BM187" s="419"/>
      <c r="BN187" s="419"/>
      <c r="BO187" s="419"/>
      <c r="BP187" s="419"/>
      <c r="BQ187" s="419"/>
      <c r="BR187" s="419"/>
      <c r="BS187" s="419"/>
      <c r="BT187" s="419"/>
      <c r="BU187" s="419"/>
      <c r="BV187" s="419"/>
      <c r="BW187" s="419"/>
      <c r="BX187" s="419"/>
      <c r="BY187" s="419"/>
      <c r="BZ187" s="419"/>
      <c r="CA187" s="419"/>
      <c r="CB187" s="419"/>
      <c r="CC187" s="419"/>
      <c r="CD187" s="419"/>
      <c r="CE187" s="419"/>
      <c r="CF187" s="419"/>
      <c r="CG187" s="419"/>
      <c r="CH187" s="419"/>
      <c r="CI187" s="419"/>
      <c r="CJ187" s="419"/>
      <c r="CK187" s="419"/>
      <c r="CL187" s="419"/>
      <c r="CM187" s="419"/>
      <c r="CN187" s="419"/>
      <c r="CO187" s="419"/>
      <c r="CP187" s="419"/>
      <c r="CQ187" s="419"/>
      <c r="CR187" s="419"/>
      <c r="CS187" s="419"/>
      <c r="CT187" s="419"/>
      <c r="CU187" s="419"/>
      <c r="CV187" s="419"/>
      <c r="CW187" s="419"/>
      <c r="CX187" s="419"/>
      <c r="CY187" s="419"/>
      <c r="CZ187" s="419"/>
      <c r="DA187" s="419"/>
      <c r="DB187" s="419"/>
      <c r="DC187" s="419"/>
      <c r="DD187" s="419"/>
      <c r="DE187" s="419"/>
      <c r="DF187" s="419"/>
      <c r="DG187" s="419"/>
      <c r="DH187" s="419"/>
      <c r="DI187" s="419"/>
      <c r="DJ187" s="419"/>
      <c r="DK187" s="419"/>
    </row>
    <row r="188" spans="1:115" s="420" customFormat="1" ht="15" hidden="1">
      <c r="A188" s="423"/>
      <c r="B188" s="423"/>
      <c r="C188" s="418"/>
      <c r="D188" s="419"/>
      <c r="E188" s="419"/>
      <c r="F188" s="419"/>
      <c r="G188" s="419"/>
      <c r="H188" s="419"/>
      <c r="I188" s="419"/>
      <c r="J188" s="419"/>
      <c r="K188" s="419"/>
      <c r="L188" s="419"/>
      <c r="M188" s="419"/>
      <c r="N188" s="419"/>
      <c r="O188" s="419"/>
      <c r="P188" s="419"/>
      <c r="Q188" s="419"/>
      <c r="R188" s="419"/>
      <c r="S188" s="419"/>
      <c r="T188" s="419"/>
      <c r="U188" s="419"/>
      <c r="V188" s="419"/>
      <c r="W188" s="419"/>
      <c r="X188" s="419"/>
      <c r="Y188" s="419"/>
      <c r="Z188" s="419"/>
      <c r="AA188" s="419"/>
      <c r="AB188" s="419"/>
      <c r="AC188" s="419"/>
      <c r="AD188" s="419"/>
      <c r="AE188" s="419"/>
      <c r="AF188" s="419"/>
      <c r="AG188" s="419"/>
      <c r="AH188" s="419"/>
      <c r="AI188" s="419"/>
      <c r="AJ188" s="419"/>
      <c r="AK188" s="419"/>
      <c r="AL188" s="419"/>
      <c r="AM188" s="419"/>
      <c r="AN188" s="419"/>
      <c r="AO188" s="419"/>
      <c r="AP188" s="419"/>
      <c r="AQ188" s="419"/>
      <c r="AR188" s="419"/>
      <c r="AS188" s="419"/>
      <c r="AT188" s="419"/>
      <c r="AU188" s="419"/>
      <c r="AV188" s="419"/>
      <c r="AW188" s="419"/>
      <c r="AX188" s="419"/>
      <c r="AY188" s="419"/>
      <c r="AZ188" s="419"/>
      <c r="BA188" s="419"/>
      <c r="BB188" s="419"/>
      <c r="BC188" s="419"/>
      <c r="BD188" s="419"/>
      <c r="BE188" s="419"/>
      <c r="BF188" s="419"/>
      <c r="BG188" s="419"/>
      <c r="BH188" s="419"/>
      <c r="BI188" s="419"/>
      <c r="BJ188" s="419"/>
      <c r="BK188" s="419"/>
      <c r="BL188" s="419"/>
      <c r="BM188" s="419"/>
      <c r="BN188" s="419"/>
      <c r="BO188" s="419"/>
      <c r="BP188" s="419"/>
      <c r="BQ188" s="419"/>
      <c r="BR188" s="419"/>
      <c r="BS188" s="419"/>
      <c r="BT188" s="419"/>
      <c r="BU188" s="419"/>
      <c r="BV188" s="419"/>
      <c r="BW188" s="419"/>
      <c r="BX188" s="419"/>
      <c r="BY188" s="419"/>
      <c r="BZ188" s="419"/>
      <c r="CA188" s="419"/>
      <c r="CB188" s="419"/>
      <c r="CC188" s="419"/>
      <c r="CD188" s="419"/>
      <c r="CE188" s="419"/>
      <c r="CF188" s="419"/>
      <c r="CG188" s="419"/>
      <c r="CH188" s="419"/>
      <c r="CI188" s="419"/>
      <c r="CJ188" s="419"/>
      <c r="CK188" s="419"/>
      <c r="CL188" s="419"/>
      <c r="CM188" s="419"/>
      <c r="CN188" s="419"/>
      <c r="CO188" s="419"/>
      <c r="CP188" s="419"/>
      <c r="CQ188" s="419"/>
      <c r="CR188" s="419"/>
      <c r="CS188" s="419"/>
      <c r="CT188" s="419"/>
      <c r="CU188" s="419"/>
      <c r="CV188" s="419"/>
      <c r="CW188" s="419"/>
      <c r="CX188" s="419"/>
      <c r="CY188" s="419"/>
      <c r="CZ188" s="419"/>
      <c r="DA188" s="419"/>
      <c r="DB188" s="419"/>
      <c r="DC188" s="419"/>
      <c r="DD188" s="419"/>
      <c r="DE188" s="419"/>
      <c r="DF188" s="419"/>
      <c r="DG188" s="419"/>
      <c r="DH188" s="419"/>
      <c r="DI188" s="419"/>
      <c r="DJ188" s="419"/>
      <c r="DK188" s="419"/>
    </row>
    <row r="189" spans="1:115" s="420" customFormat="1" ht="15" hidden="1">
      <c r="A189" s="423"/>
      <c r="B189" s="423"/>
      <c r="C189" s="418"/>
      <c r="D189" s="419"/>
      <c r="E189" s="419"/>
      <c r="F189" s="419"/>
      <c r="G189" s="419"/>
      <c r="H189" s="419"/>
      <c r="I189" s="419"/>
      <c r="J189" s="419"/>
      <c r="K189" s="419"/>
      <c r="L189" s="419"/>
      <c r="M189" s="419"/>
      <c r="N189" s="419"/>
      <c r="O189" s="419"/>
      <c r="P189" s="419"/>
      <c r="Q189" s="419"/>
      <c r="R189" s="419"/>
      <c r="S189" s="419"/>
      <c r="T189" s="419"/>
      <c r="U189" s="419"/>
      <c r="V189" s="419"/>
      <c r="W189" s="419"/>
      <c r="X189" s="419"/>
      <c r="Y189" s="419"/>
      <c r="Z189" s="419"/>
      <c r="AA189" s="419"/>
      <c r="AB189" s="419"/>
      <c r="AC189" s="419"/>
      <c r="AD189" s="419"/>
      <c r="AE189" s="419"/>
      <c r="AF189" s="419"/>
      <c r="AG189" s="419"/>
      <c r="AH189" s="419"/>
      <c r="AI189" s="419"/>
      <c r="AJ189" s="419"/>
      <c r="AK189" s="419"/>
      <c r="AL189" s="419"/>
      <c r="AM189" s="419"/>
      <c r="AN189" s="419"/>
      <c r="AO189" s="419"/>
      <c r="AP189" s="419"/>
      <c r="AQ189" s="419"/>
      <c r="AR189" s="419"/>
      <c r="AS189" s="419"/>
      <c r="AT189" s="419"/>
      <c r="AU189" s="419"/>
      <c r="AV189" s="419"/>
      <c r="AW189" s="419"/>
      <c r="AX189" s="419"/>
      <c r="AY189" s="419"/>
      <c r="AZ189" s="419"/>
      <c r="BA189" s="419"/>
      <c r="BB189" s="419"/>
      <c r="BC189" s="419"/>
      <c r="BD189" s="419"/>
      <c r="BE189" s="419"/>
      <c r="BF189" s="419"/>
      <c r="BG189" s="419"/>
      <c r="BH189" s="419"/>
      <c r="BI189" s="419"/>
      <c r="BJ189" s="419"/>
      <c r="BK189" s="419"/>
      <c r="BL189" s="419"/>
      <c r="BM189" s="419"/>
      <c r="BN189" s="419"/>
      <c r="BO189" s="419"/>
      <c r="BP189" s="419"/>
      <c r="BQ189" s="419"/>
      <c r="BR189" s="419"/>
      <c r="BS189" s="419"/>
      <c r="BT189" s="419"/>
      <c r="BU189" s="419"/>
      <c r="BV189" s="419"/>
      <c r="BW189" s="419"/>
      <c r="BX189" s="419"/>
      <c r="BY189" s="419"/>
      <c r="BZ189" s="419"/>
      <c r="CA189" s="419"/>
      <c r="CB189" s="419"/>
      <c r="CC189" s="419"/>
      <c r="CD189" s="419"/>
      <c r="CE189" s="419"/>
      <c r="CF189" s="419"/>
      <c r="CG189" s="419"/>
      <c r="CH189" s="419"/>
      <c r="CI189" s="419"/>
      <c r="CJ189" s="419"/>
      <c r="CK189" s="419"/>
      <c r="CL189" s="419"/>
      <c r="CM189" s="419"/>
      <c r="CN189" s="419"/>
      <c r="CO189" s="419"/>
      <c r="CP189" s="419"/>
      <c r="CQ189" s="419"/>
      <c r="CR189" s="419"/>
      <c r="CS189" s="419"/>
      <c r="CT189" s="419"/>
      <c r="CU189" s="419"/>
      <c r="CV189" s="419"/>
      <c r="CW189" s="419"/>
      <c r="CX189" s="419"/>
      <c r="CY189" s="419"/>
      <c r="CZ189" s="419"/>
      <c r="DA189" s="419"/>
      <c r="DB189" s="419"/>
      <c r="DC189" s="419"/>
      <c r="DD189" s="419"/>
      <c r="DE189" s="419"/>
      <c r="DF189" s="419"/>
      <c r="DG189" s="419"/>
      <c r="DH189" s="419"/>
      <c r="DI189" s="419"/>
      <c r="DJ189" s="419"/>
      <c r="DK189" s="419"/>
    </row>
    <row r="190" spans="1:115" s="420" customFormat="1" ht="15" hidden="1">
      <c r="A190" s="423"/>
      <c r="B190" s="423"/>
      <c r="C190" s="418"/>
      <c r="D190" s="419"/>
      <c r="E190" s="419"/>
      <c r="F190" s="419"/>
      <c r="G190" s="419"/>
      <c r="H190" s="419"/>
      <c r="I190" s="419"/>
      <c r="J190" s="419"/>
      <c r="K190" s="419"/>
      <c r="L190" s="419"/>
      <c r="M190" s="419"/>
      <c r="N190" s="419"/>
      <c r="O190" s="419"/>
      <c r="P190" s="419"/>
      <c r="Q190" s="419"/>
      <c r="R190" s="419"/>
      <c r="S190" s="419"/>
      <c r="T190" s="419"/>
      <c r="U190" s="419"/>
      <c r="V190" s="419"/>
      <c r="W190" s="419"/>
      <c r="X190" s="419"/>
      <c r="Y190" s="419"/>
      <c r="Z190" s="419"/>
      <c r="AA190" s="419"/>
      <c r="AB190" s="419"/>
      <c r="AC190" s="419"/>
      <c r="AD190" s="419"/>
      <c r="AE190" s="419"/>
      <c r="AF190" s="419"/>
      <c r="AG190" s="419"/>
      <c r="AH190" s="419"/>
      <c r="AI190" s="419"/>
      <c r="AJ190" s="419"/>
      <c r="AK190" s="419"/>
      <c r="AL190" s="419"/>
      <c r="AM190" s="419"/>
      <c r="AN190" s="419"/>
      <c r="AO190" s="419"/>
      <c r="AP190" s="419"/>
      <c r="AQ190" s="419"/>
      <c r="AR190" s="419"/>
      <c r="AS190" s="419"/>
      <c r="AT190" s="419"/>
      <c r="AU190" s="419"/>
      <c r="AV190" s="419"/>
      <c r="AW190" s="419"/>
      <c r="AX190" s="419"/>
      <c r="AY190" s="419"/>
      <c r="AZ190" s="419"/>
      <c r="BA190" s="419"/>
      <c r="BB190" s="419"/>
      <c r="BC190" s="419"/>
      <c r="BD190" s="419"/>
      <c r="BE190" s="419"/>
      <c r="BF190" s="419"/>
      <c r="BG190" s="419"/>
      <c r="BH190" s="419"/>
      <c r="BI190" s="419"/>
      <c r="BJ190" s="419"/>
      <c r="BK190" s="419"/>
      <c r="BL190" s="419"/>
      <c r="BM190" s="419"/>
      <c r="BN190" s="419"/>
      <c r="BO190" s="419"/>
      <c r="BP190" s="419"/>
      <c r="BQ190" s="419"/>
      <c r="BR190" s="419"/>
      <c r="BS190" s="419"/>
      <c r="BT190" s="419"/>
      <c r="BU190" s="419"/>
      <c r="BV190" s="419"/>
      <c r="BW190" s="419"/>
      <c r="BX190" s="419"/>
      <c r="BY190" s="419"/>
      <c r="BZ190" s="419"/>
      <c r="CA190" s="419"/>
      <c r="CB190" s="419"/>
      <c r="CC190" s="419"/>
      <c r="CD190" s="419"/>
      <c r="CE190" s="419"/>
      <c r="CF190" s="419"/>
      <c r="CG190" s="419"/>
      <c r="CH190" s="419"/>
      <c r="CI190" s="419"/>
      <c r="CJ190" s="419"/>
      <c r="CK190" s="419"/>
      <c r="CL190" s="419"/>
      <c r="CM190" s="419"/>
      <c r="CN190" s="419"/>
      <c r="CO190" s="419"/>
      <c r="CP190" s="419"/>
      <c r="CQ190" s="419"/>
      <c r="CR190" s="419"/>
      <c r="CS190" s="419"/>
      <c r="CT190" s="419"/>
      <c r="CU190" s="419"/>
      <c r="CV190" s="419"/>
      <c r="CW190" s="419"/>
      <c r="CX190" s="419"/>
      <c r="CY190" s="419"/>
      <c r="CZ190" s="419"/>
      <c r="DA190" s="419"/>
      <c r="DB190" s="419"/>
      <c r="DC190" s="419"/>
      <c r="DD190" s="419"/>
      <c r="DE190" s="419"/>
      <c r="DF190" s="419"/>
      <c r="DG190" s="419"/>
      <c r="DH190" s="419"/>
      <c r="DI190" s="419"/>
      <c r="DJ190" s="419"/>
      <c r="DK190" s="419"/>
    </row>
    <row r="191" spans="1:115" s="420" customFormat="1" ht="15" hidden="1">
      <c r="A191" s="423"/>
      <c r="B191" s="423"/>
      <c r="C191" s="418"/>
      <c r="D191" s="419"/>
      <c r="E191" s="419"/>
      <c r="F191" s="419"/>
      <c r="G191" s="419"/>
      <c r="H191" s="419"/>
      <c r="I191" s="419"/>
      <c r="J191" s="419"/>
      <c r="K191" s="419"/>
      <c r="L191" s="419"/>
      <c r="M191" s="419"/>
      <c r="N191" s="419"/>
      <c r="O191" s="419"/>
      <c r="P191" s="419"/>
      <c r="Q191" s="419"/>
      <c r="R191" s="419"/>
      <c r="S191" s="419"/>
      <c r="T191" s="419"/>
      <c r="U191" s="419"/>
      <c r="V191" s="419"/>
      <c r="W191" s="419"/>
      <c r="X191" s="419"/>
      <c r="Y191" s="419"/>
      <c r="Z191" s="419"/>
      <c r="AA191" s="419"/>
      <c r="AB191" s="419"/>
      <c r="AC191" s="419"/>
      <c r="AD191" s="419"/>
      <c r="AE191" s="419"/>
      <c r="AF191" s="419"/>
      <c r="AG191" s="419"/>
      <c r="AH191" s="419"/>
      <c r="AI191" s="419"/>
      <c r="AJ191" s="419"/>
      <c r="AK191" s="419"/>
      <c r="AL191" s="419"/>
      <c r="AM191" s="419"/>
      <c r="AN191" s="419"/>
      <c r="AO191" s="419"/>
      <c r="AP191" s="419"/>
      <c r="AQ191" s="419"/>
      <c r="AR191" s="419"/>
      <c r="AS191" s="419"/>
      <c r="AT191" s="419"/>
      <c r="AU191" s="419"/>
      <c r="AV191" s="419"/>
      <c r="AW191" s="419"/>
      <c r="AX191" s="419"/>
      <c r="AY191" s="419"/>
      <c r="AZ191" s="419"/>
      <c r="BA191" s="419"/>
      <c r="BB191" s="419"/>
      <c r="BC191" s="419"/>
      <c r="BD191" s="419"/>
      <c r="BE191" s="419"/>
      <c r="BF191" s="419"/>
      <c r="BG191" s="419"/>
      <c r="BH191" s="419"/>
      <c r="BI191" s="419"/>
      <c r="BJ191" s="419"/>
      <c r="BK191" s="419"/>
      <c r="BL191" s="419"/>
      <c r="BM191" s="419"/>
      <c r="BN191" s="419"/>
      <c r="BO191" s="419"/>
      <c r="BP191" s="419"/>
      <c r="BQ191" s="419"/>
      <c r="BR191" s="419"/>
      <c r="BS191" s="419"/>
      <c r="BT191" s="419"/>
      <c r="BU191" s="419"/>
      <c r="BV191" s="419"/>
      <c r="BW191" s="419"/>
      <c r="BX191" s="419"/>
      <c r="BY191" s="419"/>
      <c r="BZ191" s="419"/>
      <c r="CA191" s="419"/>
      <c r="CB191" s="419"/>
      <c r="CC191" s="419"/>
      <c r="CD191" s="419"/>
      <c r="CE191" s="419"/>
      <c r="CF191" s="419"/>
      <c r="CG191" s="419"/>
      <c r="CH191" s="419"/>
      <c r="CI191" s="419"/>
      <c r="CJ191" s="419"/>
      <c r="CK191" s="419"/>
      <c r="CL191" s="419"/>
      <c r="CM191" s="419"/>
      <c r="CN191" s="419"/>
      <c r="CO191" s="419"/>
      <c r="CP191" s="419"/>
      <c r="CQ191" s="419"/>
      <c r="CR191" s="419"/>
      <c r="CS191" s="419"/>
      <c r="CT191" s="419"/>
      <c r="CU191" s="419"/>
      <c r="CV191" s="419"/>
      <c r="CW191" s="419"/>
      <c r="CX191" s="419"/>
      <c r="CY191" s="419"/>
      <c r="CZ191" s="419"/>
      <c r="DA191" s="419"/>
      <c r="DB191" s="419"/>
      <c r="DC191" s="419"/>
      <c r="DD191" s="419"/>
      <c r="DE191" s="419"/>
      <c r="DF191" s="419"/>
      <c r="DG191" s="419"/>
      <c r="DH191" s="419"/>
      <c r="DI191" s="419"/>
      <c r="DJ191" s="419"/>
      <c r="DK191" s="419"/>
    </row>
    <row r="192" spans="1:115" s="420" customFormat="1" ht="15" hidden="1">
      <c r="A192" s="423"/>
      <c r="B192" s="423"/>
      <c r="C192" s="418"/>
      <c r="D192" s="419"/>
      <c r="E192" s="419"/>
      <c r="F192" s="419"/>
      <c r="G192" s="419"/>
      <c r="H192" s="419"/>
      <c r="I192" s="419"/>
      <c r="J192" s="419"/>
      <c r="K192" s="419"/>
      <c r="L192" s="419"/>
      <c r="M192" s="419"/>
      <c r="N192" s="419"/>
      <c r="O192" s="419"/>
      <c r="P192" s="419"/>
      <c r="Q192" s="419"/>
      <c r="R192" s="419"/>
      <c r="S192" s="419"/>
      <c r="T192" s="419"/>
      <c r="U192" s="419"/>
      <c r="V192" s="419"/>
      <c r="W192" s="419"/>
      <c r="X192" s="419"/>
      <c r="Y192" s="419"/>
      <c r="Z192" s="419"/>
      <c r="AA192" s="419"/>
      <c r="AB192" s="419"/>
      <c r="AC192" s="419"/>
      <c r="AD192" s="419"/>
      <c r="AE192" s="419"/>
      <c r="AF192" s="419"/>
      <c r="AG192" s="419"/>
      <c r="AH192" s="419"/>
      <c r="AI192" s="419"/>
      <c r="AJ192" s="419"/>
      <c r="AK192" s="419"/>
      <c r="AL192" s="419"/>
      <c r="AM192" s="419"/>
      <c r="AN192" s="419"/>
      <c r="AO192" s="419"/>
      <c r="AP192" s="419"/>
      <c r="AQ192" s="419"/>
      <c r="AR192" s="419"/>
      <c r="AS192" s="419"/>
      <c r="AT192" s="419"/>
      <c r="AU192" s="419"/>
      <c r="AV192" s="419"/>
      <c r="AW192" s="419"/>
      <c r="AX192" s="419"/>
      <c r="AY192" s="419"/>
      <c r="AZ192" s="419"/>
      <c r="BA192" s="419"/>
      <c r="BB192" s="419"/>
      <c r="BC192" s="419"/>
      <c r="BD192" s="419"/>
      <c r="BE192" s="419"/>
      <c r="BF192" s="419"/>
      <c r="BG192" s="419"/>
      <c r="BH192" s="419"/>
      <c r="BI192" s="419"/>
      <c r="BJ192" s="419"/>
      <c r="BK192" s="419"/>
      <c r="BL192" s="419"/>
      <c r="BM192" s="419"/>
      <c r="BN192" s="419"/>
      <c r="BO192" s="419"/>
      <c r="BP192" s="419"/>
      <c r="BQ192" s="419"/>
      <c r="BR192" s="419"/>
      <c r="BS192" s="419"/>
      <c r="BT192" s="419"/>
      <c r="BU192" s="419"/>
      <c r="BV192" s="419"/>
      <c r="BW192" s="419"/>
      <c r="BX192" s="419"/>
      <c r="BY192" s="419"/>
      <c r="BZ192" s="419"/>
      <c r="CA192" s="419"/>
      <c r="CB192" s="419"/>
      <c r="CC192" s="419"/>
      <c r="CD192" s="419"/>
      <c r="CE192" s="419"/>
      <c r="CF192" s="419"/>
      <c r="CG192" s="419"/>
      <c r="CH192" s="419"/>
      <c r="CI192" s="419"/>
      <c r="CJ192" s="419"/>
      <c r="CK192" s="419"/>
      <c r="CL192" s="419"/>
      <c r="CM192" s="419"/>
      <c r="CN192" s="419"/>
      <c r="CO192" s="419"/>
      <c r="CP192" s="419"/>
      <c r="CQ192" s="419"/>
      <c r="CR192" s="419"/>
      <c r="CS192" s="419"/>
      <c r="CT192" s="419"/>
      <c r="CU192" s="419"/>
      <c r="CV192" s="419"/>
      <c r="CW192" s="419"/>
      <c r="CX192" s="419"/>
      <c r="CY192" s="419"/>
      <c r="CZ192" s="419"/>
      <c r="DA192" s="419"/>
      <c r="DB192" s="419"/>
      <c r="DC192" s="419"/>
      <c r="DD192" s="419"/>
      <c r="DE192" s="419"/>
      <c r="DF192" s="419"/>
      <c r="DG192" s="419"/>
      <c r="DH192" s="419"/>
      <c r="DI192" s="419"/>
      <c r="DJ192" s="419"/>
      <c r="DK192" s="419"/>
    </row>
    <row r="193" spans="1:115" s="420" customFormat="1" ht="15" hidden="1">
      <c r="A193" s="423"/>
      <c r="B193" s="423"/>
      <c r="C193" s="418"/>
      <c r="D193" s="419"/>
      <c r="E193" s="419"/>
      <c r="F193" s="419"/>
      <c r="G193" s="419"/>
      <c r="H193" s="419"/>
      <c r="I193" s="419"/>
      <c r="J193" s="419"/>
      <c r="K193" s="419"/>
      <c r="L193" s="419"/>
      <c r="M193" s="419"/>
      <c r="N193" s="419"/>
      <c r="O193" s="419"/>
      <c r="P193" s="419"/>
      <c r="Q193" s="419"/>
      <c r="R193" s="419"/>
      <c r="S193" s="419"/>
      <c r="T193" s="419"/>
      <c r="U193" s="419"/>
      <c r="V193" s="419"/>
      <c r="W193" s="419"/>
      <c r="X193" s="419"/>
      <c r="Y193" s="419"/>
      <c r="Z193" s="419"/>
      <c r="AA193" s="419"/>
      <c r="AB193" s="419"/>
      <c r="AC193" s="419"/>
      <c r="AD193" s="419"/>
      <c r="AE193" s="419"/>
      <c r="AF193" s="419"/>
      <c r="AG193" s="419"/>
      <c r="AH193" s="419"/>
      <c r="AI193" s="419"/>
      <c r="AJ193" s="419"/>
      <c r="AK193" s="419"/>
      <c r="AL193" s="419"/>
      <c r="AM193" s="419"/>
      <c r="AN193" s="419"/>
      <c r="AO193" s="419"/>
      <c r="AP193" s="419"/>
      <c r="AQ193" s="419"/>
      <c r="AR193" s="419"/>
      <c r="AS193" s="419"/>
      <c r="AT193" s="419"/>
      <c r="AU193" s="419"/>
      <c r="AV193" s="419"/>
      <c r="AW193" s="419"/>
      <c r="AX193" s="419"/>
      <c r="AY193" s="419"/>
      <c r="AZ193" s="419"/>
      <c r="BA193" s="419"/>
      <c r="BB193" s="419"/>
      <c r="BC193" s="419"/>
      <c r="BD193" s="419"/>
      <c r="BE193" s="419"/>
      <c r="BF193" s="419"/>
      <c r="BG193" s="419"/>
      <c r="BH193" s="419"/>
      <c r="BI193" s="419"/>
      <c r="BJ193" s="419"/>
      <c r="BK193" s="419"/>
      <c r="BL193" s="419"/>
      <c r="BM193" s="419"/>
      <c r="BN193" s="419"/>
      <c r="BO193" s="419"/>
      <c r="BP193" s="419"/>
      <c r="BQ193" s="419"/>
      <c r="BR193" s="419"/>
      <c r="BS193" s="419"/>
      <c r="BT193" s="419"/>
      <c r="BU193" s="419"/>
      <c r="BV193" s="419"/>
      <c r="BW193" s="419"/>
      <c r="BX193" s="419"/>
      <c r="BY193" s="419"/>
      <c r="BZ193" s="419"/>
      <c r="CA193" s="419"/>
      <c r="CB193" s="419"/>
      <c r="CC193" s="419"/>
      <c r="CD193" s="419"/>
      <c r="CE193" s="419"/>
      <c r="CF193" s="419"/>
      <c r="CG193" s="419"/>
      <c r="CH193" s="419"/>
      <c r="CI193" s="419"/>
      <c r="CJ193" s="419"/>
      <c r="CK193" s="419"/>
      <c r="CL193" s="419"/>
      <c r="CM193" s="419"/>
      <c r="CN193" s="419"/>
      <c r="CO193" s="419"/>
      <c r="CP193" s="419"/>
      <c r="CQ193" s="419"/>
      <c r="CR193" s="419"/>
      <c r="CS193" s="419"/>
      <c r="CT193" s="419"/>
      <c r="CU193" s="419"/>
      <c r="CV193" s="419"/>
      <c r="CW193" s="419"/>
      <c r="CX193" s="419"/>
      <c r="CY193" s="419"/>
      <c r="CZ193" s="419"/>
      <c r="DA193" s="419"/>
      <c r="DB193" s="419"/>
      <c r="DC193" s="419"/>
      <c r="DD193" s="419"/>
      <c r="DE193" s="419"/>
      <c r="DF193" s="419"/>
      <c r="DG193" s="419"/>
      <c r="DH193" s="419"/>
      <c r="DI193" s="419"/>
      <c r="DJ193" s="419"/>
      <c r="DK193" s="419"/>
    </row>
    <row r="194" spans="1:115" s="420" customFormat="1" ht="15" hidden="1">
      <c r="A194" s="423"/>
      <c r="B194" s="423"/>
      <c r="C194" s="418"/>
      <c r="D194" s="419"/>
      <c r="E194" s="419"/>
      <c r="F194" s="419"/>
      <c r="G194" s="419"/>
      <c r="H194" s="419"/>
      <c r="I194" s="419"/>
      <c r="J194" s="419"/>
      <c r="K194" s="419"/>
      <c r="L194" s="419"/>
      <c r="M194" s="419"/>
      <c r="N194" s="419"/>
      <c r="O194" s="419"/>
      <c r="P194" s="419"/>
      <c r="Q194" s="419"/>
      <c r="R194" s="419"/>
      <c r="S194" s="419"/>
      <c r="T194" s="419"/>
      <c r="U194" s="419"/>
      <c r="V194" s="419"/>
      <c r="W194" s="419"/>
      <c r="X194" s="419"/>
      <c r="Y194" s="419"/>
      <c r="Z194" s="419"/>
      <c r="AA194" s="419"/>
      <c r="AB194" s="419"/>
      <c r="AC194" s="419"/>
      <c r="AD194" s="419"/>
      <c r="AE194" s="419"/>
      <c r="AF194" s="419"/>
      <c r="AG194" s="419"/>
      <c r="AH194" s="419"/>
      <c r="AI194" s="419"/>
      <c r="AJ194" s="419"/>
      <c r="AK194" s="419"/>
      <c r="AL194" s="419"/>
      <c r="AM194" s="419"/>
      <c r="AN194" s="419"/>
      <c r="AO194" s="419"/>
      <c r="AP194" s="419"/>
      <c r="AQ194" s="419"/>
      <c r="AR194" s="419"/>
      <c r="AS194" s="419"/>
      <c r="AT194" s="419"/>
      <c r="AU194" s="419"/>
      <c r="AV194" s="419"/>
      <c r="AW194" s="419"/>
      <c r="AX194" s="419"/>
      <c r="AY194" s="419"/>
      <c r="AZ194" s="419"/>
      <c r="BA194" s="419"/>
      <c r="BB194" s="419"/>
      <c r="BC194" s="419"/>
      <c r="BD194" s="419"/>
      <c r="BE194" s="419"/>
      <c r="BF194" s="419"/>
      <c r="BG194" s="419"/>
      <c r="BH194" s="419"/>
      <c r="BI194" s="419"/>
      <c r="BJ194" s="419"/>
      <c r="BK194" s="419"/>
      <c r="BL194" s="419"/>
      <c r="BM194" s="419"/>
      <c r="BN194" s="419"/>
      <c r="BO194" s="419"/>
      <c r="BP194" s="419"/>
      <c r="BQ194" s="419"/>
      <c r="BR194" s="419"/>
      <c r="BS194" s="419"/>
      <c r="BT194" s="419"/>
      <c r="BU194" s="419"/>
      <c r="BV194" s="419"/>
      <c r="BW194" s="419"/>
      <c r="BX194" s="419"/>
      <c r="BY194" s="419"/>
      <c r="BZ194" s="419"/>
      <c r="CA194" s="419"/>
      <c r="CB194" s="419"/>
      <c r="CC194" s="419"/>
      <c r="CD194" s="419"/>
      <c r="CE194" s="419"/>
      <c r="CF194" s="419"/>
      <c r="CG194" s="419"/>
      <c r="CH194" s="419"/>
      <c r="CI194" s="419"/>
      <c r="CJ194" s="419"/>
      <c r="CK194" s="419"/>
      <c r="CL194" s="419"/>
      <c r="CM194" s="419"/>
      <c r="CN194" s="419"/>
      <c r="CO194" s="419"/>
      <c r="CP194" s="419"/>
      <c r="CQ194" s="419"/>
      <c r="CR194" s="419"/>
      <c r="CS194" s="419"/>
      <c r="CT194" s="419"/>
      <c r="CU194" s="419"/>
      <c r="CV194" s="419"/>
      <c r="CW194" s="419"/>
      <c r="CX194" s="419"/>
      <c r="CY194" s="419"/>
      <c r="CZ194" s="419"/>
      <c r="DA194" s="419"/>
      <c r="DB194" s="419"/>
      <c r="DC194" s="419"/>
      <c r="DD194" s="419"/>
      <c r="DE194" s="419"/>
      <c r="DF194" s="419"/>
      <c r="DG194" s="419"/>
      <c r="DH194" s="419"/>
      <c r="DI194" s="419"/>
      <c r="DJ194" s="419"/>
      <c r="DK194" s="419"/>
    </row>
    <row r="195" spans="1:115" s="420" customFormat="1" ht="15" hidden="1">
      <c r="A195" s="423"/>
      <c r="B195" s="423"/>
      <c r="C195" s="418"/>
      <c r="D195" s="419"/>
      <c r="E195" s="419"/>
      <c r="F195" s="419"/>
      <c r="G195" s="419"/>
      <c r="H195" s="419"/>
      <c r="I195" s="419"/>
      <c r="J195" s="419"/>
      <c r="K195" s="419"/>
      <c r="L195" s="419"/>
      <c r="M195" s="419"/>
      <c r="N195" s="419"/>
      <c r="O195" s="419"/>
      <c r="P195" s="419"/>
      <c r="Q195" s="419"/>
      <c r="R195" s="419"/>
      <c r="S195" s="419"/>
      <c r="T195" s="419"/>
      <c r="U195" s="419"/>
      <c r="V195" s="419"/>
      <c r="W195" s="419"/>
      <c r="X195" s="419"/>
      <c r="Y195" s="419"/>
      <c r="Z195" s="419"/>
      <c r="AA195" s="419"/>
      <c r="AB195" s="419"/>
      <c r="AC195" s="419"/>
      <c r="AD195" s="419"/>
      <c r="AE195" s="419"/>
      <c r="AF195" s="419"/>
      <c r="AG195" s="419"/>
      <c r="AH195" s="419"/>
      <c r="AI195" s="419"/>
      <c r="AJ195" s="419"/>
      <c r="AK195" s="419"/>
      <c r="AL195" s="419"/>
      <c r="AM195" s="419"/>
      <c r="AN195" s="419"/>
      <c r="AO195" s="419"/>
      <c r="AP195" s="419"/>
      <c r="AQ195" s="419"/>
      <c r="AR195" s="419"/>
      <c r="AS195" s="419"/>
      <c r="AT195" s="419"/>
      <c r="AU195" s="419"/>
      <c r="AV195" s="419"/>
      <c r="AW195" s="419"/>
      <c r="AX195" s="419"/>
      <c r="AY195" s="419"/>
      <c r="AZ195" s="419"/>
      <c r="BA195" s="419"/>
      <c r="BB195" s="419"/>
      <c r="BC195" s="419"/>
      <c r="BD195" s="419"/>
      <c r="BE195" s="419"/>
      <c r="BF195" s="419"/>
      <c r="BG195" s="419"/>
      <c r="BH195" s="419"/>
      <c r="BI195" s="419"/>
      <c r="BJ195" s="419"/>
      <c r="BK195" s="419"/>
      <c r="BL195" s="419"/>
      <c r="BM195" s="419"/>
      <c r="BN195" s="419"/>
      <c r="BO195" s="419"/>
      <c r="BP195" s="419"/>
      <c r="BQ195" s="419"/>
      <c r="BR195" s="419"/>
      <c r="BS195" s="419"/>
      <c r="BT195" s="419"/>
      <c r="BU195" s="419"/>
      <c r="BV195" s="419"/>
      <c r="BW195" s="419"/>
      <c r="BX195" s="419"/>
      <c r="BY195" s="419"/>
      <c r="BZ195" s="419"/>
      <c r="CA195" s="419"/>
      <c r="CB195" s="419"/>
      <c r="CC195" s="419"/>
      <c r="CD195" s="419"/>
      <c r="CE195" s="419"/>
      <c r="CF195" s="419"/>
      <c r="CG195" s="419"/>
      <c r="CH195" s="419"/>
      <c r="CI195" s="419"/>
      <c r="CJ195" s="419"/>
      <c r="CK195" s="419"/>
      <c r="CL195" s="419"/>
      <c r="CM195" s="419"/>
      <c r="CN195" s="419"/>
      <c r="CO195" s="419"/>
      <c r="CP195" s="419"/>
      <c r="CQ195" s="419"/>
      <c r="CR195" s="419"/>
      <c r="CS195" s="419"/>
      <c r="CT195" s="419"/>
      <c r="CU195" s="419"/>
      <c r="CV195" s="419"/>
      <c r="CW195" s="419"/>
      <c r="CX195" s="419"/>
      <c r="CY195" s="419"/>
      <c r="CZ195" s="419"/>
      <c r="DA195" s="419"/>
      <c r="DB195" s="419"/>
      <c r="DC195" s="419"/>
      <c r="DD195" s="419"/>
      <c r="DE195" s="419"/>
      <c r="DF195" s="419"/>
      <c r="DG195" s="419"/>
      <c r="DH195" s="419"/>
      <c r="DI195" s="419"/>
      <c r="DJ195" s="419"/>
      <c r="DK195" s="419"/>
    </row>
    <row r="196" spans="1:115" s="420" customFormat="1" ht="15" hidden="1">
      <c r="A196" s="423"/>
      <c r="B196" s="423"/>
      <c r="C196" s="418"/>
      <c r="D196" s="419"/>
      <c r="E196" s="419"/>
      <c r="F196" s="419"/>
      <c r="G196" s="419"/>
      <c r="H196" s="419"/>
      <c r="I196" s="419"/>
      <c r="J196" s="419"/>
      <c r="K196" s="419"/>
      <c r="L196" s="419"/>
      <c r="M196" s="419"/>
      <c r="N196" s="419"/>
      <c r="O196" s="419"/>
      <c r="P196" s="419"/>
      <c r="Q196" s="419"/>
      <c r="R196" s="419"/>
      <c r="S196" s="419"/>
      <c r="T196" s="419"/>
      <c r="U196" s="419"/>
      <c r="V196" s="419"/>
      <c r="W196" s="419"/>
      <c r="X196" s="419"/>
      <c r="Y196" s="419"/>
      <c r="Z196" s="419"/>
      <c r="AA196" s="419"/>
      <c r="AB196" s="419"/>
      <c r="AC196" s="419"/>
      <c r="AD196" s="419"/>
      <c r="AE196" s="419"/>
      <c r="AF196" s="419"/>
      <c r="AG196" s="419"/>
      <c r="AH196" s="419"/>
      <c r="AI196" s="419"/>
      <c r="AJ196" s="419"/>
      <c r="AK196" s="419"/>
      <c r="AL196" s="419"/>
      <c r="AM196" s="419"/>
      <c r="AN196" s="419"/>
      <c r="AO196" s="419"/>
      <c r="AP196" s="419"/>
      <c r="AQ196" s="419"/>
      <c r="AR196" s="419"/>
      <c r="AS196" s="419"/>
      <c r="AT196" s="419"/>
      <c r="AU196" s="419"/>
      <c r="AV196" s="419"/>
      <c r="AW196" s="419"/>
      <c r="AX196" s="419"/>
      <c r="AY196" s="419"/>
      <c r="AZ196" s="419"/>
      <c r="BA196" s="419"/>
      <c r="BB196" s="419"/>
      <c r="BC196" s="419"/>
      <c r="BD196" s="419"/>
      <c r="BE196" s="419"/>
      <c r="BF196" s="419"/>
      <c r="BG196" s="419"/>
      <c r="BH196" s="419"/>
      <c r="BI196" s="419"/>
      <c r="BJ196" s="419"/>
      <c r="BK196" s="419"/>
      <c r="BL196" s="419"/>
      <c r="BM196" s="419"/>
      <c r="BN196" s="419"/>
      <c r="BO196" s="419"/>
      <c r="BP196" s="419"/>
      <c r="BQ196" s="419"/>
      <c r="BR196" s="419"/>
      <c r="BS196" s="419"/>
      <c r="BT196" s="419"/>
      <c r="BU196" s="419"/>
      <c r="BV196" s="419"/>
      <c r="BW196" s="419"/>
      <c r="BX196" s="419"/>
      <c r="BY196" s="419"/>
      <c r="BZ196" s="419"/>
      <c r="CA196" s="419"/>
      <c r="CB196" s="419"/>
      <c r="CC196" s="419"/>
      <c r="CD196" s="419"/>
      <c r="CE196" s="419"/>
      <c r="CF196" s="419"/>
      <c r="CG196" s="419"/>
      <c r="CH196" s="419"/>
      <c r="CI196" s="419"/>
      <c r="CJ196" s="419"/>
      <c r="CK196" s="419"/>
      <c r="CL196" s="419"/>
      <c r="CM196" s="419"/>
      <c r="CN196" s="419"/>
      <c r="CO196" s="419"/>
      <c r="CP196" s="419"/>
      <c r="CQ196" s="419"/>
      <c r="CR196" s="419"/>
      <c r="CS196" s="419"/>
      <c r="CT196" s="419"/>
      <c r="CU196" s="419"/>
      <c r="CV196" s="419"/>
      <c r="CW196" s="419"/>
      <c r="CX196" s="419"/>
      <c r="CY196" s="419"/>
      <c r="CZ196" s="419"/>
      <c r="DA196" s="419"/>
      <c r="DB196" s="419"/>
      <c r="DC196" s="419"/>
      <c r="DD196" s="419"/>
      <c r="DE196" s="419"/>
      <c r="DF196" s="419"/>
      <c r="DG196" s="419"/>
      <c r="DH196" s="419"/>
      <c r="DI196" s="419"/>
      <c r="DJ196" s="419"/>
      <c r="DK196" s="419"/>
    </row>
    <row r="197" spans="1:115" s="420" customFormat="1" ht="15" hidden="1">
      <c r="A197" s="423"/>
      <c r="B197" s="423"/>
      <c r="C197" s="418"/>
      <c r="D197" s="419"/>
      <c r="E197" s="419"/>
      <c r="F197" s="419"/>
      <c r="G197" s="419"/>
      <c r="H197" s="419"/>
      <c r="I197" s="419"/>
      <c r="J197" s="419"/>
      <c r="K197" s="419"/>
      <c r="L197" s="419"/>
      <c r="M197" s="419"/>
      <c r="N197" s="419"/>
      <c r="O197" s="419"/>
      <c r="P197" s="419"/>
      <c r="Q197" s="419"/>
      <c r="R197" s="419"/>
      <c r="S197" s="419"/>
      <c r="T197" s="419"/>
      <c r="U197" s="419"/>
      <c r="V197" s="419"/>
      <c r="W197" s="419"/>
      <c r="X197" s="419"/>
      <c r="Y197" s="419"/>
      <c r="Z197" s="419"/>
      <c r="AA197" s="419"/>
      <c r="AB197" s="419"/>
      <c r="AC197" s="419"/>
      <c r="AD197" s="419"/>
      <c r="AE197" s="419"/>
      <c r="AF197" s="419"/>
      <c r="AG197" s="419"/>
      <c r="AH197" s="419"/>
      <c r="AI197" s="419"/>
      <c r="AJ197" s="419"/>
      <c r="AK197" s="419"/>
      <c r="AL197" s="419"/>
      <c r="AM197" s="419"/>
      <c r="AN197" s="419"/>
      <c r="AO197" s="419"/>
      <c r="AP197" s="419"/>
      <c r="AQ197" s="419"/>
      <c r="AR197" s="419"/>
      <c r="AS197" s="419"/>
      <c r="AT197" s="419"/>
      <c r="AU197" s="419"/>
      <c r="AV197" s="419"/>
      <c r="AW197" s="419"/>
      <c r="AX197" s="419"/>
      <c r="AY197" s="419"/>
      <c r="AZ197" s="419"/>
      <c r="BA197" s="419"/>
      <c r="BB197" s="419"/>
      <c r="BC197" s="419"/>
      <c r="BD197" s="419"/>
      <c r="BE197" s="419"/>
      <c r="BF197" s="419"/>
      <c r="BG197" s="419"/>
      <c r="BH197" s="419"/>
      <c r="BI197" s="419"/>
      <c r="BJ197" s="419"/>
      <c r="BK197" s="419"/>
      <c r="BL197" s="419"/>
      <c r="BM197" s="419"/>
      <c r="BN197" s="419"/>
      <c r="BO197" s="419"/>
      <c r="BP197" s="419"/>
      <c r="BQ197" s="419"/>
      <c r="BR197" s="419"/>
      <c r="BS197" s="419"/>
      <c r="BT197" s="419"/>
      <c r="BU197" s="419"/>
      <c r="BV197" s="419"/>
      <c r="BW197" s="419"/>
      <c r="BX197" s="419"/>
      <c r="BY197" s="419"/>
      <c r="BZ197" s="419"/>
      <c r="CA197" s="419"/>
      <c r="CB197" s="419"/>
      <c r="CC197" s="419"/>
      <c r="CD197" s="419"/>
      <c r="CE197" s="419"/>
      <c r="CF197" s="419"/>
      <c r="CG197" s="419"/>
      <c r="CH197" s="419"/>
      <c r="CI197" s="419"/>
      <c r="CJ197" s="419"/>
      <c r="CK197" s="419"/>
      <c r="CL197" s="419"/>
      <c r="CM197" s="419"/>
      <c r="CN197" s="419"/>
      <c r="CO197" s="419"/>
      <c r="CP197" s="419"/>
      <c r="CQ197" s="419"/>
      <c r="CR197" s="419"/>
      <c r="CS197" s="419"/>
      <c r="CT197" s="419"/>
      <c r="CU197" s="419"/>
      <c r="CV197" s="419"/>
      <c r="CW197" s="419"/>
      <c r="CX197" s="419"/>
      <c r="CY197" s="419"/>
      <c r="CZ197" s="419"/>
      <c r="DA197" s="419"/>
      <c r="DB197" s="419"/>
      <c r="DC197" s="419"/>
      <c r="DD197" s="419"/>
      <c r="DE197" s="419"/>
      <c r="DF197" s="419"/>
      <c r="DG197" s="419"/>
      <c r="DH197" s="419"/>
      <c r="DI197" s="419"/>
      <c r="DJ197" s="419"/>
      <c r="DK197" s="419"/>
    </row>
    <row r="198" spans="1:115" s="420" customFormat="1" ht="15" hidden="1">
      <c r="A198" s="423"/>
      <c r="B198" s="423"/>
      <c r="C198" s="418"/>
      <c r="D198" s="419"/>
      <c r="E198" s="419"/>
      <c r="F198" s="419"/>
      <c r="G198" s="419"/>
      <c r="H198" s="419"/>
      <c r="I198" s="419"/>
      <c r="J198" s="419"/>
      <c r="K198" s="419"/>
      <c r="L198" s="419"/>
      <c r="M198" s="419"/>
      <c r="N198" s="419"/>
      <c r="O198" s="419"/>
      <c r="P198" s="419"/>
      <c r="Q198" s="419"/>
      <c r="R198" s="419"/>
      <c r="S198" s="419"/>
      <c r="T198" s="419"/>
      <c r="U198" s="419"/>
      <c r="V198" s="419"/>
      <c r="W198" s="419"/>
      <c r="X198" s="419"/>
      <c r="Y198" s="419"/>
      <c r="Z198" s="419"/>
      <c r="AA198" s="419"/>
      <c r="AB198" s="419"/>
      <c r="AC198" s="419"/>
      <c r="AD198" s="419"/>
      <c r="AE198" s="419"/>
      <c r="AF198" s="419"/>
      <c r="AG198" s="419"/>
      <c r="AH198" s="419"/>
      <c r="AI198" s="419"/>
      <c r="AJ198" s="419"/>
      <c r="AK198" s="419"/>
      <c r="AL198" s="419"/>
      <c r="AM198" s="419"/>
      <c r="AN198" s="419"/>
      <c r="AO198" s="419"/>
      <c r="AP198" s="419"/>
      <c r="AQ198" s="419"/>
      <c r="AR198" s="419"/>
      <c r="AS198" s="419"/>
      <c r="AT198" s="419"/>
      <c r="AU198" s="419"/>
      <c r="AV198" s="419"/>
      <c r="AW198" s="419"/>
      <c r="AX198" s="419"/>
      <c r="AY198" s="419"/>
      <c r="AZ198" s="419"/>
      <c r="BA198" s="419"/>
      <c r="BB198" s="419"/>
      <c r="BC198" s="419"/>
      <c r="BD198" s="419"/>
      <c r="BE198" s="419"/>
      <c r="BF198" s="419"/>
      <c r="BG198" s="419"/>
      <c r="BH198" s="419"/>
      <c r="BI198" s="419"/>
      <c r="BJ198" s="419"/>
      <c r="BK198" s="419"/>
      <c r="BL198" s="419"/>
      <c r="BM198" s="419"/>
      <c r="BN198" s="419"/>
      <c r="BO198" s="419"/>
      <c r="BP198" s="419"/>
      <c r="BQ198" s="419"/>
      <c r="BR198" s="419"/>
      <c r="BS198" s="419"/>
      <c r="BT198" s="419"/>
      <c r="BU198" s="419"/>
      <c r="BV198" s="419"/>
      <c r="BW198" s="419"/>
      <c r="BX198" s="419"/>
      <c r="BY198" s="419"/>
      <c r="BZ198" s="419"/>
      <c r="CA198" s="419"/>
      <c r="CB198" s="419"/>
      <c r="CC198" s="419"/>
      <c r="CD198" s="419"/>
      <c r="CE198" s="419"/>
      <c r="CF198" s="419"/>
      <c r="CG198" s="419"/>
      <c r="CH198" s="419"/>
      <c r="CI198" s="419"/>
      <c r="CJ198" s="419"/>
      <c r="CK198" s="419"/>
      <c r="CL198" s="419"/>
      <c r="CM198" s="419"/>
      <c r="CN198" s="419"/>
      <c r="CO198" s="419"/>
      <c r="CP198" s="419"/>
      <c r="CQ198" s="419"/>
      <c r="CR198" s="419"/>
      <c r="CS198" s="419"/>
      <c r="CT198" s="419"/>
      <c r="CU198" s="419"/>
      <c r="CV198" s="419"/>
      <c r="CW198" s="419"/>
      <c r="CX198" s="419"/>
      <c r="CY198" s="419"/>
      <c r="CZ198" s="419"/>
      <c r="DA198" s="419"/>
      <c r="DB198" s="419"/>
      <c r="DC198" s="419"/>
      <c r="DD198" s="419"/>
      <c r="DE198" s="419"/>
      <c r="DF198" s="419"/>
      <c r="DG198" s="419"/>
      <c r="DH198" s="419"/>
      <c r="DI198" s="419"/>
      <c r="DJ198" s="419"/>
      <c r="DK198" s="419"/>
    </row>
    <row r="199" spans="1:115" s="420" customFormat="1" ht="15" hidden="1">
      <c r="A199" s="423"/>
      <c r="B199" s="423"/>
      <c r="C199" s="418"/>
      <c r="D199" s="419"/>
      <c r="E199" s="419"/>
      <c r="F199" s="419"/>
      <c r="G199" s="419"/>
      <c r="H199" s="419"/>
      <c r="I199" s="419"/>
      <c r="J199" s="419"/>
      <c r="K199" s="419"/>
      <c r="L199" s="419"/>
      <c r="M199" s="419"/>
      <c r="N199" s="419"/>
      <c r="O199" s="419"/>
      <c r="P199" s="419"/>
      <c r="Q199" s="419"/>
      <c r="R199" s="419"/>
      <c r="S199" s="419"/>
      <c r="T199" s="419"/>
      <c r="U199" s="419"/>
      <c r="V199" s="419"/>
      <c r="W199" s="419"/>
      <c r="X199" s="419"/>
      <c r="Y199" s="419"/>
      <c r="Z199" s="419"/>
      <c r="AA199" s="419"/>
      <c r="AB199" s="419"/>
      <c r="AC199" s="419"/>
      <c r="AD199" s="419"/>
      <c r="AE199" s="419"/>
      <c r="AF199" s="419"/>
      <c r="AG199" s="419"/>
      <c r="AH199" s="419"/>
      <c r="AI199" s="419"/>
      <c r="AJ199" s="419"/>
      <c r="AK199" s="419"/>
      <c r="AL199" s="419"/>
      <c r="AM199" s="419"/>
      <c r="AN199" s="419"/>
      <c r="AO199" s="419"/>
      <c r="AP199" s="419"/>
      <c r="AQ199" s="419"/>
      <c r="AR199" s="419"/>
      <c r="AS199" s="419"/>
      <c r="AT199" s="419"/>
      <c r="AU199" s="419"/>
      <c r="AV199" s="419"/>
      <c r="AW199" s="419"/>
      <c r="AX199" s="419"/>
      <c r="AY199" s="419"/>
      <c r="AZ199" s="419"/>
      <c r="BA199" s="419"/>
      <c r="BB199" s="419"/>
      <c r="BC199" s="419"/>
      <c r="BD199" s="419"/>
      <c r="BE199" s="419"/>
      <c r="BF199" s="419"/>
      <c r="BG199" s="419"/>
      <c r="BH199" s="419"/>
      <c r="BI199" s="419"/>
      <c r="BJ199" s="419"/>
      <c r="BK199" s="419"/>
      <c r="BL199" s="419"/>
      <c r="BM199" s="419"/>
      <c r="BN199" s="419"/>
      <c r="BO199" s="419"/>
      <c r="BP199" s="419"/>
      <c r="BQ199" s="419"/>
      <c r="BR199" s="419"/>
      <c r="BS199" s="419"/>
      <c r="BT199" s="419"/>
      <c r="BU199" s="419"/>
      <c r="BV199" s="419"/>
      <c r="BW199" s="419"/>
      <c r="BX199" s="419"/>
      <c r="BY199" s="419"/>
      <c r="BZ199" s="419"/>
      <c r="CA199" s="419"/>
      <c r="CB199" s="419"/>
      <c r="CC199" s="419"/>
      <c r="CD199" s="419"/>
      <c r="CE199" s="419"/>
      <c r="CF199" s="419"/>
      <c r="CG199" s="419"/>
      <c r="CH199" s="419"/>
      <c r="CI199" s="419"/>
      <c r="CJ199" s="419"/>
      <c r="CK199" s="419"/>
      <c r="CL199" s="419"/>
      <c r="CM199" s="419"/>
      <c r="CN199" s="419"/>
      <c r="CO199" s="419"/>
      <c r="CP199" s="419"/>
      <c r="CQ199" s="419"/>
      <c r="CR199" s="419"/>
      <c r="CS199" s="419"/>
      <c r="CT199" s="419"/>
      <c r="CU199" s="419"/>
      <c r="CV199" s="419"/>
      <c r="CW199" s="419"/>
      <c r="CX199" s="419"/>
      <c r="CY199" s="419"/>
      <c r="CZ199" s="419"/>
      <c r="DA199" s="419"/>
      <c r="DB199" s="419"/>
      <c r="DC199" s="419"/>
      <c r="DD199" s="419"/>
      <c r="DE199" s="419"/>
      <c r="DF199" s="419"/>
      <c r="DG199" s="419"/>
      <c r="DH199" s="419"/>
      <c r="DI199" s="419"/>
      <c r="DJ199" s="419"/>
      <c r="DK199" s="419"/>
    </row>
    <row r="200" spans="1:115" s="420" customFormat="1" ht="15" hidden="1">
      <c r="A200" s="423"/>
      <c r="B200" s="423"/>
      <c r="C200" s="418"/>
      <c r="D200" s="419"/>
      <c r="E200" s="419"/>
      <c r="F200" s="419"/>
      <c r="G200" s="419"/>
      <c r="H200" s="419"/>
      <c r="I200" s="419"/>
      <c r="J200" s="419"/>
      <c r="K200" s="419"/>
      <c r="L200" s="419"/>
      <c r="M200" s="419"/>
      <c r="N200" s="419"/>
      <c r="O200" s="419"/>
      <c r="P200" s="419"/>
      <c r="Q200" s="419"/>
      <c r="R200" s="419"/>
      <c r="S200" s="419"/>
      <c r="T200" s="419"/>
      <c r="U200" s="419"/>
      <c r="V200" s="419"/>
      <c r="W200" s="419"/>
      <c r="X200" s="419"/>
      <c r="Y200" s="419"/>
      <c r="Z200" s="419"/>
      <c r="AA200" s="419"/>
      <c r="AB200" s="419"/>
      <c r="AC200" s="419"/>
      <c r="AD200" s="419"/>
      <c r="AE200" s="419"/>
      <c r="AF200" s="419"/>
      <c r="AG200" s="419"/>
      <c r="AH200" s="419"/>
      <c r="AI200" s="419"/>
      <c r="AJ200" s="419"/>
      <c r="AK200" s="419"/>
      <c r="AL200" s="419"/>
      <c r="AM200" s="419"/>
      <c r="AN200" s="419"/>
      <c r="AO200" s="419"/>
      <c r="AP200" s="419"/>
      <c r="AQ200" s="419"/>
      <c r="AR200" s="419"/>
      <c r="AS200" s="419"/>
      <c r="AT200" s="419"/>
      <c r="AU200" s="419"/>
      <c r="AV200" s="419"/>
      <c r="AW200" s="419"/>
      <c r="AX200" s="419"/>
      <c r="AY200" s="419"/>
      <c r="AZ200" s="419"/>
      <c r="BA200" s="419"/>
      <c r="BB200" s="419"/>
      <c r="BC200" s="419"/>
      <c r="BD200" s="419"/>
      <c r="BE200" s="419"/>
      <c r="BF200" s="419"/>
      <c r="BG200" s="419"/>
      <c r="BH200" s="419"/>
      <c r="BI200" s="419"/>
      <c r="BJ200" s="419"/>
      <c r="BK200" s="419"/>
      <c r="BL200" s="419"/>
      <c r="BM200" s="419"/>
      <c r="BN200" s="419"/>
      <c r="BO200" s="419"/>
      <c r="BP200" s="419"/>
      <c r="BQ200" s="419"/>
      <c r="BR200" s="419"/>
      <c r="BS200" s="419"/>
      <c r="BT200" s="419"/>
      <c r="BU200" s="419"/>
      <c r="BV200" s="419"/>
      <c r="BW200" s="419"/>
      <c r="BX200" s="419"/>
      <c r="BY200" s="419"/>
      <c r="BZ200" s="419"/>
      <c r="CA200" s="419"/>
      <c r="CB200" s="419"/>
      <c r="CC200" s="419"/>
      <c r="CD200" s="419"/>
      <c r="CE200" s="419"/>
      <c r="CF200" s="419"/>
      <c r="CG200" s="419"/>
      <c r="CH200" s="419"/>
      <c r="CI200" s="419"/>
      <c r="CJ200" s="419"/>
      <c r="CK200" s="419"/>
      <c r="CL200" s="419"/>
      <c r="CM200" s="419"/>
      <c r="CN200" s="419"/>
      <c r="CO200" s="419"/>
      <c r="CP200" s="419"/>
      <c r="CQ200" s="419"/>
      <c r="CR200" s="419"/>
      <c r="CS200" s="419"/>
      <c r="CT200" s="419"/>
      <c r="CU200" s="419"/>
      <c r="CV200" s="419"/>
      <c r="CW200" s="419"/>
      <c r="CX200" s="419"/>
      <c r="CY200" s="419"/>
      <c r="CZ200" s="419"/>
      <c r="DA200" s="419"/>
      <c r="DB200" s="419"/>
      <c r="DC200" s="419"/>
      <c r="DD200" s="419"/>
      <c r="DE200" s="419"/>
      <c r="DF200" s="419"/>
      <c r="DG200" s="419"/>
      <c r="DH200" s="419"/>
      <c r="DI200" s="419"/>
      <c r="DJ200" s="419"/>
      <c r="DK200" s="419"/>
    </row>
    <row r="201" spans="1:115" s="420" customFormat="1" ht="15" hidden="1">
      <c r="A201" s="423"/>
      <c r="B201" s="423"/>
      <c r="C201" s="418"/>
      <c r="D201" s="419"/>
      <c r="E201" s="419"/>
      <c r="F201" s="419"/>
      <c r="G201" s="419"/>
      <c r="H201" s="419"/>
      <c r="I201" s="419"/>
      <c r="J201" s="419"/>
      <c r="K201" s="419"/>
      <c r="L201" s="419"/>
      <c r="M201" s="419"/>
      <c r="N201" s="419"/>
      <c r="O201" s="419"/>
      <c r="P201" s="419"/>
      <c r="Q201" s="419"/>
      <c r="R201" s="419"/>
      <c r="S201" s="419"/>
      <c r="T201" s="419"/>
      <c r="U201" s="419"/>
      <c r="V201" s="419"/>
      <c r="W201" s="419"/>
      <c r="X201" s="419"/>
      <c r="Y201" s="419"/>
      <c r="Z201" s="419"/>
      <c r="AA201" s="419"/>
      <c r="AB201" s="419"/>
      <c r="AC201" s="419"/>
      <c r="AD201" s="419"/>
      <c r="AE201" s="419"/>
      <c r="AF201" s="419"/>
      <c r="AG201" s="419"/>
      <c r="AH201" s="419"/>
      <c r="AI201" s="419"/>
      <c r="AJ201" s="419"/>
      <c r="AK201" s="419"/>
      <c r="AL201" s="419"/>
      <c r="AM201" s="419"/>
      <c r="AN201" s="419"/>
      <c r="AO201" s="419"/>
      <c r="AP201" s="419"/>
      <c r="AQ201" s="419"/>
      <c r="AR201" s="419"/>
      <c r="AS201" s="419"/>
      <c r="AT201" s="419"/>
      <c r="AU201" s="419"/>
      <c r="AV201" s="419"/>
      <c r="AW201" s="419"/>
      <c r="AX201" s="419"/>
      <c r="AY201" s="419"/>
      <c r="AZ201" s="419"/>
      <c r="BA201" s="419"/>
      <c r="BB201" s="419"/>
      <c r="BC201" s="419"/>
      <c r="BD201" s="419"/>
      <c r="BE201" s="419"/>
      <c r="BF201" s="419"/>
      <c r="BG201" s="419"/>
      <c r="BH201" s="419"/>
      <c r="BI201" s="419"/>
      <c r="BJ201" s="419"/>
      <c r="BK201" s="419"/>
      <c r="BL201" s="419"/>
      <c r="BM201" s="419"/>
      <c r="BN201" s="419"/>
      <c r="BO201" s="419"/>
      <c r="BP201" s="419"/>
      <c r="BQ201" s="419"/>
      <c r="BR201" s="419"/>
      <c r="BS201" s="419"/>
      <c r="BT201" s="419"/>
      <c r="BU201" s="419"/>
      <c r="BV201" s="419"/>
      <c r="BW201" s="419"/>
      <c r="BX201" s="419"/>
      <c r="BY201" s="419"/>
      <c r="BZ201" s="419"/>
      <c r="CA201" s="419"/>
      <c r="CB201" s="419"/>
      <c r="CC201" s="419"/>
      <c r="CD201" s="419"/>
      <c r="CE201" s="419"/>
      <c r="CF201" s="419"/>
      <c r="CG201" s="419"/>
      <c r="CH201" s="419"/>
      <c r="CI201" s="419"/>
      <c r="CJ201" s="419"/>
      <c r="CK201" s="419"/>
      <c r="CL201" s="419"/>
      <c r="CM201" s="419"/>
      <c r="CN201" s="419"/>
      <c r="CO201" s="419"/>
      <c r="CP201" s="419"/>
      <c r="CQ201" s="419"/>
      <c r="CR201" s="419"/>
      <c r="CS201" s="419"/>
      <c r="CT201" s="419"/>
      <c r="CU201" s="419"/>
      <c r="CV201" s="419"/>
      <c r="CW201" s="419"/>
      <c r="CX201" s="419"/>
      <c r="CY201" s="419"/>
      <c r="CZ201" s="419"/>
      <c r="DA201" s="419"/>
      <c r="DB201" s="419"/>
      <c r="DC201" s="419"/>
      <c r="DD201" s="419"/>
      <c r="DE201" s="419"/>
      <c r="DF201" s="419"/>
      <c r="DG201" s="419"/>
      <c r="DH201" s="419"/>
      <c r="DI201" s="419"/>
      <c r="DJ201" s="419"/>
      <c r="DK201" s="419"/>
    </row>
    <row r="202" spans="1:115" s="420" customFormat="1" ht="15" hidden="1">
      <c r="A202" s="423"/>
      <c r="B202" s="423"/>
      <c r="C202" s="418"/>
      <c r="D202" s="419"/>
      <c r="E202" s="419"/>
      <c r="F202" s="419"/>
      <c r="G202" s="419"/>
      <c r="H202" s="419"/>
      <c r="I202" s="419"/>
      <c r="J202" s="419"/>
      <c r="K202" s="419"/>
      <c r="L202" s="419"/>
      <c r="M202" s="419"/>
      <c r="N202" s="419"/>
      <c r="O202" s="419"/>
      <c r="P202" s="419"/>
      <c r="Q202" s="419"/>
      <c r="R202" s="419"/>
      <c r="S202" s="419"/>
      <c r="T202" s="419"/>
      <c r="U202" s="419"/>
      <c r="V202" s="419"/>
      <c r="W202" s="419"/>
      <c r="X202" s="419"/>
      <c r="Y202" s="419"/>
      <c r="Z202" s="419"/>
      <c r="AA202" s="419"/>
      <c r="AB202" s="419"/>
      <c r="AC202" s="419"/>
      <c r="AD202" s="419"/>
      <c r="AE202" s="419"/>
      <c r="AF202" s="419"/>
      <c r="AG202" s="419"/>
      <c r="AH202" s="419"/>
      <c r="AI202" s="419"/>
      <c r="AJ202" s="419"/>
      <c r="AK202" s="419"/>
      <c r="AL202" s="419"/>
      <c r="AM202" s="419"/>
      <c r="AN202" s="419"/>
      <c r="AO202" s="419"/>
      <c r="AP202" s="419"/>
      <c r="AQ202" s="419"/>
      <c r="AR202" s="419"/>
      <c r="AS202" s="419"/>
      <c r="AT202" s="419"/>
      <c r="AU202" s="419"/>
      <c r="AV202" s="419"/>
      <c r="AW202" s="419"/>
      <c r="AX202" s="419"/>
      <c r="AY202" s="419"/>
      <c r="AZ202" s="419"/>
      <c r="BA202" s="419"/>
      <c r="BB202" s="419"/>
      <c r="BC202" s="419"/>
      <c r="BD202" s="419"/>
      <c r="BE202" s="419"/>
      <c r="BF202" s="419"/>
      <c r="BG202" s="419"/>
      <c r="BH202" s="419"/>
      <c r="BI202" s="419"/>
      <c r="BJ202" s="419"/>
      <c r="BK202" s="419"/>
      <c r="BL202" s="419"/>
      <c r="BM202" s="419"/>
      <c r="BN202" s="419"/>
      <c r="BO202" s="419"/>
      <c r="BP202" s="419"/>
      <c r="BQ202" s="419"/>
      <c r="BR202" s="419"/>
      <c r="BS202" s="419"/>
      <c r="BT202" s="419"/>
      <c r="BU202" s="419"/>
      <c r="BV202" s="419"/>
      <c r="BW202" s="419"/>
      <c r="BX202" s="419"/>
      <c r="BY202" s="419"/>
      <c r="BZ202" s="419"/>
      <c r="CA202" s="419"/>
      <c r="CB202" s="419"/>
      <c r="CC202" s="419"/>
      <c r="CD202" s="419"/>
      <c r="CE202" s="419"/>
      <c r="CF202" s="419"/>
      <c r="CG202" s="419"/>
      <c r="CH202" s="419"/>
      <c r="CI202" s="419"/>
      <c r="CJ202" s="419"/>
      <c r="CK202" s="419"/>
      <c r="CL202" s="419"/>
      <c r="CM202" s="419"/>
      <c r="CN202" s="419"/>
      <c r="CO202" s="419"/>
      <c r="CP202" s="419"/>
      <c r="CQ202" s="419"/>
      <c r="CR202" s="419"/>
      <c r="CS202" s="419"/>
      <c r="CT202" s="419"/>
      <c r="CU202" s="419"/>
      <c r="CV202" s="419"/>
      <c r="CW202" s="419"/>
      <c r="CX202" s="419"/>
      <c r="CY202" s="419"/>
      <c r="CZ202" s="419"/>
      <c r="DA202" s="419"/>
      <c r="DB202" s="419"/>
      <c r="DC202" s="419"/>
      <c r="DD202" s="419"/>
      <c r="DE202" s="419"/>
      <c r="DF202" s="419"/>
      <c r="DG202" s="419"/>
      <c r="DH202" s="419"/>
      <c r="DI202" s="419"/>
      <c r="DJ202" s="419"/>
      <c r="DK202" s="419"/>
    </row>
    <row r="203" spans="1:115" s="420" customFormat="1" ht="15" hidden="1">
      <c r="A203" s="423"/>
      <c r="B203" s="423"/>
      <c r="C203" s="418"/>
      <c r="D203" s="419"/>
      <c r="E203" s="419"/>
      <c r="F203" s="419"/>
      <c r="G203" s="419"/>
      <c r="H203" s="419"/>
      <c r="I203" s="419"/>
      <c r="J203" s="419"/>
      <c r="K203" s="419"/>
      <c r="L203" s="419"/>
      <c r="M203" s="419"/>
      <c r="N203" s="419"/>
      <c r="O203" s="419"/>
      <c r="P203" s="419"/>
      <c r="Q203" s="419"/>
      <c r="R203" s="419"/>
      <c r="S203" s="419"/>
      <c r="T203" s="419"/>
      <c r="U203" s="419"/>
      <c r="V203" s="419"/>
      <c r="W203" s="419"/>
      <c r="X203" s="419"/>
      <c r="Y203" s="419"/>
      <c r="Z203" s="419"/>
      <c r="AA203" s="419"/>
      <c r="AB203" s="419"/>
      <c r="AC203" s="419"/>
      <c r="AD203" s="419"/>
      <c r="AE203" s="419"/>
      <c r="AF203" s="419"/>
      <c r="AG203" s="419"/>
      <c r="AH203" s="419"/>
      <c r="AI203" s="419"/>
      <c r="AJ203" s="419"/>
      <c r="AK203" s="419"/>
      <c r="AL203" s="419"/>
      <c r="AM203" s="419"/>
      <c r="AN203" s="419"/>
      <c r="AO203" s="419"/>
      <c r="AP203" s="419"/>
      <c r="AQ203" s="419"/>
      <c r="AR203" s="419"/>
      <c r="AS203" s="419"/>
      <c r="AT203" s="419"/>
      <c r="AU203" s="419"/>
      <c r="AV203" s="419"/>
      <c r="AW203" s="419"/>
      <c r="AX203" s="419"/>
      <c r="AY203" s="419"/>
      <c r="AZ203" s="419"/>
      <c r="BA203" s="419"/>
      <c r="BB203" s="419"/>
      <c r="BC203" s="419"/>
      <c r="BD203" s="419"/>
      <c r="BE203" s="419"/>
      <c r="BF203" s="419"/>
      <c r="BG203" s="419"/>
      <c r="BH203" s="419"/>
      <c r="BI203" s="419"/>
      <c r="BJ203" s="419"/>
      <c r="BK203" s="419"/>
      <c r="BL203" s="419"/>
      <c r="BM203" s="419"/>
      <c r="BN203" s="419"/>
      <c r="BO203" s="419"/>
      <c r="BP203" s="419"/>
      <c r="BQ203" s="419"/>
      <c r="BR203" s="419"/>
      <c r="BS203" s="419"/>
      <c r="BT203" s="419"/>
      <c r="BU203" s="419"/>
      <c r="BV203" s="419"/>
      <c r="BW203" s="419"/>
      <c r="BX203" s="419"/>
      <c r="BY203" s="419"/>
      <c r="BZ203" s="419"/>
      <c r="CA203" s="419"/>
      <c r="CB203" s="419"/>
      <c r="CC203" s="419"/>
      <c r="CD203" s="419"/>
      <c r="CE203" s="419"/>
      <c r="CF203" s="419"/>
      <c r="CG203" s="419"/>
      <c r="CH203" s="419"/>
      <c r="CI203" s="419"/>
      <c r="CJ203" s="419"/>
      <c r="CK203" s="419"/>
      <c r="CL203" s="419"/>
      <c r="CM203" s="419"/>
      <c r="CN203" s="419"/>
      <c r="CO203" s="419"/>
      <c r="CP203" s="419"/>
      <c r="CQ203" s="419"/>
      <c r="CR203" s="419"/>
      <c r="CS203" s="419"/>
      <c r="CT203" s="419"/>
      <c r="CU203" s="419"/>
      <c r="CV203" s="419"/>
      <c r="CW203" s="419"/>
      <c r="CX203" s="419"/>
      <c r="CY203" s="419"/>
      <c r="CZ203" s="419"/>
      <c r="DA203" s="419"/>
      <c r="DB203" s="419"/>
      <c r="DC203" s="419"/>
      <c r="DD203" s="419"/>
      <c r="DE203" s="419"/>
      <c r="DF203" s="419"/>
      <c r="DG203" s="419"/>
      <c r="DH203" s="419"/>
      <c r="DI203" s="419"/>
      <c r="DJ203" s="419"/>
      <c r="DK203" s="419"/>
    </row>
    <row r="204" spans="1:115" s="420" customFormat="1" ht="15" hidden="1">
      <c r="A204" s="423"/>
      <c r="B204" s="423"/>
      <c r="C204" s="418"/>
      <c r="D204" s="419"/>
      <c r="E204" s="419"/>
      <c r="F204" s="419"/>
      <c r="G204" s="419"/>
      <c r="H204" s="419"/>
      <c r="I204" s="419"/>
      <c r="J204" s="419"/>
      <c r="K204" s="419"/>
      <c r="L204" s="419"/>
      <c r="M204" s="419"/>
      <c r="N204" s="419"/>
      <c r="O204" s="419"/>
      <c r="P204" s="419"/>
      <c r="Q204" s="419"/>
      <c r="R204" s="419"/>
      <c r="S204" s="419"/>
      <c r="T204" s="419"/>
      <c r="U204" s="419"/>
      <c r="V204" s="419"/>
      <c r="W204" s="419"/>
      <c r="X204" s="419"/>
      <c r="Y204" s="419"/>
      <c r="Z204" s="419"/>
      <c r="AA204" s="419"/>
      <c r="AB204" s="419"/>
      <c r="AC204" s="419"/>
      <c r="AD204" s="419"/>
      <c r="AE204" s="419"/>
      <c r="AF204" s="419"/>
      <c r="AG204" s="419"/>
      <c r="AH204" s="419"/>
      <c r="AI204" s="419"/>
      <c r="AJ204" s="419"/>
      <c r="AK204" s="419"/>
      <c r="AL204" s="419"/>
      <c r="AM204" s="419"/>
      <c r="AN204" s="419"/>
      <c r="AO204" s="419"/>
      <c r="AP204" s="419"/>
      <c r="AQ204" s="419"/>
      <c r="AR204" s="419"/>
      <c r="AS204" s="419"/>
      <c r="AT204" s="419"/>
      <c r="AU204" s="419"/>
      <c r="AV204" s="419"/>
      <c r="AW204" s="419"/>
      <c r="AX204" s="419"/>
      <c r="AY204" s="419"/>
      <c r="AZ204" s="419"/>
      <c r="BA204" s="419"/>
      <c r="BB204" s="419"/>
      <c r="BC204" s="419"/>
      <c r="BD204" s="419"/>
      <c r="BE204" s="419"/>
      <c r="BF204" s="419"/>
      <c r="BG204" s="419"/>
      <c r="BH204" s="419"/>
      <c r="BI204" s="419"/>
      <c r="BJ204" s="419"/>
      <c r="BK204" s="419"/>
      <c r="BL204" s="419"/>
      <c r="BM204" s="419"/>
      <c r="BN204" s="419"/>
      <c r="BO204" s="419"/>
      <c r="BP204" s="419"/>
      <c r="BQ204" s="419"/>
      <c r="BR204" s="419"/>
      <c r="BS204" s="419"/>
      <c r="BT204" s="419"/>
      <c r="BU204" s="419"/>
      <c r="BV204" s="419"/>
      <c r="BW204" s="419"/>
      <c r="BX204" s="419"/>
      <c r="BY204" s="419"/>
      <c r="BZ204" s="419"/>
      <c r="CA204" s="419"/>
      <c r="CB204" s="419"/>
      <c r="CC204" s="419"/>
      <c r="CD204" s="419"/>
      <c r="CE204" s="419"/>
      <c r="CF204" s="419"/>
      <c r="CG204" s="419"/>
      <c r="CH204" s="419"/>
      <c r="CI204" s="419"/>
      <c r="CJ204" s="419"/>
      <c r="CK204" s="419"/>
      <c r="CL204" s="419"/>
      <c r="CM204" s="419"/>
      <c r="CN204" s="419"/>
      <c r="CO204" s="419"/>
      <c r="CP204" s="419"/>
      <c r="CQ204" s="419"/>
      <c r="CR204" s="419"/>
      <c r="CS204" s="419"/>
      <c r="CT204" s="419"/>
      <c r="CU204" s="419"/>
      <c r="CV204" s="419"/>
      <c r="CW204" s="419"/>
      <c r="CX204" s="419"/>
      <c r="CY204" s="419"/>
      <c r="CZ204" s="419"/>
      <c r="DA204" s="419"/>
      <c r="DB204" s="419"/>
      <c r="DC204" s="419"/>
      <c r="DD204" s="419"/>
      <c r="DE204" s="419"/>
      <c r="DF204" s="419"/>
      <c r="DG204" s="419"/>
      <c r="DH204" s="419"/>
      <c r="DI204" s="419"/>
      <c r="DJ204" s="419"/>
      <c r="DK204" s="419"/>
    </row>
    <row r="205" spans="1:115" s="420" customFormat="1" ht="15" hidden="1">
      <c r="A205" s="423"/>
      <c r="B205" s="423"/>
      <c r="C205" s="418"/>
      <c r="D205" s="419"/>
      <c r="E205" s="419"/>
      <c r="F205" s="419"/>
      <c r="G205" s="419"/>
      <c r="H205" s="419"/>
      <c r="I205" s="419"/>
      <c r="J205" s="419"/>
      <c r="K205" s="419"/>
      <c r="L205" s="419"/>
      <c r="M205" s="419"/>
      <c r="N205" s="419"/>
      <c r="O205" s="419"/>
      <c r="P205" s="419"/>
      <c r="Q205" s="419"/>
      <c r="R205" s="419"/>
      <c r="S205" s="419"/>
      <c r="T205" s="419"/>
      <c r="U205" s="419"/>
      <c r="V205" s="419"/>
      <c r="W205" s="419"/>
      <c r="X205" s="419"/>
      <c r="Y205" s="419"/>
      <c r="Z205" s="419"/>
      <c r="AA205" s="419"/>
      <c r="AB205" s="419"/>
      <c r="AC205" s="419"/>
      <c r="AD205" s="419"/>
      <c r="AE205" s="419"/>
      <c r="AF205" s="419"/>
      <c r="AG205" s="419"/>
      <c r="AH205" s="419"/>
      <c r="AI205" s="419"/>
      <c r="AJ205" s="419"/>
      <c r="AK205" s="419"/>
      <c r="AL205" s="419"/>
      <c r="AM205" s="419"/>
      <c r="AN205" s="419"/>
      <c r="AO205" s="419"/>
      <c r="AP205" s="419"/>
      <c r="AQ205" s="419"/>
      <c r="AR205" s="419"/>
      <c r="AS205" s="419"/>
      <c r="AT205" s="419"/>
      <c r="AU205" s="419"/>
      <c r="AV205" s="419"/>
      <c r="AW205" s="419"/>
      <c r="AX205" s="419"/>
      <c r="AY205" s="419"/>
      <c r="AZ205" s="419"/>
      <c r="BA205" s="419"/>
      <c r="BB205" s="419"/>
      <c r="BC205" s="419"/>
      <c r="BD205" s="419"/>
      <c r="BE205" s="419"/>
      <c r="BF205" s="419"/>
      <c r="BG205" s="419"/>
      <c r="BH205" s="419"/>
      <c r="BI205" s="419"/>
      <c r="BJ205" s="419"/>
      <c r="BK205" s="419"/>
      <c r="BL205" s="419"/>
      <c r="BM205" s="419"/>
      <c r="BN205" s="419"/>
      <c r="BO205" s="419"/>
      <c r="BP205" s="419"/>
      <c r="BQ205" s="419"/>
      <c r="BR205" s="419"/>
      <c r="BS205" s="419"/>
      <c r="BT205" s="419"/>
      <c r="BU205" s="419"/>
      <c r="BV205" s="419"/>
      <c r="BW205" s="419"/>
      <c r="BX205" s="419"/>
      <c r="BY205" s="419"/>
      <c r="BZ205" s="419"/>
      <c r="CA205" s="419"/>
      <c r="CB205" s="419"/>
      <c r="CC205" s="419"/>
      <c r="CD205" s="419"/>
      <c r="CE205" s="419"/>
      <c r="CF205" s="419"/>
      <c r="CG205" s="419"/>
      <c r="CH205" s="419"/>
      <c r="CI205" s="419"/>
      <c r="CJ205" s="419"/>
      <c r="CK205" s="419"/>
      <c r="CL205" s="419"/>
      <c r="CM205" s="419"/>
      <c r="CN205" s="419"/>
      <c r="CO205" s="419"/>
      <c r="CP205" s="419"/>
      <c r="CQ205" s="419"/>
      <c r="CR205" s="419"/>
      <c r="CS205" s="419"/>
      <c r="CT205" s="419"/>
      <c r="CU205" s="419"/>
      <c r="CV205" s="419"/>
      <c r="CW205" s="419"/>
      <c r="CX205" s="419"/>
      <c r="CY205" s="419"/>
      <c r="CZ205" s="419"/>
      <c r="DA205" s="419"/>
      <c r="DB205" s="419"/>
      <c r="DC205" s="419"/>
      <c r="DD205" s="419"/>
      <c r="DE205" s="419"/>
      <c r="DF205" s="419"/>
      <c r="DG205" s="419"/>
      <c r="DH205" s="419"/>
      <c r="DI205" s="419"/>
      <c r="DJ205" s="419"/>
      <c r="DK205" s="419"/>
    </row>
    <row r="206" spans="1:115" s="420" customFormat="1" ht="15" hidden="1">
      <c r="A206" s="423"/>
      <c r="B206" s="423"/>
      <c r="C206" s="418"/>
      <c r="D206" s="419"/>
      <c r="E206" s="419"/>
      <c r="F206" s="419"/>
      <c r="G206" s="419"/>
      <c r="H206" s="419"/>
      <c r="I206" s="419"/>
      <c r="J206" s="419"/>
      <c r="K206" s="419"/>
      <c r="L206" s="419"/>
      <c r="M206" s="419"/>
      <c r="N206" s="419"/>
      <c r="O206" s="419"/>
      <c r="P206" s="419"/>
      <c r="Q206" s="419"/>
      <c r="R206" s="419"/>
      <c r="S206" s="419"/>
      <c r="T206" s="419"/>
      <c r="U206" s="419"/>
      <c r="V206" s="419"/>
      <c r="W206" s="419"/>
      <c r="X206" s="419"/>
      <c r="Y206" s="419"/>
      <c r="Z206" s="419"/>
      <c r="AA206" s="419"/>
      <c r="AB206" s="419"/>
      <c r="AC206" s="419"/>
      <c r="AD206" s="419"/>
      <c r="AE206" s="419"/>
      <c r="AF206" s="419"/>
      <c r="AG206" s="419"/>
      <c r="AH206" s="419"/>
      <c r="AI206" s="419"/>
      <c r="AJ206" s="419"/>
      <c r="AK206" s="419"/>
      <c r="AL206" s="419"/>
      <c r="AM206" s="419"/>
      <c r="AN206" s="419"/>
      <c r="AO206" s="419"/>
      <c r="AP206" s="419"/>
      <c r="AQ206" s="419"/>
      <c r="AR206" s="419"/>
      <c r="AS206" s="419"/>
      <c r="AT206" s="419"/>
      <c r="AU206" s="419"/>
      <c r="AV206" s="419"/>
      <c r="AW206" s="419"/>
      <c r="AX206" s="419"/>
      <c r="AY206" s="419"/>
      <c r="AZ206" s="419"/>
      <c r="BA206" s="419"/>
      <c r="BB206" s="419"/>
      <c r="BC206" s="419"/>
      <c r="BD206" s="419"/>
      <c r="BE206" s="419"/>
      <c r="BF206" s="419"/>
      <c r="BG206" s="419"/>
      <c r="BH206" s="419"/>
      <c r="BI206" s="419"/>
      <c r="BJ206" s="419"/>
      <c r="BK206" s="419"/>
      <c r="BL206" s="419"/>
      <c r="BM206" s="419"/>
      <c r="BN206" s="419"/>
      <c r="BO206" s="419"/>
      <c r="BP206" s="419"/>
      <c r="BQ206" s="419"/>
      <c r="BR206" s="419"/>
      <c r="BS206" s="419"/>
      <c r="BT206" s="419"/>
      <c r="BU206" s="419"/>
      <c r="BV206" s="419"/>
      <c r="BW206" s="419"/>
      <c r="BX206" s="419"/>
      <c r="BY206" s="419"/>
      <c r="BZ206" s="419"/>
      <c r="CA206" s="419"/>
      <c r="CB206" s="419"/>
      <c r="CC206" s="419"/>
      <c r="CD206" s="419"/>
      <c r="CE206" s="419"/>
      <c r="CF206" s="419"/>
      <c r="CG206" s="419"/>
      <c r="CH206" s="419"/>
      <c r="CI206" s="419"/>
      <c r="CJ206" s="419"/>
      <c r="CK206" s="419"/>
      <c r="CL206" s="419"/>
      <c r="CM206" s="419"/>
      <c r="CN206" s="419"/>
      <c r="CO206" s="419"/>
      <c r="CP206" s="419"/>
      <c r="CQ206" s="419"/>
      <c r="CR206" s="419"/>
      <c r="CS206" s="419"/>
      <c r="CT206" s="419"/>
      <c r="CU206" s="419"/>
      <c r="CV206" s="419"/>
      <c r="CW206" s="419"/>
      <c r="CX206" s="419"/>
      <c r="CY206" s="419"/>
      <c r="CZ206" s="419"/>
      <c r="DA206" s="419"/>
      <c r="DB206" s="419"/>
      <c r="DC206" s="419"/>
      <c r="DD206" s="419"/>
      <c r="DE206" s="419"/>
      <c r="DF206" s="419"/>
      <c r="DG206" s="419"/>
      <c r="DH206" s="419"/>
      <c r="DI206" s="419"/>
      <c r="DJ206" s="419"/>
      <c r="DK206" s="419"/>
    </row>
    <row r="207" spans="1:115" s="420" customFormat="1" ht="15" hidden="1">
      <c r="A207" s="423"/>
      <c r="B207" s="423"/>
      <c r="C207" s="418"/>
      <c r="D207" s="419"/>
      <c r="E207" s="419"/>
      <c r="F207" s="419"/>
      <c r="G207" s="419"/>
      <c r="H207" s="419"/>
      <c r="I207" s="419"/>
      <c r="J207" s="419"/>
      <c r="K207" s="419"/>
      <c r="L207" s="419"/>
      <c r="M207" s="419"/>
      <c r="N207" s="419"/>
      <c r="O207" s="419"/>
      <c r="P207" s="419"/>
      <c r="Q207" s="419"/>
      <c r="R207" s="419"/>
      <c r="S207" s="419"/>
      <c r="T207" s="419"/>
      <c r="U207" s="419"/>
      <c r="V207" s="419"/>
      <c r="W207" s="419"/>
      <c r="X207" s="419"/>
      <c r="Y207" s="419"/>
      <c r="Z207" s="419"/>
      <c r="AA207" s="419"/>
      <c r="AB207" s="419"/>
      <c r="AC207" s="419"/>
      <c r="AD207" s="419"/>
      <c r="AE207" s="419"/>
      <c r="AF207" s="419"/>
      <c r="AG207" s="419"/>
      <c r="AH207" s="419"/>
      <c r="AI207" s="419"/>
      <c r="AJ207" s="419"/>
      <c r="AK207" s="419"/>
      <c r="AL207" s="419"/>
      <c r="AM207" s="419"/>
      <c r="AN207" s="419"/>
      <c r="AO207" s="419"/>
      <c r="AP207" s="419"/>
      <c r="AQ207" s="419"/>
      <c r="AR207" s="419"/>
      <c r="AS207" s="419"/>
      <c r="AT207" s="419"/>
      <c r="AU207" s="419"/>
      <c r="AV207" s="419"/>
      <c r="AW207" s="419"/>
      <c r="AX207" s="419"/>
      <c r="AY207" s="419"/>
      <c r="AZ207" s="419"/>
      <c r="BA207" s="419"/>
      <c r="BB207" s="419"/>
      <c r="BC207" s="419"/>
      <c r="BD207" s="419"/>
      <c r="BE207" s="419"/>
      <c r="BF207" s="419"/>
      <c r="BG207" s="419"/>
      <c r="BH207" s="419"/>
      <c r="BI207" s="419"/>
      <c r="BJ207" s="419"/>
      <c r="BK207" s="419"/>
      <c r="BL207" s="419"/>
      <c r="BM207" s="419"/>
      <c r="BN207" s="419"/>
      <c r="BO207" s="419"/>
      <c r="BP207" s="419"/>
      <c r="BQ207" s="419"/>
      <c r="BR207" s="419"/>
      <c r="BS207" s="419"/>
      <c r="BT207" s="419"/>
      <c r="BU207" s="419"/>
      <c r="BV207" s="419"/>
      <c r="BW207" s="419"/>
      <c r="BX207" s="419"/>
      <c r="BY207" s="419"/>
      <c r="BZ207" s="419"/>
      <c r="CA207" s="419"/>
      <c r="CB207" s="419"/>
      <c r="CC207" s="419"/>
      <c r="CD207" s="419"/>
      <c r="CE207" s="419"/>
      <c r="CF207" s="419"/>
      <c r="CG207" s="419"/>
      <c r="CH207" s="419"/>
      <c r="CI207" s="419"/>
      <c r="CJ207" s="419"/>
      <c r="CK207" s="419"/>
      <c r="CL207" s="419"/>
      <c r="CM207" s="419"/>
      <c r="CN207" s="419"/>
      <c r="CO207" s="419"/>
      <c r="CP207" s="419"/>
      <c r="CQ207" s="419"/>
      <c r="CR207" s="419"/>
      <c r="CS207" s="419"/>
      <c r="CT207" s="419"/>
      <c r="CU207" s="419"/>
      <c r="CV207" s="419"/>
      <c r="CW207" s="419"/>
      <c r="CX207" s="419"/>
      <c r="CY207" s="419"/>
      <c r="CZ207" s="419"/>
      <c r="DA207" s="419"/>
      <c r="DB207" s="419"/>
      <c r="DC207" s="419"/>
      <c r="DD207" s="419"/>
      <c r="DE207" s="419"/>
      <c r="DF207" s="419"/>
      <c r="DG207" s="419"/>
      <c r="DH207" s="419"/>
      <c r="DI207" s="419"/>
      <c r="DJ207" s="419"/>
      <c r="DK207" s="419"/>
    </row>
    <row r="208" spans="1:115" s="420" customFormat="1" ht="15" hidden="1">
      <c r="A208" s="423"/>
      <c r="B208" s="423"/>
      <c r="C208" s="418"/>
      <c r="D208" s="419"/>
      <c r="E208" s="419"/>
      <c r="F208" s="419"/>
      <c r="G208" s="419"/>
      <c r="H208" s="419"/>
      <c r="I208" s="419"/>
      <c r="J208" s="419"/>
      <c r="K208" s="419"/>
      <c r="L208" s="419"/>
      <c r="M208" s="419"/>
      <c r="N208" s="419"/>
      <c r="O208" s="419"/>
      <c r="P208" s="419"/>
      <c r="Q208" s="419"/>
      <c r="R208" s="419"/>
      <c r="S208" s="419"/>
      <c r="T208" s="419"/>
      <c r="U208" s="419"/>
      <c r="V208" s="419"/>
      <c r="W208" s="419"/>
      <c r="X208" s="419"/>
      <c r="Y208" s="419"/>
      <c r="Z208" s="419"/>
      <c r="AA208" s="419"/>
      <c r="AB208" s="419"/>
      <c r="AC208" s="419"/>
      <c r="AD208" s="419"/>
      <c r="AE208" s="419"/>
      <c r="AF208" s="419"/>
      <c r="AG208" s="419"/>
      <c r="AH208" s="419"/>
      <c r="AI208" s="419"/>
      <c r="AJ208" s="419"/>
      <c r="AK208" s="419"/>
      <c r="AL208" s="419"/>
      <c r="AM208" s="419"/>
      <c r="AN208" s="419"/>
      <c r="AO208" s="419"/>
      <c r="AP208" s="419"/>
      <c r="AQ208" s="419"/>
      <c r="AR208" s="419"/>
      <c r="AS208" s="419"/>
      <c r="AT208" s="419"/>
      <c r="AU208" s="419"/>
      <c r="AV208" s="419"/>
      <c r="AW208" s="419"/>
      <c r="AX208" s="419"/>
      <c r="AY208" s="419"/>
      <c r="AZ208" s="419"/>
      <c r="BA208" s="419"/>
      <c r="BB208" s="419"/>
      <c r="BC208" s="419"/>
      <c r="BD208" s="419"/>
      <c r="BE208" s="419"/>
      <c r="BF208" s="419"/>
      <c r="BG208" s="419"/>
      <c r="BH208" s="419"/>
      <c r="BI208" s="419"/>
      <c r="BJ208" s="419"/>
      <c r="BK208" s="419"/>
      <c r="BL208" s="419"/>
      <c r="BM208" s="419"/>
      <c r="BN208" s="419"/>
      <c r="BO208" s="419"/>
      <c r="BP208" s="419"/>
      <c r="BQ208" s="419"/>
      <c r="BR208" s="419"/>
      <c r="BS208" s="419"/>
      <c r="BT208" s="419"/>
      <c r="BU208" s="419"/>
      <c r="BV208" s="419"/>
      <c r="BW208" s="419"/>
      <c r="BX208" s="419"/>
      <c r="BY208" s="419"/>
      <c r="BZ208" s="419"/>
      <c r="CA208" s="419"/>
      <c r="CB208" s="419"/>
      <c r="CC208" s="419"/>
      <c r="CD208" s="419"/>
      <c r="CE208" s="419"/>
      <c r="CF208" s="419"/>
      <c r="CG208" s="419"/>
      <c r="CH208" s="419"/>
      <c r="CI208" s="419"/>
      <c r="CJ208" s="419"/>
      <c r="CK208" s="419"/>
      <c r="CL208" s="419"/>
      <c r="CM208" s="419"/>
      <c r="CN208" s="419"/>
      <c r="CO208" s="419"/>
      <c r="CP208" s="419"/>
      <c r="CQ208" s="419"/>
      <c r="CR208" s="419"/>
      <c r="CS208" s="419"/>
      <c r="CT208" s="419"/>
      <c r="CU208" s="419"/>
      <c r="CV208" s="419"/>
      <c r="CW208" s="419"/>
      <c r="CX208" s="419"/>
      <c r="CY208" s="419"/>
      <c r="CZ208" s="419"/>
      <c r="DA208" s="419"/>
      <c r="DB208" s="419"/>
      <c r="DC208" s="419"/>
      <c r="DD208" s="419"/>
      <c r="DE208" s="419"/>
      <c r="DF208" s="419"/>
      <c r="DG208" s="419"/>
      <c r="DH208" s="419"/>
      <c r="DI208" s="419"/>
      <c r="DJ208" s="419"/>
      <c r="DK208" s="419"/>
    </row>
    <row r="209" spans="1:115" s="420" customFormat="1" ht="15" hidden="1">
      <c r="A209" s="423"/>
      <c r="B209" s="423"/>
      <c r="C209" s="418"/>
      <c r="D209" s="419"/>
      <c r="E209" s="419"/>
      <c r="F209" s="419"/>
      <c r="G209" s="419"/>
      <c r="H209" s="419"/>
      <c r="I209" s="419"/>
      <c r="J209" s="419"/>
      <c r="K209" s="419"/>
      <c r="L209" s="419"/>
      <c r="M209" s="419"/>
      <c r="N209" s="419"/>
      <c r="O209" s="419"/>
      <c r="P209" s="419"/>
      <c r="Q209" s="419"/>
      <c r="R209" s="419"/>
      <c r="S209" s="419"/>
      <c r="T209" s="419"/>
      <c r="U209" s="419"/>
      <c r="V209" s="419"/>
      <c r="W209" s="419"/>
      <c r="X209" s="419"/>
      <c r="Y209" s="419"/>
      <c r="Z209" s="419"/>
      <c r="AA209" s="419"/>
      <c r="AB209" s="419"/>
      <c r="AC209" s="419"/>
      <c r="AD209" s="419"/>
      <c r="AE209" s="419"/>
      <c r="AF209" s="419"/>
      <c r="AG209" s="419"/>
      <c r="AH209" s="419"/>
      <c r="AI209" s="419"/>
      <c r="AJ209" s="419"/>
      <c r="AK209" s="419"/>
      <c r="AL209" s="419"/>
      <c r="AM209" s="419"/>
      <c r="AN209" s="419"/>
      <c r="AO209" s="419"/>
      <c r="AP209" s="419"/>
      <c r="AQ209" s="419"/>
      <c r="AR209" s="419"/>
      <c r="AS209" s="419"/>
      <c r="AT209" s="419"/>
      <c r="AU209" s="419"/>
      <c r="AV209" s="419"/>
      <c r="AW209" s="419"/>
      <c r="AX209" s="419"/>
      <c r="AY209" s="419"/>
      <c r="AZ209" s="419"/>
      <c r="BA209" s="419"/>
      <c r="BB209" s="419"/>
      <c r="BC209" s="419"/>
      <c r="BD209" s="419"/>
      <c r="BE209" s="419"/>
      <c r="BF209" s="419"/>
      <c r="BG209" s="419"/>
      <c r="BH209" s="419"/>
      <c r="BI209" s="419"/>
      <c r="BJ209" s="419"/>
      <c r="BK209" s="419"/>
      <c r="BL209" s="419"/>
      <c r="BM209" s="419"/>
      <c r="BN209" s="419"/>
      <c r="BO209" s="419"/>
      <c r="BP209" s="419"/>
      <c r="BQ209" s="419"/>
      <c r="BR209" s="419"/>
      <c r="BS209" s="419"/>
      <c r="BT209" s="419"/>
      <c r="BU209" s="419"/>
      <c r="BV209" s="419"/>
      <c r="BW209" s="419"/>
      <c r="BX209" s="419"/>
      <c r="BY209" s="419"/>
      <c r="BZ209" s="419"/>
      <c r="CA209" s="419"/>
      <c r="CB209" s="419"/>
      <c r="CC209" s="419"/>
      <c r="CD209" s="419"/>
      <c r="CE209" s="419"/>
      <c r="CF209" s="419"/>
      <c r="CG209" s="419"/>
      <c r="CH209" s="419"/>
      <c r="CI209" s="419"/>
      <c r="CJ209" s="419"/>
      <c r="CK209" s="419"/>
      <c r="CL209" s="419"/>
      <c r="CM209" s="419"/>
      <c r="CN209" s="419"/>
      <c r="CO209" s="419"/>
      <c r="CP209" s="419"/>
      <c r="CQ209" s="419"/>
      <c r="CR209" s="419"/>
      <c r="CS209" s="419"/>
      <c r="CT209" s="419"/>
      <c r="CU209" s="419"/>
      <c r="CV209" s="419"/>
      <c r="CW209" s="419"/>
      <c r="CX209" s="419"/>
      <c r="CY209" s="419"/>
      <c r="CZ209" s="419"/>
      <c r="DA209" s="419"/>
      <c r="DB209" s="419"/>
      <c r="DC209" s="419"/>
      <c r="DD209" s="419"/>
      <c r="DE209" s="419"/>
      <c r="DF209" s="419"/>
      <c r="DG209" s="419"/>
      <c r="DH209" s="419"/>
      <c r="DI209" s="419"/>
      <c r="DJ209" s="419"/>
      <c r="DK209" s="419"/>
    </row>
    <row r="210" spans="1:115" s="420" customFormat="1" ht="15" hidden="1">
      <c r="A210" s="423"/>
      <c r="B210" s="423"/>
      <c r="C210" s="418"/>
      <c r="D210" s="419"/>
      <c r="E210" s="419"/>
      <c r="F210" s="419"/>
      <c r="G210" s="419"/>
      <c r="H210" s="419"/>
      <c r="I210" s="419"/>
      <c r="J210" s="419"/>
      <c r="K210" s="419"/>
      <c r="L210" s="419"/>
      <c r="M210" s="419"/>
      <c r="N210" s="419"/>
      <c r="O210" s="419"/>
      <c r="P210" s="419"/>
      <c r="Q210" s="419"/>
      <c r="R210" s="419"/>
      <c r="S210" s="419"/>
      <c r="T210" s="419"/>
      <c r="U210" s="419"/>
      <c r="V210" s="419"/>
      <c r="W210" s="419"/>
      <c r="X210" s="419"/>
      <c r="Y210" s="419"/>
      <c r="Z210" s="419"/>
      <c r="AA210" s="419"/>
      <c r="AB210" s="419"/>
      <c r="AC210" s="419"/>
      <c r="AD210" s="419"/>
      <c r="AE210" s="419"/>
      <c r="AF210" s="419"/>
      <c r="AG210" s="419"/>
      <c r="AH210" s="419"/>
      <c r="AI210" s="419"/>
      <c r="AJ210" s="419"/>
      <c r="AK210" s="419"/>
      <c r="AL210" s="419"/>
      <c r="AM210" s="419"/>
      <c r="AN210" s="419"/>
      <c r="AO210" s="419"/>
      <c r="AP210" s="419"/>
      <c r="AQ210" s="419"/>
      <c r="AR210" s="419"/>
      <c r="AS210" s="419"/>
      <c r="AT210" s="419"/>
      <c r="AU210" s="419"/>
      <c r="AV210" s="419"/>
      <c r="AW210" s="419"/>
      <c r="AX210" s="419"/>
      <c r="AY210" s="419"/>
      <c r="AZ210" s="419"/>
      <c r="BA210" s="419"/>
      <c r="BB210" s="419"/>
      <c r="BC210" s="419"/>
      <c r="BD210" s="419"/>
      <c r="BE210" s="419"/>
      <c r="BF210" s="419"/>
      <c r="BG210" s="419"/>
      <c r="BH210" s="419"/>
      <c r="BI210" s="419"/>
      <c r="BJ210" s="419"/>
      <c r="BK210" s="419"/>
      <c r="BL210" s="419"/>
      <c r="BM210" s="419"/>
      <c r="BN210" s="419"/>
      <c r="BO210" s="419"/>
      <c r="BP210" s="419"/>
      <c r="BQ210" s="419"/>
      <c r="BR210" s="419"/>
      <c r="BS210" s="419"/>
      <c r="BT210" s="419"/>
      <c r="BU210" s="419"/>
      <c r="BV210" s="419"/>
      <c r="BW210" s="419"/>
      <c r="BX210" s="419"/>
      <c r="BY210" s="419"/>
      <c r="BZ210" s="419"/>
      <c r="CA210" s="419"/>
      <c r="CB210" s="419"/>
      <c r="CC210" s="419"/>
      <c r="CD210" s="419"/>
      <c r="CE210" s="419"/>
      <c r="CF210" s="419"/>
      <c r="CG210" s="419"/>
      <c r="CH210" s="419"/>
      <c r="CI210" s="419"/>
      <c r="CJ210" s="419"/>
      <c r="CK210" s="419"/>
      <c r="CL210" s="419"/>
      <c r="CM210" s="419"/>
      <c r="CN210" s="419"/>
      <c r="CO210" s="419"/>
      <c r="CP210" s="419"/>
      <c r="CQ210" s="419"/>
      <c r="CR210" s="419"/>
      <c r="CS210" s="419"/>
      <c r="CT210" s="419"/>
      <c r="CU210" s="419"/>
      <c r="CV210" s="419"/>
      <c r="CW210" s="419"/>
      <c r="CX210" s="419"/>
      <c r="CY210" s="419"/>
      <c r="CZ210" s="419"/>
      <c r="DA210" s="419"/>
      <c r="DB210" s="419"/>
      <c r="DC210" s="419"/>
      <c r="DD210" s="419"/>
      <c r="DE210" s="419"/>
      <c r="DF210" s="419"/>
      <c r="DG210" s="419"/>
      <c r="DH210" s="419"/>
      <c r="DI210" s="419"/>
      <c r="DJ210" s="419"/>
      <c r="DK210" s="419"/>
    </row>
    <row r="211" spans="1:115" s="420" customFormat="1" ht="15" hidden="1">
      <c r="A211" s="423"/>
      <c r="B211" s="423"/>
      <c r="C211" s="418"/>
      <c r="D211" s="419"/>
      <c r="E211" s="419"/>
      <c r="F211" s="419"/>
      <c r="G211" s="419"/>
      <c r="H211" s="419"/>
      <c r="I211" s="419"/>
      <c r="J211" s="419"/>
      <c r="K211" s="419"/>
      <c r="L211" s="419"/>
      <c r="M211" s="419"/>
      <c r="N211" s="419"/>
      <c r="O211" s="419"/>
      <c r="P211" s="419"/>
      <c r="Q211" s="419"/>
      <c r="R211" s="419"/>
      <c r="S211" s="419"/>
      <c r="T211" s="419"/>
      <c r="U211" s="419"/>
      <c r="V211" s="419"/>
      <c r="W211" s="419"/>
      <c r="X211" s="419"/>
      <c r="Y211" s="419"/>
      <c r="Z211" s="419"/>
      <c r="AA211" s="419"/>
      <c r="AB211" s="419"/>
      <c r="AC211" s="419"/>
      <c r="AD211" s="419"/>
      <c r="AE211" s="419"/>
      <c r="AF211" s="419"/>
      <c r="AG211" s="419"/>
      <c r="AH211" s="419"/>
      <c r="AI211" s="419"/>
      <c r="AJ211" s="419"/>
      <c r="AK211" s="419"/>
      <c r="AL211" s="419"/>
      <c r="AM211" s="419"/>
      <c r="AN211" s="419"/>
      <c r="AO211" s="419"/>
      <c r="AP211" s="419"/>
      <c r="AQ211" s="419"/>
      <c r="AR211" s="419"/>
      <c r="AS211" s="419"/>
      <c r="AT211" s="419"/>
      <c r="AU211" s="419"/>
      <c r="AV211" s="419"/>
      <c r="AW211" s="419"/>
      <c r="AX211" s="419"/>
      <c r="AY211" s="419"/>
      <c r="AZ211" s="419"/>
      <c r="BA211" s="419"/>
      <c r="BB211" s="419"/>
      <c r="BC211" s="419"/>
      <c r="BD211" s="419"/>
      <c r="BE211" s="419"/>
      <c r="BF211" s="419"/>
      <c r="BG211" s="419"/>
      <c r="BH211" s="419"/>
      <c r="BI211" s="419"/>
      <c r="BJ211" s="419"/>
      <c r="BK211" s="419"/>
      <c r="BL211" s="419"/>
      <c r="BM211" s="419"/>
      <c r="BN211" s="419"/>
      <c r="BO211" s="419"/>
      <c r="BP211" s="419"/>
      <c r="BQ211" s="419"/>
      <c r="BR211" s="419"/>
      <c r="BS211" s="419"/>
      <c r="BT211" s="419"/>
      <c r="BU211" s="419"/>
      <c r="BV211" s="419"/>
      <c r="BW211" s="419"/>
      <c r="BX211" s="419"/>
      <c r="BY211" s="419"/>
      <c r="BZ211" s="419"/>
      <c r="CA211" s="419"/>
      <c r="CB211" s="419"/>
      <c r="CC211" s="419"/>
      <c r="CD211" s="419"/>
      <c r="CE211" s="419"/>
      <c r="CF211" s="419"/>
      <c r="CG211" s="419"/>
      <c r="CH211" s="419"/>
      <c r="CI211" s="419"/>
      <c r="CJ211" s="419"/>
      <c r="CK211" s="419"/>
      <c r="CL211" s="419"/>
      <c r="CM211" s="419"/>
      <c r="CN211" s="419"/>
      <c r="CO211" s="419"/>
      <c r="CP211" s="419"/>
      <c r="CQ211" s="419"/>
      <c r="CR211" s="419"/>
      <c r="CS211" s="419"/>
      <c r="CT211" s="419"/>
      <c r="CU211" s="419"/>
      <c r="CV211" s="419"/>
      <c r="CW211" s="419"/>
      <c r="CX211" s="419"/>
      <c r="CY211" s="419"/>
      <c r="CZ211" s="419"/>
      <c r="DA211" s="419"/>
      <c r="DB211" s="419"/>
      <c r="DC211" s="419"/>
      <c r="DD211" s="419"/>
      <c r="DE211" s="419"/>
      <c r="DF211" s="419"/>
      <c r="DG211" s="419"/>
      <c r="DH211" s="419"/>
      <c r="DI211" s="419"/>
      <c r="DJ211" s="419"/>
      <c r="DK211" s="419"/>
    </row>
    <row r="212" spans="1:115" s="420" customFormat="1" ht="15" hidden="1">
      <c r="A212" s="423"/>
      <c r="B212" s="423"/>
      <c r="C212" s="418"/>
      <c r="D212" s="419"/>
      <c r="E212" s="419"/>
      <c r="F212" s="419"/>
      <c r="G212" s="419"/>
      <c r="H212" s="419"/>
      <c r="I212" s="419"/>
      <c r="J212" s="419"/>
      <c r="K212" s="419"/>
      <c r="L212" s="419"/>
      <c r="M212" s="419"/>
      <c r="N212" s="419"/>
      <c r="O212" s="419"/>
      <c r="P212" s="419"/>
      <c r="Q212" s="419"/>
      <c r="R212" s="419"/>
      <c r="S212" s="419"/>
      <c r="T212" s="419"/>
      <c r="U212" s="419"/>
      <c r="V212" s="419"/>
      <c r="W212" s="419"/>
      <c r="X212" s="419"/>
      <c r="Y212" s="419"/>
      <c r="Z212" s="419"/>
      <c r="AA212" s="419"/>
      <c r="AB212" s="419"/>
      <c r="AC212" s="419"/>
      <c r="AD212" s="419"/>
      <c r="AE212" s="419"/>
      <c r="AF212" s="419"/>
      <c r="AG212" s="419"/>
      <c r="AH212" s="419"/>
      <c r="AI212" s="419"/>
      <c r="AJ212" s="419"/>
      <c r="AK212" s="419"/>
      <c r="AL212" s="419"/>
      <c r="AM212" s="419"/>
      <c r="AN212" s="419"/>
      <c r="AO212" s="419"/>
      <c r="AP212" s="419"/>
      <c r="AQ212" s="419"/>
      <c r="AR212" s="419"/>
      <c r="AS212" s="419"/>
      <c r="AT212" s="419"/>
      <c r="AU212" s="419"/>
      <c r="AV212" s="419"/>
      <c r="AW212" s="419"/>
      <c r="AX212" s="419"/>
      <c r="AY212" s="419"/>
      <c r="AZ212" s="419"/>
      <c r="BA212" s="419"/>
      <c r="BB212" s="419"/>
      <c r="BC212" s="419"/>
      <c r="BD212" s="419"/>
      <c r="BE212" s="419"/>
      <c r="BF212" s="419"/>
      <c r="BG212" s="419"/>
      <c r="BH212" s="419"/>
      <c r="BI212" s="419"/>
      <c r="BJ212" s="419"/>
      <c r="BK212" s="419"/>
      <c r="BL212" s="419"/>
      <c r="BM212" s="419"/>
      <c r="BN212" s="419"/>
      <c r="BO212" s="419"/>
      <c r="BP212" s="419"/>
      <c r="BQ212" s="419"/>
      <c r="BR212" s="419"/>
      <c r="BS212" s="419"/>
      <c r="BT212" s="419"/>
      <c r="BU212" s="419"/>
      <c r="BV212" s="419"/>
      <c r="BW212" s="419"/>
      <c r="BX212" s="419"/>
      <c r="BY212" s="419"/>
      <c r="BZ212" s="419"/>
      <c r="CA212" s="419"/>
      <c r="CB212" s="419"/>
      <c r="CC212" s="419"/>
      <c r="CD212" s="419"/>
      <c r="CE212" s="419"/>
      <c r="CF212" s="419"/>
      <c r="CG212" s="419"/>
      <c r="CH212" s="419"/>
      <c r="CI212" s="419"/>
      <c r="CJ212" s="419"/>
      <c r="CK212" s="419"/>
      <c r="CL212" s="419"/>
      <c r="CM212" s="419"/>
      <c r="CN212" s="419"/>
      <c r="CO212" s="419"/>
      <c r="CP212" s="419"/>
      <c r="CQ212" s="419"/>
      <c r="CR212" s="419"/>
      <c r="CS212" s="419"/>
      <c r="CT212" s="419"/>
      <c r="CU212" s="419"/>
      <c r="CV212" s="419"/>
      <c r="CW212" s="419"/>
      <c r="CX212" s="419"/>
      <c r="CY212" s="419"/>
      <c r="CZ212" s="419"/>
      <c r="DA212" s="419"/>
      <c r="DB212" s="419"/>
      <c r="DC212" s="419"/>
      <c r="DD212" s="419"/>
      <c r="DE212" s="419"/>
      <c r="DF212" s="419"/>
      <c r="DG212" s="419"/>
      <c r="DH212" s="419"/>
      <c r="DI212" s="419"/>
      <c r="DJ212" s="419"/>
      <c r="DK212" s="419"/>
    </row>
    <row r="213" spans="1:115" s="420" customFormat="1" ht="15" hidden="1">
      <c r="A213" s="423"/>
      <c r="B213" s="423"/>
      <c r="C213" s="418"/>
      <c r="D213" s="419"/>
      <c r="E213" s="419"/>
      <c r="F213" s="419"/>
      <c r="G213" s="419"/>
      <c r="H213" s="419"/>
      <c r="I213" s="419"/>
      <c r="J213" s="419"/>
      <c r="K213" s="419"/>
      <c r="L213" s="419"/>
      <c r="M213" s="419"/>
      <c r="N213" s="419"/>
      <c r="O213" s="419"/>
      <c r="P213" s="419"/>
      <c r="Q213" s="419"/>
      <c r="R213" s="419"/>
      <c r="S213" s="419"/>
      <c r="T213" s="419"/>
      <c r="U213" s="419"/>
      <c r="V213" s="419"/>
      <c r="W213" s="419"/>
      <c r="X213" s="419"/>
      <c r="Y213" s="419"/>
      <c r="Z213" s="419"/>
      <c r="AA213" s="419"/>
      <c r="AB213" s="419"/>
      <c r="AC213" s="419"/>
      <c r="AD213" s="419"/>
      <c r="AE213" s="419"/>
      <c r="AF213" s="419"/>
      <c r="AG213" s="419"/>
      <c r="AH213" s="419"/>
      <c r="AI213" s="419"/>
      <c r="AJ213" s="419"/>
      <c r="AK213" s="419"/>
      <c r="AL213" s="419"/>
      <c r="AM213" s="419"/>
      <c r="AN213" s="419"/>
      <c r="AO213" s="419"/>
      <c r="AP213" s="419"/>
      <c r="AQ213" s="419"/>
      <c r="AR213" s="419"/>
      <c r="AS213" s="419"/>
      <c r="AT213" s="419"/>
      <c r="AU213" s="419"/>
      <c r="AV213" s="419"/>
      <c r="AW213" s="419"/>
      <c r="AX213" s="419"/>
      <c r="AY213" s="419"/>
      <c r="AZ213" s="419"/>
      <c r="BA213" s="419"/>
      <c r="BB213" s="419"/>
      <c r="BC213" s="419"/>
      <c r="BD213" s="419"/>
      <c r="BE213" s="419"/>
      <c r="BF213" s="419"/>
      <c r="BG213" s="419"/>
      <c r="BH213" s="419"/>
      <c r="BI213" s="419"/>
      <c r="BJ213" s="419"/>
      <c r="BK213" s="419"/>
      <c r="BL213" s="419"/>
      <c r="BM213" s="419"/>
      <c r="BN213" s="419"/>
      <c r="BO213" s="419"/>
      <c r="BP213" s="419"/>
      <c r="BQ213" s="419"/>
      <c r="BR213" s="419"/>
      <c r="BS213" s="419"/>
      <c r="BT213" s="419"/>
      <c r="BU213" s="419"/>
      <c r="BV213" s="419"/>
      <c r="BW213" s="419"/>
      <c r="BX213" s="419"/>
      <c r="BY213" s="419"/>
      <c r="BZ213" s="419"/>
      <c r="CA213" s="419"/>
      <c r="CB213" s="419"/>
      <c r="CC213" s="419"/>
      <c r="CD213" s="419"/>
      <c r="CE213" s="419"/>
      <c r="CF213" s="419"/>
      <c r="CG213" s="419"/>
      <c r="CH213" s="419"/>
      <c r="CI213" s="419"/>
      <c r="CJ213" s="419"/>
      <c r="CK213" s="419"/>
      <c r="CL213" s="419"/>
      <c r="CM213" s="419"/>
      <c r="CN213" s="419"/>
      <c r="CO213" s="419"/>
      <c r="CP213" s="419"/>
      <c r="CQ213" s="419"/>
      <c r="CR213" s="419"/>
      <c r="CS213" s="419"/>
      <c r="CT213" s="419"/>
      <c r="CU213" s="419"/>
      <c r="CV213" s="419"/>
      <c r="CW213" s="419"/>
      <c r="CX213" s="419"/>
      <c r="CY213" s="419"/>
      <c r="CZ213" s="419"/>
      <c r="DA213" s="419"/>
      <c r="DB213" s="419"/>
      <c r="DC213" s="419"/>
      <c r="DD213" s="419"/>
      <c r="DE213" s="419"/>
      <c r="DF213" s="419"/>
      <c r="DG213" s="419"/>
      <c r="DH213" s="419"/>
      <c r="DI213" s="419"/>
      <c r="DJ213" s="419"/>
      <c r="DK213" s="419"/>
    </row>
    <row r="214" spans="1:115" s="420" customFormat="1" ht="15" hidden="1">
      <c r="A214" s="423"/>
      <c r="B214" s="423"/>
      <c r="C214" s="418"/>
      <c r="D214" s="419"/>
      <c r="E214" s="419"/>
      <c r="F214" s="419"/>
      <c r="G214" s="419"/>
      <c r="H214" s="419"/>
      <c r="I214" s="419"/>
      <c r="J214" s="419"/>
      <c r="K214" s="419"/>
      <c r="L214" s="419"/>
      <c r="M214" s="419"/>
      <c r="N214" s="419"/>
      <c r="O214" s="419"/>
      <c r="P214" s="419"/>
      <c r="Q214" s="419"/>
      <c r="R214" s="419"/>
      <c r="S214" s="419"/>
      <c r="T214" s="419"/>
      <c r="U214" s="419"/>
      <c r="V214" s="419"/>
      <c r="W214" s="419"/>
      <c r="X214" s="419"/>
      <c r="Y214" s="419"/>
      <c r="Z214" s="419"/>
      <c r="AA214" s="419"/>
      <c r="AB214" s="419"/>
      <c r="AC214" s="419"/>
      <c r="AD214" s="419"/>
      <c r="AE214" s="419"/>
      <c r="AF214" s="419"/>
      <c r="AG214" s="419"/>
      <c r="AH214" s="419"/>
      <c r="AI214" s="419"/>
      <c r="AJ214" s="419"/>
      <c r="AK214" s="419"/>
      <c r="AL214" s="419"/>
      <c r="AM214" s="419"/>
      <c r="AN214" s="419"/>
      <c r="AO214" s="419"/>
      <c r="AP214" s="419"/>
      <c r="AQ214" s="419"/>
      <c r="AR214" s="419"/>
      <c r="AS214" s="419"/>
      <c r="AT214" s="419"/>
      <c r="AU214" s="419"/>
      <c r="AV214" s="419"/>
      <c r="AW214" s="419"/>
      <c r="AX214" s="419"/>
      <c r="AY214" s="419"/>
      <c r="AZ214" s="419"/>
      <c r="BA214" s="419"/>
      <c r="BB214" s="419"/>
      <c r="BC214" s="419"/>
      <c r="BD214" s="419"/>
      <c r="BE214" s="419"/>
      <c r="BF214" s="419"/>
      <c r="BG214" s="419"/>
      <c r="BH214" s="419"/>
      <c r="BI214" s="419"/>
      <c r="BJ214" s="419"/>
      <c r="BK214" s="419"/>
      <c r="BL214" s="419"/>
      <c r="BM214" s="419"/>
      <c r="BN214" s="419"/>
      <c r="BO214" s="419"/>
      <c r="BP214" s="419"/>
      <c r="BQ214" s="419"/>
      <c r="BR214" s="419"/>
      <c r="BS214" s="419"/>
      <c r="BT214" s="419"/>
      <c r="BU214" s="419"/>
      <c r="BV214" s="419"/>
      <c r="BW214" s="419"/>
      <c r="BX214" s="419"/>
      <c r="BY214" s="419"/>
      <c r="BZ214" s="419"/>
      <c r="CA214" s="419"/>
      <c r="CB214" s="419"/>
      <c r="CC214" s="419"/>
      <c r="CD214" s="419"/>
      <c r="CE214" s="419"/>
      <c r="CF214" s="419"/>
      <c r="CG214" s="419"/>
      <c r="CH214" s="419"/>
      <c r="CI214" s="419"/>
      <c r="CJ214" s="419"/>
      <c r="CK214" s="419"/>
      <c r="CL214" s="419"/>
      <c r="CM214" s="419"/>
      <c r="CN214" s="419"/>
      <c r="CO214" s="419"/>
      <c r="CP214" s="419"/>
      <c r="CQ214" s="419"/>
      <c r="CR214" s="419"/>
      <c r="CS214" s="419"/>
      <c r="CT214" s="419"/>
      <c r="CU214" s="419"/>
      <c r="CV214" s="419"/>
      <c r="CW214" s="419"/>
      <c r="CX214" s="419"/>
      <c r="CY214" s="419"/>
      <c r="CZ214" s="419"/>
      <c r="DA214" s="419"/>
      <c r="DB214" s="419"/>
      <c r="DC214" s="419"/>
      <c r="DD214" s="419"/>
      <c r="DE214" s="419"/>
      <c r="DF214" s="419"/>
      <c r="DG214" s="419"/>
      <c r="DH214" s="419"/>
      <c r="DI214" s="419"/>
      <c r="DJ214" s="419"/>
      <c r="DK214" s="419"/>
    </row>
    <row r="215" spans="1:115" s="420" customFormat="1" ht="15" hidden="1">
      <c r="A215" s="423"/>
      <c r="B215" s="423"/>
      <c r="C215" s="418"/>
      <c r="D215" s="419"/>
      <c r="E215" s="419"/>
      <c r="F215" s="419"/>
      <c r="G215" s="419"/>
      <c r="H215" s="419"/>
      <c r="I215" s="419"/>
      <c r="J215" s="419"/>
      <c r="K215" s="419"/>
      <c r="L215" s="419"/>
      <c r="M215" s="419"/>
      <c r="N215" s="419"/>
      <c r="O215" s="419"/>
      <c r="P215" s="419"/>
      <c r="Q215" s="419"/>
      <c r="R215" s="419"/>
      <c r="S215" s="419"/>
      <c r="T215" s="419"/>
      <c r="U215" s="419"/>
      <c r="V215" s="419"/>
      <c r="W215" s="419"/>
      <c r="X215" s="419"/>
      <c r="Y215" s="419"/>
      <c r="Z215" s="419"/>
      <c r="AA215" s="419"/>
      <c r="AB215" s="419"/>
      <c r="AC215" s="419"/>
      <c r="AD215" s="419"/>
      <c r="AE215" s="419"/>
      <c r="AF215" s="419"/>
      <c r="AG215" s="419"/>
      <c r="AH215" s="419"/>
      <c r="AI215" s="419"/>
      <c r="AJ215" s="419"/>
      <c r="AK215" s="419"/>
      <c r="AL215" s="419"/>
      <c r="AM215" s="419"/>
      <c r="AN215" s="419"/>
      <c r="AO215" s="419"/>
      <c r="AP215" s="419"/>
      <c r="AQ215" s="419"/>
      <c r="AR215" s="419"/>
      <c r="AS215" s="419"/>
      <c r="AT215" s="419"/>
      <c r="AU215" s="419"/>
      <c r="AV215" s="419"/>
      <c r="AW215" s="419"/>
      <c r="AX215" s="419"/>
      <c r="AY215" s="419"/>
      <c r="AZ215" s="419"/>
      <c r="BA215" s="419"/>
      <c r="BB215" s="419"/>
      <c r="BC215" s="419"/>
      <c r="BD215" s="419"/>
      <c r="BE215" s="419"/>
      <c r="BF215" s="419"/>
      <c r="BG215" s="419"/>
      <c r="BH215" s="419"/>
      <c r="BI215" s="419"/>
      <c r="BJ215" s="419"/>
      <c r="BK215" s="419"/>
      <c r="BL215" s="419"/>
      <c r="BM215" s="419"/>
      <c r="BN215" s="419"/>
      <c r="BO215" s="419"/>
      <c r="BP215" s="419"/>
      <c r="BQ215" s="419"/>
      <c r="BR215" s="419"/>
      <c r="BS215" s="419"/>
      <c r="BT215" s="419"/>
      <c r="BU215" s="419"/>
      <c r="BV215" s="419"/>
      <c r="BW215" s="419"/>
      <c r="BX215" s="419"/>
      <c r="BY215" s="419"/>
      <c r="BZ215" s="419"/>
      <c r="CA215" s="419"/>
      <c r="CB215" s="419"/>
      <c r="CC215" s="419"/>
      <c r="CD215" s="419"/>
      <c r="CE215" s="419"/>
      <c r="CF215" s="419"/>
      <c r="CG215" s="419"/>
      <c r="CH215" s="419"/>
      <c r="CI215" s="419"/>
      <c r="CJ215" s="419"/>
      <c r="CK215" s="419"/>
      <c r="CL215" s="419"/>
      <c r="CM215" s="419"/>
      <c r="CN215" s="419"/>
      <c r="CO215" s="419"/>
      <c r="CP215" s="419"/>
      <c r="CQ215" s="419"/>
      <c r="CR215" s="419"/>
      <c r="CS215" s="419"/>
      <c r="CT215" s="419"/>
      <c r="CU215" s="419"/>
      <c r="CV215" s="419"/>
      <c r="CW215" s="419"/>
      <c r="CX215" s="419"/>
      <c r="CY215" s="419"/>
      <c r="CZ215" s="419"/>
      <c r="DA215" s="419"/>
      <c r="DB215" s="419"/>
      <c r="DC215" s="419"/>
      <c r="DD215" s="419"/>
      <c r="DE215" s="419"/>
      <c r="DF215" s="419"/>
      <c r="DG215" s="419"/>
      <c r="DH215" s="419"/>
      <c r="DI215" s="419"/>
      <c r="DJ215" s="419"/>
      <c r="DK215" s="419"/>
    </row>
    <row r="216" spans="1:115" s="420" customFormat="1" ht="15" hidden="1">
      <c r="A216" s="423"/>
      <c r="B216" s="423"/>
      <c r="C216" s="418"/>
      <c r="D216" s="419"/>
      <c r="E216" s="419"/>
      <c r="F216" s="419"/>
      <c r="G216" s="419"/>
      <c r="H216" s="419"/>
      <c r="I216" s="419"/>
      <c r="J216" s="419"/>
      <c r="K216" s="419"/>
      <c r="L216" s="419"/>
      <c r="M216" s="419"/>
      <c r="N216" s="419"/>
      <c r="O216" s="419"/>
      <c r="P216" s="419"/>
      <c r="Q216" s="419"/>
      <c r="R216" s="419"/>
      <c r="S216" s="419"/>
      <c r="T216" s="419"/>
      <c r="U216" s="419"/>
      <c r="V216" s="419"/>
      <c r="W216" s="419"/>
      <c r="X216" s="419"/>
      <c r="Y216" s="419"/>
      <c r="Z216" s="419"/>
      <c r="AA216" s="419"/>
      <c r="AB216" s="419"/>
      <c r="AC216" s="419"/>
      <c r="AD216" s="419"/>
      <c r="AE216" s="419"/>
      <c r="AF216" s="419"/>
      <c r="AG216" s="419"/>
      <c r="AH216" s="419"/>
      <c r="AI216" s="419"/>
      <c r="AJ216" s="419"/>
      <c r="AK216" s="419"/>
      <c r="AL216" s="419"/>
      <c r="AM216" s="419"/>
      <c r="AN216" s="419"/>
      <c r="AO216" s="419"/>
      <c r="AP216" s="419"/>
      <c r="AQ216" s="419"/>
      <c r="AR216" s="419"/>
      <c r="AS216" s="419"/>
      <c r="AT216" s="419"/>
      <c r="AU216" s="419"/>
      <c r="AV216" s="419"/>
      <c r="AW216" s="419"/>
      <c r="AX216" s="419"/>
      <c r="AY216" s="419"/>
      <c r="AZ216" s="419"/>
      <c r="BA216" s="419"/>
      <c r="BB216" s="419"/>
      <c r="BC216" s="419"/>
      <c r="BD216" s="419"/>
      <c r="BE216" s="419"/>
      <c r="BF216" s="419"/>
      <c r="BG216" s="419"/>
      <c r="BH216" s="419"/>
      <c r="BI216" s="419"/>
      <c r="BJ216" s="419"/>
      <c r="BK216" s="419"/>
      <c r="BL216" s="419"/>
      <c r="BM216" s="419"/>
      <c r="BN216" s="419"/>
      <c r="BO216" s="419"/>
      <c r="BP216" s="419"/>
      <c r="BQ216" s="419"/>
      <c r="BR216" s="419"/>
      <c r="BS216" s="419"/>
      <c r="BT216" s="419"/>
      <c r="BU216" s="419"/>
      <c r="BV216" s="419"/>
      <c r="BW216" s="419"/>
      <c r="BX216" s="419"/>
      <c r="BY216" s="419"/>
      <c r="BZ216" s="419"/>
      <c r="CA216" s="419"/>
      <c r="CB216" s="419"/>
      <c r="CC216" s="419"/>
      <c r="CD216" s="419"/>
      <c r="CE216" s="419"/>
      <c r="CF216" s="419"/>
      <c r="CG216" s="419"/>
      <c r="CH216" s="419"/>
      <c r="CI216" s="419"/>
      <c r="CJ216" s="419"/>
      <c r="CK216" s="419"/>
      <c r="CL216" s="419"/>
      <c r="CM216" s="419"/>
      <c r="CN216" s="419"/>
      <c r="CO216" s="419"/>
      <c r="CP216" s="419"/>
      <c r="CQ216" s="419"/>
      <c r="CR216" s="419"/>
      <c r="CS216" s="419"/>
      <c r="CT216" s="419"/>
      <c r="CU216" s="419"/>
      <c r="CV216" s="419"/>
      <c r="CW216" s="419"/>
      <c r="CX216" s="419"/>
      <c r="CY216" s="419"/>
      <c r="CZ216" s="419"/>
      <c r="DA216" s="419"/>
      <c r="DB216" s="419"/>
      <c r="DC216" s="419"/>
      <c r="DD216" s="419"/>
      <c r="DE216" s="419"/>
      <c r="DF216" s="419"/>
      <c r="DG216" s="419"/>
      <c r="DH216" s="419"/>
      <c r="DI216" s="419"/>
      <c r="DJ216" s="419"/>
      <c r="DK216" s="419"/>
    </row>
    <row r="217" spans="1:115" s="420" customFormat="1" ht="15" hidden="1">
      <c r="A217" s="423"/>
      <c r="B217" s="423"/>
      <c r="C217" s="418"/>
      <c r="D217" s="419"/>
      <c r="E217" s="419"/>
      <c r="F217" s="419"/>
      <c r="G217" s="419"/>
      <c r="H217" s="419"/>
      <c r="I217" s="419"/>
      <c r="J217" s="419"/>
      <c r="K217" s="419"/>
      <c r="L217" s="419"/>
      <c r="M217" s="419"/>
      <c r="N217" s="419"/>
      <c r="O217" s="419"/>
      <c r="P217" s="419"/>
      <c r="Q217" s="419"/>
      <c r="R217" s="419"/>
      <c r="S217" s="419"/>
      <c r="T217" s="419"/>
      <c r="U217" s="419"/>
      <c r="V217" s="419"/>
      <c r="W217" s="419"/>
      <c r="X217" s="419"/>
      <c r="Y217" s="419"/>
      <c r="Z217" s="419"/>
      <c r="AA217" s="419"/>
      <c r="AB217" s="419"/>
      <c r="AC217" s="419"/>
      <c r="AD217" s="419"/>
      <c r="AE217" s="419"/>
      <c r="AF217" s="419"/>
      <c r="AG217" s="419"/>
      <c r="AH217" s="419"/>
      <c r="AI217" s="419"/>
      <c r="AJ217" s="419"/>
      <c r="AK217" s="419"/>
      <c r="AL217" s="419"/>
      <c r="AM217" s="419"/>
      <c r="AN217" s="419"/>
      <c r="AO217" s="419"/>
      <c r="AP217" s="419"/>
      <c r="AQ217" s="419"/>
      <c r="AR217" s="419"/>
      <c r="AS217" s="419"/>
      <c r="AT217" s="419"/>
      <c r="AU217" s="419"/>
      <c r="AV217" s="419"/>
      <c r="AW217" s="419"/>
      <c r="AX217" s="419"/>
      <c r="AY217" s="419"/>
      <c r="AZ217" s="419"/>
      <c r="BA217" s="419"/>
      <c r="BB217" s="419"/>
      <c r="BC217" s="419"/>
      <c r="BD217" s="419"/>
      <c r="BE217" s="419"/>
      <c r="BF217" s="419"/>
      <c r="BG217" s="419"/>
      <c r="BH217" s="419"/>
      <c r="BI217" s="419"/>
      <c r="BJ217" s="419"/>
      <c r="BK217" s="419"/>
      <c r="BL217" s="419"/>
      <c r="BM217" s="419"/>
      <c r="BN217" s="419"/>
      <c r="BO217" s="419"/>
      <c r="BP217" s="419"/>
      <c r="BQ217" s="419"/>
      <c r="BR217" s="419"/>
      <c r="BS217" s="419"/>
      <c r="BT217" s="419"/>
      <c r="BU217" s="419"/>
      <c r="BV217" s="419"/>
      <c r="BW217" s="419"/>
      <c r="BX217" s="419"/>
      <c r="BY217" s="419"/>
      <c r="BZ217" s="419"/>
      <c r="CA217" s="419"/>
      <c r="CB217" s="419"/>
      <c r="CC217" s="419"/>
      <c r="CD217" s="419"/>
      <c r="CE217" s="419"/>
      <c r="CF217" s="419"/>
      <c r="CG217" s="419"/>
      <c r="CH217" s="419"/>
      <c r="CI217" s="419"/>
      <c r="CJ217" s="419"/>
      <c r="CK217" s="419"/>
      <c r="CL217" s="419"/>
      <c r="CM217" s="419"/>
      <c r="CN217" s="419"/>
      <c r="CO217" s="419"/>
      <c r="CP217" s="419"/>
      <c r="CQ217" s="419"/>
      <c r="CR217" s="419"/>
      <c r="CS217" s="419"/>
      <c r="CT217" s="419"/>
      <c r="CU217" s="419"/>
      <c r="CV217" s="419"/>
      <c r="CW217" s="419"/>
      <c r="CX217" s="419"/>
      <c r="CY217" s="419"/>
      <c r="CZ217" s="419"/>
      <c r="DA217" s="419"/>
      <c r="DB217" s="419"/>
      <c r="DC217" s="419"/>
      <c r="DD217" s="419"/>
      <c r="DE217" s="419"/>
      <c r="DF217" s="419"/>
      <c r="DG217" s="419"/>
      <c r="DH217" s="419"/>
      <c r="DI217" s="419"/>
      <c r="DJ217" s="419"/>
      <c r="DK217" s="419"/>
    </row>
    <row r="218" spans="1:115" s="420" customFormat="1" ht="15" hidden="1">
      <c r="A218" s="423"/>
      <c r="B218" s="423"/>
      <c r="C218" s="418"/>
      <c r="D218" s="419"/>
      <c r="E218" s="419"/>
      <c r="F218" s="419"/>
      <c r="G218" s="419"/>
      <c r="H218" s="419"/>
      <c r="I218" s="419"/>
      <c r="J218" s="419"/>
      <c r="K218" s="419"/>
      <c r="L218" s="419"/>
      <c r="M218" s="419"/>
      <c r="N218" s="419"/>
      <c r="O218" s="419"/>
      <c r="P218" s="419"/>
      <c r="Q218" s="419"/>
      <c r="R218" s="419"/>
      <c r="S218" s="419"/>
      <c r="T218" s="419"/>
      <c r="U218" s="419"/>
      <c r="V218" s="419"/>
      <c r="W218" s="419"/>
      <c r="X218" s="419"/>
      <c r="Y218" s="419"/>
      <c r="Z218" s="419"/>
      <c r="AA218" s="419"/>
      <c r="AB218" s="419"/>
      <c r="AC218" s="419"/>
      <c r="AD218" s="419"/>
      <c r="AE218" s="419"/>
      <c r="AF218" s="419"/>
      <c r="AG218" s="419"/>
      <c r="AH218" s="419"/>
      <c r="AI218" s="419"/>
      <c r="AJ218" s="419"/>
      <c r="AK218" s="419"/>
      <c r="AL218" s="419"/>
      <c r="AM218" s="419"/>
      <c r="AN218" s="419"/>
      <c r="AO218" s="419"/>
      <c r="AP218" s="419"/>
      <c r="AQ218" s="419"/>
      <c r="AR218" s="419"/>
      <c r="AS218" s="419"/>
      <c r="AT218" s="419"/>
      <c r="AU218" s="419"/>
      <c r="AV218" s="419"/>
      <c r="AW218" s="419"/>
      <c r="AX218" s="419"/>
      <c r="AY218" s="419"/>
      <c r="AZ218" s="419"/>
      <c r="BA218" s="419"/>
      <c r="BB218" s="419"/>
      <c r="BC218" s="419"/>
      <c r="BD218" s="419"/>
      <c r="BE218" s="419"/>
      <c r="BF218" s="419"/>
      <c r="BG218" s="419"/>
      <c r="BH218" s="419"/>
      <c r="BI218" s="419"/>
      <c r="BJ218" s="419"/>
      <c r="BK218" s="419"/>
      <c r="BL218" s="419"/>
      <c r="BM218" s="419"/>
      <c r="BN218" s="419"/>
      <c r="BO218" s="419"/>
      <c r="BP218" s="419"/>
      <c r="BQ218" s="419"/>
      <c r="BR218" s="419"/>
      <c r="BS218" s="419"/>
      <c r="BT218" s="419"/>
      <c r="BU218" s="419"/>
      <c r="BV218" s="419"/>
      <c r="BW218" s="419"/>
      <c r="BX218" s="419"/>
      <c r="BY218" s="419"/>
      <c r="BZ218" s="419"/>
      <c r="CA218" s="419"/>
      <c r="CB218" s="419"/>
      <c r="CC218" s="419"/>
      <c r="CD218" s="419"/>
      <c r="CE218" s="419"/>
      <c r="CF218" s="419"/>
      <c r="CG218" s="419"/>
      <c r="CH218" s="419"/>
      <c r="CI218" s="419"/>
      <c r="CJ218" s="419"/>
      <c r="CK218" s="419"/>
      <c r="CL218" s="419"/>
      <c r="CM218" s="419"/>
      <c r="CN218" s="419"/>
      <c r="CO218" s="419"/>
      <c r="CP218" s="419"/>
      <c r="CQ218" s="419"/>
      <c r="CR218" s="419"/>
      <c r="CS218" s="419"/>
      <c r="CT218" s="419"/>
      <c r="CU218" s="419"/>
      <c r="CV218" s="419"/>
      <c r="CW218" s="419"/>
      <c r="CX218" s="419"/>
      <c r="CY218" s="419"/>
      <c r="CZ218" s="419"/>
      <c r="DA218" s="419"/>
      <c r="DB218" s="419"/>
      <c r="DC218" s="419"/>
      <c r="DD218" s="419"/>
      <c r="DE218" s="419"/>
      <c r="DF218" s="419"/>
      <c r="DG218" s="419"/>
      <c r="DH218" s="419"/>
      <c r="DI218" s="419"/>
      <c r="DJ218" s="419"/>
      <c r="DK218" s="419"/>
    </row>
    <row r="219" spans="1:115" s="420" customFormat="1" ht="15" hidden="1">
      <c r="A219" s="423"/>
      <c r="B219" s="423"/>
      <c r="C219" s="418"/>
      <c r="D219" s="419"/>
      <c r="E219" s="419"/>
      <c r="F219" s="419"/>
      <c r="G219" s="419"/>
      <c r="H219" s="419"/>
      <c r="I219" s="419"/>
      <c r="J219" s="419"/>
      <c r="K219" s="419"/>
      <c r="L219" s="419"/>
      <c r="M219" s="419"/>
      <c r="N219" s="419"/>
      <c r="O219" s="419"/>
      <c r="P219" s="419"/>
      <c r="Q219" s="419"/>
      <c r="R219" s="419"/>
      <c r="S219" s="419"/>
      <c r="T219" s="419"/>
      <c r="U219" s="419"/>
      <c r="V219" s="419"/>
      <c r="W219" s="419"/>
      <c r="X219" s="419"/>
      <c r="Y219" s="419"/>
      <c r="Z219" s="419"/>
      <c r="AA219" s="419"/>
      <c r="AB219" s="419"/>
      <c r="AC219" s="419"/>
      <c r="AD219" s="419"/>
      <c r="AE219" s="419"/>
      <c r="AF219" s="419"/>
      <c r="AG219" s="419"/>
      <c r="AH219" s="419"/>
      <c r="AI219" s="419"/>
      <c r="AJ219" s="419"/>
      <c r="AK219" s="419"/>
      <c r="AL219" s="419"/>
      <c r="AM219" s="419"/>
      <c r="AN219" s="419"/>
      <c r="AO219" s="419"/>
      <c r="AP219" s="419"/>
      <c r="AQ219" s="419"/>
      <c r="AR219" s="419"/>
      <c r="AS219" s="419"/>
      <c r="AT219" s="419"/>
      <c r="AU219" s="419"/>
      <c r="AV219" s="419"/>
      <c r="AW219" s="419"/>
      <c r="AX219" s="419"/>
      <c r="AY219" s="419"/>
      <c r="AZ219" s="419"/>
      <c r="BA219" s="419"/>
      <c r="BB219" s="419"/>
      <c r="BC219" s="419"/>
      <c r="BD219" s="419"/>
      <c r="BE219" s="419"/>
      <c r="BF219" s="419"/>
      <c r="BG219" s="419"/>
      <c r="BH219" s="419"/>
      <c r="BI219" s="419"/>
      <c r="BJ219" s="419"/>
      <c r="BK219" s="419"/>
      <c r="BL219" s="419"/>
      <c r="BM219" s="419"/>
      <c r="BN219" s="419"/>
      <c r="BO219" s="419"/>
      <c r="BP219" s="419"/>
      <c r="BQ219" s="419"/>
      <c r="BR219" s="419"/>
      <c r="BS219" s="419"/>
      <c r="BT219" s="419"/>
      <c r="BU219" s="419"/>
      <c r="BV219" s="419"/>
      <c r="BW219" s="419"/>
      <c r="BX219" s="419"/>
      <c r="BY219" s="419"/>
      <c r="BZ219" s="419"/>
      <c r="CA219" s="419"/>
      <c r="CB219" s="419"/>
      <c r="CC219" s="419"/>
      <c r="CD219" s="419"/>
      <c r="CE219" s="419"/>
      <c r="CF219" s="419"/>
      <c r="CG219" s="419"/>
      <c r="CH219" s="419"/>
      <c r="CI219" s="419"/>
      <c r="CJ219" s="419"/>
      <c r="CK219" s="419"/>
      <c r="CL219" s="419"/>
      <c r="CM219" s="419"/>
      <c r="CN219" s="419"/>
      <c r="CO219" s="419"/>
      <c r="CP219" s="419"/>
      <c r="CQ219" s="419"/>
      <c r="CR219" s="419"/>
      <c r="CS219" s="419"/>
      <c r="CT219" s="419"/>
      <c r="CU219" s="419"/>
      <c r="CV219" s="419"/>
      <c r="CW219" s="419"/>
      <c r="CX219" s="419"/>
      <c r="CY219" s="419"/>
      <c r="CZ219" s="419"/>
      <c r="DA219" s="419"/>
      <c r="DB219" s="419"/>
      <c r="DC219" s="419"/>
      <c r="DD219" s="419"/>
      <c r="DE219" s="419"/>
      <c r="DF219" s="419"/>
      <c r="DG219" s="419"/>
      <c r="DH219" s="419"/>
      <c r="DI219" s="419"/>
      <c r="DJ219" s="419"/>
      <c r="DK219" s="419"/>
    </row>
    <row r="220" spans="1:115" s="420" customFormat="1" ht="15" hidden="1">
      <c r="A220" s="423"/>
      <c r="B220" s="423"/>
      <c r="C220" s="418"/>
      <c r="D220" s="419"/>
      <c r="E220" s="419"/>
      <c r="F220" s="419"/>
      <c r="G220" s="419"/>
      <c r="H220" s="419"/>
      <c r="I220" s="419"/>
      <c r="J220" s="419"/>
      <c r="K220" s="419"/>
      <c r="L220" s="419"/>
      <c r="M220" s="419"/>
      <c r="N220" s="419"/>
      <c r="O220" s="419"/>
      <c r="P220" s="419"/>
      <c r="Q220" s="419"/>
      <c r="R220" s="419"/>
      <c r="S220" s="419"/>
      <c r="T220" s="419"/>
      <c r="U220" s="419"/>
      <c r="V220" s="419"/>
      <c r="W220" s="419"/>
      <c r="X220" s="419"/>
      <c r="Y220" s="419"/>
      <c r="Z220" s="419"/>
      <c r="AA220" s="419"/>
      <c r="AB220" s="419"/>
      <c r="AC220" s="419"/>
      <c r="AD220" s="419"/>
      <c r="AE220" s="419"/>
      <c r="AF220" s="419"/>
      <c r="AG220" s="419"/>
      <c r="AH220" s="419"/>
      <c r="AI220" s="419"/>
      <c r="AJ220" s="419"/>
      <c r="AK220" s="419"/>
      <c r="AL220" s="419"/>
      <c r="AM220" s="419"/>
      <c r="AN220" s="419"/>
      <c r="AO220" s="419"/>
      <c r="AP220" s="419"/>
      <c r="AQ220" s="419"/>
      <c r="AR220" s="419"/>
      <c r="AS220" s="419"/>
      <c r="AT220" s="419"/>
      <c r="AU220" s="419"/>
      <c r="AV220" s="419"/>
      <c r="AW220" s="419"/>
      <c r="AX220" s="419"/>
      <c r="AY220" s="419"/>
      <c r="AZ220" s="419"/>
      <c r="BA220" s="419"/>
      <c r="BB220" s="419"/>
      <c r="BC220" s="419"/>
      <c r="BD220" s="419"/>
      <c r="BE220" s="419"/>
      <c r="BF220" s="419"/>
      <c r="BG220" s="419"/>
      <c r="BH220" s="419"/>
      <c r="BI220" s="419"/>
      <c r="BJ220" s="419"/>
      <c r="BK220" s="419"/>
      <c r="BL220" s="419"/>
      <c r="BM220" s="419"/>
      <c r="BN220" s="419"/>
      <c r="BO220" s="419"/>
      <c r="BP220" s="419"/>
      <c r="BQ220" s="419"/>
      <c r="BR220" s="419"/>
      <c r="BS220" s="419"/>
      <c r="BT220" s="419"/>
      <c r="BU220" s="419"/>
      <c r="BV220" s="419"/>
      <c r="BW220" s="419"/>
      <c r="BX220" s="419"/>
      <c r="BY220" s="419"/>
      <c r="BZ220" s="419"/>
      <c r="CA220" s="419"/>
      <c r="CB220" s="419"/>
      <c r="CC220" s="419"/>
      <c r="CD220" s="419"/>
      <c r="CE220" s="419"/>
      <c r="CF220" s="419"/>
      <c r="CG220" s="419"/>
      <c r="CH220" s="419"/>
      <c r="CI220" s="419"/>
      <c r="CJ220" s="419"/>
      <c r="CK220" s="419"/>
      <c r="CL220" s="419"/>
      <c r="CM220" s="419"/>
      <c r="CN220" s="419"/>
      <c r="CO220" s="419"/>
      <c r="CP220" s="419"/>
      <c r="CQ220" s="419"/>
      <c r="CR220" s="419"/>
      <c r="CS220" s="419"/>
      <c r="CT220" s="419"/>
      <c r="CU220" s="419"/>
      <c r="CV220" s="419"/>
      <c r="CW220" s="419"/>
      <c r="CX220" s="419"/>
      <c r="CY220" s="419"/>
      <c r="CZ220" s="419"/>
      <c r="DA220" s="419"/>
      <c r="DB220" s="419"/>
      <c r="DC220" s="419"/>
      <c r="DD220" s="419"/>
      <c r="DE220" s="419"/>
      <c r="DF220" s="419"/>
      <c r="DG220" s="419"/>
      <c r="DH220" s="419"/>
      <c r="DI220" s="419"/>
      <c r="DJ220" s="419"/>
      <c r="DK220" s="419"/>
    </row>
    <row r="221" spans="1:115" s="420" customFormat="1" ht="15" hidden="1">
      <c r="A221" s="423"/>
      <c r="B221" s="423"/>
      <c r="C221" s="418"/>
      <c r="D221" s="419"/>
      <c r="E221" s="419"/>
      <c r="F221" s="419"/>
      <c r="G221" s="419"/>
      <c r="H221" s="419"/>
      <c r="I221" s="419"/>
      <c r="J221" s="419"/>
      <c r="K221" s="419"/>
      <c r="L221" s="419"/>
      <c r="M221" s="419"/>
      <c r="N221" s="419"/>
      <c r="O221" s="419"/>
      <c r="P221" s="419"/>
      <c r="Q221" s="419"/>
      <c r="R221" s="419"/>
      <c r="S221" s="419"/>
      <c r="T221" s="419"/>
      <c r="U221" s="419"/>
      <c r="V221" s="419"/>
      <c r="W221" s="419"/>
      <c r="X221" s="419"/>
      <c r="Y221" s="419"/>
      <c r="Z221" s="419"/>
      <c r="AA221" s="419"/>
      <c r="AB221" s="419"/>
      <c r="AC221" s="419"/>
      <c r="AD221" s="419"/>
      <c r="AE221" s="419"/>
      <c r="AF221" s="419"/>
      <c r="AG221" s="419"/>
      <c r="AH221" s="419"/>
      <c r="AI221" s="419"/>
      <c r="AJ221" s="419"/>
      <c r="AK221" s="419"/>
      <c r="AL221" s="419"/>
      <c r="AM221" s="419"/>
      <c r="AN221" s="419"/>
      <c r="AO221" s="419"/>
      <c r="AP221" s="419"/>
      <c r="AQ221" s="419"/>
      <c r="AR221" s="419"/>
      <c r="AS221" s="419"/>
      <c r="AT221" s="419"/>
      <c r="AU221" s="419"/>
      <c r="AV221" s="419"/>
      <c r="AW221" s="419"/>
      <c r="AX221" s="419"/>
      <c r="AY221" s="419"/>
      <c r="AZ221" s="419"/>
      <c r="BA221" s="419"/>
      <c r="BB221" s="419"/>
      <c r="BC221" s="419"/>
      <c r="BD221" s="419"/>
      <c r="BE221" s="419"/>
      <c r="BF221" s="419"/>
      <c r="BG221" s="419"/>
      <c r="BH221" s="419"/>
      <c r="BI221" s="419"/>
      <c r="BJ221" s="419"/>
      <c r="BK221" s="419"/>
      <c r="BL221" s="419"/>
      <c r="BM221" s="419"/>
      <c r="BN221" s="419"/>
      <c r="BO221" s="419"/>
      <c r="BP221" s="419"/>
      <c r="BQ221" s="419"/>
      <c r="BR221" s="419"/>
      <c r="BS221" s="419"/>
      <c r="BT221" s="419"/>
      <c r="BU221" s="419"/>
      <c r="BV221" s="419"/>
      <c r="BW221" s="419"/>
      <c r="BX221" s="419"/>
      <c r="BY221" s="419"/>
      <c r="BZ221" s="419"/>
      <c r="CA221" s="419"/>
      <c r="CB221" s="419"/>
      <c r="CC221" s="419"/>
      <c r="CD221" s="419"/>
      <c r="CE221" s="419"/>
      <c r="CF221" s="419"/>
      <c r="CG221" s="419"/>
      <c r="CH221" s="419"/>
      <c r="CI221" s="419"/>
      <c r="CJ221" s="419"/>
      <c r="CK221" s="419"/>
      <c r="CL221" s="419"/>
      <c r="CM221" s="419"/>
      <c r="CN221" s="419"/>
      <c r="CO221" s="419"/>
      <c r="CP221" s="419"/>
      <c r="CQ221" s="419"/>
      <c r="CR221" s="419"/>
      <c r="CS221" s="419"/>
      <c r="CT221" s="419"/>
      <c r="CU221" s="419"/>
      <c r="CV221" s="419"/>
      <c r="CW221" s="419"/>
      <c r="CX221" s="419"/>
      <c r="CY221" s="419"/>
      <c r="CZ221" s="419"/>
      <c r="DA221" s="419"/>
      <c r="DB221" s="419"/>
      <c r="DC221" s="419"/>
      <c r="DD221" s="419"/>
      <c r="DE221" s="419"/>
      <c r="DF221" s="419"/>
      <c r="DG221" s="419"/>
      <c r="DH221" s="419"/>
      <c r="DI221" s="419"/>
      <c r="DJ221" s="419"/>
      <c r="DK221" s="419"/>
    </row>
    <row r="222" spans="1:115" s="420" customFormat="1" ht="15" hidden="1">
      <c r="A222" s="423"/>
      <c r="B222" s="423"/>
      <c r="C222" s="418"/>
      <c r="D222" s="419"/>
      <c r="E222" s="419"/>
      <c r="F222" s="419"/>
      <c r="G222" s="419"/>
      <c r="H222" s="419"/>
      <c r="I222" s="419"/>
      <c r="J222" s="419"/>
      <c r="K222" s="419"/>
      <c r="L222" s="419"/>
      <c r="M222" s="419"/>
      <c r="N222" s="419"/>
      <c r="O222" s="419"/>
      <c r="P222" s="419"/>
      <c r="Q222" s="419"/>
      <c r="R222" s="419"/>
      <c r="S222" s="419"/>
      <c r="T222" s="419"/>
      <c r="U222" s="419"/>
      <c r="V222" s="419"/>
      <c r="W222" s="419"/>
      <c r="X222" s="419"/>
      <c r="Y222" s="419"/>
      <c r="Z222" s="419"/>
      <c r="AA222" s="419"/>
      <c r="AB222" s="419"/>
      <c r="AC222" s="419"/>
      <c r="AD222" s="419"/>
      <c r="AE222" s="419"/>
      <c r="AF222" s="419"/>
      <c r="AG222" s="419"/>
      <c r="AH222" s="419"/>
      <c r="AI222" s="419"/>
      <c r="AJ222" s="419"/>
      <c r="AK222" s="419"/>
      <c r="AL222" s="419"/>
      <c r="AM222" s="419"/>
      <c r="AN222" s="419"/>
      <c r="AO222" s="419"/>
      <c r="AP222" s="419"/>
      <c r="AQ222" s="419"/>
      <c r="AR222" s="419"/>
      <c r="AS222" s="419"/>
      <c r="AT222" s="419"/>
      <c r="AU222" s="419"/>
      <c r="AV222" s="419"/>
      <c r="AW222" s="419"/>
      <c r="AX222" s="419"/>
      <c r="AY222" s="419"/>
      <c r="AZ222" s="419"/>
      <c r="BA222" s="419"/>
      <c r="BB222" s="419"/>
      <c r="BC222" s="419"/>
      <c r="BD222" s="419"/>
      <c r="BE222" s="419"/>
      <c r="BF222" s="419"/>
      <c r="BG222" s="419"/>
      <c r="BH222" s="419"/>
      <c r="BI222" s="419"/>
      <c r="BJ222" s="419"/>
      <c r="BK222" s="419"/>
      <c r="BL222" s="419"/>
      <c r="BM222" s="419"/>
      <c r="BN222" s="419"/>
      <c r="BO222" s="419"/>
      <c r="BP222" s="419"/>
      <c r="BQ222" s="419"/>
      <c r="BR222" s="419"/>
      <c r="BS222" s="419"/>
      <c r="BT222" s="419"/>
      <c r="BU222" s="419"/>
      <c r="BV222" s="419"/>
      <c r="BW222" s="419"/>
      <c r="BX222" s="419"/>
      <c r="BY222" s="419"/>
      <c r="BZ222" s="419"/>
      <c r="CA222" s="419"/>
      <c r="CB222" s="419"/>
      <c r="CC222" s="419"/>
      <c r="CD222" s="419"/>
      <c r="CE222" s="419"/>
      <c r="CF222" s="419"/>
      <c r="CG222" s="419"/>
      <c r="CH222" s="419"/>
      <c r="CI222" s="419"/>
      <c r="CJ222" s="419"/>
      <c r="CK222" s="419"/>
      <c r="CL222" s="419"/>
      <c r="CM222" s="419"/>
      <c r="CN222" s="419"/>
      <c r="CO222" s="419"/>
      <c r="CP222" s="419"/>
      <c r="CQ222" s="419"/>
      <c r="CR222" s="419"/>
      <c r="CS222" s="419"/>
      <c r="CT222" s="419"/>
      <c r="CU222" s="419"/>
      <c r="CV222" s="419"/>
      <c r="CW222" s="419"/>
      <c r="CX222" s="419"/>
      <c r="CY222" s="419"/>
      <c r="CZ222" s="419"/>
      <c r="DA222" s="419"/>
      <c r="DB222" s="419"/>
      <c r="DC222" s="419"/>
      <c r="DD222" s="419"/>
      <c r="DE222" s="419"/>
      <c r="DF222" s="419"/>
      <c r="DG222" s="419"/>
      <c r="DH222" s="419"/>
      <c r="DI222" s="419"/>
      <c r="DJ222" s="419"/>
      <c r="DK222" s="419"/>
    </row>
    <row r="223" spans="1:115" s="420" customFormat="1" ht="15" hidden="1">
      <c r="A223" s="423"/>
      <c r="B223" s="423"/>
      <c r="C223" s="418"/>
      <c r="D223" s="419"/>
      <c r="E223" s="419"/>
      <c r="F223" s="419"/>
      <c r="G223" s="419"/>
      <c r="H223" s="419"/>
      <c r="I223" s="419"/>
      <c r="J223" s="419"/>
      <c r="K223" s="419"/>
      <c r="L223" s="419"/>
      <c r="M223" s="419"/>
      <c r="N223" s="419"/>
      <c r="O223" s="419"/>
      <c r="P223" s="419"/>
      <c r="Q223" s="419"/>
      <c r="R223" s="419"/>
      <c r="S223" s="419"/>
      <c r="T223" s="419"/>
      <c r="U223" s="419"/>
      <c r="V223" s="419"/>
      <c r="W223" s="419"/>
      <c r="X223" s="419"/>
      <c r="Y223" s="419"/>
      <c r="Z223" s="419"/>
      <c r="AA223" s="419"/>
      <c r="AB223" s="419"/>
      <c r="AC223" s="419"/>
      <c r="AD223" s="419"/>
      <c r="AE223" s="419"/>
      <c r="AF223" s="419"/>
      <c r="AG223" s="419"/>
      <c r="AH223" s="419"/>
      <c r="AI223" s="419"/>
      <c r="AJ223" s="419"/>
      <c r="AK223" s="419"/>
      <c r="AL223" s="419"/>
      <c r="AM223" s="419"/>
      <c r="AN223" s="419"/>
      <c r="AO223" s="419"/>
      <c r="AP223" s="419"/>
      <c r="AQ223" s="419"/>
      <c r="AR223" s="419"/>
      <c r="AS223" s="419"/>
      <c r="AT223" s="419"/>
      <c r="AU223" s="419"/>
      <c r="AV223" s="419"/>
      <c r="AW223" s="419"/>
      <c r="AX223" s="419"/>
      <c r="AY223" s="419"/>
      <c r="AZ223" s="419"/>
      <c r="BA223" s="419"/>
      <c r="BB223" s="419"/>
      <c r="BC223" s="419"/>
      <c r="BD223" s="419"/>
      <c r="BE223" s="419"/>
      <c r="BF223" s="419"/>
      <c r="BG223" s="419"/>
      <c r="BH223" s="419"/>
      <c r="BI223" s="419"/>
      <c r="BJ223" s="419"/>
      <c r="BK223" s="419"/>
      <c r="BL223" s="419"/>
      <c r="BM223" s="419"/>
      <c r="BN223" s="419"/>
      <c r="BO223" s="419"/>
      <c r="BP223" s="419"/>
      <c r="BQ223" s="419"/>
      <c r="BR223" s="419"/>
      <c r="BS223" s="419"/>
      <c r="BT223" s="419"/>
      <c r="BU223" s="419"/>
      <c r="BV223" s="419"/>
      <c r="BW223" s="419"/>
      <c r="BX223" s="419"/>
      <c r="BY223" s="419"/>
      <c r="BZ223" s="419"/>
      <c r="CA223" s="419"/>
      <c r="CB223" s="419"/>
      <c r="CC223" s="419"/>
      <c r="CD223" s="419"/>
      <c r="CE223" s="419"/>
      <c r="CF223" s="419"/>
      <c r="CG223" s="419"/>
      <c r="CH223" s="419"/>
      <c r="CI223" s="419"/>
      <c r="CJ223" s="419"/>
      <c r="CK223" s="419"/>
      <c r="CL223" s="419"/>
      <c r="CM223" s="419"/>
      <c r="CN223" s="419"/>
      <c r="CO223" s="419"/>
      <c r="CP223" s="419"/>
      <c r="CQ223" s="419"/>
      <c r="CR223" s="419"/>
      <c r="CS223" s="419"/>
      <c r="CT223" s="419"/>
      <c r="CU223" s="419"/>
      <c r="CV223" s="419"/>
      <c r="CW223" s="419"/>
      <c r="CX223" s="419"/>
      <c r="CY223" s="419"/>
      <c r="CZ223" s="419"/>
      <c r="DA223" s="419"/>
      <c r="DB223" s="419"/>
      <c r="DC223" s="419"/>
      <c r="DD223" s="419"/>
      <c r="DE223" s="419"/>
      <c r="DF223" s="419"/>
      <c r="DG223" s="419"/>
      <c r="DH223" s="419"/>
      <c r="DI223" s="419"/>
      <c r="DJ223" s="419"/>
      <c r="DK223" s="419"/>
    </row>
    <row r="224" spans="1:115" s="420" customFormat="1" ht="15" hidden="1">
      <c r="A224" s="423"/>
      <c r="B224" s="423"/>
      <c r="C224" s="418"/>
      <c r="D224" s="419"/>
      <c r="E224" s="419"/>
      <c r="F224" s="419"/>
      <c r="G224" s="419"/>
      <c r="H224" s="419"/>
      <c r="I224" s="419"/>
      <c r="J224" s="419"/>
      <c r="K224" s="419"/>
      <c r="L224" s="419"/>
      <c r="M224" s="419"/>
      <c r="N224" s="419"/>
      <c r="O224" s="419"/>
      <c r="P224" s="419"/>
      <c r="Q224" s="419"/>
      <c r="R224" s="419"/>
      <c r="S224" s="419"/>
      <c r="T224" s="419"/>
      <c r="U224" s="419"/>
      <c r="V224" s="419"/>
      <c r="W224" s="419"/>
      <c r="X224" s="419"/>
      <c r="Y224" s="419"/>
      <c r="Z224" s="419"/>
      <c r="AA224" s="419"/>
      <c r="AB224" s="419"/>
      <c r="AC224" s="419"/>
      <c r="AD224" s="419"/>
      <c r="AE224" s="419"/>
      <c r="AF224" s="419"/>
      <c r="AG224" s="419"/>
      <c r="AH224" s="419"/>
      <c r="AI224" s="419"/>
      <c r="AJ224" s="419"/>
      <c r="AK224" s="419"/>
      <c r="AL224" s="419"/>
      <c r="AM224" s="419"/>
      <c r="AN224" s="419"/>
      <c r="AO224" s="419"/>
      <c r="AP224" s="419"/>
      <c r="AQ224" s="419"/>
      <c r="AR224" s="419"/>
      <c r="AS224" s="419"/>
      <c r="AT224" s="419"/>
      <c r="AU224" s="419"/>
      <c r="AV224" s="419"/>
      <c r="AW224" s="419"/>
      <c r="AX224" s="419"/>
      <c r="AY224" s="419"/>
      <c r="AZ224" s="419"/>
      <c r="BA224" s="419"/>
      <c r="BB224" s="419"/>
      <c r="BC224" s="419"/>
      <c r="BD224" s="419"/>
      <c r="BE224" s="419"/>
      <c r="BF224" s="419"/>
      <c r="BG224" s="419"/>
      <c r="BH224" s="419"/>
      <c r="BI224" s="419"/>
      <c r="BJ224" s="419"/>
      <c r="BK224" s="419"/>
      <c r="BL224" s="419"/>
      <c r="BM224" s="419"/>
      <c r="BN224" s="419"/>
      <c r="BO224" s="419"/>
      <c r="BP224" s="419"/>
      <c r="BQ224" s="419"/>
      <c r="BR224" s="419"/>
      <c r="BS224" s="419"/>
      <c r="BT224" s="419"/>
      <c r="BU224" s="419"/>
      <c r="BV224" s="419"/>
      <c r="BW224" s="419"/>
      <c r="BX224" s="419"/>
      <c r="BY224" s="419"/>
      <c r="BZ224" s="419"/>
      <c r="CA224" s="419"/>
      <c r="CB224" s="419"/>
      <c r="CC224" s="419"/>
      <c r="CD224" s="419"/>
      <c r="CE224" s="419"/>
      <c r="CF224" s="419"/>
      <c r="CG224" s="419"/>
      <c r="CH224" s="419"/>
      <c r="CI224" s="419"/>
      <c r="CJ224" s="419"/>
      <c r="CK224" s="419"/>
      <c r="CL224" s="419"/>
      <c r="CM224" s="419"/>
      <c r="CN224" s="419"/>
      <c r="CO224" s="419"/>
      <c r="CP224" s="419"/>
      <c r="CQ224" s="419"/>
      <c r="CR224" s="419"/>
      <c r="CS224" s="419"/>
      <c r="CT224" s="419"/>
      <c r="CU224" s="419"/>
      <c r="CV224" s="419"/>
      <c r="CW224" s="419"/>
      <c r="CX224" s="419"/>
      <c r="CY224" s="419"/>
      <c r="CZ224" s="419"/>
      <c r="DA224" s="419"/>
      <c r="DB224" s="419"/>
      <c r="DC224" s="419"/>
      <c r="DD224" s="419"/>
      <c r="DE224" s="419"/>
      <c r="DF224" s="419"/>
      <c r="DG224" s="419"/>
      <c r="DH224" s="419"/>
      <c r="DI224" s="419"/>
      <c r="DJ224" s="419"/>
      <c r="DK224" s="419"/>
    </row>
    <row r="225" spans="1:115" s="420" customFormat="1" ht="15" hidden="1">
      <c r="A225" s="423"/>
      <c r="B225" s="423"/>
      <c r="C225" s="418"/>
      <c r="D225" s="419"/>
      <c r="E225" s="419"/>
      <c r="F225" s="419"/>
      <c r="G225" s="419"/>
      <c r="H225" s="419"/>
      <c r="I225" s="419"/>
      <c r="J225" s="419"/>
      <c r="K225" s="419"/>
      <c r="L225" s="419"/>
      <c r="M225" s="419"/>
      <c r="N225" s="419"/>
      <c r="O225" s="419"/>
      <c r="P225" s="419"/>
      <c r="Q225" s="419"/>
      <c r="R225" s="419"/>
      <c r="S225" s="419"/>
      <c r="T225" s="419"/>
      <c r="U225" s="419"/>
      <c r="V225" s="419"/>
      <c r="W225" s="419"/>
      <c r="X225" s="419"/>
      <c r="Y225" s="419"/>
      <c r="Z225" s="419"/>
      <c r="AA225" s="419"/>
      <c r="AB225" s="419"/>
      <c r="AC225" s="419"/>
      <c r="AD225" s="419"/>
      <c r="AE225" s="419"/>
      <c r="AF225" s="419"/>
      <c r="AG225" s="419"/>
      <c r="AH225" s="419"/>
      <c r="AI225" s="419"/>
      <c r="AJ225" s="419"/>
      <c r="AK225" s="419"/>
      <c r="AL225" s="419"/>
      <c r="AM225" s="419"/>
      <c r="AN225" s="419"/>
      <c r="AO225" s="419"/>
      <c r="AP225" s="419"/>
      <c r="AQ225" s="419"/>
      <c r="AR225" s="419"/>
      <c r="AS225" s="419"/>
      <c r="AT225" s="419"/>
      <c r="AU225" s="419"/>
      <c r="AV225" s="419"/>
      <c r="AW225" s="419"/>
      <c r="AX225" s="419"/>
      <c r="AY225" s="419"/>
      <c r="AZ225" s="419"/>
      <c r="BA225" s="419"/>
      <c r="BB225" s="419"/>
      <c r="BC225" s="419"/>
      <c r="BD225" s="419"/>
      <c r="BE225" s="419"/>
      <c r="BF225" s="419"/>
      <c r="BG225" s="419"/>
      <c r="BH225" s="419"/>
      <c r="BI225" s="419"/>
      <c r="BJ225" s="419"/>
      <c r="BK225" s="419"/>
      <c r="BL225" s="419"/>
      <c r="BM225" s="419"/>
      <c r="BN225" s="419"/>
      <c r="BO225" s="419"/>
      <c r="BP225" s="419"/>
      <c r="BQ225" s="419"/>
      <c r="BR225" s="419"/>
      <c r="BS225" s="419"/>
      <c r="BT225" s="419"/>
      <c r="BU225" s="419"/>
      <c r="BV225" s="419"/>
      <c r="BW225" s="419"/>
      <c r="BX225" s="419"/>
      <c r="BY225" s="419"/>
      <c r="BZ225" s="419"/>
      <c r="CA225" s="419"/>
      <c r="CB225" s="419"/>
      <c r="CC225" s="419"/>
      <c r="CD225" s="419"/>
      <c r="CE225" s="419"/>
      <c r="CF225" s="419"/>
      <c r="CG225" s="419"/>
      <c r="CH225" s="419"/>
      <c r="CI225" s="419"/>
      <c r="CJ225" s="419"/>
      <c r="CK225" s="419"/>
      <c r="CL225" s="419"/>
      <c r="CM225" s="419"/>
      <c r="CN225" s="419"/>
      <c r="CO225" s="419"/>
      <c r="CP225" s="419"/>
      <c r="CQ225" s="419"/>
      <c r="CR225" s="419"/>
      <c r="CS225" s="419"/>
      <c r="CT225" s="419"/>
      <c r="CU225" s="419"/>
      <c r="CV225" s="419"/>
      <c r="CW225" s="419"/>
      <c r="CX225" s="419"/>
      <c r="CY225" s="419"/>
      <c r="CZ225" s="419"/>
      <c r="DA225" s="419"/>
      <c r="DB225" s="419"/>
      <c r="DC225" s="419"/>
      <c r="DD225" s="419"/>
      <c r="DE225" s="419"/>
      <c r="DF225" s="419"/>
      <c r="DG225" s="419"/>
      <c r="DH225" s="419"/>
      <c r="DI225" s="419"/>
      <c r="DJ225" s="419"/>
      <c r="DK225" s="419"/>
    </row>
    <row r="226" spans="1:115" s="420" customFormat="1" ht="15" hidden="1">
      <c r="A226" s="423"/>
      <c r="B226" s="423"/>
      <c r="C226" s="418"/>
      <c r="D226" s="419"/>
      <c r="E226" s="419"/>
      <c r="F226" s="419"/>
      <c r="G226" s="419"/>
      <c r="H226" s="419"/>
      <c r="I226" s="419"/>
      <c r="J226" s="419"/>
      <c r="K226" s="419"/>
      <c r="L226" s="419"/>
      <c r="M226" s="419"/>
      <c r="N226" s="419"/>
      <c r="O226" s="419"/>
      <c r="P226" s="419"/>
      <c r="Q226" s="419"/>
      <c r="R226" s="419"/>
      <c r="S226" s="419"/>
      <c r="T226" s="419"/>
      <c r="U226" s="419"/>
      <c r="V226" s="419"/>
      <c r="W226" s="419"/>
      <c r="X226" s="419"/>
      <c r="Y226" s="419"/>
      <c r="Z226" s="419"/>
      <c r="AA226" s="419"/>
      <c r="AB226" s="419"/>
      <c r="AC226" s="419"/>
      <c r="AD226" s="419"/>
      <c r="AE226" s="419"/>
      <c r="AF226" s="419"/>
      <c r="AG226" s="419"/>
      <c r="AH226" s="419"/>
      <c r="AI226" s="419"/>
      <c r="AJ226" s="419"/>
      <c r="AK226" s="419"/>
      <c r="AL226" s="419"/>
      <c r="AM226" s="419"/>
      <c r="AN226" s="419"/>
      <c r="AO226" s="419"/>
      <c r="AP226" s="419"/>
      <c r="AQ226" s="419"/>
      <c r="AR226" s="419"/>
      <c r="AS226" s="419"/>
      <c r="AT226" s="419"/>
      <c r="AU226" s="419"/>
      <c r="AV226" s="419"/>
      <c r="AW226" s="419"/>
      <c r="AX226" s="419"/>
      <c r="AY226" s="419"/>
      <c r="AZ226" s="419"/>
      <c r="BA226" s="419"/>
      <c r="BB226" s="419"/>
      <c r="BC226" s="419"/>
      <c r="BD226" s="419"/>
      <c r="BE226" s="419"/>
      <c r="BF226" s="419"/>
      <c r="BG226" s="419"/>
      <c r="BH226" s="419"/>
      <c r="BI226" s="419"/>
      <c r="BJ226" s="419"/>
      <c r="BK226" s="419"/>
      <c r="BL226" s="419"/>
      <c r="BM226" s="419"/>
      <c r="BN226" s="419"/>
      <c r="BO226" s="419"/>
      <c r="BP226" s="419"/>
      <c r="BQ226" s="419"/>
      <c r="BR226" s="419"/>
      <c r="BS226" s="419"/>
      <c r="BT226" s="419"/>
      <c r="BU226" s="419"/>
      <c r="BV226" s="419"/>
      <c r="BW226" s="419"/>
      <c r="BX226" s="419"/>
      <c r="BY226" s="419"/>
      <c r="BZ226" s="419"/>
      <c r="CA226" s="419"/>
      <c r="CB226" s="419"/>
      <c r="CC226" s="419"/>
      <c r="CD226" s="419"/>
      <c r="CE226" s="419"/>
      <c r="CF226" s="419"/>
      <c r="CG226" s="419"/>
      <c r="CH226" s="419"/>
      <c r="CI226" s="419"/>
      <c r="CJ226" s="419"/>
      <c r="CK226" s="419"/>
      <c r="CL226" s="419"/>
      <c r="CM226" s="419"/>
      <c r="CN226" s="419"/>
      <c r="CO226" s="419"/>
      <c r="CP226" s="419"/>
      <c r="CQ226" s="419"/>
      <c r="CR226" s="419"/>
      <c r="CS226" s="419"/>
      <c r="CT226" s="419"/>
      <c r="CU226" s="419"/>
      <c r="CV226" s="419"/>
      <c r="CW226" s="419"/>
      <c r="CX226" s="419"/>
      <c r="CY226" s="419"/>
      <c r="CZ226" s="419"/>
      <c r="DA226" s="419"/>
      <c r="DB226" s="419"/>
      <c r="DC226" s="419"/>
      <c r="DD226" s="419"/>
      <c r="DE226" s="419"/>
      <c r="DF226" s="419"/>
      <c r="DG226" s="419"/>
      <c r="DH226" s="419"/>
      <c r="DI226" s="419"/>
      <c r="DJ226" s="419"/>
      <c r="DK226" s="419"/>
    </row>
    <row r="227" spans="1:115" s="420" customFormat="1" ht="15" hidden="1">
      <c r="A227" s="423"/>
      <c r="B227" s="423"/>
      <c r="C227" s="418"/>
      <c r="D227" s="419"/>
      <c r="E227" s="419"/>
      <c r="F227" s="419"/>
      <c r="G227" s="419"/>
      <c r="H227" s="419"/>
      <c r="I227" s="419"/>
      <c r="J227" s="419"/>
      <c r="K227" s="419"/>
      <c r="L227" s="419"/>
      <c r="M227" s="419"/>
      <c r="N227" s="419"/>
      <c r="O227" s="419"/>
      <c r="P227" s="419"/>
      <c r="Q227" s="419"/>
      <c r="R227" s="419"/>
      <c r="S227" s="419"/>
      <c r="T227" s="419"/>
      <c r="U227" s="419"/>
      <c r="V227" s="419"/>
      <c r="W227" s="419"/>
      <c r="X227" s="419"/>
      <c r="Y227" s="419"/>
      <c r="Z227" s="419"/>
      <c r="AA227" s="419"/>
      <c r="AB227" s="419"/>
      <c r="AC227" s="419"/>
      <c r="AD227" s="419"/>
      <c r="AE227" s="419"/>
      <c r="AF227" s="419"/>
      <c r="AG227" s="419"/>
      <c r="AH227" s="419"/>
      <c r="AI227" s="419"/>
      <c r="AJ227" s="419"/>
      <c r="AK227" s="419"/>
      <c r="AL227" s="419"/>
      <c r="AM227" s="419"/>
      <c r="AN227" s="419"/>
      <c r="AO227" s="419"/>
      <c r="AP227" s="419"/>
      <c r="AQ227" s="419"/>
      <c r="AR227" s="419"/>
      <c r="AS227" s="419"/>
      <c r="AT227" s="419"/>
      <c r="AU227" s="419"/>
      <c r="AV227" s="419"/>
      <c r="AW227" s="419"/>
      <c r="AX227" s="419"/>
      <c r="AY227" s="419"/>
      <c r="AZ227" s="419"/>
      <c r="BA227" s="419"/>
      <c r="BB227" s="419"/>
      <c r="BC227" s="419"/>
      <c r="BD227" s="419"/>
      <c r="BE227" s="419"/>
      <c r="BF227" s="419"/>
      <c r="BG227" s="419"/>
      <c r="BH227" s="419"/>
      <c r="BI227" s="419"/>
      <c r="BJ227" s="419"/>
      <c r="BK227" s="419"/>
      <c r="BL227" s="419"/>
      <c r="BM227" s="419"/>
      <c r="BN227" s="419"/>
      <c r="BO227" s="419"/>
      <c r="BP227" s="419"/>
      <c r="BQ227" s="419"/>
      <c r="BR227" s="419"/>
      <c r="BS227" s="419"/>
      <c r="BT227" s="419"/>
      <c r="BU227" s="419"/>
      <c r="BV227" s="419"/>
      <c r="BW227" s="419"/>
      <c r="BX227" s="419"/>
      <c r="BY227" s="419"/>
      <c r="BZ227" s="419"/>
      <c r="CA227" s="419"/>
      <c r="CB227" s="419"/>
      <c r="CC227" s="419"/>
      <c r="CD227" s="419"/>
      <c r="CE227" s="419"/>
      <c r="CF227" s="419"/>
      <c r="CG227" s="419"/>
      <c r="CH227" s="419"/>
      <c r="CI227" s="419"/>
      <c r="CJ227" s="419"/>
      <c r="CK227" s="419"/>
      <c r="CL227" s="419"/>
      <c r="CM227" s="419"/>
      <c r="CN227" s="419"/>
      <c r="CO227" s="419"/>
      <c r="CP227" s="419"/>
      <c r="CQ227" s="419"/>
      <c r="CR227" s="419"/>
      <c r="CS227" s="419"/>
      <c r="CT227" s="419"/>
      <c r="CU227" s="419"/>
      <c r="CV227" s="419"/>
      <c r="CW227" s="419"/>
      <c r="CX227" s="419"/>
      <c r="CY227" s="419"/>
      <c r="CZ227" s="419"/>
      <c r="DA227" s="419"/>
      <c r="DB227" s="419"/>
      <c r="DC227" s="419"/>
      <c r="DD227" s="419"/>
      <c r="DE227" s="419"/>
      <c r="DF227" s="419"/>
      <c r="DG227" s="419"/>
      <c r="DH227" s="419"/>
      <c r="DI227" s="419"/>
      <c r="DJ227" s="419"/>
      <c r="DK227" s="419"/>
    </row>
    <row r="228" spans="1:115" s="420" customFormat="1" ht="15" hidden="1">
      <c r="A228" s="423"/>
      <c r="B228" s="423"/>
      <c r="C228" s="418"/>
      <c r="D228" s="419"/>
      <c r="E228" s="419"/>
      <c r="F228" s="419"/>
      <c r="G228" s="419"/>
      <c r="H228" s="419"/>
      <c r="I228" s="419"/>
      <c r="J228" s="419"/>
      <c r="K228" s="419"/>
      <c r="L228" s="419"/>
      <c r="M228" s="419"/>
      <c r="N228" s="419"/>
      <c r="O228" s="419"/>
      <c r="P228" s="419"/>
      <c r="Q228" s="419"/>
      <c r="R228" s="419"/>
      <c r="S228" s="419"/>
      <c r="T228" s="419"/>
      <c r="U228" s="419"/>
      <c r="V228" s="419"/>
      <c r="W228" s="419"/>
      <c r="X228" s="419"/>
      <c r="Y228" s="419"/>
      <c r="Z228" s="419"/>
      <c r="AA228" s="419"/>
      <c r="AB228" s="419"/>
      <c r="AC228" s="419"/>
      <c r="AD228" s="419"/>
      <c r="AE228" s="419"/>
      <c r="AF228" s="419"/>
      <c r="AG228" s="419"/>
      <c r="AH228" s="419"/>
      <c r="AI228" s="419"/>
      <c r="AJ228" s="419"/>
      <c r="AK228" s="419"/>
      <c r="AL228" s="419"/>
      <c r="AM228" s="419"/>
      <c r="AN228" s="419"/>
      <c r="AO228" s="419"/>
      <c r="AP228" s="419"/>
      <c r="AQ228" s="419"/>
      <c r="AR228" s="419"/>
      <c r="AS228" s="419"/>
      <c r="AT228" s="419"/>
      <c r="AU228" s="419"/>
      <c r="AV228" s="419"/>
      <c r="AW228" s="419"/>
      <c r="AX228" s="419"/>
      <c r="AY228" s="419"/>
      <c r="AZ228" s="419"/>
      <c r="BA228" s="419"/>
      <c r="BB228" s="419"/>
      <c r="BC228" s="419"/>
      <c r="BD228" s="419"/>
      <c r="BE228" s="419"/>
      <c r="BF228" s="419"/>
      <c r="BG228" s="419"/>
      <c r="BH228" s="419"/>
      <c r="BI228" s="419"/>
      <c r="BJ228" s="419"/>
      <c r="BK228" s="419"/>
      <c r="BL228" s="419"/>
      <c r="BM228" s="419"/>
      <c r="BN228" s="419"/>
      <c r="BO228" s="419"/>
      <c r="BP228" s="419"/>
      <c r="BQ228" s="419"/>
      <c r="BR228" s="419"/>
      <c r="BS228" s="419"/>
      <c r="BT228" s="419"/>
      <c r="BU228" s="419"/>
      <c r="BV228" s="419"/>
      <c r="BW228" s="419"/>
      <c r="BX228" s="419"/>
      <c r="BY228" s="419"/>
      <c r="BZ228" s="419"/>
      <c r="CA228" s="419"/>
      <c r="CB228" s="419"/>
      <c r="CC228" s="419"/>
      <c r="CD228" s="419"/>
      <c r="CE228" s="419"/>
      <c r="CF228" s="419"/>
      <c r="CG228" s="419"/>
      <c r="CH228" s="419"/>
      <c r="CI228" s="419"/>
      <c r="CJ228" s="419"/>
      <c r="CK228" s="419"/>
      <c r="CL228" s="419"/>
      <c r="CM228" s="419"/>
      <c r="CN228" s="419"/>
      <c r="CO228" s="419"/>
      <c r="CP228" s="419"/>
      <c r="CQ228" s="419"/>
      <c r="CR228" s="419"/>
      <c r="CS228" s="419"/>
      <c r="CT228" s="419"/>
      <c r="CU228" s="419"/>
      <c r="CV228" s="419"/>
      <c r="CW228" s="419"/>
      <c r="CX228" s="419"/>
      <c r="CY228" s="419"/>
      <c r="CZ228" s="419"/>
      <c r="DA228" s="419"/>
      <c r="DB228" s="419"/>
      <c r="DC228" s="419"/>
      <c r="DD228" s="419"/>
      <c r="DE228" s="419"/>
      <c r="DF228" s="419"/>
      <c r="DG228" s="419"/>
      <c r="DH228" s="419"/>
      <c r="DI228" s="419"/>
      <c r="DJ228" s="419"/>
      <c r="DK228" s="419"/>
    </row>
    <row r="229" spans="1:115" s="420" customFormat="1" ht="15" hidden="1">
      <c r="A229" s="423"/>
      <c r="B229" s="423"/>
      <c r="C229" s="418"/>
      <c r="D229" s="419"/>
      <c r="E229" s="419"/>
      <c r="F229" s="419"/>
      <c r="G229" s="419"/>
      <c r="H229" s="419"/>
      <c r="I229" s="419"/>
      <c r="J229" s="419"/>
      <c r="K229" s="419"/>
      <c r="L229" s="419"/>
      <c r="M229" s="419"/>
      <c r="N229" s="419"/>
      <c r="O229" s="419"/>
      <c r="P229" s="419"/>
      <c r="Q229" s="419"/>
      <c r="R229" s="419"/>
      <c r="S229" s="419"/>
      <c r="T229" s="419"/>
      <c r="U229" s="419"/>
      <c r="V229" s="419"/>
      <c r="W229" s="419"/>
      <c r="X229" s="419"/>
      <c r="Y229" s="419"/>
      <c r="Z229" s="419"/>
      <c r="AA229" s="419"/>
      <c r="AB229" s="419"/>
      <c r="AC229" s="419"/>
      <c r="AD229" s="419"/>
      <c r="AE229" s="419"/>
      <c r="AF229" s="419"/>
      <c r="AG229" s="419"/>
      <c r="AH229" s="419"/>
      <c r="AI229" s="419"/>
      <c r="AJ229" s="419"/>
      <c r="AK229" s="419"/>
      <c r="AL229" s="419"/>
      <c r="AM229" s="419"/>
      <c r="AN229" s="419"/>
      <c r="AO229" s="419"/>
      <c r="AP229" s="419"/>
      <c r="AQ229" s="419"/>
      <c r="AR229" s="419"/>
      <c r="AS229" s="419"/>
      <c r="AT229" s="419"/>
      <c r="AU229" s="419"/>
      <c r="AV229" s="419"/>
      <c r="AW229" s="419"/>
      <c r="AX229" s="419"/>
      <c r="AY229" s="419"/>
      <c r="AZ229" s="419"/>
      <c r="BA229" s="419"/>
      <c r="BB229" s="419"/>
      <c r="BC229" s="419"/>
      <c r="BD229" s="419"/>
      <c r="BE229" s="419"/>
      <c r="BF229" s="419"/>
      <c r="BG229" s="419"/>
      <c r="BH229" s="419"/>
      <c r="BI229" s="419"/>
      <c r="BJ229" s="419"/>
      <c r="BK229" s="419"/>
      <c r="BL229" s="419"/>
      <c r="BM229" s="419"/>
      <c r="BN229" s="419"/>
      <c r="BO229" s="419"/>
      <c r="BP229" s="419"/>
      <c r="BQ229" s="419"/>
      <c r="BR229" s="419"/>
      <c r="BS229" s="419"/>
      <c r="BT229" s="419"/>
      <c r="BU229" s="419"/>
      <c r="BV229" s="419"/>
      <c r="BW229" s="419"/>
      <c r="BX229" s="419"/>
      <c r="BY229" s="419"/>
      <c r="BZ229" s="419"/>
      <c r="CA229" s="419"/>
      <c r="CB229" s="419"/>
      <c r="CC229" s="419"/>
      <c r="CD229" s="419"/>
      <c r="CE229" s="419"/>
      <c r="CF229" s="419"/>
      <c r="CG229" s="419"/>
      <c r="CH229" s="419"/>
      <c r="CI229" s="419"/>
      <c r="CJ229" s="419"/>
      <c r="CK229" s="419"/>
      <c r="CL229" s="419"/>
      <c r="CM229" s="419"/>
      <c r="CN229" s="419"/>
      <c r="CO229" s="419"/>
      <c r="CP229" s="419"/>
      <c r="CQ229" s="419"/>
      <c r="CR229" s="419"/>
      <c r="CS229" s="419"/>
      <c r="CT229" s="419"/>
      <c r="CU229" s="419"/>
      <c r="CV229" s="419"/>
      <c r="CW229" s="419"/>
      <c r="CX229" s="419"/>
      <c r="CY229" s="419"/>
      <c r="CZ229" s="419"/>
      <c r="DA229" s="419"/>
      <c r="DB229" s="419"/>
      <c r="DC229" s="419"/>
      <c r="DD229" s="419"/>
      <c r="DE229" s="419"/>
      <c r="DF229" s="419"/>
      <c r="DG229" s="419"/>
      <c r="DH229" s="419"/>
      <c r="DI229" s="419"/>
      <c r="DJ229" s="419"/>
      <c r="DK229" s="419"/>
    </row>
    <row r="230" spans="1:115" s="420" customFormat="1" ht="15" hidden="1">
      <c r="A230" s="423"/>
      <c r="B230" s="423"/>
      <c r="C230" s="418"/>
      <c r="D230" s="419"/>
      <c r="E230" s="419"/>
      <c r="F230" s="419"/>
      <c r="G230" s="419"/>
      <c r="H230" s="419"/>
      <c r="I230" s="419"/>
      <c r="J230" s="419"/>
      <c r="K230" s="419"/>
      <c r="L230" s="419"/>
      <c r="M230" s="419"/>
      <c r="N230" s="419"/>
      <c r="O230" s="419"/>
      <c r="P230" s="419"/>
      <c r="Q230" s="419"/>
      <c r="R230" s="419"/>
      <c r="S230" s="419"/>
      <c r="T230" s="419"/>
      <c r="U230" s="419"/>
      <c r="V230" s="419"/>
      <c r="W230" s="419"/>
      <c r="X230" s="419"/>
      <c r="Y230" s="419"/>
      <c r="Z230" s="419"/>
      <c r="AA230" s="419"/>
      <c r="AB230" s="419"/>
      <c r="AC230" s="419"/>
      <c r="AD230" s="419"/>
      <c r="AE230" s="419"/>
      <c r="AF230" s="419"/>
      <c r="AG230" s="419"/>
      <c r="AH230" s="419"/>
      <c r="AI230" s="419"/>
      <c r="AJ230" s="419"/>
      <c r="AK230" s="419"/>
      <c r="AL230" s="419"/>
      <c r="AM230" s="419"/>
      <c r="AN230" s="419"/>
      <c r="AO230" s="419"/>
      <c r="AP230" s="419"/>
      <c r="AQ230" s="419"/>
      <c r="AR230" s="419"/>
      <c r="AS230" s="419"/>
      <c r="AT230" s="419"/>
      <c r="AU230" s="419"/>
      <c r="AV230" s="419"/>
      <c r="AW230" s="419"/>
      <c r="AX230" s="419"/>
      <c r="AY230" s="419"/>
      <c r="AZ230" s="419"/>
      <c r="BA230" s="419"/>
      <c r="BB230" s="419"/>
      <c r="BC230" s="419"/>
      <c r="BD230" s="419"/>
      <c r="BE230" s="419"/>
      <c r="BF230" s="419"/>
      <c r="BG230" s="419"/>
      <c r="BH230" s="419"/>
      <c r="BI230" s="419"/>
      <c r="BJ230" s="419"/>
      <c r="BK230" s="419"/>
      <c r="BL230" s="419"/>
      <c r="BM230" s="419"/>
      <c r="BN230" s="419"/>
      <c r="BO230" s="419"/>
      <c r="BP230" s="419"/>
      <c r="BQ230" s="419"/>
      <c r="BR230" s="419"/>
      <c r="BS230" s="419"/>
      <c r="BT230" s="419"/>
      <c r="BU230" s="419"/>
      <c r="BV230" s="419"/>
      <c r="BW230" s="419"/>
      <c r="BX230" s="419"/>
      <c r="BY230" s="419"/>
      <c r="BZ230" s="419"/>
      <c r="CA230" s="419"/>
      <c r="CB230" s="419"/>
      <c r="CC230" s="419"/>
      <c r="CD230" s="419"/>
      <c r="CE230" s="419"/>
      <c r="CF230" s="419"/>
      <c r="CG230" s="419"/>
      <c r="CH230" s="419"/>
      <c r="CI230" s="419"/>
      <c r="CJ230" s="419"/>
      <c r="CK230" s="419"/>
      <c r="CL230" s="419"/>
      <c r="CM230" s="419"/>
      <c r="CN230" s="419"/>
      <c r="CO230" s="419"/>
      <c r="CP230" s="419"/>
      <c r="CQ230" s="419"/>
      <c r="CR230" s="419"/>
      <c r="CS230" s="419"/>
      <c r="CT230" s="419"/>
      <c r="CU230" s="419"/>
      <c r="CV230" s="419"/>
      <c r="CW230" s="419"/>
      <c r="CX230" s="419"/>
      <c r="CY230" s="419"/>
      <c r="CZ230" s="419"/>
      <c r="DA230" s="419"/>
      <c r="DB230" s="419"/>
      <c r="DC230" s="419"/>
      <c r="DD230" s="419"/>
      <c r="DE230" s="419"/>
      <c r="DF230" s="419"/>
      <c r="DG230" s="419"/>
      <c r="DH230" s="419"/>
      <c r="DI230" s="419"/>
      <c r="DJ230" s="419"/>
      <c r="DK230" s="419"/>
    </row>
    <row r="231" spans="1:115" s="420" customFormat="1" ht="15" hidden="1">
      <c r="A231" s="423"/>
      <c r="B231" s="423"/>
      <c r="C231" s="418"/>
      <c r="D231" s="419"/>
      <c r="E231" s="419"/>
      <c r="F231" s="419"/>
      <c r="G231" s="419"/>
      <c r="H231" s="419"/>
      <c r="I231" s="419"/>
      <c r="J231" s="419"/>
      <c r="K231" s="419"/>
      <c r="L231" s="419"/>
      <c r="M231" s="419"/>
      <c r="N231" s="419"/>
      <c r="O231" s="419"/>
      <c r="P231" s="419"/>
      <c r="Q231" s="419"/>
      <c r="R231" s="419"/>
      <c r="S231" s="419"/>
      <c r="T231" s="419"/>
      <c r="U231" s="419"/>
      <c r="V231" s="419"/>
      <c r="W231" s="419"/>
      <c r="X231" s="419"/>
      <c r="Y231" s="419"/>
      <c r="Z231" s="419"/>
      <c r="AA231" s="419"/>
      <c r="AB231" s="419"/>
      <c r="AC231" s="419"/>
      <c r="AD231" s="419"/>
      <c r="AE231" s="419"/>
      <c r="AF231" s="419"/>
      <c r="AG231" s="419"/>
      <c r="AH231" s="419"/>
      <c r="AI231" s="419"/>
      <c r="AJ231" s="419"/>
      <c r="AK231" s="419"/>
      <c r="AL231" s="419"/>
      <c r="AM231" s="419"/>
      <c r="AN231" s="419"/>
      <c r="AO231" s="419"/>
      <c r="AP231" s="419"/>
      <c r="AQ231" s="419"/>
      <c r="AR231" s="419"/>
      <c r="AS231" s="419"/>
      <c r="AT231" s="419"/>
      <c r="AU231" s="419"/>
      <c r="AV231" s="419"/>
      <c r="AW231" s="419"/>
      <c r="AX231" s="419"/>
      <c r="AY231" s="419"/>
      <c r="AZ231" s="419"/>
      <c r="BA231" s="419"/>
      <c r="BB231" s="419"/>
      <c r="BC231" s="419"/>
      <c r="BD231" s="419"/>
      <c r="BE231" s="419"/>
      <c r="BF231" s="419"/>
      <c r="BG231" s="419"/>
      <c r="BH231" s="419"/>
      <c r="BI231" s="419"/>
      <c r="BJ231" s="419"/>
      <c r="BK231" s="419"/>
      <c r="BL231" s="419"/>
      <c r="BM231" s="419"/>
      <c r="BN231" s="419"/>
      <c r="BO231" s="419"/>
      <c r="BP231" s="419"/>
      <c r="BQ231" s="419"/>
      <c r="BR231" s="419"/>
      <c r="BS231" s="419"/>
      <c r="BT231" s="419"/>
      <c r="BU231" s="419"/>
      <c r="BV231" s="419"/>
      <c r="BW231" s="419"/>
      <c r="BX231" s="419"/>
      <c r="BY231" s="419"/>
      <c r="BZ231" s="419"/>
      <c r="CA231" s="419"/>
      <c r="CB231" s="419"/>
      <c r="CC231" s="419"/>
      <c r="CD231" s="419"/>
      <c r="CE231" s="419"/>
      <c r="CF231" s="419"/>
      <c r="CG231" s="419"/>
      <c r="CH231" s="419"/>
      <c r="CI231" s="419"/>
      <c r="CJ231" s="419"/>
      <c r="CK231" s="419"/>
      <c r="CL231" s="419"/>
      <c r="CM231" s="419"/>
      <c r="CN231" s="419"/>
      <c r="CO231" s="419"/>
      <c r="CP231" s="419"/>
      <c r="CQ231" s="419"/>
      <c r="CR231" s="419"/>
      <c r="CS231" s="419"/>
      <c r="CT231" s="419"/>
      <c r="CU231" s="419"/>
      <c r="CV231" s="419"/>
      <c r="CW231" s="419"/>
      <c r="CX231" s="419"/>
      <c r="CY231" s="419"/>
      <c r="CZ231" s="419"/>
      <c r="DA231" s="419"/>
      <c r="DB231" s="419"/>
      <c r="DC231" s="419"/>
      <c r="DD231" s="419"/>
      <c r="DE231" s="419"/>
      <c r="DF231" s="419"/>
      <c r="DG231" s="419"/>
      <c r="DH231" s="419"/>
      <c r="DI231" s="419"/>
      <c r="DJ231" s="419"/>
      <c r="DK231" s="419"/>
    </row>
    <row r="232" spans="1:115" s="420" customFormat="1" ht="15" hidden="1">
      <c r="A232" s="423"/>
      <c r="B232" s="423"/>
      <c r="C232" s="418"/>
      <c r="D232" s="419"/>
      <c r="E232" s="419"/>
      <c r="F232" s="419"/>
      <c r="G232" s="419"/>
      <c r="H232" s="419"/>
      <c r="I232" s="419"/>
      <c r="J232" s="419"/>
      <c r="K232" s="419"/>
      <c r="L232" s="419"/>
      <c r="M232" s="419"/>
      <c r="N232" s="419"/>
      <c r="O232" s="419"/>
      <c r="P232" s="419"/>
      <c r="Q232" s="419"/>
      <c r="R232" s="419"/>
      <c r="S232" s="419"/>
      <c r="T232" s="419"/>
      <c r="U232" s="419"/>
      <c r="V232" s="419"/>
      <c r="W232" s="419"/>
      <c r="X232" s="419"/>
      <c r="Y232" s="419"/>
      <c r="Z232" s="419"/>
      <c r="AA232" s="419"/>
      <c r="AB232" s="419"/>
      <c r="AC232" s="419"/>
      <c r="AD232" s="419"/>
      <c r="AE232" s="419"/>
      <c r="AF232" s="419"/>
      <c r="AG232" s="419"/>
      <c r="AH232" s="419"/>
      <c r="AI232" s="419"/>
      <c r="AJ232" s="419"/>
      <c r="AK232" s="419"/>
      <c r="AL232" s="419"/>
      <c r="AM232" s="419"/>
      <c r="AN232" s="419"/>
      <c r="AO232" s="419"/>
      <c r="AP232" s="419"/>
      <c r="AQ232" s="419"/>
      <c r="AR232" s="419"/>
      <c r="AS232" s="419"/>
      <c r="AT232" s="419"/>
      <c r="AU232" s="419"/>
      <c r="AV232" s="419"/>
      <c r="AW232" s="419"/>
      <c r="AX232" s="419"/>
      <c r="AY232" s="419"/>
      <c r="AZ232" s="419"/>
      <c r="BA232" s="419"/>
      <c r="BB232" s="419"/>
      <c r="BC232" s="419"/>
      <c r="BD232" s="419"/>
      <c r="BE232" s="419"/>
      <c r="BF232" s="419"/>
      <c r="BG232" s="419"/>
      <c r="BH232" s="419"/>
      <c r="BI232" s="419"/>
      <c r="BJ232" s="419"/>
      <c r="BK232" s="419"/>
      <c r="BL232" s="419"/>
      <c r="BM232" s="419"/>
      <c r="BN232" s="419"/>
      <c r="BO232" s="419"/>
      <c r="BP232" s="419"/>
      <c r="BQ232" s="419"/>
      <c r="BR232" s="419"/>
      <c r="BS232" s="419"/>
      <c r="BT232" s="419"/>
      <c r="BU232" s="419"/>
      <c r="BV232" s="419"/>
      <c r="BW232" s="419"/>
      <c r="BX232" s="419"/>
      <c r="BY232" s="419"/>
      <c r="BZ232" s="419"/>
      <c r="CA232" s="419"/>
      <c r="CB232" s="419"/>
      <c r="CC232" s="419"/>
      <c r="CD232" s="419"/>
      <c r="CE232" s="419"/>
      <c r="CF232" s="419"/>
      <c r="CG232" s="419"/>
      <c r="CH232" s="419"/>
      <c r="CI232" s="419"/>
      <c r="CJ232" s="419"/>
      <c r="CK232" s="419"/>
      <c r="CL232" s="419"/>
      <c r="CM232" s="419"/>
      <c r="CN232" s="419"/>
      <c r="CO232" s="419"/>
      <c r="CP232" s="419"/>
      <c r="CQ232" s="419"/>
      <c r="CR232" s="419"/>
      <c r="CS232" s="419"/>
      <c r="CT232" s="419"/>
      <c r="CU232" s="419"/>
      <c r="CV232" s="419"/>
      <c r="CW232" s="419"/>
      <c r="CX232" s="419"/>
      <c r="CY232" s="419"/>
      <c r="CZ232" s="419"/>
      <c r="DA232" s="419"/>
      <c r="DB232" s="419"/>
      <c r="DC232" s="419"/>
      <c r="DD232" s="419"/>
      <c r="DE232" s="419"/>
      <c r="DF232" s="419"/>
      <c r="DG232" s="419"/>
      <c r="DH232" s="419"/>
      <c r="DI232" s="419"/>
      <c r="DJ232" s="419"/>
      <c r="DK232" s="419"/>
    </row>
    <row r="233" spans="1:115" s="420" customFormat="1" ht="15" hidden="1">
      <c r="A233" s="423"/>
      <c r="B233" s="423"/>
      <c r="C233" s="418"/>
      <c r="D233" s="419"/>
      <c r="E233" s="419"/>
      <c r="F233" s="419"/>
      <c r="G233" s="419"/>
      <c r="H233" s="419"/>
      <c r="I233" s="419"/>
      <c r="J233" s="419"/>
      <c r="K233" s="419"/>
      <c r="L233" s="419"/>
      <c r="M233" s="419"/>
      <c r="N233" s="419"/>
      <c r="O233" s="419"/>
      <c r="P233" s="419"/>
      <c r="Q233" s="419"/>
      <c r="R233" s="419"/>
      <c r="S233" s="419"/>
      <c r="T233" s="419"/>
      <c r="U233" s="419"/>
      <c r="V233" s="419"/>
      <c r="W233" s="419"/>
      <c r="X233" s="419"/>
      <c r="Y233" s="419"/>
      <c r="Z233" s="419"/>
      <c r="AA233" s="419"/>
      <c r="AB233" s="419"/>
      <c r="AC233" s="419"/>
      <c r="AD233" s="419"/>
      <c r="AE233" s="419"/>
      <c r="AF233" s="419"/>
      <c r="AG233" s="419"/>
      <c r="AH233" s="419"/>
      <c r="AI233" s="419"/>
      <c r="AJ233" s="419"/>
      <c r="AK233" s="419"/>
      <c r="AL233" s="419"/>
      <c r="AM233" s="419"/>
      <c r="AN233" s="419"/>
      <c r="AO233" s="419"/>
      <c r="AP233" s="419"/>
      <c r="AQ233" s="419"/>
      <c r="AR233" s="419"/>
      <c r="AS233" s="419"/>
      <c r="AT233" s="419"/>
      <c r="AU233" s="419"/>
      <c r="AV233" s="419"/>
      <c r="AW233" s="419"/>
      <c r="AX233" s="419"/>
      <c r="AY233" s="419"/>
      <c r="AZ233" s="419"/>
      <c r="BA233" s="419"/>
      <c r="BB233" s="419"/>
      <c r="BC233" s="419"/>
      <c r="BD233" s="419"/>
      <c r="BE233" s="419"/>
      <c r="BF233" s="419"/>
      <c r="BG233" s="419"/>
      <c r="BH233" s="419"/>
      <c r="BI233" s="419"/>
      <c r="BJ233" s="419"/>
      <c r="BK233" s="419"/>
      <c r="BL233" s="419"/>
      <c r="BM233" s="419"/>
      <c r="BN233" s="419"/>
      <c r="BO233" s="419"/>
      <c r="BP233" s="419"/>
      <c r="BQ233" s="419"/>
      <c r="BR233" s="419"/>
      <c r="BS233" s="419"/>
      <c r="BT233" s="419"/>
      <c r="BU233" s="419"/>
      <c r="BV233" s="419"/>
      <c r="BW233" s="419"/>
      <c r="BX233" s="419"/>
      <c r="BY233" s="419"/>
      <c r="BZ233" s="419"/>
      <c r="CA233" s="419"/>
      <c r="CB233" s="419"/>
      <c r="CC233" s="419"/>
      <c r="CD233" s="419"/>
      <c r="CE233" s="419"/>
      <c r="CF233" s="419"/>
      <c r="CG233" s="419"/>
      <c r="CH233" s="419"/>
      <c r="CI233" s="419"/>
      <c r="CJ233" s="419"/>
      <c r="CK233" s="419"/>
      <c r="CL233" s="419"/>
      <c r="CM233" s="419"/>
      <c r="CN233" s="419"/>
      <c r="CO233" s="419"/>
      <c r="CP233" s="419"/>
      <c r="CQ233" s="419"/>
      <c r="CR233" s="419"/>
      <c r="CS233" s="419"/>
      <c r="CT233" s="419"/>
      <c r="CU233" s="419"/>
      <c r="CV233" s="419"/>
      <c r="CW233" s="419"/>
      <c r="CX233" s="419"/>
      <c r="CY233" s="419"/>
      <c r="CZ233" s="419"/>
      <c r="DA233" s="419"/>
      <c r="DB233" s="419"/>
      <c r="DC233" s="419"/>
      <c r="DD233" s="419"/>
      <c r="DE233" s="419"/>
      <c r="DF233" s="419"/>
      <c r="DG233" s="419"/>
      <c r="DH233" s="419"/>
      <c r="DI233" s="419"/>
      <c r="DJ233" s="419"/>
      <c r="DK233" s="419"/>
    </row>
    <row r="234" spans="1:115" s="420" customFormat="1" ht="15" hidden="1">
      <c r="A234" s="423"/>
      <c r="B234" s="423"/>
      <c r="C234" s="418"/>
      <c r="D234" s="419"/>
      <c r="E234" s="419"/>
      <c r="F234" s="419"/>
      <c r="G234" s="419"/>
      <c r="H234" s="419"/>
      <c r="I234" s="419"/>
      <c r="J234" s="419"/>
      <c r="K234" s="419"/>
      <c r="L234" s="419"/>
      <c r="M234" s="419"/>
      <c r="N234" s="419"/>
      <c r="O234" s="419"/>
      <c r="P234" s="419"/>
      <c r="Q234" s="419"/>
      <c r="R234" s="419"/>
      <c r="S234" s="419"/>
      <c r="T234" s="419"/>
      <c r="U234" s="419"/>
      <c r="V234" s="419"/>
      <c r="W234" s="419"/>
      <c r="X234" s="419"/>
      <c r="Y234" s="419"/>
      <c r="Z234" s="419"/>
      <c r="AA234" s="419"/>
      <c r="AB234" s="419"/>
      <c r="AC234" s="419"/>
      <c r="AD234" s="419"/>
      <c r="AE234" s="419"/>
      <c r="AF234" s="419"/>
      <c r="AG234" s="419"/>
      <c r="AH234" s="419"/>
      <c r="AI234" s="419"/>
      <c r="AJ234" s="419"/>
      <c r="AK234" s="419"/>
      <c r="AL234" s="419"/>
      <c r="AM234" s="419"/>
      <c r="AN234" s="419"/>
      <c r="AO234" s="419"/>
      <c r="AP234" s="419"/>
      <c r="AQ234" s="419"/>
      <c r="AR234" s="419"/>
      <c r="AS234" s="419"/>
      <c r="AT234" s="419"/>
      <c r="AU234" s="419"/>
      <c r="AV234" s="419"/>
      <c r="AW234" s="419"/>
      <c r="AX234" s="419"/>
      <c r="AY234" s="419"/>
      <c r="AZ234" s="419"/>
      <c r="BA234" s="419"/>
      <c r="BB234" s="419"/>
      <c r="BC234" s="419"/>
      <c r="BD234" s="419"/>
      <c r="BE234" s="419"/>
      <c r="BF234" s="419"/>
      <c r="BG234" s="419"/>
      <c r="BH234" s="419"/>
      <c r="BI234" s="419"/>
      <c r="BJ234" s="419"/>
      <c r="BK234" s="419"/>
      <c r="BL234" s="419"/>
      <c r="BM234" s="419"/>
      <c r="BN234" s="419"/>
      <c r="BO234" s="419"/>
      <c r="BP234" s="419"/>
      <c r="BQ234" s="419"/>
      <c r="BR234" s="419"/>
      <c r="BS234" s="419"/>
      <c r="BT234" s="419"/>
      <c r="BU234" s="419"/>
      <c r="BV234" s="419"/>
      <c r="BW234" s="419"/>
      <c r="BX234" s="419"/>
      <c r="BY234" s="419"/>
      <c r="BZ234" s="419"/>
      <c r="CA234" s="419"/>
      <c r="CB234" s="419"/>
      <c r="CC234" s="419"/>
      <c r="CD234" s="419"/>
      <c r="CE234" s="419"/>
      <c r="CF234" s="419"/>
      <c r="CG234" s="419"/>
      <c r="CH234" s="419"/>
      <c r="CI234" s="419"/>
      <c r="CJ234" s="419"/>
      <c r="CK234" s="419"/>
      <c r="CL234" s="419"/>
      <c r="CM234" s="419"/>
      <c r="CN234" s="419"/>
      <c r="CO234" s="419"/>
      <c r="CP234" s="419"/>
      <c r="CQ234" s="419"/>
      <c r="CR234" s="419"/>
      <c r="CS234" s="419"/>
      <c r="CT234" s="419"/>
      <c r="CU234" s="419"/>
      <c r="CV234" s="419"/>
      <c r="CW234" s="419"/>
      <c r="CX234" s="419"/>
      <c r="CY234" s="419"/>
      <c r="CZ234" s="419"/>
      <c r="DA234" s="419"/>
      <c r="DB234" s="419"/>
      <c r="DC234" s="419"/>
      <c r="DD234" s="419"/>
      <c r="DE234" s="419"/>
      <c r="DF234" s="419"/>
      <c r="DG234" s="419"/>
      <c r="DH234" s="419"/>
      <c r="DI234" s="419"/>
      <c r="DJ234" s="419"/>
      <c r="DK234" s="419"/>
    </row>
    <row r="235" spans="1:115" s="420" customFormat="1" ht="15" hidden="1">
      <c r="A235" s="423"/>
      <c r="B235" s="423"/>
      <c r="C235" s="418"/>
      <c r="D235" s="419"/>
      <c r="E235" s="419"/>
      <c r="F235" s="419"/>
      <c r="G235" s="419"/>
      <c r="H235" s="419"/>
      <c r="I235" s="419"/>
      <c r="J235" s="419"/>
      <c r="K235" s="419"/>
      <c r="L235" s="419"/>
      <c r="M235" s="419"/>
      <c r="N235" s="419"/>
      <c r="O235" s="419"/>
      <c r="P235" s="419"/>
      <c r="Q235" s="419"/>
      <c r="R235" s="419"/>
      <c r="S235" s="419"/>
      <c r="T235" s="419"/>
      <c r="U235" s="419"/>
      <c r="V235" s="419"/>
      <c r="W235" s="419"/>
      <c r="X235" s="419"/>
      <c r="Y235" s="419"/>
      <c r="Z235" s="419"/>
      <c r="AA235" s="419"/>
      <c r="AB235" s="419"/>
      <c r="AC235" s="419"/>
      <c r="AD235" s="419"/>
      <c r="AE235" s="419"/>
      <c r="AF235" s="419"/>
      <c r="AG235" s="419"/>
      <c r="AH235" s="419"/>
      <c r="AI235" s="419"/>
      <c r="AJ235" s="419"/>
      <c r="AK235" s="419"/>
      <c r="AL235" s="419"/>
      <c r="AM235" s="419"/>
      <c r="AN235" s="419"/>
      <c r="AO235" s="419"/>
      <c r="AP235" s="419"/>
      <c r="AQ235" s="419"/>
      <c r="AR235" s="419"/>
      <c r="AS235" s="419"/>
      <c r="AT235" s="419"/>
      <c r="AU235" s="419"/>
      <c r="AV235" s="419"/>
      <c r="AW235" s="419"/>
      <c r="AX235" s="419"/>
      <c r="AY235" s="419"/>
      <c r="AZ235" s="419"/>
      <c r="BA235" s="419"/>
      <c r="BB235" s="419"/>
      <c r="BC235" s="419"/>
      <c r="BD235" s="419"/>
      <c r="BE235" s="419"/>
      <c r="BF235" s="419"/>
      <c r="BG235" s="419"/>
      <c r="BH235" s="419"/>
      <c r="BI235" s="419"/>
      <c r="BJ235" s="419"/>
      <c r="BK235" s="419"/>
      <c r="BL235" s="419"/>
      <c r="BM235" s="419"/>
      <c r="BN235" s="419"/>
      <c r="BO235" s="419"/>
      <c r="BP235" s="419"/>
      <c r="BQ235" s="419"/>
      <c r="BR235" s="419"/>
      <c r="BS235" s="419"/>
      <c r="BT235" s="419"/>
      <c r="BU235" s="419"/>
      <c r="BV235" s="419"/>
      <c r="BW235" s="419"/>
      <c r="BX235" s="419"/>
      <c r="BY235" s="419"/>
      <c r="BZ235" s="419"/>
      <c r="CA235" s="419"/>
      <c r="CB235" s="419"/>
      <c r="CC235" s="419"/>
      <c r="CD235" s="419"/>
      <c r="CE235" s="419"/>
      <c r="CF235" s="419"/>
      <c r="CG235" s="419"/>
      <c r="CH235" s="419"/>
      <c r="CI235" s="419"/>
      <c r="CJ235" s="419"/>
      <c r="CK235" s="419"/>
      <c r="CL235" s="419"/>
      <c r="CM235" s="419"/>
      <c r="CN235" s="419"/>
      <c r="CO235" s="419"/>
      <c r="CP235" s="419"/>
      <c r="CQ235" s="419"/>
      <c r="CR235" s="419"/>
      <c r="CS235" s="419"/>
      <c r="CT235" s="419"/>
      <c r="CU235" s="419"/>
      <c r="CV235" s="419"/>
      <c r="CW235" s="419"/>
      <c r="CX235" s="419"/>
      <c r="CY235" s="419"/>
      <c r="CZ235" s="419"/>
      <c r="DA235" s="419"/>
      <c r="DB235" s="419"/>
      <c r="DC235" s="419"/>
      <c r="DD235" s="419"/>
      <c r="DE235" s="419"/>
      <c r="DF235" s="419"/>
      <c r="DG235" s="419"/>
      <c r="DH235" s="419"/>
      <c r="DI235" s="419"/>
      <c r="DJ235" s="419"/>
      <c r="DK235" s="419"/>
    </row>
    <row r="236" spans="1:115" s="420" customFormat="1" ht="15" hidden="1">
      <c r="A236" s="423"/>
      <c r="B236" s="423"/>
      <c r="C236" s="418"/>
      <c r="D236" s="419"/>
      <c r="E236" s="419"/>
      <c r="F236" s="419"/>
      <c r="G236" s="419"/>
      <c r="H236" s="419"/>
      <c r="I236" s="419"/>
      <c r="J236" s="419"/>
      <c r="K236" s="419"/>
      <c r="L236" s="419"/>
      <c r="M236" s="419"/>
      <c r="N236" s="419"/>
      <c r="O236" s="419"/>
      <c r="P236" s="419"/>
      <c r="Q236" s="419"/>
      <c r="R236" s="419"/>
      <c r="S236" s="419"/>
      <c r="T236" s="419"/>
      <c r="U236" s="419"/>
      <c r="V236" s="419"/>
      <c r="W236" s="419"/>
      <c r="X236" s="419"/>
      <c r="Y236" s="419"/>
      <c r="Z236" s="419"/>
      <c r="AA236" s="419"/>
      <c r="AB236" s="419"/>
      <c r="AC236" s="419"/>
      <c r="AD236" s="419"/>
      <c r="AE236" s="419"/>
      <c r="AF236" s="419"/>
      <c r="AG236" s="419"/>
      <c r="AH236" s="419"/>
      <c r="AI236" s="419"/>
      <c r="AJ236" s="419"/>
      <c r="AK236" s="419"/>
      <c r="AL236" s="419"/>
      <c r="AM236" s="419"/>
      <c r="AN236" s="419"/>
      <c r="AO236" s="419"/>
      <c r="AP236" s="419"/>
      <c r="AQ236" s="419"/>
      <c r="AR236" s="419"/>
      <c r="AS236" s="419"/>
      <c r="AT236" s="419"/>
      <c r="AU236" s="419"/>
      <c r="AV236" s="419"/>
      <c r="AW236" s="419"/>
      <c r="AX236" s="419"/>
      <c r="AY236" s="419"/>
      <c r="AZ236" s="419"/>
      <c r="BA236" s="419"/>
      <c r="BB236" s="419"/>
      <c r="BC236" s="419"/>
      <c r="BD236" s="419"/>
      <c r="BE236" s="419"/>
      <c r="BF236" s="419"/>
      <c r="BG236" s="419"/>
      <c r="BH236" s="419"/>
      <c r="BI236" s="419"/>
      <c r="BJ236" s="419"/>
      <c r="BK236" s="419"/>
      <c r="BL236" s="419"/>
      <c r="BM236" s="419"/>
      <c r="BN236" s="419"/>
      <c r="BO236" s="419"/>
      <c r="BP236" s="419"/>
      <c r="BQ236" s="419"/>
      <c r="BR236" s="419"/>
      <c r="BS236" s="419"/>
      <c r="BT236" s="419"/>
      <c r="BU236" s="419"/>
      <c r="BV236" s="419"/>
      <c r="BW236" s="419"/>
      <c r="BX236" s="419"/>
      <c r="BY236" s="419"/>
      <c r="BZ236" s="419"/>
      <c r="CA236" s="419"/>
      <c r="CB236" s="419"/>
      <c r="CC236" s="419"/>
      <c r="CD236" s="419"/>
      <c r="CE236" s="419"/>
      <c r="CF236" s="419"/>
      <c r="CG236" s="419"/>
      <c r="CH236" s="419"/>
      <c r="CI236" s="419"/>
      <c r="CJ236" s="419"/>
      <c r="CK236" s="419"/>
      <c r="CL236" s="419"/>
      <c r="CM236" s="419"/>
      <c r="CN236" s="419"/>
      <c r="CO236" s="419"/>
      <c r="CP236" s="419"/>
      <c r="CQ236" s="419"/>
      <c r="CR236" s="419"/>
      <c r="CS236" s="419"/>
      <c r="CT236" s="419"/>
      <c r="CU236" s="419"/>
      <c r="CV236" s="419"/>
      <c r="CW236" s="419"/>
      <c r="CX236" s="419"/>
      <c r="CY236" s="419"/>
      <c r="CZ236" s="419"/>
      <c r="DA236" s="419"/>
      <c r="DB236" s="419"/>
      <c r="DC236" s="419"/>
      <c r="DD236" s="419"/>
      <c r="DE236" s="419"/>
      <c r="DF236" s="419"/>
      <c r="DG236" s="419"/>
      <c r="DH236" s="419"/>
      <c r="DI236" s="419"/>
      <c r="DJ236" s="419"/>
      <c r="DK236" s="419"/>
    </row>
    <row r="237" spans="1:115" s="420" customFormat="1" ht="15" hidden="1">
      <c r="A237" s="423"/>
      <c r="B237" s="423"/>
      <c r="C237" s="418"/>
      <c r="D237" s="419"/>
      <c r="E237" s="419"/>
      <c r="F237" s="419"/>
      <c r="G237" s="419"/>
      <c r="H237" s="419"/>
      <c r="I237" s="419"/>
      <c r="J237" s="419"/>
      <c r="K237" s="419"/>
      <c r="L237" s="419"/>
      <c r="M237" s="419"/>
      <c r="N237" s="419"/>
      <c r="O237" s="419"/>
      <c r="P237" s="419"/>
      <c r="Q237" s="419"/>
      <c r="R237" s="419"/>
      <c r="S237" s="419"/>
      <c r="T237" s="419"/>
      <c r="U237" s="419"/>
      <c r="V237" s="419"/>
      <c r="W237" s="419"/>
      <c r="X237" s="419"/>
      <c r="Y237" s="419"/>
      <c r="Z237" s="419"/>
      <c r="AA237" s="419"/>
      <c r="AB237" s="419"/>
      <c r="AC237" s="419"/>
      <c r="AD237" s="419"/>
      <c r="AE237" s="419"/>
      <c r="AF237" s="419"/>
      <c r="AG237" s="419"/>
      <c r="AH237" s="419"/>
      <c r="AI237" s="419"/>
      <c r="AJ237" s="419"/>
      <c r="AK237" s="419"/>
      <c r="AL237" s="419"/>
      <c r="AM237" s="419"/>
      <c r="AN237" s="419"/>
      <c r="AO237" s="419"/>
      <c r="AP237" s="419"/>
      <c r="AQ237" s="419"/>
      <c r="AR237" s="419"/>
      <c r="AS237" s="419"/>
      <c r="AT237" s="419"/>
      <c r="AU237" s="419"/>
      <c r="AV237" s="419"/>
      <c r="AW237" s="419"/>
      <c r="AX237" s="419"/>
      <c r="AY237" s="419"/>
      <c r="AZ237" s="419"/>
      <c r="BA237" s="419"/>
      <c r="BB237" s="419"/>
      <c r="BC237" s="419"/>
      <c r="BD237" s="419"/>
      <c r="BE237" s="419"/>
      <c r="BF237" s="419"/>
      <c r="BG237" s="419"/>
      <c r="BH237" s="419"/>
      <c r="BI237" s="419"/>
      <c r="BJ237" s="419"/>
      <c r="BK237" s="419"/>
      <c r="BL237" s="419"/>
      <c r="BM237" s="419"/>
      <c r="BN237" s="419"/>
      <c r="BO237" s="419"/>
      <c r="BP237" s="419"/>
      <c r="BQ237" s="419"/>
      <c r="BR237" s="419"/>
      <c r="BS237" s="419"/>
      <c r="BT237" s="419"/>
      <c r="BU237" s="419"/>
      <c r="BV237" s="419"/>
      <c r="BW237" s="419"/>
      <c r="BX237" s="419"/>
      <c r="BY237" s="419"/>
      <c r="BZ237" s="419"/>
      <c r="CA237" s="419"/>
      <c r="CB237" s="419"/>
      <c r="CC237" s="419"/>
      <c r="CD237" s="419"/>
      <c r="CE237" s="419"/>
      <c r="CF237" s="419"/>
      <c r="CG237" s="419"/>
      <c r="CH237" s="419"/>
      <c r="CI237" s="419"/>
      <c r="CJ237" s="419"/>
      <c r="CK237" s="419"/>
      <c r="CL237" s="419"/>
      <c r="CM237" s="419"/>
      <c r="CN237" s="419"/>
      <c r="CO237" s="419"/>
      <c r="CP237" s="419"/>
      <c r="CQ237" s="419"/>
      <c r="CR237" s="419"/>
      <c r="CS237" s="419"/>
      <c r="CT237" s="419"/>
      <c r="CU237" s="419"/>
      <c r="CV237" s="419"/>
      <c r="CW237" s="419"/>
      <c r="CX237" s="419"/>
      <c r="CY237" s="419"/>
      <c r="CZ237" s="419"/>
      <c r="DA237" s="419"/>
      <c r="DB237" s="419"/>
      <c r="DC237" s="419"/>
      <c r="DD237" s="419"/>
      <c r="DE237" s="419"/>
      <c r="DF237" s="419"/>
      <c r="DG237" s="419"/>
      <c r="DH237" s="419"/>
      <c r="DI237" s="419"/>
      <c r="DJ237" s="419"/>
      <c r="DK237" s="419"/>
    </row>
    <row r="238" spans="1:115" s="420" customFormat="1" ht="15" hidden="1">
      <c r="A238" s="423"/>
      <c r="B238" s="423"/>
      <c r="C238" s="418"/>
      <c r="D238" s="419"/>
      <c r="E238" s="419"/>
      <c r="F238" s="419"/>
      <c r="G238" s="419"/>
      <c r="H238" s="419"/>
      <c r="I238" s="419"/>
      <c r="J238" s="419"/>
      <c r="K238" s="419"/>
      <c r="L238" s="419"/>
      <c r="M238" s="419"/>
      <c r="N238" s="419"/>
      <c r="O238" s="419"/>
      <c r="P238" s="419"/>
      <c r="Q238" s="419"/>
      <c r="R238" s="419"/>
      <c r="S238" s="419"/>
      <c r="T238" s="419"/>
      <c r="U238" s="419"/>
      <c r="V238" s="419"/>
      <c r="W238" s="419"/>
      <c r="X238" s="419"/>
      <c r="Y238" s="419"/>
      <c r="Z238" s="419"/>
      <c r="AA238" s="419"/>
      <c r="AB238" s="419"/>
      <c r="AC238" s="419"/>
      <c r="AD238" s="419"/>
      <c r="AE238" s="419"/>
      <c r="AF238" s="419"/>
      <c r="AG238" s="419"/>
      <c r="AH238" s="419"/>
      <c r="AI238" s="419"/>
      <c r="AJ238" s="419"/>
      <c r="AK238" s="419"/>
      <c r="AL238" s="419"/>
      <c r="AM238" s="419"/>
      <c r="AN238" s="419"/>
      <c r="AO238" s="419"/>
      <c r="AP238" s="419"/>
      <c r="AQ238" s="419"/>
      <c r="AR238" s="419"/>
      <c r="AS238" s="419"/>
      <c r="AT238" s="419"/>
      <c r="AU238" s="419"/>
      <c r="AV238" s="419"/>
      <c r="AW238" s="419"/>
      <c r="AX238" s="419"/>
      <c r="AY238" s="419"/>
      <c r="AZ238" s="419"/>
      <c r="BA238" s="419"/>
      <c r="BB238" s="419"/>
      <c r="BC238" s="419"/>
      <c r="BD238" s="419"/>
      <c r="BE238" s="419"/>
      <c r="BF238" s="419"/>
      <c r="BG238" s="419"/>
      <c r="BH238" s="419"/>
      <c r="BI238" s="419"/>
      <c r="BJ238" s="419"/>
      <c r="BK238" s="419"/>
      <c r="BL238" s="419"/>
      <c r="BM238" s="419"/>
      <c r="BN238" s="419"/>
      <c r="BO238" s="419"/>
      <c r="BP238" s="419"/>
      <c r="BQ238" s="419"/>
      <c r="BR238" s="419"/>
      <c r="BS238" s="419"/>
      <c r="BT238" s="419"/>
      <c r="BU238" s="419"/>
      <c r="BV238" s="419"/>
      <c r="BW238" s="419"/>
      <c r="BX238" s="419"/>
      <c r="BY238" s="419"/>
      <c r="BZ238" s="419"/>
      <c r="CA238" s="419"/>
      <c r="CB238" s="419"/>
      <c r="CC238" s="419"/>
      <c r="CD238" s="419"/>
      <c r="CE238" s="419"/>
      <c r="CF238" s="419"/>
      <c r="CG238" s="419"/>
      <c r="CH238" s="419"/>
      <c r="CI238" s="419"/>
      <c r="CJ238" s="419"/>
      <c r="CK238" s="419"/>
      <c r="CL238" s="419"/>
      <c r="CM238" s="419"/>
      <c r="CN238" s="419"/>
      <c r="CO238" s="419"/>
      <c r="CP238" s="419"/>
      <c r="CQ238" s="419"/>
      <c r="CR238" s="419"/>
      <c r="CS238" s="419"/>
      <c r="CT238" s="419"/>
      <c r="CU238" s="419"/>
      <c r="CV238" s="419"/>
      <c r="CW238" s="419"/>
      <c r="CX238" s="419"/>
      <c r="CY238" s="419"/>
      <c r="CZ238" s="419"/>
      <c r="DA238" s="419"/>
      <c r="DB238" s="419"/>
      <c r="DC238" s="419"/>
      <c r="DD238" s="419"/>
      <c r="DE238" s="419"/>
      <c r="DF238" s="419"/>
      <c r="DG238" s="419"/>
      <c r="DH238" s="419"/>
      <c r="DI238" s="419"/>
      <c r="DJ238" s="419"/>
      <c r="DK238" s="419"/>
    </row>
    <row r="239" spans="1:115" s="420" customFormat="1" ht="15" hidden="1">
      <c r="A239" s="423"/>
      <c r="B239" s="423"/>
      <c r="C239" s="418"/>
      <c r="D239" s="419"/>
      <c r="E239" s="419"/>
      <c r="F239" s="419"/>
      <c r="G239" s="419"/>
      <c r="H239" s="419"/>
      <c r="I239" s="419"/>
      <c r="J239" s="419"/>
      <c r="K239" s="419"/>
      <c r="L239" s="419"/>
      <c r="M239" s="419"/>
      <c r="N239" s="419"/>
      <c r="O239" s="419"/>
      <c r="P239" s="419"/>
      <c r="Q239" s="419"/>
      <c r="R239" s="419"/>
      <c r="S239" s="419"/>
      <c r="T239" s="419"/>
      <c r="U239" s="419"/>
      <c r="V239" s="419"/>
      <c r="W239" s="419"/>
      <c r="X239" s="419"/>
      <c r="Y239" s="419"/>
      <c r="Z239" s="419"/>
      <c r="AA239" s="419"/>
      <c r="AB239" s="419"/>
      <c r="AC239" s="419"/>
      <c r="AD239" s="419"/>
      <c r="AE239" s="419"/>
      <c r="AF239" s="419"/>
      <c r="AG239" s="419"/>
      <c r="AH239" s="419"/>
      <c r="AI239" s="419"/>
      <c r="AJ239" s="419"/>
      <c r="AK239" s="419"/>
      <c r="AL239" s="419"/>
      <c r="AM239" s="419"/>
      <c r="AN239" s="419"/>
      <c r="AO239" s="419"/>
      <c r="AP239" s="419"/>
      <c r="AQ239" s="419"/>
      <c r="AR239" s="419"/>
      <c r="AS239" s="419"/>
      <c r="AT239" s="419"/>
      <c r="AU239" s="419"/>
      <c r="AV239" s="419"/>
      <c r="AW239" s="419"/>
      <c r="AX239" s="419"/>
      <c r="AY239" s="419"/>
      <c r="AZ239" s="419"/>
      <c r="BA239" s="419"/>
      <c r="BB239" s="419"/>
      <c r="BC239" s="419"/>
      <c r="BD239" s="419"/>
      <c r="BE239" s="419"/>
      <c r="BF239" s="419"/>
      <c r="BG239" s="419"/>
      <c r="BH239" s="419"/>
      <c r="BI239" s="419"/>
      <c r="BJ239" s="419"/>
      <c r="BK239" s="419"/>
      <c r="BL239" s="419"/>
      <c r="BM239" s="419"/>
      <c r="BN239" s="419"/>
      <c r="BO239" s="419"/>
      <c r="BP239" s="419"/>
      <c r="BQ239" s="419"/>
      <c r="BR239" s="419"/>
      <c r="BS239" s="419"/>
      <c r="BT239" s="419"/>
      <c r="BU239" s="419"/>
      <c r="BV239" s="419"/>
      <c r="BW239" s="419"/>
      <c r="BX239" s="419"/>
      <c r="BY239" s="419"/>
      <c r="BZ239" s="419"/>
      <c r="CA239" s="419"/>
      <c r="CB239" s="419"/>
      <c r="CC239" s="419"/>
      <c r="CD239" s="419"/>
      <c r="CE239" s="419"/>
      <c r="CF239" s="419"/>
      <c r="CG239" s="419"/>
      <c r="CH239" s="419"/>
      <c r="CI239" s="419"/>
      <c r="CJ239" s="419"/>
      <c r="CK239" s="419"/>
      <c r="CL239" s="419"/>
      <c r="CM239" s="419"/>
      <c r="CN239" s="419"/>
      <c r="CO239" s="419"/>
      <c r="CP239" s="419"/>
      <c r="CQ239" s="419"/>
      <c r="CR239" s="419"/>
      <c r="CS239" s="419"/>
      <c r="CT239" s="419"/>
      <c r="CU239" s="419"/>
      <c r="CV239" s="419"/>
      <c r="CW239" s="419"/>
      <c r="CX239" s="419"/>
      <c r="CY239" s="419"/>
      <c r="CZ239" s="419"/>
      <c r="DA239" s="419"/>
      <c r="DB239" s="419"/>
      <c r="DC239" s="419"/>
      <c r="DD239" s="419"/>
      <c r="DE239" s="419"/>
      <c r="DF239" s="419"/>
      <c r="DG239" s="419"/>
      <c r="DH239" s="419"/>
      <c r="DI239" s="419"/>
      <c r="DJ239" s="419"/>
      <c r="DK239" s="419"/>
    </row>
    <row r="240" spans="1:115" s="420" customFormat="1" ht="15" hidden="1">
      <c r="A240" s="423"/>
      <c r="B240" s="423"/>
      <c r="C240" s="418"/>
      <c r="D240" s="419"/>
      <c r="E240" s="419"/>
      <c r="F240" s="419"/>
      <c r="G240" s="419"/>
      <c r="H240" s="419"/>
      <c r="I240" s="419"/>
      <c r="J240" s="419"/>
      <c r="K240" s="419"/>
      <c r="L240" s="419"/>
      <c r="M240" s="419"/>
      <c r="N240" s="419"/>
      <c r="O240" s="419"/>
      <c r="P240" s="419"/>
      <c r="Q240" s="419"/>
      <c r="R240" s="419"/>
      <c r="S240" s="419"/>
      <c r="T240" s="419"/>
      <c r="U240" s="419"/>
      <c r="V240" s="419"/>
      <c r="W240" s="419"/>
      <c r="X240" s="419"/>
      <c r="Y240" s="419"/>
      <c r="Z240" s="419"/>
      <c r="AA240" s="419"/>
      <c r="AB240" s="419"/>
      <c r="AC240" s="419"/>
      <c r="AD240" s="419"/>
      <c r="AE240" s="419"/>
      <c r="AF240" s="419"/>
      <c r="AG240" s="419"/>
      <c r="AH240" s="419"/>
      <c r="AI240" s="419"/>
      <c r="AJ240" s="419"/>
      <c r="AK240" s="419"/>
      <c r="AL240" s="419"/>
      <c r="AM240" s="419"/>
      <c r="AN240" s="419"/>
      <c r="AO240" s="419"/>
      <c r="AP240" s="419"/>
      <c r="AQ240" s="419"/>
      <c r="AR240" s="419"/>
      <c r="AS240" s="419"/>
      <c r="AT240" s="419"/>
      <c r="AU240" s="419"/>
      <c r="AV240" s="419"/>
      <c r="AW240" s="419"/>
      <c r="AX240" s="419"/>
      <c r="AY240" s="419"/>
      <c r="AZ240" s="419"/>
      <c r="BA240" s="419"/>
      <c r="BB240" s="419"/>
      <c r="BC240" s="419"/>
      <c r="BD240" s="419"/>
      <c r="BE240" s="419"/>
      <c r="BF240" s="419"/>
      <c r="BG240" s="419"/>
      <c r="BH240" s="419"/>
      <c r="BI240" s="419"/>
      <c r="BJ240" s="419"/>
      <c r="BK240" s="419"/>
      <c r="BL240" s="419"/>
      <c r="BM240" s="419"/>
      <c r="BN240" s="419"/>
      <c r="BO240" s="419"/>
      <c r="BP240" s="419"/>
      <c r="BQ240" s="419"/>
      <c r="BR240" s="419"/>
      <c r="BS240" s="419"/>
      <c r="BT240" s="419"/>
      <c r="BU240" s="419"/>
      <c r="BV240" s="419"/>
      <c r="BW240" s="419"/>
      <c r="BX240" s="419"/>
      <c r="BY240" s="419"/>
      <c r="BZ240" s="419"/>
      <c r="CA240" s="419"/>
      <c r="CB240" s="419"/>
      <c r="CC240" s="419"/>
      <c r="CD240" s="419"/>
      <c r="CE240" s="419"/>
      <c r="CF240" s="419"/>
      <c r="CG240" s="419"/>
      <c r="CH240" s="419"/>
      <c r="CI240" s="419"/>
      <c r="CJ240" s="419"/>
      <c r="CK240" s="419"/>
      <c r="CL240" s="419"/>
      <c r="CM240" s="419"/>
      <c r="CN240" s="419"/>
      <c r="CO240" s="419"/>
      <c r="CP240" s="419"/>
      <c r="CQ240" s="419"/>
      <c r="CR240" s="419"/>
      <c r="CS240" s="419"/>
      <c r="CT240" s="419"/>
      <c r="CU240" s="419"/>
      <c r="CV240" s="419"/>
      <c r="CW240" s="419"/>
      <c r="CX240" s="419"/>
      <c r="CY240" s="419"/>
      <c r="CZ240" s="419"/>
      <c r="DA240" s="419"/>
      <c r="DB240" s="419"/>
      <c r="DC240" s="419"/>
      <c r="DD240" s="419"/>
      <c r="DE240" s="419"/>
      <c r="DF240" s="419"/>
      <c r="DG240" s="419"/>
      <c r="DH240" s="419"/>
      <c r="DI240" s="419"/>
      <c r="DJ240" s="419"/>
      <c r="DK240" s="419"/>
    </row>
    <row r="241" spans="1:115" s="420" customFormat="1" ht="15" hidden="1">
      <c r="A241" s="423"/>
      <c r="B241" s="423"/>
      <c r="C241" s="418"/>
      <c r="D241" s="419"/>
      <c r="E241" s="419"/>
      <c r="F241" s="419"/>
      <c r="G241" s="419"/>
      <c r="H241" s="419"/>
      <c r="I241" s="419"/>
      <c r="J241" s="419"/>
      <c r="K241" s="419"/>
      <c r="L241" s="419"/>
      <c r="M241" s="419"/>
      <c r="N241" s="419"/>
      <c r="O241" s="419"/>
      <c r="P241" s="419"/>
      <c r="Q241" s="419"/>
      <c r="R241" s="419"/>
      <c r="S241" s="419"/>
      <c r="T241" s="419"/>
      <c r="U241" s="419"/>
      <c r="V241" s="419"/>
      <c r="W241" s="419"/>
      <c r="X241" s="419"/>
      <c r="Y241" s="419"/>
      <c r="Z241" s="419"/>
      <c r="AA241" s="419"/>
      <c r="AB241" s="419"/>
      <c r="AC241" s="419"/>
      <c r="AD241" s="419"/>
      <c r="AE241" s="419"/>
      <c r="AF241" s="419"/>
      <c r="AG241" s="419"/>
      <c r="AH241" s="419"/>
      <c r="AI241" s="419"/>
      <c r="AJ241" s="419"/>
      <c r="AK241" s="419"/>
      <c r="AL241" s="419"/>
      <c r="AM241" s="419"/>
      <c r="AN241" s="419"/>
      <c r="AO241" s="419"/>
      <c r="AP241" s="419"/>
      <c r="AQ241" s="419"/>
      <c r="AR241" s="419"/>
      <c r="AS241" s="419"/>
      <c r="AT241" s="419"/>
      <c r="AU241" s="419"/>
      <c r="AV241" s="419"/>
      <c r="AW241" s="419"/>
      <c r="AX241" s="419"/>
      <c r="AY241" s="419"/>
      <c r="AZ241" s="419"/>
      <c r="BA241" s="419"/>
      <c r="BB241" s="419"/>
      <c r="BC241" s="419"/>
      <c r="BD241" s="419"/>
      <c r="BE241" s="419"/>
      <c r="BF241" s="419"/>
      <c r="BG241" s="419"/>
      <c r="BH241" s="419"/>
      <c r="BI241" s="419"/>
      <c r="BJ241" s="419"/>
      <c r="BK241" s="419"/>
      <c r="BL241" s="419"/>
      <c r="BM241" s="419"/>
      <c r="BN241" s="419"/>
      <c r="BO241" s="419"/>
      <c r="BP241" s="419"/>
      <c r="BQ241" s="419"/>
      <c r="BR241" s="419"/>
      <c r="BS241" s="419"/>
      <c r="BT241" s="419"/>
      <c r="BU241" s="419"/>
      <c r="BV241" s="419"/>
      <c r="BW241" s="419"/>
      <c r="BX241" s="419"/>
      <c r="BY241" s="419"/>
      <c r="BZ241" s="419"/>
      <c r="CA241" s="419"/>
      <c r="CB241" s="419"/>
      <c r="CC241" s="419"/>
      <c r="CD241" s="419"/>
      <c r="CE241" s="419"/>
      <c r="CF241" s="419"/>
      <c r="CG241" s="419"/>
      <c r="CH241" s="419"/>
      <c r="CI241" s="419"/>
      <c r="CJ241" s="419"/>
      <c r="CK241" s="419"/>
      <c r="CL241" s="419"/>
      <c r="CM241" s="419"/>
      <c r="CN241" s="419"/>
      <c r="CO241" s="419"/>
      <c r="CP241" s="419"/>
      <c r="CQ241" s="419"/>
      <c r="CR241" s="419"/>
      <c r="CS241" s="419"/>
      <c r="CT241" s="419"/>
      <c r="CU241" s="419"/>
      <c r="CV241" s="419"/>
      <c r="CW241" s="419"/>
      <c r="CX241" s="419"/>
      <c r="CY241" s="419"/>
      <c r="CZ241" s="419"/>
      <c r="DA241" s="419"/>
      <c r="DB241" s="419"/>
      <c r="DC241" s="419"/>
      <c r="DD241" s="419"/>
      <c r="DE241" s="419"/>
      <c r="DF241" s="419"/>
      <c r="DG241" s="419"/>
      <c r="DH241" s="419"/>
      <c r="DI241" s="419"/>
      <c r="DJ241" s="419"/>
      <c r="DK241" s="419"/>
    </row>
    <row r="242" spans="1:115" s="420" customFormat="1" ht="15" hidden="1">
      <c r="A242" s="423"/>
      <c r="B242" s="423"/>
      <c r="C242" s="418"/>
      <c r="D242" s="419"/>
      <c r="E242" s="419"/>
      <c r="F242" s="419"/>
      <c r="G242" s="419"/>
      <c r="H242" s="419"/>
      <c r="I242" s="419"/>
      <c r="J242" s="419"/>
      <c r="K242" s="419"/>
      <c r="L242" s="419"/>
      <c r="M242" s="419"/>
      <c r="N242" s="419"/>
      <c r="O242" s="419"/>
      <c r="P242" s="419"/>
      <c r="Q242" s="419"/>
      <c r="R242" s="419"/>
      <c r="S242" s="419"/>
      <c r="T242" s="419"/>
      <c r="U242" s="419"/>
      <c r="V242" s="419"/>
      <c r="W242" s="419"/>
      <c r="X242" s="419"/>
      <c r="Y242" s="419"/>
      <c r="Z242" s="419"/>
      <c r="AA242" s="419"/>
      <c r="AB242" s="419"/>
      <c r="AC242" s="419"/>
      <c r="AD242" s="419"/>
      <c r="AE242" s="419"/>
      <c r="AF242" s="419"/>
      <c r="AG242" s="419"/>
      <c r="AH242" s="419"/>
      <c r="AI242" s="419"/>
      <c r="AJ242" s="419"/>
      <c r="AK242" s="419"/>
      <c r="AL242" s="419"/>
      <c r="AM242" s="419"/>
      <c r="AN242" s="419"/>
      <c r="AO242" s="419"/>
      <c r="AP242" s="419"/>
      <c r="AQ242" s="419"/>
      <c r="AR242" s="419"/>
      <c r="AS242" s="419"/>
      <c r="AT242" s="419"/>
      <c r="AU242" s="419"/>
      <c r="AV242" s="419"/>
      <c r="AW242" s="419"/>
      <c r="AX242" s="419"/>
      <c r="AY242" s="419"/>
      <c r="AZ242" s="419"/>
      <c r="BA242" s="419"/>
      <c r="BB242" s="419"/>
      <c r="BC242" s="419"/>
      <c r="BD242" s="419"/>
      <c r="BE242" s="419"/>
      <c r="BF242" s="419"/>
      <c r="BG242" s="419"/>
      <c r="BH242" s="419"/>
      <c r="BI242" s="419"/>
      <c r="BJ242" s="419"/>
      <c r="BK242" s="419"/>
      <c r="BL242" s="419"/>
      <c r="BM242" s="419"/>
      <c r="BN242" s="419"/>
      <c r="BO242" s="419"/>
      <c r="BP242" s="419"/>
      <c r="BQ242" s="419"/>
      <c r="BR242" s="419"/>
      <c r="BS242" s="419"/>
      <c r="BT242" s="419"/>
      <c r="BU242" s="419"/>
      <c r="BV242" s="419"/>
      <c r="BW242" s="419"/>
      <c r="BX242" s="419"/>
      <c r="BY242" s="419"/>
      <c r="BZ242" s="419"/>
      <c r="CA242" s="419"/>
      <c r="CB242" s="419"/>
      <c r="CC242" s="419"/>
      <c r="CD242" s="419"/>
      <c r="CE242" s="419"/>
      <c r="CF242" s="419"/>
      <c r="CG242" s="419"/>
      <c r="CH242" s="419"/>
      <c r="CI242" s="419"/>
      <c r="CJ242" s="419"/>
      <c r="CK242" s="419"/>
      <c r="CL242" s="419"/>
      <c r="CM242" s="419"/>
      <c r="CN242" s="419"/>
      <c r="CO242" s="419"/>
      <c r="CP242" s="419"/>
      <c r="CQ242" s="419"/>
      <c r="CR242" s="419"/>
      <c r="CS242" s="419"/>
      <c r="CT242" s="419"/>
      <c r="CU242" s="419"/>
      <c r="CV242" s="419"/>
      <c r="CW242" s="419"/>
      <c r="CX242" s="419"/>
      <c r="CY242" s="419"/>
      <c r="CZ242" s="419"/>
      <c r="DA242" s="419"/>
      <c r="DB242" s="419"/>
      <c r="DC242" s="419"/>
      <c r="DD242" s="419"/>
      <c r="DE242" s="419"/>
      <c r="DF242" s="419"/>
      <c r="DG242" s="419"/>
      <c r="DH242" s="419"/>
      <c r="DI242" s="419"/>
      <c r="DJ242" s="419"/>
      <c r="DK242" s="419"/>
    </row>
    <row r="243" spans="1:115" s="420" customFormat="1" ht="15" hidden="1">
      <c r="A243" s="423"/>
      <c r="B243" s="423"/>
      <c r="C243" s="418"/>
      <c r="D243" s="419"/>
      <c r="E243" s="419"/>
      <c r="F243" s="419"/>
      <c r="G243" s="419"/>
      <c r="H243" s="419"/>
      <c r="I243" s="419"/>
      <c r="J243" s="419"/>
      <c r="K243" s="419"/>
      <c r="L243" s="419"/>
      <c r="M243" s="419"/>
      <c r="N243" s="419"/>
      <c r="O243" s="419"/>
      <c r="P243" s="419"/>
      <c r="Q243" s="419"/>
      <c r="R243" s="419"/>
      <c r="S243" s="419"/>
      <c r="T243" s="419"/>
      <c r="U243" s="419"/>
      <c r="V243" s="419"/>
      <c r="W243" s="419"/>
      <c r="X243" s="419"/>
      <c r="Y243" s="419"/>
      <c r="Z243" s="419"/>
      <c r="AA243" s="419"/>
      <c r="AB243" s="419"/>
      <c r="AC243" s="419"/>
      <c r="AD243" s="419"/>
      <c r="AE243" s="419"/>
      <c r="AF243" s="419"/>
      <c r="AG243" s="419"/>
      <c r="AH243" s="419"/>
      <c r="AI243" s="419"/>
      <c r="AJ243" s="419"/>
      <c r="AK243" s="419"/>
      <c r="AL243" s="419"/>
      <c r="AM243" s="419"/>
      <c r="AN243" s="419"/>
      <c r="AO243" s="419"/>
      <c r="AP243" s="419"/>
      <c r="AQ243" s="419"/>
      <c r="AR243" s="419"/>
      <c r="AS243" s="419"/>
      <c r="AT243" s="419"/>
      <c r="AU243" s="419"/>
      <c r="AV243" s="419"/>
      <c r="AW243" s="419"/>
      <c r="AX243" s="419"/>
      <c r="AY243" s="419"/>
      <c r="AZ243" s="419"/>
      <c r="BA243" s="419"/>
      <c r="BB243" s="419"/>
      <c r="BC243" s="419"/>
      <c r="BD243" s="419"/>
      <c r="BE243" s="419"/>
      <c r="BF243" s="419"/>
      <c r="BG243" s="419"/>
      <c r="BH243" s="419"/>
      <c r="BI243" s="419"/>
      <c r="BJ243" s="419"/>
      <c r="BK243" s="419"/>
      <c r="BL243" s="419"/>
      <c r="BM243" s="419"/>
      <c r="BN243" s="419"/>
      <c r="BO243" s="419"/>
      <c r="BP243" s="419"/>
      <c r="BQ243" s="419"/>
      <c r="BR243" s="419"/>
      <c r="BS243" s="419"/>
      <c r="BT243" s="419"/>
      <c r="BU243" s="419"/>
      <c r="BV243" s="419"/>
      <c r="BW243" s="419"/>
      <c r="BX243" s="419"/>
      <c r="BY243" s="419"/>
      <c r="BZ243" s="419"/>
      <c r="CA243" s="419"/>
      <c r="CB243" s="419"/>
      <c r="CC243" s="419"/>
      <c r="CD243" s="419"/>
      <c r="CE243" s="419"/>
      <c r="CF243" s="419"/>
      <c r="CG243" s="419"/>
      <c r="CH243" s="419"/>
      <c r="CI243" s="419"/>
      <c r="CJ243" s="419"/>
      <c r="CK243" s="419"/>
      <c r="CL243" s="419"/>
      <c r="CM243" s="419"/>
      <c r="CN243" s="419"/>
      <c r="CO243" s="419"/>
      <c r="CP243" s="419"/>
      <c r="CQ243" s="419"/>
      <c r="CR243" s="419"/>
      <c r="CS243" s="419"/>
      <c r="CT243" s="419"/>
      <c r="CU243" s="419"/>
      <c r="CV243" s="419"/>
      <c r="CW243" s="419"/>
      <c r="CX243" s="419"/>
      <c r="CY243" s="419"/>
      <c r="CZ243" s="419"/>
      <c r="DA243" s="419"/>
      <c r="DB243" s="419"/>
      <c r="DC243" s="419"/>
      <c r="DD243" s="419"/>
      <c r="DE243" s="419"/>
      <c r="DF243" s="419"/>
      <c r="DG243" s="419"/>
      <c r="DH243" s="419"/>
      <c r="DI243" s="419"/>
      <c r="DJ243" s="419"/>
      <c r="DK243" s="419"/>
    </row>
    <row r="244" spans="1:115" s="420" customFormat="1" ht="15" hidden="1">
      <c r="A244" s="423"/>
      <c r="B244" s="423"/>
      <c r="C244" s="418"/>
      <c r="D244" s="419"/>
      <c r="E244" s="419"/>
      <c r="F244" s="419"/>
      <c r="G244" s="419"/>
      <c r="H244" s="419"/>
      <c r="I244" s="419"/>
      <c r="J244" s="419"/>
      <c r="K244" s="419"/>
      <c r="L244" s="419"/>
      <c r="M244" s="419"/>
      <c r="N244" s="419"/>
      <c r="O244" s="419"/>
      <c r="P244" s="419"/>
      <c r="Q244" s="419"/>
      <c r="R244" s="419"/>
      <c r="S244" s="419"/>
      <c r="T244" s="419"/>
      <c r="U244" s="419"/>
      <c r="V244" s="419"/>
      <c r="W244" s="419"/>
      <c r="X244" s="419"/>
      <c r="Y244" s="419"/>
      <c r="Z244" s="419"/>
      <c r="AA244" s="419"/>
      <c r="AB244" s="419"/>
      <c r="AC244" s="419"/>
      <c r="AD244" s="419"/>
      <c r="AE244" s="419"/>
      <c r="AF244" s="419"/>
      <c r="AG244" s="419"/>
      <c r="AH244" s="419"/>
      <c r="AI244" s="419"/>
      <c r="AJ244" s="419"/>
      <c r="AK244" s="419"/>
      <c r="AL244" s="419"/>
      <c r="AM244" s="419"/>
      <c r="AN244" s="419"/>
      <c r="AO244" s="419"/>
      <c r="AP244" s="419"/>
      <c r="AQ244" s="419"/>
      <c r="AR244" s="419"/>
      <c r="AS244" s="419"/>
      <c r="AT244" s="419"/>
      <c r="AU244" s="419"/>
      <c r="AV244" s="419"/>
      <c r="AW244" s="419"/>
      <c r="AX244" s="419"/>
      <c r="AY244" s="419"/>
      <c r="AZ244" s="419"/>
      <c r="BA244" s="419"/>
      <c r="BB244" s="419"/>
      <c r="BC244" s="419"/>
      <c r="BD244" s="419"/>
      <c r="BE244" s="419"/>
      <c r="BF244" s="419"/>
      <c r="BG244" s="419"/>
      <c r="BH244" s="419"/>
      <c r="BI244" s="419"/>
      <c r="BJ244" s="419"/>
      <c r="BK244" s="419"/>
      <c r="BL244" s="419"/>
      <c r="BM244" s="419"/>
      <c r="BN244" s="419"/>
      <c r="BO244" s="419"/>
      <c r="BP244" s="419"/>
      <c r="BQ244" s="419"/>
      <c r="BR244" s="419"/>
      <c r="BS244" s="419"/>
      <c r="BT244" s="419"/>
      <c r="BU244" s="419"/>
      <c r="BV244" s="419"/>
      <c r="BW244" s="419"/>
      <c r="BX244" s="419"/>
      <c r="BY244" s="419"/>
      <c r="BZ244" s="419"/>
      <c r="CA244" s="419"/>
      <c r="CB244" s="419"/>
      <c r="CC244" s="419"/>
      <c r="CD244" s="419"/>
      <c r="CE244" s="419"/>
      <c r="CF244" s="419"/>
      <c r="CG244" s="419"/>
      <c r="CH244" s="419"/>
      <c r="CI244" s="419"/>
      <c r="CJ244" s="419"/>
      <c r="CK244" s="419"/>
      <c r="CL244" s="419"/>
      <c r="CM244" s="419"/>
      <c r="CN244" s="419"/>
      <c r="CO244" s="419"/>
      <c r="CP244" s="419"/>
      <c r="CQ244" s="419"/>
      <c r="CR244" s="419"/>
      <c r="CS244" s="419"/>
      <c r="CT244" s="419"/>
      <c r="CU244" s="419"/>
      <c r="CV244" s="419"/>
      <c r="CW244" s="419"/>
      <c r="CX244" s="419"/>
      <c r="CY244" s="419"/>
      <c r="CZ244" s="419"/>
      <c r="DA244" s="419"/>
      <c r="DB244" s="419"/>
      <c r="DC244" s="419"/>
      <c r="DD244" s="419"/>
      <c r="DE244" s="419"/>
      <c r="DF244" s="419"/>
      <c r="DG244" s="419"/>
      <c r="DH244" s="419"/>
      <c r="DI244" s="419"/>
      <c r="DJ244" s="419"/>
      <c r="DK244" s="419"/>
    </row>
    <row r="245" spans="1:115" s="420" customFormat="1" ht="15" hidden="1">
      <c r="A245" s="423"/>
      <c r="B245" s="423"/>
      <c r="C245" s="418"/>
      <c r="D245" s="419"/>
      <c r="E245" s="419"/>
      <c r="F245" s="419"/>
      <c r="G245" s="419"/>
      <c r="H245" s="419"/>
      <c r="I245" s="419"/>
      <c r="J245" s="419"/>
      <c r="K245" s="419"/>
      <c r="L245" s="419"/>
      <c r="M245" s="419"/>
      <c r="N245" s="419"/>
      <c r="O245" s="419"/>
      <c r="P245" s="419"/>
      <c r="Q245" s="419"/>
      <c r="R245" s="419"/>
      <c r="S245" s="419"/>
      <c r="T245" s="419"/>
      <c r="U245" s="419"/>
      <c r="V245" s="419"/>
      <c r="W245" s="419"/>
      <c r="X245" s="419"/>
      <c r="Y245" s="419"/>
      <c r="Z245" s="419"/>
      <c r="AA245" s="419"/>
      <c r="AB245" s="419"/>
      <c r="AC245" s="419"/>
      <c r="AD245" s="419"/>
      <c r="AE245" s="419"/>
      <c r="AF245" s="419"/>
      <c r="AG245" s="419"/>
      <c r="AH245" s="419"/>
      <c r="AI245" s="419"/>
      <c r="AJ245" s="419"/>
      <c r="AK245" s="419"/>
      <c r="AL245" s="419"/>
      <c r="AM245" s="419"/>
      <c r="AN245" s="419"/>
      <c r="AO245" s="419"/>
      <c r="AP245" s="419"/>
      <c r="AQ245" s="419"/>
      <c r="AR245" s="419"/>
      <c r="AS245" s="419"/>
      <c r="AT245" s="419"/>
      <c r="AU245" s="419"/>
      <c r="AV245" s="419"/>
      <c r="AW245" s="419"/>
      <c r="AX245" s="419"/>
      <c r="AY245" s="419"/>
      <c r="AZ245" s="419"/>
      <c r="BA245" s="419"/>
      <c r="BB245" s="419"/>
      <c r="BC245" s="419"/>
      <c r="BD245" s="419"/>
      <c r="BE245" s="419"/>
      <c r="BF245" s="419"/>
      <c r="BG245" s="419"/>
      <c r="BH245" s="419"/>
      <c r="BI245" s="419"/>
      <c r="BJ245" s="419"/>
      <c r="BK245" s="419"/>
      <c r="BL245" s="419"/>
      <c r="BM245" s="419"/>
      <c r="BN245" s="419"/>
      <c r="BO245" s="419"/>
      <c r="BP245" s="419"/>
      <c r="BQ245" s="419"/>
      <c r="BR245" s="419"/>
      <c r="BS245" s="419"/>
      <c r="BT245" s="419"/>
      <c r="BU245" s="419"/>
      <c r="BV245" s="419"/>
      <c r="BW245" s="419"/>
      <c r="BX245" s="419"/>
      <c r="BY245" s="419"/>
      <c r="BZ245" s="419"/>
      <c r="CA245" s="419"/>
      <c r="CB245" s="419"/>
      <c r="CC245" s="419"/>
      <c r="CD245" s="419"/>
      <c r="CE245" s="419"/>
      <c r="CF245" s="419"/>
      <c r="CG245" s="419"/>
      <c r="CH245" s="419"/>
      <c r="CI245" s="419"/>
      <c r="CJ245" s="419"/>
      <c r="CK245" s="419"/>
      <c r="CL245" s="419"/>
      <c r="CM245" s="419"/>
      <c r="CN245" s="419"/>
      <c r="CO245" s="419"/>
      <c r="CP245" s="419"/>
      <c r="CQ245" s="419"/>
      <c r="CR245" s="419"/>
      <c r="CS245" s="419"/>
      <c r="CT245" s="419"/>
      <c r="CU245" s="419"/>
      <c r="CV245" s="419"/>
      <c r="CW245" s="419"/>
      <c r="CX245" s="419"/>
      <c r="CY245" s="419"/>
      <c r="CZ245" s="419"/>
      <c r="DA245" s="419"/>
      <c r="DB245" s="419"/>
      <c r="DC245" s="419"/>
      <c r="DD245" s="419"/>
      <c r="DE245" s="419"/>
      <c r="DF245" s="419"/>
      <c r="DG245" s="419"/>
      <c r="DH245" s="419"/>
      <c r="DI245" s="419"/>
      <c r="DJ245" s="419"/>
      <c r="DK245" s="419"/>
    </row>
    <row r="246" spans="1:115" s="420" customFormat="1" ht="15" hidden="1">
      <c r="A246" s="423"/>
      <c r="B246" s="423"/>
      <c r="C246" s="418"/>
      <c r="D246" s="419"/>
      <c r="E246" s="419"/>
      <c r="F246" s="419"/>
      <c r="G246" s="419"/>
      <c r="H246" s="419"/>
      <c r="I246" s="419"/>
      <c r="J246" s="419"/>
      <c r="K246" s="419"/>
      <c r="L246" s="419"/>
      <c r="M246" s="419"/>
      <c r="N246" s="419"/>
      <c r="O246" s="419"/>
      <c r="P246" s="419"/>
      <c r="Q246" s="419"/>
      <c r="R246" s="419"/>
      <c r="S246" s="419"/>
      <c r="T246" s="419"/>
      <c r="U246" s="419"/>
      <c r="V246" s="419"/>
      <c r="W246" s="419"/>
      <c r="X246" s="419"/>
      <c r="Y246" s="419"/>
      <c r="Z246" s="419"/>
      <c r="AA246" s="419"/>
      <c r="AB246" s="419"/>
      <c r="AC246" s="419"/>
      <c r="AD246" s="419"/>
      <c r="AE246" s="419"/>
      <c r="AF246" s="419"/>
      <c r="AG246" s="419"/>
      <c r="AH246" s="419"/>
      <c r="AI246" s="419"/>
      <c r="AJ246" s="419"/>
      <c r="AK246" s="419"/>
      <c r="AL246" s="419"/>
      <c r="AM246" s="419"/>
      <c r="AN246" s="419"/>
      <c r="AO246" s="419"/>
      <c r="AP246" s="419"/>
      <c r="AQ246" s="419"/>
      <c r="AR246" s="419"/>
      <c r="AS246" s="419"/>
      <c r="AT246" s="419"/>
      <c r="AU246" s="419"/>
      <c r="AV246" s="419"/>
      <c r="AW246" s="419"/>
      <c r="AX246" s="419"/>
      <c r="AY246" s="419"/>
      <c r="AZ246" s="419"/>
      <c r="BA246" s="419"/>
      <c r="BB246" s="419"/>
      <c r="BC246" s="419"/>
      <c r="BD246" s="419"/>
      <c r="BE246" s="419"/>
      <c r="BF246" s="419"/>
      <c r="BG246" s="419"/>
      <c r="BH246" s="419"/>
      <c r="BI246" s="419"/>
      <c r="BJ246" s="419"/>
      <c r="BK246" s="419"/>
      <c r="BL246" s="419"/>
      <c r="BM246" s="419"/>
      <c r="BN246" s="419"/>
      <c r="BO246" s="419"/>
      <c r="BP246" s="419"/>
      <c r="BQ246" s="419"/>
      <c r="BR246" s="419"/>
      <c r="BS246" s="419"/>
      <c r="BT246" s="419"/>
      <c r="BU246" s="419"/>
      <c r="BV246" s="419"/>
      <c r="BW246" s="419"/>
      <c r="BX246" s="419"/>
      <c r="BY246" s="419"/>
      <c r="BZ246" s="419"/>
      <c r="CA246" s="419"/>
      <c r="CB246" s="419"/>
      <c r="CC246" s="419"/>
      <c r="CD246" s="419"/>
      <c r="CE246" s="419"/>
      <c r="CF246" s="419"/>
      <c r="CG246" s="419"/>
      <c r="CH246" s="419"/>
      <c r="CI246" s="419"/>
      <c r="CJ246" s="419"/>
      <c r="CK246" s="419"/>
      <c r="CL246" s="419"/>
      <c r="CM246" s="419"/>
      <c r="CN246" s="419"/>
      <c r="CO246" s="419"/>
      <c r="CP246" s="419"/>
      <c r="CQ246" s="419"/>
      <c r="CR246" s="419"/>
      <c r="CS246" s="419"/>
      <c r="CT246" s="419"/>
      <c r="CU246" s="419"/>
      <c r="CV246" s="419"/>
      <c r="CW246" s="419"/>
      <c r="CX246" s="419"/>
      <c r="CY246" s="419"/>
      <c r="CZ246" s="419"/>
      <c r="DA246" s="419"/>
      <c r="DB246" s="419"/>
      <c r="DC246" s="419"/>
      <c r="DD246" s="419"/>
      <c r="DE246" s="419"/>
      <c r="DF246" s="419"/>
      <c r="DG246" s="419"/>
      <c r="DH246" s="419"/>
      <c r="DI246" s="419"/>
      <c r="DJ246" s="419"/>
      <c r="DK246" s="419"/>
    </row>
    <row r="247" spans="1:115" s="420" customFormat="1" ht="15" hidden="1">
      <c r="A247" s="423"/>
      <c r="B247" s="423"/>
      <c r="C247" s="418"/>
      <c r="D247" s="419"/>
      <c r="E247" s="419"/>
      <c r="F247" s="419"/>
      <c r="G247" s="419"/>
      <c r="H247" s="419"/>
      <c r="I247" s="419"/>
      <c r="J247" s="419"/>
      <c r="K247" s="419"/>
      <c r="L247" s="419"/>
      <c r="M247" s="419"/>
      <c r="N247" s="419"/>
      <c r="O247" s="419"/>
      <c r="P247" s="419"/>
      <c r="Q247" s="419"/>
      <c r="R247" s="419"/>
      <c r="S247" s="419"/>
      <c r="T247" s="419"/>
      <c r="U247" s="419"/>
      <c r="V247" s="419"/>
      <c r="W247" s="419"/>
      <c r="X247" s="419"/>
      <c r="Y247" s="419"/>
      <c r="Z247" s="419"/>
      <c r="AA247" s="419"/>
      <c r="AB247" s="419"/>
      <c r="AC247" s="419"/>
      <c r="AD247" s="419"/>
      <c r="AE247" s="419"/>
      <c r="AF247" s="419"/>
      <c r="AG247" s="419"/>
      <c r="AH247" s="419"/>
      <c r="AI247" s="419"/>
      <c r="AJ247" s="419"/>
      <c r="AK247" s="419"/>
      <c r="AL247" s="419"/>
      <c r="AM247" s="419"/>
      <c r="AN247" s="419"/>
      <c r="AO247" s="419"/>
      <c r="AP247" s="419"/>
      <c r="AQ247" s="419"/>
      <c r="AR247" s="419"/>
      <c r="AS247" s="419"/>
      <c r="AT247" s="419"/>
      <c r="AU247" s="419"/>
      <c r="AV247" s="419"/>
      <c r="AW247" s="419"/>
      <c r="AX247" s="419"/>
      <c r="AY247" s="419"/>
      <c r="AZ247" s="419"/>
      <c r="BA247" s="419"/>
      <c r="BB247" s="419"/>
      <c r="BC247" s="419"/>
      <c r="BD247" s="419"/>
      <c r="BE247" s="419"/>
      <c r="BF247" s="419"/>
      <c r="BG247" s="419"/>
      <c r="BH247" s="419"/>
      <c r="BI247" s="419"/>
      <c r="BJ247" s="419"/>
      <c r="BK247" s="419"/>
      <c r="BL247" s="419"/>
      <c r="BM247" s="419"/>
      <c r="BN247" s="419"/>
      <c r="BO247" s="419"/>
      <c r="BP247" s="419"/>
      <c r="BQ247" s="419"/>
      <c r="BR247" s="419"/>
      <c r="BS247" s="419"/>
      <c r="BT247" s="419"/>
      <c r="BU247" s="419"/>
      <c r="BV247" s="419"/>
      <c r="BW247" s="419"/>
      <c r="BX247" s="419"/>
      <c r="BY247" s="419"/>
      <c r="BZ247" s="419"/>
      <c r="CA247" s="419"/>
      <c r="CB247" s="419"/>
      <c r="CC247" s="419"/>
      <c r="CD247" s="419"/>
      <c r="CE247" s="419"/>
      <c r="CF247" s="419"/>
      <c r="CG247" s="419"/>
      <c r="CH247" s="419"/>
      <c r="CI247" s="419"/>
      <c r="CJ247" s="419"/>
      <c r="CK247" s="419"/>
      <c r="CL247" s="419"/>
      <c r="CM247" s="419"/>
      <c r="CN247" s="419"/>
      <c r="CO247" s="419"/>
      <c r="CP247" s="419"/>
      <c r="CQ247" s="419"/>
      <c r="CR247" s="419"/>
      <c r="CS247" s="419"/>
      <c r="CT247" s="419"/>
      <c r="CU247" s="419"/>
      <c r="CV247" s="419"/>
      <c r="CW247" s="419"/>
      <c r="CX247" s="419"/>
      <c r="CY247" s="419"/>
      <c r="CZ247" s="419"/>
      <c r="DA247" s="419"/>
      <c r="DB247" s="419"/>
      <c r="DC247" s="419"/>
      <c r="DD247" s="419"/>
      <c r="DE247" s="419"/>
      <c r="DF247" s="419"/>
      <c r="DG247" s="419"/>
      <c r="DH247" s="419"/>
      <c r="DI247" s="419"/>
      <c r="DJ247" s="419"/>
      <c r="DK247" s="419"/>
    </row>
    <row r="248" spans="1:115" s="420" customFormat="1" ht="15" hidden="1">
      <c r="A248" s="423"/>
      <c r="B248" s="423"/>
      <c r="C248" s="418"/>
      <c r="D248" s="419"/>
      <c r="E248" s="419"/>
      <c r="F248" s="419"/>
      <c r="G248" s="419"/>
      <c r="H248" s="419"/>
      <c r="I248" s="419"/>
      <c r="J248" s="419"/>
      <c r="K248" s="419"/>
      <c r="L248" s="419"/>
      <c r="M248" s="419"/>
      <c r="N248" s="419"/>
      <c r="O248" s="419"/>
      <c r="P248" s="419"/>
      <c r="Q248" s="419"/>
      <c r="R248" s="419"/>
      <c r="S248" s="419"/>
      <c r="T248" s="419"/>
      <c r="U248" s="419"/>
      <c r="V248" s="419"/>
      <c r="W248" s="419"/>
      <c r="X248" s="419"/>
      <c r="Y248" s="419"/>
      <c r="Z248" s="419"/>
      <c r="AA248" s="419"/>
      <c r="AB248" s="419"/>
      <c r="AC248" s="419"/>
      <c r="AD248" s="419"/>
      <c r="AE248" s="419"/>
      <c r="AF248" s="419"/>
      <c r="AG248" s="419"/>
      <c r="AH248" s="419"/>
      <c r="AI248" s="419"/>
      <c r="AJ248" s="419"/>
      <c r="AK248" s="419"/>
      <c r="AL248" s="419"/>
      <c r="AM248" s="419"/>
      <c r="AN248" s="419"/>
      <c r="AO248" s="419"/>
      <c r="AP248" s="419"/>
      <c r="AQ248" s="419"/>
      <c r="AR248" s="419"/>
      <c r="AS248" s="419"/>
      <c r="AT248" s="419"/>
      <c r="AU248" s="419"/>
      <c r="AV248" s="419"/>
      <c r="AW248" s="419"/>
      <c r="AX248" s="419"/>
      <c r="AY248" s="419"/>
      <c r="AZ248" s="419"/>
      <c r="BA248" s="419"/>
      <c r="BB248" s="419"/>
      <c r="BC248" s="419"/>
      <c r="BD248" s="419"/>
      <c r="BE248" s="419"/>
      <c r="BF248" s="419"/>
      <c r="BG248" s="419"/>
      <c r="BH248" s="419"/>
      <c r="BI248" s="419"/>
      <c r="BJ248" s="419"/>
      <c r="BK248" s="419"/>
      <c r="BL248" s="419"/>
      <c r="BM248" s="419"/>
      <c r="BN248" s="419"/>
      <c r="BO248" s="419"/>
      <c r="BP248" s="419"/>
      <c r="BQ248" s="419"/>
      <c r="BR248" s="419"/>
      <c r="BS248" s="419"/>
      <c r="BT248" s="419"/>
      <c r="BU248" s="419"/>
      <c r="BV248" s="419"/>
      <c r="BW248" s="419"/>
      <c r="BX248" s="419"/>
      <c r="BY248" s="419"/>
      <c r="BZ248" s="419"/>
      <c r="CA248" s="419"/>
      <c r="CB248" s="419"/>
      <c r="CC248" s="419"/>
      <c r="CD248" s="419"/>
      <c r="CE248" s="419"/>
      <c r="CF248" s="419"/>
      <c r="CG248" s="419"/>
      <c r="CH248" s="419"/>
      <c r="CI248" s="419"/>
      <c r="CJ248" s="419"/>
      <c r="CK248" s="419"/>
      <c r="CL248" s="419"/>
      <c r="CM248" s="419"/>
      <c r="CN248" s="419"/>
      <c r="CO248" s="419"/>
      <c r="CP248" s="419"/>
      <c r="CQ248" s="419"/>
      <c r="CR248" s="419"/>
      <c r="CS248" s="419"/>
      <c r="CT248" s="419"/>
      <c r="CU248" s="419"/>
      <c r="CV248" s="419"/>
      <c r="CW248" s="419"/>
      <c r="CX248" s="419"/>
      <c r="CY248" s="419"/>
      <c r="CZ248" s="419"/>
      <c r="DA248" s="419"/>
      <c r="DB248" s="419"/>
      <c r="DC248" s="419"/>
      <c r="DD248" s="419"/>
      <c r="DE248" s="419"/>
      <c r="DF248" s="419"/>
      <c r="DG248" s="419"/>
      <c r="DH248" s="419"/>
      <c r="DI248" s="419"/>
      <c r="DJ248" s="419"/>
      <c r="DK248" s="419"/>
    </row>
    <row r="249" spans="1:115" s="420" customFormat="1" ht="15" hidden="1">
      <c r="A249" s="423"/>
      <c r="B249" s="423"/>
      <c r="C249" s="418"/>
      <c r="D249" s="419"/>
      <c r="E249" s="419"/>
      <c r="F249" s="419"/>
      <c r="G249" s="419"/>
      <c r="H249" s="419"/>
      <c r="I249" s="419"/>
      <c r="J249" s="419"/>
      <c r="K249" s="419"/>
      <c r="L249" s="419"/>
      <c r="M249" s="419"/>
      <c r="N249" s="419"/>
      <c r="O249" s="419"/>
      <c r="P249" s="419"/>
      <c r="Q249" s="419"/>
      <c r="R249" s="419"/>
      <c r="S249" s="419"/>
      <c r="T249" s="419"/>
      <c r="U249" s="419"/>
      <c r="V249" s="419"/>
      <c r="W249" s="419"/>
      <c r="X249" s="419"/>
      <c r="Y249" s="419"/>
      <c r="Z249" s="419"/>
      <c r="AA249" s="419"/>
      <c r="AB249" s="419"/>
      <c r="AC249" s="419"/>
      <c r="AD249" s="419"/>
      <c r="AE249" s="419"/>
      <c r="AF249" s="419"/>
      <c r="AG249" s="419"/>
      <c r="AH249" s="419"/>
      <c r="AI249" s="419"/>
      <c r="AJ249" s="419"/>
      <c r="AK249" s="419"/>
      <c r="AL249" s="419"/>
      <c r="AM249" s="419"/>
      <c r="AN249" s="419"/>
      <c r="AO249" s="419"/>
      <c r="AP249" s="419"/>
      <c r="AQ249" s="419"/>
      <c r="AR249" s="419"/>
      <c r="AS249" s="419"/>
      <c r="AT249" s="419"/>
      <c r="AU249" s="419"/>
      <c r="AV249" s="419"/>
      <c r="AW249" s="419"/>
      <c r="AX249" s="419"/>
      <c r="AY249" s="419"/>
      <c r="AZ249" s="419"/>
      <c r="BA249" s="419"/>
      <c r="BB249" s="419"/>
      <c r="BC249" s="419"/>
      <c r="BD249" s="419"/>
      <c r="BE249" s="419"/>
      <c r="BF249" s="419"/>
      <c r="BG249" s="419"/>
      <c r="BH249" s="419"/>
      <c r="BI249" s="419"/>
      <c r="BJ249" s="419"/>
      <c r="BK249" s="419"/>
      <c r="BL249" s="419"/>
      <c r="BM249" s="419"/>
      <c r="BN249" s="419"/>
      <c r="BO249" s="419"/>
      <c r="BP249" s="419"/>
      <c r="BQ249" s="419"/>
      <c r="BR249" s="419"/>
      <c r="BS249" s="419"/>
      <c r="BT249" s="419"/>
      <c r="BU249" s="419"/>
      <c r="BV249" s="419"/>
      <c r="BW249" s="419"/>
      <c r="BX249" s="419"/>
      <c r="BY249" s="419"/>
      <c r="BZ249" s="419"/>
      <c r="CA249" s="419"/>
      <c r="CB249" s="419"/>
      <c r="CC249" s="419"/>
      <c r="CD249" s="419"/>
      <c r="CE249" s="419"/>
      <c r="CF249" s="419"/>
      <c r="CG249" s="419"/>
      <c r="CH249" s="419"/>
      <c r="CI249" s="419"/>
      <c r="CJ249" s="419"/>
      <c r="CK249" s="419"/>
      <c r="CL249" s="419"/>
      <c r="CM249" s="419"/>
      <c r="CN249" s="419"/>
      <c r="CO249" s="419"/>
      <c r="CP249" s="419"/>
      <c r="CQ249" s="419"/>
      <c r="CR249" s="419"/>
      <c r="CS249" s="419"/>
      <c r="CT249" s="419"/>
      <c r="CU249" s="419"/>
      <c r="CV249" s="419"/>
      <c r="CW249" s="419"/>
      <c r="CX249" s="419"/>
      <c r="CY249" s="419"/>
      <c r="CZ249" s="419"/>
      <c r="DA249" s="419"/>
      <c r="DB249" s="419"/>
      <c r="DC249" s="419"/>
      <c r="DD249" s="419"/>
      <c r="DE249" s="419"/>
      <c r="DF249" s="419"/>
      <c r="DG249" s="419"/>
      <c r="DH249" s="419"/>
      <c r="DI249" s="419"/>
      <c r="DJ249" s="419"/>
      <c r="DK249" s="419"/>
    </row>
    <row r="250" spans="1:115" s="420" customFormat="1" ht="15" hidden="1">
      <c r="A250" s="423"/>
      <c r="B250" s="423"/>
      <c r="C250" s="418"/>
      <c r="D250" s="419"/>
      <c r="E250" s="419"/>
      <c r="F250" s="419"/>
      <c r="G250" s="419"/>
      <c r="H250" s="419"/>
      <c r="I250" s="419"/>
      <c r="J250" s="419"/>
      <c r="K250" s="419"/>
      <c r="L250" s="419"/>
      <c r="M250" s="419"/>
      <c r="N250" s="419"/>
      <c r="O250" s="419"/>
      <c r="P250" s="419"/>
      <c r="Q250" s="419"/>
      <c r="R250" s="419"/>
      <c r="S250" s="419"/>
      <c r="T250" s="419"/>
      <c r="U250" s="419"/>
      <c r="V250" s="419"/>
      <c r="W250" s="419"/>
      <c r="X250" s="419"/>
      <c r="Y250" s="419"/>
      <c r="Z250" s="419"/>
      <c r="AA250" s="419"/>
      <c r="AB250" s="419"/>
      <c r="AC250" s="419"/>
      <c r="AD250" s="419"/>
      <c r="AE250" s="419"/>
      <c r="AF250" s="419"/>
      <c r="AG250" s="419"/>
      <c r="AH250" s="419"/>
      <c r="AI250" s="419"/>
      <c r="AJ250" s="419"/>
      <c r="AK250" s="419"/>
      <c r="AL250" s="419"/>
      <c r="AM250" s="419"/>
      <c r="AN250" s="419"/>
      <c r="AO250" s="419"/>
      <c r="AP250" s="419"/>
      <c r="AQ250" s="419"/>
      <c r="AR250" s="419"/>
      <c r="AS250" s="419"/>
      <c r="AT250" s="419"/>
      <c r="AU250" s="419"/>
      <c r="AV250" s="419"/>
      <c r="AW250" s="419"/>
      <c r="AX250" s="419"/>
      <c r="AY250" s="419"/>
      <c r="AZ250" s="419"/>
      <c r="BA250" s="419"/>
      <c r="BB250" s="419"/>
      <c r="BC250" s="419"/>
      <c r="BD250" s="419"/>
      <c r="BE250" s="419"/>
      <c r="BF250" s="419"/>
      <c r="BG250" s="419"/>
      <c r="BH250" s="419"/>
      <c r="BI250" s="419"/>
      <c r="BJ250" s="419"/>
      <c r="BK250" s="419"/>
      <c r="BL250" s="419"/>
      <c r="BM250" s="419"/>
      <c r="BN250" s="419"/>
      <c r="BO250" s="419"/>
      <c r="BP250" s="419"/>
      <c r="BQ250" s="419"/>
      <c r="BR250" s="419"/>
      <c r="BS250" s="419"/>
      <c r="BT250" s="419"/>
      <c r="BU250" s="419"/>
      <c r="BV250" s="419"/>
      <c r="BW250" s="419"/>
      <c r="BX250" s="419"/>
      <c r="BY250" s="419"/>
      <c r="BZ250" s="419"/>
      <c r="CA250" s="419"/>
      <c r="CB250" s="419"/>
      <c r="CC250" s="419"/>
      <c r="CD250" s="419"/>
      <c r="CE250" s="419"/>
      <c r="CF250" s="419"/>
      <c r="CG250" s="419"/>
      <c r="CH250" s="419"/>
      <c r="CI250" s="419"/>
      <c r="CJ250" s="419"/>
      <c r="CK250" s="419"/>
      <c r="CL250" s="419"/>
      <c r="CM250" s="419"/>
      <c r="CN250" s="419"/>
      <c r="CO250" s="419"/>
      <c r="CP250" s="419"/>
      <c r="CQ250" s="419"/>
      <c r="CR250" s="419"/>
      <c r="CS250" s="419"/>
      <c r="CT250" s="419"/>
      <c r="CU250" s="419"/>
      <c r="CV250" s="419"/>
      <c r="CW250" s="419"/>
      <c r="CX250" s="419"/>
      <c r="CY250" s="419"/>
      <c r="CZ250" s="419"/>
      <c r="DA250" s="419"/>
      <c r="DB250" s="419"/>
      <c r="DC250" s="419"/>
      <c r="DD250" s="419"/>
      <c r="DE250" s="419"/>
      <c r="DF250" s="419"/>
      <c r="DG250" s="419"/>
      <c r="DH250" s="419"/>
      <c r="DI250" s="419"/>
      <c r="DJ250" s="419"/>
      <c r="DK250" s="419"/>
    </row>
    <row r="251" spans="1:115" s="420" customFormat="1" ht="15" hidden="1">
      <c r="A251" s="423"/>
      <c r="B251" s="423"/>
      <c r="C251" s="418"/>
      <c r="D251" s="419"/>
      <c r="E251" s="419"/>
      <c r="F251" s="419"/>
      <c r="G251" s="419"/>
      <c r="H251" s="419"/>
      <c r="I251" s="419"/>
      <c r="J251" s="419"/>
      <c r="K251" s="419"/>
      <c r="L251" s="419"/>
      <c r="M251" s="419"/>
      <c r="N251" s="419"/>
      <c r="O251" s="419"/>
      <c r="P251" s="419"/>
      <c r="Q251" s="419"/>
      <c r="R251" s="419"/>
      <c r="S251" s="419"/>
      <c r="T251" s="419"/>
      <c r="U251" s="419"/>
      <c r="V251" s="419"/>
      <c r="W251" s="419"/>
      <c r="X251" s="419"/>
      <c r="Y251" s="419"/>
      <c r="Z251" s="419"/>
      <c r="AA251" s="419"/>
      <c r="AB251" s="419"/>
      <c r="AC251" s="419"/>
      <c r="AD251" s="419"/>
      <c r="AE251" s="419"/>
      <c r="AF251" s="419"/>
      <c r="AG251" s="419"/>
      <c r="AH251" s="419"/>
      <c r="AI251" s="419"/>
      <c r="AJ251" s="419"/>
      <c r="AK251" s="419"/>
      <c r="AL251" s="419"/>
      <c r="AM251" s="419"/>
      <c r="AN251" s="419"/>
      <c r="AO251" s="419"/>
      <c r="AP251" s="419"/>
      <c r="AQ251" s="419"/>
      <c r="AR251" s="419"/>
      <c r="AS251" s="419"/>
      <c r="AT251" s="419"/>
      <c r="AU251" s="419"/>
      <c r="AV251" s="419"/>
      <c r="AW251" s="419"/>
      <c r="AX251" s="419"/>
      <c r="AY251" s="419"/>
      <c r="AZ251" s="419"/>
      <c r="BA251" s="419"/>
      <c r="BB251" s="419"/>
      <c r="BC251" s="419"/>
      <c r="BD251" s="419"/>
      <c r="BE251" s="419"/>
      <c r="BF251" s="419"/>
      <c r="BG251" s="419"/>
      <c r="BH251" s="419"/>
      <c r="BI251" s="419"/>
      <c r="BJ251" s="419"/>
      <c r="BK251" s="419"/>
      <c r="BL251" s="419"/>
      <c r="BM251" s="419"/>
      <c r="BN251" s="419"/>
      <c r="BO251" s="419"/>
      <c r="BP251" s="419"/>
      <c r="BQ251" s="419"/>
      <c r="BR251" s="419"/>
      <c r="BS251" s="419"/>
      <c r="BT251" s="419"/>
      <c r="BU251" s="419"/>
      <c r="BV251" s="419"/>
      <c r="BW251" s="419"/>
      <c r="BX251" s="419"/>
      <c r="BY251" s="419"/>
      <c r="BZ251" s="419"/>
      <c r="CA251" s="419"/>
      <c r="CB251" s="419"/>
      <c r="CC251" s="419"/>
      <c r="CD251" s="419"/>
      <c r="CE251" s="419"/>
      <c r="CF251" s="419"/>
      <c r="CG251" s="419"/>
      <c r="CH251" s="419"/>
      <c r="CI251" s="419"/>
      <c r="CJ251" s="419"/>
      <c r="CK251" s="419"/>
      <c r="CL251" s="419"/>
      <c r="CM251" s="419"/>
      <c r="CN251" s="419"/>
      <c r="CO251" s="419"/>
      <c r="CP251" s="419"/>
      <c r="CQ251" s="419"/>
      <c r="CR251" s="419"/>
      <c r="CS251" s="419"/>
      <c r="CT251" s="419"/>
      <c r="CU251" s="419"/>
      <c r="CV251" s="419"/>
      <c r="CW251" s="419"/>
      <c r="CX251" s="419"/>
      <c r="CY251" s="419"/>
      <c r="CZ251" s="419"/>
      <c r="DA251" s="419"/>
      <c r="DB251" s="419"/>
      <c r="DC251" s="419"/>
      <c r="DD251" s="419"/>
      <c r="DE251" s="419"/>
      <c r="DF251" s="419"/>
      <c r="DG251" s="419"/>
      <c r="DH251" s="419"/>
      <c r="DI251" s="419"/>
      <c r="DJ251" s="419"/>
      <c r="DK251" s="419"/>
    </row>
    <row r="252" spans="1:115" s="420" customFormat="1" ht="15" hidden="1">
      <c r="A252" s="423"/>
      <c r="B252" s="423"/>
      <c r="C252" s="418"/>
      <c r="D252" s="419"/>
      <c r="E252" s="419"/>
      <c r="F252" s="419"/>
      <c r="G252" s="419"/>
      <c r="H252" s="419"/>
      <c r="I252" s="419"/>
      <c r="J252" s="419"/>
      <c r="K252" s="419"/>
      <c r="L252" s="419"/>
      <c r="M252" s="419"/>
      <c r="N252" s="419"/>
      <c r="O252" s="419"/>
      <c r="P252" s="419"/>
      <c r="Q252" s="419"/>
      <c r="R252" s="419"/>
      <c r="S252" s="419"/>
      <c r="T252" s="419"/>
      <c r="U252" s="419"/>
      <c r="V252" s="419"/>
      <c r="W252" s="419"/>
      <c r="X252" s="419"/>
      <c r="Y252" s="419"/>
      <c r="Z252" s="419"/>
      <c r="AA252" s="419"/>
      <c r="AB252" s="419"/>
      <c r="AC252" s="419"/>
      <c r="AD252" s="419"/>
      <c r="AE252" s="419"/>
      <c r="AF252" s="419"/>
      <c r="AG252" s="419"/>
      <c r="AH252" s="419"/>
      <c r="AI252" s="419"/>
      <c r="AJ252" s="419"/>
      <c r="AK252" s="419"/>
      <c r="AL252" s="419"/>
      <c r="AM252" s="419"/>
      <c r="AN252" s="419"/>
      <c r="AO252" s="419"/>
      <c r="AP252" s="419"/>
      <c r="AQ252" s="419"/>
      <c r="AR252" s="419"/>
      <c r="AS252" s="419"/>
      <c r="AT252" s="419"/>
      <c r="AU252" s="419"/>
      <c r="AV252" s="419"/>
      <c r="AW252" s="419"/>
      <c r="AX252" s="419"/>
      <c r="AY252" s="419"/>
      <c r="AZ252" s="419"/>
      <c r="BA252" s="419"/>
      <c r="BB252" s="419"/>
      <c r="BC252" s="419"/>
      <c r="BD252" s="419"/>
      <c r="BE252" s="419"/>
      <c r="BF252" s="419"/>
      <c r="BG252" s="419"/>
      <c r="BH252" s="419"/>
      <c r="BI252" s="419"/>
      <c r="BJ252" s="419"/>
      <c r="BK252" s="419"/>
      <c r="BL252" s="419"/>
      <c r="BM252" s="419"/>
      <c r="BN252" s="419"/>
      <c r="BO252" s="419"/>
      <c r="BP252" s="419"/>
      <c r="BQ252" s="419"/>
      <c r="BR252" s="419"/>
      <c r="BS252" s="419"/>
      <c r="BT252" s="419"/>
      <c r="BU252" s="419"/>
      <c r="BV252" s="419"/>
      <c r="BW252" s="419"/>
      <c r="BX252" s="419"/>
      <c r="BY252" s="419"/>
      <c r="BZ252" s="419"/>
      <c r="CA252" s="419"/>
      <c r="CB252" s="419"/>
      <c r="CC252" s="419"/>
      <c r="CD252" s="419"/>
      <c r="CE252" s="419"/>
      <c r="CF252" s="419"/>
      <c r="CG252" s="419"/>
      <c r="CH252" s="419"/>
      <c r="CI252" s="419"/>
      <c r="CJ252" s="419"/>
      <c r="CK252" s="419"/>
      <c r="CL252" s="419"/>
      <c r="CM252" s="419"/>
      <c r="CN252" s="419"/>
      <c r="CO252" s="419"/>
      <c r="CP252" s="419"/>
      <c r="CQ252" s="419"/>
      <c r="CR252" s="419"/>
      <c r="CS252" s="419"/>
      <c r="CT252" s="419"/>
      <c r="CU252" s="419"/>
      <c r="CV252" s="419"/>
      <c r="CW252" s="419"/>
      <c r="CX252" s="419"/>
      <c r="CY252" s="419"/>
      <c r="CZ252" s="419"/>
      <c r="DA252" s="419"/>
      <c r="DB252" s="419"/>
      <c r="DC252" s="419"/>
      <c r="DD252" s="419"/>
      <c r="DE252" s="419"/>
      <c r="DF252" s="419"/>
      <c r="DG252" s="419"/>
      <c r="DH252" s="419"/>
      <c r="DI252" s="419"/>
      <c r="DJ252" s="419"/>
      <c r="DK252" s="419"/>
    </row>
    <row r="253" spans="1:115" s="420" customFormat="1" ht="15" hidden="1">
      <c r="A253" s="423"/>
      <c r="B253" s="423"/>
      <c r="C253" s="418"/>
      <c r="D253" s="419"/>
      <c r="E253" s="419"/>
      <c r="F253" s="419"/>
      <c r="G253" s="419"/>
      <c r="H253" s="419"/>
      <c r="I253" s="419"/>
      <c r="J253" s="419"/>
      <c r="K253" s="419"/>
      <c r="L253" s="419"/>
      <c r="M253" s="419"/>
      <c r="N253" s="419"/>
      <c r="O253" s="419"/>
      <c r="P253" s="419"/>
      <c r="Q253" s="419"/>
      <c r="R253" s="419"/>
      <c r="S253" s="419"/>
      <c r="T253" s="419"/>
      <c r="U253" s="419"/>
      <c r="V253" s="419"/>
      <c r="W253" s="419"/>
      <c r="X253" s="419"/>
      <c r="Y253" s="419"/>
      <c r="Z253" s="419"/>
      <c r="AA253" s="419"/>
      <c r="AB253" s="419"/>
      <c r="AC253" s="419"/>
      <c r="AD253" s="419"/>
      <c r="AE253" s="419"/>
      <c r="AF253" s="419"/>
      <c r="AG253" s="419"/>
      <c r="AH253" s="419"/>
      <c r="AI253" s="419"/>
      <c r="AJ253" s="419"/>
      <c r="AK253" s="419"/>
      <c r="AL253" s="419"/>
      <c r="AM253" s="419"/>
      <c r="AN253" s="419"/>
      <c r="AO253" s="419"/>
      <c r="AP253" s="419"/>
      <c r="AQ253" s="419"/>
      <c r="AR253" s="419"/>
      <c r="AS253" s="419"/>
      <c r="AT253" s="419"/>
      <c r="AU253" s="419"/>
      <c r="AV253" s="419"/>
      <c r="AW253" s="419"/>
      <c r="AX253" s="419"/>
      <c r="AY253" s="419"/>
      <c r="AZ253" s="419"/>
      <c r="BA253" s="419"/>
      <c r="BB253" s="419"/>
      <c r="BC253" s="419"/>
      <c r="BD253" s="419"/>
      <c r="BE253" s="419"/>
      <c r="BF253" s="419"/>
      <c r="BG253" s="419"/>
      <c r="BH253" s="419"/>
      <c r="BI253" s="419"/>
      <c r="BJ253" s="419"/>
      <c r="BK253" s="419"/>
      <c r="BL253" s="419"/>
      <c r="BM253" s="419"/>
      <c r="BN253" s="419"/>
      <c r="BO253" s="419"/>
      <c r="BP253" s="419"/>
      <c r="BQ253" s="419"/>
      <c r="BR253" s="419"/>
      <c r="BS253" s="419"/>
      <c r="BT253" s="419"/>
      <c r="BU253" s="419"/>
      <c r="BV253" s="419"/>
      <c r="BW253" s="419"/>
      <c r="BX253" s="419"/>
      <c r="BY253" s="419"/>
      <c r="BZ253" s="419"/>
      <c r="CA253" s="419"/>
      <c r="CB253" s="419"/>
      <c r="CC253" s="419"/>
      <c r="CD253" s="419"/>
      <c r="CE253" s="419"/>
      <c r="CF253" s="419"/>
      <c r="CG253" s="419"/>
      <c r="CH253" s="419"/>
      <c r="CI253" s="419"/>
      <c r="CJ253" s="419"/>
      <c r="CK253" s="419"/>
      <c r="CL253" s="419"/>
      <c r="CM253" s="419"/>
      <c r="CN253" s="419"/>
      <c r="CO253" s="419"/>
      <c r="CP253" s="419"/>
      <c r="CQ253" s="419"/>
      <c r="CR253" s="419"/>
      <c r="CS253" s="419"/>
      <c r="CT253" s="419"/>
      <c r="CU253" s="419"/>
      <c r="CV253" s="419"/>
      <c r="CW253" s="419"/>
      <c r="CX253" s="419"/>
      <c r="CY253" s="419"/>
      <c r="CZ253" s="419"/>
      <c r="DA253" s="419"/>
      <c r="DB253" s="419"/>
      <c r="DC253" s="419"/>
      <c r="DD253" s="419"/>
      <c r="DE253" s="419"/>
      <c r="DF253" s="419"/>
      <c r="DG253" s="419"/>
      <c r="DH253" s="419"/>
      <c r="DI253" s="419"/>
      <c r="DJ253" s="419"/>
      <c r="DK253" s="419"/>
    </row>
    <row r="254" spans="1:115" s="420" customFormat="1" ht="15" hidden="1">
      <c r="A254" s="423"/>
      <c r="B254" s="423"/>
      <c r="C254" s="418"/>
      <c r="D254" s="419"/>
      <c r="E254" s="419"/>
      <c r="F254" s="419"/>
      <c r="G254" s="419"/>
      <c r="H254" s="419"/>
      <c r="I254" s="419"/>
      <c r="J254" s="419"/>
      <c r="K254" s="419"/>
      <c r="L254" s="419"/>
      <c r="M254" s="419"/>
      <c r="N254" s="419"/>
      <c r="O254" s="419"/>
      <c r="P254" s="419"/>
      <c r="Q254" s="419"/>
      <c r="R254" s="419"/>
      <c r="S254" s="419"/>
      <c r="T254" s="419"/>
      <c r="U254" s="419"/>
      <c r="V254" s="419"/>
      <c r="W254" s="419"/>
      <c r="X254" s="419"/>
      <c r="Y254" s="419"/>
      <c r="Z254" s="419"/>
      <c r="AA254" s="419"/>
      <c r="AB254" s="419"/>
      <c r="AC254" s="419"/>
      <c r="AD254" s="419"/>
      <c r="AE254" s="419"/>
      <c r="AF254" s="419"/>
      <c r="AG254" s="419"/>
      <c r="AH254" s="419"/>
      <c r="AI254" s="419"/>
      <c r="AJ254" s="419"/>
      <c r="AK254" s="419"/>
      <c r="AL254" s="419"/>
      <c r="AM254" s="419"/>
      <c r="AN254" s="419"/>
      <c r="AO254" s="419"/>
      <c r="AP254" s="419"/>
      <c r="AQ254" s="419"/>
      <c r="AR254" s="419"/>
      <c r="AS254" s="419"/>
      <c r="AT254" s="419"/>
      <c r="AU254" s="419"/>
      <c r="AV254" s="419"/>
      <c r="AW254" s="419"/>
      <c r="AX254" s="419"/>
      <c r="AY254" s="419"/>
      <c r="AZ254" s="419"/>
      <c r="BA254" s="419"/>
      <c r="BB254" s="419"/>
      <c r="BC254" s="419"/>
      <c r="BD254" s="419"/>
      <c r="BE254" s="419"/>
      <c r="BF254" s="419"/>
      <c r="BG254" s="419"/>
      <c r="BH254" s="419"/>
      <c r="BI254" s="419"/>
      <c r="BJ254" s="419"/>
      <c r="BK254" s="419"/>
      <c r="BL254" s="419"/>
      <c r="BM254" s="419"/>
      <c r="BN254" s="419"/>
      <c r="BO254" s="419"/>
      <c r="BP254" s="419"/>
      <c r="BQ254" s="419"/>
      <c r="BR254" s="419"/>
      <c r="BS254" s="419"/>
      <c r="BT254" s="419"/>
      <c r="BU254" s="419"/>
      <c r="BV254" s="419"/>
      <c r="BW254" s="419"/>
      <c r="BX254" s="419"/>
      <c r="BY254" s="419"/>
      <c r="BZ254" s="419"/>
      <c r="CA254" s="419"/>
      <c r="CB254" s="419"/>
      <c r="CC254" s="419"/>
      <c r="CD254" s="419"/>
      <c r="CE254" s="419"/>
      <c r="CF254" s="419"/>
      <c r="CG254" s="419"/>
      <c r="CH254" s="419"/>
      <c r="CI254" s="419"/>
      <c r="CJ254" s="419"/>
      <c r="CK254" s="419"/>
      <c r="CL254" s="419"/>
      <c r="CM254" s="419"/>
      <c r="CN254" s="419"/>
      <c r="CO254" s="419"/>
      <c r="CP254" s="419"/>
      <c r="CQ254" s="419"/>
      <c r="CR254" s="419"/>
      <c r="CS254" s="419"/>
      <c r="CT254" s="419"/>
      <c r="CU254" s="419"/>
      <c r="CV254" s="419"/>
      <c r="CW254" s="419"/>
      <c r="CX254" s="419"/>
      <c r="CY254" s="419"/>
      <c r="CZ254" s="419"/>
      <c r="DA254" s="419"/>
      <c r="DB254" s="419"/>
      <c r="DC254" s="419"/>
      <c r="DD254" s="419"/>
      <c r="DE254" s="419"/>
      <c r="DF254" s="419"/>
      <c r="DG254" s="419"/>
      <c r="DH254" s="419"/>
      <c r="DI254" s="419"/>
      <c r="DJ254" s="419"/>
      <c r="DK254" s="419"/>
    </row>
    <row r="255" spans="1:115" s="420" customFormat="1" ht="15" hidden="1">
      <c r="A255" s="423"/>
      <c r="B255" s="423"/>
      <c r="C255" s="418"/>
      <c r="D255" s="419"/>
      <c r="E255" s="419"/>
      <c r="F255" s="419"/>
      <c r="G255" s="419"/>
      <c r="H255" s="419"/>
      <c r="I255" s="419"/>
      <c r="J255" s="419"/>
      <c r="K255" s="419"/>
      <c r="L255" s="419"/>
      <c r="M255" s="419"/>
      <c r="N255" s="419"/>
      <c r="O255" s="419"/>
      <c r="P255" s="419"/>
      <c r="Q255" s="419"/>
      <c r="R255" s="419"/>
      <c r="S255" s="419"/>
      <c r="T255" s="419"/>
      <c r="U255" s="419"/>
      <c r="V255" s="419"/>
      <c r="W255" s="419"/>
      <c r="X255" s="419"/>
      <c r="Y255" s="419"/>
      <c r="Z255" s="419"/>
      <c r="AA255" s="419"/>
      <c r="AB255" s="419"/>
      <c r="AC255" s="419"/>
      <c r="AD255" s="419"/>
      <c r="AE255" s="419"/>
      <c r="AF255" s="419"/>
      <c r="AG255" s="419"/>
      <c r="AH255" s="419"/>
      <c r="AI255" s="419"/>
      <c r="AJ255" s="419"/>
      <c r="AK255" s="419"/>
      <c r="AL255" s="419"/>
      <c r="AM255" s="419"/>
      <c r="AN255" s="419"/>
      <c r="AO255" s="419"/>
      <c r="AP255" s="419"/>
      <c r="AQ255" s="419"/>
      <c r="AR255" s="419"/>
      <c r="AS255" s="419"/>
      <c r="AT255" s="419"/>
      <c r="AU255" s="419"/>
      <c r="AV255" s="419"/>
      <c r="AW255" s="419"/>
      <c r="AX255" s="419"/>
      <c r="AY255" s="419"/>
      <c r="AZ255" s="419"/>
      <c r="BA255" s="419"/>
      <c r="BB255" s="419"/>
      <c r="BC255" s="419"/>
      <c r="BD255" s="419"/>
      <c r="BE255" s="419"/>
      <c r="BF255" s="419"/>
      <c r="BG255" s="419"/>
      <c r="BH255" s="419"/>
      <c r="BI255" s="419"/>
      <c r="BJ255" s="419"/>
      <c r="BK255" s="419"/>
      <c r="BL255" s="419"/>
      <c r="BM255" s="419"/>
      <c r="BN255" s="419"/>
      <c r="BO255" s="419"/>
      <c r="BP255" s="419"/>
      <c r="BQ255" s="419"/>
      <c r="BR255" s="419"/>
      <c r="BS255" s="419"/>
      <c r="BT255" s="419"/>
      <c r="BU255" s="419"/>
      <c r="BV255" s="419"/>
      <c r="BW255" s="419"/>
      <c r="BX255" s="419"/>
      <c r="BY255" s="419"/>
      <c r="BZ255" s="419"/>
      <c r="CA255" s="419"/>
      <c r="CB255" s="419"/>
      <c r="CC255" s="419"/>
      <c r="CD255" s="419"/>
      <c r="CE255" s="419"/>
      <c r="CF255" s="419"/>
      <c r="CG255" s="419"/>
      <c r="CH255" s="419"/>
      <c r="CI255" s="419"/>
      <c r="CJ255" s="419"/>
      <c r="CK255" s="419"/>
      <c r="CL255" s="419"/>
      <c r="CM255" s="419"/>
      <c r="CN255" s="419"/>
      <c r="CO255" s="419"/>
      <c r="CP255" s="419"/>
      <c r="CQ255" s="419"/>
      <c r="CR255" s="419"/>
      <c r="CS255" s="419"/>
      <c r="CT255" s="419"/>
      <c r="CU255" s="419"/>
      <c r="CV255" s="419"/>
      <c r="CW255" s="419"/>
      <c r="CX255" s="419"/>
      <c r="CY255" s="419"/>
      <c r="CZ255" s="419"/>
      <c r="DA255" s="419"/>
      <c r="DB255" s="419"/>
      <c r="DC255" s="419"/>
      <c r="DD255" s="419"/>
      <c r="DE255" s="419"/>
      <c r="DF255" s="419"/>
      <c r="DG255" s="419"/>
      <c r="DH255" s="419"/>
      <c r="DI255" s="419"/>
      <c r="DJ255" s="419"/>
      <c r="DK255" s="419"/>
    </row>
    <row r="256" spans="1:115" s="420" customFormat="1" ht="15" hidden="1">
      <c r="A256" s="423"/>
      <c r="B256" s="423"/>
      <c r="C256" s="418"/>
      <c r="D256" s="419"/>
      <c r="E256" s="419"/>
      <c r="F256" s="419"/>
      <c r="G256" s="419"/>
      <c r="H256" s="419"/>
      <c r="I256" s="419"/>
      <c r="J256" s="419"/>
      <c r="K256" s="419"/>
      <c r="L256" s="419"/>
      <c r="M256" s="419"/>
      <c r="N256" s="419"/>
      <c r="O256" s="419"/>
      <c r="P256" s="419"/>
      <c r="Q256" s="419"/>
      <c r="R256" s="419"/>
      <c r="S256" s="419"/>
      <c r="T256" s="419"/>
      <c r="U256" s="419"/>
      <c r="V256" s="419"/>
      <c r="W256" s="419"/>
      <c r="X256" s="419"/>
      <c r="Y256" s="419"/>
      <c r="Z256" s="419"/>
      <c r="AA256" s="419"/>
      <c r="AB256" s="419"/>
      <c r="AC256" s="419"/>
      <c r="AD256" s="419"/>
      <c r="AE256" s="419"/>
      <c r="AF256" s="419"/>
      <c r="AG256" s="419"/>
      <c r="AH256" s="419"/>
      <c r="AI256" s="419"/>
      <c r="AJ256" s="419"/>
      <c r="AK256" s="419"/>
      <c r="AL256" s="419"/>
      <c r="AM256" s="419"/>
      <c r="AN256" s="419"/>
      <c r="AO256" s="419"/>
      <c r="AP256" s="419"/>
      <c r="AQ256" s="419"/>
      <c r="AR256" s="419"/>
      <c r="AS256" s="419"/>
      <c r="AT256" s="419"/>
      <c r="AU256" s="419"/>
      <c r="AV256" s="419"/>
      <c r="AW256" s="419"/>
      <c r="AX256" s="419"/>
      <c r="AY256" s="419"/>
      <c r="AZ256" s="419"/>
      <c r="BA256" s="419"/>
      <c r="BB256" s="419"/>
      <c r="BC256" s="419"/>
      <c r="BD256" s="419"/>
      <c r="BE256" s="419"/>
      <c r="BF256" s="419"/>
      <c r="BG256" s="419"/>
      <c r="BH256" s="419"/>
      <c r="BI256" s="419"/>
      <c r="BJ256" s="419"/>
      <c r="BK256" s="419"/>
      <c r="BL256" s="419"/>
      <c r="BM256" s="419"/>
      <c r="BN256" s="419"/>
      <c r="BO256" s="419"/>
      <c r="BP256" s="419"/>
      <c r="BQ256" s="419"/>
      <c r="BR256" s="419"/>
      <c r="BS256" s="419"/>
      <c r="BT256" s="419"/>
      <c r="BU256" s="419"/>
      <c r="BV256" s="419"/>
      <c r="BW256" s="419"/>
      <c r="BX256" s="419"/>
      <c r="BY256" s="419"/>
      <c r="BZ256" s="419"/>
      <c r="CA256" s="419"/>
      <c r="CB256" s="419"/>
      <c r="CC256" s="419"/>
      <c r="CD256" s="419"/>
      <c r="CE256" s="419"/>
      <c r="CF256" s="419"/>
      <c r="CG256" s="419"/>
      <c r="CH256" s="419"/>
      <c r="CI256" s="419"/>
      <c r="CJ256" s="419"/>
      <c r="CK256" s="419"/>
      <c r="CL256" s="419"/>
      <c r="CM256" s="419"/>
      <c r="CN256" s="419"/>
      <c r="CO256" s="419"/>
      <c r="CP256" s="419"/>
      <c r="CQ256" s="419"/>
      <c r="CR256" s="419"/>
      <c r="CS256" s="419"/>
      <c r="CT256" s="419"/>
      <c r="CU256" s="419"/>
      <c r="CV256" s="419"/>
      <c r="CW256" s="419"/>
      <c r="CX256" s="419"/>
      <c r="CY256" s="419"/>
      <c r="CZ256" s="419"/>
      <c r="DA256" s="419"/>
      <c r="DB256" s="419"/>
      <c r="DC256" s="419"/>
      <c r="DD256" s="419"/>
      <c r="DE256" s="419"/>
      <c r="DF256" s="419"/>
      <c r="DG256" s="419"/>
      <c r="DH256" s="419"/>
      <c r="DI256" s="419"/>
      <c r="DJ256" s="419"/>
      <c r="DK256" s="419"/>
    </row>
    <row r="257" spans="1:115" s="420" customFormat="1" ht="15" hidden="1">
      <c r="A257" s="423"/>
      <c r="B257" s="423"/>
      <c r="C257" s="418"/>
      <c r="D257" s="419"/>
      <c r="E257" s="419"/>
      <c r="F257" s="419"/>
      <c r="G257" s="419"/>
      <c r="H257" s="419"/>
      <c r="I257" s="419"/>
      <c r="J257" s="419"/>
      <c r="K257" s="419"/>
      <c r="L257" s="419"/>
      <c r="M257" s="419"/>
      <c r="N257" s="419"/>
      <c r="O257" s="419"/>
      <c r="P257" s="419"/>
      <c r="Q257" s="419"/>
      <c r="R257" s="419"/>
      <c r="S257" s="419"/>
      <c r="T257" s="419"/>
      <c r="U257" s="419"/>
      <c r="V257" s="419"/>
      <c r="W257" s="419"/>
      <c r="X257" s="419"/>
      <c r="Y257" s="419"/>
      <c r="Z257" s="419"/>
      <c r="AA257" s="419"/>
      <c r="AB257" s="419"/>
      <c r="AC257" s="419"/>
      <c r="AD257" s="419"/>
      <c r="AE257" s="419"/>
      <c r="AF257" s="419"/>
      <c r="AG257" s="419"/>
      <c r="AH257" s="419"/>
      <c r="AI257" s="419"/>
      <c r="AJ257" s="419"/>
      <c r="AK257" s="419"/>
      <c r="AL257" s="419"/>
      <c r="AM257" s="419"/>
      <c r="AN257" s="419"/>
      <c r="AO257" s="419"/>
      <c r="AP257" s="419"/>
      <c r="AQ257" s="419"/>
      <c r="AR257" s="419"/>
      <c r="AS257" s="419"/>
      <c r="AT257" s="419"/>
      <c r="AU257" s="419"/>
      <c r="AV257" s="419"/>
      <c r="AW257" s="419"/>
      <c r="AX257" s="419"/>
      <c r="AY257" s="419"/>
      <c r="AZ257" s="419"/>
      <c r="BA257" s="419"/>
      <c r="BB257" s="419"/>
      <c r="BC257" s="419"/>
      <c r="BD257" s="419"/>
      <c r="BE257" s="419"/>
      <c r="BF257" s="419"/>
      <c r="BG257" s="419"/>
      <c r="BH257" s="419"/>
      <c r="BI257" s="419"/>
      <c r="BJ257" s="419"/>
      <c r="BK257" s="419"/>
      <c r="BL257" s="419"/>
      <c r="BM257" s="419"/>
      <c r="BN257" s="419"/>
      <c r="BO257" s="419"/>
      <c r="BP257" s="419"/>
      <c r="BQ257" s="419"/>
      <c r="BR257" s="419"/>
      <c r="BS257" s="419"/>
      <c r="BT257" s="419"/>
      <c r="BU257" s="419"/>
      <c r="BV257" s="419"/>
      <c r="BW257" s="419"/>
      <c r="BX257" s="419"/>
      <c r="BY257" s="419"/>
      <c r="BZ257" s="419"/>
      <c r="CA257" s="419"/>
      <c r="CB257" s="419"/>
      <c r="CC257" s="419"/>
      <c r="CD257" s="419"/>
      <c r="CE257" s="419"/>
      <c r="CF257" s="419"/>
      <c r="CG257" s="419"/>
      <c r="CH257" s="419"/>
      <c r="CI257" s="419"/>
      <c r="CJ257" s="419"/>
      <c r="CK257" s="419"/>
      <c r="CL257" s="419"/>
      <c r="CM257" s="419"/>
      <c r="CN257" s="419"/>
      <c r="CO257" s="419"/>
      <c r="CP257" s="419"/>
      <c r="CQ257" s="419"/>
      <c r="CR257" s="419"/>
      <c r="CS257" s="419"/>
      <c r="CT257" s="419"/>
      <c r="CU257" s="419"/>
      <c r="CV257" s="419"/>
      <c r="CW257" s="419"/>
      <c r="CX257" s="419"/>
      <c r="CY257" s="419"/>
      <c r="CZ257" s="419"/>
      <c r="DA257" s="419"/>
      <c r="DB257" s="419"/>
      <c r="DC257" s="419"/>
      <c r="DD257" s="419"/>
      <c r="DE257" s="419"/>
      <c r="DF257" s="419"/>
      <c r="DG257" s="419"/>
      <c r="DH257" s="419"/>
      <c r="DI257" s="419"/>
      <c r="DJ257" s="419"/>
      <c r="DK257" s="419"/>
    </row>
    <row r="258" spans="1:115" s="420" customFormat="1" ht="15" hidden="1">
      <c r="A258" s="423"/>
      <c r="B258" s="423"/>
      <c r="C258" s="418"/>
      <c r="D258" s="419"/>
      <c r="E258" s="419"/>
      <c r="F258" s="419"/>
      <c r="G258" s="419"/>
      <c r="H258" s="419"/>
      <c r="I258" s="419"/>
      <c r="J258" s="419"/>
      <c r="K258" s="419"/>
      <c r="L258" s="419"/>
      <c r="M258" s="419"/>
      <c r="N258" s="419"/>
      <c r="O258" s="419"/>
      <c r="P258" s="419"/>
      <c r="Q258" s="419"/>
      <c r="R258" s="419"/>
      <c r="S258" s="419"/>
      <c r="T258" s="419"/>
      <c r="U258" s="419"/>
      <c r="V258" s="419"/>
      <c r="W258" s="419"/>
      <c r="X258" s="419"/>
      <c r="Y258" s="419"/>
      <c r="Z258" s="419"/>
      <c r="AA258" s="419"/>
      <c r="AB258" s="419"/>
      <c r="AC258" s="419"/>
      <c r="AD258" s="419"/>
      <c r="AE258" s="419"/>
      <c r="AF258" s="419"/>
      <c r="AG258" s="419"/>
      <c r="AH258" s="419"/>
      <c r="AI258" s="419"/>
      <c r="AJ258" s="419"/>
      <c r="AK258" s="419"/>
      <c r="AL258" s="419"/>
      <c r="AM258" s="419"/>
      <c r="AN258" s="419"/>
      <c r="AO258" s="419"/>
      <c r="AP258" s="419"/>
      <c r="AQ258" s="419"/>
      <c r="AR258" s="419"/>
      <c r="AS258" s="419"/>
      <c r="AT258" s="419"/>
      <c r="AU258" s="419"/>
      <c r="AV258" s="419"/>
      <c r="AW258" s="419"/>
      <c r="AX258" s="419"/>
      <c r="AY258" s="419"/>
      <c r="AZ258" s="419"/>
      <c r="BA258" s="419"/>
      <c r="BB258" s="419"/>
      <c r="BC258" s="419"/>
      <c r="BD258" s="419"/>
      <c r="BE258" s="419"/>
      <c r="BF258" s="419"/>
      <c r="BG258" s="419"/>
      <c r="BH258" s="419"/>
      <c r="BI258" s="419"/>
      <c r="BJ258" s="419"/>
      <c r="BK258" s="419"/>
      <c r="BL258" s="419"/>
      <c r="BM258" s="419"/>
      <c r="BN258" s="419"/>
      <c r="BO258" s="419"/>
      <c r="BP258" s="419"/>
      <c r="BQ258" s="419"/>
      <c r="BR258" s="419"/>
      <c r="BS258" s="419"/>
      <c r="BT258" s="419"/>
      <c r="BU258" s="419"/>
      <c r="BV258" s="419"/>
      <c r="BW258" s="419"/>
      <c r="BX258" s="419"/>
      <c r="BY258" s="419"/>
      <c r="BZ258" s="419"/>
      <c r="CA258" s="419"/>
      <c r="CB258" s="419"/>
      <c r="CC258" s="419"/>
      <c r="CD258" s="419"/>
      <c r="CE258" s="419"/>
      <c r="CF258" s="419"/>
      <c r="CG258" s="419"/>
      <c r="CH258" s="419"/>
      <c r="CI258" s="419"/>
      <c r="CJ258" s="419"/>
      <c r="CK258" s="419"/>
      <c r="CL258" s="419"/>
      <c r="CM258" s="419"/>
      <c r="CN258" s="419"/>
      <c r="CO258" s="419"/>
      <c r="CP258" s="419"/>
      <c r="CQ258" s="419"/>
      <c r="CR258" s="419"/>
      <c r="CS258" s="419"/>
      <c r="CT258" s="419"/>
      <c r="CU258" s="419"/>
      <c r="CV258" s="419"/>
      <c r="CW258" s="419"/>
      <c r="CX258" s="419"/>
      <c r="CY258" s="419"/>
      <c r="CZ258" s="419"/>
      <c r="DA258" s="419"/>
      <c r="DB258" s="419"/>
      <c r="DC258" s="419"/>
      <c r="DD258" s="419"/>
      <c r="DE258" s="419"/>
      <c r="DF258" s="419"/>
      <c r="DG258" s="419"/>
      <c r="DH258" s="419"/>
      <c r="DI258" s="419"/>
      <c r="DJ258" s="419"/>
      <c r="DK258" s="419"/>
    </row>
    <row r="259" spans="1:115" s="420" customFormat="1" ht="15" hidden="1">
      <c r="A259" s="423"/>
      <c r="B259" s="423"/>
      <c r="C259" s="418"/>
      <c r="D259" s="419"/>
      <c r="E259" s="419"/>
      <c r="F259" s="419"/>
      <c r="G259" s="419"/>
      <c r="H259" s="419"/>
      <c r="I259" s="419"/>
      <c r="J259" s="419"/>
      <c r="K259" s="419"/>
      <c r="L259" s="419"/>
      <c r="M259" s="419"/>
      <c r="N259" s="419"/>
      <c r="O259" s="419"/>
      <c r="P259" s="419"/>
      <c r="Q259" s="419"/>
      <c r="R259" s="419"/>
      <c r="S259" s="419"/>
      <c r="T259" s="419"/>
      <c r="U259" s="419"/>
      <c r="V259" s="419"/>
      <c r="W259" s="419"/>
      <c r="X259" s="419"/>
      <c r="Y259" s="419"/>
      <c r="Z259" s="419"/>
      <c r="AA259" s="419"/>
      <c r="AB259" s="419"/>
      <c r="AC259" s="419"/>
      <c r="AD259" s="419"/>
      <c r="AE259" s="419"/>
      <c r="AF259" s="419"/>
      <c r="AG259" s="419"/>
      <c r="AH259" s="419"/>
      <c r="AI259" s="419"/>
      <c r="AJ259" s="419"/>
      <c r="AK259" s="419"/>
      <c r="AL259" s="419"/>
      <c r="AM259" s="419"/>
      <c r="AN259" s="419"/>
      <c r="AO259" s="419"/>
      <c r="AP259" s="419"/>
      <c r="AQ259" s="419"/>
      <c r="AR259" s="419"/>
      <c r="AS259" s="419"/>
      <c r="AT259" s="419"/>
      <c r="AU259" s="419"/>
      <c r="AV259" s="419"/>
      <c r="AW259" s="419"/>
      <c r="AX259" s="419"/>
      <c r="AY259" s="419"/>
      <c r="AZ259" s="419"/>
      <c r="BA259" s="419"/>
      <c r="BB259" s="419"/>
      <c r="BC259" s="419"/>
      <c r="BD259" s="419"/>
      <c r="BE259" s="419"/>
      <c r="BF259" s="419"/>
      <c r="BG259" s="419"/>
      <c r="BH259" s="419"/>
      <c r="BI259" s="419"/>
      <c r="BJ259" s="419"/>
      <c r="BK259" s="419"/>
      <c r="BL259" s="419"/>
      <c r="BM259" s="419"/>
      <c r="BN259" s="419"/>
      <c r="BO259" s="419"/>
      <c r="BP259" s="419"/>
      <c r="BQ259" s="419"/>
      <c r="BR259" s="419"/>
      <c r="BS259" s="419"/>
      <c r="BT259" s="419"/>
      <c r="BU259" s="419"/>
      <c r="BV259" s="419"/>
      <c r="BW259" s="419"/>
      <c r="BX259" s="419"/>
      <c r="BY259" s="419"/>
      <c r="BZ259" s="419"/>
      <c r="CA259" s="419"/>
      <c r="CB259" s="419"/>
      <c r="CC259" s="419"/>
      <c r="CD259" s="419"/>
      <c r="CE259" s="419"/>
      <c r="CF259" s="419"/>
      <c r="CG259" s="419"/>
      <c r="CH259" s="419"/>
      <c r="CI259" s="419"/>
      <c r="CJ259" s="419"/>
      <c r="CK259" s="419"/>
      <c r="CL259" s="419"/>
      <c r="CM259" s="419"/>
      <c r="CN259" s="419"/>
      <c r="CO259" s="419"/>
      <c r="CP259" s="419"/>
      <c r="CQ259" s="419"/>
      <c r="CR259" s="419"/>
      <c r="CS259" s="419"/>
      <c r="CT259" s="419"/>
      <c r="CU259" s="419"/>
      <c r="CV259" s="419"/>
      <c r="CW259" s="419"/>
      <c r="CX259" s="419"/>
      <c r="CY259" s="419"/>
      <c r="CZ259" s="419"/>
      <c r="DA259" s="419"/>
      <c r="DB259" s="419"/>
      <c r="DC259" s="419"/>
      <c r="DD259" s="419"/>
      <c r="DE259" s="419"/>
      <c r="DF259" s="419"/>
      <c r="DG259" s="419"/>
      <c r="DH259" s="419"/>
      <c r="DI259" s="419"/>
      <c r="DJ259" s="419"/>
      <c r="DK259" s="419"/>
    </row>
    <row r="260" spans="1:115" s="420" customFormat="1" ht="15" hidden="1">
      <c r="A260" s="423"/>
      <c r="B260" s="423"/>
      <c r="C260" s="418"/>
      <c r="D260" s="419"/>
      <c r="E260" s="419"/>
      <c r="F260" s="419"/>
      <c r="G260" s="419"/>
      <c r="H260" s="419"/>
      <c r="I260" s="419"/>
      <c r="J260" s="419"/>
      <c r="K260" s="419"/>
      <c r="L260" s="419"/>
      <c r="M260" s="419"/>
      <c r="N260" s="419"/>
      <c r="O260" s="419"/>
      <c r="P260" s="419"/>
      <c r="Q260" s="419"/>
      <c r="R260" s="419"/>
      <c r="S260" s="419"/>
      <c r="T260" s="419"/>
      <c r="U260" s="419"/>
      <c r="V260" s="419"/>
      <c r="W260" s="419"/>
      <c r="X260" s="419"/>
      <c r="Y260" s="419"/>
      <c r="Z260" s="419"/>
      <c r="AA260" s="419"/>
      <c r="AB260" s="419"/>
      <c r="AC260" s="419"/>
      <c r="AD260" s="419"/>
      <c r="AE260" s="419"/>
      <c r="AF260" s="419"/>
      <c r="AG260" s="419"/>
      <c r="AH260" s="419"/>
      <c r="AI260" s="419"/>
      <c r="AJ260" s="419"/>
      <c r="AK260" s="419"/>
      <c r="AL260" s="419"/>
      <c r="AM260" s="419"/>
      <c r="AN260" s="419"/>
      <c r="AO260" s="419"/>
      <c r="AP260" s="419"/>
      <c r="AQ260" s="419"/>
      <c r="AR260" s="419"/>
      <c r="AS260" s="419"/>
      <c r="AT260" s="419"/>
      <c r="AU260" s="419"/>
      <c r="AV260" s="419"/>
      <c r="AW260" s="419"/>
      <c r="AX260" s="419"/>
      <c r="AY260" s="419"/>
      <c r="AZ260" s="419"/>
      <c r="BA260" s="419"/>
      <c r="BB260" s="419"/>
      <c r="BC260" s="419"/>
      <c r="BD260" s="419"/>
      <c r="BE260" s="419"/>
      <c r="BF260" s="419"/>
      <c r="BG260" s="419"/>
      <c r="BH260" s="419"/>
      <c r="BI260" s="419"/>
      <c r="BJ260" s="419"/>
      <c r="BK260" s="419"/>
      <c r="BL260" s="419"/>
      <c r="BM260" s="419"/>
      <c r="BN260" s="419"/>
      <c r="BO260" s="419"/>
      <c r="BP260" s="419"/>
      <c r="BQ260" s="419"/>
      <c r="BR260" s="419"/>
      <c r="BS260" s="419"/>
      <c r="BT260" s="419"/>
      <c r="BU260" s="419"/>
      <c r="BV260" s="419"/>
      <c r="BW260" s="419"/>
      <c r="BX260" s="419"/>
      <c r="BY260" s="419"/>
      <c r="BZ260" s="419"/>
      <c r="CA260" s="419"/>
      <c r="CB260" s="419"/>
      <c r="CC260" s="419"/>
      <c r="CD260" s="419"/>
      <c r="CE260" s="419"/>
      <c r="CF260" s="419"/>
      <c r="CG260" s="419"/>
      <c r="CH260" s="419"/>
      <c r="CI260" s="419"/>
      <c r="CJ260" s="419"/>
      <c r="CK260" s="419"/>
      <c r="CL260" s="419"/>
      <c r="CM260" s="419"/>
      <c r="CN260" s="419"/>
      <c r="CO260" s="419"/>
      <c r="CP260" s="419"/>
      <c r="CQ260" s="419"/>
      <c r="CR260" s="419"/>
      <c r="CS260" s="419"/>
      <c r="CT260" s="419"/>
      <c r="CU260" s="419"/>
      <c r="CV260" s="419"/>
      <c r="CW260" s="419"/>
      <c r="CX260" s="419"/>
      <c r="CY260" s="419"/>
      <c r="CZ260" s="419"/>
      <c r="DA260" s="419"/>
      <c r="DB260" s="419"/>
      <c r="DC260" s="419"/>
      <c r="DD260" s="419"/>
      <c r="DE260" s="419"/>
      <c r="DF260" s="419"/>
      <c r="DG260" s="419"/>
      <c r="DH260" s="419"/>
      <c r="DI260" s="419"/>
      <c r="DJ260" s="419"/>
      <c r="DK260" s="419"/>
    </row>
    <row r="261" spans="1:115" s="420" customFormat="1" ht="15" hidden="1">
      <c r="A261" s="423"/>
      <c r="B261" s="423"/>
      <c r="C261" s="418"/>
      <c r="D261" s="419"/>
      <c r="E261" s="419"/>
      <c r="F261" s="419"/>
      <c r="G261" s="419"/>
      <c r="H261" s="419"/>
      <c r="I261" s="419"/>
      <c r="J261" s="419"/>
      <c r="K261" s="419"/>
      <c r="L261" s="419"/>
      <c r="M261" s="419"/>
      <c r="N261" s="419"/>
      <c r="O261" s="419"/>
      <c r="P261" s="419"/>
      <c r="Q261" s="419"/>
      <c r="R261" s="419"/>
      <c r="S261" s="419"/>
      <c r="T261" s="419"/>
      <c r="U261" s="419"/>
      <c r="V261" s="419"/>
      <c r="W261" s="419"/>
      <c r="X261" s="419"/>
      <c r="Y261" s="419"/>
      <c r="Z261" s="419"/>
      <c r="AA261" s="419"/>
      <c r="AB261" s="419"/>
      <c r="AC261" s="419"/>
      <c r="AD261" s="419"/>
      <c r="AE261" s="419"/>
      <c r="AF261" s="419"/>
      <c r="AG261" s="419"/>
      <c r="AH261" s="419"/>
      <c r="AI261" s="419"/>
      <c r="AJ261" s="419"/>
      <c r="AK261" s="419"/>
      <c r="AL261" s="419"/>
      <c r="AM261" s="419"/>
      <c r="AN261" s="419"/>
      <c r="AO261" s="419"/>
      <c r="AP261" s="419"/>
      <c r="AQ261" s="419"/>
      <c r="AR261" s="419"/>
      <c r="AS261" s="419"/>
      <c r="AT261" s="419"/>
      <c r="AU261" s="419"/>
      <c r="AV261" s="419"/>
      <c r="AW261" s="419"/>
      <c r="AX261" s="419"/>
      <c r="AY261" s="419"/>
      <c r="AZ261" s="419"/>
      <c r="BA261" s="419"/>
      <c r="BB261" s="419"/>
      <c r="BC261" s="419"/>
      <c r="BD261" s="419"/>
      <c r="BE261" s="419"/>
      <c r="BF261" s="419"/>
      <c r="BG261" s="419"/>
      <c r="BH261" s="419"/>
      <c r="BI261" s="419"/>
      <c r="BJ261" s="419"/>
      <c r="BK261" s="419"/>
      <c r="BL261" s="419"/>
      <c r="BM261" s="419"/>
      <c r="BN261" s="419"/>
      <c r="BO261" s="419"/>
      <c r="BP261" s="419"/>
      <c r="BQ261" s="419"/>
      <c r="BR261" s="419"/>
      <c r="BS261" s="419"/>
      <c r="BT261" s="419"/>
      <c r="BU261" s="419"/>
      <c r="BV261" s="419"/>
      <c r="BW261" s="419"/>
      <c r="BX261" s="419"/>
      <c r="BY261" s="419"/>
      <c r="BZ261" s="419"/>
      <c r="CA261" s="419"/>
      <c r="CB261" s="419"/>
      <c r="CC261" s="419"/>
      <c r="CD261" s="419"/>
      <c r="CE261" s="419"/>
      <c r="CF261" s="419"/>
      <c r="CG261" s="419"/>
      <c r="CH261" s="419"/>
      <c r="CI261" s="419"/>
      <c r="CJ261" s="419"/>
      <c r="CK261" s="419"/>
      <c r="CL261" s="419"/>
      <c r="CM261" s="419"/>
      <c r="CN261" s="419"/>
      <c r="CO261" s="419"/>
      <c r="CP261" s="419"/>
      <c r="CQ261" s="419"/>
      <c r="CR261" s="419"/>
      <c r="CS261" s="419"/>
      <c r="CT261" s="419"/>
      <c r="CU261" s="419"/>
      <c r="CV261" s="419"/>
      <c r="CW261" s="419"/>
      <c r="CX261" s="419"/>
      <c r="CY261" s="419"/>
      <c r="CZ261" s="419"/>
      <c r="DA261" s="419"/>
      <c r="DB261" s="419"/>
      <c r="DC261" s="419"/>
      <c r="DD261" s="419"/>
      <c r="DE261" s="419"/>
      <c r="DF261" s="419"/>
      <c r="DG261" s="419"/>
      <c r="DH261" s="419"/>
      <c r="DI261" s="419"/>
      <c r="DJ261" s="419"/>
      <c r="DK261" s="419"/>
    </row>
    <row r="262" spans="1:115" s="420" customFormat="1" ht="15" hidden="1">
      <c r="A262" s="423"/>
      <c r="B262" s="423"/>
      <c r="C262" s="418"/>
      <c r="D262" s="419"/>
      <c r="E262" s="419"/>
      <c r="F262" s="419"/>
      <c r="G262" s="419"/>
      <c r="H262" s="419"/>
      <c r="I262" s="419"/>
      <c r="J262" s="419"/>
      <c r="K262" s="419"/>
      <c r="L262" s="419"/>
      <c r="M262" s="419"/>
      <c r="N262" s="419"/>
      <c r="O262" s="419"/>
      <c r="P262" s="419"/>
      <c r="Q262" s="419"/>
      <c r="R262" s="419"/>
      <c r="S262" s="419"/>
      <c r="T262" s="419"/>
      <c r="U262" s="419"/>
      <c r="V262" s="419"/>
      <c r="W262" s="419"/>
      <c r="X262" s="419"/>
      <c r="Y262" s="419"/>
      <c r="Z262" s="419"/>
      <c r="AA262" s="419"/>
      <c r="AB262" s="419"/>
      <c r="AC262" s="419"/>
      <c r="AD262" s="419"/>
      <c r="AE262" s="419"/>
      <c r="AF262" s="419"/>
      <c r="AG262" s="419"/>
      <c r="AH262" s="419"/>
      <c r="AI262" s="419"/>
      <c r="AJ262" s="419"/>
      <c r="AK262" s="419"/>
      <c r="AL262" s="419"/>
      <c r="AM262" s="419"/>
      <c r="AN262" s="419"/>
      <c r="AO262" s="419"/>
      <c r="AP262" s="419"/>
      <c r="AQ262" s="419"/>
      <c r="AR262" s="419"/>
      <c r="AS262" s="419"/>
      <c r="AT262" s="419"/>
      <c r="AU262" s="419"/>
      <c r="AV262" s="419"/>
      <c r="AW262" s="419"/>
      <c r="AX262" s="419"/>
      <c r="AY262" s="419"/>
      <c r="AZ262" s="419"/>
      <c r="BA262" s="419"/>
      <c r="BB262" s="419"/>
      <c r="BC262" s="419"/>
      <c r="BD262" s="419"/>
      <c r="BE262" s="419"/>
      <c r="BF262" s="419"/>
      <c r="BG262" s="419"/>
      <c r="BH262" s="419"/>
      <c r="BI262" s="419"/>
      <c r="BJ262" s="419"/>
      <c r="BK262" s="419"/>
      <c r="BL262" s="419"/>
      <c r="BM262" s="419"/>
      <c r="BN262" s="419"/>
      <c r="BO262" s="419"/>
      <c r="BP262" s="419"/>
      <c r="BQ262" s="419"/>
      <c r="BR262" s="419"/>
      <c r="BS262" s="419"/>
      <c r="BT262" s="419"/>
      <c r="BU262" s="419"/>
      <c r="BV262" s="419"/>
      <c r="BW262" s="419"/>
      <c r="BX262" s="419"/>
      <c r="BY262" s="419"/>
      <c r="BZ262" s="419"/>
      <c r="CA262" s="419"/>
      <c r="CB262" s="419"/>
      <c r="CC262" s="419"/>
      <c r="CD262" s="419"/>
      <c r="CE262" s="419"/>
      <c r="CF262" s="419"/>
      <c r="CG262" s="419"/>
      <c r="CH262" s="419"/>
      <c r="CI262" s="419"/>
      <c r="CJ262" s="419"/>
      <c r="CK262" s="419"/>
      <c r="CL262" s="419"/>
      <c r="CM262" s="419"/>
      <c r="CN262" s="419"/>
      <c r="CO262" s="419"/>
      <c r="CP262" s="419"/>
      <c r="CQ262" s="419"/>
      <c r="CR262" s="419"/>
      <c r="CS262" s="419"/>
      <c r="CT262" s="419"/>
      <c r="CU262" s="419"/>
      <c r="CV262" s="419"/>
      <c r="CW262" s="419"/>
      <c r="CX262" s="419"/>
      <c r="CY262" s="419"/>
      <c r="CZ262" s="419"/>
      <c r="DA262" s="419"/>
      <c r="DB262" s="419"/>
      <c r="DC262" s="419"/>
      <c r="DD262" s="419"/>
      <c r="DE262" s="419"/>
      <c r="DF262" s="419"/>
      <c r="DG262" s="419"/>
      <c r="DH262" s="419"/>
      <c r="DI262" s="419"/>
      <c r="DJ262" s="419"/>
      <c r="DK262" s="419"/>
    </row>
    <row r="263" spans="1:115" s="420" customFormat="1" ht="15" hidden="1">
      <c r="A263" s="423"/>
      <c r="B263" s="423"/>
      <c r="C263" s="418"/>
      <c r="D263" s="419"/>
      <c r="E263" s="419"/>
      <c r="F263" s="419"/>
      <c r="G263" s="419"/>
      <c r="H263" s="419"/>
      <c r="I263" s="419"/>
      <c r="J263" s="419"/>
      <c r="K263" s="419"/>
      <c r="L263" s="419"/>
      <c r="M263" s="419"/>
      <c r="N263" s="419"/>
      <c r="O263" s="419"/>
      <c r="P263" s="419"/>
      <c r="Q263" s="419"/>
      <c r="R263" s="419"/>
      <c r="S263" s="419"/>
      <c r="T263" s="419"/>
      <c r="U263" s="419"/>
      <c r="V263" s="419"/>
      <c r="W263" s="419"/>
      <c r="X263" s="419"/>
      <c r="Y263" s="419"/>
      <c r="Z263" s="419"/>
      <c r="AA263" s="419"/>
      <c r="AB263" s="419"/>
      <c r="AC263" s="419"/>
      <c r="AD263" s="419"/>
      <c r="AE263" s="419"/>
      <c r="AF263" s="419"/>
      <c r="AG263" s="419"/>
      <c r="AH263" s="419"/>
      <c r="AI263" s="419"/>
      <c r="AJ263" s="419"/>
      <c r="AK263" s="419"/>
      <c r="AL263" s="419"/>
      <c r="AM263" s="419"/>
      <c r="AN263" s="419"/>
      <c r="AO263" s="419"/>
      <c r="AP263" s="419"/>
      <c r="AQ263" s="419"/>
      <c r="AR263" s="419"/>
      <c r="AS263" s="419"/>
      <c r="AT263" s="419"/>
      <c r="AU263" s="419"/>
      <c r="AV263" s="419"/>
      <c r="AW263" s="419"/>
      <c r="AX263" s="419"/>
      <c r="AY263" s="419"/>
      <c r="AZ263" s="419"/>
      <c r="BA263" s="419"/>
      <c r="BB263" s="419"/>
      <c r="BC263" s="419"/>
      <c r="BD263" s="419"/>
      <c r="BE263" s="419"/>
      <c r="BF263" s="419"/>
      <c r="BG263" s="419"/>
      <c r="BH263" s="419"/>
      <c r="BI263" s="419"/>
      <c r="BJ263" s="419"/>
      <c r="BK263" s="419"/>
      <c r="BL263" s="419"/>
      <c r="BM263" s="419"/>
      <c r="BN263" s="419"/>
      <c r="BO263" s="419"/>
      <c r="BP263" s="419"/>
      <c r="BQ263" s="419"/>
      <c r="BR263" s="419"/>
      <c r="BS263" s="419"/>
      <c r="BT263" s="419"/>
      <c r="BU263" s="419"/>
      <c r="BV263" s="419"/>
      <c r="BW263" s="419"/>
      <c r="BX263" s="419"/>
      <c r="BY263" s="419"/>
      <c r="BZ263" s="419"/>
      <c r="CA263" s="419"/>
      <c r="CB263" s="419"/>
      <c r="CC263" s="419"/>
      <c r="CD263" s="419"/>
      <c r="CE263" s="419"/>
      <c r="CF263" s="419"/>
      <c r="CG263" s="419"/>
      <c r="CH263" s="419"/>
      <c r="CI263" s="419"/>
      <c r="CJ263" s="419"/>
      <c r="CK263" s="419"/>
      <c r="CL263" s="419"/>
      <c r="CM263" s="419"/>
      <c r="CN263" s="419"/>
      <c r="CO263" s="419"/>
      <c r="CP263" s="419"/>
      <c r="CQ263" s="419"/>
      <c r="CR263" s="419"/>
      <c r="CS263" s="419"/>
      <c r="CT263" s="419"/>
      <c r="CU263" s="419"/>
      <c r="CV263" s="419"/>
      <c r="CW263" s="419"/>
      <c r="CX263" s="419"/>
      <c r="CY263" s="419"/>
      <c r="CZ263" s="419"/>
      <c r="DA263" s="419"/>
      <c r="DB263" s="419"/>
      <c r="DC263" s="419"/>
      <c r="DD263" s="419"/>
      <c r="DE263" s="419"/>
      <c r="DF263" s="419"/>
      <c r="DG263" s="419"/>
      <c r="DH263" s="419"/>
      <c r="DI263" s="419"/>
      <c r="DJ263" s="419"/>
      <c r="DK263" s="419"/>
    </row>
    <row r="264" spans="1:115" s="420" customFormat="1" ht="15" hidden="1">
      <c r="A264" s="423"/>
      <c r="B264" s="423"/>
      <c r="C264" s="418"/>
      <c r="D264" s="419"/>
      <c r="E264" s="419"/>
      <c r="F264" s="419"/>
      <c r="G264" s="419"/>
      <c r="H264" s="419"/>
      <c r="I264" s="419"/>
      <c r="J264" s="419"/>
      <c r="K264" s="419"/>
      <c r="L264" s="419"/>
      <c r="M264" s="419"/>
      <c r="N264" s="419"/>
      <c r="O264" s="419"/>
      <c r="P264" s="419"/>
      <c r="Q264" s="419"/>
      <c r="R264" s="419"/>
      <c r="S264" s="419"/>
      <c r="T264" s="419"/>
      <c r="U264" s="419"/>
      <c r="V264" s="419"/>
      <c r="W264" s="419"/>
      <c r="X264" s="419"/>
      <c r="Y264" s="419"/>
      <c r="Z264" s="419"/>
      <c r="AA264" s="419"/>
      <c r="AB264" s="419"/>
      <c r="AC264" s="419"/>
      <c r="AD264" s="419"/>
      <c r="AE264" s="419"/>
      <c r="AF264" s="419"/>
      <c r="AG264" s="419"/>
      <c r="AH264" s="419"/>
      <c r="AI264" s="419"/>
      <c r="AJ264" s="419"/>
      <c r="AK264" s="419"/>
      <c r="AL264" s="419"/>
      <c r="AM264" s="419"/>
      <c r="AN264" s="419"/>
      <c r="AO264" s="419"/>
      <c r="AP264" s="419"/>
      <c r="AQ264" s="419"/>
      <c r="AR264" s="419"/>
      <c r="AS264" s="419"/>
      <c r="AT264" s="419"/>
      <c r="AU264" s="419"/>
      <c r="AV264" s="419"/>
      <c r="AW264" s="419"/>
      <c r="AX264" s="419"/>
      <c r="AY264" s="419"/>
      <c r="AZ264" s="419"/>
      <c r="BA264" s="419"/>
      <c r="BB264" s="419"/>
      <c r="BC264" s="419"/>
      <c r="BD264" s="419"/>
      <c r="BE264" s="419"/>
      <c r="BF264" s="419"/>
      <c r="BG264" s="419"/>
      <c r="BH264" s="419"/>
      <c r="BI264" s="419"/>
      <c r="BJ264" s="419"/>
      <c r="BK264" s="419"/>
      <c r="BL264" s="419"/>
      <c r="BM264" s="419"/>
      <c r="BN264" s="419"/>
      <c r="BO264" s="419"/>
      <c r="BP264" s="419"/>
      <c r="BQ264" s="419"/>
      <c r="BR264" s="419"/>
      <c r="BS264" s="419"/>
      <c r="BT264" s="419"/>
      <c r="BU264" s="419"/>
      <c r="BV264" s="419"/>
      <c r="BW264" s="419"/>
      <c r="BX264" s="419"/>
      <c r="BY264" s="419"/>
      <c r="BZ264" s="419"/>
      <c r="CA264" s="419"/>
      <c r="CB264" s="419"/>
      <c r="CC264" s="419"/>
      <c r="CD264" s="419"/>
      <c r="CE264" s="419"/>
      <c r="CF264" s="419"/>
      <c r="CG264" s="419"/>
      <c r="CH264" s="419"/>
      <c r="CI264" s="419"/>
      <c r="CJ264" s="419"/>
      <c r="CK264" s="419"/>
      <c r="CL264" s="419"/>
      <c r="CM264" s="419"/>
      <c r="CN264" s="419"/>
      <c r="CO264" s="419"/>
      <c r="CP264" s="419"/>
      <c r="CQ264" s="419"/>
      <c r="CR264" s="419"/>
      <c r="CS264" s="419"/>
      <c r="CT264" s="419"/>
      <c r="CU264" s="419"/>
      <c r="CV264" s="419"/>
      <c r="CW264" s="419"/>
      <c r="CX264" s="419"/>
      <c r="CY264" s="419"/>
      <c r="CZ264" s="419"/>
      <c r="DA264" s="419"/>
      <c r="DB264" s="419"/>
      <c r="DC264" s="419"/>
      <c r="DD264" s="419"/>
      <c r="DE264" s="419"/>
      <c r="DF264" s="419"/>
      <c r="DG264" s="419"/>
      <c r="DH264" s="419"/>
      <c r="DI264" s="419"/>
      <c r="DJ264" s="419"/>
      <c r="DK264" s="419"/>
    </row>
    <row r="265" spans="1:115" s="420" customFormat="1" ht="15" hidden="1">
      <c r="A265" s="423"/>
      <c r="B265" s="423"/>
      <c r="C265" s="418"/>
      <c r="D265" s="419"/>
      <c r="E265" s="419"/>
      <c r="F265" s="419"/>
      <c r="G265" s="419"/>
      <c r="H265" s="419"/>
      <c r="I265" s="419"/>
      <c r="J265" s="419"/>
      <c r="K265" s="419"/>
      <c r="L265" s="419"/>
      <c r="M265" s="419"/>
      <c r="N265" s="419"/>
      <c r="O265" s="419"/>
      <c r="P265" s="419"/>
      <c r="Q265" s="419"/>
      <c r="R265" s="419"/>
      <c r="S265" s="419"/>
      <c r="T265" s="419"/>
      <c r="U265" s="419"/>
      <c r="V265" s="419"/>
      <c r="W265" s="419"/>
      <c r="X265" s="419"/>
      <c r="Y265" s="419"/>
      <c r="Z265" s="419"/>
      <c r="AA265" s="419"/>
      <c r="AB265" s="419"/>
      <c r="AC265" s="419"/>
      <c r="AD265" s="419"/>
      <c r="AE265" s="419"/>
      <c r="AF265" s="419"/>
      <c r="AG265" s="419"/>
      <c r="AH265" s="419"/>
      <c r="AI265" s="419"/>
      <c r="AJ265" s="419"/>
      <c r="AK265" s="419"/>
      <c r="AL265" s="419"/>
      <c r="AM265" s="419"/>
      <c r="AN265" s="419"/>
      <c r="AO265" s="419"/>
      <c r="AP265" s="419"/>
      <c r="AQ265" s="419"/>
      <c r="AR265" s="419"/>
      <c r="AS265" s="419"/>
      <c r="AT265" s="419"/>
      <c r="AU265" s="419"/>
      <c r="AV265" s="419"/>
      <c r="AW265" s="419"/>
      <c r="AX265" s="419"/>
      <c r="AY265" s="419"/>
      <c r="AZ265" s="419"/>
      <c r="BA265" s="419"/>
      <c r="BB265" s="419"/>
      <c r="BC265" s="419"/>
      <c r="BD265" s="419"/>
      <c r="BE265" s="419"/>
      <c r="BF265" s="419"/>
      <c r="BG265" s="419"/>
      <c r="BH265" s="419"/>
      <c r="BI265" s="419"/>
      <c r="BJ265" s="419"/>
      <c r="BK265" s="419"/>
      <c r="BL265" s="419"/>
      <c r="BM265" s="419"/>
      <c r="BN265" s="419"/>
      <c r="BO265" s="419"/>
      <c r="BP265" s="419"/>
      <c r="BQ265" s="419"/>
      <c r="BR265" s="419"/>
      <c r="BS265" s="419"/>
      <c r="BT265" s="419"/>
      <c r="BU265" s="419"/>
      <c r="BV265" s="419"/>
      <c r="BW265" s="419"/>
      <c r="BX265" s="419"/>
      <c r="BY265" s="419"/>
      <c r="BZ265" s="419"/>
      <c r="CA265" s="419"/>
      <c r="CB265" s="419"/>
      <c r="CC265" s="419"/>
      <c r="CD265" s="419"/>
      <c r="CE265" s="419"/>
      <c r="CF265" s="419"/>
      <c r="CG265" s="419"/>
      <c r="CH265" s="419"/>
      <c r="CI265" s="419"/>
      <c r="CJ265" s="419"/>
      <c r="CK265" s="419"/>
      <c r="CL265" s="419"/>
      <c r="CM265" s="419"/>
      <c r="CN265" s="419"/>
      <c r="CO265" s="419"/>
      <c r="CP265" s="419"/>
      <c r="CQ265" s="419"/>
      <c r="CR265" s="419"/>
      <c r="CS265" s="419"/>
      <c r="CT265" s="419"/>
      <c r="CU265" s="419"/>
      <c r="CV265" s="419"/>
      <c r="CW265" s="419"/>
      <c r="CX265" s="419"/>
      <c r="CY265" s="419"/>
      <c r="CZ265" s="419"/>
      <c r="DA265" s="419"/>
      <c r="DB265" s="419"/>
      <c r="DC265" s="419"/>
      <c r="DD265" s="419"/>
      <c r="DE265" s="419"/>
      <c r="DF265" s="419"/>
      <c r="DG265" s="419"/>
      <c r="DH265" s="419"/>
      <c r="DI265" s="419"/>
      <c r="DJ265" s="419"/>
      <c r="DK265" s="419"/>
    </row>
    <row r="266" spans="1:115" s="420" customFormat="1" ht="15" hidden="1">
      <c r="A266" s="423"/>
      <c r="B266" s="423"/>
      <c r="C266" s="418"/>
      <c r="D266" s="419"/>
      <c r="E266" s="419"/>
      <c r="F266" s="419"/>
      <c r="G266" s="419"/>
      <c r="H266" s="419"/>
      <c r="I266" s="419"/>
      <c r="J266" s="419"/>
      <c r="K266" s="419"/>
      <c r="L266" s="419"/>
      <c r="M266" s="419"/>
      <c r="N266" s="419"/>
      <c r="O266" s="419"/>
      <c r="P266" s="419"/>
      <c r="Q266" s="419"/>
      <c r="R266" s="419"/>
      <c r="S266" s="419"/>
      <c r="T266" s="419"/>
      <c r="U266" s="419"/>
      <c r="V266" s="419"/>
      <c r="W266" s="419"/>
      <c r="X266" s="419"/>
      <c r="Y266" s="419"/>
      <c r="Z266" s="419"/>
      <c r="AA266" s="419"/>
      <c r="AB266" s="419"/>
      <c r="AC266" s="419"/>
      <c r="AD266" s="419"/>
      <c r="AE266" s="419"/>
      <c r="AF266" s="419"/>
      <c r="AG266" s="419"/>
      <c r="AH266" s="419"/>
      <c r="AI266" s="419"/>
      <c r="AJ266" s="419"/>
      <c r="AK266" s="419"/>
      <c r="AL266" s="419"/>
      <c r="AM266" s="419"/>
      <c r="AN266" s="419"/>
      <c r="AO266" s="419"/>
      <c r="AP266" s="419"/>
      <c r="AQ266" s="419"/>
      <c r="AR266" s="419"/>
      <c r="AS266" s="419"/>
      <c r="AT266" s="419"/>
      <c r="AU266" s="419"/>
      <c r="AV266" s="419"/>
      <c r="AW266" s="419"/>
      <c r="AX266" s="419"/>
      <c r="AY266" s="419"/>
      <c r="AZ266" s="419"/>
      <c r="BA266" s="419"/>
      <c r="BB266" s="419"/>
      <c r="BC266" s="419"/>
      <c r="BD266" s="419"/>
      <c r="BE266" s="419"/>
      <c r="BF266" s="419"/>
      <c r="BG266" s="419"/>
      <c r="BH266" s="419"/>
      <c r="BI266" s="419"/>
      <c r="BJ266" s="419"/>
      <c r="BK266" s="419"/>
      <c r="BL266" s="419"/>
      <c r="BM266" s="419"/>
      <c r="BN266" s="419"/>
      <c r="BO266" s="419"/>
      <c r="BP266" s="419"/>
      <c r="BQ266" s="419"/>
      <c r="BR266" s="419"/>
      <c r="BS266" s="419"/>
      <c r="BT266" s="419"/>
      <c r="BU266" s="419"/>
      <c r="BV266" s="419"/>
      <c r="BW266" s="419"/>
      <c r="BX266" s="419"/>
      <c r="BY266" s="419"/>
      <c r="BZ266" s="419"/>
      <c r="CA266" s="419"/>
      <c r="CB266" s="419"/>
      <c r="CC266" s="419"/>
      <c r="CD266" s="419"/>
      <c r="CE266" s="419"/>
      <c r="CF266" s="419"/>
      <c r="CG266" s="419"/>
      <c r="CH266" s="419"/>
      <c r="CI266" s="419"/>
      <c r="CJ266" s="419"/>
      <c r="CK266" s="419"/>
      <c r="CL266" s="419"/>
      <c r="CM266" s="419"/>
      <c r="CN266" s="419"/>
      <c r="CO266" s="419"/>
      <c r="CP266" s="419"/>
      <c r="CQ266" s="419"/>
      <c r="CR266" s="419"/>
      <c r="CS266" s="419"/>
      <c r="CT266" s="419"/>
      <c r="CU266" s="419"/>
      <c r="CV266" s="419"/>
      <c r="CW266" s="419"/>
      <c r="CX266" s="419"/>
      <c r="CY266" s="419"/>
      <c r="CZ266" s="419"/>
      <c r="DA266" s="419"/>
      <c r="DB266" s="419"/>
      <c r="DC266" s="419"/>
      <c r="DD266" s="419"/>
      <c r="DE266" s="419"/>
      <c r="DF266" s="419"/>
      <c r="DG266" s="419"/>
      <c r="DH266" s="419"/>
      <c r="DI266" s="419"/>
      <c r="DJ266" s="419"/>
      <c r="DK266" s="419"/>
    </row>
    <row r="267" spans="1:115" s="420" customFormat="1" ht="15" hidden="1">
      <c r="A267" s="423"/>
      <c r="B267" s="423"/>
      <c r="C267" s="418"/>
      <c r="D267" s="419"/>
      <c r="E267" s="419"/>
      <c r="F267" s="419"/>
      <c r="G267" s="419"/>
      <c r="H267" s="419"/>
      <c r="I267" s="419"/>
      <c r="J267" s="419"/>
      <c r="K267" s="419"/>
      <c r="L267" s="419"/>
      <c r="M267" s="419"/>
      <c r="N267" s="419"/>
      <c r="O267" s="419"/>
      <c r="P267" s="419"/>
      <c r="Q267" s="419"/>
      <c r="R267" s="419"/>
      <c r="S267" s="419"/>
      <c r="T267" s="419"/>
      <c r="U267" s="419"/>
      <c r="V267" s="419"/>
      <c r="W267" s="419"/>
      <c r="X267" s="419"/>
      <c r="Y267" s="419"/>
      <c r="Z267" s="419"/>
      <c r="AA267" s="419"/>
      <c r="AB267" s="419"/>
      <c r="AC267" s="419"/>
      <c r="AD267" s="419"/>
      <c r="AE267" s="419"/>
      <c r="AF267" s="419"/>
      <c r="AG267" s="419"/>
      <c r="AH267" s="419"/>
      <c r="AI267" s="419"/>
      <c r="AJ267" s="419"/>
      <c r="AK267" s="419"/>
      <c r="AL267" s="419"/>
      <c r="AM267" s="419"/>
      <c r="AN267" s="419"/>
      <c r="AO267" s="419"/>
      <c r="AP267" s="419"/>
      <c r="AQ267" s="419"/>
      <c r="AR267" s="419"/>
      <c r="AS267" s="419"/>
      <c r="AT267" s="419"/>
      <c r="AU267" s="419"/>
      <c r="AV267" s="419"/>
      <c r="AW267" s="419"/>
      <c r="AX267" s="419"/>
      <c r="AY267" s="419"/>
      <c r="AZ267" s="419"/>
      <c r="BA267" s="419"/>
      <c r="BB267" s="419"/>
      <c r="BC267" s="419"/>
      <c r="BD267" s="419"/>
      <c r="BE267" s="419"/>
      <c r="BF267" s="419"/>
      <c r="BG267" s="419"/>
      <c r="BH267" s="419"/>
      <c r="BI267" s="419"/>
      <c r="BJ267" s="419"/>
      <c r="BK267" s="419"/>
      <c r="BL267" s="419"/>
      <c r="BM267" s="419"/>
      <c r="BN267" s="419"/>
      <c r="BO267" s="419"/>
      <c r="BP267" s="419"/>
      <c r="BQ267" s="419"/>
      <c r="BR267" s="419"/>
      <c r="BS267" s="419"/>
      <c r="BT267" s="419"/>
      <c r="BU267" s="419"/>
      <c r="BV267" s="419"/>
      <c r="BW267" s="419"/>
      <c r="BX267" s="419"/>
      <c r="BY267" s="419"/>
      <c r="BZ267" s="419"/>
      <c r="CA267" s="419"/>
      <c r="CB267" s="419"/>
      <c r="CC267" s="419"/>
      <c r="CD267" s="419"/>
      <c r="CE267" s="419"/>
      <c r="CF267" s="419"/>
      <c r="CG267" s="419"/>
      <c r="CH267" s="419"/>
      <c r="CI267" s="419"/>
      <c r="CJ267" s="419"/>
      <c r="CK267" s="419"/>
      <c r="CL267" s="419"/>
      <c r="CM267" s="419"/>
      <c r="CN267" s="419"/>
      <c r="CO267" s="419"/>
      <c r="CP267" s="419"/>
      <c r="CQ267" s="419"/>
      <c r="CR267" s="419"/>
      <c r="CS267" s="419"/>
      <c r="CT267" s="419"/>
      <c r="CU267" s="419"/>
      <c r="CV267" s="419"/>
      <c r="CW267" s="419"/>
      <c r="CX267" s="419"/>
      <c r="CY267" s="419"/>
      <c r="CZ267" s="419"/>
      <c r="DA267" s="419"/>
      <c r="DB267" s="419"/>
      <c r="DC267" s="419"/>
      <c r="DD267" s="419"/>
      <c r="DE267" s="419"/>
      <c r="DF267" s="419"/>
      <c r="DG267" s="419"/>
      <c r="DH267" s="419"/>
      <c r="DI267" s="419"/>
      <c r="DJ267" s="419"/>
      <c r="DK267" s="419"/>
    </row>
    <row r="268" spans="1:115" s="420" customFormat="1" ht="15" hidden="1">
      <c r="A268" s="423"/>
      <c r="B268" s="423"/>
      <c r="C268" s="418"/>
      <c r="D268" s="419"/>
      <c r="E268" s="419"/>
      <c r="F268" s="419"/>
      <c r="G268" s="419"/>
      <c r="H268" s="419"/>
      <c r="I268" s="419"/>
      <c r="J268" s="419"/>
      <c r="K268" s="419"/>
      <c r="L268" s="419"/>
      <c r="M268" s="419"/>
      <c r="N268" s="419"/>
      <c r="O268" s="419"/>
      <c r="P268" s="419"/>
      <c r="Q268" s="419"/>
      <c r="R268" s="419"/>
      <c r="S268" s="419"/>
      <c r="T268" s="419"/>
      <c r="U268" s="419"/>
      <c r="V268" s="419"/>
      <c r="W268" s="419"/>
      <c r="X268" s="419"/>
      <c r="Y268" s="419"/>
      <c r="Z268" s="419"/>
      <c r="AA268" s="419"/>
      <c r="AB268" s="419"/>
      <c r="AC268" s="419"/>
      <c r="AD268" s="419"/>
      <c r="AE268" s="419"/>
      <c r="AF268" s="419"/>
      <c r="AG268" s="419"/>
      <c r="AH268" s="419"/>
      <c r="AI268" s="419"/>
      <c r="AJ268" s="419"/>
      <c r="AK268" s="419"/>
      <c r="AL268" s="419"/>
      <c r="AM268" s="419"/>
      <c r="AN268" s="419"/>
      <c r="AO268" s="419"/>
      <c r="AP268" s="419"/>
      <c r="AQ268" s="419"/>
      <c r="AR268" s="419"/>
      <c r="AS268" s="419"/>
      <c r="AT268" s="419"/>
      <c r="AU268" s="419"/>
      <c r="AV268" s="419"/>
      <c r="AW268" s="419"/>
      <c r="AX268" s="419"/>
      <c r="AY268" s="419"/>
      <c r="AZ268" s="419"/>
      <c r="BA268" s="419"/>
      <c r="BB268" s="419"/>
      <c r="BC268" s="419"/>
      <c r="BD268" s="419"/>
      <c r="BE268" s="419"/>
      <c r="BF268" s="419"/>
      <c r="BG268" s="419"/>
      <c r="BH268" s="419"/>
      <c r="BI268" s="419"/>
      <c r="BJ268" s="419"/>
      <c r="BK268" s="419"/>
      <c r="BL268" s="419"/>
      <c r="BM268" s="419"/>
      <c r="BN268" s="419"/>
      <c r="BO268" s="419"/>
      <c r="BP268" s="419"/>
      <c r="BQ268" s="419"/>
      <c r="BR268" s="419"/>
      <c r="BS268" s="419"/>
      <c r="BT268" s="419"/>
      <c r="BU268" s="419"/>
      <c r="BV268" s="419"/>
      <c r="BW268" s="419"/>
      <c r="BX268" s="419"/>
      <c r="BY268" s="419"/>
      <c r="BZ268" s="419"/>
      <c r="CA268" s="419"/>
      <c r="CB268" s="419"/>
      <c r="CC268" s="419"/>
      <c r="CD268" s="419"/>
      <c r="CE268" s="419"/>
      <c r="CF268" s="419"/>
      <c r="CG268" s="419"/>
      <c r="CH268" s="419"/>
      <c r="CI268" s="419"/>
      <c r="CJ268" s="419"/>
      <c r="CK268" s="419"/>
      <c r="CL268" s="419"/>
      <c r="CM268" s="419"/>
      <c r="CN268" s="419"/>
      <c r="CO268" s="419"/>
      <c r="CP268" s="419"/>
      <c r="CQ268" s="419"/>
      <c r="CR268" s="419"/>
      <c r="CS268" s="419"/>
      <c r="CT268" s="419"/>
      <c r="CU268" s="419"/>
      <c r="CV268" s="419"/>
      <c r="CW268" s="419"/>
      <c r="CX268" s="419"/>
      <c r="CY268" s="419"/>
      <c r="CZ268" s="419"/>
      <c r="DA268" s="419"/>
      <c r="DB268" s="419"/>
      <c r="DC268" s="419"/>
      <c r="DD268" s="419"/>
      <c r="DE268" s="419"/>
      <c r="DF268" s="419"/>
      <c r="DG268" s="419"/>
      <c r="DH268" s="419"/>
      <c r="DI268" s="419"/>
      <c r="DJ268" s="419"/>
      <c r="DK268" s="419"/>
    </row>
    <row r="269" spans="1:115" s="420" customFormat="1" ht="15" hidden="1">
      <c r="A269" s="423"/>
      <c r="B269" s="423"/>
      <c r="C269" s="418"/>
      <c r="D269" s="419"/>
      <c r="E269" s="419"/>
      <c r="F269" s="419"/>
      <c r="G269" s="419"/>
      <c r="H269" s="419"/>
      <c r="I269" s="419"/>
      <c r="J269" s="419"/>
      <c r="K269" s="419"/>
      <c r="L269" s="419"/>
      <c r="M269" s="419"/>
      <c r="N269" s="419"/>
      <c r="O269" s="419"/>
      <c r="P269" s="419"/>
      <c r="Q269" s="419"/>
      <c r="R269" s="419"/>
      <c r="S269" s="419"/>
      <c r="T269" s="419"/>
      <c r="U269" s="419"/>
      <c r="V269" s="419"/>
      <c r="W269" s="419"/>
      <c r="X269" s="419"/>
      <c r="Y269" s="419"/>
      <c r="Z269" s="419"/>
      <c r="AA269" s="419"/>
      <c r="AB269" s="419"/>
      <c r="AC269" s="419"/>
      <c r="AD269" s="419"/>
      <c r="AE269" s="419"/>
      <c r="AF269" s="419"/>
      <c r="AG269" s="419"/>
      <c r="AH269" s="419"/>
      <c r="AI269" s="419"/>
      <c r="AJ269" s="419"/>
      <c r="AK269" s="419"/>
      <c r="AL269" s="419"/>
      <c r="AM269" s="419"/>
      <c r="AN269" s="419"/>
      <c r="AO269" s="419"/>
      <c r="AP269" s="419"/>
      <c r="AQ269" s="419"/>
      <c r="AR269" s="419"/>
      <c r="AS269" s="419"/>
      <c r="AT269" s="419"/>
      <c r="AU269" s="419"/>
      <c r="AV269" s="419"/>
      <c r="AW269" s="419"/>
      <c r="AX269" s="419"/>
      <c r="AY269" s="419"/>
      <c r="AZ269" s="419"/>
      <c r="BA269" s="419"/>
      <c r="BB269" s="419"/>
      <c r="BC269" s="419"/>
      <c r="BD269" s="419"/>
      <c r="BE269" s="419"/>
      <c r="BF269" s="419"/>
      <c r="BG269" s="419"/>
      <c r="BH269" s="419"/>
      <c r="BI269" s="419"/>
      <c r="BJ269" s="419"/>
      <c r="BK269" s="419"/>
      <c r="BL269" s="419"/>
      <c r="BM269" s="419"/>
      <c r="BN269" s="419"/>
      <c r="BO269" s="419"/>
      <c r="BP269" s="419"/>
      <c r="BQ269" s="419"/>
      <c r="BR269" s="419"/>
      <c r="BS269" s="419"/>
      <c r="BT269" s="419"/>
      <c r="BU269" s="419"/>
      <c r="BV269" s="419"/>
      <c r="BW269" s="419"/>
      <c r="BX269" s="419"/>
      <c r="BY269" s="419"/>
      <c r="BZ269" s="419"/>
      <c r="CA269" s="419"/>
      <c r="CB269" s="419"/>
      <c r="CC269" s="419"/>
      <c r="CD269" s="419"/>
      <c r="CE269" s="419"/>
      <c r="CF269" s="419"/>
      <c r="CG269" s="419"/>
      <c r="CH269" s="419"/>
      <c r="CI269" s="419"/>
      <c r="CJ269" s="419"/>
      <c r="CK269" s="419"/>
      <c r="CL269" s="419"/>
      <c r="CM269" s="419"/>
      <c r="CN269" s="419"/>
      <c r="CO269" s="419"/>
      <c r="CP269" s="419"/>
      <c r="CQ269" s="419"/>
      <c r="CR269" s="419"/>
      <c r="CS269" s="419"/>
      <c r="CT269" s="419"/>
      <c r="CU269" s="419"/>
      <c r="CV269" s="419"/>
      <c r="CW269" s="419"/>
      <c r="CX269" s="419"/>
      <c r="CY269" s="419"/>
      <c r="CZ269" s="419"/>
      <c r="DA269" s="419"/>
      <c r="DB269" s="419"/>
      <c r="DC269" s="419"/>
      <c r="DD269" s="419"/>
      <c r="DE269" s="419"/>
      <c r="DF269" s="419"/>
      <c r="DG269" s="419"/>
      <c r="DH269" s="419"/>
      <c r="DI269" s="419"/>
      <c r="DJ269" s="419"/>
      <c r="DK269" s="419"/>
    </row>
    <row r="270" spans="1:115" s="420" customFormat="1" ht="15" hidden="1">
      <c r="A270" s="423"/>
      <c r="B270" s="423"/>
      <c r="C270" s="418"/>
      <c r="D270" s="419"/>
      <c r="E270" s="419"/>
      <c r="F270" s="419"/>
      <c r="G270" s="419"/>
      <c r="H270" s="419"/>
      <c r="I270" s="419"/>
      <c r="J270" s="419"/>
      <c r="K270" s="419"/>
      <c r="L270" s="419"/>
      <c r="M270" s="419"/>
      <c r="N270" s="419"/>
      <c r="O270" s="419"/>
      <c r="P270" s="419"/>
      <c r="Q270" s="419"/>
      <c r="R270" s="419"/>
      <c r="S270" s="419"/>
      <c r="T270" s="419"/>
      <c r="U270" s="419"/>
      <c r="V270" s="419"/>
      <c r="W270" s="419"/>
      <c r="X270" s="419"/>
      <c r="Y270" s="419"/>
      <c r="Z270" s="419"/>
      <c r="AA270" s="419"/>
      <c r="AB270" s="419"/>
      <c r="AC270" s="419"/>
      <c r="AD270" s="419"/>
      <c r="AE270" s="419"/>
      <c r="AF270" s="419"/>
      <c r="AG270" s="419"/>
      <c r="AH270" s="419"/>
      <c r="AI270" s="419"/>
      <c r="AJ270" s="419"/>
      <c r="AK270" s="419"/>
      <c r="AL270" s="419"/>
      <c r="AM270" s="419"/>
      <c r="AN270" s="419"/>
      <c r="AO270" s="419"/>
      <c r="AP270" s="419"/>
      <c r="AQ270" s="419"/>
      <c r="AR270" s="419"/>
      <c r="AS270" s="419"/>
      <c r="AT270" s="419"/>
      <c r="AU270" s="419"/>
      <c r="AV270" s="419"/>
      <c r="AW270" s="419"/>
      <c r="AX270" s="419"/>
      <c r="AY270" s="419"/>
      <c r="AZ270" s="419"/>
      <c r="BA270" s="419"/>
      <c r="BB270" s="419"/>
      <c r="BC270" s="419"/>
      <c r="BD270" s="419"/>
      <c r="BE270" s="419"/>
      <c r="BF270" s="419"/>
      <c r="BG270" s="419"/>
      <c r="BH270" s="419"/>
      <c r="BI270" s="419"/>
      <c r="BJ270" s="419"/>
      <c r="BK270" s="419"/>
      <c r="BL270" s="419"/>
      <c r="BM270" s="419"/>
      <c r="BN270" s="419"/>
      <c r="BO270" s="419"/>
      <c r="BP270" s="419"/>
      <c r="BQ270" s="419"/>
      <c r="BR270" s="419"/>
      <c r="BS270" s="419"/>
      <c r="BT270" s="419"/>
      <c r="BU270" s="419"/>
      <c r="BV270" s="419"/>
      <c r="BW270" s="419"/>
      <c r="BX270" s="419"/>
      <c r="BY270" s="419"/>
      <c r="BZ270" s="419"/>
      <c r="CA270" s="419"/>
      <c r="CB270" s="419"/>
      <c r="CC270" s="419"/>
      <c r="CD270" s="419"/>
      <c r="CE270" s="419"/>
      <c r="CF270" s="419"/>
      <c r="CG270" s="419"/>
      <c r="CH270" s="419"/>
      <c r="CI270" s="419"/>
      <c r="CJ270" s="419"/>
      <c r="CK270" s="419"/>
      <c r="CL270" s="419"/>
      <c r="CM270" s="419"/>
      <c r="CN270" s="419"/>
      <c r="CO270" s="419"/>
      <c r="CP270" s="419"/>
      <c r="CQ270" s="419"/>
      <c r="CR270" s="419"/>
      <c r="CS270" s="419"/>
      <c r="CT270" s="419"/>
      <c r="CU270" s="419"/>
      <c r="CV270" s="419"/>
      <c r="CW270" s="419"/>
      <c r="CX270" s="419"/>
      <c r="CY270" s="419"/>
      <c r="CZ270" s="419"/>
      <c r="DA270" s="419"/>
      <c r="DB270" s="419"/>
      <c r="DC270" s="419"/>
      <c r="DD270" s="419"/>
      <c r="DE270" s="419"/>
      <c r="DF270" s="419"/>
      <c r="DG270" s="419"/>
      <c r="DH270" s="419"/>
      <c r="DI270" s="419"/>
      <c r="DJ270" s="419"/>
      <c r="DK270" s="419"/>
    </row>
    <row r="271" spans="1:115" s="420" customFormat="1" ht="15" hidden="1">
      <c r="A271" s="423"/>
      <c r="B271" s="423"/>
      <c r="C271" s="418"/>
      <c r="D271" s="419"/>
      <c r="E271" s="419"/>
      <c r="F271" s="419"/>
      <c r="G271" s="419"/>
      <c r="H271" s="419"/>
      <c r="I271" s="419"/>
      <c r="J271" s="419"/>
      <c r="K271" s="419"/>
      <c r="L271" s="419"/>
      <c r="M271" s="419"/>
      <c r="N271" s="419"/>
      <c r="O271" s="419"/>
      <c r="P271" s="419"/>
      <c r="Q271" s="419"/>
      <c r="R271" s="419"/>
      <c r="S271" s="419"/>
      <c r="T271" s="419"/>
      <c r="U271" s="419"/>
      <c r="V271" s="419"/>
      <c r="W271" s="419"/>
      <c r="X271" s="419"/>
      <c r="Y271" s="419"/>
      <c r="Z271" s="419"/>
      <c r="AA271" s="419"/>
      <c r="AB271" s="419"/>
      <c r="AC271" s="419"/>
      <c r="AD271" s="419"/>
      <c r="AE271" s="419"/>
      <c r="AF271" s="419"/>
      <c r="AG271" s="419"/>
      <c r="AH271" s="419"/>
      <c r="AI271" s="419"/>
      <c r="AJ271" s="419"/>
      <c r="AK271" s="419"/>
      <c r="AL271" s="419"/>
      <c r="AM271" s="419"/>
      <c r="AN271" s="419"/>
      <c r="AO271" s="419"/>
      <c r="AP271" s="419"/>
      <c r="AQ271" s="419"/>
      <c r="AR271" s="419"/>
      <c r="AS271" s="419"/>
      <c r="AT271" s="419"/>
      <c r="AU271" s="419"/>
      <c r="AV271" s="419"/>
      <c r="AW271" s="419"/>
      <c r="AX271" s="419"/>
      <c r="AY271" s="419"/>
      <c r="AZ271" s="419"/>
      <c r="BA271" s="419"/>
      <c r="BB271" s="419"/>
      <c r="BC271" s="419"/>
      <c r="BD271" s="419"/>
      <c r="BE271" s="419"/>
      <c r="BF271" s="419"/>
      <c r="BG271" s="419"/>
      <c r="BH271" s="419"/>
      <c r="BI271" s="419"/>
      <c r="BJ271" s="419"/>
      <c r="BK271" s="419"/>
      <c r="BL271" s="419"/>
      <c r="BM271" s="419"/>
      <c r="BN271" s="419"/>
      <c r="BO271" s="419"/>
      <c r="BP271" s="419"/>
      <c r="BQ271" s="419"/>
      <c r="BR271" s="419"/>
      <c r="BS271" s="419"/>
      <c r="BT271" s="419"/>
      <c r="BU271" s="419"/>
      <c r="BV271" s="419"/>
      <c r="BW271" s="419"/>
      <c r="BX271" s="419"/>
      <c r="BY271" s="419"/>
      <c r="BZ271" s="419"/>
      <c r="CA271" s="419"/>
      <c r="CB271" s="419"/>
      <c r="CC271" s="419"/>
      <c r="CD271" s="419"/>
      <c r="CE271" s="419"/>
      <c r="CF271" s="419"/>
      <c r="CG271" s="419"/>
      <c r="CH271" s="419"/>
      <c r="CI271" s="419"/>
      <c r="CJ271" s="419"/>
      <c r="CK271" s="419"/>
      <c r="CL271" s="419"/>
      <c r="CM271" s="419"/>
      <c r="CN271" s="419"/>
      <c r="CO271" s="419"/>
      <c r="CP271" s="419"/>
      <c r="CQ271" s="419"/>
      <c r="CR271" s="419"/>
      <c r="CS271" s="419"/>
      <c r="CT271" s="419"/>
      <c r="CU271" s="419"/>
      <c r="CV271" s="419"/>
      <c r="CW271" s="419"/>
      <c r="CX271" s="419"/>
      <c r="CY271" s="419"/>
      <c r="CZ271" s="419"/>
      <c r="DA271" s="419"/>
      <c r="DB271" s="419"/>
      <c r="DC271" s="419"/>
      <c r="DD271" s="419"/>
      <c r="DE271" s="419"/>
      <c r="DF271" s="419"/>
      <c r="DG271" s="419"/>
      <c r="DH271" s="419"/>
      <c r="DI271" s="419"/>
      <c r="DJ271" s="419"/>
      <c r="DK271" s="419"/>
    </row>
    <row r="272" spans="1:115" s="420" customFormat="1" ht="15" hidden="1">
      <c r="A272" s="423"/>
      <c r="B272" s="423"/>
      <c r="C272" s="418"/>
      <c r="D272" s="419"/>
      <c r="E272" s="419"/>
      <c r="F272" s="419"/>
      <c r="G272" s="419"/>
      <c r="H272" s="419"/>
      <c r="I272" s="419"/>
      <c r="J272" s="419"/>
      <c r="K272" s="419"/>
      <c r="L272" s="419"/>
      <c r="M272" s="419"/>
      <c r="N272" s="419"/>
      <c r="O272" s="419"/>
      <c r="P272" s="419"/>
      <c r="Q272" s="419"/>
      <c r="R272" s="419"/>
      <c r="S272" s="419"/>
      <c r="T272" s="419"/>
      <c r="U272" s="419"/>
      <c r="V272" s="419"/>
      <c r="W272" s="419"/>
      <c r="X272" s="419"/>
      <c r="Y272" s="419"/>
      <c r="Z272" s="419"/>
      <c r="AA272" s="419"/>
      <c r="AB272" s="419"/>
      <c r="AC272" s="419"/>
      <c r="AD272" s="419"/>
      <c r="AE272" s="419"/>
      <c r="AF272" s="419"/>
      <c r="AG272" s="419"/>
      <c r="AH272" s="419"/>
      <c r="AI272" s="419"/>
      <c r="AJ272" s="419"/>
      <c r="AK272" s="419"/>
      <c r="AL272" s="419"/>
      <c r="AM272" s="419"/>
      <c r="AN272" s="419"/>
      <c r="AO272" s="419"/>
      <c r="AP272" s="419"/>
      <c r="AQ272" s="419"/>
      <c r="AR272" s="419"/>
      <c r="AS272" s="419"/>
      <c r="AT272" s="419"/>
      <c r="AU272" s="419"/>
      <c r="AV272" s="419"/>
      <c r="AW272" s="419"/>
      <c r="AX272" s="419"/>
      <c r="AY272" s="419"/>
      <c r="AZ272" s="419"/>
      <c r="BA272" s="419"/>
      <c r="BB272" s="419"/>
      <c r="BC272" s="419"/>
      <c r="BD272" s="419"/>
      <c r="BE272" s="419"/>
      <c r="BF272" s="419"/>
      <c r="BG272" s="419"/>
      <c r="BH272" s="419"/>
      <c r="BI272" s="419"/>
      <c r="BJ272" s="419"/>
      <c r="BK272" s="419"/>
      <c r="BL272" s="419"/>
      <c r="BM272" s="419"/>
      <c r="BN272" s="419"/>
      <c r="BO272" s="419"/>
      <c r="BP272" s="419"/>
      <c r="BQ272" s="419"/>
      <c r="BR272" s="419"/>
      <c r="BS272" s="419"/>
      <c r="BT272" s="419"/>
      <c r="BU272" s="419"/>
      <c r="BV272" s="419"/>
      <c r="BW272" s="419"/>
      <c r="BX272" s="419"/>
      <c r="BY272" s="419"/>
      <c r="BZ272" s="419"/>
      <c r="CA272" s="419"/>
      <c r="CB272" s="419"/>
      <c r="CC272" s="419"/>
      <c r="CD272" s="419"/>
      <c r="CE272" s="419"/>
      <c r="CF272" s="419"/>
      <c r="CG272" s="419"/>
      <c r="CH272" s="419"/>
      <c r="CI272" s="419"/>
      <c r="CJ272" s="419"/>
      <c r="CK272" s="419"/>
      <c r="CL272" s="419"/>
      <c r="CM272" s="419"/>
      <c r="CN272" s="419"/>
      <c r="CO272" s="419"/>
      <c r="CP272" s="419"/>
      <c r="CQ272" s="419"/>
      <c r="CR272" s="419"/>
      <c r="CS272" s="419"/>
      <c r="CT272" s="419"/>
      <c r="CU272" s="419"/>
      <c r="CV272" s="419"/>
      <c r="CW272" s="419"/>
      <c r="CX272" s="419"/>
      <c r="CY272" s="419"/>
      <c r="CZ272" s="419"/>
      <c r="DA272" s="419"/>
      <c r="DB272" s="419"/>
      <c r="DC272" s="419"/>
      <c r="DD272" s="419"/>
      <c r="DE272" s="419"/>
      <c r="DF272" s="419"/>
      <c r="DG272" s="419"/>
      <c r="DH272" s="419"/>
      <c r="DI272" s="419"/>
      <c r="DJ272" s="419"/>
      <c r="DK272" s="419"/>
    </row>
    <row r="273" spans="1:115" s="420" customFormat="1" ht="15" hidden="1">
      <c r="A273" s="423"/>
      <c r="B273" s="423"/>
      <c r="C273" s="418"/>
      <c r="D273" s="419"/>
      <c r="E273" s="419"/>
      <c r="F273" s="419"/>
      <c r="G273" s="419"/>
      <c r="H273" s="419"/>
      <c r="I273" s="419"/>
      <c r="J273" s="419"/>
      <c r="K273" s="419"/>
      <c r="L273" s="419"/>
      <c r="M273" s="419"/>
      <c r="N273" s="419"/>
      <c r="O273" s="419"/>
      <c r="P273" s="419"/>
      <c r="Q273" s="419"/>
      <c r="R273" s="419"/>
      <c r="S273" s="419"/>
      <c r="T273" s="419"/>
      <c r="U273" s="419"/>
      <c r="V273" s="419"/>
      <c r="W273" s="419"/>
      <c r="X273" s="419"/>
      <c r="Y273" s="419"/>
      <c r="Z273" s="419"/>
      <c r="AA273" s="419"/>
      <c r="AB273" s="419"/>
      <c r="AC273" s="419"/>
      <c r="AD273" s="419"/>
      <c r="AE273" s="419"/>
      <c r="AF273" s="419"/>
      <c r="AG273" s="419"/>
      <c r="AH273" s="419"/>
      <c r="AI273" s="419"/>
      <c r="AJ273" s="419"/>
      <c r="AK273" s="419"/>
      <c r="AL273" s="419"/>
      <c r="AM273" s="419"/>
      <c r="AN273" s="419"/>
      <c r="AO273" s="419"/>
      <c r="AP273" s="419"/>
      <c r="AQ273" s="419"/>
      <c r="AR273" s="419"/>
      <c r="AS273" s="419"/>
      <c r="AT273" s="419"/>
      <c r="AU273" s="419"/>
      <c r="AV273" s="419"/>
      <c r="AW273" s="419"/>
      <c r="AX273" s="419"/>
      <c r="AY273" s="419"/>
      <c r="AZ273" s="419"/>
      <c r="BA273" s="419"/>
      <c r="BB273" s="419"/>
      <c r="BC273" s="419"/>
      <c r="BD273" s="419"/>
      <c r="BE273" s="419"/>
      <c r="BF273" s="419"/>
      <c r="BG273" s="419"/>
      <c r="BH273" s="419"/>
      <c r="BI273" s="419"/>
      <c r="BJ273" s="419"/>
      <c r="BK273" s="419"/>
      <c r="BL273" s="419"/>
      <c r="BM273" s="419"/>
      <c r="BN273" s="419"/>
      <c r="BO273" s="419"/>
      <c r="BP273" s="419"/>
      <c r="BQ273" s="419"/>
      <c r="BR273" s="419"/>
      <c r="BS273" s="419"/>
      <c r="BT273" s="419"/>
      <c r="BU273" s="419"/>
      <c r="BV273" s="419"/>
      <c r="BW273" s="419"/>
      <c r="BX273" s="419"/>
      <c r="BY273" s="419"/>
      <c r="BZ273" s="419"/>
      <c r="CA273" s="419"/>
      <c r="CB273" s="419"/>
      <c r="CC273" s="419"/>
      <c r="CD273" s="419"/>
      <c r="CE273" s="419"/>
      <c r="CF273" s="419"/>
      <c r="CG273" s="419"/>
      <c r="CH273" s="419"/>
      <c r="CI273" s="419"/>
      <c r="CJ273" s="419"/>
      <c r="CK273" s="419"/>
      <c r="CL273" s="419"/>
      <c r="CM273" s="419"/>
      <c r="CN273" s="419"/>
      <c r="CO273" s="419"/>
      <c r="CP273" s="419"/>
      <c r="CQ273" s="419"/>
      <c r="CR273" s="419"/>
      <c r="CS273" s="419"/>
      <c r="CT273" s="419"/>
      <c r="CU273" s="419"/>
      <c r="CV273" s="419"/>
      <c r="CW273" s="419"/>
      <c r="CX273" s="419"/>
      <c r="CY273" s="419"/>
      <c r="CZ273" s="419"/>
      <c r="DA273" s="419"/>
      <c r="DB273" s="419"/>
      <c r="DC273" s="419"/>
      <c r="DD273" s="419"/>
      <c r="DE273" s="419"/>
      <c r="DF273" s="419"/>
      <c r="DG273" s="419"/>
      <c r="DH273" s="419"/>
      <c r="DI273" s="419"/>
      <c r="DJ273" s="419"/>
      <c r="DK273" s="419"/>
    </row>
    <row r="274" spans="1:115" s="420" customFormat="1" ht="15" hidden="1">
      <c r="A274" s="423"/>
      <c r="B274" s="423"/>
      <c r="C274" s="418"/>
      <c r="D274" s="419"/>
      <c r="E274" s="419"/>
      <c r="F274" s="419"/>
      <c r="G274" s="419"/>
      <c r="H274" s="419"/>
      <c r="I274" s="419"/>
      <c r="J274" s="419"/>
      <c r="K274" s="419"/>
      <c r="L274" s="419"/>
      <c r="M274" s="419"/>
      <c r="N274" s="419"/>
      <c r="O274" s="419"/>
      <c r="P274" s="419"/>
      <c r="Q274" s="419"/>
      <c r="R274" s="419"/>
      <c r="S274" s="419"/>
      <c r="T274" s="419"/>
      <c r="U274" s="419"/>
      <c r="V274" s="419"/>
      <c r="W274" s="419"/>
      <c r="X274" s="419"/>
      <c r="Y274" s="419"/>
      <c r="Z274" s="419"/>
      <c r="AA274" s="419"/>
      <c r="AB274" s="419"/>
      <c r="AC274" s="419"/>
      <c r="AD274" s="419"/>
      <c r="AE274" s="419"/>
      <c r="AF274" s="419"/>
      <c r="AG274" s="419"/>
      <c r="AH274" s="419"/>
      <c r="AI274" s="419"/>
      <c r="AJ274" s="419"/>
      <c r="AK274" s="419"/>
      <c r="AL274" s="419"/>
      <c r="AM274" s="419"/>
      <c r="AN274" s="419"/>
      <c r="AO274" s="419"/>
      <c r="AP274" s="419"/>
      <c r="AQ274" s="419"/>
      <c r="AR274" s="419"/>
      <c r="AS274" s="419"/>
      <c r="AT274" s="419"/>
      <c r="AU274" s="419"/>
      <c r="AV274" s="419"/>
      <c r="AW274" s="419"/>
      <c r="AX274" s="419"/>
      <c r="AY274" s="419"/>
      <c r="AZ274" s="419"/>
      <c r="BA274" s="419"/>
      <c r="BB274" s="419"/>
      <c r="BC274" s="419"/>
      <c r="BD274" s="419"/>
      <c r="BE274" s="419"/>
      <c r="BF274" s="419"/>
      <c r="BG274" s="419"/>
      <c r="BH274" s="419"/>
      <c r="BI274" s="419"/>
      <c r="BJ274" s="419"/>
      <c r="BK274" s="419"/>
      <c r="BL274" s="419"/>
      <c r="BM274" s="419"/>
      <c r="BN274" s="419"/>
      <c r="BO274" s="419"/>
      <c r="BP274" s="419"/>
      <c r="BQ274" s="419"/>
      <c r="BR274" s="419"/>
      <c r="BS274" s="419"/>
      <c r="BT274" s="419"/>
      <c r="BU274" s="419"/>
      <c r="BV274" s="419"/>
      <c r="BW274" s="419"/>
      <c r="BX274" s="419"/>
      <c r="BY274" s="419"/>
      <c r="BZ274" s="419"/>
      <c r="CA274" s="419"/>
      <c r="CB274" s="419"/>
      <c r="CC274" s="419"/>
      <c r="CD274" s="419"/>
      <c r="CE274" s="419"/>
      <c r="CF274" s="419"/>
      <c r="CG274" s="419"/>
      <c r="CH274" s="419"/>
      <c r="CI274" s="419"/>
      <c r="CJ274" s="419"/>
      <c r="CK274" s="419"/>
      <c r="CL274" s="419"/>
      <c r="CM274" s="419"/>
      <c r="CN274" s="419"/>
      <c r="CO274" s="419"/>
      <c r="CP274" s="419"/>
      <c r="CQ274" s="419"/>
      <c r="CR274" s="419"/>
      <c r="CS274" s="419"/>
      <c r="CT274" s="419"/>
      <c r="CU274" s="419"/>
      <c r="CV274" s="419"/>
      <c r="CW274" s="419"/>
      <c r="CX274" s="419"/>
      <c r="CY274" s="419"/>
      <c r="CZ274" s="419"/>
      <c r="DA274" s="419"/>
      <c r="DB274" s="419"/>
      <c r="DC274" s="419"/>
      <c r="DD274" s="419"/>
      <c r="DE274" s="419"/>
      <c r="DF274" s="419"/>
      <c r="DG274" s="419"/>
      <c r="DH274" s="419"/>
      <c r="DI274" s="419"/>
      <c r="DJ274" s="419"/>
      <c r="DK274" s="419"/>
    </row>
    <row r="275" spans="1:115" s="420" customFormat="1" ht="15" hidden="1">
      <c r="A275" s="423"/>
      <c r="B275" s="423"/>
      <c r="C275" s="418"/>
      <c r="D275" s="419"/>
      <c r="E275" s="419"/>
      <c r="F275" s="419"/>
      <c r="G275" s="419"/>
      <c r="H275" s="419"/>
      <c r="I275" s="419"/>
      <c r="J275" s="419"/>
      <c r="K275" s="419"/>
      <c r="L275" s="419"/>
      <c r="M275" s="419"/>
      <c r="N275" s="419"/>
      <c r="O275" s="419"/>
      <c r="P275" s="419"/>
      <c r="Q275" s="419"/>
      <c r="R275" s="419"/>
      <c r="S275" s="419"/>
      <c r="T275" s="419"/>
      <c r="U275" s="419"/>
      <c r="V275" s="419"/>
      <c r="W275" s="419"/>
      <c r="X275" s="419"/>
      <c r="Y275" s="419"/>
      <c r="Z275" s="419"/>
      <c r="AA275" s="419"/>
      <c r="AB275" s="419"/>
      <c r="AC275" s="419"/>
      <c r="AD275" s="419"/>
      <c r="AE275" s="419"/>
      <c r="AF275" s="419"/>
      <c r="AG275" s="419"/>
      <c r="AH275" s="419"/>
      <c r="AI275" s="419"/>
      <c r="AJ275" s="419"/>
      <c r="AK275" s="419"/>
      <c r="AL275" s="419"/>
      <c r="AM275" s="419"/>
      <c r="AN275" s="419"/>
      <c r="AO275" s="419"/>
      <c r="AP275" s="419"/>
      <c r="AQ275" s="419"/>
      <c r="AR275" s="419"/>
      <c r="AS275" s="419"/>
      <c r="AT275" s="419"/>
      <c r="AU275" s="419"/>
      <c r="AV275" s="419"/>
      <c r="AW275" s="419"/>
      <c r="AX275" s="419"/>
      <c r="AY275" s="419"/>
      <c r="AZ275" s="419"/>
      <c r="BA275" s="419"/>
      <c r="BB275" s="419"/>
      <c r="BC275" s="419"/>
      <c r="BD275" s="419"/>
      <c r="BE275" s="419"/>
      <c r="BF275" s="419"/>
      <c r="BG275" s="419"/>
      <c r="BH275" s="419"/>
      <c r="BI275" s="419"/>
      <c r="BJ275" s="419"/>
      <c r="BK275" s="419"/>
      <c r="BL275" s="419"/>
      <c r="BM275" s="419"/>
      <c r="BN275" s="419"/>
      <c r="BO275" s="419"/>
      <c r="BP275" s="419"/>
      <c r="BQ275" s="419"/>
      <c r="BR275" s="419"/>
      <c r="BS275" s="419"/>
      <c r="BT275" s="419"/>
      <c r="BU275" s="419"/>
      <c r="BV275" s="419"/>
      <c r="BW275" s="419"/>
      <c r="BX275" s="419"/>
      <c r="BY275" s="419"/>
      <c r="BZ275" s="419"/>
      <c r="CA275" s="419"/>
      <c r="CB275" s="419"/>
      <c r="CC275" s="419"/>
      <c r="CD275" s="419"/>
      <c r="CE275" s="419"/>
      <c r="CF275" s="419"/>
      <c r="CG275" s="419"/>
      <c r="CH275" s="419"/>
      <c r="CI275" s="419"/>
      <c r="CJ275" s="419"/>
      <c r="CK275" s="419"/>
      <c r="CL275" s="419"/>
      <c r="CM275" s="419"/>
      <c r="CN275" s="419"/>
      <c r="CO275" s="419"/>
      <c r="CP275" s="419"/>
      <c r="CQ275" s="419"/>
      <c r="CR275" s="419"/>
      <c r="CS275" s="419"/>
      <c r="CT275" s="419"/>
      <c r="CU275" s="419"/>
      <c r="CV275" s="419"/>
      <c r="CW275" s="419"/>
      <c r="CX275" s="419"/>
      <c r="CY275" s="419"/>
      <c r="CZ275" s="419"/>
      <c r="DA275" s="419"/>
      <c r="DB275" s="419"/>
      <c r="DC275" s="419"/>
      <c r="DD275" s="419"/>
      <c r="DE275" s="419"/>
      <c r="DF275" s="419"/>
      <c r="DG275" s="419"/>
      <c r="DH275" s="419"/>
      <c r="DI275" s="419"/>
      <c r="DJ275" s="419"/>
      <c r="DK275" s="419"/>
    </row>
    <row r="276" spans="1:115" s="420" customFormat="1" ht="15" hidden="1">
      <c r="A276" s="423"/>
      <c r="B276" s="423"/>
      <c r="C276" s="418"/>
      <c r="D276" s="419"/>
      <c r="E276" s="419"/>
      <c r="F276" s="419"/>
      <c r="G276" s="419"/>
      <c r="H276" s="419"/>
      <c r="I276" s="419"/>
      <c r="J276" s="419"/>
      <c r="K276" s="419"/>
      <c r="L276" s="419"/>
      <c r="M276" s="419"/>
      <c r="N276" s="419"/>
      <c r="O276" s="419"/>
      <c r="P276" s="419"/>
      <c r="Q276" s="419"/>
      <c r="R276" s="419"/>
      <c r="S276" s="419"/>
      <c r="T276" s="419"/>
      <c r="U276" s="419"/>
      <c r="V276" s="419"/>
      <c r="W276" s="419"/>
      <c r="X276" s="419"/>
      <c r="Y276" s="419"/>
      <c r="Z276" s="419"/>
      <c r="AA276" s="419"/>
      <c r="AB276" s="419"/>
      <c r="AC276" s="419"/>
      <c r="AD276" s="419"/>
      <c r="AE276" s="419"/>
      <c r="AF276" s="419"/>
      <c r="AG276" s="419"/>
      <c r="AH276" s="419"/>
      <c r="AI276" s="419"/>
      <c r="AJ276" s="419"/>
      <c r="AK276" s="419"/>
      <c r="AL276" s="419"/>
      <c r="AM276" s="419"/>
      <c r="AN276" s="419"/>
      <c r="AO276" s="419"/>
      <c r="AP276" s="419"/>
      <c r="AQ276" s="419"/>
      <c r="AR276" s="419"/>
      <c r="AS276" s="419"/>
      <c r="AT276" s="419"/>
      <c r="AU276" s="419"/>
      <c r="AV276" s="419"/>
      <c r="AW276" s="419"/>
      <c r="AX276" s="419"/>
      <c r="AY276" s="419"/>
      <c r="AZ276" s="419"/>
      <c r="BA276" s="419"/>
      <c r="BB276" s="419"/>
      <c r="BC276" s="419"/>
      <c r="BD276" s="419"/>
      <c r="BE276" s="419"/>
      <c r="BF276" s="419"/>
      <c r="BG276" s="419"/>
      <c r="BH276" s="419"/>
      <c r="BI276" s="419"/>
      <c r="BJ276" s="419"/>
      <c r="BK276" s="419"/>
      <c r="BL276" s="419"/>
      <c r="BM276" s="419"/>
      <c r="BN276" s="419"/>
      <c r="BO276" s="419"/>
      <c r="BP276" s="419"/>
      <c r="BQ276" s="419"/>
      <c r="BR276" s="419"/>
      <c r="BS276" s="419"/>
      <c r="BT276" s="419"/>
      <c r="BU276" s="419"/>
      <c r="BV276" s="419"/>
      <c r="BW276" s="419"/>
      <c r="BX276" s="419"/>
      <c r="BY276" s="419"/>
      <c r="BZ276" s="419"/>
      <c r="CA276" s="419"/>
      <c r="CB276" s="419"/>
      <c r="CC276" s="419"/>
      <c r="CD276" s="419"/>
      <c r="CE276" s="419"/>
      <c r="CF276" s="419"/>
      <c r="CG276" s="419"/>
      <c r="CH276" s="419"/>
      <c r="CI276" s="419"/>
      <c r="CJ276" s="419"/>
      <c r="CK276" s="419"/>
      <c r="CL276" s="419"/>
      <c r="CM276" s="419"/>
      <c r="CN276" s="419"/>
      <c r="CO276" s="419"/>
      <c r="CP276" s="419"/>
      <c r="CQ276" s="419"/>
      <c r="CR276" s="419"/>
      <c r="CS276" s="419"/>
      <c r="CT276" s="419"/>
      <c r="CU276" s="419"/>
      <c r="CV276" s="419"/>
      <c r="CW276" s="419"/>
      <c r="CX276" s="419"/>
      <c r="CY276" s="419"/>
      <c r="CZ276" s="419"/>
      <c r="DA276" s="419"/>
      <c r="DB276" s="419"/>
      <c r="DC276" s="419"/>
      <c r="DD276" s="419"/>
      <c r="DE276" s="419"/>
      <c r="DF276" s="419"/>
      <c r="DG276" s="419"/>
      <c r="DH276" s="419"/>
      <c r="DI276" s="419"/>
      <c r="DJ276" s="419"/>
      <c r="DK276" s="419"/>
    </row>
    <row r="277" spans="1:115" s="420" customFormat="1" ht="15" hidden="1">
      <c r="A277" s="423"/>
      <c r="B277" s="423"/>
      <c r="C277" s="418"/>
      <c r="D277" s="419"/>
      <c r="E277" s="419"/>
      <c r="F277" s="419"/>
      <c r="G277" s="419"/>
      <c r="H277" s="419"/>
      <c r="I277" s="419"/>
      <c r="J277" s="419"/>
      <c r="K277" s="419"/>
      <c r="L277" s="419"/>
      <c r="M277" s="419"/>
      <c r="N277" s="419"/>
      <c r="O277" s="419"/>
      <c r="P277" s="419"/>
      <c r="Q277" s="419"/>
      <c r="R277" s="419"/>
      <c r="S277" s="419"/>
      <c r="T277" s="419"/>
      <c r="U277" s="419"/>
      <c r="V277" s="419"/>
      <c r="W277" s="419"/>
      <c r="X277" s="419"/>
      <c r="Y277" s="419"/>
      <c r="Z277" s="419"/>
      <c r="AA277" s="419"/>
      <c r="AB277" s="419"/>
      <c r="AC277" s="419"/>
      <c r="AD277" s="419"/>
      <c r="AE277" s="419"/>
      <c r="AF277" s="419"/>
      <c r="AG277" s="419"/>
      <c r="AH277" s="419"/>
      <c r="AI277" s="419"/>
      <c r="AJ277" s="419"/>
      <c r="AK277" s="419"/>
      <c r="AL277" s="419"/>
      <c r="AM277" s="419"/>
      <c r="AN277" s="419"/>
      <c r="AO277" s="419"/>
      <c r="AP277" s="419"/>
      <c r="AQ277" s="419"/>
      <c r="AR277" s="419"/>
      <c r="AS277" s="419"/>
      <c r="AT277" s="419"/>
      <c r="AU277" s="419"/>
      <c r="AV277" s="419"/>
      <c r="AW277" s="419"/>
      <c r="AX277" s="419"/>
      <c r="AY277" s="419"/>
      <c r="AZ277" s="419"/>
      <c r="BA277" s="419"/>
      <c r="BB277" s="419"/>
      <c r="BC277" s="419"/>
      <c r="BD277" s="419"/>
      <c r="BE277" s="419"/>
      <c r="BF277" s="419"/>
      <c r="BG277" s="419"/>
      <c r="BH277" s="419"/>
      <c r="BI277" s="419"/>
      <c r="BJ277" s="419"/>
      <c r="BK277" s="419"/>
      <c r="BL277" s="419"/>
      <c r="BM277" s="419"/>
      <c r="BN277" s="419"/>
      <c r="BO277" s="419"/>
      <c r="BP277" s="419"/>
      <c r="BQ277" s="419"/>
      <c r="BR277" s="419"/>
      <c r="BS277" s="419"/>
      <c r="BT277" s="419"/>
      <c r="BU277" s="419"/>
      <c r="BV277" s="419"/>
      <c r="BW277" s="419"/>
      <c r="BX277" s="419"/>
      <c r="BY277" s="419"/>
      <c r="BZ277" s="419"/>
      <c r="CA277" s="419"/>
      <c r="CB277" s="419"/>
      <c r="CC277" s="419"/>
      <c r="CD277" s="419"/>
      <c r="CE277" s="419"/>
      <c r="CF277" s="419"/>
      <c r="CG277" s="419"/>
      <c r="CH277" s="419"/>
      <c r="CI277" s="419"/>
      <c r="CJ277" s="419"/>
      <c r="CK277" s="419"/>
      <c r="CL277" s="419"/>
      <c r="CM277" s="419"/>
      <c r="CN277" s="419"/>
      <c r="CO277" s="419"/>
      <c r="CP277" s="419"/>
      <c r="CQ277" s="419"/>
      <c r="CR277" s="419"/>
      <c r="CS277" s="419"/>
      <c r="CT277" s="419"/>
      <c r="CU277" s="419"/>
      <c r="CV277" s="419"/>
      <c r="CW277" s="419"/>
      <c r="CX277" s="419"/>
      <c r="CY277" s="419"/>
      <c r="CZ277" s="419"/>
      <c r="DA277" s="419"/>
      <c r="DB277" s="419"/>
      <c r="DC277" s="419"/>
      <c r="DD277" s="419"/>
      <c r="DE277" s="419"/>
      <c r="DF277" s="419"/>
      <c r="DG277" s="419"/>
      <c r="DH277" s="419"/>
      <c r="DI277" s="419"/>
      <c r="DJ277" s="419"/>
      <c r="DK277" s="419"/>
    </row>
    <row r="278" spans="1:115" s="420" customFormat="1" ht="15" hidden="1">
      <c r="A278" s="423"/>
      <c r="B278" s="423"/>
      <c r="C278" s="418"/>
      <c r="D278" s="419"/>
      <c r="E278" s="419"/>
      <c r="F278" s="419"/>
      <c r="G278" s="419"/>
      <c r="H278" s="419"/>
      <c r="I278" s="419"/>
      <c r="J278" s="419"/>
      <c r="K278" s="419"/>
      <c r="L278" s="419"/>
      <c r="M278" s="419"/>
      <c r="N278" s="419"/>
      <c r="O278" s="419"/>
      <c r="P278" s="419"/>
      <c r="Q278" s="419"/>
      <c r="R278" s="419"/>
      <c r="S278" s="419"/>
      <c r="T278" s="419"/>
      <c r="U278" s="419"/>
      <c r="V278" s="419"/>
      <c r="W278" s="419"/>
      <c r="X278" s="419"/>
      <c r="Y278" s="419"/>
      <c r="Z278" s="419"/>
      <c r="AA278" s="419"/>
      <c r="AB278" s="419"/>
      <c r="AC278" s="419"/>
      <c r="AD278" s="419"/>
      <c r="AE278" s="419"/>
      <c r="AF278" s="419"/>
      <c r="AG278" s="419"/>
      <c r="AH278" s="419"/>
      <c r="AI278" s="419"/>
      <c r="AJ278" s="419"/>
      <c r="AK278" s="419"/>
      <c r="AL278" s="419"/>
      <c r="AM278" s="419"/>
      <c r="AN278" s="419"/>
      <c r="AO278" s="419"/>
      <c r="AP278" s="419"/>
      <c r="AQ278" s="419"/>
      <c r="AR278" s="419"/>
      <c r="AS278" s="419"/>
      <c r="AT278" s="419"/>
      <c r="AU278" s="419"/>
      <c r="AV278" s="419"/>
      <c r="AW278" s="419"/>
      <c r="AX278" s="419"/>
      <c r="AY278" s="419"/>
      <c r="AZ278" s="419"/>
      <c r="BA278" s="419"/>
      <c r="BB278" s="419"/>
      <c r="BC278" s="419"/>
      <c r="BD278" s="419"/>
      <c r="BE278" s="419"/>
      <c r="BF278" s="419"/>
      <c r="BG278" s="419"/>
      <c r="BH278" s="419"/>
      <c r="BI278" s="419"/>
      <c r="BJ278" s="419"/>
      <c r="BK278" s="419"/>
      <c r="BL278" s="419"/>
      <c r="BM278" s="419"/>
      <c r="BN278" s="419"/>
      <c r="BO278" s="419"/>
      <c r="BP278" s="419"/>
      <c r="BQ278" s="419"/>
      <c r="BR278" s="419"/>
      <c r="BS278" s="419"/>
      <c r="BT278" s="419"/>
      <c r="BU278" s="419"/>
      <c r="BV278" s="419"/>
      <c r="BW278" s="419"/>
      <c r="BX278" s="419"/>
      <c r="BY278" s="419"/>
      <c r="BZ278" s="419"/>
      <c r="CA278" s="419"/>
      <c r="CB278" s="419"/>
      <c r="CC278" s="419"/>
      <c r="CD278" s="419"/>
      <c r="CE278" s="419"/>
      <c r="CF278" s="419"/>
      <c r="CG278" s="419"/>
      <c r="CH278" s="419"/>
      <c r="CI278" s="419"/>
      <c r="CJ278" s="419"/>
      <c r="CK278" s="419"/>
      <c r="CL278" s="419"/>
      <c r="CM278" s="419"/>
      <c r="CN278" s="419"/>
      <c r="CO278" s="419"/>
      <c r="CP278" s="419"/>
      <c r="CQ278" s="419"/>
      <c r="CR278" s="419"/>
      <c r="CS278" s="419"/>
      <c r="CT278" s="419"/>
      <c r="CU278" s="419"/>
      <c r="CV278" s="419"/>
      <c r="CW278" s="419"/>
      <c r="CX278" s="419"/>
      <c r="CY278" s="419"/>
      <c r="CZ278" s="419"/>
      <c r="DA278" s="419"/>
      <c r="DB278" s="419"/>
      <c r="DC278" s="419"/>
      <c r="DD278" s="419"/>
      <c r="DE278" s="419"/>
      <c r="DF278" s="419"/>
      <c r="DG278" s="419"/>
      <c r="DH278" s="419"/>
      <c r="DI278" s="419"/>
      <c r="DJ278" s="419"/>
      <c r="DK278" s="419"/>
    </row>
    <row r="279" spans="1:115" s="420" customFormat="1" ht="15" hidden="1">
      <c r="A279" s="423"/>
      <c r="B279" s="423"/>
      <c r="C279" s="418"/>
      <c r="D279" s="419"/>
      <c r="E279" s="419"/>
      <c r="F279" s="419"/>
      <c r="G279" s="419"/>
      <c r="H279" s="419"/>
      <c r="I279" s="419"/>
      <c r="J279" s="419"/>
      <c r="K279" s="419"/>
      <c r="L279" s="419"/>
      <c r="M279" s="419"/>
      <c r="N279" s="419"/>
      <c r="O279" s="419"/>
      <c r="P279" s="419"/>
      <c r="Q279" s="419"/>
      <c r="R279" s="419"/>
      <c r="S279" s="419"/>
      <c r="T279" s="419"/>
      <c r="U279" s="419"/>
      <c r="V279" s="419"/>
      <c r="W279" s="419"/>
      <c r="X279" s="419"/>
      <c r="Y279" s="419"/>
      <c r="Z279" s="419"/>
      <c r="AA279" s="419"/>
      <c r="AB279" s="419"/>
      <c r="AC279" s="419"/>
      <c r="AD279" s="419"/>
      <c r="AE279" s="419"/>
      <c r="AF279" s="419"/>
      <c r="AG279" s="419"/>
      <c r="AH279" s="419"/>
      <c r="AI279" s="419"/>
      <c r="AJ279" s="419"/>
      <c r="AK279" s="419"/>
      <c r="AL279" s="419"/>
      <c r="AM279" s="419"/>
      <c r="AN279" s="419"/>
      <c r="AO279" s="419"/>
      <c r="AP279" s="419"/>
      <c r="AQ279" s="419"/>
      <c r="AR279" s="419"/>
      <c r="AS279" s="419"/>
      <c r="AT279" s="419"/>
      <c r="AU279" s="419"/>
      <c r="AV279" s="419"/>
      <c r="AW279" s="419"/>
      <c r="AX279" s="419"/>
      <c r="AY279" s="419"/>
      <c r="AZ279" s="419"/>
      <c r="BA279" s="419"/>
      <c r="BB279" s="419"/>
      <c r="BC279" s="419"/>
      <c r="BD279" s="419"/>
      <c r="BE279" s="419"/>
      <c r="BF279" s="419"/>
      <c r="BG279" s="419"/>
      <c r="BH279" s="419"/>
      <c r="BI279" s="419"/>
      <c r="BJ279" s="419"/>
      <c r="BK279" s="419"/>
      <c r="BL279" s="419"/>
      <c r="BM279" s="419"/>
      <c r="BN279" s="419"/>
      <c r="BO279" s="419"/>
      <c r="BP279" s="419"/>
      <c r="BQ279" s="419"/>
      <c r="BR279" s="419"/>
      <c r="BS279" s="419"/>
      <c r="BT279" s="419"/>
      <c r="BU279" s="419"/>
      <c r="BV279" s="419"/>
      <c r="BW279" s="419"/>
      <c r="BX279" s="419"/>
      <c r="BY279" s="419"/>
      <c r="BZ279" s="419"/>
      <c r="CA279" s="419"/>
      <c r="CB279" s="419"/>
      <c r="CC279" s="419"/>
      <c r="CD279" s="419"/>
      <c r="CE279" s="419"/>
      <c r="CF279" s="419"/>
      <c r="CG279" s="419"/>
      <c r="CH279" s="419"/>
      <c r="CI279" s="419"/>
      <c r="CJ279" s="419"/>
      <c r="CK279" s="419"/>
      <c r="CL279" s="419"/>
      <c r="CM279" s="419"/>
      <c r="CN279" s="419"/>
      <c r="CO279" s="419"/>
      <c r="CP279" s="419"/>
      <c r="CQ279" s="419"/>
      <c r="CR279" s="419"/>
      <c r="CS279" s="419"/>
      <c r="CT279" s="419"/>
      <c r="CU279" s="419"/>
      <c r="CV279" s="419"/>
      <c r="CW279" s="419"/>
      <c r="CX279" s="419"/>
      <c r="CY279" s="419"/>
      <c r="CZ279" s="419"/>
      <c r="DA279" s="419"/>
      <c r="DB279" s="419"/>
      <c r="DC279" s="419"/>
      <c r="DD279" s="419"/>
      <c r="DE279" s="419"/>
      <c r="DF279" s="419"/>
      <c r="DG279" s="419"/>
      <c r="DH279" s="419"/>
      <c r="DI279" s="419"/>
      <c r="DJ279" s="419"/>
      <c r="DK279" s="419"/>
    </row>
    <row r="280" spans="1:115" s="420" customFormat="1" ht="15" hidden="1">
      <c r="A280" s="423"/>
      <c r="B280" s="423"/>
      <c r="C280" s="418"/>
      <c r="D280" s="419"/>
      <c r="E280" s="419"/>
      <c r="F280" s="419"/>
      <c r="G280" s="419"/>
      <c r="H280" s="419"/>
      <c r="I280" s="419"/>
      <c r="J280" s="419"/>
      <c r="K280" s="419"/>
      <c r="L280" s="419"/>
      <c r="M280" s="419"/>
      <c r="N280" s="419"/>
      <c r="O280" s="419"/>
      <c r="P280" s="419"/>
      <c r="Q280" s="419"/>
      <c r="R280" s="419"/>
      <c r="S280" s="419"/>
      <c r="T280" s="419"/>
      <c r="U280" s="419"/>
      <c r="V280" s="419"/>
      <c r="W280" s="419"/>
      <c r="X280" s="419"/>
      <c r="Y280" s="419"/>
      <c r="Z280" s="419"/>
      <c r="AA280" s="419"/>
      <c r="AB280" s="419"/>
      <c r="AC280" s="419"/>
      <c r="AD280" s="419"/>
      <c r="AE280" s="419"/>
      <c r="AF280" s="419"/>
      <c r="AG280" s="419"/>
      <c r="AH280" s="419"/>
      <c r="AI280" s="419"/>
      <c r="AJ280" s="419"/>
      <c r="AK280" s="419"/>
      <c r="AL280" s="419"/>
      <c r="AM280" s="419"/>
      <c r="AN280" s="419"/>
      <c r="AO280" s="419"/>
      <c r="AP280" s="419"/>
      <c r="AQ280" s="419"/>
      <c r="AR280" s="419"/>
      <c r="AS280" s="419"/>
      <c r="AT280" s="419"/>
      <c r="AU280" s="419"/>
      <c r="AV280" s="419"/>
      <c r="AW280" s="419"/>
      <c r="AX280" s="419"/>
      <c r="AY280" s="419"/>
      <c r="AZ280" s="419"/>
      <c r="BA280" s="419"/>
      <c r="BB280" s="419"/>
      <c r="BC280" s="419"/>
      <c r="BD280" s="419"/>
      <c r="BE280" s="419"/>
      <c r="BF280" s="419"/>
      <c r="BG280" s="419"/>
      <c r="BH280" s="419"/>
      <c r="BI280" s="419"/>
      <c r="BJ280" s="419"/>
      <c r="BK280" s="419"/>
      <c r="BL280" s="419"/>
      <c r="BM280" s="419"/>
      <c r="BN280" s="419"/>
      <c r="BO280" s="419"/>
      <c r="BP280" s="419"/>
      <c r="BQ280" s="419"/>
      <c r="BR280" s="419"/>
      <c r="BS280" s="419"/>
      <c r="BT280" s="419"/>
      <c r="BU280" s="419"/>
      <c r="BV280" s="419"/>
      <c r="BW280" s="419"/>
      <c r="BX280" s="419"/>
      <c r="BY280" s="419"/>
      <c r="BZ280" s="419"/>
      <c r="CA280" s="419"/>
      <c r="CB280" s="419"/>
      <c r="CC280" s="419"/>
      <c r="CD280" s="419"/>
      <c r="CE280" s="419"/>
      <c r="CF280" s="419"/>
      <c r="CG280" s="419"/>
      <c r="CH280" s="419"/>
      <c r="CI280" s="419"/>
      <c r="CJ280" s="419"/>
      <c r="CK280" s="419"/>
      <c r="CL280" s="419"/>
      <c r="CM280" s="419"/>
      <c r="CN280" s="419"/>
      <c r="CO280" s="419"/>
      <c r="CP280" s="419"/>
      <c r="CQ280" s="419"/>
      <c r="CR280" s="419"/>
      <c r="CS280" s="419"/>
      <c r="CT280" s="419"/>
      <c r="CU280" s="419"/>
      <c r="CV280" s="419"/>
      <c r="CW280" s="419"/>
      <c r="CX280" s="419"/>
      <c r="CY280" s="419"/>
      <c r="CZ280" s="419"/>
      <c r="DA280" s="419"/>
      <c r="DB280" s="419"/>
      <c r="DC280" s="419"/>
      <c r="DD280" s="419"/>
      <c r="DE280" s="419"/>
      <c r="DF280" s="419"/>
      <c r="DG280" s="419"/>
      <c r="DH280" s="419"/>
      <c r="DI280" s="419"/>
      <c r="DJ280" s="419"/>
      <c r="DK280" s="419"/>
    </row>
    <row r="281" spans="1:115" s="420" customFormat="1" ht="15" hidden="1">
      <c r="A281" s="423"/>
      <c r="B281" s="423"/>
      <c r="C281" s="418"/>
      <c r="D281" s="419"/>
      <c r="E281" s="419"/>
      <c r="F281" s="419"/>
      <c r="G281" s="419"/>
      <c r="H281" s="419"/>
      <c r="I281" s="419"/>
      <c r="J281" s="419"/>
      <c r="K281" s="419"/>
      <c r="L281" s="419"/>
      <c r="M281" s="419"/>
      <c r="N281" s="419"/>
      <c r="O281" s="419"/>
      <c r="P281" s="419"/>
      <c r="Q281" s="419"/>
      <c r="R281" s="419"/>
      <c r="S281" s="419"/>
      <c r="T281" s="419"/>
      <c r="U281" s="419"/>
      <c r="V281" s="419"/>
      <c r="W281" s="419"/>
      <c r="X281" s="419"/>
      <c r="Y281" s="419"/>
      <c r="Z281" s="419"/>
      <c r="AA281" s="419"/>
      <c r="AB281" s="419"/>
      <c r="AC281" s="419"/>
      <c r="AD281" s="419"/>
      <c r="AE281" s="419"/>
      <c r="AF281" s="419"/>
      <c r="AG281" s="419"/>
      <c r="AH281" s="419"/>
      <c r="AI281" s="419"/>
      <c r="AJ281" s="419"/>
      <c r="AK281" s="419"/>
      <c r="AL281" s="419"/>
      <c r="AM281" s="419"/>
      <c r="AN281" s="419"/>
      <c r="AO281" s="419"/>
      <c r="AP281" s="419"/>
      <c r="AQ281" s="419"/>
      <c r="AR281" s="419"/>
      <c r="AS281" s="419"/>
      <c r="AT281" s="419"/>
      <c r="AU281" s="419"/>
      <c r="AV281" s="419"/>
      <c r="AW281" s="419"/>
      <c r="AX281" s="419"/>
      <c r="AY281" s="419"/>
      <c r="AZ281" s="419"/>
      <c r="BA281" s="419"/>
      <c r="BB281" s="419"/>
      <c r="BC281" s="419"/>
      <c r="BD281" s="419"/>
      <c r="BE281" s="419"/>
      <c r="BF281" s="419"/>
      <c r="BG281" s="419"/>
      <c r="BH281" s="419"/>
      <c r="BI281" s="419"/>
      <c r="BJ281" s="419"/>
      <c r="BK281" s="419"/>
      <c r="BL281" s="419"/>
      <c r="BM281" s="419"/>
      <c r="BN281" s="419"/>
      <c r="BO281" s="419"/>
      <c r="BP281" s="419"/>
      <c r="BQ281" s="419"/>
      <c r="BR281" s="419"/>
      <c r="BS281" s="419"/>
      <c r="BT281" s="419"/>
      <c r="BU281" s="419"/>
      <c r="BV281" s="419"/>
      <c r="BW281" s="419"/>
      <c r="BX281" s="419"/>
      <c r="BY281" s="419"/>
      <c r="BZ281" s="419"/>
      <c r="CA281" s="419"/>
      <c r="CB281" s="419"/>
      <c r="CC281" s="419"/>
      <c r="CD281" s="419"/>
      <c r="CE281" s="419"/>
      <c r="CF281" s="419"/>
      <c r="CG281" s="419"/>
      <c r="CH281" s="419"/>
      <c r="CI281" s="419"/>
      <c r="CJ281" s="419"/>
      <c r="CK281" s="419"/>
      <c r="CL281" s="419"/>
      <c r="CM281" s="419"/>
      <c r="CN281" s="419"/>
      <c r="CO281" s="419"/>
      <c r="CP281" s="419"/>
      <c r="CQ281" s="419"/>
      <c r="CR281" s="419"/>
      <c r="CS281" s="419"/>
      <c r="CT281" s="419"/>
      <c r="CU281" s="419"/>
      <c r="CV281" s="419"/>
      <c r="CW281" s="419"/>
      <c r="CX281" s="419"/>
      <c r="CY281" s="419"/>
      <c r="CZ281" s="419"/>
      <c r="DA281" s="419"/>
      <c r="DB281" s="419"/>
      <c r="DC281" s="419"/>
      <c r="DD281" s="419"/>
      <c r="DE281" s="419"/>
      <c r="DF281" s="419"/>
      <c r="DG281" s="419"/>
      <c r="DH281" s="419"/>
      <c r="DI281" s="419"/>
      <c r="DJ281" s="419"/>
      <c r="DK281" s="419"/>
    </row>
    <row r="282" spans="1:115" s="420" customFormat="1" ht="15" hidden="1">
      <c r="A282" s="423"/>
      <c r="B282" s="423"/>
      <c r="C282" s="418"/>
      <c r="D282" s="419"/>
      <c r="E282" s="419"/>
      <c r="F282" s="419"/>
      <c r="G282" s="419"/>
      <c r="H282" s="419"/>
      <c r="I282" s="419"/>
      <c r="J282" s="419"/>
      <c r="K282" s="419"/>
      <c r="L282" s="419"/>
      <c r="M282" s="419"/>
      <c r="N282" s="419"/>
      <c r="O282" s="419"/>
      <c r="P282" s="419"/>
      <c r="Q282" s="419"/>
      <c r="R282" s="419"/>
      <c r="S282" s="419"/>
      <c r="T282" s="419"/>
      <c r="U282" s="419"/>
      <c r="V282" s="419"/>
      <c r="W282" s="419"/>
      <c r="X282" s="419"/>
      <c r="Y282" s="419"/>
      <c r="Z282" s="419"/>
      <c r="AA282" s="419"/>
      <c r="AB282" s="419"/>
      <c r="AC282" s="419"/>
      <c r="AD282" s="419"/>
      <c r="AE282" s="419"/>
      <c r="AF282" s="419"/>
      <c r="AG282" s="419"/>
      <c r="AH282" s="419"/>
      <c r="AI282" s="419"/>
      <c r="AJ282" s="419"/>
      <c r="AK282" s="419"/>
      <c r="AL282" s="419"/>
      <c r="AM282" s="419"/>
      <c r="AN282" s="419"/>
      <c r="AO282" s="419"/>
      <c r="AP282" s="419"/>
      <c r="AQ282" s="419"/>
      <c r="AR282" s="419"/>
      <c r="AS282" s="419"/>
      <c r="AT282" s="419"/>
      <c r="AU282" s="419"/>
      <c r="AV282" s="419"/>
      <c r="AW282" s="419"/>
      <c r="AX282" s="419"/>
      <c r="AY282" s="419"/>
      <c r="AZ282" s="419"/>
      <c r="BA282" s="419"/>
      <c r="BB282" s="419"/>
      <c r="BC282" s="419"/>
      <c r="BD282" s="419"/>
      <c r="BE282" s="419"/>
      <c r="BF282" s="419"/>
      <c r="BG282" s="419"/>
      <c r="BH282" s="419"/>
      <c r="BI282" s="419"/>
      <c r="BJ282" s="419"/>
      <c r="BK282" s="419"/>
      <c r="BL282" s="419"/>
      <c r="BM282" s="419"/>
      <c r="BN282" s="419"/>
      <c r="BO282" s="419"/>
      <c r="BP282" s="419"/>
      <c r="BQ282" s="419"/>
      <c r="BR282" s="419"/>
      <c r="BS282" s="419"/>
      <c r="BT282" s="419"/>
      <c r="BU282" s="419"/>
      <c r="BV282" s="419"/>
      <c r="BW282" s="419"/>
      <c r="BX282" s="419"/>
      <c r="BY282" s="419"/>
      <c r="BZ282" s="419"/>
      <c r="CA282" s="419"/>
      <c r="CB282" s="419"/>
      <c r="CC282" s="419"/>
      <c r="CD282" s="419"/>
      <c r="CE282" s="419"/>
      <c r="CF282" s="419"/>
      <c r="CG282" s="419"/>
      <c r="CH282" s="419"/>
      <c r="CI282" s="419"/>
      <c r="CJ282" s="419"/>
      <c r="CK282" s="419"/>
      <c r="CL282" s="419"/>
      <c r="CM282" s="419"/>
      <c r="CN282" s="419"/>
      <c r="CO282" s="419"/>
      <c r="CP282" s="419"/>
      <c r="CQ282" s="419"/>
      <c r="CR282" s="419"/>
      <c r="CS282" s="419"/>
      <c r="CT282" s="419"/>
      <c r="CU282" s="419"/>
      <c r="CV282" s="419"/>
      <c r="CW282" s="419"/>
      <c r="CX282" s="419"/>
      <c r="CY282" s="419"/>
      <c r="CZ282" s="419"/>
      <c r="DA282" s="419"/>
      <c r="DB282" s="419"/>
      <c r="DC282" s="419"/>
      <c r="DD282" s="419"/>
      <c r="DE282" s="419"/>
      <c r="DF282" s="419"/>
      <c r="DG282" s="419"/>
      <c r="DH282" s="419"/>
      <c r="DI282" s="419"/>
      <c r="DJ282" s="419"/>
      <c r="DK282" s="419"/>
    </row>
    <row r="283" spans="1:115" s="420" customFormat="1" ht="15" hidden="1">
      <c r="A283" s="423"/>
      <c r="B283" s="423"/>
      <c r="C283" s="418"/>
      <c r="D283" s="419"/>
      <c r="E283" s="419"/>
      <c r="F283" s="419"/>
      <c r="G283" s="419"/>
      <c r="H283" s="419"/>
      <c r="I283" s="419"/>
      <c r="J283" s="419"/>
      <c r="K283" s="419"/>
      <c r="L283" s="419"/>
      <c r="M283" s="419"/>
      <c r="N283" s="419"/>
      <c r="O283" s="419"/>
      <c r="P283" s="419"/>
      <c r="Q283" s="419"/>
      <c r="R283" s="419"/>
      <c r="S283" s="419"/>
      <c r="T283" s="419"/>
      <c r="U283" s="419"/>
      <c r="V283" s="419"/>
      <c r="W283" s="419"/>
      <c r="X283" s="419"/>
      <c r="Y283" s="419"/>
      <c r="Z283" s="419"/>
      <c r="AA283" s="419"/>
      <c r="AB283" s="419"/>
      <c r="AC283" s="419"/>
      <c r="AD283" s="419"/>
      <c r="AE283" s="419"/>
      <c r="AF283" s="419"/>
      <c r="AG283" s="419"/>
      <c r="AH283" s="419"/>
      <c r="AI283" s="419"/>
      <c r="AJ283" s="419"/>
      <c r="AK283" s="419"/>
      <c r="AL283" s="419"/>
      <c r="AM283" s="419"/>
      <c r="AN283" s="419"/>
      <c r="AO283" s="419"/>
      <c r="AP283" s="419"/>
      <c r="AQ283" s="419"/>
      <c r="AR283" s="419"/>
      <c r="AS283" s="419"/>
      <c r="AT283" s="419"/>
      <c r="AU283" s="419"/>
      <c r="AV283" s="419"/>
      <c r="AW283" s="419"/>
      <c r="AX283" s="419"/>
      <c r="AY283" s="419"/>
      <c r="AZ283" s="419"/>
      <c r="BA283" s="419"/>
      <c r="BB283" s="419"/>
      <c r="BC283" s="419"/>
      <c r="BD283" s="419"/>
      <c r="BE283" s="419"/>
      <c r="BF283" s="419"/>
      <c r="BG283" s="419"/>
      <c r="BH283" s="419"/>
      <c r="BI283" s="419"/>
      <c r="BJ283" s="419"/>
      <c r="BK283" s="419"/>
      <c r="BL283" s="419"/>
      <c r="BM283" s="419"/>
      <c r="BN283" s="419"/>
      <c r="BO283" s="419"/>
      <c r="BP283" s="419"/>
      <c r="BQ283" s="419"/>
      <c r="BR283" s="419"/>
      <c r="BS283" s="419"/>
      <c r="BT283" s="419"/>
      <c r="BU283" s="419"/>
      <c r="BV283" s="419"/>
      <c r="BW283" s="419"/>
      <c r="BX283" s="419"/>
      <c r="BY283" s="419"/>
      <c r="BZ283" s="419"/>
      <c r="CA283" s="419"/>
      <c r="CB283" s="419"/>
      <c r="CC283" s="419"/>
      <c r="CD283" s="419"/>
      <c r="CE283" s="419"/>
      <c r="CF283" s="419"/>
      <c r="CG283" s="419"/>
      <c r="CH283" s="419"/>
      <c r="CI283" s="419"/>
      <c r="CJ283" s="419"/>
      <c r="CK283" s="419"/>
      <c r="CL283" s="419"/>
      <c r="CM283" s="419"/>
      <c r="CN283" s="419"/>
      <c r="CO283" s="419"/>
      <c r="CP283" s="419"/>
      <c r="CQ283" s="419"/>
      <c r="CR283" s="419"/>
      <c r="CS283" s="419"/>
      <c r="CT283" s="419"/>
      <c r="CU283" s="419"/>
      <c r="CV283" s="419"/>
      <c r="CW283" s="419"/>
      <c r="CX283" s="419"/>
      <c r="CY283" s="419"/>
      <c r="CZ283" s="419"/>
      <c r="DA283" s="419"/>
      <c r="DB283" s="419"/>
      <c r="DC283" s="419"/>
      <c r="DD283" s="419"/>
      <c r="DE283" s="419"/>
      <c r="DF283" s="419"/>
      <c r="DG283" s="419"/>
      <c r="DH283" s="419"/>
      <c r="DI283" s="419"/>
      <c r="DJ283" s="419"/>
      <c r="DK283" s="419"/>
    </row>
    <row r="284" spans="1:115" s="420" customFormat="1" ht="15" hidden="1">
      <c r="A284" s="423"/>
      <c r="B284" s="423"/>
      <c r="C284" s="418"/>
      <c r="D284" s="419"/>
      <c r="E284" s="419"/>
      <c r="F284" s="419"/>
      <c r="G284" s="419"/>
      <c r="H284" s="419"/>
      <c r="I284" s="419"/>
      <c r="J284" s="419"/>
      <c r="K284" s="419"/>
      <c r="L284" s="419"/>
      <c r="M284" s="419"/>
      <c r="N284" s="419"/>
      <c r="O284" s="419"/>
      <c r="P284" s="419"/>
      <c r="Q284" s="419"/>
      <c r="R284" s="419"/>
      <c r="S284" s="419"/>
      <c r="T284" s="419"/>
      <c r="U284" s="419"/>
      <c r="V284" s="419"/>
      <c r="W284" s="419"/>
      <c r="X284" s="419"/>
      <c r="Y284" s="419"/>
      <c r="Z284" s="419"/>
      <c r="AA284" s="419"/>
      <c r="AB284" s="419"/>
      <c r="AC284" s="419"/>
      <c r="AD284" s="419"/>
      <c r="AE284" s="419"/>
      <c r="AF284" s="419"/>
      <c r="AG284" s="419"/>
      <c r="AH284" s="419"/>
      <c r="AI284" s="419"/>
      <c r="AJ284" s="419"/>
      <c r="AK284" s="419"/>
      <c r="AL284" s="419"/>
      <c r="AM284" s="419"/>
      <c r="AN284" s="419"/>
      <c r="AO284" s="419"/>
      <c r="AP284" s="419"/>
      <c r="AQ284" s="419"/>
      <c r="AR284" s="419"/>
      <c r="AS284" s="419"/>
      <c r="AT284" s="419"/>
      <c r="AU284" s="419"/>
      <c r="AV284" s="419"/>
      <c r="AW284" s="419"/>
      <c r="AX284" s="419"/>
      <c r="AY284" s="419"/>
      <c r="AZ284" s="419"/>
      <c r="BA284" s="419"/>
      <c r="BB284" s="419"/>
      <c r="BC284" s="419"/>
      <c r="BD284" s="419"/>
      <c r="BE284" s="419"/>
      <c r="BF284" s="419"/>
      <c r="BG284" s="419"/>
      <c r="BH284" s="419"/>
      <c r="BI284" s="419"/>
      <c r="BJ284" s="419"/>
      <c r="BK284" s="419"/>
      <c r="BL284" s="419"/>
      <c r="BM284" s="419"/>
      <c r="BN284" s="419"/>
      <c r="BO284" s="419"/>
      <c r="BP284" s="419"/>
      <c r="BQ284" s="419"/>
      <c r="BR284" s="419"/>
      <c r="BS284" s="419"/>
      <c r="BT284" s="419"/>
      <c r="BU284" s="419"/>
      <c r="BV284" s="419"/>
      <c r="BW284" s="419"/>
      <c r="BX284" s="419"/>
      <c r="BY284" s="419"/>
      <c r="BZ284" s="419"/>
      <c r="CA284" s="419"/>
      <c r="CB284" s="419"/>
      <c r="CC284" s="419"/>
      <c r="CD284" s="419"/>
      <c r="CE284" s="419"/>
      <c r="CF284" s="419"/>
      <c r="CG284" s="419"/>
      <c r="CH284" s="419"/>
      <c r="CI284" s="419"/>
      <c r="CJ284" s="419"/>
      <c r="CK284" s="419"/>
      <c r="CL284" s="419"/>
      <c r="CM284" s="419"/>
      <c r="CN284" s="419"/>
      <c r="CO284" s="419"/>
      <c r="CP284" s="419"/>
      <c r="CQ284" s="419"/>
      <c r="CR284" s="419"/>
      <c r="CS284" s="419"/>
      <c r="CT284" s="419"/>
      <c r="CU284" s="419"/>
      <c r="CV284" s="419"/>
      <c r="CW284" s="419"/>
      <c r="CX284" s="419"/>
      <c r="CY284" s="419"/>
      <c r="CZ284" s="419"/>
      <c r="DA284" s="419"/>
      <c r="DB284" s="419"/>
      <c r="DC284" s="419"/>
      <c r="DD284" s="419"/>
      <c r="DE284" s="419"/>
      <c r="DF284" s="419"/>
      <c r="DG284" s="419"/>
      <c r="DH284" s="419"/>
      <c r="DI284" s="419"/>
      <c r="DJ284" s="419"/>
      <c r="DK284" s="419"/>
    </row>
    <row r="285" spans="1:115" ht="16.149999999999999" hidden="1">
      <c r="A285" s="423"/>
      <c r="B285" s="423"/>
      <c r="C285" s="418"/>
      <c r="D285" s="419"/>
      <c r="E285" s="419"/>
      <c r="F285" s="419"/>
      <c r="G285" s="419"/>
      <c r="H285" s="419"/>
      <c r="I285" s="419"/>
      <c r="J285" s="419"/>
      <c r="K285" s="419"/>
      <c r="L285" s="419"/>
      <c r="M285" s="419"/>
      <c r="N285" s="419"/>
      <c r="O285" s="419"/>
      <c r="P285" s="419"/>
      <c r="Q285" s="419"/>
      <c r="R285" s="419"/>
      <c r="S285" s="419"/>
      <c r="T285" s="419"/>
      <c r="U285" s="419"/>
      <c r="V285" s="419"/>
      <c r="W285" s="419"/>
      <c r="X285" s="419"/>
      <c r="Y285" s="419"/>
      <c r="Z285" s="419"/>
      <c r="AA285" s="419"/>
      <c r="AB285" s="419"/>
      <c r="AC285" s="419"/>
      <c r="AD285" s="419"/>
      <c r="AE285" s="419"/>
      <c r="AF285" s="419"/>
      <c r="AG285" s="419"/>
      <c r="AH285" s="419"/>
      <c r="AI285" s="419"/>
      <c r="AJ285" s="419"/>
      <c r="AK285" s="419"/>
      <c r="AL285" s="419"/>
      <c r="AM285" s="419"/>
      <c r="AN285" s="419"/>
      <c r="AO285" s="419"/>
      <c r="AP285" s="419"/>
      <c r="AQ285" s="419"/>
      <c r="AR285" s="419"/>
      <c r="AS285" s="419"/>
      <c r="AT285" s="419"/>
      <c r="AU285" s="419"/>
      <c r="AV285" s="419"/>
      <c r="AW285" s="419"/>
      <c r="AX285" s="419"/>
      <c r="AY285" s="419"/>
      <c r="AZ285" s="419"/>
      <c r="BA285" s="419"/>
      <c r="BB285" s="419"/>
      <c r="BC285" s="419"/>
      <c r="BD285" s="419"/>
      <c r="BE285" s="419"/>
      <c r="BF285" s="419"/>
      <c r="BG285" s="419"/>
      <c r="BH285" s="419"/>
      <c r="BI285" s="419"/>
      <c r="BJ285" s="419"/>
      <c r="BK285" s="419"/>
      <c r="BL285" s="419"/>
      <c r="BM285" s="419"/>
      <c r="BN285" s="419"/>
      <c r="BO285" s="419"/>
      <c r="BP285" s="419"/>
      <c r="BQ285" s="419"/>
      <c r="BR285" s="419"/>
      <c r="BS285" s="419"/>
      <c r="BT285" s="419"/>
      <c r="BU285" s="419"/>
      <c r="BV285" s="419"/>
      <c r="BW285" s="419"/>
      <c r="BX285" s="419"/>
      <c r="BY285" s="419"/>
      <c r="BZ285" s="419"/>
      <c r="CA285" s="419"/>
      <c r="CB285" s="419"/>
      <c r="CC285" s="419"/>
      <c r="CD285" s="419"/>
      <c r="CE285" s="419"/>
      <c r="CF285" s="419"/>
      <c r="CG285" s="419"/>
      <c r="CH285" s="419"/>
      <c r="CI285" s="419"/>
      <c r="CJ285" s="419"/>
      <c r="CK285" s="419"/>
      <c r="CL285" s="419"/>
      <c r="CM285" s="419"/>
      <c r="CN285" s="419"/>
      <c r="CO285" s="419"/>
      <c r="CP285" s="419"/>
      <c r="CQ285" s="419"/>
      <c r="CR285" s="419"/>
      <c r="CS285" s="419"/>
      <c r="CT285" s="419"/>
      <c r="CU285" s="419"/>
      <c r="CV285" s="419"/>
      <c r="CW285" s="419"/>
      <c r="CX285" s="419"/>
      <c r="CY285" s="419"/>
      <c r="CZ285" s="419"/>
      <c r="DA285" s="419"/>
      <c r="DB285" s="419"/>
      <c r="DC285" s="419"/>
      <c r="DD285" s="419"/>
      <c r="DE285" s="419"/>
      <c r="DF285" s="419"/>
      <c r="DG285" s="419"/>
      <c r="DH285" s="419"/>
      <c r="DI285" s="419"/>
      <c r="DJ285" s="419"/>
      <c r="DK285" s="419"/>
    </row>
    <row r="286" spans="1:115" ht="16.149999999999999" hidden="1">
      <c r="A286" s="423"/>
      <c r="B286" s="423"/>
      <c r="C286" s="418"/>
      <c r="D286" s="419"/>
      <c r="E286" s="419"/>
      <c r="F286" s="419"/>
      <c r="G286" s="419"/>
      <c r="H286" s="419"/>
      <c r="I286" s="419"/>
      <c r="J286" s="419"/>
      <c r="K286" s="419"/>
      <c r="L286" s="419"/>
      <c r="M286" s="419"/>
      <c r="N286" s="419"/>
      <c r="O286" s="419"/>
      <c r="P286" s="419"/>
      <c r="Q286" s="419"/>
      <c r="R286" s="419"/>
      <c r="S286" s="419"/>
      <c r="T286" s="419"/>
      <c r="U286" s="419"/>
      <c r="V286" s="419"/>
      <c r="W286" s="419"/>
      <c r="X286" s="419"/>
      <c r="Y286" s="419"/>
      <c r="Z286" s="419"/>
      <c r="AA286" s="419"/>
      <c r="AB286" s="419"/>
      <c r="AC286" s="419"/>
      <c r="AD286" s="419"/>
      <c r="AE286" s="419"/>
      <c r="AF286" s="419"/>
      <c r="AG286" s="419"/>
      <c r="AH286" s="419"/>
      <c r="AI286" s="419"/>
      <c r="AJ286" s="419"/>
      <c r="AK286" s="419"/>
      <c r="AL286" s="419"/>
      <c r="AM286" s="419"/>
      <c r="AN286" s="419"/>
      <c r="AO286" s="419"/>
      <c r="AP286" s="419"/>
      <c r="AQ286" s="419"/>
      <c r="AR286" s="419"/>
      <c r="AS286" s="419"/>
      <c r="AT286" s="419"/>
      <c r="AU286" s="419"/>
      <c r="AV286" s="419"/>
      <c r="AW286" s="419"/>
      <c r="AX286" s="419"/>
      <c r="AY286" s="419"/>
      <c r="AZ286" s="419"/>
      <c r="BA286" s="419"/>
      <c r="BB286" s="419"/>
      <c r="BC286" s="419"/>
      <c r="BD286" s="419"/>
      <c r="BE286" s="419"/>
      <c r="BF286" s="419"/>
      <c r="BG286" s="419"/>
      <c r="BH286" s="419"/>
      <c r="BI286" s="419"/>
      <c r="BJ286" s="419"/>
      <c r="BK286" s="419"/>
      <c r="BL286" s="419"/>
      <c r="BM286" s="419"/>
      <c r="BN286" s="419"/>
      <c r="BO286" s="419"/>
      <c r="BP286" s="419"/>
      <c r="BQ286" s="419"/>
      <c r="BR286" s="419"/>
      <c r="BS286" s="419"/>
      <c r="BT286" s="419"/>
      <c r="BU286" s="419"/>
      <c r="BV286" s="419"/>
      <c r="BW286" s="419"/>
      <c r="BX286" s="419"/>
      <c r="BY286" s="419"/>
      <c r="BZ286" s="419"/>
      <c r="CA286" s="419"/>
      <c r="CB286" s="419"/>
      <c r="CC286" s="419"/>
      <c r="CD286" s="419"/>
      <c r="CE286" s="419"/>
      <c r="CF286" s="419"/>
      <c r="CG286" s="419"/>
      <c r="CH286" s="419"/>
      <c r="CI286" s="419"/>
      <c r="CJ286" s="419"/>
      <c r="CK286" s="419"/>
      <c r="CL286" s="419"/>
      <c r="CM286" s="419"/>
      <c r="CN286" s="419"/>
      <c r="CO286" s="419"/>
      <c r="CP286" s="419"/>
      <c r="CQ286" s="419"/>
      <c r="CR286" s="419"/>
      <c r="CS286" s="419"/>
      <c r="CT286" s="419"/>
      <c r="CU286" s="419"/>
      <c r="CV286" s="419"/>
      <c r="CW286" s="419"/>
      <c r="CX286" s="419"/>
      <c r="CY286" s="419"/>
      <c r="CZ286" s="419"/>
      <c r="DA286" s="419"/>
      <c r="DB286" s="419"/>
      <c r="DC286" s="419"/>
      <c r="DD286" s="419"/>
      <c r="DE286" s="419"/>
      <c r="DF286" s="419"/>
      <c r="DG286" s="419"/>
      <c r="DH286" s="419"/>
      <c r="DI286" s="419"/>
      <c r="DJ286" s="419"/>
      <c r="DK286" s="419"/>
    </row>
    <row r="287" spans="1:115" ht="16.149999999999999" hidden="1">
      <c r="A287" s="423"/>
      <c r="B287" s="423"/>
      <c r="C287" s="418"/>
      <c r="D287" s="419"/>
      <c r="E287" s="419"/>
      <c r="F287" s="419"/>
      <c r="G287" s="419"/>
      <c r="H287" s="419"/>
      <c r="I287" s="419"/>
      <c r="J287" s="419"/>
      <c r="K287" s="419"/>
      <c r="L287" s="419"/>
      <c r="M287" s="419"/>
      <c r="N287" s="419"/>
      <c r="O287" s="419"/>
      <c r="P287" s="419"/>
      <c r="Q287" s="419"/>
      <c r="R287" s="419"/>
      <c r="S287" s="419"/>
      <c r="T287" s="419"/>
      <c r="U287" s="419"/>
      <c r="V287" s="419"/>
      <c r="W287" s="419"/>
      <c r="X287" s="419"/>
      <c r="Y287" s="419"/>
      <c r="Z287" s="419"/>
      <c r="AA287" s="419"/>
      <c r="AB287" s="419"/>
      <c r="AC287" s="419"/>
      <c r="AD287" s="419"/>
      <c r="AE287" s="419"/>
      <c r="AF287" s="419"/>
      <c r="AG287" s="419"/>
      <c r="AH287" s="419"/>
      <c r="AI287" s="419"/>
      <c r="AJ287" s="419"/>
      <c r="AK287" s="419"/>
      <c r="AL287" s="419"/>
      <c r="AM287" s="419"/>
      <c r="AN287" s="419"/>
      <c r="AO287" s="419"/>
      <c r="AP287" s="419"/>
      <c r="AQ287" s="419"/>
      <c r="AR287" s="419"/>
      <c r="AS287" s="419"/>
      <c r="AT287" s="419"/>
      <c r="AU287" s="419"/>
      <c r="AV287" s="419"/>
      <c r="AW287" s="419"/>
      <c r="AX287" s="419"/>
      <c r="AY287" s="419"/>
      <c r="AZ287" s="419"/>
      <c r="BA287" s="419"/>
      <c r="BB287" s="419"/>
      <c r="BC287" s="419"/>
      <c r="BD287" s="419"/>
      <c r="BE287" s="419"/>
      <c r="BF287" s="419"/>
      <c r="BG287" s="419"/>
      <c r="BH287" s="419"/>
      <c r="BI287" s="419"/>
      <c r="BJ287" s="419"/>
      <c r="BK287" s="419"/>
      <c r="BL287" s="419"/>
      <c r="BM287" s="419"/>
      <c r="BN287" s="419"/>
      <c r="BO287" s="419"/>
      <c r="BP287" s="419"/>
      <c r="BQ287" s="419"/>
      <c r="BR287" s="419"/>
      <c r="BS287" s="419"/>
      <c r="BT287" s="419"/>
      <c r="BU287" s="419"/>
      <c r="BV287" s="419"/>
      <c r="BW287" s="419"/>
      <c r="BX287" s="419"/>
      <c r="BY287" s="419"/>
      <c r="BZ287" s="419"/>
      <c r="CA287" s="419"/>
      <c r="CB287" s="419"/>
      <c r="CC287" s="419"/>
      <c r="CD287" s="419"/>
      <c r="CE287" s="419"/>
      <c r="CF287" s="419"/>
      <c r="CG287" s="419"/>
      <c r="CH287" s="419"/>
      <c r="CI287" s="419"/>
      <c r="CJ287" s="419"/>
      <c r="CK287" s="419"/>
      <c r="CL287" s="419"/>
      <c r="CM287" s="419"/>
      <c r="CN287" s="419"/>
      <c r="CO287" s="419"/>
      <c r="CP287" s="419"/>
      <c r="CQ287" s="419"/>
      <c r="CR287" s="419"/>
      <c r="CS287" s="419"/>
      <c r="CT287" s="419"/>
      <c r="CU287" s="419"/>
      <c r="CV287" s="419"/>
      <c r="CW287" s="419"/>
      <c r="CX287" s="419"/>
      <c r="CY287" s="419"/>
      <c r="CZ287" s="419"/>
      <c r="DA287" s="419"/>
      <c r="DB287" s="419"/>
      <c r="DC287" s="419"/>
      <c r="DD287" s="419"/>
      <c r="DE287" s="419"/>
      <c r="DF287" s="419"/>
      <c r="DG287" s="419"/>
      <c r="DH287" s="419"/>
      <c r="DI287" s="419"/>
      <c r="DJ287" s="419"/>
      <c r="DK287" s="419"/>
    </row>
    <row r="288" spans="1:115" ht="16.149999999999999" hidden="1">
      <c r="A288" s="423"/>
      <c r="B288" s="423"/>
      <c r="C288" s="418"/>
      <c r="D288" s="419"/>
      <c r="E288" s="419"/>
      <c r="F288" s="419"/>
      <c r="G288" s="419"/>
      <c r="H288" s="419"/>
      <c r="I288" s="419"/>
      <c r="J288" s="419"/>
      <c r="K288" s="419"/>
      <c r="L288" s="419"/>
      <c r="M288" s="419"/>
      <c r="N288" s="419"/>
      <c r="O288" s="419"/>
      <c r="P288" s="419"/>
      <c r="Q288" s="419"/>
      <c r="R288" s="419"/>
      <c r="S288" s="419"/>
      <c r="T288" s="419"/>
      <c r="U288" s="419"/>
      <c r="V288" s="419"/>
      <c r="W288" s="419"/>
      <c r="X288" s="419"/>
      <c r="Y288" s="419"/>
      <c r="Z288" s="419"/>
      <c r="AA288" s="419"/>
      <c r="AB288" s="419"/>
      <c r="AC288" s="419"/>
      <c r="AD288" s="419"/>
      <c r="AE288" s="419"/>
      <c r="AF288" s="419"/>
      <c r="AG288" s="419"/>
      <c r="AH288" s="419"/>
      <c r="AI288" s="419"/>
      <c r="AJ288" s="419"/>
      <c r="AK288" s="419"/>
      <c r="AL288" s="419"/>
      <c r="AM288" s="419"/>
      <c r="AN288" s="419"/>
      <c r="AO288" s="419"/>
      <c r="AP288" s="419"/>
      <c r="AQ288" s="419"/>
      <c r="AR288" s="419"/>
      <c r="AS288" s="419"/>
      <c r="AT288" s="419"/>
      <c r="AU288" s="419"/>
      <c r="AV288" s="419"/>
      <c r="AW288" s="419"/>
      <c r="AX288" s="419"/>
      <c r="AY288" s="419"/>
      <c r="AZ288" s="419"/>
      <c r="BA288" s="419"/>
      <c r="BB288" s="419"/>
      <c r="BC288" s="419"/>
      <c r="BD288" s="419"/>
      <c r="BE288" s="419"/>
      <c r="BF288" s="419"/>
      <c r="BG288" s="419"/>
      <c r="BH288" s="419"/>
      <c r="BI288" s="419"/>
      <c r="BJ288" s="419"/>
      <c r="BK288" s="419"/>
      <c r="BL288" s="419"/>
      <c r="BM288" s="419"/>
      <c r="BN288" s="419"/>
      <c r="BO288" s="419"/>
      <c r="BP288" s="419"/>
      <c r="BQ288" s="419"/>
      <c r="BR288" s="419"/>
      <c r="BS288" s="419"/>
      <c r="BT288" s="419"/>
      <c r="BU288" s="419"/>
      <c r="BV288" s="419"/>
      <c r="BW288" s="419"/>
      <c r="BX288" s="419"/>
      <c r="BY288" s="419"/>
      <c r="BZ288" s="419"/>
      <c r="CA288" s="419"/>
      <c r="CB288" s="419"/>
      <c r="CC288" s="419"/>
      <c r="CD288" s="419"/>
      <c r="CE288" s="419"/>
      <c r="CF288" s="419"/>
      <c r="CG288" s="419"/>
      <c r="CH288" s="419"/>
      <c r="CI288" s="419"/>
      <c r="CJ288" s="419"/>
      <c r="CK288" s="419"/>
      <c r="CL288" s="419"/>
      <c r="CM288" s="419"/>
      <c r="CN288" s="419"/>
      <c r="CO288" s="419"/>
      <c r="CP288" s="419"/>
      <c r="CQ288" s="419"/>
      <c r="CR288" s="419"/>
      <c r="CS288" s="419"/>
      <c r="CT288" s="419"/>
      <c r="CU288" s="419"/>
      <c r="CV288" s="419"/>
      <c r="CW288" s="419"/>
      <c r="CX288" s="419"/>
      <c r="CY288" s="419"/>
      <c r="CZ288" s="419"/>
      <c r="DA288" s="419"/>
      <c r="DB288" s="419"/>
      <c r="DC288" s="419"/>
      <c r="DD288" s="419"/>
      <c r="DE288" s="419"/>
      <c r="DF288" s="419"/>
      <c r="DG288" s="419"/>
      <c r="DH288" s="419"/>
      <c r="DI288" s="419"/>
      <c r="DJ288" s="419"/>
      <c r="DK288" s="419"/>
    </row>
    <row r="289" spans="1:115" ht="16.149999999999999" hidden="1">
      <c r="A289" s="423"/>
      <c r="B289" s="423"/>
      <c r="C289" s="418"/>
      <c r="D289" s="419"/>
      <c r="E289" s="419"/>
      <c r="F289" s="419"/>
      <c r="G289" s="419"/>
      <c r="H289" s="419"/>
      <c r="I289" s="419"/>
      <c r="J289" s="419"/>
      <c r="K289" s="419"/>
      <c r="L289" s="419"/>
      <c r="M289" s="419"/>
      <c r="N289" s="419"/>
      <c r="O289" s="419"/>
      <c r="P289" s="419"/>
      <c r="Q289" s="419"/>
      <c r="R289" s="419"/>
      <c r="S289" s="419"/>
      <c r="T289" s="419"/>
      <c r="U289" s="419"/>
      <c r="V289" s="419"/>
      <c r="W289" s="419"/>
      <c r="X289" s="419"/>
      <c r="Y289" s="419"/>
      <c r="Z289" s="419"/>
      <c r="AA289" s="419"/>
      <c r="AB289" s="419"/>
      <c r="AC289" s="419"/>
      <c r="AD289" s="419"/>
      <c r="AE289" s="419"/>
      <c r="AF289" s="419"/>
      <c r="AG289" s="419"/>
      <c r="AH289" s="419"/>
      <c r="AI289" s="419"/>
      <c r="AJ289" s="419"/>
      <c r="AK289" s="419"/>
      <c r="AL289" s="419"/>
      <c r="AM289" s="419"/>
      <c r="AN289" s="419"/>
      <c r="AO289" s="419"/>
      <c r="AP289" s="419"/>
      <c r="AQ289" s="419"/>
      <c r="AR289" s="419"/>
      <c r="AS289" s="419"/>
      <c r="AT289" s="419"/>
      <c r="AU289" s="419"/>
      <c r="AV289" s="419"/>
      <c r="AW289" s="419"/>
      <c r="AX289" s="419"/>
      <c r="AY289" s="419"/>
      <c r="AZ289" s="419"/>
      <c r="BA289" s="419"/>
      <c r="BB289" s="419"/>
      <c r="BC289" s="419"/>
      <c r="BD289" s="419"/>
      <c r="BE289" s="419"/>
      <c r="BF289" s="419"/>
      <c r="BG289" s="419"/>
      <c r="BH289" s="419"/>
      <c r="BI289" s="419"/>
      <c r="BJ289" s="419"/>
      <c r="BK289" s="419"/>
      <c r="BL289" s="419"/>
      <c r="BM289" s="419"/>
      <c r="BN289" s="419"/>
      <c r="BO289" s="419"/>
      <c r="BP289" s="419"/>
      <c r="BQ289" s="419"/>
      <c r="BR289" s="419"/>
      <c r="BS289" s="419"/>
      <c r="BT289" s="419"/>
      <c r="BU289" s="419"/>
      <c r="BV289" s="419"/>
      <c r="BW289" s="419"/>
      <c r="BX289" s="419"/>
      <c r="BY289" s="419"/>
      <c r="BZ289" s="419"/>
      <c r="CA289" s="419"/>
      <c r="CB289" s="419"/>
      <c r="CC289" s="419"/>
      <c r="CD289" s="419"/>
      <c r="CE289" s="419"/>
      <c r="CF289" s="419"/>
      <c r="CG289" s="419"/>
      <c r="CH289" s="419"/>
      <c r="CI289" s="419"/>
      <c r="CJ289" s="419"/>
      <c r="CK289" s="419"/>
      <c r="CL289" s="419"/>
      <c r="CM289" s="419"/>
      <c r="CN289" s="419"/>
      <c r="CO289" s="419"/>
      <c r="CP289" s="419"/>
      <c r="CQ289" s="419"/>
      <c r="CR289" s="419"/>
      <c r="CS289" s="419"/>
      <c r="CT289" s="419"/>
      <c r="CU289" s="419"/>
      <c r="CV289" s="419"/>
      <c r="CW289" s="419"/>
      <c r="CX289" s="419"/>
      <c r="CY289" s="419"/>
      <c r="CZ289" s="419"/>
      <c r="DA289" s="419"/>
      <c r="DB289" s="419"/>
      <c r="DC289" s="419"/>
      <c r="DD289" s="419"/>
      <c r="DE289" s="419"/>
      <c r="DF289" s="419"/>
      <c r="DG289" s="419"/>
      <c r="DH289" s="419"/>
      <c r="DI289" s="419"/>
      <c r="DJ289" s="419"/>
      <c r="DK289" s="419"/>
    </row>
    <row r="290" spans="1:115" ht="16.149999999999999" hidden="1">
      <c r="A290" s="423"/>
      <c r="B290" s="423"/>
      <c r="C290" s="418"/>
      <c r="D290" s="419"/>
      <c r="E290" s="419"/>
      <c r="F290" s="419"/>
      <c r="G290" s="419"/>
      <c r="H290" s="419"/>
      <c r="I290" s="419"/>
      <c r="J290" s="419"/>
      <c r="K290" s="419"/>
      <c r="L290" s="419"/>
      <c r="M290" s="419"/>
      <c r="N290" s="419"/>
      <c r="O290" s="419"/>
      <c r="P290" s="419"/>
      <c r="Q290" s="419"/>
      <c r="R290" s="419"/>
      <c r="S290" s="419"/>
      <c r="T290" s="419"/>
      <c r="U290" s="419"/>
      <c r="V290" s="419"/>
      <c r="W290" s="419"/>
      <c r="X290" s="419"/>
      <c r="Y290" s="419"/>
      <c r="Z290" s="419"/>
      <c r="AA290" s="419"/>
      <c r="AB290" s="419"/>
      <c r="AC290" s="419"/>
      <c r="AD290" s="419"/>
      <c r="AE290" s="419"/>
      <c r="AF290" s="419"/>
      <c r="AG290" s="419"/>
      <c r="AH290" s="419"/>
      <c r="AI290" s="419"/>
      <c r="AJ290" s="419"/>
      <c r="AK290" s="419"/>
      <c r="AL290" s="419"/>
      <c r="AM290" s="419"/>
      <c r="AN290" s="419"/>
      <c r="AO290" s="419"/>
      <c r="AP290" s="419"/>
      <c r="AQ290" s="419"/>
      <c r="AR290" s="419"/>
      <c r="AS290" s="419"/>
      <c r="AT290" s="419"/>
      <c r="AU290" s="419"/>
      <c r="AV290" s="419"/>
      <c r="AW290" s="419"/>
      <c r="AX290" s="419"/>
      <c r="AY290" s="419"/>
      <c r="AZ290" s="419"/>
      <c r="BA290" s="419"/>
      <c r="BB290" s="419"/>
      <c r="BC290" s="419"/>
      <c r="BD290" s="419"/>
      <c r="BE290" s="419"/>
      <c r="BF290" s="419"/>
      <c r="BG290" s="419"/>
      <c r="BH290" s="419"/>
      <c r="BI290" s="419"/>
      <c r="BJ290" s="419"/>
      <c r="BK290" s="419"/>
      <c r="BL290" s="419"/>
      <c r="BM290" s="419"/>
      <c r="BN290" s="419"/>
      <c r="BO290" s="419"/>
      <c r="BP290" s="419"/>
      <c r="BQ290" s="419"/>
      <c r="BR290" s="419"/>
      <c r="BS290" s="419"/>
      <c r="BT290" s="419"/>
      <c r="BU290" s="419"/>
      <c r="BV290" s="419"/>
      <c r="BW290" s="419"/>
      <c r="BX290" s="419"/>
      <c r="BY290" s="419"/>
      <c r="BZ290" s="419"/>
      <c r="CA290" s="419"/>
      <c r="CB290" s="419"/>
      <c r="CC290" s="419"/>
      <c r="CD290" s="419"/>
      <c r="CE290" s="419"/>
      <c r="CF290" s="419"/>
      <c r="CG290" s="419"/>
      <c r="CH290" s="419"/>
      <c r="CI290" s="419"/>
      <c r="CJ290" s="419"/>
      <c r="CK290" s="419"/>
      <c r="CL290" s="419"/>
      <c r="CM290" s="419"/>
      <c r="CN290" s="419"/>
      <c r="CO290" s="419"/>
      <c r="CP290" s="419"/>
      <c r="CQ290" s="419"/>
      <c r="CR290" s="419"/>
      <c r="CS290" s="419"/>
      <c r="CT290" s="419"/>
      <c r="CU290" s="419"/>
      <c r="CV290" s="419"/>
      <c r="CW290" s="419"/>
      <c r="CX290" s="419"/>
      <c r="CY290" s="419"/>
      <c r="CZ290" s="419"/>
      <c r="DA290" s="419"/>
      <c r="DB290" s="419"/>
      <c r="DC290" s="419"/>
      <c r="DD290" s="419"/>
      <c r="DE290" s="419"/>
      <c r="DF290" s="419"/>
      <c r="DG290" s="419"/>
      <c r="DH290" s="419"/>
      <c r="DI290" s="419"/>
      <c r="DJ290" s="419"/>
      <c r="DK290" s="419"/>
    </row>
    <row r="291" spans="1:115" ht="16.149999999999999" hidden="1">
      <c r="A291" s="423"/>
      <c r="B291" s="423"/>
      <c r="C291" s="418"/>
      <c r="D291" s="419"/>
      <c r="E291" s="419"/>
      <c r="F291" s="419"/>
      <c r="G291" s="419"/>
      <c r="H291" s="419"/>
      <c r="I291" s="419"/>
      <c r="J291" s="419"/>
      <c r="K291" s="419"/>
      <c r="L291" s="419"/>
      <c r="M291" s="419"/>
      <c r="N291" s="419"/>
      <c r="O291" s="419"/>
      <c r="P291" s="419"/>
      <c r="Q291" s="419"/>
      <c r="R291" s="419"/>
      <c r="S291" s="419"/>
      <c r="T291" s="419"/>
      <c r="U291" s="419"/>
      <c r="V291" s="419"/>
      <c r="W291" s="419"/>
      <c r="X291" s="419"/>
      <c r="Y291" s="419"/>
      <c r="Z291" s="419"/>
      <c r="AA291" s="419"/>
      <c r="AB291" s="419"/>
      <c r="AC291" s="419"/>
      <c r="AD291" s="419"/>
      <c r="AE291" s="419"/>
      <c r="AF291" s="419"/>
      <c r="AG291" s="419"/>
      <c r="AH291" s="419"/>
      <c r="AI291" s="419"/>
      <c r="AJ291" s="419"/>
      <c r="AK291" s="419"/>
      <c r="AL291" s="419"/>
      <c r="AM291" s="419"/>
      <c r="AN291" s="419"/>
      <c r="AO291" s="419"/>
      <c r="AP291" s="419"/>
      <c r="AQ291" s="419"/>
      <c r="AR291" s="419"/>
      <c r="AS291" s="419"/>
      <c r="AT291" s="419"/>
      <c r="AU291" s="419"/>
      <c r="AV291" s="419"/>
      <c r="AW291" s="419"/>
      <c r="AX291" s="419"/>
      <c r="AY291" s="419"/>
      <c r="AZ291" s="419"/>
      <c r="BA291" s="419"/>
      <c r="BB291" s="419"/>
      <c r="BC291" s="419"/>
      <c r="BD291" s="419"/>
      <c r="BE291" s="419"/>
      <c r="BF291" s="419"/>
      <c r="BG291" s="419"/>
      <c r="BH291" s="419"/>
      <c r="BI291" s="419"/>
      <c r="BJ291" s="419"/>
      <c r="BK291" s="419"/>
      <c r="BL291" s="419"/>
      <c r="BM291" s="419"/>
      <c r="BN291" s="419"/>
      <c r="BO291" s="419"/>
      <c r="BP291" s="419"/>
      <c r="BQ291" s="419"/>
      <c r="BR291" s="419"/>
      <c r="BS291" s="419"/>
      <c r="BT291" s="419"/>
      <c r="BU291" s="419"/>
      <c r="BV291" s="419"/>
      <c r="BW291" s="419"/>
      <c r="BX291" s="419"/>
      <c r="BY291" s="419"/>
      <c r="BZ291" s="419"/>
      <c r="CA291" s="419"/>
      <c r="CB291" s="419"/>
      <c r="CC291" s="419"/>
      <c r="CD291" s="419"/>
      <c r="CE291" s="419"/>
      <c r="CF291" s="419"/>
      <c r="CG291" s="419"/>
      <c r="CH291" s="419"/>
      <c r="CI291" s="419"/>
      <c r="CJ291" s="419"/>
      <c r="CK291" s="419"/>
      <c r="CL291" s="419"/>
      <c r="CM291" s="419"/>
      <c r="CN291" s="419"/>
      <c r="CO291" s="419"/>
      <c r="CP291" s="419"/>
      <c r="CQ291" s="419"/>
      <c r="CR291" s="419"/>
      <c r="CS291" s="419"/>
      <c r="CT291" s="419"/>
      <c r="CU291" s="419"/>
      <c r="CV291" s="419"/>
      <c r="CW291" s="419"/>
      <c r="CX291" s="419"/>
      <c r="CY291" s="419"/>
      <c r="CZ291" s="419"/>
      <c r="DA291" s="419"/>
      <c r="DB291" s="419"/>
      <c r="DC291" s="419"/>
      <c r="DD291" s="419"/>
      <c r="DE291" s="419"/>
      <c r="DF291" s="419"/>
      <c r="DG291" s="419"/>
      <c r="DH291" s="419"/>
      <c r="DI291" s="419"/>
      <c r="DJ291" s="419"/>
      <c r="DK291" s="419"/>
    </row>
    <row r="292" spans="1:115" ht="16.149999999999999" hidden="1">
      <c r="A292" s="423"/>
      <c r="B292" s="423"/>
      <c r="C292" s="418"/>
      <c r="D292" s="419"/>
      <c r="E292" s="419"/>
      <c r="F292" s="419"/>
      <c r="G292" s="419"/>
      <c r="H292" s="419"/>
      <c r="I292" s="419"/>
      <c r="J292" s="419"/>
      <c r="K292" s="419"/>
      <c r="L292" s="419"/>
      <c r="M292" s="419"/>
      <c r="N292" s="419"/>
      <c r="O292" s="419"/>
      <c r="P292" s="419"/>
      <c r="Q292" s="419"/>
      <c r="R292" s="419"/>
      <c r="S292" s="419"/>
      <c r="T292" s="419"/>
      <c r="U292" s="419"/>
      <c r="V292" s="419"/>
      <c r="W292" s="419"/>
      <c r="X292" s="419"/>
      <c r="Y292" s="419"/>
      <c r="Z292" s="419"/>
      <c r="AA292" s="419"/>
      <c r="AB292" s="419"/>
      <c r="AC292" s="419"/>
      <c r="AD292" s="419"/>
      <c r="AE292" s="419"/>
      <c r="AF292" s="419"/>
      <c r="AG292" s="419"/>
      <c r="AH292" s="419"/>
      <c r="AI292" s="419"/>
      <c r="AJ292" s="419"/>
      <c r="AK292" s="419"/>
      <c r="AL292" s="419"/>
      <c r="AM292" s="419"/>
      <c r="AN292" s="419"/>
      <c r="AO292" s="419"/>
      <c r="AP292" s="419"/>
      <c r="AQ292" s="419"/>
      <c r="AR292" s="419"/>
      <c r="AS292" s="419"/>
      <c r="AT292" s="419"/>
      <c r="AU292" s="419"/>
      <c r="AV292" s="419"/>
      <c r="AW292" s="419"/>
      <c r="AX292" s="419"/>
      <c r="AY292" s="419"/>
      <c r="AZ292" s="419"/>
      <c r="BA292" s="419"/>
      <c r="BB292" s="419"/>
      <c r="BC292" s="419"/>
      <c r="BD292" s="419"/>
      <c r="BE292" s="419"/>
      <c r="BF292" s="419"/>
      <c r="BG292" s="419"/>
      <c r="BH292" s="419"/>
      <c r="BI292" s="419"/>
      <c r="BJ292" s="419"/>
      <c r="BK292" s="419"/>
      <c r="BL292" s="419"/>
      <c r="BM292" s="419"/>
      <c r="BN292" s="419"/>
      <c r="BO292" s="419"/>
      <c r="BP292" s="419"/>
      <c r="BQ292" s="419"/>
      <c r="BR292" s="419"/>
      <c r="BS292" s="419"/>
      <c r="BT292" s="419"/>
      <c r="BU292" s="419"/>
      <c r="BV292" s="419"/>
      <c r="BW292" s="419"/>
      <c r="BX292" s="419"/>
      <c r="BY292" s="419"/>
      <c r="BZ292" s="419"/>
      <c r="CA292" s="419"/>
      <c r="CB292" s="419"/>
      <c r="CC292" s="419"/>
      <c r="CD292" s="419"/>
      <c r="CE292" s="419"/>
      <c r="CF292" s="419"/>
      <c r="CG292" s="419"/>
      <c r="CH292" s="419"/>
      <c r="CI292" s="419"/>
      <c r="CJ292" s="419"/>
      <c r="CK292" s="419"/>
      <c r="CL292" s="419"/>
      <c r="CM292" s="419"/>
      <c r="CN292" s="419"/>
      <c r="CO292" s="419"/>
      <c r="CP292" s="419"/>
      <c r="CQ292" s="419"/>
      <c r="CR292" s="419"/>
      <c r="CS292" s="419"/>
      <c r="CT292" s="419"/>
      <c r="CU292" s="419"/>
      <c r="CV292" s="419"/>
      <c r="CW292" s="419"/>
      <c r="CX292" s="419"/>
      <c r="CY292" s="419"/>
      <c r="CZ292" s="419"/>
      <c r="DA292" s="419"/>
      <c r="DB292" s="419"/>
      <c r="DC292" s="419"/>
      <c r="DD292" s="419"/>
      <c r="DE292" s="419"/>
      <c r="DF292" s="419"/>
      <c r="DG292" s="419"/>
      <c r="DH292" s="419"/>
      <c r="DI292" s="419"/>
      <c r="DJ292" s="419"/>
      <c r="DK292" s="419"/>
    </row>
    <row r="293" spans="1:115" ht="16.149999999999999" hidden="1">
      <c r="A293" s="424"/>
      <c r="B293" s="423"/>
      <c r="C293" s="418"/>
      <c r="D293" s="419"/>
      <c r="E293" s="419"/>
      <c r="F293" s="419"/>
      <c r="G293" s="419"/>
      <c r="H293" s="419"/>
      <c r="I293" s="419"/>
      <c r="J293" s="419"/>
      <c r="K293" s="419"/>
      <c r="L293" s="419"/>
      <c r="M293" s="419"/>
      <c r="N293" s="419"/>
      <c r="O293" s="419"/>
      <c r="P293" s="419"/>
      <c r="Q293" s="419"/>
      <c r="R293" s="419"/>
      <c r="S293" s="419"/>
      <c r="T293" s="419"/>
      <c r="U293" s="419"/>
      <c r="V293" s="419"/>
      <c r="W293" s="419"/>
      <c r="X293" s="419"/>
      <c r="Y293" s="419"/>
      <c r="Z293" s="419"/>
      <c r="AA293" s="419"/>
      <c r="AB293" s="419"/>
      <c r="AC293" s="419"/>
      <c r="AD293" s="419"/>
      <c r="AE293" s="419"/>
      <c r="AF293" s="419"/>
      <c r="AG293" s="419"/>
      <c r="AH293" s="419"/>
      <c r="AI293" s="419"/>
      <c r="AJ293" s="419"/>
      <c r="AK293" s="419"/>
      <c r="AL293" s="419"/>
      <c r="AM293" s="419"/>
      <c r="AN293" s="419"/>
      <c r="AO293" s="419"/>
      <c r="AP293" s="419"/>
      <c r="AQ293" s="419"/>
      <c r="AR293" s="419"/>
      <c r="AS293" s="419"/>
      <c r="AT293" s="419"/>
      <c r="AU293" s="419"/>
      <c r="AV293" s="419"/>
      <c r="AW293" s="419"/>
      <c r="AX293" s="419"/>
      <c r="AY293" s="419"/>
      <c r="AZ293" s="419"/>
      <c r="BA293" s="419"/>
      <c r="BB293" s="419"/>
      <c r="BC293" s="419"/>
      <c r="BD293" s="419"/>
      <c r="BE293" s="419"/>
      <c r="BF293" s="419"/>
      <c r="BG293" s="419"/>
      <c r="BH293" s="419"/>
      <c r="BI293" s="419"/>
      <c r="BJ293" s="419"/>
      <c r="BK293" s="419"/>
      <c r="BL293" s="419"/>
      <c r="BM293" s="419"/>
      <c r="BN293" s="419"/>
      <c r="BO293" s="419"/>
      <c r="BP293" s="419"/>
      <c r="BQ293" s="419"/>
      <c r="BR293" s="419"/>
      <c r="BS293" s="419"/>
      <c r="BT293" s="419"/>
      <c r="BU293" s="419"/>
      <c r="BV293" s="419"/>
      <c r="BW293" s="419"/>
      <c r="BX293" s="419"/>
      <c r="BY293" s="419"/>
      <c r="BZ293" s="419"/>
      <c r="CA293" s="419"/>
      <c r="CB293" s="419"/>
      <c r="CC293" s="419"/>
      <c r="CD293" s="419"/>
      <c r="CE293" s="419"/>
      <c r="CF293" s="419"/>
      <c r="CG293" s="419"/>
      <c r="CH293" s="419"/>
      <c r="CI293" s="419"/>
      <c r="CJ293" s="419"/>
      <c r="CK293" s="419"/>
      <c r="CL293" s="419"/>
      <c r="CM293" s="419"/>
      <c r="CN293" s="419"/>
      <c r="CO293" s="419"/>
      <c r="CP293" s="419"/>
      <c r="CQ293" s="419"/>
      <c r="CR293" s="419"/>
      <c r="CS293" s="419"/>
      <c r="CT293" s="419"/>
      <c r="CU293" s="419"/>
      <c r="CV293" s="419"/>
      <c r="CW293" s="419"/>
      <c r="CX293" s="419"/>
      <c r="CY293" s="419"/>
      <c r="CZ293" s="419"/>
      <c r="DA293" s="419"/>
      <c r="DB293" s="419"/>
      <c r="DC293" s="419"/>
      <c r="DD293" s="419"/>
      <c r="DE293" s="419"/>
      <c r="DF293" s="419"/>
      <c r="DG293" s="419"/>
      <c r="DH293" s="419"/>
      <c r="DI293" s="419"/>
      <c r="DJ293" s="419"/>
      <c r="DK293" s="419"/>
    </row>
    <row r="294" spans="1:115" ht="16.149999999999999" hidden="1">
      <c r="A294" s="423"/>
      <c r="B294" s="423"/>
      <c r="C294" s="418"/>
      <c r="D294" s="419"/>
      <c r="E294" s="419"/>
      <c r="F294" s="419"/>
      <c r="G294" s="419"/>
      <c r="H294" s="419"/>
      <c r="I294" s="419"/>
      <c r="J294" s="419"/>
      <c r="K294" s="419"/>
      <c r="L294" s="419"/>
      <c r="M294" s="419"/>
      <c r="N294" s="419"/>
      <c r="O294" s="419"/>
      <c r="P294" s="419"/>
      <c r="Q294" s="419"/>
      <c r="R294" s="419"/>
      <c r="S294" s="419"/>
      <c r="T294" s="419"/>
      <c r="U294" s="419"/>
      <c r="V294" s="419"/>
      <c r="W294" s="419"/>
      <c r="X294" s="419"/>
      <c r="Y294" s="419"/>
      <c r="Z294" s="419"/>
      <c r="AA294" s="419"/>
      <c r="AB294" s="419"/>
      <c r="AC294" s="419"/>
      <c r="AD294" s="419"/>
      <c r="AE294" s="419"/>
      <c r="AF294" s="419"/>
      <c r="AG294" s="419"/>
      <c r="AH294" s="419"/>
      <c r="AI294" s="419"/>
      <c r="AJ294" s="419"/>
      <c r="AK294" s="419"/>
      <c r="AL294" s="419"/>
      <c r="AM294" s="419"/>
      <c r="AN294" s="419"/>
      <c r="AO294" s="419"/>
      <c r="AP294" s="419"/>
      <c r="AQ294" s="419"/>
      <c r="AR294" s="419"/>
      <c r="AS294" s="419"/>
      <c r="AT294" s="419"/>
      <c r="AU294" s="419"/>
      <c r="AV294" s="419"/>
      <c r="AW294" s="419"/>
      <c r="AX294" s="419"/>
      <c r="AY294" s="419"/>
      <c r="AZ294" s="419"/>
      <c r="BA294" s="419"/>
      <c r="BB294" s="419"/>
      <c r="BC294" s="419"/>
      <c r="BD294" s="419"/>
      <c r="BE294" s="419"/>
      <c r="BF294" s="419"/>
      <c r="BG294" s="419"/>
      <c r="BH294" s="419"/>
      <c r="BI294" s="419"/>
      <c r="BJ294" s="419"/>
      <c r="BK294" s="419"/>
      <c r="BL294" s="419"/>
      <c r="BM294" s="419"/>
      <c r="BN294" s="419"/>
      <c r="BO294" s="419"/>
      <c r="BP294" s="419"/>
      <c r="BQ294" s="419"/>
      <c r="BR294" s="419"/>
      <c r="BS294" s="419"/>
      <c r="BT294" s="419"/>
      <c r="BU294" s="419"/>
      <c r="BV294" s="419"/>
      <c r="BW294" s="419"/>
      <c r="BX294" s="419"/>
      <c r="BY294" s="419"/>
      <c r="BZ294" s="419"/>
      <c r="CA294" s="419"/>
      <c r="CB294" s="419"/>
      <c r="CC294" s="419"/>
      <c r="CD294" s="419"/>
      <c r="CE294" s="419"/>
      <c r="CF294" s="419"/>
      <c r="CG294" s="419"/>
      <c r="CH294" s="419"/>
      <c r="CI294" s="419"/>
      <c r="CJ294" s="419"/>
      <c r="CK294" s="419"/>
      <c r="CL294" s="419"/>
      <c r="CM294" s="419"/>
      <c r="CN294" s="419"/>
      <c r="CO294" s="419"/>
      <c r="CP294" s="419"/>
      <c r="CQ294" s="419"/>
      <c r="CR294" s="419"/>
      <c r="CS294" s="419"/>
      <c r="CT294" s="419"/>
      <c r="CU294" s="419"/>
      <c r="CV294" s="419"/>
      <c r="CW294" s="419"/>
      <c r="CX294" s="419"/>
      <c r="CY294" s="419"/>
      <c r="CZ294" s="419"/>
      <c r="DA294" s="419"/>
      <c r="DB294" s="419"/>
      <c r="DC294" s="419"/>
      <c r="DD294" s="419"/>
      <c r="DE294" s="419"/>
      <c r="DF294" s="419"/>
      <c r="DG294" s="419"/>
      <c r="DH294" s="419"/>
      <c r="DI294" s="419"/>
      <c r="DJ294" s="419"/>
      <c r="DK294" s="419"/>
    </row>
    <row r="295" spans="1:115" ht="16.149999999999999" hidden="1">
      <c r="A295" s="423"/>
      <c r="B295" s="423"/>
      <c r="C295" s="418"/>
      <c r="D295" s="419"/>
      <c r="E295" s="419"/>
      <c r="F295" s="419"/>
      <c r="G295" s="419"/>
      <c r="H295" s="419"/>
      <c r="I295" s="419"/>
      <c r="J295" s="419"/>
      <c r="K295" s="419"/>
      <c r="L295" s="419"/>
      <c r="M295" s="419"/>
      <c r="N295" s="419"/>
      <c r="O295" s="419"/>
      <c r="P295" s="419"/>
      <c r="Q295" s="419"/>
      <c r="R295" s="419"/>
      <c r="S295" s="419"/>
      <c r="T295" s="419"/>
      <c r="U295" s="419"/>
      <c r="V295" s="419"/>
      <c r="W295" s="419"/>
      <c r="X295" s="419"/>
      <c r="Y295" s="419"/>
      <c r="Z295" s="419"/>
      <c r="AA295" s="419"/>
      <c r="AB295" s="419"/>
      <c r="AC295" s="419"/>
      <c r="AD295" s="419"/>
      <c r="AE295" s="419"/>
      <c r="AF295" s="419"/>
      <c r="AG295" s="419"/>
      <c r="AH295" s="419"/>
      <c r="AI295" s="419"/>
      <c r="AJ295" s="419"/>
      <c r="AK295" s="419"/>
      <c r="AL295" s="419"/>
      <c r="AM295" s="419"/>
      <c r="AN295" s="419"/>
      <c r="AO295" s="419"/>
      <c r="AP295" s="419"/>
      <c r="AQ295" s="419"/>
      <c r="AR295" s="419"/>
      <c r="AS295" s="419"/>
      <c r="AT295" s="419"/>
      <c r="AU295" s="419"/>
      <c r="AV295" s="419"/>
      <c r="AW295" s="419"/>
      <c r="AX295" s="419"/>
      <c r="AY295" s="419"/>
      <c r="AZ295" s="419"/>
      <c r="BA295" s="419"/>
      <c r="BB295" s="419"/>
      <c r="BC295" s="419"/>
      <c r="BD295" s="419"/>
      <c r="BE295" s="419"/>
      <c r="BF295" s="419"/>
      <c r="BG295" s="419"/>
      <c r="BH295" s="419"/>
      <c r="BI295" s="419"/>
      <c r="BJ295" s="419"/>
      <c r="BK295" s="419"/>
      <c r="BL295" s="419"/>
      <c r="BM295" s="419"/>
      <c r="BN295" s="419"/>
      <c r="BO295" s="419"/>
      <c r="BP295" s="419"/>
      <c r="BQ295" s="419"/>
      <c r="BR295" s="419"/>
      <c r="BS295" s="419"/>
      <c r="BT295" s="419"/>
      <c r="BU295" s="419"/>
      <c r="BV295" s="419"/>
      <c r="BW295" s="419"/>
      <c r="BX295" s="419"/>
      <c r="BY295" s="419"/>
      <c r="BZ295" s="419"/>
      <c r="CA295" s="419"/>
      <c r="CB295" s="419"/>
      <c r="CC295" s="419"/>
      <c r="CD295" s="419"/>
      <c r="CE295" s="419"/>
      <c r="CF295" s="419"/>
      <c r="CG295" s="419"/>
      <c r="CH295" s="419"/>
      <c r="CI295" s="419"/>
      <c r="CJ295" s="419"/>
      <c r="CK295" s="419"/>
      <c r="CL295" s="419"/>
      <c r="CM295" s="419"/>
      <c r="CN295" s="419"/>
      <c r="CO295" s="419"/>
      <c r="CP295" s="419"/>
      <c r="CQ295" s="419"/>
      <c r="CR295" s="419"/>
      <c r="CS295" s="419"/>
      <c r="CT295" s="419"/>
      <c r="CU295" s="419"/>
      <c r="CV295" s="419"/>
      <c r="CW295" s="419"/>
      <c r="CX295" s="419"/>
      <c r="CY295" s="419"/>
      <c r="CZ295" s="419"/>
      <c r="DA295" s="419"/>
      <c r="DB295" s="419"/>
      <c r="DC295" s="419"/>
      <c r="DD295" s="419"/>
      <c r="DE295" s="419"/>
      <c r="DF295" s="419"/>
      <c r="DG295" s="419"/>
      <c r="DH295" s="419"/>
      <c r="DI295" s="419"/>
      <c r="DJ295" s="419"/>
      <c r="DK295" s="419"/>
    </row>
    <row r="296" spans="1:115" ht="16.149999999999999" hidden="1">
      <c r="A296" s="423"/>
      <c r="B296" s="423"/>
      <c r="C296" s="418"/>
      <c r="D296" s="419"/>
      <c r="E296" s="419"/>
      <c r="F296" s="419"/>
      <c r="G296" s="419"/>
      <c r="H296" s="419"/>
      <c r="I296" s="419"/>
      <c r="J296" s="419"/>
      <c r="K296" s="419"/>
      <c r="L296" s="419"/>
      <c r="M296" s="419"/>
      <c r="N296" s="419"/>
      <c r="O296" s="419"/>
      <c r="P296" s="419"/>
      <c r="Q296" s="419"/>
      <c r="R296" s="419"/>
      <c r="S296" s="419"/>
      <c r="T296" s="419"/>
      <c r="U296" s="419"/>
      <c r="V296" s="419"/>
      <c r="W296" s="419"/>
      <c r="X296" s="419"/>
      <c r="Y296" s="419"/>
      <c r="Z296" s="419"/>
      <c r="AA296" s="419"/>
      <c r="AB296" s="419"/>
      <c r="AC296" s="419"/>
      <c r="AD296" s="419"/>
      <c r="AE296" s="419"/>
      <c r="AF296" s="419"/>
      <c r="AG296" s="419"/>
      <c r="AH296" s="419"/>
      <c r="AI296" s="419"/>
      <c r="AJ296" s="419"/>
      <c r="AK296" s="419"/>
      <c r="AL296" s="419"/>
      <c r="AM296" s="419"/>
      <c r="AN296" s="419"/>
      <c r="AO296" s="419"/>
      <c r="AP296" s="419"/>
      <c r="AQ296" s="419"/>
      <c r="AR296" s="419"/>
      <c r="AS296" s="419"/>
      <c r="AT296" s="419"/>
      <c r="AU296" s="419"/>
      <c r="AV296" s="419"/>
      <c r="AW296" s="419"/>
      <c r="AX296" s="419"/>
      <c r="AY296" s="419"/>
      <c r="AZ296" s="419"/>
      <c r="BA296" s="419"/>
      <c r="BB296" s="419"/>
      <c r="BC296" s="419"/>
      <c r="BD296" s="419"/>
      <c r="BE296" s="419"/>
      <c r="BF296" s="419"/>
      <c r="BG296" s="419"/>
      <c r="BH296" s="419"/>
      <c r="BI296" s="419"/>
      <c r="BJ296" s="419"/>
      <c r="BK296" s="419"/>
      <c r="BL296" s="419"/>
      <c r="BM296" s="419"/>
      <c r="BN296" s="419"/>
      <c r="BO296" s="419"/>
      <c r="BP296" s="419"/>
      <c r="BQ296" s="419"/>
      <c r="BR296" s="419"/>
      <c r="BS296" s="419"/>
      <c r="BT296" s="419"/>
      <c r="BU296" s="419"/>
      <c r="BV296" s="419"/>
      <c r="BW296" s="419"/>
      <c r="BX296" s="419"/>
      <c r="BY296" s="419"/>
      <c r="BZ296" s="419"/>
      <c r="CA296" s="419"/>
      <c r="CB296" s="419"/>
      <c r="CC296" s="419"/>
      <c r="CD296" s="419"/>
      <c r="CE296" s="419"/>
      <c r="CF296" s="419"/>
      <c r="CG296" s="419"/>
      <c r="CH296" s="419"/>
      <c r="CI296" s="419"/>
      <c r="CJ296" s="419"/>
      <c r="CK296" s="419"/>
      <c r="CL296" s="419"/>
      <c r="CM296" s="419"/>
      <c r="CN296" s="419"/>
      <c r="CO296" s="419"/>
      <c r="CP296" s="419"/>
      <c r="CQ296" s="419"/>
      <c r="CR296" s="419"/>
      <c r="CS296" s="419"/>
      <c r="CT296" s="419"/>
      <c r="CU296" s="419"/>
      <c r="CV296" s="419"/>
      <c r="CW296" s="419"/>
      <c r="CX296" s="419"/>
      <c r="CY296" s="419"/>
      <c r="CZ296" s="419"/>
      <c r="DA296" s="419"/>
      <c r="DB296" s="419"/>
      <c r="DC296" s="419"/>
      <c r="DD296" s="419"/>
      <c r="DE296" s="419"/>
      <c r="DF296" s="419"/>
      <c r="DG296" s="419"/>
      <c r="DH296" s="419"/>
      <c r="DI296" s="419"/>
      <c r="DJ296" s="419"/>
      <c r="DK296" s="419"/>
    </row>
    <row r="297" spans="1:115" ht="16.149999999999999" hidden="1">
      <c r="A297" s="423"/>
      <c r="B297" s="423"/>
      <c r="C297" s="418"/>
      <c r="D297" s="419"/>
      <c r="E297" s="419"/>
      <c r="F297" s="419"/>
      <c r="G297" s="419"/>
      <c r="H297" s="419"/>
      <c r="I297" s="419"/>
      <c r="J297" s="419"/>
      <c r="K297" s="419"/>
      <c r="L297" s="419"/>
      <c r="M297" s="419"/>
      <c r="N297" s="419"/>
      <c r="O297" s="419"/>
      <c r="P297" s="419"/>
      <c r="Q297" s="419"/>
      <c r="R297" s="419"/>
      <c r="S297" s="419"/>
      <c r="T297" s="419"/>
      <c r="U297" s="419"/>
      <c r="V297" s="419"/>
      <c r="W297" s="419"/>
      <c r="X297" s="419"/>
      <c r="Y297" s="419"/>
      <c r="Z297" s="419"/>
      <c r="AA297" s="419"/>
      <c r="AB297" s="419"/>
      <c r="AC297" s="419"/>
      <c r="AD297" s="419"/>
      <c r="AE297" s="419"/>
      <c r="AF297" s="419"/>
      <c r="AG297" s="419"/>
      <c r="AH297" s="419"/>
      <c r="AI297" s="419"/>
      <c r="AJ297" s="419"/>
      <c r="AK297" s="419"/>
      <c r="AL297" s="419"/>
      <c r="AM297" s="419"/>
      <c r="AN297" s="419"/>
      <c r="AO297" s="419"/>
      <c r="AP297" s="419"/>
      <c r="AQ297" s="419"/>
      <c r="AR297" s="419"/>
      <c r="AS297" s="419"/>
      <c r="AT297" s="419"/>
      <c r="AU297" s="419"/>
      <c r="AV297" s="419"/>
      <c r="AW297" s="419"/>
      <c r="AX297" s="419"/>
      <c r="AY297" s="419"/>
      <c r="AZ297" s="419"/>
      <c r="BA297" s="419"/>
      <c r="BB297" s="419"/>
      <c r="BC297" s="419"/>
      <c r="BD297" s="419"/>
      <c r="BE297" s="419"/>
      <c r="BF297" s="419"/>
      <c r="BG297" s="419"/>
      <c r="BH297" s="419"/>
      <c r="BI297" s="419"/>
      <c r="BJ297" s="419"/>
      <c r="BK297" s="419"/>
      <c r="BL297" s="419"/>
      <c r="BM297" s="419"/>
      <c r="BN297" s="419"/>
      <c r="BO297" s="419"/>
      <c r="BP297" s="419"/>
      <c r="BQ297" s="419"/>
      <c r="BR297" s="419"/>
      <c r="BS297" s="419"/>
      <c r="BT297" s="419"/>
      <c r="BU297" s="419"/>
      <c r="BV297" s="419"/>
      <c r="BW297" s="419"/>
      <c r="BX297" s="419"/>
      <c r="BY297" s="419"/>
      <c r="BZ297" s="419"/>
      <c r="CA297" s="419"/>
      <c r="CB297" s="419"/>
      <c r="CC297" s="419"/>
      <c r="CD297" s="419"/>
      <c r="CE297" s="419"/>
      <c r="CF297" s="419"/>
      <c r="CG297" s="419"/>
      <c r="CH297" s="419"/>
      <c r="CI297" s="419"/>
      <c r="CJ297" s="419"/>
      <c r="CK297" s="419"/>
      <c r="CL297" s="419"/>
      <c r="CM297" s="419"/>
      <c r="CN297" s="419"/>
      <c r="CO297" s="419"/>
      <c r="CP297" s="419"/>
      <c r="CQ297" s="419"/>
      <c r="CR297" s="419"/>
      <c r="CS297" s="419"/>
      <c r="CT297" s="419"/>
      <c r="CU297" s="419"/>
      <c r="CV297" s="419"/>
      <c r="CW297" s="419"/>
      <c r="CX297" s="419"/>
      <c r="CY297" s="419"/>
      <c r="CZ297" s="419"/>
      <c r="DA297" s="419"/>
      <c r="DB297" s="419"/>
      <c r="DC297" s="419"/>
      <c r="DD297" s="419"/>
      <c r="DE297" s="419"/>
      <c r="DF297" s="419"/>
      <c r="DG297" s="419"/>
      <c r="DH297" s="419"/>
      <c r="DI297" s="419"/>
      <c r="DJ297" s="419"/>
      <c r="DK297" s="419"/>
    </row>
    <row r="298" spans="1:115" ht="16.149999999999999" hidden="1">
      <c r="A298" s="423"/>
      <c r="B298" s="423"/>
      <c r="C298" s="418"/>
      <c r="D298" s="419"/>
      <c r="E298" s="419"/>
      <c r="F298" s="419"/>
      <c r="G298" s="419"/>
      <c r="H298" s="419"/>
      <c r="I298" s="419"/>
      <c r="J298" s="419"/>
      <c r="K298" s="419"/>
      <c r="L298" s="419"/>
      <c r="M298" s="419"/>
      <c r="N298" s="419"/>
      <c r="O298" s="419"/>
      <c r="P298" s="419"/>
      <c r="Q298" s="419"/>
      <c r="R298" s="419"/>
      <c r="S298" s="419"/>
      <c r="T298" s="419"/>
      <c r="U298" s="419"/>
      <c r="V298" s="419"/>
      <c r="W298" s="419"/>
      <c r="X298" s="419"/>
      <c r="Y298" s="419"/>
      <c r="Z298" s="419"/>
      <c r="AA298" s="419"/>
      <c r="AB298" s="419"/>
      <c r="AC298" s="419"/>
      <c r="AD298" s="419"/>
      <c r="AE298" s="419"/>
      <c r="AF298" s="419"/>
      <c r="AG298" s="419"/>
      <c r="AH298" s="419"/>
      <c r="AI298" s="419"/>
      <c r="AJ298" s="419"/>
      <c r="AK298" s="419"/>
      <c r="AL298" s="419"/>
      <c r="AM298" s="419"/>
      <c r="AN298" s="419"/>
      <c r="AO298" s="419"/>
      <c r="AP298" s="419"/>
      <c r="AQ298" s="419"/>
      <c r="AR298" s="419"/>
      <c r="AS298" s="419"/>
      <c r="AT298" s="419"/>
      <c r="AU298" s="419"/>
      <c r="AV298" s="419"/>
      <c r="AW298" s="419"/>
      <c r="AX298" s="419"/>
      <c r="AY298" s="419"/>
      <c r="AZ298" s="419"/>
      <c r="BA298" s="419"/>
      <c r="BB298" s="419"/>
      <c r="BC298" s="419"/>
      <c r="BD298" s="419"/>
      <c r="BE298" s="419"/>
      <c r="BF298" s="419"/>
      <c r="BG298" s="419"/>
      <c r="BH298" s="419"/>
      <c r="BI298" s="419"/>
      <c r="BJ298" s="419"/>
      <c r="BK298" s="419"/>
      <c r="BL298" s="419"/>
      <c r="BM298" s="419"/>
      <c r="BN298" s="419"/>
      <c r="BO298" s="419"/>
      <c r="BP298" s="419"/>
      <c r="BQ298" s="419"/>
      <c r="BR298" s="419"/>
      <c r="BS298" s="419"/>
      <c r="BT298" s="419"/>
      <c r="BU298" s="419"/>
      <c r="BV298" s="419"/>
      <c r="BW298" s="419"/>
      <c r="BX298" s="419"/>
      <c r="BY298" s="419"/>
      <c r="BZ298" s="419"/>
      <c r="CA298" s="419"/>
      <c r="CB298" s="419"/>
      <c r="CC298" s="419"/>
      <c r="CD298" s="419"/>
      <c r="CE298" s="419"/>
      <c r="CF298" s="419"/>
      <c r="CG298" s="419"/>
      <c r="CH298" s="419"/>
      <c r="CI298" s="419"/>
      <c r="CJ298" s="419"/>
      <c r="CK298" s="419"/>
      <c r="CL298" s="419"/>
      <c r="CM298" s="419"/>
      <c r="CN298" s="419"/>
      <c r="CO298" s="419"/>
      <c r="CP298" s="419"/>
      <c r="CQ298" s="419"/>
      <c r="CR298" s="419"/>
      <c r="CS298" s="419"/>
      <c r="CT298" s="419"/>
      <c r="CU298" s="419"/>
      <c r="CV298" s="419"/>
      <c r="CW298" s="419"/>
      <c r="CX298" s="419"/>
      <c r="CY298" s="419"/>
      <c r="CZ298" s="419"/>
      <c r="DA298" s="419"/>
      <c r="DB298" s="419"/>
      <c r="DC298" s="419"/>
      <c r="DD298" s="419"/>
      <c r="DE298" s="419"/>
      <c r="DF298" s="419"/>
      <c r="DG298" s="419"/>
      <c r="DH298" s="419"/>
      <c r="DI298" s="419"/>
      <c r="DJ298" s="419"/>
      <c r="DK298" s="419"/>
    </row>
    <row r="299" spans="1:115" ht="16.149999999999999" hidden="1">
      <c r="A299" s="423"/>
      <c r="B299" s="423"/>
      <c r="C299" s="418"/>
      <c r="D299" s="419"/>
      <c r="E299" s="419"/>
      <c r="F299" s="419"/>
      <c r="G299" s="419"/>
      <c r="H299" s="419"/>
      <c r="I299" s="419"/>
      <c r="J299" s="419"/>
      <c r="K299" s="419"/>
      <c r="L299" s="419"/>
      <c r="M299" s="419"/>
      <c r="N299" s="419"/>
      <c r="O299" s="419"/>
      <c r="P299" s="419"/>
      <c r="Q299" s="419"/>
      <c r="R299" s="419"/>
      <c r="S299" s="419"/>
      <c r="T299" s="419"/>
      <c r="U299" s="419"/>
      <c r="V299" s="419"/>
      <c r="W299" s="419"/>
      <c r="X299" s="419"/>
      <c r="Y299" s="419"/>
      <c r="Z299" s="419"/>
      <c r="AA299" s="419"/>
      <c r="AB299" s="419"/>
      <c r="AC299" s="419"/>
      <c r="AD299" s="419"/>
      <c r="AE299" s="419"/>
      <c r="AF299" s="419"/>
      <c r="AG299" s="419"/>
      <c r="AH299" s="419"/>
      <c r="AI299" s="419"/>
      <c r="AJ299" s="419"/>
      <c r="AK299" s="419"/>
      <c r="AL299" s="419"/>
      <c r="AM299" s="419"/>
      <c r="AN299" s="419"/>
      <c r="AO299" s="419"/>
      <c r="AP299" s="419"/>
      <c r="AQ299" s="419"/>
      <c r="AR299" s="419"/>
      <c r="AS299" s="419"/>
      <c r="AT299" s="419"/>
      <c r="AU299" s="419"/>
      <c r="AV299" s="419"/>
      <c r="AW299" s="419"/>
      <c r="AX299" s="419"/>
      <c r="AY299" s="419"/>
      <c r="AZ299" s="419"/>
      <c r="BA299" s="419"/>
      <c r="BB299" s="419"/>
      <c r="BC299" s="419"/>
      <c r="BD299" s="419"/>
      <c r="BE299" s="419"/>
      <c r="BF299" s="419"/>
      <c r="BG299" s="419"/>
      <c r="BH299" s="419"/>
      <c r="BI299" s="419"/>
      <c r="BJ299" s="419"/>
      <c r="BK299" s="419"/>
      <c r="BL299" s="419"/>
      <c r="BM299" s="419"/>
      <c r="BN299" s="419"/>
      <c r="BO299" s="419"/>
      <c r="BP299" s="419"/>
      <c r="BQ299" s="419"/>
      <c r="BR299" s="419"/>
      <c r="BS299" s="419"/>
      <c r="BT299" s="419"/>
      <c r="BU299" s="419"/>
      <c r="BV299" s="419"/>
      <c r="BW299" s="419"/>
      <c r="BX299" s="419"/>
      <c r="BY299" s="419"/>
      <c r="BZ299" s="419"/>
      <c r="CA299" s="419"/>
      <c r="CB299" s="419"/>
      <c r="CC299" s="419"/>
      <c r="CD299" s="419"/>
      <c r="CE299" s="419"/>
      <c r="CF299" s="419"/>
      <c r="CG299" s="419"/>
      <c r="CH299" s="419"/>
      <c r="CI299" s="419"/>
      <c r="CJ299" s="419"/>
      <c r="CK299" s="419"/>
      <c r="CL299" s="419"/>
      <c r="CM299" s="419"/>
      <c r="CN299" s="419"/>
      <c r="CO299" s="419"/>
      <c r="CP299" s="419"/>
      <c r="CQ299" s="419"/>
      <c r="CR299" s="419"/>
      <c r="CS299" s="419"/>
      <c r="CT299" s="419"/>
      <c r="CU299" s="419"/>
      <c r="CV299" s="419"/>
      <c r="CW299" s="419"/>
      <c r="CX299" s="419"/>
      <c r="CY299" s="419"/>
      <c r="CZ299" s="419"/>
      <c r="DA299" s="419"/>
      <c r="DB299" s="419"/>
      <c r="DC299" s="419"/>
      <c r="DD299" s="419"/>
      <c r="DE299" s="419"/>
      <c r="DF299" s="419"/>
      <c r="DG299" s="419"/>
      <c r="DH299" s="419"/>
      <c r="DI299" s="419"/>
      <c r="DJ299" s="419"/>
      <c r="DK299" s="419"/>
    </row>
    <row r="300" spans="1:115" ht="16.149999999999999" hidden="1">
      <c r="A300" s="423"/>
      <c r="B300" s="423"/>
      <c r="C300" s="418"/>
      <c r="D300" s="419"/>
      <c r="E300" s="419"/>
      <c r="F300" s="419"/>
      <c r="G300" s="419"/>
      <c r="H300" s="419"/>
      <c r="I300" s="419"/>
      <c r="J300" s="419"/>
      <c r="K300" s="419"/>
      <c r="L300" s="419"/>
      <c r="M300" s="419"/>
      <c r="N300" s="419"/>
      <c r="O300" s="419"/>
      <c r="P300" s="419"/>
      <c r="Q300" s="419"/>
      <c r="R300" s="419"/>
      <c r="S300" s="419"/>
      <c r="T300" s="419"/>
      <c r="U300" s="419"/>
      <c r="V300" s="419"/>
      <c r="W300" s="419"/>
      <c r="X300" s="419"/>
      <c r="Y300" s="419"/>
      <c r="Z300" s="419"/>
      <c r="AA300" s="419"/>
      <c r="AB300" s="419"/>
      <c r="AC300" s="419"/>
      <c r="AD300" s="419"/>
      <c r="AE300" s="419"/>
      <c r="AF300" s="419"/>
      <c r="AG300" s="419"/>
      <c r="AH300" s="419"/>
      <c r="AI300" s="419"/>
      <c r="AJ300" s="419"/>
      <c r="AK300" s="419"/>
      <c r="AL300" s="419"/>
      <c r="AM300" s="419"/>
      <c r="AN300" s="419"/>
      <c r="AO300" s="419"/>
      <c r="AP300" s="419"/>
      <c r="AQ300" s="419"/>
      <c r="AR300" s="419"/>
      <c r="AS300" s="419"/>
      <c r="AT300" s="419"/>
      <c r="AU300" s="419"/>
      <c r="AV300" s="419"/>
      <c r="AW300" s="419"/>
      <c r="AX300" s="419"/>
      <c r="AY300" s="419"/>
      <c r="AZ300" s="419"/>
      <c r="BA300" s="419"/>
      <c r="BB300" s="419"/>
      <c r="BC300" s="419"/>
      <c r="BD300" s="419"/>
      <c r="BE300" s="419"/>
      <c r="BF300" s="419"/>
      <c r="BG300" s="419"/>
      <c r="BH300" s="419"/>
      <c r="BI300" s="419"/>
      <c r="BJ300" s="419"/>
      <c r="BK300" s="419"/>
      <c r="BL300" s="419"/>
      <c r="BM300" s="419"/>
      <c r="BN300" s="419"/>
      <c r="BO300" s="419"/>
      <c r="BP300" s="419"/>
      <c r="BQ300" s="419"/>
      <c r="BR300" s="419"/>
      <c r="BS300" s="419"/>
      <c r="BT300" s="419"/>
      <c r="BU300" s="419"/>
      <c r="BV300" s="419"/>
      <c r="BW300" s="419"/>
      <c r="BX300" s="419"/>
      <c r="BY300" s="419"/>
      <c r="BZ300" s="419"/>
      <c r="CA300" s="419"/>
      <c r="CB300" s="419"/>
      <c r="CC300" s="419"/>
      <c r="CD300" s="419"/>
      <c r="CE300" s="419"/>
      <c r="CF300" s="419"/>
      <c r="CG300" s="419"/>
      <c r="CH300" s="419"/>
      <c r="CI300" s="419"/>
      <c r="CJ300" s="419"/>
      <c r="CK300" s="419"/>
      <c r="CL300" s="419"/>
      <c r="CM300" s="419"/>
      <c r="CN300" s="419"/>
      <c r="CO300" s="419"/>
      <c r="CP300" s="419"/>
      <c r="CQ300" s="419"/>
      <c r="CR300" s="419"/>
      <c r="CS300" s="419"/>
      <c r="CT300" s="419"/>
      <c r="CU300" s="419"/>
      <c r="CV300" s="419"/>
      <c r="CW300" s="419"/>
      <c r="CX300" s="419"/>
      <c r="CY300" s="419"/>
      <c r="CZ300" s="419"/>
      <c r="DA300" s="419"/>
      <c r="DB300" s="419"/>
      <c r="DC300" s="419"/>
      <c r="DD300" s="419"/>
      <c r="DE300" s="419"/>
      <c r="DF300" s="419"/>
      <c r="DG300" s="419"/>
      <c r="DH300" s="419"/>
      <c r="DI300" s="419"/>
      <c r="DJ300" s="419"/>
      <c r="DK300" s="419"/>
    </row>
    <row r="301" spans="1:115" ht="16.149999999999999" hidden="1">
      <c r="A301" s="423"/>
      <c r="B301" s="423"/>
      <c r="C301" s="418"/>
      <c r="D301" s="419"/>
      <c r="E301" s="419"/>
      <c r="F301" s="419"/>
      <c r="G301" s="419"/>
      <c r="H301" s="419"/>
      <c r="I301" s="419"/>
      <c r="J301" s="419"/>
      <c r="K301" s="419"/>
      <c r="L301" s="419"/>
      <c r="M301" s="419"/>
      <c r="N301" s="419"/>
      <c r="O301" s="419"/>
      <c r="P301" s="419"/>
      <c r="Q301" s="419"/>
      <c r="R301" s="419"/>
      <c r="S301" s="419"/>
      <c r="T301" s="419"/>
      <c r="U301" s="419"/>
      <c r="V301" s="419"/>
      <c r="W301" s="419"/>
      <c r="X301" s="419"/>
      <c r="Y301" s="419"/>
      <c r="Z301" s="419"/>
      <c r="AA301" s="419"/>
      <c r="AB301" s="419"/>
      <c r="AC301" s="419"/>
      <c r="AD301" s="419"/>
      <c r="AE301" s="419"/>
      <c r="AF301" s="419"/>
      <c r="AG301" s="419"/>
      <c r="AH301" s="419"/>
      <c r="AI301" s="419"/>
      <c r="AJ301" s="419"/>
      <c r="AK301" s="419"/>
      <c r="AL301" s="419"/>
      <c r="AM301" s="419"/>
      <c r="AN301" s="419"/>
      <c r="AO301" s="419"/>
      <c r="AP301" s="419"/>
      <c r="AQ301" s="419"/>
      <c r="AR301" s="419"/>
      <c r="AS301" s="419"/>
      <c r="AT301" s="419"/>
      <c r="AU301" s="419"/>
      <c r="AV301" s="419"/>
      <c r="AW301" s="419"/>
      <c r="AX301" s="419"/>
      <c r="AY301" s="419"/>
      <c r="AZ301" s="419"/>
      <c r="BA301" s="419"/>
      <c r="BB301" s="419"/>
      <c r="BC301" s="419"/>
      <c r="BD301" s="419"/>
      <c r="BE301" s="419"/>
      <c r="BF301" s="419"/>
      <c r="BG301" s="419"/>
      <c r="BH301" s="419"/>
      <c r="BI301" s="419"/>
      <c r="BJ301" s="419"/>
      <c r="BK301" s="419"/>
      <c r="BL301" s="419"/>
      <c r="BM301" s="419"/>
      <c r="BN301" s="419"/>
      <c r="BO301" s="419"/>
      <c r="BP301" s="419"/>
      <c r="BQ301" s="419"/>
      <c r="BR301" s="419"/>
      <c r="BS301" s="419"/>
      <c r="BT301" s="419"/>
      <c r="BU301" s="419"/>
      <c r="BV301" s="419"/>
      <c r="BW301" s="419"/>
      <c r="BX301" s="419"/>
      <c r="BY301" s="419"/>
      <c r="BZ301" s="419"/>
      <c r="CA301" s="419"/>
      <c r="CB301" s="419"/>
      <c r="CC301" s="419"/>
      <c r="CD301" s="419"/>
      <c r="CE301" s="419"/>
      <c r="CF301" s="419"/>
      <c r="CG301" s="419"/>
      <c r="CH301" s="419"/>
      <c r="CI301" s="419"/>
      <c r="CJ301" s="419"/>
      <c r="CK301" s="419"/>
      <c r="CL301" s="419"/>
      <c r="CM301" s="419"/>
      <c r="CN301" s="419"/>
      <c r="CO301" s="419"/>
      <c r="CP301" s="419"/>
      <c r="CQ301" s="419"/>
      <c r="CR301" s="419"/>
      <c r="CS301" s="419"/>
      <c r="CT301" s="419"/>
      <c r="CU301" s="419"/>
      <c r="CV301" s="419"/>
      <c r="CW301" s="419"/>
      <c r="CX301" s="419"/>
      <c r="CY301" s="419"/>
      <c r="CZ301" s="419"/>
      <c r="DA301" s="419"/>
      <c r="DB301" s="419"/>
      <c r="DC301" s="419"/>
      <c r="DD301" s="419"/>
      <c r="DE301" s="419"/>
      <c r="DF301" s="419"/>
      <c r="DG301" s="419"/>
      <c r="DH301" s="419"/>
      <c r="DI301" s="419"/>
      <c r="DJ301" s="419"/>
      <c r="DK301" s="419"/>
    </row>
    <row r="302" spans="1:115" ht="16.149999999999999" hidden="1">
      <c r="A302" s="423"/>
      <c r="B302" s="423"/>
      <c r="C302" s="418"/>
      <c r="D302" s="419"/>
      <c r="E302" s="419"/>
      <c r="F302" s="419"/>
      <c r="G302" s="419"/>
      <c r="H302" s="419"/>
      <c r="I302" s="419"/>
      <c r="J302" s="419"/>
      <c r="K302" s="419"/>
      <c r="L302" s="419"/>
      <c r="M302" s="419"/>
      <c r="N302" s="419"/>
      <c r="O302" s="419"/>
      <c r="P302" s="419"/>
      <c r="Q302" s="419"/>
      <c r="R302" s="419"/>
      <c r="S302" s="419"/>
      <c r="T302" s="419"/>
      <c r="U302" s="419"/>
      <c r="V302" s="419"/>
      <c r="W302" s="419"/>
      <c r="X302" s="419"/>
      <c r="Y302" s="419"/>
      <c r="Z302" s="419"/>
      <c r="AA302" s="419"/>
      <c r="AB302" s="419"/>
      <c r="AC302" s="419"/>
      <c r="AD302" s="419"/>
      <c r="AE302" s="419"/>
      <c r="AF302" s="419"/>
      <c r="AG302" s="419"/>
      <c r="AH302" s="419"/>
      <c r="AI302" s="419"/>
      <c r="AJ302" s="419"/>
      <c r="AK302" s="419"/>
      <c r="AL302" s="419"/>
      <c r="AM302" s="419"/>
      <c r="AN302" s="419"/>
      <c r="AO302" s="419"/>
      <c r="AP302" s="419"/>
      <c r="AQ302" s="419"/>
      <c r="AR302" s="419"/>
      <c r="AS302" s="419"/>
      <c r="AT302" s="419"/>
      <c r="AU302" s="419"/>
      <c r="AV302" s="419"/>
      <c r="AW302" s="419"/>
      <c r="AX302" s="419"/>
      <c r="AY302" s="419"/>
      <c r="AZ302" s="419"/>
      <c r="BA302" s="419"/>
      <c r="BB302" s="419"/>
      <c r="BC302" s="419"/>
      <c r="BD302" s="419"/>
      <c r="BE302" s="419"/>
      <c r="BF302" s="419"/>
      <c r="BG302" s="419"/>
      <c r="BH302" s="419"/>
      <c r="BI302" s="419"/>
      <c r="BJ302" s="419"/>
      <c r="BK302" s="419"/>
      <c r="BL302" s="419"/>
      <c r="BM302" s="419"/>
      <c r="BN302" s="419"/>
      <c r="BO302" s="419"/>
      <c r="BP302" s="419"/>
      <c r="BQ302" s="419"/>
      <c r="BR302" s="419"/>
      <c r="BS302" s="419"/>
      <c r="BT302" s="419"/>
      <c r="BU302" s="419"/>
      <c r="BV302" s="419"/>
      <c r="BW302" s="419"/>
      <c r="BX302" s="419"/>
      <c r="BY302" s="419"/>
      <c r="BZ302" s="419"/>
      <c r="CA302" s="419"/>
      <c r="CB302" s="419"/>
      <c r="CC302" s="419"/>
      <c r="CD302" s="419"/>
      <c r="CE302" s="419"/>
      <c r="CF302" s="419"/>
      <c r="CG302" s="419"/>
      <c r="CH302" s="419"/>
      <c r="CI302" s="419"/>
      <c r="CJ302" s="419"/>
      <c r="CK302" s="419"/>
      <c r="CL302" s="419"/>
      <c r="CM302" s="419"/>
      <c r="CN302" s="419"/>
      <c r="CO302" s="419"/>
      <c r="CP302" s="419"/>
      <c r="CQ302" s="419"/>
      <c r="CR302" s="419"/>
      <c r="CS302" s="419"/>
      <c r="CT302" s="419"/>
      <c r="CU302" s="419"/>
      <c r="CV302" s="419"/>
      <c r="CW302" s="419"/>
      <c r="CX302" s="419"/>
      <c r="CY302" s="419"/>
      <c r="CZ302" s="419"/>
      <c r="DA302" s="419"/>
      <c r="DB302" s="419"/>
      <c r="DC302" s="419"/>
      <c r="DD302" s="419"/>
      <c r="DE302" s="419"/>
      <c r="DF302" s="419"/>
      <c r="DG302" s="419"/>
      <c r="DH302" s="419"/>
      <c r="DI302" s="419"/>
      <c r="DJ302" s="419"/>
      <c r="DK302" s="419"/>
    </row>
    <row r="303" spans="1:115" ht="16.149999999999999" hidden="1">
      <c r="A303" s="423"/>
      <c r="B303" s="423"/>
      <c r="C303" s="418"/>
      <c r="D303" s="419"/>
      <c r="E303" s="419"/>
      <c r="F303" s="419"/>
      <c r="G303" s="419"/>
      <c r="H303" s="419"/>
      <c r="I303" s="419"/>
      <c r="J303" s="419"/>
      <c r="K303" s="419"/>
      <c r="L303" s="419"/>
      <c r="M303" s="419"/>
      <c r="N303" s="419"/>
      <c r="O303" s="419"/>
      <c r="P303" s="419"/>
      <c r="Q303" s="419"/>
      <c r="R303" s="419"/>
      <c r="S303" s="419"/>
      <c r="T303" s="419"/>
      <c r="U303" s="419"/>
      <c r="V303" s="419"/>
      <c r="W303" s="419"/>
      <c r="X303" s="419"/>
      <c r="Y303" s="419"/>
      <c r="Z303" s="419"/>
      <c r="AA303" s="419"/>
      <c r="AB303" s="419"/>
      <c r="AC303" s="419"/>
      <c r="AD303" s="419"/>
      <c r="AE303" s="419"/>
      <c r="AF303" s="419"/>
      <c r="AG303" s="419"/>
      <c r="AH303" s="419"/>
      <c r="AI303" s="419"/>
      <c r="AJ303" s="419"/>
      <c r="AK303" s="419"/>
      <c r="AL303" s="419"/>
      <c r="AM303" s="419"/>
      <c r="AN303" s="419"/>
      <c r="AO303" s="419"/>
      <c r="AP303" s="419"/>
      <c r="AQ303" s="419"/>
      <c r="AR303" s="419"/>
      <c r="AS303" s="419"/>
      <c r="AT303" s="419"/>
      <c r="AU303" s="419"/>
      <c r="AV303" s="419"/>
      <c r="AW303" s="419"/>
      <c r="AX303" s="419"/>
      <c r="AY303" s="419"/>
      <c r="AZ303" s="419"/>
      <c r="BA303" s="419"/>
      <c r="BB303" s="419"/>
      <c r="BC303" s="419"/>
      <c r="BD303" s="419"/>
      <c r="BE303" s="419"/>
      <c r="BF303" s="419"/>
      <c r="BG303" s="419"/>
      <c r="BH303" s="419"/>
      <c r="BI303" s="419"/>
      <c r="BJ303" s="419"/>
      <c r="BK303" s="419"/>
      <c r="BL303" s="419"/>
      <c r="BM303" s="419"/>
      <c r="BN303" s="419"/>
      <c r="BO303" s="419"/>
      <c r="BP303" s="419"/>
      <c r="BQ303" s="419"/>
      <c r="BR303" s="419"/>
      <c r="BS303" s="419"/>
      <c r="BT303" s="419"/>
      <c r="BU303" s="419"/>
      <c r="BV303" s="419"/>
      <c r="BW303" s="419"/>
      <c r="BX303" s="419"/>
      <c r="BY303" s="419"/>
      <c r="BZ303" s="419"/>
      <c r="CA303" s="419"/>
      <c r="CB303" s="419"/>
      <c r="CC303" s="419"/>
      <c r="CD303" s="419"/>
      <c r="CE303" s="419"/>
      <c r="CF303" s="419"/>
      <c r="CG303" s="419"/>
      <c r="CH303" s="419"/>
      <c r="CI303" s="419"/>
      <c r="CJ303" s="419"/>
      <c r="CK303" s="419"/>
      <c r="CL303" s="419"/>
      <c r="CM303" s="419"/>
      <c r="CN303" s="419"/>
      <c r="CO303" s="419"/>
      <c r="CP303" s="419"/>
      <c r="CQ303" s="419"/>
      <c r="CR303" s="419"/>
      <c r="CS303" s="419"/>
      <c r="CT303" s="419"/>
      <c r="CU303" s="419"/>
      <c r="CV303" s="419"/>
      <c r="CW303" s="419"/>
      <c r="CX303" s="419"/>
      <c r="CY303" s="419"/>
      <c r="CZ303" s="419"/>
      <c r="DA303" s="419"/>
      <c r="DB303" s="419"/>
      <c r="DC303" s="419"/>
      <c r="DD303" s="419"/>
      <c r="DE303" s="419"/>
      <c r="DF303" s="419"/>
      <c r="DG303" s="419"/>
      <c r="DH303" s="419"/>
      <c r="DI303" s="419"/>
      <c r="DJ303" s="419"/>
      <c r="DK303" s="419"/>
    </row>
    <row r="304" spans="1:115" ht="16.149999999999999" hidden="1">
      <c r="A304" s="423"/>
      <c r="B304" s="423"/>
      <c r="C304" s="418"/>
      <c r="D304" s="419"/>
      <c r="E304" s="419"/>
      <c r="F304" s="419"/>
      <c r="G304" s="419"/>
      <c r="H304" s="419"/>
      <c r="I304" s="419"/>
      <c r="J304" s="419"/>
      <c r="K304" s="419"/>
      <c r="L304" s="419"/>
      <c r="M304" s="419"/>
      <c r="N304" s="419"/>
      <c r="O304" s="419"/>
      <c r="P304" s="419"/>
      <c r="Q304" s="419"/>
      <c r="R304" s="419"/>
      <c r="S304" s="419"/>
      <c r="T304" s="419"/>
      <c r="U304" s="419"/>
      <c r="V304" s="419"/>
      <c r="W304" s="419"/>
      <c r="X304" s="419"/>
      <c r="Y304" s="419"/>
      <c r="Z304" s="419"/>
      <c r="AA304" s="419"/>
      <c r="AB304" s="419"/>
      <c r="AC304" s="419"/>
      <c r="AD304" s="419"/>
      <c r="AE304" s="419"/>
      <c r="AF304" s="419"/>
      <c r="AG304" s="419"/>
      <c r="AH304" s="419"/>
      <c r="AI304" s="419"/>
      <c r="AJ304" s="419"/>
      <c r="AK304" s="419"/>
      <c r="AL304" s="419"/>
      <c r="AM304" s="419"/>
      <c r="AN304" s="419"/>
      <c r="AO304" s="419"/>
      <c r="AP304" s="419"/>
      <c r="AQ304" s="419"/>
      <c r="AR304" s="419"/>
      <c r="AS304" s="419"/>
      <c r="AT304" s="419"/>
      <c r="AU304" s="419"/>
      <c r="AV304" s="419"/>
      <c r="AW304" s="419"/>
      <c r="AX304" s="419"/>
      <c r="AY304" s="419"/>
      <c r="AZ304" s="419"/>
      <c r="BA304" s="419"/>
      <c r="BB304" s="419"/>
      <c r="BC304" s="419"/>
      <c r="BD304" s="419"/>
      <c r="BE304" s="419"/>
      <c r="BF304" s="419"/>
      <c r="BG304" s="419"/>
      <c r="BH304" s="419"/>
      <c r="BI304" s="419"/>
      <c r="BJ304" s="419"/>
      <c r="BK304" s="419"/>
      <c r="BL304" s="419"/>
      <c r="BM304" s="419"/>
      <c r="BN304" s="419"/>
      <c r="BO304" s="419"/>
      <c r="BP304" s="419"/>
      <c r="BQ304" s="419"/>
      <c r="BR304" s="419"/>
      <c r="BS304" s="419"/>
      <c r="BT304" s="419"/>
      <c r="BU304" s="419"/>
      <c r="BV304" s="419"/>
      <c r="BW304" s="419"/>
      <c r="BX304" s="419"/>
      <c r="BY304" s="419"/>
      <c r="BZ304" s="419"/>
      <c r="CA304" s="419"/>
      <c r="CB304" s="419"/>
      <c r="CC304" s="419"/>
      <c r="CD304" s="419"/>
      <c r="CE304" s="419"/>
      <c r="CF304" s="419"/>
      <c r="CG304" s="419"/>
      <c r="CH304" s="419"/>
      <c r="CI304" s="419"/>
      <c r="CJ304" s="419"/>
      <c r="CK304" s="419"/>
      <c r="CL304" s="419"/>
      <c r="CM304" s="419"/>
      <c r="CN304" s="419"/>
      <c r="CO304" s="419"/>
      <c r="CP304" s="419"/>
      <c r="CQ304" s="419"/>
      <c r="CR304" s="419"/>
      <c r="CS304" s="419"/>
      <c r="CT304" s="419"/>
      <c r="CU304" s="419"/>
      <c r="CV304" s="419"/>
      <c r="CW304" s="419"/>
      <c r="CX304" s="419"/>
      <c r="CY304" s="419"/>
      <c r="CZ304" s="419"/>
      <c r="DA304" s="419"/>
      <c r="DB304" s="419"/>
      <c r="DC304" s="419"/>
      <c r="DD304" s="419"/>
      <c r="DE304" s="419"/>
      <c r="DF304" s="419"/>
      <c r="DG304" s="419"/>
      <c r="DH304" s="419"/>
      <c r="DI304" s="419"/>
      <c r="DJ304" s="419"/>
      <c r="DK304" s="419"/>
    </row>
    <row r="305" spans="1:115" ht="16.149999999999999" hidden="1">
      <c r="A305" s="423"/>
      <c r="B305" s="423"/>
      <c r="C305" s="418"/>
      <c r="D305" s="419"/>
      <c r="E305" s="419"/>
      <c r="F305" s="419"/>
      <c r="G305" s="419"/>
      <c r="H305" s="419"/>
      <c r="I305" s="419"/>
      <c r="J305" s="419"/>
      <c r="K305" s="419"/>
      <c r="L305" s="419"/>
      <c r="M305" s="419"/>
      <c r="N305" s="419"/>
      <c r="O305" s="419"/>
      <c r="P305" s="419"/>
      <c r="Q305" s="419"/>
      <c r="R305" s="419"/>
      <c r="S305" s="419"/>
      <c r="T305" s="419"/>
      <c r="U305" s="419"/>
      <c r="V305" s="419"/>
      <c r="W305" s="419"/>
      <c r="X305" s="419"/>
      <c r="Y305" s="419"/>
      <c r="Z305" s="419"/>
      <c r="AA305" s="419"/>
      <c r="AB305" s="419"/>
      <c r="AC305" s="419"/>
      <c r="AD305" s="419"/>
      <c r="AE305" s="419"/>
      <c r="AF305" s="419"/>
      <c r="AG305" s="419"/>
      <c r="AH305" s="419"/>
      <c r="AI305" s="419"/>
      <c r="AJ305" s="419"/>
      <c r="AK305" s="419"/>
      <c r="AL305" s="419"/>
      <c r="AM305" s="419"/>
      <c r="AN305" s="419"/>
      <c r="AO305" s="419"/>
      <c r="AP305" s="419"/>
      <c r="AQ305" s="419"/>
      <c r="AR305" s="419"/>
      <c r="AS305" s="419"/>
      <c r="AT305" s="419"/>
      <c r="AU305" s="419"/>
      <c r="AV305" s="419"/>
      <c r="AW305" s="419"/>
      <c r="AX305" s="419"/>
      <c r="AY305" s="419"/>
      <c r="AZ305" s="419"/>
      <c r="BA305" s="419"/>
      <c r="BB305" s="419"/>
      <c r="BC305" s="419"/>
      <c r="BD305" s="419"/>
      <c r="BE305" s="419"/>
      <c r="BF305" s="419"/>
      <c r="BG305" s="419"/>
      <c r="BH305" s="419"/>
      <c r="BI305" s="419"/>
      <c r="BJ305" s="419"/>
      <c r="BK305" s="419"/>
      <c r="BL305" s="419"/>
      <c r="BM305" s="419"/>
      <c r="BN305" s="419"/>
      <c r="BO305" s="419"/>
      <c r="BP305" s="419"/>
      <c r="BQ305" s="419"/>
      <c r="BR305" s="419"/>
      <c r="BS305" s="419"/>
      <c r="BT305" s="419"/>
      <c r="BU305" s="419"/>
      <c r="BV305" s="419"/>
      <c r="BW305" s="419"/>
      <c r="BX305" s="419"/>
      <c r="BY305" s="419"/>
      <c r="BZ305" s="419"/>
      <c r="CA305" s="419"/>
      <c r="CB305" s="419"/>
      <c r="CC305" s="419"/>
      <c r="CD305" s="419"/>
      <c r="CE305" s="419"/>
      <c r="CF305" s="419"/>
      <c r="CG305" s="419"/>
      <c r="CH305" s="419"/>
      <c r="CI305" s="419"/>
      <c r="CJ305" s="419"/>
      <c r="CK305" s="419"/>
      <c r="CL305" s="419"/>
      <c r="CM305" s="419"/>
      <c r="CN305" s="419"/>
      <c r="CO305" s="419"/>
      <c r="CP305" s="419"/>
      <c r="CQ305" s="419"/>
      <c r="CR305" s="419"/>
      <c r="CS305" s="419"/>
      <c r="CT305" s="419"/>
      <c r="CU305" s="419"/>
      <c r="CV305" s="419"/>
      <c r="CW305" s="419"/>
      <c r="CX305" s="419"/>
      <c r="CY305" s="419"/>
      <c r="CZ305" s="419"/>
      <c r="DA305" s="419"/>
      <c r="DB305" s="419"/>
      <c r="DC305" s="419"/>
      <c r="DD305" s="419"/>
      <c r="DE305" s="419"/>
      <c r="DF305" s="419"/>
      <c r="DG305" s="419"/>
      <c r="DH305" s="419"/>
      <c r="DI305" s="419"/>
      <c r="DJ305" s="419"/>
      <c r="DK305" s="419"/>
    </row>
    <row r="306" spans="1:115" ht="16.149999999999999" hidden="1">
      <c r="A306" s="423"/>
      <c r="B306" s="423"/>
      <c r="C306" s="418"/>
      <c r="D306" s="419"/>
      <c r="E306" s="419"/>
      <c r="F306" s="419"/>
      <c r="G306" s="419"/>
      <c r="H306" s="419"/>
      <c r="I306" s="419"/>
      <c r="J306" s="419"/>
      <c r="K306" s="419"/>
      <c r="L306" s="419"/>
      <c r="M306" s="419"/>
      <c r="N306" s="419"/>
      <c r="O306" s="419"/>
      <c r="P306" s="419"/>
      <c r="Q306" s="419"/>
      <c r="R306" s="419"/>
      <c r="S306" s="419"/>
      <c r="T306" s="419"/>
      <c r="U306" s="419"/>
      <c r="V306" s="419"/>
      <c r="W306" s="419"/>
      <c r="X306" s="419"/>
      <c r="Y306" s="419"/>
      <c r="Z306" s="419"/>
      <c r="AA306" s="419"/>
      <c r="AB306" s="419"/>
      <c r="AC306" s="419"/>
      <c r="AD306" s="419"/>
      <c r="AE306" s="419"/>
      <c r="AF306" s="419"/>
      <c r="AG306" s="419"/>
      <c r="AH306" s="419"/>
      <c r="AI306" s="419"/>
      <c r="AJ306" s="419"/>
      <c r="AK306" s="419"/>
      <c r="AL306" s="419"/>
      <c r="AM306" s="419"/>
      <c r="AN306" s="419"/>
      <c r="AO306" s="419"/>
      <c r="AP306" s="419"/>
      <c r="AQ306" s="419"/>
      <c r="AR306" s="419"/>
      <c r="AS306" s="419"/>
      <c r="AT306" s="419"/>
      <c r="AU306" s="419"/>
      <c r="AV306" s="419"/>
      <c r="AW306" s="419"/>
      <c r="AX306" s="419"/>
      <c r="AY306" s="419"/>
      <c r="AZ306" s="419"/>
      <c r="BA306" s="419"/>
      <c r="BB306" s="419"/>
      <c r="BC306" s="419"/>
      <c r="BD306" s="419"/>
      <c r="BE306" s="419"/>
      <c r="BF306" s="419"/>
      <c r="BG306" s="419"/>
      <c r="BH306" s="419"/>
      <c r="BI306" s="419"/>
      <c r="BJ306" s="419"/>
      <c r="BK306" s="419"/>
      <c r="BL306" s="419"/>
      <c r="BM306" s="419"/>
      <c r="BN306" s="419"/>
      <c r="BO306" s="419"/>
      <c r="BP306" s="419"/>
      <c r="BQ306" s="419"/>
      <c r="BR306" s="419"/>
      <c r="BS306" s="419"/>
      <c r="BT306" s="419"/>
      <c r="BU306" s="419"/>
      <c r="BV306" s="419"/>
      <c r="BW306" s="419"/>
      <c r="BX306" s="419"/>
      <c r="BY306" s="419"/>
      <c r="BZ306" s="419"/>
      <c r="CA306" s="419"/>
      <c r="CB306" s="419"/>
      <c r="CC306" s="419"/>
      <c r="CD306" s="419"/>
      <c r="CE306" s="419"/>
      <c r="CF306" s="419"/>
      <c r="CG306" s="419"/>
      <c r="CH306" s="419"/>
      <c r="CI306" s="419"/>
      <c r="CJ306" s="419"/>
      <c r="CK306" s="419"/>
      <c r="CL306" s="419"/>
      <c r="CM306" s="419"/>
      <c r="CN306" s="419"/>
      <c r="CO306" s="419"/>
      <c r="CP306" s="419"/>
      <c r="CQ306" s="419"/>
      <c r="CR306" s="419"/>
      <c r="CS306" s="419"/>
      <c r="CT306" s="419"/>
      <c r="CU306" s="419"/>
      <c r="CV306" s="419"/>
      <c r="CW306" s="419"/>
      <c r="CX306" s="419"/>
      <c r="CY306" s="419"/>
      <c r="CZ306" s="419"/>
      <c r="DA306" s="419"/>
      <c r="DB306" s="419"/>
      <c r="DC306" s="419"/>
      <c r="DD306" s="419"/>
      <c r="DE306" s="419"/>
      <c r="DF306" s="419"/>
      <c r="DG306" s="419"/>
      <c r="DH306" s="419"/>
      <c r="DI306" s="419"/>
      <c r="DJ306" s="419"/>
      <c r="DK306" s="419"/>
    </row>
    <row r="307" spans="1:115" ht="16.149999999999999" hidden="1">
      <c r="A307" s="423"/>
      <c r="B307" s="423"/>
      <c r="C307" s="418"/>
      <c r="D307" s="419"/>
      <c r="E307" s="419"/>
      <c r="F307" s="419"/>
      <c r="G307" s="419"/>
      <c r="H307" s="419"/>
      <c r="I307" s="419"/>
      <c r="J307" s="419"/>
      <c r="K307" s="419"/>
      <c r="L307" s="419"/>
      <c r="M307" s="419"/>
      <c r="N307" s="419"/>
      <c r="O307" s="419"/>
      <c r="P307" s="419"/>
      <c r="Q307" s="419"/>
      <c r="R307" s="419"/>
      <c r="S307" s="419"/>
      <c r="T307" s="419"/>
      <c r="U307" s="419"/>
      <c r="V307" s="419"/>
      <c r="W307" s="419"/>
      <c r="X307" s="419"/>
      <c r="Y307" s="419"/>
      <c r="Z307" s="419"/>
      <c r="AA307" s="419"/>
      <c r="AB307" s="419"/>
      <c r="AC307" s="419"/>
      <c r="AD307" s="419"/>
      <c r="AE307" s="419"/>
      <c r="AF307" s="419"/>
      <c r="AG307" s="419"/>
      <c r="AH307" s="419"/>
      <c r="AI307" s="419"/>
      <c r="AJ307" s="419"/>
      <c r="AK307" s="419"/>
      <c r="AL307" s="419"/>
      <c r="AM307" s="419"/>
      <c r="AN307" s="419"/>
      <c r="AO307" s="419"/>
      <c r="AP307" s="419"/>
      <c r="AQ307" s="419"/>
      <c r="AR307" s="419"/>
      <c r="AS307" s="419"/>
      <c r="AT307" s="419"/>
      <c r="AU307" s="419"/>
      <c r="AV307" s="419"/>
      <c r="AW307" s="419"/>
      <c r="AX307" s="419"/>
      <c r="AY307" s="419"/>
      <c r="AZ307" s="419"/>
      <c r="BA307" s="419"/>
      <c r="BB307" s="419"/>
      <c r="BC307" s="419"/>
      <c r="BD307" s="419"/>
      <c r="BE307" s="419"/>
      <c r="BF307" s="419"/>
      <c r="BG307" s="419"/>
      <c r="BH307" s="419"/>
      <c r="BI307" s="419"/>
      <c r="BJ307" s="419"/>
      <c r="BK307" s="419"/>
      <c r="BL307" s="419"/>
      <c r="BM307" s="419"/>
      <c r="BN307" s="419"/>
      <c r="BO307" s="419"/>
      <c r="BP307" s="419"/>
      <c r="BQ307" s="419"/>
      <c r="BR307" s="419"/>
      <c r="BS307" s="419"/>
      <c r="BT307" s="419"/>
      <c r="BU307" s="419"/>
      <c r="BV307" s="419"/>
      <c r="BW307" s="419"/>
      <c r="BX307" s="419"/>
      <c r="BY307" s="419"/>
      <c r="BZ307" s="419"/>
      <c r="CA307" s="419"/>
      <c r="CB307" s="419"/>
      <c r="CC307" s="419"/>
      <c r="CD307" s="419"/>
      <c r="CE307" s="419"/>
      <c r="CF307" s="419"/>
      <c r="CG307" s="419"/>
      <c r="CH307" s="419"/>
      <c r="CI307" s="419"/>
      <c r="CJ307" s="419"/>
      <c r="CK307" s="419"/>
      <c r="CL307" s="419"/>
      <c r="CM307" s="419"/>
      <c r="CN307" s="419"/>
      <c r="CO307" s="419"/>
      <c r="CP307" s="419"/>
      <c r="CQ307" s="419"/>
      <c r="CR307" s="419"/>
      <c r="CS307" s="419"/>
      <c r="CT307" s="419"/>
      <c r="CU307" s="419"/>
      <c r="CV307" s="419"/>
      <c r="CW307" s="419"/>
      <c r="CX307" s="419"/>
      <c r="CY307" s="419"/>
      <c r="CZ307" s="419"/>
      <c r="DA307" s="419"/>
      <c r="DB307" s="419"/>
      <c r="DC307" s="419"/>
      <c r="DD307" s="419"/>
      <c r="DE307" s="419"/>
      <c r="DF307" s="419"/>
      <c r="DG307" s="419"/>
      <c r="DH307" s="419"/>
      <c r="DI307" s="419"/>
      <c r="DJ307" s="419"/>
      <c r="DK307" s="419"/>
    </row>
    <row r="308" spans="1:115" ht="16.149999999999999" hidden="1">
      <c r="A308" s="423"/>
      <c r="B308" s="423"/>
      <c r="C308" s="418"/>
      <c r="D308" s="419"/>
      <c r="E308" s="419"/>
      <c r="F308" s="419"/>
      <c r="G308" s="419"/>
      <c r="H308" s="419"/>
      <c r="I308" s="419"/>
      <c r="J308" s="419"/>
      <c r="K308" s="419"/>
      <c r="L308" s="419"/>
      <c r="M308" s="419"/>
      <c r="N308" s="419"/>
      <c r="O308" s="419"/>
      <c r="P308" s="419"/>
      <c r="Q308" s="419"/>
      <c r="R308" s="419"/>
      <c r="S308" s="419"/>
      <c r="T308" s="419"/>
      <c r="U308" s="419"/>
      <c r="V308" s="419"/>
      <c r="W308" s="419"/>
      <c r="X308" s="419"/>
      <c r="Y308" s="419"/>
      <c r="Z308" s="419"/>
      <c r="AA308" s="419"/>
      <c r="AB308" s="419"/>
      <c r="AC308" s="419"/>
      <c r="AD308" s="419"/>
      <c r="AE308" s="419"/>
      <c r="AF308" s="419"/>
      <c r="AG308" s="419"/>
      <c r="AH308" s="419"/>
      <c r="AI308" s="419"/>
      <c r="AJ308" s="419"/>
      <c r="AK308" s="419"/>
      <c r="AL308" s="419"/>
      <c r="AM308" s="419"/>
      <c r="AN308" s="419"/>
      <c r="AO308" s="419"/>
      <c r="AP308" s="419"/>
      <c r="AQ308" s="419"/>
      <c r="AR308" s="419"/>
      <c r="AS308" s="419"/>
      <c r="AT308" s="419"/>
      <c r="AU308" s="419"/>
      <c r="AV308" s="419"/>
      <c r="AW308" s="419"/>
      <c r="AX308" s="419"/>
      <c r="AY308" s="419"/>
      <c r="AZ308" s="419"/>
      <c r="BA308" s="419"/>
      <c r="BB308" s="419"/>
      <c r="BC308" s="419"/>
      <c r="BD308" s="419"/>
      <c r="BE308" s="419"/>
      <c r="BF308" s="419"/>
      <c r="BG308" s="419"/>
      <c r="BH308" s="419"/>
      <c r="BI308" s="419"/>
      <c r="BJ308" s="419"/>
      <c r="BK308" s="419"/>
      <c r="BL308" s="419"/>
      <c r="BM308" s="419"/>
      <c r="BN308" s="419"/>
      <c r="BO308" s="419"/>
      <c r="BP308" s="419"/>
      <c r="BQ308" s="419"/>
      <c r="BR308" s="419"/>
      <c r="BS308" s="419"/>
      <c r="BT308" s="419"/>
      <c r="BU308" s="419"/>
      <c r="BV308" s="419"/>
      <c r="BW308" s="419"/>
      <c r="BX308" s="419"/>
      <c r="BY308" s="419"/>
      <c r="BZ308" s="419"/>
      <c r="CA308" s="419"/>
      <c r="CB308" s="419"/>
      <c r="CC308" s="419"/>
      <c r="CD308" s="419"/>
      <c r="CE308" s="419"/>
      <c r="CF308" s="419"/>
      <c r="CG308" s="419"/>
      <c r="CH308" s="419"/>
      <c r="CI308" s="419"/>
      <c r="CJ308" s="419"/>
      <c r="CK308" s="419"/>
      <c r="CL308" s="419"/>
      <c r="CM308" s="419"/>
      <c r="CN308" s="419"/>
      <c r="CO308" s="419"/>
      <c r="CP308" s="419"/>
      <c r="CQ308" s="419"/>
      <c r="CR308" s="419"/>
      <c r="CS308" s="419"/>
      <c r="CT308" s="419"/>
      <c r="CU308" s="419"/>
      <c r="CV308" s="419"/>
      <c r="CW308" s="419"/>
      <c r="CX308" s="419"/>
      <c r="CY308" s="419"/>
      <c r="CZ308" s="419"/>
      <c r="DA308" s="419"/>
      <c r="DB308" s="419"/>
      <c r="DC308" s="419"/>
      <c r="DD308" s="419"/>
      <c r="DE308" s="419"/>
      <c r="DF308" s="419"/>
      <c r="DG308" s="419"/>
      <c r="DH308" s="419"/>
      <c r="DI308" s="419"/>
      <c r="DJ308" s="419"/>
      <c r="DK308" s="419"/>
    </row>
    <row r="309" spans="1:115" ht="16.149999999999999" hidden="1">
      <c r="A309" s="423"/>
      <c r="B309" s="423"/>
      <c r="C309" s="418"/>
      <c r="D309" s="419"/>
      <c r="E309" s="419"/>
      <c r="F309" s="419"/>
      <c r="G309" s="419"/>
      <c r="H309" s="419"/>
      <c r="I309" s="419"/>
      <c r="J309" s="419"/>
      <c r="K309" s="419"/>
      <c r="L309" s="419"/>
      <c r="M309" s="419"/>
      <c r="N309" s="419"/>
      <c r="O309" s="419"/>
      <c r="P309" s="419"/>
      <c r="Q309" s="419"/>
      <c r="R309" s="419"/>
      <c r="S309" s="419"/>
      <c r="T309" s="419"/>
      <c r="U309" s="419"/>
      <c r="V309" s="419"/>
      <c r="W309" s="419"/>
      <c r="X309" s="419"/>
      <c r="Y309" s="419"/>
      <c r="Z309" s="419"/>
      <c r="AA309" s="419"/>
      <c r="AB309" s="419"/>
      <c r="AC309" s="419"/>
      <c r="AD309" s="419"/>
      <c r="AE309" s="419"/>
      <c r="AF309" s="419"/>
      <c r="AG309" s="419"/>
      <c r="AH309" s="419"/>
      <c r="AI309" s="419"/>
      <c r="AJ309" s="419"/>
      <c r="AK309" s="419"/>
      <c r="AL309" s="419"/>
      <c r="AM309" s="419"/>
      <c r="AN309" s="419"/>
      <c r="AO309" s="419"/>
      <c r="AP309" s="419"/>
      <c r="AQ309" s="419"/>
      <c r="AR309" s="419"/>
      <c r="AS309" s="419"/>
      <c r="AT309" s="419"/>
      <c r="AU309" s="419"/>
      <c r="AV309" s="419"/>
      <c r="AW309" s="419"/>
      <c r="AX309" s="419"/>
      <c r="AY309" s="419"/>
      <c r="AZ309" s="419"/>
      <c r="BA309" s="419"/>
      <c r="BB309" s="419"/>
      <c r="BC309" s="419"/>
      <c r="BD309" s="419"/>
      <c r="BE309" s="419"/>
      <c r="BF309" s="419"/>
      <c r="BG309" s="419"/>
      <c r="BH309" s="419"/>
      <c r="BI309" s="419"/>
      <c r="BJ309" s="419"/>
      <c r="BK309" s="419"/>
      <c r="BL309" s="419"/>
      <c r="BM309" s="419"/>
      <c r="BN309" s="419"/>
      <c r="BO309" s="419"/>
      <c r="BP309" s="419"/>
      <c r="BQ309" s="419"/>
      <c r="BR309" s="419"/>
      <c r="BS309" s="419"/>
      <c r="BT309" s="419"/>
      <c r="BU309" s="419"/>
      <c r="BV309" s="419"/>
      <c r="BW309" s="419"/>
      <c r="BX309" s="419"/>
      <c r="BY309" s="419"/>
      <c r="BZ309" s="419"/>
      <c r="CA309" s="419"/>
      <c r="CB309" s="419"/>
      <c r="CC309" s="419"/>
      <c r="CD309" s="419"/>
      <c r="CE309" s="419"/>
      <c r="CF309" s="419"/>
      <c r="CG309" s="419"/>
      <c r="CH309" s="419"/>
      <c r="CI309" s="419"/>
      <c r="CJ309" s="419"/>
      <c r="CK309" s="419"/>
      <c r="CL309" s="419"/>
      <c r="CM309" s="419"/>
      <c r="CN309" s="419"/>
      <c r="CO309" s="419"/>
      <c r="CP309" s="419"/>
      <c r="CQ309" s="419"/>
      <c r="CR309" s="419"/>
      <c r="CS309" s="419"/>
      <c r="CT309" s="419"/>
      <c r="CU309" s="419"/>
      <c r="CV309" s="419"/>
      <c r="CW309" s="419"/>
      <c r="CX309" s="419"/>
      <c r="CY309" s="419"/>
      <c r="CZ309" s="419"/>
      <c r="DA309" s="419"/>
      <c r="DB309" s="419"/>
      <c r="DC309" s="419"/>
      <c r="DD309" s="419"/>
      <c r="DE309" s="419"/>
      <c r="DF309" s="419"/>
      <c r="DG309" s="419"/>
      <c r="DH309" s="419"/>
      <c r="DI309" s="419"/>
      <c r="DJ309" s="419"/>
      <c r="DK309" s="419"/>
    </row>
    <row r="310" spans="1:115" ht="16.149999999999999" hidden="1">
      <c r="A310" s="423"/>
      <c r="B310" s="423"/>
      <c r="C310" s="418"/>
      <c r="D310" s="419"/>
      <c r="E310" s="419"/>
      <c r="F310" s="419"/>
      <c r="G310" s="419"/>
      <c r="H310" s="419"/>
      <c r="I310" s="419"/>
      <c r="J310" s="419"/>
      <c r="K310" s="419"/>
      <c r="L310" s="419"/>
      <c r="M310" s="419"/>
      <c r="N310" s="419"/>
      <c r="O310" s="419"/>
      <c r="P310" s="419"/>
      <c r="Q310" s="419"/>
      <c r="R310" s="419"/>
      <c r="S310" s="419"/>
      <c r="T310" s="419"/>
      <c r="U310" s="419"/>
      <c r="V310" s="419"/>
      <c r="W310" s="419"/>
      <c r="X310" s="419"/>
      <c r="Y310" s="419"/>
      <c r="Z310" s="419"/>
      <c r="AA310" s="419"/>
      <c r="AB310" s="419"/>
      <c r="AC310" s="419"/>
      <c r="AD310" s="419"/>
      <c r="AE310" s="419"/>
      <c r="AF310" s="419"/>
      <c r="AG310" s="419"/>
      <c r="AH310" s="419"/>
      <c r="AI310" s="419"/>
      <c r="AJ310" s="419"/>
      <c r="AK310" s="419"/>
      <c r="AL310" s="419"/>
      <c r="AM310" s="419"/>
      <c r="AN310" s="419"/>
      <c r="AO310" s="419"/>
      <c r="AP310" s="419"/>
      <c r="AQ310" s="419"/>
      <c r="AR310" s="419"/>
      <c r="AS310" s="419"/>
      <c r="AT310" s="419"/>
      <c r="AU310" s="419"/>
      <c r="AV310" s="419"/>
      <c r="AW310" s="419"/>
      <c r="AX310" s="419"/>
      <c r="AY310" s="419"/>
      <c r="AZ310" s="419"/>
      <c r="BA310" s="419"/>
      <c r="BB310" s="419"/>
      <c r="BC310" s="419"/>
      <c r="BD310" s="419"/>
      <c r="BE310" s="419"/>
      <c r="BF310" s="419"/>
      <c r="BG310" s="419"/>
      <c r="BH310" s="419"/>
      <c r="BI310" s="419"/>
      <c r="BJ310" s="419"/>
      <c r="BK310" s="419"/>
      <c r="BL310" s="419"/>
      <c r="BM310" s="419"/>
      <c r="BN310" s="419"/>
      <c r="BO310" s="419"/>
      <c r="BP310" s="419"/>
      <c r="BQ310" s="419"/>
      <c r="BR310" s="419"/>
      <c r="BS310" s="419"/>
      <c r="BT310" s="419"/>
      <c r="BU310" s="419"/>
      <c r="BV310" s="419"/>
      <c r="BW310" s="419"/>
      <c r="BX310" s="419"/>
      <c r="BY310" s="419"/>
      <c r="BZ310" s="419"/>
      <c r="CA310" s="419"/>
      <c r="CB310" s="419"/>
      <c r="CC310" s="419"/>
      <c r="CD310" s="419"/>
      <c r="CE310" s="419"/>
      <c r="CF310" s="419"/>
      <c r="CG310" s="419"/>
      <c r="CH310" s="419"/>
      <c r="CI310" s="419"/>
      <c r="CJ310" s="419"/>
      <c r="CK310" s="419"/>
      <c r="CL310" s="419"/>
      <c r="CM310" s="419"/>
      <c r="CN310" s="419"/>
      <c r="CO310" s="419"/>
      <c r="CP310" s="419"/>
      <c r="CQ310" s="419"/>
      <c r="CR310" s="419"/>
      <c r="CS310" s="419"/>
      <c r="CT310" s="419"/>
      <c r="CU310" s="419"/>
      <c r="CV310" s="419"/>
      <c r="CW310" s="419"/>
      <c r="CX310" s="419"/>
      <c r="CY310" s="419"/>
      <c r="CZ310" s="419"/>
      <c r="DA310" s="419"/>
      <c r="DB310" s="419"/>
      <c r="DC310" s="419"/>
      <c r="DD310" s="419"/>
      <c r="DE310" s="419"/>
      <c r="DF310" s="419"/>
      <c r="DG310" s="419"/>
      <c r="DH310" s="419"/>
      <c r="DI310" s="419"/>
      <c r="DJ310" s="419"/>
      <c r="DK310" s="419"/>
    </row>
    <row r="311" spans="1:115" ht="16.149999999999999" hidden="1">
      <c r="A311" s="423"/>
      <c r="B311" s="423"/>
      <c r="C311" s="418"/>
      <c r="D311" s="419"/>
      <c r="E311" s="419"/>
      <c r="F311" s="419"/>
      <c r="G311" s="419"/>
      <c r="H311" s="419"/>
      <c r="I311" s="419"/>
      <c r="J311" s="419"/>
      <c r="K311" s="419"/>
      <c r="L311" s="419"/>
      <c r="M311" s="419"/>
      <c r="N311" s="419"/>
      <c r="O311" s="419"/>
      <c r="P311" s="419"/>
      <c r="Q311" s="419"/>
      <c r="R311" s="419"/>
      <c r="S311" s="419"/>
      <c r="T311" s="419"/>
      <c r="U311" s="419"/>
      <c r="V311" s="419"/>
      <c r="W311" s="419"/>
      <c r="X311" s="419"/>
      <c r="Y311" s="419"/>
      <c r="Z311" s="419"/>
      <c r="AA311" s="419"/>
      <c r="AB311" s="419"/>
      <c r="AC311" s="419"/>
      <c r="AD311" s="419"/>
      <c r="AE311" s="419"/>
      <c r="AF311" s="419"/>
      <c r="AG311" s="419"/>
      <c r="AH311" s="419"/>
      <c r="AI311" s="419"/>
      <c r="AJ311" s="419"/>
      <c r="AK311" s="419"/>
      <c r="AL311" s="419"/>
      <c r="AM311" s="419"/>
      <c r="AN311" s="419"/>
      <c r="AO311" s="419"/>
      <c r="AP311" s="419"/>
      <c r="AQ311" s="419"/>
      <c r="AR311" s="419"/>
      <c r="AS311" s="419"/>
      <c r="AT311" s="419"/>
      <c r="AU311" s="419"/>
      <c r="AV311" s="419"/>
      <c r="AW311" s="419"/>
      <c r="AX311" s="419"/>
      <c r="AY311" s="419"/>
      <c r="AZ311" s="419"/>
      <c r="BA311" s="419"/>
      <c r="BB311" s="419"/>
      <c r="BC311" s="419"/>
      <c r="BD311" s="419"/>
      <c r="BE311" s="419"/>
      <c r="BF311" s="419"/>
      <c r="BG311" s="419"/>
      <c r="BH311" s="419"/>
      <c r="BI311" s="419"/>
      <c r="BJ311" s="419"/>
      <c r="BK311" s="419"/>
      <c r="BL311" s="419"/>
      <c r="BM311" s="419"/>
      <c r="BN311" s="419"/>
      <c r="BO311" s="419"/>
      <c r="BP311" s="419"/>
      <c r="BQ311" s="419"/>
      <c r="BR311" s="419"/>
      <c r="BS311" s="419"/>
      <c r="BT311" s="419"/>
      <c r="BU311" s="419"/>
      <c r="BV311" s="419"/>
      <c r="BW311" s="419"/>
      <c r="BX311" s="419"/>
      <c r="BY311" s="419"/>
      <c r="BZ311" s="419"/>
      <c r="CA311" s="419"/>
      <c r="CB311" s="419"/>
      <c r="CC311" s="419"/>
      <c r="CD311" s="419"/>
      <c r="CE311" s="419"/>
      <c r="CF311" s="419"/>
      <c r="CG311" s="419"/>
      <c r="CH311" s="419"/>
      <c r="CI311" s="419"/>
      <c r="CJ311" s="419"/>
      <c r="CK311" s="419"/>
      <c r="CL311" s="419"/>
      <c r="CM311" s="419"/>
      <c r="CN311" s="419"/>
      <c r="CO311" s="419"/>
      <c r="CP311" s="419"/>
      <c r="CQ311" s="419"/>
      <c r="CR311" s="419"/>
      <c r="CS311" s="419"/>
      <c r="CT311" s="419"/>
      <c r="CU311" s="419"/>
      <c r="CV311" s="419"/>
      <c r="CW311" s="419"/>
      <c r="CX311" s="419"/>
      <c r="CY311" s="419"/>
      <c r="CZ311" s="419"/>
      <c r="DA311" s="419"/>
      <c r="DB311" s="419"/>
      <c r="DC311" s="419"/>
      <c r="DD311" s="419"/>
      <c r="DE311" s="419"/>
      <c r="DF311" s="419"/>
      <c r="DG311" s="419"/>
      <c r="DH311" s="419"/>
      <c r="DI311" s="419"/>
      <c r="DJ311" s="419"/>
      <c r="DK311" s="419"/>
    </row>
    <row r="312" spans="1:115" ht="16.149999999999999" hidden="1">
      <c r="A312" s="423"/>
      <c r="B312" s="423"/>
      <c r="C312" s="418"/>
      <c r="D312" s="419"/>
      <c r="E312" s="419"/>
      <c r="F312" s="419"/>
      <c r="G312" s="419"/>
      <c r="H312" s="419"/>
      <c r="I312" s="419"/>
      <c r="J312" s="419"/>
      <c r="K312" s="419"/>
      <c r="L312" s="419"/>
      <c r="M312" s="419"/>
      <c r="N312" s="419"/>
      <c r="O312" s="419"/>
      <c r="P312" s="419"/>
      <c r="Q312" s="419"/>
      <c r="R312" s="419"/>
      <c r="S312" s="419"/>
      <c r="T312" s="419"/>
      <c r="U312" s="419"/>
      <c r="V312" s="419"/>
      <c r="W312" s="419"/>
      <c r="X312" s="419"/>
      <c r="Y312" s="419"/>
      <c r="Z312" s="419"/>
      <c r="AA312" s="419"/>
      <c r="AB312" s="419"/>
      <c r="AC312" s="419"/>
      <c r="AD312" s="419"/>
      <c r="AE312" s="419"/>
      <c r="AF312" s="419"/>
      <c r="AG312" s="419"/>
      <c r="AH312" s="419"/>
      <c r="AI312" s="419"/>
      <c r="AJ312" s="419"/>
      <c r="AK312" s="419"/>
      <c r="AL312" s="419"/>
      <c r="AM312" s="419"/>
      <c r="AN312" s="419"/>
      <c r="AO312" s="419"/>
      <c r="AP312" s="419"/>
      <c r="AQ312" s="419"/>
      <c r="AR312" s="419"/>
      <c r="AS312" s="419"/>
      <c r="AT312" s="419"/>
      <c r="AU312" s="419"/>
      <c r="AV312" s="419"/>
      <c r="AW312" s="419"/>
      <c r="AX312" s="419"/>
      <c r="AY312" s="419"/>
      <c r="AZ312" s="419"/>
      <c r="BA312" s="419"/>
      <c r="BB312" s="419"/>
      <c r="BC312" s="419"/>
      <c r="BD312" s="419"/>
      <c r="BE312" s="419"/>
      <c r="BF312" s="419"/>
      <c r="BG312" s="419"/>
      <c r="BH312" s="419"/>
      <c r="BI312" s="419"/>
      <c r="BJ312" s="419"/>
      <c r="BK312" s="419"/>
      <c r="BL312" s="419"/>
      <c r="BM312" s="419"/>
      <c r="BN312" s="419"/>
      <c r="BO312" s="419"/>
      <c r="BP312" s="419"/>
      <c r="BQ312" s="419"/>
      <c r="BR312" s="419"/>
      <c r="BS312" s="419"/>
      <c r="BT312" s="419"/>
      <c r="BU312" s="419"/>
      <c r="BV312" s="419"/>
      <c r="BW312" s="419"/>
      <c r="BX312" s="419"/>
      <c r="BY312" s="419"/>
      <c r="BZ312" s="419"/>
      <c r="CA312" s="419"/>
      <c r="CB312" s="419"/>
      <c r="CC312" s="419"/>
      <c r="CD312" s="419"/>
      <c r="CE312" s="419"/>
      <c r="CF312" s="419"/>
      <c r="CG312" s="419"/>
      <c r="CH312" s="419"/>
      <c r="CI312" s="419"/>
      <c r="CJ312" s="419"/>
      <c r="CK312" s="419"/>
      <c r="CL312" s="419"/>
      <c r="CM312" s="419"/>
      <c r="CN312" s="419"/>
      <c r="CO312" s="419"/>
      <c r="CP312" s="419"/>
      <c r="CQ312" s="419"/>
      <c r="CR312" s="419"/>
      <c r="CS312" s="419"/>
      <c r="CT312" s="419"/>
      <c r="CU312" s="419"/>
      <c r="CV312" s="419"/>
      <c r="CW312" s="419"/>
      <c r="CX312" s="419"/>
      <c r="CY312" s="419"/>
      <c r="CZ312" s="419"/>
      <c r="DA312" s="419"/>
      <c r="DB312" s="419"/>
      <c r="DC312" s="419"/>
      <c r="DD312" s="419"/>
      <c r="DE312" s="419"/>
      <c r="DF312" s="419"/>
      <c r="DG312" s="419"/>
      <c r="DH312" s="419"/>
      <c r="DI312" s="419"/>
      <c r="DJ312" s="419"/>
      <c r="DK312" s="419"/>
    </row>
    <row r="313" spans="1:115" ht="16.149999999999999" hidden="1">
      <c r="A313" s="423"/>
      <c r="B313" s="423"/>
      <c r="C313" s="418"/>
      <c r="D313" s="419"/>
      <c r="E313" s="419"/>
      <c r="F313" s="419"/>
      <c r="G313" s="419"/>
      <c r="H313" s="419"/>
      <c r="I313" s="419"/>
      <c r="J313" s="419"/>
      <c r="K313" s="419"/>
      <c r="L313" s="419"/>
      <c r="M313" s="419"/>
      <c r="N313" s="419"/>
      <c r="O313" s="419"/>
      <c r="P313" s="419"/>
      <c r="Q313" s="419"/>
      <c r="R313" s="419"/>
      <c r="S313" s="419"/>
      <c r="T313" s="419"/>
      <c r="U313" s="419"/>
      <c r="V313" s="419"/>
      <c r="W313" s="419"/>
      <c r="X313" s="419"/>
      <c r="Y313" s="419"/>
      <c r="Z313" s="419"/>
      <c r="AA313" s="419"/>
      <c r="AB313" s="419"/>
      <c r="AC313" s="419"/>
      <c r="AD313" s="419"/>
      <c r="AE313" s="419"/>
      <c r="AF313" s="419"/>
      <c r="AG313" s="419"/>
      <c r="AH313" s="419"/>
      <c r="AI313" s="419"/>
      <c r="AJ313" s="419"/>
      <c r="AK313" s="419"/>
      <c r="AL313" s="419"/>
      <c r="AM313" s="419"/>
      <c r="AN313" s="419"/>
      <c r="AO313" s="419"/>
      <c r="AP313" s="419"/>
      <c r="AQ313" s="419"/>
      <c r="AR313" s="419"/>
      <c r="AS313" s="419"/>
      <c r="AT313" s="419"/>
      <c r="AU313" s="419"/>
      <c r="AV313" s="419"/>
      <c r="AW313" s="419"/>
      <c r="AX313" s="419"/>
      <c r="AY313" s="419"/>
      <c r="AZ313" s="419"/>
      <c r="BA313" s="419"/>
      <c r="BB313" s="419"/>
      <c r="BC313" s="419"/>
      <c r="BD313" s="419"/>
      <c r="BE313" s="419"/>
      <c r="BF313" s="419"/>
      <c r="BG313" s="419"/>
      <c r="BH313" s="419"/>
      <c r="BI313" s="419"/>
      <c r="BJ313" s="419"/>
      <c r="BK313" s="419"/>
      <c r="BL313" s="419"/>
      <c r="BM313" s="419"/>
      <c r="BN313" s="419"/>
      <c r="BO313" s="419"/>
      <c r="BP313" s="419"/>
      <c r="BQ313" s="419"/>
      <c r="BR313" s="419"/>
      <c r="BS313" s="419"/>
      <c r="BT313" s="419"/>
      <c r="BU313" s="419"/>
      <c r="BV313" s="419"/>
      <c r="BW313" s="419"/>
      <c r="BX313" s="419"/>
      <c r="BY313" s="419"/>
      <c r="BZ313" s="419"/>
      <c r="CA313" s="419"/>
      <c r="CB313" s="419"/>
      <c r="CC313" s="419"/>
      <c r="CD313" s="419"/>
      <c r="CE313" s="419"/>
      <c r="CF313" s="419"/>
      <c r="CG313" s="419"/>
      <c r="CH313" s="419"/>
      <c r="CI313" s="419"/>
      <c r="CJ313" s="419"/>
      <c r="CK313" s="419"/>
      <c r="CL313" s="419"/>
      <c r="CM313" s="419"/>
      <c r="CN313" s="419"/>
      <c r="CO313" s="419"/>
      <c r="CP313" s="419"/>
      <c r="CQ313" s="419"/>
      <c r="CR313" s="419"/>
      <c r="CS313" s="419"/>
      <c r="CT313" s="419"/>
      <c r="CU313" s="419"/>
      <c r="CV313" s="419"/>
      <c r="CW313" s="419"/>
      <c r="CX313" s="419"/>
      <c r="CY313" s="419"/>
      <c r="CZ313" s="419"/>
      <c r="DA313" s="419"/>
      <c r="DB313" s="419"/>
      <c r="DC313" s="419"/>
      <c r="DD313" s="419"/>
      <c r="DE313" s="419"/>
      <c r="DF313" s="419"/>
      <c r="DG313" s="419"/>
      <c r="DH313" s="419"/>
      <c r="DI313" s="419"/>
      <c r="DJ313" s="419"/>
      <c r="DK313" s="419"/>
    </row>
    <row r="314" spans="1:115" ht="16.149999999999999" hidden="1">
      <c r="A314" s="423"/>
      <c r="B314" s="423"/>
      <c r="C314" s="418"/>
      <c r="D314" s="419"/>
      <c r="E314" s="419"/>
      <c r="F314" s="419"/>
      <c r="G314" s="419"/>
      <c r="H314" s="419"/>
      <c r="I314" s="419"/>
      <c r="J314" s="419"/>
      <c r="K314" s="419"/>
      <c r="L314" s="419"/>
      <c r="M314" s="419"/>
      <c r="N314" s="419"/>
      <c r="O314" s="419"/>
      <c r="P314" s="419"/>
      <c r="Q314" s="419"/>
      <c r="R314" s="419"/>
      <c r="S314" s="419"/>
      <c r="T314" s="419"/>
      <c r="U314" s="419"/>
      <c r="V314" s="419"/>
      <c r="W314" s="419"/>
      <c r="X314" s="419"/>
      <c r="Y314" s="419"/>
      <c r="Z314" s="419"/>
      <c r="AA314" s="419"/>
      <c r="AB314" s="419"/>
      <c r="AC314" s="419"/>
      <c r="AD314" s="419"/>
      <c r="AE314" s="419"/>
      <c r="AF314" s="419"/>
      <c r="AG314" s="419"/>
      <c r="AH314" s="419"/>
      <c r="AI314" s="419"/>
      <c r="AJ314" s="419"/>
      <c r="AK314" s="419"/>
      <c r="AL314" s="419"/>
      <c r="AM314" s="419"/>
      <c r="AN314" s="419"/>
      <c r="AO314" s="419"/>
      <c r="AP314" s="419"/>
      <c r="AQ314" s="419"/>
      <c r="AR314" s="419"/>
      <c r="AS314" s="419"/>
      <c r="AT314" s="419"/>
      <c r="AU314" s="419"/>
      <c r="AV314" s="419"/>
      <c r="AW314" s="419"/>
      <c r="AX314" s="419"/>
      <c r="AY314" s="419"/>
      <c r="AZ314" s="419"/>
      <c r="BA314" s="419"/>
      <c r="BB314" s="419"/>
      <c r="BC314" s="419"/>
      <c r="BD314" s="419"/>
      <c r="BE314" s="419"/>
      <c r="BF314" s="419"/>
      <c r="BG314" s="419"/>
      <c r="BH314" s="419"/>
      <c r="BI314" s="419"/>
      <c r="BJ314" s="419"/>
      <c r="BK314" s="419"/>
      <c r="BL314" s="419"/>
      <c r="BM314" s="419"/>
      <c r="BN314" s="419"/>
      <c r="BO314" s="419"/>
      <c r="BP314" s="419"/>
      <c r="BQ314" s="419"/>
      <c r="BR314" s="419"/>
      <c r="BS314" s="419"/>
      <c r="BT314" s="419"/>
      <c r="BU314" s="419"/>
      <c r="BV314" s="419"/>
      <c r="BW314" s="419"/>
      <c r="BX314" s="419"/>
      <c r="BY314" s="419"/>
      <c r="BZ314" s="419"/>
      <c r="CA314" s="419"/>
      <c r="CB314" s="419"/>
      <c r="CC314" s="419"/>
      <c r="CD314" s="419"/>
      <c r="CE314" s="419"/>
      <c r="CF314" s="419"/>
      <c r="CG314" s="419"/>
      <c r="CH314" s="419"/>
      <c r="CI314" s="419"/>
      <c r="CJ314" s="419"/>
      <c r="CK314" s="419"/>
      <c r="CL314" s="419"/>
      <c r="CM314" s="419"/>
      <c r="CN314" s="419"/>
      <c r="CO314" s="419"/>
      <c r="CP314" s="419"/>
      <c r="CQ314" s="419"/>
      <c r="CR314" s="419"/>
      <c r="CS314" s="419"/>
      <c r="CT314" s="419"/>
      <c r="CU314" s="419"/>
      <c r="CV314" s="419"/>
      <c r="CW314" s="419"/>
      <c r="CX314" s="419"/>
      <c r="CY314" s="419"/>
      <c r="CZ314" s="419"/>
      <c r="DA314" s="419"/>
      <c r="DB314" s="419"/>
      <c r="DC314" s="419"/>
      <c r="DD314" s="419"/>
      <c r="DE314" s="419"/>
      <c r="DF314" s="419"/>
      <c r="DG314" s="419"/>
      <c r="DH314" s="419"/>
      <c r="DI314" s="419"/>
      <c r="DJ314" s="419"/>
      <c r="DK314" s="419"/>
    </row>
    <row r="315" spans="1:115" ht="16.149999999999999" hidden="1">
      <c r="A315" s="423"/>
      <c r="B315" s="423"/>
      <c r="C315" s="418"/>
      <c r="D315" s="419"/>
      <c r="E315" s="419"/>
      <c r="F315" s="419"/>
      <c r="G315" s="419"/>
      <c r="H315" s="419"/>
      <c r="I315" s="419"/>
      <c r="J315" s="419"/>
      <c r="K315" s="419"/>
      <c r="L315" s="419"/>
      <c r="M315" s="419"/>
      <c r="N315" s="419"/>
      <c r="O315" s="419"/>
      <c r="P315" s="419"/>
      <c r="Q315" s="419"/>
      <c r="R315" s="419"/>
      <c r="S315" s="419"/>
      <c r="T315" s="419"/>
      <c r="U315" s="419"/>
      <c r="V315" s="419"/>
      <c r="W315" s="419"/>
      <c r="X315" s="419"/>
      <c r="Y315" s="419"/>
      <c r="Z315" s="419"/>
      <c r="AA315" s="419"/>
      <c r="AB315" s="419"/>
      <c r="AC315" s="419"/>
      <c r="AD315" s="419"/>
      <c r="AE315" s="419"/>
      <c r="AF315" s="419"/>
      <c r="AG315" s="419"/>
      <c r="AH315" s="419"/>
      <c r="AI315" s="419"/>
      <c r="AJ315" s="419"/>
      <c r="AK315" s="419"/>
      <c r="AL315" s="419"/>
      <c r="AM315" s="419"/>
      <c r="AN315" s="419"/>
      <c r="AO315" s="419"/>
      <c r="AP315" s="419"/>
      <c r="AQ315" s="419"/>
      <c r="AR315" s="419"/>
      <c r="AS315" s="419"/>
      <c r="AT315" s="419"/>
      <c r="AU315" s="419"/>
      <c r="AV315" s="419"/>
      <c r="AW315" s="419"/>
      <c r="AX315" s="419"/>
      <c r="AY315" s="419"/>
      <c r="AZ315" s="419"/>
      <c r="BA315" s="419"/>
      <c r="BB315" s="419"/>
      <c r="BC315" s="419"/>
      <c r="BD315" s="419"/>
      <c r="BE315" s="419"/>
      <c r="BF315" s="419"/>
      <c r="BG315" s="419"/>
      <c r="BH315" s="419"/>
      <c r="BI315" s="419"/>
      <c r="BJ315" s="419"/>
      <c r="BK315" s="419"/>
      <c r="BL315" s="419"/>
      <c r="BM315" s="419"/>
      <c r="BN315" s="419"/>
      <c r="BO315" s="419"/>
      <c r="BP315" s="419"/>
      <c r="BQ315" s="419"/>
      <c r="BR315" s="419"/>
      <c r="BS315" s="419"/>
      <c r="BT315" s="419"/>
      <c r="BU315" s="419"/>
      <c r="BV315" s="419"/>
      <c r="BW315" s="419"/>
      <c r="BX315" s="419"/>
      <c r="BY315" s="419"/>
      <c r="BZ315" s="419"/>
      <c r="CA315" s="419"/>
      <c r="CB315" s="419"/>
      <c r="CC315" s="419"/>
      <c r="CD315" s="419"/>
      <c r="CE315" s="419"/>
      <c r="CF315" s="419"/>
      <c r="CG315" s="419"/>
      <c r="CH315" s="419"/>
      <c r="CI315" s="419"/>
      <c r="CJ315" s="419"/>
      <c r="CK315" s="419"/>
      <c r="CL315" s="419"/>
      <c r="CM315" s="419"/>
      <c r="CN315" s="419"/>
      <c r="CO315" s="419"/>
      <c r="CP315" s="419"/>
      <c r="CQ315" s="419"/>
      <c r="CR315" s="419"/>
      <c r="CS315" s="419"/>
      <c r="CT315" s="419"/>
      <c r="CU315" s="419"/>
      <c r="CV315" s="419"/>
      <c r="CW315" s="419"/>
      <c r="CX315" s="419"/>
      <c r="CY315" s="419"/>
      <c r="CZ315" s="419"/>
      <c r="DA315" s="419"/>
      <c r="DB315" s="419"/>
      <c r="DC315" s="419"/>
      <c r="DD315" s="419"/>
      <c r="DE315" s="419"/>
      <c r="DF315" s="419"/>
      <c r="DG315" s="419"/>
      <c r="DH315" s="419"/>
      <c r="DI315" s="419"/>
      <c r="DJ315" s="419"/>
      <c r="DK315" s="419"/>
    </row>
    <row r="316" spans="1:115" ht="16.149999999999999" hidden="1">
      <c r="A316" s="423"/>
      <c r="B316" s="423"/>
      <c r="C316" s="418"/>
      <c r="D316" s="419"/>
      <c r="E316" s="419"/>
      <c r="F316" s="419"/>
      <c r="G316" s="419"/>
      <c r="H316" s="419"/>
      <c r="I316" s="419"/>
      <c r="J316" s="419"/>
      <c r="K316" s="419"/>
      <c r="L316" s="419"/>
      <c r="M316" s="419"/>
      <c r="N316" s="419"/>
      <c r="O316" s="419"/>
      <c r="P316" s="419"/>
      <c r="Q316" s="419"/>
      <c r="R316" s="419"/>
      <c r="S316" s="419"/>
      <c r="T316" s="419"/>
      <c r="U316" s="419"/>
      <c r="V316" s="419"/>
      <c r="W316" s="419"/>
      <c r="X316" s="419"/>
      <c r="Y316" s="419"/>
      <c r="Z316" s="419"/>
      <c r="AA316" s="419"/>
      <c r="AB316" s="419"/>
      <c r="AC316" s="419"/>
      <c r="AD316" s="419"/>
      <c r="AE316" s="419"/>
      <c r="AF316" s="419"/>
      <c r="AG316" s="419"/>
      <c r="AH316" s="419"/>
      <c r="AI316" s="419"/>
      <c r="AJ316" s="419"/>
      <c r="AK316" s="419"/>
      <c r="AL316" s="419"/>
      <c r="AM316" s="419"/>
      <c r="AN316" s="419"/>
      <c r="AO316" s="419"/>
      <c r="AP316" s="419"/>
      <c r="AQ316" s="419"/>
      <c r="AR316" s="419"/>
      <c r="AS316" s="419"/>
      <c r="AT316" s="419"/>
      <c r="AU316" s="419"/>
      <c r="AV316" s="419"/>
      <c r="AW316" s="419"/>
      <c r="AX316" s="419"/>
      <c r="AY316" s="419"/>
      <c r="AZ316" s="419"/>
      <c r="BA316" s="419"/>
      <c r="BB316" s="419"/>
      <c r="BC316" s="419"/>
      <c r="BD316" s="419"/>
      <c r="BE316" s="419"/>
      <c r="BF316" s="419"/>
      <c r="BG316" s="419"/>
      <c r="BH316" s="419"/>
      <c r="BI316" s="419"/>
      <c r="BJ316" s="419"/>
      <c r="BK316" s="419"/>
      <c r="BL316" s="419"/>
      <c r="BM316" s="419"/>
      <c r="BN316" s="419"/>
      <c r="BO316" s="419"/>
      <c r="BP316" s="419"/>
      <c r="BQ316" s="419"/>
      <c r="BR316" s="419"/>
      <c r="BS316" s="419"/>
      <c r="BT316" s="419"/>
      <c r="BU316" s="419"/>
      <c r="BV316" s="419"/>
      <c r="BW316" s="419"/>
      <c r="BX316" s="419"/>
      <c r="BY316" s="419"/>
      <c r="BZ316" s="419"/>
      <c r="CA316" s="419"/>
      <c r="CB316" s="419"/>
      <c r="CC316" s="419"/>
      <c r="CD316" s="419"/>
      <c r="CE316" s="419"/>
      <c r="CF316" s="419"/>
      <c r="CG316" s="419"/>
      <c r="CH316" s="419"/>
      <c r="CI316" s="419"/>
      <c r="CJ316" s="419"/>
      <c r="CK316" s="419"/>
      <c r="CL316" s="419"/>
      <c r="CM316" s="419"/>
      <c r="CN316" s="419"/>
      <c r="CO316" s="419"/>
      <c r="CP316" s="419"/>
      <c r="CQ316" s="419"/>
      <c r="CR316" s="419"/>
      <c r="CS316" s="419"/>
      <c r="CT316" s="419"/>
      <c r="CU316" s="419"/>
      <c r="CV316" s="419"/>
      <c r="CW316" s="419"/>
      <c r="CX316" s="419"/>
      <c r="CY316" s="419"/>
      <c r="CZ316" s="419"/>
      <c r="DA316" s="419"/>
      <c r="DB316" s="419"/>
      <c r="DC316" s="419"/>
      <c r="DD316" s="419"/>
      <c r="DE316" s="419"/>
      <c r="DF316" s="419"/>
      <c r="DG316" s="419"/>
      <c r="DH316" s="419"/>
      <c r="DI316" s="419"/>
      <c r="DJ316" s="419"/>
      <c r="DK316" s="419"/>
    </row>
    <row r="317" spans="1:115" ht="16.149999999999999" hidden="1">
      <c r="A317" s="423"/>
      <c r="B317" s="423"/>
      <c r="C317" s="418"/>
      <c r="D317" s="419"/>
      <c r="E317" s="419"/>
      <c r="F317" s="419"/>
      <c r="G317" s="419"/>
      <c r="H317" s="419"/>
      <c r="I317" s="419"/>
      <c r="J317" s="419"/>
      <c r="K317" s="419"/>
      <c r="L317" s="419"/>
      <c r="M317" s="419"/>
      <c r="N317" s="419"/>
      <c r="O317" s="419"/>
      <c r="P317" s="419"/>
      <c r="Q317" s="419"/>
      <c r="R317" s="419"/>
      <c r="S317" s="419"/>
      <c r="T317" s="419"/>
      <c r="U317" s="419"/>
      <c r="V317" s="419"/>
      <c r="W317" s="419"/>
      <c r="X317" s="419"/>
      <c r="Y317" s="419"/>
      <c r="Z317" s="419"/>
      <c r="AA317" s="419"/>
      <c r="AB317" s="419"/>
      <c r="AC317" s="419"/>
      <c r="AD317" s="419"/>
      <c r="AE317" s="419"/>
      <c r="AF317" s="419"/>
      <c r="AG317" s="419"/>
      <c r="AH317" s="419"/>
      <c r="AI317" s="419"/>
      <c r="AJ317" s="419"/>
      <c r="AK317" s="419"/>
      <c r="AL317" s="419"/>
      <c r="AM317" s="419"/>
      <c r="AN317" s="419"/>
      <c r="AO317" s="419"/>
      <c r="AP317" s="419"/>
      <c r="AQ317" s="419"/>
      <c r="AR317" s="419"/>
      <c r="AS317" s="419"/>
      <c r="AT317" s="419"/>
      <c r="AU317" s="419"/>
      <c r="AV317" s="419"/>
      <c r="AW317" s="419"/>
      <c r="AX317" s="419"/>
      <c r="AY317" s="419"/>
      <c r="AZ317" s="419"/>
      <c r="BA317" s="419"/>
      <c r="BB317" s="419"/>
      <c r="BC317" s="419"/>
      <c r="BD317" s="419"/>
      <c r="BE317" s="419"/>
      <c r="BF317" s="419"/>
      <c r="BG317" s="419"/>
      <c r="BH317" s="419"/>
      <c r="BI317" s="419"/>
      <c r="BJ317" s="419"/>
      <c r="BK317" s="419"/>
      <c r="BL317" s="419"/>
      <c r="BM317" s="419"/>
      <c r="BN317" s="419"/>
      <c r="BO317" s="419"/>
      <c r="BP317" s="419"/>
      <c r="BQ317" s="419"/>
      <c r="BR317" s="419"/>
      <c r="BS317" s="419"/>
      <c r="BT317" s="419"/>
      <c r="BU317" s="419"/>
      <c r="BV317" s="419"/>
      <c r="BW317" s="419"/>
      <c r="BX317" s="419"/>
      <c r="BY317" s="419"/>
      <c r="BZ317" s="419"/>
      <c r="CA317" s="419"/>
      <c r="CB317" s="419"/>
      <c r="CC317" s="419"/>
      <c r="CD317" s="419"/>
      <c r="CE317" s="419"/>
      <c r="CF317" s="419"/>
      <c r="CG317" s="419"/>
      <c r="CH317" s="419"/>
      <c r="CI317" s="419"/>
      <c r="CJ317" s="419"/>
      <c r="CK317" s="419"/>
      <c r="CL317" s="419"/>
      <c r="CM317" s="419"/>
      <c r="CN317" s="419"/>
      <c r="CO317" s="419"/>
      <c r="CP317" s="419"/>
      <c r="CQ317" s="419"/>
      <c r="CR317" s="419"/>
      <c r="CS317" s="419"/>
      <c r="CT317" s="419"/>
      <c r="CU317" s="419"/>
      <c r="CV317" s="419"/>
      <c r="CW317" s="419"/>
      <c r="CX317" s="419"/>
      <c r="CY317" s="419"/>
      <c r="CZ317" s="419"/>
      <c r="DA317" s="419"/>
      <c r="DB317" s="419"/>
      <c r="DC317" s="419"/>
      <c r="DD317" s="419"/>
      <c r="DE317" s="419"/>
      <c r="DF317" s="419"/>
      <c r="DG317" s="419"/>
      <c r="DH317" s="419"/>
      <c r="DI317" s="419"/>
      <c r="DJ317" s="419"/>
      <c r="DK317" s="419"/>
    </row>
    <row r="318" spans="1:115" ht="16.149999999999999" hidden="1">
      <c r="A318" s="423"/>
      <c r="B318" s="423"/>
      <c r="C318" s="418"/>
      <c r="D318" s="419"/>
      <c r="E318" s="419"/>
      <c r="F318" s="419"/>
      <c r="G318" s="419"/>
      <c r="H318" s="419"/>
      <c r="I318" s="419"/>
      <c r="J318" s="419"/>
      <c r="K318" s="419"/>
      <c r="L318" s="419"/>
      <c r="M318" s="419"/>
      <c r="N318" s="419"/>
      <c r="O318" s="419"/>
      <c r="P318" s="419"/>
      <c r="Q318" s="419"/>
      <c r="R318" s="419"/>
      <c r="S318" s="419"/>
      <c r="T318" s="419"/>
      <c r="U318" s="419"/>
      <c r="V318" s="419"/>
      <c r="W318" s="419"/>
      <c r="X318" s="419"/>
      <c r="Y318" s="419"/>
      <c r="Z318" s="419"/>
      <c r="AA318" s="419"/>
      <c r="AB318" s="419"/>
      <c r="AC318" s="419"/>
      <c r="AD318" s="419"/>
      <c r="AE318" s="419"/>
      <c r="AF318" s="419"/>
      <c r="AG318" s="419"/>
      <c r="AH318" s="419"/>
      <c r="AI318" s="419"/>
      <c r="AJ318" s="419"/>
      <c r="AK318" s="419"/>
      <c r="AL318" s="419"/>
      <c r="AM318" s="419"/>
      <c r="AN318" s="419"/>
      <c r="AO318" s="419"/>
      <c r="AP318" s="419"/>
      <c r="AQ318" s="419"/>
      <c r="AR318" s="419"/>
      <c r="AS318" s="419"/>
      <c r="AT318" s="419"/>
      <c r="AU318" s="419"/>
      <c r="AV318" s="419"/>
      <c r="AW318" s="419"/>
      <c r="AX318" s="419"/>
      <c r="AY318" s="419"/>
      <c r="AZ318" s="419"/>
      <c r="BA318" s="419"/>
      <c r="BB318" s="419"/>
      <c r="BC318" s="419"/>
      <c r="BD318" s="419"/>
      <c r="BE318" s="419"/>
      <c r="BF318" s="419"/>
      <c r="BG318" s="419"/>
      <c r="BH318" s="419"/>
      <c r="BI318" s="419"/>
      <c r="BJ318" s="419"/>
      <c r="BK318" s="419"/>
      <c r="BL318" s="419"/>
      <c r="BM318" s="419"/>
      <c r="BN318" s="419"/>
      <c r="BO318" s="419"/>
      <c r="BP318" s="419"/>
      <c r="BQ318" s="419"/>
      <c r="BR318" s="419"/>
      <c r="BS318" s="419"/>
      <c r="BT318" s="419"/>
      <c r="BU318" s="419"/>
      <c r="BV318" s="419"/>
      <c r="BW318" s="419"/>
      <c r="BX318" s="419"/>
      <c r="BY318" s="419"/>
      <c r="BZ318" s="419"/>
      <c r="CA318" s="419"/>
      <c r="CB318" s="419"/>
      <c r="CC318" s="419"/>
      <c r="CD318" s="419"/>
      <c r="CE318" s="419"/>
      <c r="CF318" s="419"/>
      <c r="CG318" s="419"/>
      <c r="CH318" s="419"/>
      <c r="CI318" s="419"/>
      <c r="CJ318" s="419"/>
      <c r="CK318" s="419"/>
      <c r="CL318" s="419"/>
      <c r="CM318" s="419"/>
      <c r="CN318" s="419"/>
      <c r="CO318" s="419"/>
      <c r="CP318" s="419"/>
      <c r="CQ318" s="419"/>
      <c r="CR318" s="419"/>
      <c r="CS318" s="419"/>
      <c r="CT318" s="419"/>
      <c r="CU318" s="419"/>
      <c r="CV318" s="419"/>
      <c r="CW318" s="419"/>
      <c r="CX318" s="419"/>
      <c r="CY318" s="419"/>
      <c r="CZ318" s="419"/>
      <c r="DA318" s="419"/>
      <c r="DB318" s="419"/>
      <c r="DC318" s="419"/>
      <c r="DD318" s="419"/>
      <c r="DE318" s="419"/>
      <c r="DF318" s="419"/>
      <c r="DG318" s="419"/>
      <c r="DH318" s="419"/>
      <c r="DI318" s="419"/>
      <c r="DJ318" s="419"/>
      <c r="DK318" s="419"/>
    </row>
    <row r="319" spans="1:115" ht="16.149999999999999" hidden="1">
      <c r="A319" s="423"/>
      <c r="B319" s="423"/>
      <c r="C319" s="418"/>
      <c r="D319" s="419"/>
      <c r="E319" s="419"/>
      <c r="F319" s="419"/>
      <c r="G319" s="419"/>
      <c r="H319" s="419"/>
      <c r="I319" s="419"/>
      <c r="J319" s="419"/>
      <c r="K319" s="419"/>
      <c r="L319" s="419"/>
      <c r="M319" s="419"/>
      <c r="N319" s="419"/>
      <c r="O319" s="419"/>
      <c r="P319" s="419"/>
      <c r="Q319" s="419"/>
      <c r="R319" s="419"/>
      <c r="S319" s="419"/>
      <c r="T319" s="419"/>
      <c r="U319" s="419"/>
      <c r="V319" s="419"/>
      <c r="W319" s="419"/>
      <c r="X319" s="419"/>
      <c r="Y319" s="419"/>
      <c r="Z319" s="419"/>
      <c r="AA319" s="419"/>
      <c r="AB319" s="419"/>
      <c r="AC319" s="419"/>
      <c r="AD319" s="419"/>
      <c r="AE319" s="419"/>
      <c r="AF319" s="419"/>
      <c r="AG319" s="419"/>
      <c r="AH319" s="419"/>
      <c r="AI319" s="419"/>
      <c r="AJ319" s="419"/>
      <c r="AK319" s="419"/>
      <c r="AL319" s="419"/>
      <c r="AM319" s="419"/>
      <c r="AN319" s="419"/>
      <c r="AO319" s="419"/>
      <c r="AP319" s="419"/>
      <c r="AQ319" s="419"/>
      <c r="AR319" s="419"/>
      <c r="AS319" s="419"/>
      <c r="AT319" s="419"/>
      <c r="AU319" s="419"/>
      <c r="AV319" s="419"/>
      <c r="AW319" s="419"/>
      <c r="AX319" s="419"/>
      <c r="AY319" s="419"/>
      <c r="AZ319" s="419"/>
      <c r="BA319" s="419"/>
      <c r="BB319" s="419"/>
      <c r="BC319" s="419"/>
      <c r="BD319" s="419"/>
      <c r="BE319" s="419"/>
      <c r="BF319" s="419"/>
      <c r="BG319" s="419"/>
      <c r="BH319" s="419"/>
      <c r="BI319" s="419"/>
      <c r="BJ319" s="419"/>
      <c r="BK319" s="419"/>
      <c r="BL319" s="419"/>
      <c r="BM319" s="419"/>
      <c r="BN319" s="419"/>
      <c r="BO319" s="419"/>
      <c r="BP319" s="419"/>
      <c r="BQ319" s="419"/>
      <c r="BR319" s="419"/>
      <c r="BS319" s="419"/>
      <c r="BT319" s="419"/>
      <c r="BU319" s="419"/>
      <c r="BV319" s="419"/>
      <c r="BW319" s="419"/>
      <c r="BX319" s="419"/>
      <c r="BY319" s="419"/>
      <c r="BZ319" s="419"/>
      <c r="CA319" s="419"/>
      <c r="CB319" s="419"/>
      <c r="CC319" s="419"/>
      <c r="CD319" s="419"/>
      <c r="CE319" s="419"/>
      <c r="CF319" s="419"/>
      <c r="CG319" s="419"/>
      <c r="CH319" s="419"/>
      <c r="CI319" s="419"/>
      <c r="CJ319" s="419"/>
      <c r="CK319" s="419"/>
      <c r="CL319" s="419"/>
      <c r="CM319" s="419"/>
      <c r="CN319" s="419"/>
      <c r="CO319" s="419"/>
      <c r="CP319" s="419"/>
      <c r="CQ319" s="419"/>
      <c r="CR319" s="419"/>
      <c r="CS319" s="419"/>
      <c r="CT319" s="419"/>
      <c r="CU319" s="419"/>
      <c r="CV319" s="419"/>
      <c r="CW319" s="419"/>
      <c r="CX319" s="419"/>
      <c r="CY319" s="419"/>
      <c r="CZ319" s="419"/>
      <c r="DA319" s="419"/>
      <c r="DB319" s="419"/>
      <c r="DC319" s="419"/>
      <c r="DD319" s="419"/>
      <c r="DE319" s="419"/>
      <c r="DF319" s="419"/>
      <c r="DG319" s="419"/>
      <c r="DH319" s="419"/>
      <c r="DI319" s="419"/>
      <c r="DJ319" s="419"/>
      <c r="DK319" s="419"/>
    </row>
    <row r="320" spans="1:115" ht="16.149999999999999" hidden="1">
      <c r="A320" s="423"/>
      <c r="B320" s="423"/>
      <c r="C320" s="418"/>
      <c r="D320" s="419"/>
      <c r="E320" s="419"/>
      <c r="F320" s="419"/>
      <c r="G320" s="419"/>
      <c r="H320" s="419"/>
      <c r="I320" s="419"/>
      <c r="J320" s="419"/>
      <c r="K320" s="419"/>
      <c r="L320" s="419"/>
      <c r="M320" s="419"/>
      <c r="N320" s="419"/>
      <c r="O320" s="419"/>
      <c r="P320" s="419"/>
      <c r="Q320" s="419"/>
      <c r="R320" s="419"/>
      <c r="S320" s="419"/>
      <c r="T320" s="419"/>
      <c r="U320" s="419"/>
      <c r="V320" s="419"/>
      <c r="W320" s="419"/>
      <c r="X320" s="419"/>
      <c r="Y320" s="419"/>
      <c r="Z320" s="419"/>
      <c r="AA320" s="419"/>
      <c r="AB320" s="419"/>
      <c r="AC320" s="419"/>
      <c r="AD320" s="419"/>
      <c r="AE320" s="419"/>
      <c r="AF320" s="419"/>
      <c r="AG320" s="419"/>
      <c r="AH320" s="419"/>
      <c r="AI320" s="419"/>
      <c r="AJ320" s="419"/>
      <c r="AK320" s="419"/>
      <c r="AL320" s="419"/>
      <c r="AM320" s="419"/>
      <c r="AN320" s="419"/>
      <c r="AO320" s="419"/>
      <c r="AP320" s="419"/>
      <c r="AQ320" s="419"/>
      <c r="AR320" s="419"/>
      <c r="AS320" s="419"/>
      <c r="AT320" s="419"/>
      <c r="AU320" s="419"/>
      <c r="AV320" s="419"/>
      <c r="AW320" s="419"/>
      <c r="AX320" s="419"/>
      <c r="AY320" s="419"/>
      <c r="AZ320" s="419"/>
      <c r="BA320" s="419"/>
      <c r="BB320" s="419"/>
      <c r="BC320" s="419"/>
      <c r="BD320" s="419"/>
      <c r="BE320" s="419"/>
      <c r="BF320" s="419"/>
      <c r="BG320" s="419"/>
      <c r="BH320" s="419"/>
      <c r="BI320" s="419"/>
      <c r="BJ320" s="419"/>
      <c r="BK320" s="419"/>
      <c r="BL320" s="419"/>
      <c r="BM320" s="419"/>
      <c r="BN320" s="419"/>
      <c r="BO320" s="419"/>
      <c r="BP320" s="419"/>
      <c r="BQ320" s="419"/>
      <c r="BR320" s="419"/>
      <c r="BS320" s="419"/>
      <c r="BT320" s="419"/>
      <c r="BU320" s="419"/>
      <c r="BV320" s="419"/>
      <c r="BW320" s="419"/>
      <c r="BX320" s="419"/>
      <c r="BY320" s="419"/>
      <c r="BZ320" s="419"/>
      <c r="CA320" s="419"/>
      <c r="CB320" s="419"/>
      <c r="CC320" s="419"/>
      <c r="CD320" s="419"/>
      <c r="CE320" s="419"/>
      <c r="CF320" s="419"/>
      <c r="CG320" s="419"/>
      <c r="CH320" s="419"/>
      <c r="CI320" s="419"/>
      <c r="CJ320" s="419"/>
      <c r="CK320" s="419"/>
      <c r="CL320" s="419"/>
      <c r="CM320" s="419"/>
      <c r="CN320" s="419"/>
      <c r="CO320" s="419"/>
      <c r="CP320" s="419"/>
      <c r="CQ320" s="419"/>
      <c r="CR320" s="419"/>
      <c r="CS320" s="419"/>
      <c r="CT320" s="419"/>
      <c r="CU320" s="419"/>
      <c r="CV320" s="419"/>
      <c r="CW320" s="419"/>
      <c r="CX320" s="419"/>
      <c r="CY320" s="419"/>
      <c r="CZ320" s="419"/>
      <c r="DA320" s="419"/>
      <c r="DB320" s="419"/>
      <c r="DC320" s="419"/>
      <c r="DD320" s="419"/>
      <c r="DE320" s="419"/>
      <c r="DF320" s="419"/>
      <c r="DG320" s="419"/>
      <c r="DH320" s="419"/>
      <c r="DI320" s="419"/>
      <c r="DJ320" s="419"/>
      <c r="DK320" s="419"/>
    </row>
    <row r="321" spans="1:115" ht="16.149999999999999" hidden="1">
      <c r="A321" s="423"/>
      <c r="B321" s="423"/>
      <c r="C321" s="418"/>
      <c r="D321" s="419"/>
      <c r="E321" s="419"/>
      <c r="F321" s="419"/>
      <c r="G321" s="419"/>
      <c r="H321" s="419"/>
      <c r="I321" s="419"/>
      <c r="J321" s="419"/>
      <c r="K321" s="419"/>
      <c r="L321" s="419"/>
      <c r="M321" s="419"/>
      <c r="N321" s="419"/>
      <c r="O321" s="419"/>
      <c r="P321" s="419"/>
      <c r="Q321" s="419"/>
      <c r="R321" s="419"/>
      <c r="S321" s="419"/>
      <c r="T321" s="419"/>
      <c r="U321" s="419"/>
      <c r="V321" s="419"/>
      <c r="W321" s="419"/>
      <c r="X321" s="419"/>
      <c r="Y321" s="419"/>
      <c r="Z321" s="419"/>
      <c r="AA321" s="419"/>
      <c r="AB321" s="419"/>
      <c r="AC321" s="419"/>
      <c r="AD321" s="419"/>
      <c r="AE321" s="419"/>
      <c r="AF321" s="419"/>
      <c r="AG321" s="419"/>
      <c r="AH321" s="419"/>
      <c r="AI321" s="419"/>
      <c r="AJ321" s="419"/>
      <c r="AK321" s="419"/>
      <c r="AL321" s="419"/>
      <c r="AM321" s="419"/>
      <c r="AN321" s="419"/>
      <c r="AO321" s="419"/>
      <c r="AP321" s="419"/>
      <c r="AQ321" s="419"/>
      <c r="AR321" s="419"/>
      <c r="AS321" s="419"/>
      <c r="AT321" s="419"/>
      <c r="AU321" s="419"/>
      <c r="AV321" s="419"/>
      <c r="AW321" s="419"/>
      <c r="AX321" s="419"/>
      <c r="AY321" s="419"/>
      <c r="AZ321" s="419"/>
      <c r="BA321" s="419"/>
      <c r="BB321" s="419"/>
      <c r="BC321" s="419"/>
      <c r="BD321" s="419"/>
      <c r="BE321" s="419"/>
      <c r="BF321" s="419"/>
      <c r="BG321" s="419"/>
      <c r="BH321" s="419"/>
      <c r="BI321" s="419"/>
      <c r="BJ321" s="419"/>
      <c r="BK321" s="419"/>
      <c r="BL321" s="419"/>
      <c r="BM321" s="419"/>
      <c r="BN321" s="419"/>
      <c r="BO321" s="419"/>
      <c r="BP321" s="419"/>
      <c r="BQ321" s="419"/>
      <c r="BR321" s="419"/>
      <c r="BS321" s="419"/>
      <c r="BT321" s="419"/>
      <c r="BU321" s="419"/>
      <c r="BV321" s="419"/>
      <c r="BW321" s="419"/>
      <c r="BX321" s="419"/>
      <c r="BY321" s="419"/>
      <c r="BZ321" s="419"/>
      <c r="CA321" s="419"/>
      <c r="CB321" s="419"/>
      <c r="CC321" s="419"/>
      <c r="CD321" s="419"/>
      <c r="CE321" s="419"/>
      <c r="CF321" s="419"/>
      <c r="CG321" s="419"/>
      <c r="CH321" s="419"/>
      <c r="CI321" s="419"/>
      <c r="CJ321" s="419"/>
      <c r="CK321" s="419"/>
      <c r="CL321" s="419"/>
      <c r="CM321" s="419"/>
      <c r="CN321" s="419"/>
      <c r="CO321" s="419"/>
      <c r="CP321" s="419"/>
      <c r="CQ321" s="419"/>
      <c r="CR321" s="419"/>
      <c r="CS321" s="419"/>
      <c r="CT321" s="419"/>
      <c r="CU321" s="419"/>
      <c r="CV321" s="419"/>
      <c r="CW321" s="419"/>
      <c r="CX321" s="419"/>
      <c r="CY321" s="419"/>
      <c r="CZ321" s="419"/>
      <c r="DA321" s="419"/>
      <c r="DB321" s="419"/>
      <c r="DC321" s="419"/>
      <c r="DD321" s="419"/>
      <c r="DE321" s="419"/>
      <c r="DF321" s="419"/>
      <c r="DG321" s="419"/>
      <c r="DH321" s="419"/>
      <c r="DI321" s="419"/>
      <c r="DJ321" s="419"/>
      <c r="DK321" s="419"/>
    </row>
    <row r="322" spans="1:115" ht="16.149999999999999" hidden="1">
      <c r="A322" s="423"/>
      <c r="B322" s="423"/>
      <c r="C322" s="418"/>
      <c r="D322" s="419"/>
      <c r="E322" s="419"/>
      <c r="F322" s="419"/>
      <c r="G322" s="419"/>
      <c r="H322" s="419"/>
      <c r="I322" s="419"/>
      <c r="J322" s="419"/>
      <c r="K322" s="419"/>
      <c r="L322" s="419"/>
      <c r="M322" s="419"/>
      <c r="N322" s="419"/>
      <c r="O322" s="419"/>
      <c r="P322" s="419"/>
      <c r="Q322" s="419"/>
      <c r="R322" s="419"/>
      <c r="S322" s="419"/>
      <c r="T322" s="419"/>
      <c r="U322" s="419"/>
      <c r="V322" s="419"/>
      <c r="W322" s="419"/>
      <c r="X322" s="419"/>
      <c r="Y322" s="419"/>
      <c r="Z322" s="419"/>
      <c r="AA322" s="419"/>
      <c r="AB322" s="419"/>
      <c r="AC322" s="419"/>
      <c r="AD322" s="419"/>
      <c r="AE322" s="419"/>
      <c r="AF322" s="419"/>
      <c r="AG322" s="419"/>
      <c r="AH322" s="419"/>
      <c r="AI322" s="419"/>
      <c r="AJ322" s="419"/>
      <c r="AK322" s="419"/>
      <c r="AL322" s="419"/>
      <c r="AM322" s="419"/>
      <c r="AN322" s="419"/>
      <c r="AO322" s="419"/>
      <c r="AP322" s="419"/>
      <c r="AQ322" s="419"/>
      <c r="AR322" s="419"/>
      <c r="AS322" s="419"/>
      <c r="AT322" s="419"/>
      <c r="AU322" s="419"/>
      <c r="AV322" s="419"/>
      <c r="AW322" s="419"/>
      <c r="AX322" s="419"/>
      <c r="AY322" s="419"/>
      <c r="AZ322" s="419"/>
      <c r="BA322" s="419"/>
      <c r="BB322" s="419"/>
      <c r="BC322" s="419"/>
      <c r="BD322" s="419"/>
      <c r="BE322" s="419"/>
      <c r="BF322" s="419"/>
      <c r="BG322" s="419"/>
      <c r="BH322" s="419"/>
      <c r="BI322" s="419"/>
      <c r="BJ322" s="419"/>
      <c r="BK322" s="419"/>
      <c r="BL322" s="419"/>
      <c r="BM322" s="419"/>
      <c r="BN322" s="419"/>
      <c r="BO322" s="419"/>
      <c r="BP322" s="419"/>
      <c r="BQ322" s="419"/>
      <c r="BR322" s="419"/>
      <c r="BS322" s="419"/>
      <c r="BT322" s="419"/>
      <c r="BU322" s="419"/>
      <c r="BV322" s="419"/>
      <c r="BW322" s="419"/>
      <c r="BX322" s="419"/>
      <c r="BY322" s="419"/>
      <c r="BZ322" s="419"/>
      <c r="CA322" s="419"/>
      <c r="CB322" s="419"/>
      <c r="CC322" s="419"/>
      <c r="CD322" s="419"/>
      <c r="CE322" s="419"/>
      <c r="CF322" s="419"/>
      <c r="CG322" s="419"/>
      <c r="CH322" s="419"/>
      <c r="CI322" s="419"/>
      <c r="CJ322" s="419"/>
      <c r="CK322" s="419"/>
      <c r="CL322" s="419"/>
      <c r="CM322" s="419"/>
      <c r="CN322" s="419"/>
      <c r="CO322" s="419"/>
      <c r="CP322" s="419"/>
      <c r="CQ322" s="419"/>
      <c r="CR322" s="419"/>
      <c r="CS322" s="419"/>
      <c r="CT322" s="419"/>
      <c r="CU322" s="419"/>
      <c r="CV322" s="419"/>
      <c r="CW322" s="419"/>
      <c r="CX322" s="419"/>
      <c r="CY322" s="419"/>
      <c r="CZ322" s="419"/>
      <c r="DA322" s="419"/>
      <c r="DB322" s="419"/>
      <c r="DC322" s="419"/>
      <c r="DD322" s="419"/>
      <c r="DE322" s="419"/>
      <c r="DF322" s="419"/>
      <c r="DG322" s="419"/>
      <c r="DH322" s="419"/>
      <c r="DI322" s="419"/>
      <c r="DJ322" s="419"/>
      <c r="DK322" s="419"/>
    </row>
    <row r="323" spans="1:115" ht="16.149999999999999" hidden="1">
      <c r="A323" s="423"/>
      <c r="B323" s="423"/>
      <c r="C323" s="418"/>
      <c r="D323" s="419"/>
      <c r="E323" s="419"/>
      <c r="F323" s="419"/>
      <c r="G323" s="419"/>
      <c r="H323" s="419"/>
      <c r="I323" s="419"/>
      <c r="J323" s="419"/>
      <c r="K323" s="419"/>
      <c r="L323" s="419"/>
      <c r="M323" s="419"/>
      <c r="N323" s="419"/>
      <c r="O323" s="419"/>
      <c r="P323" s="419"/>
      <c r="Q323" s="419"/>
      <c r="R323" s="419"/>
      <c r="S323" s="419"/>
      <c r="T323" s="419"/>
      <c r="U323" s="419"/>
      <c r="V323" s="419"/>
      <c r="W323" s="419"/>
      <c r="X323" s="419"/>
      <c r="Y323" s="419"/>
      <c r="Z323" s="419"/>
      <c r="AA323" s="419"/>
      <c r="AB323" s="419"/>
      <c r="AC323" s="419"/>
      <c r="AD323" s="419"/>
      <c r="AE323" s="419"/>
      <c r="AF323" s="419"/>
      <c r="AG323" s="419"/>
      <c r="AH323" s="419"/>
      <c r="AI323" s="419"/>
      <c r="AJ323" s="419"/>
      <c r="AK323" s="419"/>
      <c r="AL323" s="419"/>
      <c r="AM323" s="419"/>
      <c r="AN323" s="419"/>
      <c r="AO323" s="419"/>
      <c r="AP323" s="419"/>
      <c r="AQ323" s="419"/>
      <c r="AR323" s="419"/>
      <c r="AS323" s="419"/>
      <c r="AT323" s="419"/>
      <c r="AU323" s="419"/>
      <c r="AV323" s="419"/>
      <c r="AW323" s="419"/>
      <c r="AX323" s="419"/>
      <c r="AY323" s="419"/>
      <c r="AZ323" s="419"/>
      <c r="BA323" s="419"/>
      <c r="BB323" s="419"/>
      <c r="BC323" s="419"/>
      <c r="BD323" s="419"/>
      <c r="BE323" s="419"/>
      <c r="BF323" s="419"/>
      <c r="BG323" s="419"/>
      <c r="BH323" s="419"/>
      <c r="BI323" s="419"/>
      <c r="BJ323" s="419"/>
      <c r="BK323" s="419"/>
      <c r="BL323" s="419"/>
      <c r="BM323" s="419"/>
      <c r="BN323" s="419"/>
      <c r="BO323" s="419"/>
      <c r="BP323" s="419"/>
      <c r="BQ323" s="419"/>
      <c r="BR323" s="419"/>
      <c r="BS323" s="419"/>
      <c r="BT323" s="419"/>
      <c r="BU323" s="419"/>
      <c r="BV323" s="419"/>
      <c r="BW323" s="419"/>
      <c r="BX323" s="419"/>
      <c r="BY323" s="419"/>
      <c r="BZ323" s="419"/>
      <c r="CA323" s="419"/>
      <c r="CB323" s="419"/>
      <c r="CC323" s="419"/>
      <c r="CD323" s="419"/>
      <c r="CE323" s="419"/>
      <c r="CF323" s="419"/>
      <c r="CG323" s="419"/>
      <c r="CH323" s="419"/>
      <c r="CI323" s="419"/>
      <c r="CJ323" s="419"/>
      <c r="CK323" s="419"/>
      <c r="CL323" s="419"/>
      <c r="CM323" s="419"/>
      <c r="CN323" s="419"/>
      <c r="CO323" s="419"/>
      <c r="CP323" s="419"/>
      <c r="CQ323" s="419"/>
      <c r="CR323" s="419"/>
      <c r="CS323" s="419"/>
      <c r="CT323" s="419"/>
      <c r="CU323" s="419"/>
      <c r="CV323" s="419"/>
      <c r="CW323" s="419"/>
      <c r="CX323" s="419"/>
      <c r="CY323" s="419"/>
      <c r="CZ323" s="419"/>
      <c r="DA323" s="419"/>
      <c r="DB323" s="419"/>
      <c r="DC323" s="419"/>
      <c r="DD323" s="419"/>
      <c r="DE323" s="419"/>
      <c r="DF323" s="419"/>
      <c r="DG323" s="419"/>
      <c r="DH323" s="419"/>
      <c r="DI323" s="419"/>
      <c r="DJ323" s="419"/>
      <c r="DK323" s="419"/>
    </row>
    <row r="324" spans="1:115" ht="16.149999999999999" hidden="1">
      <c r="A324" s="423"/>
      <c r="B324" s="423"/>
      <c r="C324" s="418"/>
      <c r="D324" s="419"/>
      <c r="E324" s="419"/>
      <c r="F324" s="419"/>
      <c r="G324" s="419"/>
      <c r="H324" s="419"/>
      <c r="I324" s="419"/>
      <c r="J324" s="419"/>
      <c r="K324" s="419"/>
      <c r="L324" s="419"/>
      <c r="M324" s="419"/>
      <c r="N324" s="419"/>
      <c r="O324" s="419"/>
      <c r="P324" s="419"/>
      <c r="Q324" s="419"/>
      <c r="R324" s="419"/>
      <c r="S324" s="419"/>
      <c r="T324" s="419"/>
      <c r="U324" s="419"/>
      <c r="V324" s="419"/>
      <c r="W324" s="419"/>
      <c r="X324" s="419"/>
      <c r="Y324" s="419"/>
      <c r="Z324" s="419"/>
      <c r="AA324" s="419"/>
      <c r="AB324" s="419"/>
      <c r="AC324" s="419"/>
      <c r="AD324" s="419"/>
      <c r="AE324" s="419"/>
      <c r="AF324" s="419"/>
      <c r="AG324" s="419"/>
      <c r="AH324" s="419"/>
      <c r="AI324" s="419"/>
      <c r="AJ324" s="419"/>
      <c r="AK324" s="419"/>
      <c r="AL324" s="419"/>
      <c r="AM324" s="419"/>
      <c r="AN324" s="419"/>
      <c r="AO324" s="419"/>
      <c r="AP324" s="419"/>
      <c r="AQ324" s="419"/>
      <c r="AR324" s="419"/>
      <c r="AS324" s="419"/>
      <c r="AT324" s="419"/>
      <c r="AU324" s="419"/>
      <c r="AV324" s="419"/>
      <c r="AW324" s="419"/>
      <c r="AX324" s="419"/>
      <c r="AY324" s="419"/>
      <c r="AZ324" s="419"/>
      <c r="BA324" s="419"/>
      <c r="BB324" s="419"/>
      <c r="BC324" s="419"/>
      <c r="BD324" s="419"/>
      <c r="BE324" s="419"/>
      <c r="BF324" s="419"/>
      <c r="BG324" s="419"/>
      <c r="BH324" s="419"/>
      <c r="BI324" s="419"/>
      <c r="BJ324" s="419"/>
      <c r="BK324" s="419"/>
      <c r="BL324" s="419"/>
      <c r="BM324" s="419"/>
      <c r="BN324" s="419"/>
      <c r="BO324" s="419"/>
      <c r="BP324" s="419"/>
      <c r="BQ324" s="419"/>
      <c r="BR324" s="419"/>
      <c r="BS324" s="419"/>
      <c r="BT324" s="419"/>
      <c r="BU324" s="419"/>
      <c r="BV324" s="419"/>
      <c r="BW324" s="419"/>
      <c r="BX324" s="419"/>
      <c r="BY324" s="419"/>
      <c r="BZ324" s="419"/>
      <c r="CA324" s="419"/>
      <c r="CB324" s="419"/>
      <c r="CC324" s="419"/>
      <c r="CD324" s="419"/>
      <c r="CE324" s="419"/>
      <c r="CF324" s="419"/>
      <c r="CG324" s="419"/>
      <c r="CH324" s="419"/>
      <c r="CI324" s="419"/>
      <c r="CJ324" s="419"/>
      <c r="CK324" s="419"/>
      <c r="CL324" s="419"/>
      <c r="CM324" s="419"/>
      <c r="CN324" s="419"/>
      <c r="CO324" s="419"/>
      <c r="CP324" s="419"/>
      <c r="CQ324" s="419"/>
      <c r="CR324" s="419"/>
      <c r="CS324" s="419"/>
      <c r="CT324" s="419"/>
      <c r="CU324" s="419"/>
      <c r="CV324" s="419"/>
      <c r="CW324" s="419"/>
      <c r="CX324" s="419"/>
      <c r="CY324" s="419"/>
      <c r="CZ324" s="419"/>
      <c r="DA324" s="419"/>
      <c r="DB324" s="419"/>
      <c r="DC324" s="419"/>
      <c r="DD324" s="419"/>
      <c r="DE324" s="419"/>
      <c r="DF324" s="419"/>
      <c r="DG324" s="419"/>
      <c r="DH324" s="419"/>
      <c r="DI324" s="419"/>
      <c r="DJ324" s="419"/>
      <c r="DK324" s="419"/>
    </row>
    <row r="325" spans="1:115" ht="16.149999999999999" hidden="1">
      <c r="A325" s="423"/>
      <c r="B325" s="423"/>
      <c r="C325" s="418"/>
      <c r="D325" s="419"/>
      <c r="E325" s="419"/>
      <c r="F325" s="419"/>
      <c r="G325" s="419"/>
      <c r="H325" s="419"/>
      <c r="I325" s="419"/>
      <c r="J325" s="419"/>
      <c r="K325" s="419"/>
      <c r="L325" s="419"/>
      <c r="M325" s="419"/>
      <c r="N325" s="419"/>
      <c r="O325" s="419"/>
      <c r="P325" s="419"/>
      <c r="Q325" s="419"/>
      <c r="R325" s="419"/>
      <c r="S325" s="419"/>
      <c r="T325" s="419"/>
      <c r="U325" s="419"/>
      <c r="V325" s="419"/>
      <c r="W325" s="419"/>
      <c r="X325" s="419"/>
      <c r="Y325" s="419"/>
      <c r="Z325" s="419"/>
      <c r="AA325" s="419"/>
      <c r="AB325" s="419"/>
      <c r="AC325" s="419"/>
      <c r="AD325" s="419"/>
      <c r="AE325" s="419"/>
      <c r="AF325" s="419"/>
      <c r="AG325" s="419"/>
      <c r="AH325" s="419"/>
      <c r="AI325" s="419"/>
      <c r="AJ325" s="419"/>
      <c r="AK325" s="419"/>
      <c r="AL325" s="419"/>
      <c r="AM325" s="419"/>
      <c r="AN325" s="419"/>
      <c r="AO325" s="419"/>
      <c r="AP325" s="419"/>
      <c r="AQ325" s="419"/>
      <c r="AR325" s="419"/>
      <c r="AS325" s="419"/>
      <c r="AT325" s="419"/>
      <c r="AU325" s="419"/>
      <c r="AV325" s="419"/>
      <c r="AW325" s="419"/>
      <c r="AX325" s="419"/>
      <c r="AY325" s="419"/>
      <c r="AZ325" s="419"/>
      <c r="BA325" s="419"/>
      <c r="BB325" s="419"/>
      <c r="BC325" s="419"/>
      <c r="BD325" s="419"/>
      <c r="BE325" s="419"/>
      <c r="BF325" s="419"/>
      <c r="BG325" s="419"/>
      <c r="BH325" s="419"/>
      <c r="BI325" s="419"/>
      <c r="BJ325" s="419"/>
      <c r="BK325" s="419"/>
      <c r="BL325" s="419"/>
      <c r="BM325" s="419"/>
      <c r="BN325" s="419"/>
      <c r="BO325" s="419"/>
      <c r="BP325" s="419"/>
      <c r="BQ325" s="419"/>
      <c r="BR325" s="419"/>
      <c r="BS325" s="419"/>
      <c r="BT325" s="419"/>
      <c r="BU325" s="419"/>
      <c r="BV325" s="419"/>
      <c r="BW325" s="419"/>
      <c r="BX325" s="419"/>
      <c r="BY325" s="419"/>
      <c r="BZ325" s="419"/>
      <c r="CA325" s="419"/>
      <c r="CB325" s="419"/>
      <c r="CC325" s="419"/>
      <c r="CD325" s="419"/>
      <c r="CE325" s="419"/>
      <c r="CF325" s="419"/>
      <c r="CG325" s="419"/>
      <c r="CH325" s="419"/>
      <c r="CI325" s="419"/>
      <c r="CJ325" s="419"/>
      <c r="CK325" s="419"/>
      <c r="CL325" s="419"/>
      <c r="CM325" s="419"/>
      <c r="CN325" s="419"/>
      <c r="CO325" s="419"/>
      <c r="CP325" s="419"/>
      <c r="CQ325" s="419"/>
      <c r="CR325" s="419"/>
      <c r="CS325" s="419"/>
      <c r="CT325" s="419"/>
      <c r="CU325" s="419"/>
      <c r="CV325" s="419"/>
      <c r="CW325" s="419"/>
      <c r="CX325" s="419"/>
      <c r="CY325" s="419"/>
      <c r="CZ325" s="419"/>
      <c r="DA325" s="419"/>
      <c r="DB325" s="419"/>
      <c r="DC325" s="419"/>
      <c r="DD325" s="419"/>
      <c r="DE325" s="419"/>
      <c r="DF325" s="419"/>
      <c r="DG325" s="419"/>
      <c r="DH325" s="419"/>
      <c r="DI325" s="419"/>
      <c r="DJ325" s="419"/>
      <c r="DK325" s="419"/>
    </row>
    <row r="326" spans="1:115" ht="16.149999999999999" hidden="1">
      <c r="A326" s="423"/>
      <c r="B326" s="423"/>
      <c r="C326" s="418"/>
      <c r="D326" s="419"/>
      <c r="E326" s="419"/>
      <c r="F326" s="419"/>
      <c r="G326" s="419"/>
      <c r="H326" s="419"/>
      <c r="I326" s="419"/>
      <c r="J326" s="419"/>
      <c r="K326" s="419"/>
      <c r="L326" s="419"/>
      <c r="M326" s="419"/>
      <c r="N326" s="419"/>
      <c r="O326" s="419"/>
      <c r="P326" s="419"/>
      <c r="Q326" s="419"/>
      <c r="R326" s="419"/>
      <c r="S326" s="419"/>
      <c r="T326" s="419"/>
      <c r="U326" s="419"/>
      <c r="V326" s="419"/>
      <c r="W326" s="419"/>
      <c r="X326" s="419"/>
      <c r="Y326" s="419"/>
      <c r="Z326" s="419"/>
      <c r="AA326" s="419"/>
      <c r="AB326" s="419"/>
      <c r="AC326" s="419"/>
      <c r="AD326" s="419"/>
      <c r="AE326" s="419"/>
      <c r="AF326" s="419"/>
      <c r="AG326" s="419"/>
      <c r="AH326" s="419"/>
      <c r="AI326" s="419"/>
      <c r="AJ326" s="419"/>
      <c r="AK326" s="419"/>
      <c r="AL326" s="419"/>
      <c r="AM326" s="419"/>
      <c r="AN326" s="419"/>
      <c r="AO326" s="419"/>
      <c r="AP326" s="419"/>
      <c r="AQ326" s="419"/>
      <c r="AR326" s="419"/>
      <c r="AS326" s="419"/>
      <c r="AT326" s="419"/>
      <c r="AU326" s="419"/>
      <c r="AV326" s="419"/>
      <c r="AW326" s="419"/>
      <c r="AX326" s="419"/>
      <c r="AY326" s="419"/>
      <c r="AZ326" s="419"/>
      <c r="BA326" s="419"/>
      <c r="BB326" s="419"/>
      <c r="BC326" s="419"/>
      <c r="BD326" s="419"/>
      <c r="BE326" s="419"/>
      <c r="BF326" s="419"/>
      <c r="BG326" s="419"/>
      <c r="BH326" s="419"/>
      <c r="BI326" s="419"/>
      <c r="BJ326" s="419"/>
      <c r="BK326" s="419"/>
      <c r="BL326" s="419"/>
      <c r="BM326" s="419"/>
      <c r="BN326" s="419"/>
      <c r="BO326" s="419"/>
      <c r="BP326" s="419"/>
      <c r="BQ326" s="419"/>
      <c r="BR326" s="419"/>
      <c r="BS326" s="419"/>
      <c r="BT326" s="419"/>
      <c r="BU326" s="419"/>
      <c r="BV326" s="419"/>
      <c r="BW326" s="419"/>
      <c r="BX326" s="419"/>
      <c r="BY326" s="419"/>
      <c r="BZ326" s="419"/>
      <c r="CA326" s="419"/>
      <c r="CB326" s="419"/>
      <c r="CC326" s="419"/>
      <c r="CD326" s="419"/>
      <c r="CE326" s="419"/>
      <c r="CF326" s="419"/>
      <c r="CG326" s="419"/>
      <c r="CH326" s="419"/>
      <c r="CI326" s="419"/>
      <c r="CJ326" s="419"/>
      <c r="CK326" s="419"/>
      <c r="CL326" s="419"/>
      <c r="CM326" s="419"/>
      <c r="CN326" s="419"/>
      <c r="CO326" s="419"/>
      <c r="CP326" s="419"/>
      <c r="CQ326" s="419"/>
      <c r="CR326" s="419"/>
      <c r="CS326" s="419"/>
      <c r="CT326" s="419"/>
      <c r="CU326" s="419"/>
      <c r="CV326" s="419"/>
      <c r="CW326" s="419"/>
      <c r="CX326" s="419"/>
      <c r="CY326" s="419"/>
      <c r="CZ326" s="419"/>
      <c r="DA326" s="419"/>
      <c r="DB326" s="419"/>
      <c r="DC326" s="419"/>
      <c r="DD326" s="419"/>
      <c r="DE326" s="419"/>
      <c r="DF326" s="419"/>
      <c r="DG326" s="419"/>
      <c r="DH326" s="419"/>
      <c r="DI326" s="419"/>
      <c r="DJ326" s="419"/>
      <c r="DK326" s="419"/>
    </row>
    <row r="327" spans="1:115" ht="16.149999999999999" hidden="1">
      <c r="A327" s="423"/>
      <c r="B327" s="423"/>
      <c r="C327" s="418"/>
      <c r="D327" s="419"/>
      <c r="E327" s="419"/>
      <c r="F327" s="419"/>
      <c r="G327" s="419"/>
      <c r="H327" s="419"/>
      <c r="I327" s="419"/>
      <c r="J327" s="419"/>
      <c r="K327" s="419"/>
      <c r="L327" s="419"/>
      <c r="M327" s="419"/>
      <c r="N327" s="419"/>
      <c r="O327" s="419"/>
      <c r="P327" s="419"/>
      <c r="Q327" s="419"/>
      <c r="R327" s="419"/>
      <c r="S327" s="419"/>
      <c r="T327" s="419"/>
      <c r="U327" s="419"/>
      <c r="V327" s="419"/>
      <c r="W327" s="419"/>
      <c r="X327" s="419"/>
      <c r="Y327" s="419"/>
      <c r="Z327" s="419"/>
      <c r="AA327" s="419"/>
      <c r="AB327" s="419"/>
      <c r="AC327" s="419"/>
      <c r="AD327" s="419"/>
      <c r="AE327" s="419"/>
      <c r="AF327" s="419"/>
      <c r="AG327" s="419"/>
      <c r="AH327" s="419"/>
      <c r="AI327" s="419"/>
      <c r="AJ327" s="419"/>
      <c r="AK327" s="419"/>
      <c r="AL327" s="419"/>
      <c r="AM327" s="419"/>
      <c r="AN327" s="419"/>
      <c r="AO327" s="419"/>
      <c r="AP327" s="419"/>
      <c r="AQ327" s="419"/>
      <c r="AR327" s="419"/>
      <c r="AS327" s="419"/>
      <c r="AT327" s="419"/>
      <c r="AU327" s="419"/>
      <c r="AV327" s="419"/>
      <c r="AW327" s="419"/>
      <c r="AX327" s="419"/>
      <c r="AY327" s="419"/>
      <c r="AZ327" s="419"/>
      <c r="BA327" s="419"/>
      <c r="BB327" s="419"/>
      <c r="BC327" s="419"/>
      <c r="BD327" s="419"/>
      <c r="BE327" s="419"/>
      <c r="BF327" s="419"/>
      <c r="BG327" s="419"/>
      <c r="BH327" s="419"/>
      <c r="BI327" s="419"/>
      <c r="BJ327" s="419"/>
      <c r="BK327" s="419"/>
      <c r="BL327" s="419"/>
      <c r="BM327" s="419"/>
      <c r="BN327" s="419"/>
      <c r="BO327" s="419"/>
      <c r="BP327" s="419"/>
      <c r="BQ327" s="419"/>
      <c r="BR327" s="419"/>
      <c r="BS327" s="419"/>
      <c r="BT327" s="419"/>
      <c r="BU327" s="419"/>
      <c r="BV327" s="419"/>
      <c r="BW327" s="419"/>
      <c r="BX327" s="419"/>
      <c r="BY327" s="419"/>
      <c r="BZ327" s="419"/>
      <c r="CA327" s="419"/>
      <c r="CB327" s="419"/>
      <c r="CC327" s="419"/>
      <c r="CD327" s="419"/>
      <c r="CE327" s="419"/>
      <c r="CF327" s="419"/>
      <c r="CG327" s="419"/>
      <c r="CH327" s="419"/>
      <c r="CI327" s="419"/>
      <c r="CJ327" s="419"/>
      <c r="CK327" s="419"/>
      <c r="CL327" s="419"/>
      <c r="CM327" s="419"/>
      <c r="CN327" s="419"/>
      <c r="CO327" s="419"/>
      <c r="CP327" s="419"/>
      <c r="CQ327" s="419"/>
      <c r="CR327" s="419"/>
      <c r="CS327" s="419"/>
      <c r="CT327" s="419"/>
      <c r="CU327" s="419"/>
      <c r="CV327" s="419"/>
      <c r="CW327" s="419"/>
      <c r="CX327" s="419"/>
      <c r="CY327" s="419"/>
      <c r="CZ327" s="419"/>
      <c r="DA327" s="419"/>
      <c r="DB327" s="419"/>
      <c r="DC327" s="419"/>
      <c r="DD327" s="419"/>
      <c r="DE327" s="419"/>
      <c r="DF327" s="419"/>
      <c r="DG327" s="419"/>
      <c r="DH327" s="419"/>
      <c r="DI327" s="419"/>
      <c r="DJ327" s="419"/>
      <c r="DK327" s="419"/>
    </row>
    <row r="328" spans="1:115" ht="16.149999999999999" hidden="1">
      <c r="A328" s="423"/>
      <c r="B328" s="423"/>
      <c r="C328" s="418"/>
      <c r="D328" s="419"/>
      <c r="E328" s="419"/>
      <c r="F328" s="419"/>
      <c r="G328" s="419"/>
      <c r="H328" s="419"/>
      <c r="I328" s="419"/>
      <c r="J328" s="419"/>
      <c r="K328" s="419"/>
      <c r="L328" s="419"/>
      <c r="M328" s="419"/>
      <c r="N328" s="419"/>
      <c r="O328" s="419"/>
      <c r="P328" s="419"/>
      <c r="Q328" s="419"/>
      <c r="R328" s="419"/>
      <c r="S328" s="419"/>
      <c r="T328" s="419"/>
      <c r="U328" s="419"/>
      <c r="V328" s="419"/>
      <c r="W328" s="419"/>
      <c r="X328" s="419"/>
      <c r="Y328" s="419"/>
      <c r="Z328" s="419"/>
      <c r="AA328" s="419"/>
      <c r="AB328" s="419"/>
      <c r="AC328" s="419"/>
      <c r="AD328" s="419"/>
      <c r="AE328" s="419"/>
      <c r="AF328" s="419"/>
      <c r="AG328" s="419"/>
      <c r="AH328" s="419"/>
      <c r="AI328" s="419"/>
      <c r="AJ328" s="419"/>
      <c r="AK328" s="419"/>
      <c r="AL328" s="419"/>
      <c r="AM328" s="419"/>
      <c r="AN328" s="419"/>
      <c r="AO328" s="419"/>
      <c r="AP328" s="419"/>
      <c r="AQ328" s="419"/>
      <c r="AR328" s="419"/>
      <c r="AS328" s="419"/>
      <c r="AT328" s="419"/>
      <c r="AU328" s="419"/>
      <c r="AV328" s="419"/>
      <c r="AW328" s="419"/>
      <c r="AX328" s="419"/>
      <c r="AY328" s="419"/>
      <c r="AZ328" s="419"/>
      <c r="BA328" s="419"/>
      <c r="BB328" s="419"/>
      <c r="BC328" s="419"/>
      <c r="BD328" s="419"/>
      <c r="BE328" s="419"/>
      <c r="BF328" s="419"/>
      <c r="BG328" s="419"/>
      <c r="BH328" s="419"/>
      <c r="BI328" s="419"/>
      <c r="BJ328" s="419"/>
      <c r="BK328" s="419"/>
      <c r="BL328" s="419"/>
      <c r="BM328" s="419"/>
      <c r="BN328" s="419"/>
      <c r="BO328" s="419"/>
      <c r="BP328" s="419"/>
      <c r="BQ328" s="419"/>
      <c r="BR328" s="419"/>
      <c r="BS328" s="419"/>
      <c r="BT328" s="419"/>
      <c r="BU328" s="419"/>
      <c r="BV328" s="419"/>
      <c r="BW328" s="419"/>
      <c r="BX328" s="419"/>
      <c r="BY328" s="419"/>
      <c r="BZ328" s="419"/>
      <c r="CA328" s="419"/>
      <c r="CB328" s="419"/>
      <c r="CC328" s="419"/>
      <c r="CD328" s="419"/>
      <c r="CE328" s="419"/>
      <c r="CF328" s="419"/>
      <c r="CG328" s="419"/>
      <c r="CH328" s="419"/>
      <c r="CI328" s="419"/>
      <c r="CJ328" s="419"/>
      <c r="CK328" s="419"/>
      <c r="CL328" s="419"/>
      <c r="CM328" s="419"/>
      <c r="CN328" s="419"/>
      <c r="CO328" s="419"/>
      <c r="CP328" s="419"/>
      <c r="CQ328" s="419"/>
      <c r="CR328" s="419"/>
      <c r="CS328" s="419"/>
      <c r="CT328" s="419"/>
      <c r="CU328" s="419"/>
      <c r="CV328" s="419"/>
      <c r="CW328" s="419"/>
      <c r="CX328" s="419"/>
      <c r="CY328" s="419"/>
      <c r="CZ328" s="419"/>
      <c r="DA328" s="419"/>
      <c r="DB328" s="419"/>
      <c r="DC328" s="419"/>
      <c r="DD328" s="419"/>
      <c r="DE328" s="419"/>
      <c r="DF328" s="419"/>
      <c r="DG328" s="419"/>
      <c r="DH328" s="419"/>
      <c r="DI328" s="419"/>
      <c r="DJ328" s="419"/>
      <c r="DK328" s="419"/>
    </row>
    <row r="329" spans="1:115" ht="16.149999999999999" hidden="1">
      <c r="A329" s="423"/>
      <c r="B329" s="423"/>
      <c r="C329" s="418"/>
      <c r="D329" s="419"/>
      <c r="E329" s="419"/>
      <c r="F329" s="419"/>
      <c r="G329" s="419"/>
      <c r="H329" s="419"/>
      <c r="I329" s="419"/>
      <c r="J329" s="419"/>
      <c r="K329" s="419"/>
      <c r="L329" s="419"/>
      <c r="M329" s="419"/>
      <c r="N329" s="419"/>
      <c r="O329" s="419"/>
      <c r="P329" s="419"/>
      <c r="Q329" s="419"/>
      <c r="R329" s="419"/>
      <c r="S329" s="419"/>
      <c r="T329" s="419"/>
      <c r="U329" s="419"/>
      <c r="V329" s="419"/>
      <c r="W329" s="419"/>
      <c r="X329" s="419"/>
      <c r="Y329" s="419"/>
      <c r="Z329" s="419"/>
      <c r="AA329" s="419"/>
      <c r="AB329" s="419"/>
      <c r="AC329" s="419"/>
      <c r="AD329" s="419"/>
      <c r="AE329" s="419"/>
      <c r="AF329" s="419"/>
      <c r="AG329" s="419"/>
      <c r="AH329" s="419"/>
      <c r="AI329" s="419"/>
      <c r="AJ329" s="419"/>
      <c r="AK329" s="419"/>
      <c r="AL329" s="419"/>
      <c r="AM329" s="419"/>
      <c r="AN329" s="419"/>
      <c r="AO329" s="419"/>
      <c r="AP329" s="419"/>
      <c r="AQ329" s="419"/>
      <c r="AR329" s="419"/>
      <c r="AS329" s="419"/>
      <c r="AT329" s="419"/>
      <c r="AU329" s="419"/>
      <c r="AV329" s="419"/>
      <c r="AW329" s="419"/>
      <c r="AX329" s="419"/>
      <c r="AY329" s="419"/>
      <c r="AZ329" s="419"/>
      <c r="BA329" s="419"/>
      <c r="BB329" s="419"/>
      <c r="BC329" s="419"/>
      <c r="BD329" s="419"/>
      <c r="BE329" s="419"/>
      <c r="BF329" s="419"/>
      <c r="BG329" s="419"/>
      <c r="BH329" s="419"/>
      <c r="BI329" s="419"/>
      <c r="BJ329" s="419"/>
      <c r="BK329" s="419"/>
      <c r="BL329" s="419"/>
      <c r="BM329" s="419"/>
      <c r="BN329" s="419"/>
      <c r="BO329" s="419"/>
      <c r="BP329" s="419"/>
      <c r="BQ329" s="419"/>
      <c r="BR329" s="419"/>
      <c r="BS329" s="419"/>
      <c r="BT329" s="419"/>
      <c r="BU329" s="419"/>
      <c r="BV329" s="419"/>
      <c r="BW329" s="419"/>
      <c r="BX329" s="419"/>
      <c r="BY329" s="419"/>
      <c r="BZ329" s="419"/>
      <c r="CA329" s="419"/>
      <c r="CB329" s="419"/>
      <c r="CC329" s="419"/>
      <c r="CD329" s="419"/>
      <c r="CE329" s="419"/>
      <c r="CF329" s="419"/>
      <c r="CG329" s="419"/>
      <c r="CH329" s="419"/>
      <c r="CI329" s="419"/>
      <c r="CJ329" s="419"/>
      <c r="CK329" s="419"/>
      <c r="CL329" s="419"/>
      <c r="CM329" s="419"/>
      <c r="CN329" s="419"/>
      <c r="CO329" s="419"/>
      <c r="CP329" s="419"/>
      <c r="CQ329" s="419"/>
      <c r="CR329" s="419"/>
      <c r="CS329" s="419"/>
      <c r="CT329" s="419"/>
      <c r="CU329" s="419"/>
      <c r="CV329" s="419"/>
      <c r="CW329" s="419"/>
      <c r="CX329" s="419"/>
      <c r="CY329" s="419"/>
      <c r="CZ329" s="419"/>
      <c r="DA329" s="419"/>
      <c r="DB329" s="419"/>
      <c r="DC329" s="419"/>
      <c r="DD329" s="419"/>
      <c r="DE329" s="419"/>
      <c r="DF329" s="419"/>
      <c r="DG329" s="419"/>
      <c r="DH329" s="419"/>
      <c r="DI329" s="419"/>
      <c r="DJ329" s="419"/>
      <c r="DK329" s="419"/>
    </row>
    <row r="330" spans="1:115" ht="16.149999999999999" hidden="1">
      <c r="A330" s="423"/>
      <c r="B330" s="423"/>
      <c r="C330" s="418"/>
      <c r="D330" s="419"/>
      <c r="E330" s="419"/>
      <c r="F330" s="419"/>
      <c r="G330" s="419"/>
      <c r="H330" s="419"/>
      <c r="I330" s="419"/>
      <c r="J330" s="419"/>
      <c r="K330" s="419"/>
      <c r="L330" s="419"/>
      <c r="M330" s="419"/>
      <c r="N330" s="419"/>
      <c r="O330" s="419"/>
      <c r="P330" s="419"/>
      <c r="Q330" s="419"/>
      <c r="R330" s="419"/>
      <c r="S330" s="419"/>
      <c r="T330" s="419"/>
      <c r="U330" s="419"/>
      <c r="V330" s="419"/>
      <c r="W330" s="419"/>
      <c r="X330" s="419"/>
      <c r="Y330" s="419"/>
      <c r="Z330" s="419"/>
      <c r="AA330" s="419"/>
      <c r="AB330" s="419"/>
      <c r="AC330" s="419"/>
      <c r="AD330" s="419"/>
      <c r="AE330" s="419"/>
      <c r="AF330" s="419"/>
      <c r="AG330" s="419"/>
      <c r="AH330" s="419"/>
      <c r="AI330" s="419"/>
      <c r="AJ330" s="419"/>
      <c r="AK330" s="419"/>
      <c r="AL330" s="419"/>
      <c r="AM330" s="419"/>
      <c r="AN330" s="419"/>
      <c r="AO330" s="419"/>
      <c r="AP330" s="419"/>
      <c r="AQ330" s="419"/>
      <c r="AR330" s="419"/>
      <c r="AS330" s="419"/>
      <c r="AT330" s="419"/>
      <c r="AU330" s="419"/>
      <c r="AV330" s="419"/>
      <c r="AW330" s="419"/>
      <c r="AX330" s="419"/>
      <c r="AY330" s="419"/>
      <c r="AZ330" s="419"/>
      <c r="BA330" s="419"/>
      <c r="BB330" s="419"/>
      <c r="BC330" s="419"/>
      <c r="BD330" s="419"/>
      <c r="BE330" s="419"/>
      <c r="BF330" s="419"/>
      <c r="BG330" s="419"/>
      <c r="BH330" s="419"/>
      <c r="BI330" s="419"/>
      <c r="BJ330" s="419"/>
      <c r="BK330" s="419"/>
      <c r="BL330" s="419"/>
      <c r="BM330" s="419"/>
      <c r="BN330" s="419"/>
      <c r="BO330" s="419"/>
      <c r="BP330" s="419"/>
      <c r="BQ330" s="419"/>
      <c r="BR330" s="419"/>
      <c r="BS330" s="419"/>
      <c r="BT330" s="419"/>
      <c r="BU330" s="419"/>
      <c r="BV330" s="419"/>
      <c r="BW330" s="419"/>
      <c r="BX330" s="419"/>
      <c r="BY330" s="419"/>
      <c r="BZ330" s="419"/>
      <c r="CA330" s="419"/>
      <c r="CB330" s="419"/>
      <c r="CC330" s="419"/>
      <c r="CD330" s="419"/>
      <c r="CE330" s="419"/>
      <c r="CF330" s="419"/>
      <c r="CG330" s="419"/>
      <c r="CH330" s="419"/>
      <c r="CI330" s="419"/>
      <c r="CJ330" s="419"/>
      <c r="CK330" s="419"/>
      <c r="CL330" s="419"/>
      <c r="CM330" s="419"/>
      <c r="CN330" s="419"/>
      <c r="CO330" s="419"/>
      <c r="CP330" s="419"/>
      <c r="CQ330" s="419"/>
      <c r="CR330" s="419"/>
      <c r="CS330" s="419"/>
      <c r="CT330" s="419"/>
      <c r="CU330" s="419"/>
      <c r="CV330" s="419"/>
      <c r="CW330" s="419"/>
      <c r="CX330" s="419"/>
      <c r="CY330" s="419"/>
      <c r="CZ330" s="419"/>
      <c r="DA330" s="419"/>
      <c r="DB330" s="419"/>
      <c r="DC330" s="419"/>
      <c r="DD330" s="419"/>
      <c r="DE330" s="419"/>
      <c r="DF330" s="419"/>
      <c r="DG330" s="419"/>
      <c r="DH330" s="419"/>
      <c r="DI330" s="419"/>
      <c r="DJ330" s="419"/>
      <c r="DK330" s="419"/>
    </row>
    <row r="331" spans="1:115" ht="16.149999999999999" hidden="1">
      <c r="A331" s="423"/>
      <c r="B331" s="423"/>
      <c r="C331" s="418"/>
      <c r="D331" s="419"/>
      <c r="E331" s="419"/>
      <c r="F331" s="419"/>
      <c r="G331" s="419"/>
      <c r="H331" s="419"/>
      <c r="I331" s="419"/>
      <c r="J331" s="419"/>
      <c r="K331" s="419"/>
      <c r="L331" s="419"/>
      <c r="M331" s="419"/>
      <c r="N331" s="419"/>
      <c r="O331" s="419"/>
      <c r="P331" s="419"/>
      <c r="Q331" s="419"/>
      <c r="R331" s="419"/>
      <c r="S331" s="419"/>
      <c r="T331" s="419"/>
      <c r="U331" s="419"/>
      <c r="V331" s="419"/>
      <c r="W331" s="419"/>
      <c r="X331" s="419"/>
      <c r="Y331" s="419"/>
      <c r="Z331" s="419"/>
      <c r="AA331" s="419"/>
      <c r="AB331" s="419"/>
      <c r="AC331" s="419"/>
      <c r="AD331" s="419"/>
      <c r="AE331" s="419"/>
      <c r="AF331" s="419"/>
      <c r="AG331" s="419"/>
      <c r="AH331" s="419"/>
      <c r="AI331" s="419"/>
      <c r="AJ331" s="419"/>
      <c r="AK331" s="419"/>
      <c r="AL331" s="419"/>
      <c r="AM331" s="419"/>
      <c r="AN331" s="419"/>
      <c r="AO331" s="419"/>
      <c r="AP331" s="419"/>
      <c r="AQ331" s="419"/>
      <c r="AR331" s="419"/>
      <c r="AS331" s="419"/>
      <c r="AT331" s="419"/>
      <c r="AU331" s="419"/>
      <c r="AV331" s="419"/>
      <c r="AW331" s="419"/>
      <c r="AX331" s="419"/>
      <c r="AY331" s="419"/>
      <c r="AZ331" s="419"/>
      <c r="BA331" s="419"/>
      <c r="BB331" s="419"/>
      <c r="BC331" s="419"/>
      <c r="BD331" s="419"/>
      <c r="BE331" s="419"/>
      <c r="BF331" s="419"/>
      <c r="BG331" s="419"/>
      <c r="BH331" s="419"/>
      <c r="BI331" s="419"/>
      <c r="BJ331" s="419"/>
      <c r="BK331" s="419"/>
      <c r="BL331" s="419"/>
      <c r="BM331" s="419"/>
      <c r="BN331" s="419"/>
      <c r="BO331" s="419"/>
      <c r="BP331" s="419"/>
      <c r="BQ331" s="419"/>
      <c r="BR331" s="419"/>
      <c r="BS331" s="419"/>
      <c r="BT331" s="419"/>
      <c r="BU331" s="419"/>
      <c r="BV331" s="419"/>
      <c r="BW331" s="419"/>
      <c r="BX331" s="419"/>
      <c r="BY331" s="419"/>
      <c r="BZ331" s="419"/>
      <c r="CA331" s="419"/>
      <c r="CB331" s="419"/>
      <c r="CC331" s="419"/>
      <c r="CD331" s="419"/>
      <c r="CE331" s="419"/>
      <c r="CF331" s="419"/>
      <c r="CG331" s="419"/>
      <c r="CH331" s="419"/>
      <c r="CI331" s="419"/>
      <c r="CJ331" s="419"/>
      <c r="CK331" s="419"/>
      <c r="CL331" s="419"/>
      <c r="CM331" s="419"/>
      <c r="CN331" s="419"/>
      <c r="CO331" s="419"/>
      <c r="CP331" s="419"/>
      <c r="CQ331" s="419"/>
      <c r="CR331" s="419"/>
      <c r="CS331" s="419"/>
      <c r="CT331" s="419"/>
      <c r="CU331" s="419"/>
      <c r="CV331" s="419"/>
      <c r="CW331" s="419"/>
      <c r="CX331" s="419"/>
      <c r="CY331" s="419"/>
      <c r="CZ331" s="419"/>
      <c r="DA331" s="419"/>
      <c r="DB331" s="419"/>
      <c r="DC331" s="419"/>
      <c r="DD331" s="419"/>
      <c r="DE331" s="419"/>
      <c r="DF331" s="419"/>
      <c r="DG331" s="419"/>
      <c r="DH331" s="419"/>
      <c r="DI331" s="419"/>
      <c r="DJ331" s="419"/>
      <c r="DK331" s="419"/>
    </row>
    <row r="332" spans="1:115" ht="16.149999999999999" hidden="1">
      <c r="A332" s="423"/>
      <c r="B332" s="423"/>
      <c r="C332" s="418"/>
      <c r="D332" s="419"/>
      <c r="E332" s="419"/>
      <c r="F332" s="419"/>
      <c r="G332" s="419"/>
      <c r="H332" s="419"/>
      <c r="I332" s="419"/>
      <c r="J332" s="419"/>
      <c r="K332" s="419"/>
      <c r="L332" s="419"/>
      <c r="M332" s="419"/>
      <c r="N332" s="419"/>
      <c r="O332" s="419"/>
      <c r="P332" s="419"/>
      <c r="Q332" s="419"/>
      <c r="R332" s="419"/>
      <c r="S332" s="419"/>
      <c r="T332" s="419"/>
      <c r="U332" s="419"/>
      <c r="V332" s="419"/>
      <c r="W332" s="419"/>
      <c r="X332" s="419"/>
      <c r="Y332" s="419"/>
      <c r="Z332" s="419"/>
      <c r="AA332" s="419"/>
      <c r="AB332" s="419"/>
      <c r="AC332" s="419"/>
      <c r="AD332" s="419"/>
      <c r="AE332" s="419"/>
      <c r="AF332" s="419"/>
      <c r="AG332" s="419"/>
      <c r="AH332" s="419"/>
      <c r="AI332" s="419"/>
      <c r="AJ332" s="419"/>
      <c r="AK332" s="419"/>
      <c r="AL332" s="419"/>
      <c r="AM332" s="419"/>
      <c r="AN332" s="419"/>
      <c r="AO332" s="419"/>
      <c r="AP332" s="419"/>
      <c r="AQ332" s="419"/>
      <c r="AR332" s="419"/>
      <c r="AS332" s="419"/>
      <c r="AT332" s="419"/>
      <c r="AU332" s="419"/>
      <c r="AV332" s="419"/>
      <c r="AW332" s="419"/>
      <c r="AX332" s="419"/>
      <c r="AY332" s="419"/>
      <c r="AZ332" s="419"/>
      <c r="BA332" s="419"/>
      <c r="BB332" s="419"/>
      <c r="BC332" s="419"/>
      <c r="BD332" s="419"/>
      <c r="BE332" s="419"/>
      <c r="BF332" s="419"/>
      <c r="BG332" s="419"/>
      <c r="BH332" s="419"/>
      <c r="BI332" s="419"/>
      <c r="BJ332" s="419"/>
      <c r="BK332" s="419"/>
      <c r="BL332" s="419"/>
      <c r="BM332" s="419"/>
      <c r="BN332" s="419"/>
      <c r="BO332" s="419"/>
      <c r="BP332" s="419"/>
      <c r="BQ332" s="419"/>
      <c r="BR332" s="419"/>
      <c r="BS332" s="419"/>
      <c r="BT332" s="419"/>
      <c r="BU332" s="419"/>
      <c r="BV332" s="419"/>
      <c r="BW332" s="419"/>
      <c r="BX332" s="419"/>
      <c r="BY332" s="419"/>
      <c r="BZ332" s="419"/>
      <c r="CA332" s="419"/>
      <c r="CB332" s="419"/>
      <c r="CC332" s="419"/>
      <c r="CD332" s="419"/>
      <c r="CE332" s="419"/>
      <c r="CF332" s="419"/>
      <c r="CG332" s="419"/>
      <c r="CH332" s="419"/>
      <c r="CI332" s="419"/>
      <c r="CJ332" s="419"/>
      <c r="CK332" s="419"/>
      <c r="CL332" s="419"/>
      <c r="CM332" s="419"/>
      <c r="CN332" s="419"/>
      <c r="CO332" s="419"/>
      <c r="CP332" s="419"/>
      <c r="CQ332" s="419"/>
      <c r="CR332" s="419"/>
      <c r="CS332" s="419"/>
      <c r="CT332" s="419"/>
      <c r="CU332" s="419"/>
      <c r="CV332" s="419"/>
      <c r="CW332" s="419"/>
      <c r="CX332" s="419"/>
      <c r="CY332" s="419"/>
      <c r="CZ332" s="419"/>
      <c r="DA332" s="419"/>
      <c r="DB332" s="419"/>
      <c r="DC332" s="419"/>
      <c r="DD332" s="419"/>
      <c r="DE332" s="419"/>
      <c r="DF332" s="419"/>
      <c r="DG332" s="419"/>
      <c r="DH332" s="419"/>
      <c r="DI332" s="419"/>
      <c r="DJ332" s="419"/>
      <c r="DK332" s="419"/>
    </row>
    <row r="333" spans="1:115" ht="16.149999999999999" hidden="1">
      <c r="A333" s="423"/>
      <c r="B333" s="423"/>
      <c r="C333" s="418"/>
      <c r="D333" s="419"/>
      <c r="E333" s="419"/>
      <c r="F333" s="419"/>
      <c r="G333" s="419"/>
      <c r="H333" s="419"/>
      <c r="I333" s="419"/>
      <c r="J333" s="419"/>
      <c r="K333" s="419"/>
      <c r="L333" s="419"/>
      <c r="M333" s="419"/>
      <c r="N333" s="419"/>
      <c r="O333" s="419"/>
      <c r="P333" s="419"/>
      <c r="Q333" s="419"/>
      <c r="R333" s="419"/>
      <c r="S333" s="419"/>
      <c r="T333" s="419"/>
      <c r="U333" s="419"/>
      <c r="V333" s="419"/>
      <c r="W333" s="419"/>
      <c r="X333" s="419"/>
      <c r="Y333" s="419"/>
      <c r="Z333" s="419"/>
      <c r="AA333" s="419"/>
      <c r="AB333" s="419"/>
      <c r="AC333" s="419"/>
      <c r="AD333" s="419"/>
      <c r="AE333" s="419"/>
      <c r="AF333" s="419"/>
      <c r="AG333" s="419"/>
      <c r="AH333" s="419"/>
      <c r="AI333" s="419"/>
      <c r="AJ333" s="419"/>
      <c r="AK333" s="419"/>
      <c r="AL333" s="419"/>
      <c r="AM333" s="419"/>
      <c r="AN333" s="419"/>
      <c r="AO333" s="419"/>
      <c r="AP333" s="419"/>
      <c r="AQ333" s="419"/>
      <c r="AR333" s="419"/>
      <c r="AS333" s="419"/>
      <c r="AT333" s="419"/>
      <c r="AU333" s="419"/>
      <c r="AV333" s="419"/>
      <c r="AW333" s="419"/>
      <c r="AX333" s="419"/>
      <c r="AY333" s="419"/>
      <c r="AZ333" s="419"/>
      <c r="BA333" s="419"/>
      <c r="BB333" s="419"/>
      <c r="BC333" s="419"/>
      <c r="BD333" s="419"/>
      <c r="BE333" s="419"/>
      <c r="BF333" s="419"/>
      <c r="BG333" s="419"/>
      <c r="BH333" s="419"/>
      <c r="BI333" s="419"/>
      <c r="BJ333" s="419"/>
      <c r="BK333" s="419"/>
      <c r="BL333" s="419"/>
      <c r="BM333" s="419"/>
      <c r="BN333" s="419"/>
      <c r="BO333" s="419"/>
      <c r="BP333" s="419"/>
      <c r="BQ333" s="419"/>
      <c r="BR333" s="419"/>
      <c r="BS333" s="419"/>
      <c r="BT333" s="419"/>
      <c r="BU333" s="419"/>
      <c r="BV333" s="419"/>
      <c r="BW333" s="419"/>
      <c r="BX333" s="419"/>
      <c r="BY333" s="419"/>
      <c r="BZ333" s="419"/>
      <c r="CA333" s="419"/>
      <c r="CB333" s="419"/>
      <c r="CC333" s="419"/>
      <c r="CD333" s="419"/>
      <c r="CE333" s="419"/>
      <c r="CF333" s="419"/>
      <c r="CG333" s="419"/>
      <c r="CH333" s="419"/>
      <c r="CI333" s="419"/>
      <c r="CJ333" s="419"/>
      <c r="CK333" s="419"/>
      <c r="CL333" s="419"/>
      <c r="CM333" s="419"/>
      <c r="CN333" s="419"/>
      <c r="CO333" s="419"/>
      <c r="CP333" s="419"/>
      <c r="CQ333" s="419"/>
      <c r="CR333" s="419"/>
      <c r="CS333" s="419"/>
      <c r="CT333" s="419"/>
      <c r="CU333" s="419"/>
      <c r="CV333" s="419"/>
      <c r="CW333" s="419"/>
      <c r="CX333" s="419"/>
      <c r="CY333" s="419"/>
      <c r="CZ333" s="419"/>
      <c r="DA333" s="419"/>
      <c r="DB333" s="419"/>
      <c r="DC333" s="419"/>
      <c r="DD333" s="419"/>
      <c r="DE333" s="419"/>
      <c r="DF333" s="419"/>
      <c r="DG333" s="419"/>
      <c r="DH333" s="419"/>
      <c r="DI333" s="419"/>
      <c r="DJ333" s="419"/>
      <c r="DK333" s="419"/>
    </row>
    <row r="334" spans="1:115" ht="16.149999999999999" hidden="1">
      <c r="A334" s="423"/>
      <c r="B334" s="423"/>
      <c r="C334" s="418"/>
      <c r="D334" s="419"/>
      <c r="E334" s="419"/>
      <c r="F334" s="419"/>
      <c r="G334" s="419"/>
      <c r="H334" s="419"/>
      <c r="I334" s="419"/>
      <c r="J334" s="419"/>
      <c r="K334" s="419"/>
      <c r="L334" s="419"/>
      <c r="M334" s="419"/>
      <c r="N334" s="419"/>
      <c r="O334" s="419"/>
      <c r="P334" s="419"/>
      <c r="Q334" s="419"/>
      <c r="R334" s="419"/>
      <c r="S334" s="419"/>
      <c r="T334" s="419"/>
      <c r="U334" s="419"/>
      <c r="V334" s="419"/>
      <c r="W334" s="419"/>
      <c r="X334" s="419"/>
      <c r="Y334" s="419"/>
      <c r="Z334" s="419"/>
      <c r="AA334" s="419"/>
      <c r="AB334" s="419"/>
      <c r="AC334" s="419"/>
      <c r="AD334" s="419"/>
      <c r="AE334" s="419"/>
      <c r="AF334" s="419"/>
      <c r="AG334" s="419"/>
      <c r="AH334" s="419"/>
      <c r="AI334" s="419"/>
      <c r="AJ334" s="419"/>
      <c r="AK334" s="419"/>
      <c r="AL334" s="419"/>
      <c r="AM334" s="419"/>
      <c r="AN334" s="419"/>
      <c r="AO334" s="419"/>
      <c r="AP334" s="419"/>
      <c r="AQ334" s="419"/>
      <c r="AR334" s="419"/>
      <c r="AS334" s="419"/>
      <c r="AT334" s="419"/>
      <c r="AU334" s="419"/>
      <c r="AV334" s="419"/>
      <c r="AW334" s="419"/>
      <c r="AX334" s="419"/>
      <c r="AY334" s="419"/>
      <c r="AZ334" s="419"/>
      <c r="BA334" s="419"/>
      <c r="BB334" s="419"/>
      <c r="BC334" s="419"/>
      <c r="BD334" s="419"/>
      <c r="BE334" s="419"/>
      <c r="BF334" s="419"/>
      <c r="BG334" s="419"/>
      <c r="BH334" s="419"/>
      <c r="BI334" s="419"/>
      <c r="BJ334" s="419"/>
      <c r="BK334" s="419"/>
      <c r="BL334" s="419"/>
      <c r="BM334" s="419"/>
      <c r="BN334" s="419"/>
      <c r="BO334" s="419"/>
      <c r="BP334" s="419"/>
      <c r="BQ334" s="419"/>
      <c r="BR334" s="419"/>
      <c r="BS334" s="419"/>
      <c r="BT334" s="419"/>
      <c r="BU334" s="419"/>
      <c r="BV334" s="419"/>
      <c r="BW334" s="419"/>
      <c r="BX334" s="419"/>
      <c r="BY334" s="419"/>
      <c r="BZ334" s="419"/>
      <c r="CA334" s="419"/>
      <c r="CB334" s="419"/>
      <c r="CC334" s="419"/>
      <c r="CD334" s="419"/>
      <c r="CE334" s="419"/>
      <c r="CF334" s="419"/>
      <c r="CG334" s="419"/>
      <c r="CH334" s="419"/>
      <c r="CI334" s="419"/>
      <c r="CJ334" s="419"/>
      <c r="CK334" s="419"/>
      <c r="CL334" s="419"/>
      <c r="CM334" s="419"/>
      <c r="CN334" s="419"/>
      <c r="CO334" s="419"/>
      <c r="CP334" s="419"/>
      <c r="CQ334" s="419"/>
      <c r="CR334" s="419"/>
      <c r="CS334" s="419"/>
      <c r="CT334" s="419"/>
      <c r="CU334" s="419"/>
      <c r="CV334" s="419"/>
      <c r="CW334" s="419"/>
      <c r="CX334" s="419"/>
      <c r="CY334" s="419"/>
      <c r="CZ334" s="419"/>
      <c r="DA334" s="419"/>
      <c r="DB334" s="419"/>
      <c r="DC334" s="419"/>
      <c r="DD334" s="419"/>
      <c r="DE334" s="419"/>
      <c r="DF334" s="419"/>
      <c r="DG334" s="419"/>
      <c r="DH334" s="419"/>
      <c r="DI334" s="419"/>
      <c r="DJ334" s="419"/>
      <c r="DK334" s="419"/>
    </row>
    <row r="335" spans="1:115" ht="16.149999999999999" hidden="1">
      <c r="A335" s="423"/>
      <c r="B335" s="423"/>
      <c r="C335" s="418"/>
      <c r="D335" s="419"/>
      <c r="E335" s="419"/>
      <c r="F335" s="419"/>
      <c r="G335" s="419"/>
      <c r="H335" s="419"/>
      <c r="I335" s="419"/>
      <c r="J335" s="419"/>
      <c r="K335" s="419"/>
      <c r="L335" s="419"/>
      <c r="M335" s="419"/>
      <c r="N335" s="419"/>
      <c r="O335" s="419"/>
      <c r="P335" s="419"/>
      <c r="Q335" s="419"/>
      <c r="R335" s="419"/>
      <c r="S335" s="419"/>
      <c r="T335" s="419"/>
      <c r="U335" s="419"/>
      <c r="V335" s="419"/>
      <c r="W335" s="419"/>
      <c r="X335" s="419"/>
      <c r="Y335" s="419"/>
      <c r="Z335" s="419"/>
      <c r="AA335" s="419"/>
      <c r="AB335" s="419"/>
      <c r="AC335" s="419"/>
      <c r="AD335" s="419"/>
      <c r="AE335" s="419"/>
      <c r="AF335" s="419"/>
      <c r="AG335" s="419"/>
      <c r="AH335" s="419"/>
      <c r="AI335" s="419"/>
      <c r="AJ335" s="419"/>
      <c r="AK335" s="419"/>
      <c r="AL335" s="419"/>
      <c r="AM335" s="419"/>
      <c r="AN335" s="419"/>
      <c r="AO335" s="419"/>
      <c r="AP335" s="419"/>
      <c r="AQ335" s="419"/>
      <c r="AR335" s="419"/>
      <c r="AS335" s="419"/>
      <c r="AT335" s="419"/>
      <c r="AU335" s="419"/>
      <c r="AV335" s="419"/>
      <c r="AW335" s="419"/>
      <c r="AX335" s="419"/>
      <c r="AY335" s="419"/>
      <c r="AZ335" s="419"/>
      <c r="BA335" s="419"/>
      <c r="BB335" s="419"/>
      <c r="BC335" s="419"/>
      <c r="BD335" s="419"/>
      <c r="BE335" s="419"/>
      <c r="BF335" s="419"/>
      <c r="BG335" s="419"/>
      <c r="BH335" s="419"/>
      <c r="BI335" s="419"/>
      <c r="BJ335" s="419"/>
      <c r="BK335" s="419"/>
      <c r="BL335" s="419"/>
      <c r="BM335" s="419"/>
      <c r="BN335" s="419"/>
      <c r="BO335" s="419"/>
      <c r="BP335" s="419"/>
      <c r="BQ335" s="419"/>
      <c r="BR335" s="419"/>
      <c r="BS335" s="419"/>
      <c r="BT335" s="419"/>
      <c r="BU335" s="419"/>
      <c r="BV335" s="419"/>
      <c r="BW335" s="419"/>
      <c r="BX335" s="419"/>
      <c r="BY335" s="419"/>
      <c r="BZ335" s="419"/>
      <c r="CA335" s="419"/>
      <c r="CB335" s="419"/>
      <c r="CC335" s="419"/>
      <c r="CD335" s="419"/>
      <c r="CE335" s="419"/>
      <c r="CF335" s="419"/>
      <c r="CG335" s="419"/>
      <c r="CH335" s="419"/>
      <c r="CI335" s="419"/>
      <c r="CJ335" s="419"/>
      <c r="CK335" s="419"/>
      <c r="CL335" s="419"/>
      <c r="CM335" s="419"/>
      <c r="CN335" s="419"/>
      <c r="CO335" s="419"/>
      <c r="CP335" s="419"/>
      <c r="CQ335" s="419"/>
      <c r="CR335" s="419"/>
      <c r="CS335" s="419"/>
      <c r="CT335" s="419"/>
      <c r="CU335" s="419"/>
      <c r="CV335" s="419"/>
      <c r="CW335" s="419"/>
      <c r="CX335" s="419"/>
      <c r="CY335" s="419"/>
      <c r="CZ335" s="419"/>
      <c r="DA335" s="419"/>
      <c r="DB335" s="419"/>
      <c r="DC335" s="419"/>
      <c r="DD335" s="419"/>
      <c r="DE335" s="419"/>
      <c r="DF335" s="419"/>
      <c r="DG335" s="419"/>
      <c r="DH335" s="419"/>
      <c r="DI335" s="419"/>
      <c r="DJ335" s="419"/>
      <c r="DK335" s="419"/>
    </row>
    <row r="336" spans="1:115" ht="16.149999999999999" hidden="1">
      <c r="A336" s="423"/>
      <c r="B336" s="423"/>
      <c r="C336" s="418"/>
      <c r="D336" s="419"/>
      <c r="E336" s="419"/>
      <c r="F336" s="419"/>
      <c r="G336" s="419"/>
      <c r="H336" s="419"/>
      <c r="I336" s="419"/>
      <c r="J336" s="419"/>
      <c r="K336" s="419"/>
      <c r="L336" s="419"/>
      <c r="M336" s="419"/>
      <c r="N336" s="419"/>
      <c r="O336" s="419"/>
      <c r="P336" s="419"/>
      <c r="Q336" s="419"/>
      <c r="R336" s="419"/>
      <c r="S336" s="419"/>
      <c r="T336" s="419"/>
      <c r="U336" s="419"/>
      <c r="V336" s="419"/>
      <c r="W336" s="419"/>
      <c r="X336" s="419"/>
      <c r="Y336" s="419"/>
      <c r="Z336" s="419"/>
      <c r="AA336" s="419"/>
      <c r="AB336" s="419"/>
      <c r="AC336" s="419"/>
      <c r="AD336" s="419"/>
      <c r="AE336" s="419"/>
      <c r="AF336" s="419"/>
      <c r="AG336" s="419"/>
      <c r="AH336" s="419"/>
      <c r="AI336" s="419"/>
      <c r="AJ336" s="419"/>
      <c r="AK336" s="419"/>
      <c r="AL336" s="419"/>
      <c r="AM336" s="419"/>
      <c r="AN336" s="419"/>
      <c r="AO336" s="419"/>
      <c r="AP336" s="419"/>
      <c r="AQ336" s="419"/>
      <c r="AR336" s="419"/>
      <c r="AS336" s="419"/>
      <c r="AT336" s="419"/>
      <c r="AU336" s="419"/>
      <c r="AV336" s="419"/>
      <c r="AW336" s="419"/>
      <c r="AX336" s="419"/>
      <c r="AY336" s="419"/>
      <c r="AZ336" s="419"/>
      <c r="BA336" s="419"/>
      <c r="BB336" s="419"/>
      <c r="BC336" s="419"/>
      <c r="BD336" s="419"/>
      <c r="BE336" s="419"/>
      <c r="BF336" s="419"/>
      <c r="BG336" s="419"/>
      <c r="BH336" s="419"/>
      <c r="BI336" s="419"/>
      <c r="BJ336" s="419"/>
      <c r="BK336" s="419"/>
      <c r="BL336" s="419"/>
      <c r="BM336" s="419"/>
      <c r="BN336" s="419"/>
      <c r="BO336" s="419"/>
      <c r="BP336" s="419"/>
      <c r="BQ336" s="419"/>
      <c r="BR336" s="419"/>
      <c r="BS336" s="419"/>
      <c r="BT336" s="419"/>
      <c r="BU336" s="419"/>
      <c r="BV336" s="419"/>
      <c r="BW336" s="419"/>
      <c r="BX336" s="419"/>
      <c r="BY336" s="419"/>
      <c r="BZ336" s="419"/>
      <c r="CA336" s="419"/>
      <c r="CB336" s="419"/>
      <c r="CC336" s="419"/>
      <c r="CD336" s="419"/>
      <c r="CE336" s="419"/>
      <c r="CF336" s="419"/>
      <c r="CG336" s="419"/>
      <c r="CH336" s="419"/>
      <c r="CI336" s="419"/>
      <c r="CJ336" s="419"/>
      <c r="CK336" s="419"/>
      <c r="CL336" s="419"/>
      <c r="CM336" s="419"/>
      <c r="CN336" s="419"/>
      <c r="CO336" s="419"/>
      <c r="CP336" s="419"/>
      <c r="CQ336" s="419"/>
      <c r="CR336" s="419"/>
      <c r="CS336" s="419"/>
      <c r="CT336" s="419"/>
      <c r="CU336" s="419"/>
      <c r="CV336" s="419"/>
      <c r="CW336" s="419"/>
      <c r="CX336" s="419"/>
      <c r="CY336" s="419"/>
      <c r="CZ336" s="419"/>
      <c r="DA336" s="419"/>
      <c r="DB336" s="419"/>
      <c r="DC336" s="419"/>
      <c r="DD336" s="419"/>
      <c r="DE336" s="419"/>
      <c r="DF336" s="419"/>
      <c r="DG336" s="419"/>
      <c r="DH336" s="419"/>
      <c r="DI336" s="419"/>
      <c r="DJ336" s="419"/>
      <c r="DK336" s="419"/>
    </row>
    <row r="337" spans="1:115" ht="16.149999999999999" hidden="1">
      <c r="A337" s="423"/>
      <c r="B337" s="423"/>
      <c r="C337" s="418"/>
      <c r="D337" s="419"/>
      <c r="E337" s="419"/>
      <c r="F337" s="419"/>
      <c r="G337" s="419"/>
      <c r="H337" s="419"/>
      <c r="I337" s="419"/>
      <c r="J337" s="419"/>
      <c r="K337" s="419"/>
      <c r="L337" s="419"/>
      <c r="M337" s="419"/>
      <c r="N337" s="419"/>
      <c r="O337" s="419"/>
      <c r="P337" s="419"/>
      <c r="Q337" s="419"/>
      <c r="R337" s="419"/>
      <c r="S337" s="419"/>
      <c r="T337" s="419"/>
      <c r="U337" s="419"/>
      <c r="V337" s="419"/>
      <c r="W337" s="419"/>
      <c r="X337" s="419"/>
      <c r="Y337" s="419"/>
      <c r="Z337" s="419"/>
      <c r="AA337" s="419"/>
      <c r="AB337" s="419"/>
      <c r="AC337" s="419"/>
      <c r="AD337" s="419"/>
      <c r="AE337" s="419"/>
      <c r="AF337" s="419"/>
      <c r="AG337" s="419"/>
      <c r="AH337" s="419"/>
      <c r="AI337" s="419"/>
      <c r="AJ337" s="419"/>
      <c r="AK337" s="419"/>
      <c r="AL337" s="419"/>
      <c r="AM337" s="419"/>
      <c r="AN337" s="419"/>
      <c r="AO337" s="419"/>
      <c r="AP337" s="419"/>
      <c r="AQ337" s="419"/>
      <c r="AR337" s="419"/>
      <c r="AS337" s="419"/>
      <c r="AT337" s="419"/>
      <c r="AU337" s="419"/>
      <c r="AV337" s="419"/>
      <c r="AW337" s="419"/>
      <c r="AX337" s="419"/>
      <c r="AY337" s="419"/>
      <c r="AZ337" s="419"/>
      <c r="BA337" s="419"/>
      <c r="BB337" s="419"/>
      <c r="BC337" s="419"/>
      <c r="BD337" s="419"/>
      <c r="BE337" s="419"/>
      <c r="BF337" s="419"/>
      <c r="BG337" s="419"/>
      <c r="BH337" s="419"/>
      <c r="BI337" s="419"/>
      <c r="BJ337" s="419"/>
      <c r="BK337" s="419"/>
      <c r="BL337" s="419"/>
      <c r="BM337" s="419"/>
      <c r="BN337" s="419"/>
      <c r="BO337" s="419"/>
      <c r="BP337" s="419"/>
      <c r="BQ337" s="419"/>
      <c r="BR337" s="419"/>
      <c r="BS337" s="419"/>
      <c r="BT337" s="419"/>
      <c r="BU337" s="419"/>
      <c r="BV337" s="419"/>
      <c r="BW337" s="419"/>
      <c r="BX337" s="419"/>
      <c r="BY337" s="419"/>
      <c r="BZ337" s="419"/>
      <c r="CA337" s="419"/>
      <c r="CB337" s="419"/>
      <c r="CC337" s="419"/>
      <c r="CD337" s="419"/>
      <c r="CE337" s="419"/>
      <c r="CF337" s="419"/>
      <c r="CG337" s="419"/>
      <c r="CH337" s="419"/>
      <c r="CI337" s="419"/>
      <c r="CJ337" s="419"/>
      <c r="CK337" s="419"/>
      <c r="CL337" s="419"/>
      <c r="CM337" s="419"/>
      <c r="CN337" s="419"/>
      <c r="CO337" s="419"/>
      <c r="CP337" s="419"/>
      <c r="CQ337" s="419"/>
      <c r="CR337" s="419"/>
      <c r="CS337" s="419"/>
      <c r="CT337" s="419"/>
      <c r="CU337" s="419"/>
      <c r="CV337" s="419"/>
      <c r="CW337" s="419"/>
      <c r="CX337" s="419"/>
      <c r="CY337" s="419"/>
      <c r="CZ337" s="419"/>
      <c r="DA337" s="419"/>
      <c r="DB337" s="419"/>
      <c r="DC337" s="419"/>
      <c r="DD337" s="419"/>
      <c r="DE337" s="419"/>
      <c r="DF337" s="419"/>
      <c r="DG337" s="419"/>
      <c r="DH337" s="419"/>
      <c r="DI337" s="419"/>
      <c r="DJ337" s="419"/>
      <c r="DK337" s="419"/>
    </row>
    <row r="338" spans="1:115" ht="16.149999999999999" hidden="1">
      <c r="A338" s="423"/>
      <c r="B338" s="423"/>
      <c r="C338" s="418"/>
      <c r="D338" s="419"/>
      <c r="E338" s="419"/>
      <c r="F338" s="419"/>
      <c r="G338" s="419"/>
      <c r="H338" s="419"/>
      <c r="I338" s="419"/>
      <c r="J338" s="419"/>
      <c r="K338" s="419"/>
      <c r="L338" s="419"/>
      <c r="M338" s="419"/>
      <c r="N338" s="419"/>
      <c r="O338" s="419"/>
      <c r="P338" s="419"/>
      <c r="Q338" s="419"/>
      <c r="R338" s="419"/>
      <c r="S338" s="419"/>
      <c r="T338" s="419"/>
      <c r="U338" s="419"/>
      <c r="V338" s="419"/>
      <c r="W338" s="419"/>
      <c r="X338" s="419"/>
      <c r="Y338" s="419"/>
      <c r="Z338" s="419"/>
      <c r="AA338" s="419"/>
      <c r="AB338" s="419"/>
      <c r="AC338" s="419"/>
      <c r="AD338" s="419"/>
      <c r="AE338" s="419"/>
      <c r="AF338" s="419"/>
      <c r="AG338" s="419"/>
      <c r="AH338" s="419"/>
      <c r="AI338" s="419"/>
      <c r="AJ338" s="419"/>
      <c r="AK338" s="419"/>
      <c r="AL338" s="419"/>
      <c r="AM338" s="419"/>
      <c r="AN338" s="419"/>
      <c r="AO338" s="419"/>
      <c r="AP338" s="419"/>
      <c r="AQ338" s="419"/>
      <c r="AR338" s="419"/>
      <c r="AS338" s="419"/>
      <c r="AT338" s="419"/>
      <c r="AU338" s="419"/>
      <c r="AV338" s="419"/>
      <c r="AW338" s="419"/>
      <c r="AX338" s="419"/>
      <c r="AY338" s="419"/>
      <c r="AZ338" s="419"/>
      <c r="BA338" s="419"/>
      <c r="BB338" s="419"/>
      <c r="BC338" s="419"/>
      <c r="BD338" s="419"/>
      <c r="BE338" s="419"/>
      <c r="BF338" s="419"/>
      <c r="BG338" s="419"/>
      <c r="BH338" s="419"/>
      <c r="BI338" s="419"/>
      <c r="BJ338" s="419"/>
      <c r="BK338" s="419"/>
      <c r="BL338" s="419"/>
      <c r="BM338" s="419"/>
      <c r="BN338" s="419"/>
      <c r="BO338" s="419"/>
      <c r="BP338" s="419"/>
      <c r="BQ338" s="419"/>
      <c r="BR338" s="419"/>
      <c r="BS338" s="419"/>
      <c r="BT338" s="419"/>
      <c r="BU338" s="419"/>
      <c r="BV338" s="419"/>
      <c r="BW338" s="419"/>
      <c r="BX338" s="419"/>
      <c r="BY338" s="419"/>
      <c r="BZ338" s="419"/>
      <c r="CA338" s="419"/>
      <c r="CB338" s="419"/>
      <c r="CC338" s="419"/>
      <c r="CD338" s="419"/>
      <c r="CE338" s="419"/>
      <c r="CF338" s="419"/>
      <c r="CG338" s="419"/>
      <c r="CH338" s="419"/>
      <c r="CI338" s="419"/>
      <c r="CJ338" s="419"/>
      <c r="CK338" s="419"/>
      <c r="CL338" s="419"/>
      <c r="CM338" s="419"/>
      <c r="CN338" s="419"/>
      <c r="CO338" s="419"/>
      <c r="CP338" s="419"/>
      <c r="CQ338" s="419"/>
      <c r="CR338" s="419"/>
      <c r="CS338" s="419"/>
      <c r="CT338" s="419"/>
      <c r="CU338" s="419"/>
      <c r="CV338" s="419"/>
      <c r="CW338" s="419"/>
      <c r="CX338" s="419"/>
      <c r="CY338" s="419"/>
      <c r="CZ338" s="419"/>
      <c r="DA338" s="419"/>
      <c r="DB338" s="419"/>
      <c r="DC338" s="419"/>
      <c r="DD338" s="419"/>
      <c r="DE338" s="419"/>
      <c r="DF338" s="419"/>
      <c r="DG338" s="419"/>
      <c r="DH338" s="419"/>
      <c r="DI338" s="419"/>
      <c r="DJ338" s="419"/>
      <c r="DK338" s="419"/>
    </row>
    <row r="339" spans="1:115" ht="16.149999999999999" hidden="1">
      <c r="A339" s="423"/>
      <c r="B339" s="423"/>
      <c r="C339" s="418"/>
      <c r="D339" s="419"/>
      <c r="E339" s="419"/>
      <c r="F339" s="419"/>
      <c r="G339" s="419"/>
      <c r="H339" s="419"/>
      <c r="I339" s="419"/>
      <c r="J339" s="419"/>
      <c r="K339" s="419"/>
      <c r="L339" s="419"/>
      <c r="M339" s="419"/>
      <c r="N339" s="419"/>
      <c r="O339" s="419"/>
      <c r="P339" s="419"/>
      <c r="Q339" s="419"/>
      <c r="R339" s="419"/>
      <c r="S339" s="419"/>
      <c r="T339" s="419"/>
      <c r="U339" s="419"/>
      <c r="V339" s="419"/>
      <c r="W339" s="419"/>
      <c r="X339" s="419"/>
      <c r="Y339" s="419"/>
      <c r="Z339" s="419"/>
      <c r="AA339" s="419"/>
      <c r="AB339" s="419"/>
      <c r="AC339" s="419"/>
      <c r="AD339" s="419"/>
      <c r="AE339" s="419"/>
      <c r="AF339" s="419"/>
      <c r="AG339" s="419"/>
      <c r="AH339" s="419"/>
      <c r="AI339" s="419"/>
      <c r="AJ339" s="419"/>
      <c r="AK339" s="419"/>
      <c r="AL339" s="419"/>
      <c r="AM339" s="419"/>
      <c r="AN339" s="419"/>
      <c r="AO339" s="419"/>
      <c r="AP339" s="419"/>
      <c r="AQ339" s="419"/>
      <c r="AR339" s="419"/>
      <c r="AS339" s="419"/>
      <c r="AT339" s="419"/>
      <c r="AU339" s="419"/>
      <c r="AV339" s="419"/>
      <c r="AW339" s="419"/>
      <c r="AX339" s="419"/>
      <c r="AY339" s="419"/>
      <c r="AZ339" s="419"/>
      <c r="BA339" s="419"/>
      <c r="BB339" s="419"/>
      <c r="BC339" s="419"/>
      <c r="BD339" s="419"/>
      <c r="BE339" s="419"/>
      <c r="BF339" s="419"/>
      <c r="BG339" s="419"/>
      <c r="BH339" s="419"/>
      <c r="BI339" s="419"/>
      <c r="BJ339" s="419"/>
      <c r="BK339" s="419"/>
      <c r="BL339" s="419"/>
      <c r="BM339" s="419"/>
      <c r="BN339" s="419"/>
      <c r="BO339" s="419"/>
      <c r="BP339" s="419"/>
      <c r="BQ339" s="419"/>
      <c r="BR339" s="419"/>
      <c r="BS339" s="419"/>
      <c r="BT339" s="419"/>
      <c r="BU339" s="419"/>
      <c r="BV339" s="419"/>
      <c r="BW339" s="419"/>
      <c r="BX339" s="419"/>
      <c r="BY339" s="419"/>
      <c r="BZ339" s="419"/>
      <c r="CA339" s="419"/>
      <c r="CB339" s="419"/>
      <c r="CC339" s="419"/>
      <c r="CD339" s="419"/>
      <c r="CE339" s="419"/>
      <c r="CF339" s="419"/>
      <c r="CG339" s="419"/>
      <c r="CH339" s="419"/>
      <c r="CI339" s="419"/>
      <c r="CJ339" s="419"/>
      <c r="CK339" s="419"/>
      <c r="CL339" s="419"/>
      <c r="CM339" s="419"/>
      <c r="CN339" s="419"/>
      <c r="CO339" s="419"/>
      <c r="CP339" s="419"/>
      <c r="CQ339" s="419"/>
      <c r="CR339" s="419"/>
      <c r="CS339" s="419"/>
      <c r="CT339" s="419"/>
      <c r="CU339" s="419"/>
      <c r="CV339" s="419"/>
      <c r="CW339" s="419"/>
      <c r="CX339" s="419"/>
      <c r="CY339" s="419"/>
      <c r="CZ339" s="419"/>
      <c r="DA339" s="419"/>
      <c r="DB339" s="419"/>
      <c r="DC339" s="419"/>
      <c r="DD339" s="419"/>
      <c r="DE339" s="419"/>
      <c r="DF339" s="419"/>
      <c r="DG339" s="419"/>
      <c r="DH339" s="419"/>
      <c r="DI339" s="419"/>
      <c r="DJ339" s="419"/>
      <c r="DK339" s="419"/>
    </row>
    <row r="340" spans="1:115" ht="16.149999999999999" hidden="1">
      <c r="A340" s="423"/>
      <c r="B340" s="423"/>
      <c r="C340" s="418"/>
      <c r="D340" s="419"/>
      <c r="E340" s="419"/>
      <c r="F340" s="419"/>
      <c r="G340" s="419"/>
      <c r="H340" s="419"/>
      <c r="I340" s="419"/>
      <c r="J340" s="419"/>
      <c r="K340" s="419"/>
      <c r="L340" s="419"/>
      <c r="M340" s="419"/>
      <c r="N340" s="419"/>
      <c r="O340" s="419"/>
      <c r="P340" s="419"/>
      <c r="Q340" s="419"/>
      <c r="R340" s="419"/>
      <c r="S340" s="419"/>
      <c r="T340" s="419"/>
      <c r="U340" s="419"/>
      <c r="V340" s="419"/>
      <c r="W340" s="419"/>
      <c r="X340" s="419"/>
      <c r="Y340" s="419"/>
      <c r="Z340" s="419"/>
      <c r="AA340" s="419"/>
      <c r="AB340" s="419"/>
      <c r="AC340" s="419"/>
      <c r="AD340" s="419"/>
      <c r="AE340" s="419"/>
      <c r="AF340" s="419"/>
      <c r="AG340" s="419"/>
      <c r="AH340" s="419"/>
      <c r="AI340" s="419"/>
      <c r="AJ340" s="419"/>
      <c r="AK340" s="419"/>
      <c r="AL340" s="419"/>
      <c r="AM340" s="419"/>
      <c r="AN340" s="419"/>
      <c r="AO340" s="419"/>
      <c r="AP340" s="419"/>
      <c r="AQ340" s="419"/>
      <c r="AR340" s="419"/>
      <c r="AS340" s="419"/>
      <c r="AT340" s="419"/>
      <c r="AU340" s="419"/>
      <c r="AV340" s="419"/>
      <c r="AW340" s="419"/>
      <c r="AX340" s="419"/>
      <c r="AY340" s="419"/>
      <c r="AZ340" s="419"/>
      <c r="BA340" s="419"/>
      <c r="BB340" s="419"/>
      <c r="BC340" s="419"/>
      <c r="BD340" s="419"/>
      <c r="BE340" s="419"/>
      <c r="BF340" s="419"/>
      <c r="BG340" s="419"/>
      <c r="BH340" s="419"/>
      <c r="BI340" s="419"/>
      <c r="BJ340" s="419"/>
      <c r="BK340" s="419"/>
      <c r="BL340" s="419"/>
      <c r="BM340" s="419"/>
      <c r="BN340" s="419"/>
      <c r="BO340" s="419"/>
      <c r="BP340" s="419"/>
      <c r="BQ340" s="419"/>
      <c r="BR340" s="419"/>
      <c r="BS340" s="419"/>
      <c r="BT340" s="419"/>
      <c r="BU340" s="419"/>
      <c r="BV340" s="419"/>
      <c r="BW340" s="419"/>
      <c r="BX340" s="419"/>
      <c r="BY340" s="419"/>
      <c r="BZ340" s="419"/>
      <c r="CA340" s="419"/>
      <c r="CB340" s="419"/>
      <c r="CC340" s="419"/>
      <c r="CD340" s="419"/>
      <c r="CE340" s="419"/>
      <c r="CF340" s="419"/>
      <c r="CG340" s="419"/>
      <c r="CH340" s="419"/>
      <c r="CI340" s="419"/>
      <c r="CJ340" s="419"/>
      <c r="CK340" s="419"/>
      <c r="CL340" s="419"/>
      <c r="CM340" s="419"/>
      <c r="CN340" s="419"/>
      <c r="CO340" s="419"/>
      <c r="CP340" s="419"/>
      <c r="CQ340" s="419"/>
      <c r="CR340" s="419"/>
      <c r="CS340" s="419"/>
      <c r="CT340" s="419"/>
      <c r="CU340" s="419"/>
      <c r="CV340" s="419"/>
      <c r="CW340" s="419"/>
      <c r="CX340" s="419"/>
      <c r="CY340" s="419"/>
      <c r="CZ340" s="419"/>
      <c r="DA340" s="419"/>
      <c r="DB340" s="419"/>
      <c r="DC340" s="419"/>
      <c r="DD340" s="419"/>
      <c r="DE340" s="419"/>
      <c r="DF340" s="419"/>
      <c r="DG340" s="419"/>
      <c r="DH340" s="419"/>
      <c r="DI340" s="419"/>
      <c r="DJ340" s="419"/>
      <c r="DK340" s="419"/>
    </row>
    <row r="341" spans="1:115" ht="16.149999999999999" hidden="1">
      <c r="A341" s="423"/>
      <c r="B341" s="423"/>
      <c r="C341" s="418"/>
      <c r="D341" s="419"/>
      <c r="E341" s="419"/>
      <c r="F341" s="419"/>
      <c r="G341" s="419"/>
      <c r="H341" s="419"/>
      <c r="I341" s="419"/>
      <c r="J341" s="419"/>
      <c r="K341" s="419"/>
      <c r="L341" s="419"/>
      <c r="M341" s="419"/>
      <c r="N341" s="419"/>
      <c r="O341" s="419"/>
      <c r="P341" s="419"/>
      <c r="Q341" s="419"/>
      <c r="R341" s="419"/>
      <c r="S341" s="419"/>
      <c r="T341" s="419"/>
      <c r="U341" s="419"/>
      <c r="V341" s="419"/>
      <c r="W341" s="419"/>
      <c r="X341" s="419"/>
      <c r="Y341" s="419"/>
      <c r="Z341" s="419"/>
      <c r="AA341" s="419"/>
      <c r="AB341" s="419"/>
      <c r="AC341" s="419"/>
      <c r="AD341" s="419"/>
      <c r="AE341" s="419"/>
      <c r="AF341" s="419"/>
      <c r="AG341" s="419"/>
      <c r="AH341" s="419"/>
      <c r="AI341" s="419"/>
      <c r="AJ341" s="419"/>
      <c r="AK341" s="419"/>
      <c r="AL341" s="419"/>
      <c r="AM341" s="419"/>
      <c r="AN341" s="419"/>
      <c r="AO341" s="419"/>
      <c r="AP341" s="419"/>
      <c r="AQ341" s="419"/>
      <c r="AR341" s="419"/>
      <c r="AS341" s="419"/>
      <c r="AT341" s="419"/>
      <c r="AU341" s="419"/>
      <c r="AV341" s="419"/>
      <c r="AW341" s="419"/>
      <c r="AX341" s="419"/>
      <c r="AY341" s="419"/>
      <c r="AZ341" s="419"/>
      <c r="BA341" s="419"/>
      <c r="BB341" s="419"/>
      <c r="BC341" s="419"/>
      <c r="BD341" s="419"/>
      <c r="BE341" s="419"/>
      <c r="BF341" s="419"/>
      <c r="BG341" s="419"/>
      <c r="BH341" s="419"/>
      <c r="BI341" s="419"/>
      <c r="BJ341" s="419"/>
      <c r="BK341" s="419"/>
      <c r="BL341" s="419"/>
      <c r="BM341" s="419"/>
      <c r="BN341" s="419"/>
      <c r="BO341" s="419"/>
      <c r="BP341" s="419"/>
      <c r="BQ341" s="419"/>
      <c r="BR341" s="419"/>
      <c r="BS341" s="419"/>
      <c r="BT341" s="419"/>
      <c r="BU341" s="419"/>
      <c r="BV341" s="419"/>
      <c r="BW341" s="419"/>
      <c r="BX341" s="419"/>
      <c r="BY341" s="419"/>
      <c r="BZ341" s="419"/>
      <c r="CA341" s="419"/>
      <c r="CB341" s="419"/>
      <c r="CC341" s="419"/>
      <c r="CD341" s="419"/>
      <c r="CE341" s="419"/>
      <c r="CF341" s="419"/>
      <c r="CG341" s="419"/>
      <c r="CH341" s="419"/>
      <c r="CI341" s="419"/>
      <c r="CJ341" s="419"/>
      <c r="CK341" s="419"/>
      <c r="CL341" s="419"/>
      <c r="CM341" s="419"/>
      <c r="CN341" s="419"/>
      <c r="CO341" s="419"/>
      <c r="CP341" s="419"/>
      <c r="CQ341" s="419"/>
      <c r="CR341" s="419"/>
      <c r="CS341" s="419"/>
      <c r="CT341" s="419"/>
      <c r="CU341" s="419"/>
      <c r="CV341" s="419"/>
      <c r="CW341" s="419"/>
      <c r="CX341" s="419"/>
      <c r="CY341" s="419"/>
      <c r="CZ341" s="419"/>
      <c r="DA341" s="419"/>
      <c r="DB341" s="419"/>
      <c r="DC341" s="419"/>
      <c r="DD341" s="419"/>
      <c r="DE341" s="419"/>
      <c r="DF341" s="419"/>
      <c r="DG341" s="419"/>
      <c r="DH341" s="419"/>
      <c r="DI341" s="419"/>
      <c r="DJ341" s="419"/>
      <c r="DK341" s="419"/>
    </row>
    <row r="342" spans="1:115" ht="16.149999999999999" hidden="1">
      <c r="A342" s="423"/>
      <c r="B342" s="423"/>
      <c r="C342" s="418"/>
      <c r="D342" s="419"/>
      <c r="E342" s="419"/>
      <c r="F342" s="419"/>
      <c r="G342" s="419"/>
      <c r="H342" s="419"/>
      <c r="I342" s="419"/>
      <c r="J342" s="419"/>
      <c r="K342" s="419"/>
      <c r="L342" s="419"/>
      <c r="M342" s="419"/>
      <c r="N342" s="419"/>
      <c r="O342" s="419"/>
      <c r="P342" s="419"/>
      <c r="Q342" s="419"/>
      <c r="R342" s="419"/>
      <c r="S342" s="419"/>
      <c r="T342" s="419"/>
      <c r="U342" s="419"/>
      <c r="V342" s="419"/>
      <c r="W342" s="419"/>
      <c r="X342" s="419"/>
      <c r="Y342" s="419"/>
      <c r="Z342" s="419"/>
      <c r="AA342" s="419"/>
      <c r="AB342" s="419"/>
      <c r="AC342" s="419"/>
      <c r="AD342" s="419"/>
      <c r="AE342" s="419"/>
      <c r="AF342" s="419"/>
      <c r="AG342" s="419"/>
      <c r="AH342" s="419"/>
      <c r="AI342" s="419"/>
      <c r="AJ342" s="419"/>
      <c r="AK342" s="419"/>
      <c r="AL342" s="419"/>
      <c r="AM342" s="419"/>
      <c r="AN342" s="419"/>
      <c r="AO342" s="419"/>
      <c r="AP342" s="419"/>
      <c r="AQ342" s="419"/>
      <c r="AR342" s="419"/>
      <c r="AS342" s="419"/>
      <c r="AT342" s="419"/>
      <c r="AU342" s="419"/>
      <c r="AV342" s="419"/>
      <c r="AW342" s="419"/>
      <c r="AX342" s="419"/>
      <c r="AY342" s="419"/>
      <c r="AZ342" s="419"/>
      <c r="BA342" s="419"/>
      <c r="BB342" s="419"/>
      <c r="BC342" s="419"/>
      <c r="BD342" s="419"/>
      <c r="BE342" s="419"/>
      <c r="BF342" s="419"/>
      <c r="BG342" s="419"/>
      <c r="BH342" s="419"/>
      <c r="BI342" s="419"/>
      <c r="BJ342" s="419"/>
      <c r="BK342" s="419"/>
      <c r="BL342" s="419"/>
      <c r="BM342" s="419"/>
      <c r="BN342" s="419"/>
      <c r="BO342" s="419"/>
      <c r="BP342" s="419"/>
      <c r="BQ342" s="419"/>
      <c r="BR342" s="419"/>
      <c r="BS342" s="419"/>
      <c r="BT342" s="419"/>
      <c r="BU342" s="419"/>
      <c r="BV342" s="419"/>
      <c r="BW342" s="419"/>
      <c r="BX342" s="419"/>
      <c r="BY342" s="419"/>
      <c r="BZ342" s="419"/>
      <c r="CA342" s="419"/>
      <c r="CB342" s="419"/>
      <c r="CC342" s="419"/>
      <c r="CD342" s="419"/>
      <c r="CE342" s="419"/>
      <c r="CF342" s="419"/>
      <c r="CG342" s="419"/>
      <c r="CH342" s="419"/>
      <c r="CI342" s="419"/>
      <c r="CJ342" s="419"/>
      <c r="CK342" s="419"/>
      <c r="CL342" s="419"/>
      <c r="CM342" s="419"/>
      <c r="CN342" s="419"/>
      <c r="CO342" s="419"/>
      <c r="CP342" s="419"/>
      <c r="CQ342" s="419"/>
      <c r="CR342" s="419"/>
      <c r="CS342" s="419"/>
      <c r="CT342" s="419"/>
      <c r="CU342" s="419"/>
      <c r="CV342" s="419"/>
      <c r="CW342" s="419"/>
      <c r="CX342" s="419"/>
      <c r="CY342" s="419"/>
      <c r="CZ342" s="419"/>
      <c r="DA342" s="419"/>
      <c r="DB342" s="419"/>
      <c r="DC342" s="419"/>
      <c r="DD342" s="419"/>
      <c r="DE342" s="419"/>
      <c r="DF342" s="419"/>
      <c r="DG342" s="419"/>
      <c r="DH342" s="419"/>
      <c r="DI342" s="419"/>
      <c r="DJ342" s="419"/>
      <c r="DK342" s="419"/>
    </row>
    <row r="343" spans="1:115" ht="16.149999999999999" hidden="1">
      <c r="A343" s="423"/>
      <c r="B343" s="423"/>
      <c r="C343" s="418"/>
      <c r="D343" s="419"/>
      <c r="E343" s="419"/>
      <c r="F343" s="419"/>
      <c r="G343" s="419"/>
      <c r="H343" s="419"/>
      <c r="I343" s="419"/>
      <c r="J343" s="419"/>
      <c r="K343" s="419"/>
      <c r="L343" s="419"/>
      <c r="M343" s="419"/>
      <c r="N343" s="419"/>
      <c r="O343" s="419"/>
      <c r="P343" s="419"/>
      <c r="Q343" s="419"/>
      <c r="R343" s="419"/>
      <c r="S343" s="419"/>
      <c r="T343" s="419"/>
      <c r="U343" s="419"/>
      <c r="V343" s="419"/>
      <c r="W343" s="419"/>
      <c r="X343" s="419"/>
      <c r="Y343" s="419"/>
      <c r="Z343" s="419"/>
      <c r="AA343" s="419"/>
      <c r="AB343" s="419"/>
      <c r="AC343" s="419"/>
      <c r="AD343" s="419"/>
      <c r="AE343" s="419"/>
      <c r="AF343" s="419"/>
      <c r="AG343" s="419"/>
      <c r="AH343" s="419"/>
      <c r="AI343" s="419"/>
      <c r="AJ343" s="419"/>
      <c r="AK343" s="419"/>
      <c r="AL343" s="419"/>
      <c r="AM343" s="419"/>
      <c r="AN343" s="419"/>
      <c r="AO343" s="419"/>
      <c r="AP343" s="419"/>
      <c r="AQ343" s="419"/>
      <c r="AR343" s="419"/>
      <c r="AS343" s="419"/>
      <c r="AT343" s="419"/>
      <c r="AU343" s="419"/>
      <c r="AV343" s="419"/>
      <c r="AW343" s="419"/>
      <c r="AX343" s="419"/>
      <c r="AY343" s="419"/>
      <c r="AZ343" s="419"/>
      <c r="BA343" s="419"/>
      <c r="BB343" s="419"/>
      <c r="BC343" s="419"/>
      <c r="BD343" s="419"/>
      <c r="BE343" s="419"/>
      <c r="BF343" s="419"/>
      <c r="BG343" s="419"/>
      <c r="BH343" s="419"/>
      <c r="BI343" s="419"/>
      <c r="BJ343" s="419"/>
      <c r="BK343" s="419"/>
      <c r="BL343" s="419"/>
      <c r="BM343" s="419"/>
      <c r="BN343" s="419"/>
      <c r="BO343" s="419"/>
      <c r="BP343" s="419"/>
      <c r="BQ343" s="419"/>
      <c r="BR343" s="419"/>
      <c r="BS343" s="419"/>
      <c r="BT343" s="419"/>
      <c r="BU343" s="419"/>
      <c r="BV343" s="419"/>
      <c r="BW343" s="419"/>
      <c r="BX343" s="419"/>
      <c r="BY343" s="419"/>
      <c r="BZ343" s="419"/>
      <c r="CA343" s="419"/>
      <c r="CB343" s="419"/>
      <c r="CC343" s="419"/>
      <c r="CD343" s="419"/>
      <c r="CE343" s="419"/>
      <c r="CF343" s="419"/>
      <c r="CG343" s="419"/>
      <c r="CH343" s="419"/>
      <c r="CI343" s="419"/>
      <c r="CJ343" s="419"/>
      <c r="CK343" s="419"/>
      <c r="CL343" s="419"/>
      <c r="CM343" s="419"/>
      <c r="CN343" s="419"/>
      <c r="CO343" s="419"/>
      <c r="CP343" s="419"/>
      <c r="CQ343" s="419"/>
      <c r="CR343" s="419"/>
      <c r="CS343" s="419"/>
      <c r="CT343" s="419"/>
      <c r="CU343" s="419"/>
      <c r="CV343" s="419"/>
      <c r="CW343" s="419"/>
      <c r="CX343" s="419"/>
      <c r="CY343" s="419"/>
      <c r="CZ343" s="419"/>
      <c r="DA343" s="419"/>
      <c r="DB343" s="419"/>
      <c r="DC343" s="419"/>
      <c r="DD343" s="419"/>
      <c r="DE343" s="419"/>
      <c r="DF343" s="419"/>
      <c r="DG343" s="419"/>
      <c r="DH343" s="419"/>
      <c r="DI343" s="419"/>
      <c r="DJ343" s="419"/>
      <c r="DK343" s="419"/>
    </row>
    <row r="344" spans="1:115" ht="16.149999999999999" hidden="1">
      <c r="A344" s="423"/>
      <c r="B344" s="423"/>
      <c r="C344" s="418"/>
      <c r="D344" s="419"/>
      <c r="E344" s="419"/>
      <c r="F344" s="419"/>
      <c r="G344" s="419"/>
      <c r="H344" s="419"/>
      <c r="I344" s="419"/>
      <c r="J344" s="419"/>
      <c r="K344" s="419"/>
      <c r="L344" s="419"/>
      <c r="M344" s="419"/>
      <c r="N344" s="419"/>
      <c r="O344" s="419"/>
      <c r="P344" s="419"/>
      <c r="Q344" s="419"/>
      <c r="R344" s="419"/>
      <c r="S344" s="419"/>
      <c r="T344" s="419"/>
      <c r="U344" s="419"/>
      <c r="V344" s="419"/>
      <c r="W344" s="419"/>
      <c r="X344" s="419"/>
      <c r="Y344" s="419"/>
      <c r="Z344" s="419"/>
      <c r="AA344" s="419"/>
      <c r="AB344" s="419"/>
      <c r="AC344" s="419"/>
      <c r="AD344" s="419"/>
      <c r="AE344" s="419"/>
      <c r="AF344" s="419"/>
      <c r="AG344" s="419"/>
      <c r="AH344" s="419"/>
      <c r="AI344" s="419"/>
      <c r="AJ344" s="419"/>
      <c r="AK344" s="419"/>
      <c r="AL344" s="419"/>
      <c r="AM344" s="419"/>
      <c r="AN344" s="419"/>
      <c r="AO344" s="419"/>
      <c r="AP344" s="419"/>
      <c r="AQ344" s="419"/>
      <c r="AR344" s="419"/>
      <c r="AS344" s="419"/>
      <c r="AT344" s="419"/>
      <c r="AU344" s="419"/>
      <c r="AV344" s="419"/>
      <c r="AW344" s="419"/>
      <c r="AX344" s="419"/>
      <c r="AY344" s="419"/>
      <c r="AZ344" s="419"/>
      <c r="BA344" s="419"/>
      <c r="BB344" s="419"/>
      <c r="BC344" s="419"/>
      <c r="BD344" s="419"/>
      <c r="BE344" s="419"/>
      <c r="BF344" s="419"/>
      <c r="BG344" s="419"/>
      <c r="BH344" s="419"/>
      <c r="BI344" s="419"/>
      <c r="BJ344" s="419"/>
      <c r="BK344" s="419"/>
      <c r="BL344" s="419"/>
      <c r="BM344" s="419"/>
      <c r="BN344" s="419"/>
      <c r="BO344" s="419"/>
      <c r="BP344" s="419"/>
      <c r="BQ344" s="419"/>
      <c r="BR344" s="419"/>
      <c r="BS344" s="419"/>
      <c r="BT344" s="419"/>
      <c r="BU344" s="419"/>
      <c r="BV344" s="419"/>
      <c r="BW344" s="419"/>
      <c r="BX344" s="419"/>
      <c r="BY344" s="419"/>
      <c r="BZ344" s="419"/>
      <c r="CA344" s="419"/>
      <c r="CB344" s="419"/>
      <c r="CC344" s="419"/>
      <c r="CD344" s="419"/>
      <c r="CE344" s="419"/>
      <c r="CF344" s="419"/>
      <c r="CG344" s="419"/>
      <c r="CH344" s="419"/>
      <c r="CI344" s="419"/>
      <c r="CJ344" s="419"/>
      <c r="CK344" s="419"/>
      <c r="CL344" s="419"/>
      <c r="CM344" s="419"/>
      <c r="CN344" s="419"/>
      <c r="CO344" s="419"/>
      <c r="CP344" s="419"/>
      <c r="CQ344" s="419"/>
      <c r="CR344" s="419"/>
      <c r="CS344" s="419"/>
      <c r="CT344" s="419"/>
      <c r="CU344" s="419"/>
      <c r="CV344" s="419"/>
      <c r="CW344" s="419"/>
      <c r="CX344" s="419"/>
      <c r="CY344" s="419"/>
      <c r="CZ344" s="419"/>
      <c r="DA344" s="419"/>
      <c r="DB344" s="419"/>
      <c r="DC344" s="419"/>
      <c r="DD344" s="419"/>
      <c r="DE344" s="419"/>
      <c r="DF344" s="419"/>
      <c r="DG344" s="419"/>
      <c r="DH344" s="419"/>
      <c r="DI344" s="419"/>
      <c r="DJ344" s="419"/>
      <c r="DK344" s="419"/>
    </row>
    <row r="345" spans="1:115" ht="16.149999999999999" hidden="1">
      <c r="A345" s="423"/>
      <c r="B345" s="423"/>
      <c r="C345" s="418"/>
      <c r="D345" s="419"/>
      <c r="E345" s="419"/>
      <c r="F345" s="419"/>
      <c r="G345" s="419"/>
      <c r="H345" s="419"/>
      <c r="I345" s="419"/>
      <c r="J345" s="419"/>
      <c r="K345" s="419"/>
      <c r="L345" s="419"/>
      <c r="M345" s="419"/>
      <c r="N345" s="419"/>
      <c r="O345" s="419"/>
      <c r="P345" s="419"/>
      <c r="Q345" s="419"/>
      <c r="R345" s="419"/>
      <c r="S345" s="419"/>
      <c r="T345" s="419"/>
      <c r="U345" s="419"/>
      <c r="V345" s="419"/>
      <c r="W345" s="419"/>
      <c r="X345" s="419"/>
      <c r="Y345" s="419"/>
      <c r="Z345" s="419"/>
      <c r="AA345" s="419"/>
      <c r="AB345" s="419"/>
      <c r="AC345" s="419"/>
      <c r="AD345" s="419"/>
      <c r="AE345" s="419"/>
      <c r="AF345" s="419"/>
      <c r="AG345" s="419"/>
      <c r="AH345" s="419"/>
      <c r="AI345" s="419"/>
      <c r="AJ345" s="419"/>
      <c r="AK345" s="419"/>
      <c r="AL345" s="419"/>
      <c r="AM345" s="419"/>
      <c r="AN345" s="419"/>
      <c r="AO345" s="419"/>
      <c r="AP345" s="419"/>
      <c r="AQ345" s="419"/>
      <c r="AR345" s="419"/>
      <c r="AS345" s="419"/>
      <c r="AT345" s="419"/>
      <c r="AU345" s="419"/>
      <c r="AV345" s="419"/>
      <c r="AW345" s="419"/>
      <c r="AX345" s="419"/>
      <c r="AY345" s="419"/>
      <c r="AZ345" s="419"/>
      <c r="BA345" s="419"/>
      <c r="BB345" s="419"/>
      <c r="BC345" s="419"/>
      <c r="BD345" s="419"/>
      <c r="BE345" s="419"/>
      <c r="BF345" s="419"/>
      <c r="BG345" s="419"/>
      <c r="BH345" s="419"/>
      <c r="BI345" s="419"/>
      <c r="BJ345" s="419"/>
      <c r="BK345" s="419"/>
      <c r="BL345" s="419"/>
      <c r="BM345" s="419"/>
      <c r="BN345" s="419"/>
      <c r="BO345" s="419"/>
      <c r="BP345" s="419"/>
      <c r="BQ345" s="419"/>
      <c r="BR345" s="419"/>
      <c r="BS345" s="419"/>
      <c r="BT345" s="419"/>
      <c r="BU345" s="419"/>
      <c r="BV345" s="419"/>
      <c r="BW345" s="419"/>
      <c r="BX345" s="419"/>
      <c r="BY345" s="419"/>
      <c r="BZ345" s="419"/>
      <c r="CA345" s="419"/>
      <c r="CB345" s="419"/>
      <c r="CC345" s="419"/>
      <c r="CD345" s="419"/>
      <c r="CE345" s="419"/>
      <c r="CF345" s="419"/>
      <c r="CG345" s="419"/>
      <c r="CH345" s="419"/>
      <c r="CI345" s="419"/>
      <c r="CJ345" s="419"/>
      <c r="CK345" s="419"/>
      <c r="CL345" s="419"/>
      <c r="CM345" s="419"/>
      <c r="CN345" s="419"/>
      <c r="CO345" s="419"/>
      <c r="CP345" s="419"/>
      <c r="CQ345" s="419"/>
      <c r="CR345" s="419"/>
      <c r="CS345" s="419"/>
      <c r="CT345" s="419"/>
      <c r="CU345" s="419"/>
      <c r="CV345" s="419"/>
      <c r="CW345" s="419"/>
      <c r="CX345" s="419"/>
      <c r="CY345" s="419"/>
      <c r="CZ345" s="419"/>
      <c r="DA345" s="419"/>
      <c r="DB345" s="419"/>
      <c r="DC345" s="419"/>
      <c r="DD345" s="419"/>
      <c r="DE345" s="419"/>
      <c r="DF345" s="419"/>
      <c r="DG345" s="419"/>
      <c r="DH345" s="419"/>
      <c r="DI345" s="419"/>
      <c r="DJ345" s="419"/>
      <c r="DK345" s="419"/>
    </row>
    <row r="346" spans="1:115" ht="16.149999999999999" hidden="1">
      <c r="A346" s="423"/>
      <c r="B346" s="423"/>
      <c r="C346" s="418"/>
      <c r="D346" s="419"/>
      <c r="E346" s="419"/>
      <c r="F346" s="419"/>
      <c r="G346" s="419"/>
      <c r="H346" s="419"/>
      <c r="I346" s="419"/>
      <c r="J346" s="419"/>
      <c r="K346" s="419"/>
      <c r="L346" s="419"/>
      <c r="M346" s="419"/>
      <c r="N346" s="419"/>
      <c r="O346" s="419"/>
      <c r="P346" s="419"/>
      <c r="Q346" s="419"/>
      <c r="R346" s="419"/>
      <c r="S346" s="419"/>
      <c r="T346" s="419"/>
      <c r="U346" s="419"/>
      <c r="V346" s="419"/>
      <c r="W346" s="419"/>
      <c r="X346" s="419"/>
      <c r="Y346" s="419"/>
      <c r="Z346" s="419"/>
      <c r="AA346" s="419"/>
      <c r="AB346" s="419"/>
      <c r="AC346" s="419"/>
      <c r="AD346" s="419"/>
      <c r="AE346" s="419"/>
      <c r="AF346" s="419"/>
      <c r="AG346" s="419"/>
      <c r="AH346" s="419"/>
      <c r="AI346" s="419"/>
      <c r="AJ346" s="419"/>
      <c r="AK346" s="419"/>
      <c r="AL346" s="419"/>
      <c r="AM346" s="419"/>
      <c r="AN346" s="419"/>
      <c r="AO346" s="419"/>
      <c r="AP346" s="419"/>
      <c r="AQ346" s="419"/>
      <c r="AR346" s="419"/>
      <c r="AS346" s="419"/>
      <c r="AT346" s="419"/>
      <c r="AU346" s="419"/>
      <c r="AV346" s="419"/>
      <c r="AW346" s="419"/>
      <c r="AX346" s="419"/>
      <c r="AY346" s="419"/>
      <c r="AZ346" s="419"/>
      <c r="BA346" s="419"/>
      <c r="BB346" s="419"/>
      <c r="BC346" s="419"/>
      <c r="BD346" s="419"/>
      <c r="BE346" s="419"/>
      <c r="BF346" s="419"/>
      <c r="BG346" s="419"/>
      <c r="BH346" s="419"/>
      <c r="BI346" s="419"/>
      <c r="BJ346" s="419"/>
      <c r="BK346" s="419"/>
      <c r="BL346" s="419"/>
      <c r="BM346" s="419"/>
      <c r="BN346" s="419"/>
      <c r="BO346" s="419"/>
      <c r="BP346" s="419"/>
      <c r="BQ346" s="419"/>
      <c r="BR346" s="419"/>
      <c r="BS346" s="419"/>
      <c r="BT346" s="419"/>
      <c r="BU346" s="419"/>
      <c r="BV346" s="419"/>
      <c r="BW346" s="419"/>
      <c r="BX346" s="419"/>
      <c r="BY346" s="419"/>
      <c r="BZ346" s="419"/>
      <c r="CA346" s="419"/>
      <c r="CB346" s="419"/>
      <c r="CC346" s="419"/>
      <c r="CD346" s="419"/>
      <c r="CE346" s="419"/>
      <c r="CF346" s="419"/>
      <c r="CG346" s="419"/>
      <c r="CH346" s="419"/>
      <c r="CI346" s="419"/>
      <c r="CJ346" s="419"/>
      <c r="CK346" s="419"/>
      <c r="CL346" s="419"/>
      <c r="CM346" s="419"/>
      <c r="CN346" s="419"/>
      <c r="CO346" s="419"/>
      <c r="CP346" s="419"/>
      <c r="CQ346" s="419"/>
      <c r="CR346" s="419"/>
      <c r="CS346" s="419"/>
      <c r="CT346" s="419"/>
      <c r="CU346" s="419"/>
      <c r="CV346" s="419"/>
      <c r="CW346" s="419"/>
      <c r="CX346" s="419"/>
      <c r="CY346" s="419"/>
      <c r="CZ346" s="419"/>
      <c r="DA346" s="419"/>
      <c r="DB346" s="419"/>
      <c r="DC346" s="419"/>
      <c r="DD346" s="419"/>
      <c r="DE346" s="419"/>
      <c r="DF346" s="419"/>
      <c r="DG346" s="419"/>
      <c r="DH346" s="419"/>
      <c r="DI346" s="419"/>
      <c r="DJ346" s="419"/>
      <c r="DK346" s="419"/>
    </row>
    <row r="347" spans="1:115" ht="16.149999999999999" hidden="1">
      <c r="A347" s="423"/>
      <c r="B347" s="423"/>
      <c r="C347" s="418"/>
      <c r="D347" s="419"/>
      <c r="E347" s="419"/>
      <c r="F347" s="419"/>
      <c r="G347" s="419"/>
      <c r="H347" s="419"/>
      <c r="I347" s="419"/>
      <c r="J347" s="419"/>
      <c r="K347" s="419"/>
      <c r="L347" s="419"/>
      <c r="M347" s="419"/>
      <c r="N347" s="419"/>
      <c r="O347" s="419"/>
      <c r="P347" s="419"/>
      <c r="Q347" s="419"/>
      <c r="R347" s="419"/>
      <c r="S347" s="419"/>
      <c r="T347" s="419"/>
      <c r="U347" s="419"/>
      <c r="V347" s="419"/>
      <c r="W347" s="419"/>
      <c r="X347" s="419"/>
      <c r="Y347" s="419"/>
      <c r="Z347" s="419"/>
      <c r="AA347" s="419"/>
      <c r="AB347" s="419"/>
      <c r="AC347" s="419"/>
      <c r="AD347" s="419"/>
      <c r="AE347" s="419"/>
      <c r="AF347" s="419"/>
      <c r="AG347" s="419"/>
      <c r="AH347" s="419"/>
      <c r="AI347" s="419"/>
      <c r="AJ347" s="419"/>
      <c r="AK347" s="419"/>
      <c r="AL347" s="419"/>
      <c r="AM347" s="419"/>
      <c r="AN347" s="419"/>
      <c r="AO347" s="419"/>
      <c r="AP347" s="419"/>
      <c r="AQ347" s="419"/>
      <c r="AR347" s="419"/>
      <c r="AS347" s="419"/>
      <c r="AT347" s="419"/>
      <c r="AU347" s="419"/>
      <c r="AV347" s="419"/>
      <c r="AW347" s="419"/>
      <c r="AX347" s="419"/>
      <c r="AY347" s="419"/>
      <c r="AZ347" s="419"/>
      <c r="BA347" s="419"/>
      <c r="BB347" s="419"/>
      <c r="BC347" s="419"/>
      <c r="BD347" s="419"/>
      <c r="BE347" s="419"/>
      <c r="BF347" s="419"/>
      <c r="BG347" s="419"/>
      <c r="BH347" s="419"/>
      <c r="BI347" s="419"/>
      <c r="BJ347" s="419"/>
      <c r="BK347" s="419"/>
      <c r="BL347" s="419"/>
      <c r="BM347" s="419"/>
      <c r="BN347" s="419"/>
      <c r="BO347" s="419"/>
      <c r="BP347" s="419"/>
      <c r="BQ347" s="419"/>
      <c r="BR347" s="419"/>
      <c r="BS347" s="419"/>
      <c r="BT347" s="419"/>
      <c r="BU347" s="419"/>
      <c r="BV347" s="419"/>
      <c r="BW347" s="419"/>
      <c r="BX347" s="419"/>
      <c r="BY347" s="419"/>
      <c r="BZ347" s="419"/>
      <c r="CA347" s="419"/>
      <c r="CB347" s="419"/>
      <c r="CC347" s="419"/>
      <c r="CD347" s="419"/>
      <c r="CE347" s="419"/>
      <c r="CF347" s="419"/>
      <c r="CG347" s="419"/>
      <c r="CH347" s="419"/>
      <c r="CI347" s="419"/>
      <c r="CJ347" s="419"/>
      <c r="CK347" s="419"/>
      <c r="CL347" s="419"/>
      <c r="CM347" s="419"/>
      <c r="CN347" s="419"/>
      <c r="CO347" s="419"/>
      <c r="CP347" s="419"/>
      <c r="CQ347" s="419"/>
      <c r="CR347" s="419"/>
      <c r="CS347" s="419"/>
      <c r="CT347" s="419"/>
      <c r="CU347" s="419"/>
      <c r="CV347" s="419"/>
      <c r="CW347" s="419"/>
      <c r="CX347" s="419"/>
      <c r="CY347" s="419"/>
      <c r="CZ347" s="419"/>
      <c r="DA347" s="419"/>
      <c r="DB347" s="419"/>
      <c r="DC347" s="419"/>
      <c r="DD347" s="419"/>
      <c r="DE347" s="419"/>
      <c r="DF347" s="419"/>
      <c r="DG347" s="419"/>
      <c r="DH347" s="419"/>
      <c r="DI347" s="419"/>
      <c r="DJ347" s="419"/>
      <c r="DK347" s="419"/>
    </row>
    <row r="348" spans="1:115" ht="16.149999999999999" hidden="1">
      <c r="A348" s="423"/>
      <c r="B348" s="423"/>
      <c r="C348" s="418"/>
      <c r="D348" s="419"/>
      <c r="E348" s="419"/>
      <c r="F348" s="419"/>
      <c r="G348" s="419"/>
      <c r="H348" s="419"/>
      <c r="I348" s="419"/>
      <c r="J348" s="419"/>
      <c r="K348" s="419"/>
      <c r="L348" s="419"/>
      <c r="M348" s="419"/>
      <c r="N348" s="419"/>
      <c r="O348" s="419"/>
      <c r="P348" s="419"/>
      <c r="Q348" s="419"/>
      <c r="R348" s="419"/>
      <c r="S348" s="419"/>
      <c r="T348" s="419"/>
      <c r="U348" s="419"/>
      <c r="V348" s="419"/>
      <c r="W348" s="419"/>
      <c r="X348" s="419"/>
      <c r="Y348" s="419"/>
      <c r="Z348" s="419"/>
      <c r="AA348" s="419"/>
      <c r="AB348" s="419"/>
      <c r="AC348" s="419"/>
      <c r="AD348" s="419"/>
      <c r="AE348" s="419"/>
      <c r="AF348" s="419"/>
      <c r="AG348" s="419"/>
      <c r="AH348" s="419"/>
      <c r="AI348" s="419"/>
      <c r="AJ348" s="419"/>
      <c r="AK348" s="419"/>
      <c r="AL348" s="419"/>
      <c r="AM348" s="419"/>
      <c r="AN348" s="419"/>
      <c r="AO348" s="419"/>
      <c r="AP348" s="419"/>
      <c r="AQ348" s="419"/>
      <c r="AR348" s="419"/>
      <c r="AS348" s="419"/>
      <c r="AT348" s="419"/>
      <c r="AU348" s="419"/>
      <c r="AV348" s="419"/>
      <c r="AW348" s="419"/>
      <c r="AX348" s="419"/>
      <c r="AY348" s="419"/>
      <c r="AZ348" s="419"/>
      <c r="BA348" s="419"/>
      <c r="BB348" s="419"/>
      <c r="BC348" s="419"/>
      <c r="BD348" s="419"/>
      <c r="BE348" s="419"/>
      <c r="BF348" s="419"/>
      <c r="BG348" s="419"/>
      <c r="BH348" s="419"/>
      <c r="BI348" s="419"/>
      <c r="BJ348" s="419"/>
      <c r="BK348" s="419"/>
      <c r="BL348" s="419"/>
      <c r="BM348" s="419"/>
      <c r="BN348" s="419"/>
      <c r="BO348" s="419"/>
      <c r="BP348" s="419"/>
      <c r="BQ348" s="419"/>
      <c r="BR348" s="419"/>
      <c r="BS348" s="419"/>
      <c r="BT348" s="419"/>
      <c r="BU348" s="419"/>
      <c r="BV348" s="419"/>
      <c r="BW348" s="419"/>
      <c r="BX348" s="419"/>
      <c r="BY348" s="419"/>
      <c r="BZ348" s="419"/>
      <c r="CA348" s="419"/>
      <c r="CB348" s="419"/>
      <c r="CC348" s="419"/>
      <c r="CD348" s="419"/>
      <c r="CE348" s="419"/>
      <c r="CF348" s="419"/>
      <c r="CG348" s="419"/>
      <c r="CH348" s="419"/>
      <c r="CI348" s="419"/>
      <c r="CJ348" s="419"/>
      <c r="CK348" s="419"/>
      <c r="CL348" s="419"/>
      <c r="CM348" s="419"/>
      <c r="CN348" s="419"/>
      <c r="CO348" s="419"/>
      <c r="CP348" s="419"/>
      <c r="CQ348" s="419"/>
      <c r="CR348" s="419"/>
      <c r="CS348" s="419"/>
      <c r="CT348" s="419"/>
      <c r="CU348" s="419"/>
      <c r="CV348" s="419"/>
      <c r="CW348" s="419"/>
      <c r="CX348" s="419"/>
      <c r="CY348" s="419"/>
      <c r="CZ348" s="419"/>
      <c r="DA348" s="419"/>
      <c r="DB348" s="419"/>
      <c r="DC348" s="419"/>
      <c r="DD348" s="419"/>
      <c r="DE348" s="419"/>
      <c r="DF348" s="419"/>
      <c r="DG348" s="419"/>
      <c r="DH348" s="419"/>
      <c r="DI348" s="419"/>
      <c r="DJ348" s="419"/>
      <c r="DK348" s="419"/>
    </row>
    <row r="349" spans="1:115" ht="16.149999999999999" hidden="1">
      <c r="A349" s="423"/>
      <c r="B349" s="423"/>
      <c r="C349" s="418"/>
      <c r="D349" s="419"/>
      <c r="E349" s="419"/>
      <c r="F349" s="419"/>
      <c r="G349" s="419"/>
      <c r="H349" s="419"/>
      <c r="I349" s="419"/>
      <c r="J349" s="419"/>
      <c r="K349" s="419"/>
      <c r="L349" s="419"/>
      <c r="M349" s="419"/>
      <c r="N349" s="419"/>
      <c r="O349" s="419"/>
      <c r="P349" s="419"/>
      <c r="Q349" s="419"/>
      <c r="R349" s="419"/>
      <c r="S349" s="419"/>
      <c r="T349" s="419"/>
      <c r="U349" s="419"/>
      <c r="V349" s="419"/>
      <c r="W349" s="419"/>
      <c r="X349" s="419"/>
      <c r="Y349" s="419"/>
      <c r="Z349" s="419"/>
      <c r="AA349" s="419"/>
      <c r="AB349" s="419"/>
      <c r="AC349" s="419"/>
      <c r="AD349" s="419"/>
      <c r="AE349" s="419"/>
      <c r="AF349" s="419"/>
      <c r="AG349" s="419"/>
      <c r="AH349" s="419"/>
      <c r="AI349" s="419"/>
      <c r="AJ349" s="419"/>
      <c r="AK349" s="419"/>
      <c r="AL349" s="419"/>
      <c r="AM349" s="419"/>
      <c r="AN349" s="419"/>
      <c r="AO349" s="419"/>
      <c r="AP349" s="419"/>
      <c r="AQ349" s="419"/>
      <c r="AR349" s="419"/>
      <c r="AS349" s="419"/>
      <c r="AT349" s="419"/>
      <c r="AU349" s="419"/>
      <c r="AV349" s="419"/>
      <c r="AW349" s="419"/>
      <c r="AX349" s="419"/>
      <c r="AY349" s="419"/>
      <c r="AZ349" s="419"/>
      <c r="BA349" s="419"/>
      <c r="BB349" s="419"/>
      <c r="BC349" s="419"/>
      <c r="BD349" s="419"/>
      <c r="BE349" s="419"/>
      <c r="BF349" s="419"/>
      <c r="BG349" s="419"/>
      <c r="BH349" s="419"/>
      <c r="BI349" s="419"/>
      <c r="BJ349" s="419"/>
      <c r="BK349" s="419"/>
      <c r="BL349" s="419"/>
      <c r="BM349" s="419"/>
      <c r="BN349" s="419"/>
      <c r="BO349" s="419"/>
      <c r="BP349" s="419"/>
      <c r="BQ349" s="419"/>
      <c r="BR349" s="419"/>
      <c r="BS349" s="419"/>
      <c r="BT349" s="419"/>
      <c r="BU349" s="419"/>
      <c r="BV349" s="419"/>
      <c r="BW349" s="419"/>
      <c r="BX349" s="419"/>
      <c r="BY349" s="419"/>
      <c r="BZ349" s="419"/>
      <c r="CA349" s="419"/>
      <c r="CB349" s="419"/>
      <c r="CC349" s="419"/>
      <c r="CD349" s="419"/>
      <c r="CE349" s="419"/>
      <c r="CF349" s="419"/>
      <c r="CG349" s="419"/>
      <c r="CH349" s="419"/>
      <c r="CI349" s="419"/>
      <c r="CJ349" s="419"/>
      <c r="CK349" s="419"/>
      <c r="CL349" s="419"/>
      <c r="CM349" s="419"/>
      <c r="CN349" s="419"/>
      <c r="CO349" s="419"/>
      <c r="CP349" s="419"/>
      <c r="CQ349" s="419"/>
      <c r="CR349" s="419"/>
      <c r="CS349" s="419"/>
      <c r="CT349" s="419"/>
      <c r="CU349" s="419"/>
      <c r="CV349" s="419"/>
      <c r="CW349" s="419"/>
      <c r="CX349" s="419"/>
      <c r="CY349" s="419"/>
      <c r="CZ349" s="419"/>
      <c r="DA349" s="419"/>
      <c r="DB349" s="419"/>
      <c r="DC349" s="419"/>
      <c r="DD349" s="419"/>
      <c r="DE349" s="419"/>
      <c r="DF349" s="419"/>
      <c r="DG349" s="419"/>
      <c r="DH349" s="419"/>
      <c r="DI349" s="419"/>
      <c r="DJ349" s="419"/>
      <c r="DK349" s="419"/>
    </row>
    <row r="350" spans="1:115" ht="16.149999999999999" hidden="1">
      <c r="A350" s="423"/>
      <c r="B350" s="423"/>
      <c r="C350" s="418"/>
      <c r="D350" s="419"/>
      <c r="E350" s="419"/>
      <c r="F350" s="419"/>
      <c r="G350" s="419"/>
      <c r="H350" s="419"/>
      <c r="I350" s="419"/>
      <c r="J350" s="419"/>
      <c r="K350" s="419"/>
      <c r="L350" s="419"/>
      <c r="M350" s="419"/>
      <c r="N350" s="419"/>
      <c r="O350" s="419"/>
      <c r="P350" s="419"/>
      <c r="Q350" s="419"/>
      <c r="R350" s="419"/>
      <c r="S350" s="419"/>
      <c r="T350" s="419"/>
      <c r="U350" s="419"/>
      <c r="V350" s="419"/>
      <c r="W350" s="419"/>
      <c r="X350" s="419"/>
      <c r="Y350" s="419"/>
      <c r="Z350" s="419"/>
      <c r="AA350" s="419"/>
      <c r="AB350" s="419"/>
      <c r="AC350" s="419"/>
      <c r="AD350" s="419"/>
      <c r="AE350" s="419"/>
      <c r="AF350" s="419"/>
      <c r="AG350" s="419"/>
      <c r="AH350" s="419"/>
      <c r="AI350" s="419"/>
      <c r="AJ350" s="419"/>
      <c r="AK350" s="419"/>
      <c r="AL350" s="419"/>
      <c r="AM350" s="419"/>
      <c r="AN350" s="419"/>
      <c r="AO350" s="419"/>
      <c r="AP350" s="419"/>
      <c r="AQ350" s="419"/>
      <c r="AR350" s="419"/>
      <c r="AS350" s="419"/>
      <c r="AT350" s="419"/>
      <c r="AU350" s="419"/>
      <c r="AV350" s="419"/>
      <c r="AW350" s="419"/>
      <c r="AX350" s="419"/>
      <c r="AY350" s="419"/>
      <c r="AZ350" s="419"/>
      <c r="BA350" s="419"/>
      <c r="BB350" s="419"/>
      <c r="BC350" s="419"/>
      <c r="BD350" s="419"/>
      <c r="BE350" s="419"/>
      <c r="BF350" s="419"/>
      <c r="BG350" s="419"/>
      <c r="BH350" s="419"/>
      <c r="BI350" s="419"/>
      <c r="BJ350" s="419"/>
      <c r="BK350" s="419"/>
      <c r="BL350" s="419"/>
      <c r="BM350" s="419"/>
      <c r="BN350" s="419"/>
      <c r="BO350" s="419"/>
      <c r="BP350" s="419"/>
      <c r="BQ350" s="419"/>
      <c r="BR350" s="419"/>
      <c r="BS350" s="419"/>
      <c r="BT350" s="419"/>
      <c r="BU350" s="419"/>
      <c r="BV350" s="419"/>
      <c r="BW350" s="419"/>
      <c r="BX350" s="419"/>
      <c r="BY350" s="419"/>
      <c r="BZ350" s="419"/>
      <c r="CA350" s="419"/>
      <c r="CB350" s="419"/>
      <c r="CC350" s="419"/>
      <c r="CD350" s="419"/>
      <c r="CE350" s="419"/>
      <c r="CF350" s="419"/>
      <c r="CG350" s="419"/>
      <c r="CH350" s="419"/>
      <c r="CI350" s="419"/>
      <c r="CJ350" s="419"/>
      <c r="CK350" s="419"/>
      <c r="CL350" s="419"/>
      <c r="CM350" s="419"/>
      <c r="CN350" s="419"/>
      <c r="CO350" s="419"/>
      <c r="CP350" s="419"/>
      <c r="CQ350" s="419"/>
      <c r="CR350" s="419"/>
      <c r="CS350" s="419"/>
      <c r="CT350" s="419"/>
      <c r="CU350" s="419"/>
      <c r="CV350" s="419"/>
      <c r="CW350" s="419"/>
      <c r="CX350" s="419"/>
      <c r="CY350" s="419"/>
      <c r="CZ350" s="419"/>
      <c r="DA350" s="419"/>
      <c r="DB350" s="419"/>
      <c r="DC350" s="419"/>
      <c r="DD350" s="419"/>
      <c r="DE350" s="419"/>
      <c r="DF350" s="419"/>
      <c r="DG350" s="419"/>
      <c r="DH350" s="419"/>
      <c r="DI350" s="419"/>
      <c r="DJ350" s="419"/>
      <c r="DK350" s="419"/>
    </row>
    <row r="351" spans="1:115" ht="16.149999999999999" hidden="1">
      <c r="A351" s="423"/>
      <c r="B351" s="423"/>
      <c r="C351" s="418"/>
      <c r="D351" s="419"/>
      <c r="E351" s="419"/>
      <c r="F351" s="419"/>
      <c r="G351" s="419"/>
      <c r="H351" s="419"/>
      <c r="I351" s="419"/>
      <c r="J351" s="419"/>
      <c r="K351" s="419"/>
      <c r="L351" s="419"/>
      <c r="M351" s="419"/>
      <c r="N351" s="419"/>
      <c r="O351" s="419"/>
      <c r="P351" s="419"/>
      <c r="Q351" s="419"/>
      <c r="R351" s="419"/>
      <c r="S351" s="419"/>
      <c r="T351" s="419"/>
      <c r="U351" s="419"/>
      <c r="V351" s="419"/>
      <c r="W351" s="419"/>
      <c r="X351" s="419"/>
      <c r="Y351" s="419"/>
      <c r="Z351" s="419"/>
      <c r="AA351" s="419"/>
      <c r="AB351" s="419"/>
      <c r="AC351" s="419"/>
      <c r="AD351" s="419"/>
      <c r="AE351" s="419"/>
      <c r="AF351" s="419"/>
      <c r="AG351" s="419"/>
      <c r="AH351" s="419"/>
      <c r="AI351" s="419"/>
      <c r="AJ351" s="419"/>
      <c r="AK351" s="419"/>
      <c r="AL351" s="419"/>
      <c r="AM351" s="419"/>
      <c r="AN351" s="419"/>
      <c r="AO351" s="419"/>
      <c r="AP351" s="419"/>
      <c r="AQ351" s="419"/>
      <c r="AR351" s="419"/>
      <c r="AS351" s="419"/>
      <c r="AT351" s="419"/>
      <c r="AU351" s="419"/>
      <c r="AV351" s="419"/>
      <c r="AW351" s="419"/>
      <c r="AX351" s="419"/>
      <c r="AY351" s="419"/>
      <c r="AZ351" s="419"/>
      <c r="BA351" s="419"/>
      <c r="BB351" s="419"/>
      <c r="BC351" s="419"/>
      <c r="BD351" s="419"/>
      <c r="BE351" s="419"/>
      <c r="BF351" s="419"/>
      <c r="BG351" s="419"/>
      <c r="BH351" s="419"/>
      <c r="BI351" s="419"/>
      <c r="BJ351" s="419"/>
      <c r="BK351" s="419"/>
      <c r="BL351" s="419"/>
      <c r="BM351" s="419"/>
      <c r="BN351" s="419"/>
      <c r="BO351" s="419"/>
      <c r="BP351" s="419"/>
      <c r="BQ351" s="419"/>
      <c r="BR351" s="419"/>
      <c r="BS351" s="419"/>
      <c r="BT351" s="419"/>
      <c r="BU351" s="419"/>
      <c r="BV351" s="419"/>
      <c r="BW351" s="419"/>
      <c r="BX351" s="419"/>
      <c r="BY351" s="419"/>
      <c r="BZ351" s="419"/>
      <c r="CA351" s="419"/>
      <c r="CB351" s="419"/>
      <c r="CC351" s="419"/>
      <c r="CD351" s="419"/>
      <c r="CE351" s="419"/>
      <c r="CF351" s="419"/>
      <c r="CG351" s="419"/>
      <c r="CH351" s="419"/>
      <c r="CI351" s="419"/>
      <c r="CJ351" s="419"/>
      <c r="CK351" s="419"/>
      <c r="CL351" s="419"/>
      <c r="CM351" s="419"/>
      <c r="CN351" s="419"/>
      <c r="CO351" s="419"/>
      <c r="CP351" s="419"/>
      <c r="CQ351" s="419"/>
      <c r="CR351" s="419"/>
      <c r="CS351" s="419"/>
      <c r="CT351" s="419"/>
      <c r="CU351" s="419"/>
      <c r="CV351" s="419"/>
      <c r="CW351" s="419"/>
      <c r="CX351" s="419"/>
      <c r="CY351" s="419"/>
      <c r="CZ351" s="419"/>
      <c r="DA351" s="419"/>
      <c r="DB351" s="419"/>
      <c r="DC351" s="419"/>
      <c r="DD351" s="419"/>
      <c r="DE351" s="419"/>
      <c r="DF351" s="419"/>
      <c r="DG351" s="419"/>
      <c r="DH351" s="419"/>
      <c r="DI351" s="419"/>
      <c r="DJ351" s="419"/>
      <c r="DK351" s="419"/>
    </row>
    <row r="352" spans="1:115" ht="16.149999999999999" hidden="1">
      <c r="A352" s="423"/>
      <c r="B352" s="423"/>
      <c r="C352" s="418"/>
      <c r="D352" s="419"/>
      <c r="E352" s="419"/>
      <c r="F352" s="419"/>
      <c r="G352" s="419"/>
      <c r="H352" s="419"/>
      <c r="I352" s="419"/>
      <c r="J352" s="419"/>
      <c r="K352" s="419"/>
      <c r="L352" s="419"/>
      <c r="M352" s="419"/>
      <c r="N352" s="419"/>
      <c r="O352" s="419"/>
      <c r="P352" s="419"/>
      <c r="Q352" s="419"/>
      <c r="R352" s="419"/>
      <c r="S352" s="419"/>
      <c r="T352" s="419"/>
      <c r="U352" s="419"/>
      <c r="V352" s="419"/>
      <c r="W352" s="419"/>
      <c r="X352" s="419"/>
      <c r="Y352" s="419"/>
      <c r="Z352" s="419"/>
      <c r="AA352" s="419"/>
      <c r="AB352" s="419"/>
      <c r="AC352" s="419"/>
      <c r="AD352" s="419"/>
      <c r="AE352" s="419"/>
      <c r="AF352" s="419"/>
      <c r="AG352" s="419"/>
      <c r="AH352" s="419"/>
      <c r="AI352" s="419"/>
      <c r="AJ352" s="419"/>
      <c r="AK352" s="419"/>
      <c r="AL352" s="419"/>
      <c r="AM352" s="419"/>
      <c r="AN352" s="419"/>
      <c r="AO352" s="419"/>
      <c r="AP352" s="419"/>
      <c r="AQ352" s="419"/>
      <c r="AR352" s="419"/>
      <c r="AS352" s="419"/>
      <c r="AT352" s="419"/>
      <c r="AU352" s="419"/>
      <c r="AV352" s="419"/>
      <c r="AW352" s="419"/>
      <c r="AX352" s="419"/>
      <c r="AY352" s="419"/>
      <c r="AZ352" s="419"/>
      <c r="BA352" s="419"/>
      <c r="BB352" s="419"/>
      <c r="BC352" s="419"/>
      <c r="BD352" s="419"/>
      <c r="BE352" s="419"/>
      <c r="BF352" s="419"/>
      <c r="BG352" s="419"/>
      <c r="BH352" s="419"/>
      <c r="BI352" s="419"/>
      <c r="BJ352" s="419"/>
      <c r="BK352" s="419"/>
      <c r="BL352" s="419"/>
      <c r="BM352" s="419"/>
      <c r="BN352" s="419"/>
      <c r="BO352" s="419"/>
      <c r="BP352" s="419"/>
      <c r="BQ352" s="419"/>
      <c r="BR352" s="419"/>
      <c r="BS352" s="419"/>
      <c r="BT352" s="419"/>
      <c r="BU352" s="419"/>
      <c r="BV352" s="419"/>
      <c r="BW352" s="419"/>
      <c r="BX352" s="419"/>
      <c r="BY352" s="419"/>
      <c r="BZ352" s="419"/>
      <c r="CA352" s="419"/>
      <c r="CB352" s="419"/>
      <c r="CC352" s="419"/>
      <c r="CD352" s="419"/>
      <c r="CE352" s="419"/>
      <c r="CF352" s="419"/>
      <c r="CG352" s="419"/>
      <c r="CH352" s="419"/>
      <c r="CI352" s="419"/>
      <c r="CJ352" s="419"/>
      <c r="CK352" s="419"/>
      <c r="CL352" s="419"/>
      <c r="CM352" s="419"/>
      <c r="CN352" s="419"/>
      <c r="CO352" s="419"/>
      <c r="CP352" s="419"/>
      <c r="CQ352" s="419"/>
      <c r="CR352" s="419"/>
      <c r="CS352" s="419"/>
      <c r="CT352" s="419"/>
      <c r="CU352" s="419"/>
      <c r="CV352" s="419"/>
      <c r="CW352" s="419"/>
      <c r="CX352" s="419"/>
      <c r="CY352" s="419"/>
      <c r="CZ352" s="419"/>
      <c r="DA352" s="419"/>
      <c r="DB352" s="419"/>
      <c r="DC352" s="419"/>
      <c r="DD352" s="419"/>
      <c r="DE352" s="419"/>
      <c r="DF352" s="419"/>
      <c r="DG352" s="419"/>
      <c r="DH352" s="419"/>
      <c r="DI352" s="419"/>
      <c r="DJ352" s="419"/>
      <c r="DK352" s="419"/>
    </row>
    <row r="353" spans="1:115" ht="16.149999999999999" hidden="1">
      <c r="A353" s="423"/>
      <c r="B353" s="423"/>
      <c r="C353" s="418"/>
      <c r="D353" s="419"/>
      <c r="E353" s="419"/>
      <c r="F353" s="419"/>
      <c r="G353" s="419"/>
      <c r="H353" s="419"/>
      <c r="I353" s="419"/>
      <c r="J353" s="419"/>
      <c r="K353" s="419"/>
      <c r="L353" s="419"/>
      <c r="M353" s="419"/>
      <c r="N353" s="419"/>
      <c r="O353" s="419"/>
      <c r="P353" s="419"/>
      <c r="Q353" s="419"/>
      <c r="R353" s="419"/>
      <c r="S353" s="419"/>
      <c r="T353" s="419"/>
      <c r="U353" s="419"/>
      <c r="V353" s="419"/>
      <c r="W353" s="419"/>
      <c r="X353" s="419"/>
      <c r="Y353" s="419"/>
      <c r="Z353" s="419"/>
      <c r="AA353" s="419"/>
      <c r="AB353" s="419"/>
      <c r="AC353" s="419"/>
      <c r="AD353" s="419"/>
      <c r="AE353" s="419"/>
      <c r="AF353" s="419"/>
      <c r="AG353" s="419"/>
      <c r="AH353" s="419"/>
      <c r="AI353" s="419"/>
      <c r="AJ353" s="419"/>
      <c r="AK353" s="419"/>
      <c r="AL353" s="419"/>
      <c r="AM353" s="419"/>
      <c r="AN353" s="419"/>
      <c r="AO353" s="419"/>
      <c r="AP353" s="419"/>
      <c r="AQ353" s="419"/>
      <c r="AR353" s="419"/>
      <c r="AS353" s="419"/>
      <c r="AT353" s="419"/>
      <c r="AU353" s="419"/>
      <c r="AV353" s="419"/>
      <c r="AW353" s="419"/>
      <c r="AX353" s="419"/>
      <c r="AY353" s="419"/>
      <c r="AZ353" s="419"/>
      <c r="BA353" s="419"/>
      <c r="BB353" s="419"/>
      <c r="BC353" s="419"/>
      <c r="BD353" s="419"/>
      <c r="BE353" s="419"/>
      <c r="BF353" s="419"/>
      <c r="BG353" s="419"/>
      <c r="BH353" s="419"/>
      <c r="BI353" s="419"/>
      <c r="BJ353" s="419"/>
      <c r="BK353" s="419"/>
      <c r="BL353" s="419"/>
      <c r="BM353" s="419"/>
      <c r="BN353" s="419"/>
      <c r="BO353" s="419"/>
      <c r="BP353" s="419"/>
      <c r="BQ353" s="419"/>
      <c r="BR353" s="419"/>
      <c r="BS353" s="419"/>
      <c r="BT353" s="419"/>
      <c r="BU353" s="419"/>
      <c r="BV353" s="419"/>
      <c r="BW353" s="419"/>
      <c r="BX353" s="419"/>
      <c r="BY353" s="419"/>
      <c r="BZ353" s="419"/>
      <c r="CA353" s="419"/>
      <c r="CB353" s="419"/>
      <c r="CC353" s="419"/>
      <c r="CD353" s="419"/>
      <c r="CE353" s="419"/>
      <c r="CF353" s="419"/>
      <c r="CG353" s="419"/>
      <c r="CH353" s="419"/>
      <c r="CI353" s="419"/>
      <c r="CJ353" s="419"/>
      <c r="CK353" s="419"/>
      <c r="CL353" s="419"/>
      <c r="CM353" s="419"/>
      <c r="CN353" s="419"/>
      <c r="CO353" s="419"/>
      <c r="CP353" s="419"/>
      <c r="CQ353" s="419"/>
      <c r="CR353" s="419"/>
      <c r="CS353" s="419"/>
      <c r="CT353" s="419"/>
      <c r="CU353" s="419"/>
      <c r="CV353" s="419"/>
      <c r="CW353" s="419"/>
      <c r="CX353" s="419"/>
      <c r="CY353" s="419"/>
      <c r="CZ353" s="419"/>
      <c r="DA353" s="419"/>
      <c r="DB353" s="419"/>
      <c r="DC353" s="419"/>
      <c r="DD353" s="419"/>
      <c r="DE353" s="419"/>
      <c r="DF353" s="419"/>
      <c r="DG353" s="419"/>
      <c r="DH353" s="419"/>
      <c r="DI353" s="419"/>
      <c r="DJ353" s="419"/>
      <c r="DK353" s="419"/>
    </row>
    <row r="354" spans="1:115" ht="16.149999999999999" hidden="1">
      <c r="A354" s="423"/>
      <c r="B354" s="423"/>
      <c r="C354" s="418"/>
      <c r="D354" s="419"/>
      <c r="E354" s="419"/>
      <c r="F354" s="419"/>
      <c r="G354" s="419"/>
      <c r="H354" s="419"/>
      <c r="I354" s="419"/>
      <c r="J354" s="419"/>
      <c r="K354" s="419"/>
      <c r="L354" s="419"/>
      <c r="M354" s="419"/>
      <c r="N354" s="419"/>
      <c r="O354" s="419"/>
      <c r="P354" s="419"/>
      <c r="Q354" s="419"/>
      <c r="R354" s="419"/>
      <c r="S354" s="419"/>
      <c r="T354" s="419"/>
      <c r="U354" s="419"/>
      <c r="V354" s="419"/>
      <c r="W354" s="419"/>
      <c r="X354" s="419"/>
      <c r="Y354" s="419"/>
      <c r="Z354" s="419"/>
      <c r="AA354" s="419"/>
      <c r="AB354" s="419"/>
      <c r="AC354" s="419"/>
      <c r="AD354" s="419"/>
      <c r="AE354" s="419"/>
      <c r="AF354" s="419"/>
      <c r="AG354" s="419"/>
      <c r="AH354" s="419"/>
      <c r="AI354" s="419"/>
      <c r="AJ354" s="419"/>
      <c r="AK354" s="419"/>
      <c r="AL354" s="419"/>
      <c r="AM354" s="419"/>
      <c r="AN354" s="419"/>
      <c r="AO354" s="419"/>
      <c r="AP354" s="419"/>
      <c r="AQ354" s="419"/>
      <c r="AR354" s="419"/>
      <c r="AS354" s="419"/>
      <c r="AT354" s="419"/>
      <c r="AU354" s="419"/>
      <c r="AV354" s="419"/>
      <c r="AW354" s="419"/>
      <c r="AX354" s="419"/>
      <c r="AY354" s="419"/>
      <c r="AZ354" s="419"/>
      <c r="BA354" s="419"/>
      <c r="BB354" s="419"/>
      <c r="BC354" s="419"/>
      <c r="BD354" s="419"/>
      <c r="BE354" s="419"/>
      <c r="BF354" s="419"/>
      <c r="BG354" s="419"/>
      <c r="BH354" s="419"/>
      <c r="BI354" s="419"/>
      <c r="BJ354" s="419"/>
      <c r="BK354" s="419"/>
      <c r="BL354" s="419"/>
      <c r="BM354" s="419"/>
      <c r="BN354" s="419"/>
      <c r="BO354" s="419"/>
      <c r="BP354" s="419"/>
      <c r="BQ354" s="419"/>
      <c r="BR354" s="419"/>
      <c r="BS354" s="419"/>
      <c r="BT354" s="419"/>
      <c r="BU354" s="419"/>
      <c r="BV354" s="419"/>
      <c r="BW354" s="419"/>
      <c r="BX354" s="419"/>
      <c r="BY354" s="419"/>
      <c r="BZ354" s="419"/>
      <c r="CA354" s="419"/>
      <c r="CB354" s="419"/>
      <c r="CC354" s="419"/>
      <c r="CD354" s="419"/>
      <c r="CE354" s="419"/>
      <c r="CF354" s="419"/>
      <c r="CG354" s="419"/>
      <c r="CH354" s="419"/>
      <c r="CI354" s="419"/>
      <c r="CJ354" s="419"/>
      <c r="CK354" s="419"/>
      <c r="CL354" s="419"/>
      <c r="CM354" s="419"/>
      <c r="CN354" s="419"/>
      <c r="CO354" s="419"/>
      <c r="CP354" s="419"/>
      <c r="CQ354" s="419"/>
      <c r="CR354" s="419"/>
      <c r="CS354" s="419"/>
      <c r="CT354" s="419"/>
      <c r="CU354" s="419"/>
      <c r="CV354" s="419"/>
      <c r="CW354" s="419"/>
      <c r="CX354" s="419"/>
      <c r="CY354" s="419"/>
      <c r="CZ354" s="419"/>
      <c r="DA354" s="419"/>
      <c r="DB354" s="419"/>
      <c r="DC354" s="419"/>
      <c r="DD354" s="419"/>
      <c r="DE354" s="419"/>
      <c r="DF354" s="419"/>
      <c r="DG354" s="419"/>
      <c r="DH354" s="419"/>
      <c r="DI354" s="419"/>
      <c r="DJ354" s="419"/>
      <c r="DK354" s="419"/>
    </row>
    <row r="355" spans="1:115" ht="16.149999999999999" hidden="1">
      <c r="A355" s="423"/>
      <c r="B355" s="423"/>
      <c r="C355" s="418"/>
      <c r="D355" s="419"/>
      <c r="E355" s="419"/>
      <c r="F355" s="419"/>
      <c r="G355" s="419"/>
      <c r="H355" s="419"/>
      <c r="I355" s="419"/>
      <c r="J355" s="419"/>
      <c r="K355" s="419"/>
      <c r="L355" s="419"/>
      <c r="M355" s="419"/>
      <c r="N355" s="419"/>
      <c r="O355" s="419"/>
      <c r="P355" s="419"/>
      <c r="Q355" s="419"/>
      <c r="R355" s="419"/>
      <c r="S355" s="419"/>
      <c r="T355" s="419"/>
      <c r="U355" s="419"/>
      <c r="V355" s="419"/>
      <c r="W355" s="419"/>
      <c r="X355" s="419"/>
      <c r="Y355" s="419"/>
      <c r="Z355" s="419"/>
      <c r="AA355" s="419"/>
      <c r="AB355" s="419"/>
      <c r="AC355" s="419"/>
      <c r="AD355" s="419"/>
      <c r="AE355" s="419"/>
      <c r="AF355" s="419"/>
      <c r="AG355" s="419"/>
      <c r="AH355" s="419"/>
      <c r="AI355" s="419"/>
      <c r="AJ355" s="419"/>
      <c r="AK355" s="419"/>
      <c r="AL355" s="419"/>
      <c r="AM355" s="419"/>
      <c r="AN355" s="419"/>
      <c r="AO355" s="419"/>
      <c r="AP355" s="419"/>
      <c r="AQ355" s="419"/>
      <c r="AR355" s="419"/>
      <c r="AS355" s="419"/>
      <c r="AT355" s="419"/>
      <c r="AU355" s="419"/>
      <c r="AV355" s="419"/>
      <c r="AW355" s="419"/>
      <c r="AX355" s="419"/>
      <c r="AY355" s="419"/>
      <c r="AZ355" s="419"/>
      <c r="BA355" s="419"/>
      <c r="BB355" s="419"/>
      <c r="BC355" s="419"/>
      <c r="BD355" s="419"/>
      <c r="BE355" s="419"/>
      <c r="BF355" s="419"/>
      <c r="BG355" s="419"/>
      <c r="BH355" s="419"/>
      <c r="BI355" s="419"/>
      <c r="BJ355" s="419"/>
      <c r="BK355" s="419"/>
      <c r="BL355" s="419"/>
      <c r="BM355" s="419"/>
      <c r="BN355" s="419"/>
      <c r="BO355" s="419"/>
      <c r="BP355" s="419"/>
      <c r="BQ355" s="419"/>
      <c r="BR355" s="419"/>
      <c r="BS355" s="419"/>
      <c r="BT355" s="419"/>
      <c r="BU355" s="419"/>
      <c r="BV355" s="419"/>
      <c r="BW355" s="419"/>
      <c r="BX355" s="419"/>
      <c r="BY355" s="419"/>
      <c r="BZ355" s="419"/>
      <c r="CA355" s="419"/>
      <c r="CB355" s="419"/>
      <c r="CC355" s="419"/>
      <c r="CD355" s="419"/>
      <c r="CE355" s="419"/>
      <c r="CF355" s="419"/>
      <c r="CG355" s="419"/>
      <c r="CH355" s="419"/>
      <c r="CI355" s="419"/>
      <c r="CJ355" s="419"/>
      <c r="CK355" s="419"/>
      <c r="CL355" s="419"/>
      <c r="CM355" s="419"/>
      <c r="CN355" s="419"/>
      <c r="CO355" s="419"/>
      <c r="CP355" s="419"/>
      <c r="CQ355" s="419"/>
      <c r="CR355" s="419"/>
      <c r="CS355" s="419"/>
      <c r="CT355" s="419"/>
      <c r="CU355" s="419"/>
      <c r="CV355" s="419"/>
      <c r="CW355" s="419"/>
      <c r="CX355" s="419"/>
      <c r="CY355" s="419"/>
      <c r="CZ355" s="419"/>
      <c r="DA355" s="419"/>
      <c r="DB355" s="419"/>
      <c r="DC355" s="419"/>
      <c r="DD355" s="419"/>
      <c r="DE355" s="419"/>
      <c r="DF355" s="419"/>
      <c r="DG355" s="419"/>
      <c r="DH355" s="419"/>
      <c r="DI355" s="419"/>
      <c r="DJ355" s="419"/>
      <c r="DK355" s="419"/>
    </row>
    <row r="356" spans="1:115" ht="16.149999999999999" hidden="1">
      <c r="A356" s="423"/>
      <c r="B356" s="423"/>
      <c r="C356" s="418"/>
      <c r="D356" s="419"/>
      <c r="E356" s="419"/>
      <c r="F356" s="419"/>
      <c r="G356" s="419"/>
      <c r="H356" s="419"/>
      <c r="I356" s="419"/>
      <c r="J356" s="419"/>
      <c r="K356" s="419"/>
      <c r="L356" s="419"/>
      <c r="M356" s="419"/>
      <c r="N356" s="419"/>
      <c r="O356" s="419"/>
      <c r="P356" s="419"/>
      <c r="Q356" s="419"/>
      <c r="R356" s="419"/>
      <c r="S356" s="419"/>
      <c r="T356" s="419"/>
      <c r="U356" s="419"/>
      <c r="V356" s="419"/>
      <c r="W356" s="419"/>
      <c r="X356" s="419"/>
      <c r="Y356" s="419"/>
      <c r="Z356" s="419"/>
      <c r="AA356" s="419"/>
      <c r="AB356" s="419"/>
      <c r="AC356" s="419"/>
      <c r="AD356" s="419"/>
      <c r="AE356" s="419"/>
      <c r="AF356" s="419"/>
      <c r="AG356" s="419"/>
      <c r="AH356" s="419"/>
      <c r="AI356" s="419"/>
      <c r="AJ356" s="419"/>
      <c r="AK356" s="419"/>
      <c r="AL356" s="419"/>
      <c r="AM356" s="419"/>
      <c r="AN356" s="419"/>
      <c r="AO356" s="419"/>
      <c r="AP356" s="419"/>
      <c r="AQ356" s="419"/>
      <c r="AR356" s="419"/>
      <c r="AS356" s="419"/>
      <c r="AT356" s="419"/>
      <c r="AU356" s="419"/>
      <c r="AV356" s="419"/>
      <c r="AW356" s="419"/>
      <c r="AX356" s="419"/>
      <c r="AY356" s="419"/>
      <c r="AZ356" s="419"/>
      <c r="BA356" s="419"/>
      <c r="BB356" s="419"/>
      <c r="BC356" s="419"/>
      <c r="BD356" s="419"/>
      <c r="BE356" s="419"/>
      <c r="BF356" s="419"/>
      <c r="BG356" s="419"/>
      <c r="BH356" s="419"/>
      <c r="BI356" s="419"/>
      <c r="BJ356" s="419"/>
      <c r="BK356" s="419"/>
      <c r="BL356" s="419"/>
      <c r="BM356" s="419"/>
      <c r="BN356" s="419"/>
      <c r="BO356" s="419"/>
      <c r="BP356" s="419"/>
      <c r="BQ356" s="419"/>
      <c r="BR356" s="419"/>
      <c r="BS356" s="419"/>
      <c r="BT356" s="419"/>
      <c r="BU356" s="419"/>
      <c r="BV356" s="419"/>
      <c r="BW356" s="419"/>
      <c r="BX356" s="419"/>
      <c r="BY356" s="419"/>
      <c r="BZ356" s="419"/>
      <c r="CA356" s="419"/>
      <c r="CB356" s="419"/>
      <c r="CC356" s="419"/>
      <c r="CD356" s="419"/>
      <c r="CE356" s="419"/>
      <c r="CF356" s="419"/>
      <c r="CG356" s="419"/>
      <c r="CH356" s="419"/>
      <c r="CI356" s="419"/>
      <c r="CJ356" s="419"/>
      <c r="CK356" s="419"/>
      <c r="CL356" s="419"/>
      <c r="CM356" s="419"/>
      <c r="CN356" s="419"/>
      <c r="CO356" s="419"/>
      <c r="CP356" s="419"/>
      <c r="CQ356" s="419"/>
      <c r="CR356" s="419"/>
      <c r="CS356" s="419"/>
      <c r="CT356" s="419"/>
      <c r="CU356" s="419"/>
      <c r="CV356" s="419"/>
      <c r="CW356" s="419"/>
      <c r="CX356" s="419"/>
      <c r="CY356" s="419"/>
      <c r="CZ356" s="419"/>
      <c r="DA356" s="419"/>
      <c r="DB356" s="419"/>
      <c r="DC356" s="419"/>
      <c r="DD356" s="419"/>
      <c r="DE356" s="419"/>
      <c r="DF356" s="419"/>
      <c r="DG356" s="419"/>
      <c r="DH356" s="419"/>
      <c r="DI356" s="419"/>
      <c r="DJ356" s="419"/>
      <c r="DK356" s="419"/>
    </row>
    <row r="357" spans="1:115" ht="16.149999999999999" hidden="1">
      <c r="A357" s="423"/>
      <c r="B357" s="423"/>
      <c r="C357" s="418"/>
      <c r="D357" s="419"/>
      <c r="E357" s="419"/>
      <c r="F357" s="419"/>
      <c r="G357" s="419"/>
      <c r="H357" s="419"/>
      <c r="I357" s="419"/>
      <c r="J357" s="419"/>
      <c r="K357" s="419"/>
      <c r="L357" s="419"/>
      <c r="M357" s="419"/>
      <c r="N357" s="419"/>
      <c r="O357" s="419"/>
      <c r="P357" s="419"/>
      <c r="Q357" s="419"/>
      <c r="R357" s="419"/>
      <c r="S357" s="419"/>
      <c r="T357" s="419"/>
      <c r="U357" s="419"/>
      <c r="V357" s="419"/>
      <c r="W357" s="419"/>
      <c r="X357" s="419"/>
      <c r="Y357" s="419"/>
      <c r="Z357" s="419"/>
      <c r="AA357" s="419"/>
      <c r="AB357" s="419"/>
      <c r="AC357" s="419"/>
      <c r="AD357" s="419"/>
      <c r="AE357" s="419"/>
      <c r="AF357" s="419"/>
      <c r="AG357" s="419"/>
      <c r="AH357" s="419"/>
      <c r="AI357" s="419"/>
      <c r="AJ357" s="419"/>
      <c r="AK357" s="419"/>
      <c r="AL357" s="419"/>
      <c r="AM357" s="419"/>
      <c r="AN357" s="419"/>
      <c r="AO357" s="419"/>
      <c r="AP357" s="419"/>
      <c r="AQ357" s="419"/>
      <c r="AR357" s="419"/>
      <c r="AS357" s="419"/>
      <c r="AT357" s="419"/>
      <c r="AU357" s="419"/>
      <c r="AV357" s="419"/>
      <c r="AW357" s="419"/>
      <c r="AX357" s="419"/>
      <c r="AY357" s="419"/>
      <c r="AZ357" s="419"/>
      <c r="BA357" s="419"/>
      <c r="BB357" s="419"/>
      <c r="BC357" s="419"/>
      <c r="BD357" s="419"/>
      <c r="BE357" s="419"/>
      <c r="BF357" s="419"/>
      <c r="BG357" s="419"/>
      <c r="BH357" s="419"/>
      <c r="BI357" s="419"/>
      <c r="BJ357" s="419"/>
      <c r="BK357" s="419"/>
      <c r="BL357" s="419"/>
      <c r="BM357" s="419"/>
      <c r="BN357" s="419"/>
      <c r="BO357" s="419"/>
      <c r="BP357" s="419"/>
      <c r="BQ357" s="419"/>
      <c r="BR357" s="419"/>
      <c r="BS357" s="419"/>
      <c r="BT357" s="419"/>
      <c r="BU357" s="419"/>
      <c r="BV357" s="419"/>
      <c r="BW357" s="419"/>
      <c r="BX357" s="419"/>
      <c r="BY357" s="419"/>
      <c r="BZ357" s="419"/>
      <c r="CA357" s="419"/>
      <c r="CB357" s="419"/>
      <c r="CC357" s="419"/>
      <c r="CD357" s="419"/>
      <c r="CE357" s="419"/>
      <c r="CF357" s="419"/>
      <c r="CG357" s="419"/>
      <c r="CH357" s="419"/>
      <c r="CI357" s="419"/>
      <c r="CJ357" s="419"/>
      <c r="CK357" s="419"/>
      <c r="CL357" s="419"/>
      <c r="CM357" s="419"/>
      <c r="CN357" s="419"/>
      <c r="CO357" s="419"/>
      <c r="CP357" s="419"/>
      <c r="CQ357" s="419"/>
      <c r="CR357" s="419"/>
      <c r="CS357" s="419"/>
      <c r="CT357" s="419"/>
      <c r="CU357" s="419"/>
      <c r="CV357" s="419"/>
      <c r="CW357" s="419"/>
      <c r="CX357" s="419"/>
      <c r="CY357" s="419"/>
      <c r="CZ357" s="419"/>
      <c r="DA357" s="419"/>
      <c r="DB357" s="419"/>
      <c r="DC357" s="419"/>
      <c r="DD357" s="419"/>
      <c r="DE357" s="419"/>
      <c r="DF357" s="419"/>
      <c r="DG357" s="419"/>
      <c r="DH357" s="419"/>
      <c r="DI357" s="419"/>
      <c r="DJ357" s="419"/>
      <c r="DK357" s="419"/>
    </row>
    <row r="358" spans="1:115" ht="16.149999999999999" hidden="1">
      <c r="A358" s="423"/>
      <c r="B358" s="423"/>
      <c r="C358" s="418"/>
      <c r="D358" s="419"/>
      <c r="E358" s="419"/>
      <c r="F358" s="419"/>
      <c r="G358" s="419"/>
      <c r="H358" s="419"/>
      <c r="I358" s="419"/>
      <c r="J358" s="419"/>
      <c r="K358" s="419"/>
      <c r="L358" s="419"/>
      <c r="M358" s="419"/>
      <c r="N358" s="419"/>
      <c r="O358" s="419"/>
      <c r="P358" s="419"/>
      <c r="Q358" s="419"/>
      <c r="R358" s="419"/>
      <c r="S358" s="419"/>
      <c r="T358" s="419"/>
      <c r="U358" s="419"/>
      <c r="V358" s="419"/>
      <c r="W358" s="419"/>
      <c r="X358" s="419"/>
      <c r="Y358" s="419"/>
      <c r="Z358" s="419"/>
      <c r="AA358" s="419"/>
      <c r="AB358" s="419"/>
      <c r="AC358" s="419"/>
      <c r="AD358" s="419"/>
      <c r="AE358" s="419"/>
      <c r="AF358" s="419"/>
      <c r="AG358" s="419"/>
      <c r="AH358" s="419"/>
      <c r="AI358" s="419"/>
      <c r="AJ358" s="419"/>
      <c r="AK358" s="419"/>
      <c r="AL358" s="419"/>
      <c r="AM358" s="419"/>
      <c r="AN358" s="419"/>
      <c r="AO358" s="419"/>
      <c r="AP358" s="419"/>
      <c r="AQ358" s="419"/>
      <c r="AR358" s="419"/>
      <c r="AS358" s="419"/>
      <c r="AT358" s="419"/>
      <c r="AU358" s="419"/>
      <c r="AV358" s="419"/>
      <c r="AW358" s="419"/>
      <c r="AX358" s="419"/>
      <c r="AY358" s="419"/>
      <c r="AZ358" s="419"/>
      <c r="BA358" s="419"/>
      <c r="BB358" s="419"/>
      <c r="BC358" s="419"/>
      <c r="BD358" s="419"/>
      <c r="BE358" s="419"/>
      <c r="BF358" s="419"/>
      <c r="BG358" s="419"/>
      <c r="BH358" s="419"/>
      <c r="BI358" s="419"/>
      <c r="BJ358" s="419"/>
      <c r="BK358" s="419"/>
      <c r="BL358" s="419"/>
      <c r="BM358" s="419"/>
      <c r="BN358" s="419"/>
      <c r="BO358" s="419"/>
      <c r="BP358" s="419"/>
      <c r="BQ358" s="419"/>
      <c r="BR358" s="419"/>
      <c r="BS358" s="419"/>
      <c r="BT358" s="419"/>
      <c r="BU358" s="419"/>
      <c r="BV358" s="419"/>
      <c r="BW358" s="419"/>
      <c r="BX358" s="419"/>
      <c r="BY358" s="419"/>
      <c r="BZ358" s="419"/>
      <c r="CA358" s="419"/>
      <c r="CB358" s="419"/>
      <c r="CC358" s="419"/>
      <c r="CD358" s="419"/>
      <c r="CE358" s="419"/>
      <c r="CF358" s="419"/>
      <c r="CG358" s="419"/>
      <c r="CH358" s="419"/>
      <c r="CI358" s="419"/>
      <c r="CJ358" s="419"/>
      <c r="CK358" s="419"/>
      <c r="CL358" s="419"/>
      <c r="CM358" s="419"/>
      <c r="CN358" s="419"/>
      <c r="CO358" s="419"/>
      <c r="CP358" s="419"/>
      <c r="CQ358" s="419"/>
      <c r="CR358" s="419"/>
      <c r="CS358" s="419"/>
      <c r="CT358" s="419"/>
      <c r="CU358" s="419"/>
      <c r="CV358" s="419"/>
      <c r="CW358" s="419"/>
      <c r="CX358" s="419"/>
      <c r="CY358" s="419"/>
      <c r="CZ358" s="419"/>
      <c r="DA358" s="419"/>
      <c r="DB358" s="419"/>
      <c r="DC358" s="419"/>
      <c r="DD358" s="419"/>
      <c r="DE358" s="419"/>
      <c r="DF358" s="419"/>
      <c r="DG358" s="419"/>
      <c r="DH358" s="419"/>
      <c r="DI358" s="419"/>
      <c r="DJ358" s="419"/>
      <c r="DK358" s="419"/>
    </row>
    <row r="359" spans="1:115" ht="16.149999999999999" hidden="1">
      <c r="A359" s="423"/>
      <c r="B359" s="423"/>
      <c r="C359" s="418"/>
      <c r="D359" s="419"/>
      <c r="E359" s="419"/>
      <c r="F359" s="419"/>
      <c r="G359" s="419"/>
      <c r="H359" s="419"/>
      <c r="I359" s="419"/>
      <c r="J359" s="419"/>
      <c r="K359" s="419"/>
      <c r="L359" s="419"/>
      <c r="M359" s="419"/>
      <c r="N359" s="419"/>
      <c r="O359" s="419"/>
      <c r="P359" s="419"/>
      <c r="Q359" s="419"/>
      <c r="R359" s="419"/>
      <c r="S359" s="419"/>
      <c r="T359" s="419"/>
      <c r="U359" s="419"/>
      <c r="V359" s="419"/>
      <c r="W359" s="419"/>
      <c r="X359" s="419"/>
      <c r="Y359" s="419"/>
      <c r="Z359" s="419"/>
      <c r="AA359" s="419"/>
      <c r="AB359" s="419"/>
      <c r="AC359" s="419"/>
      <c r="AD359" s="419"/>
      <c r="AE359" s="419"/>
      <c r="AF359" s="419"/>
      <c r="AG359" s="419"/>
      <c r="AH359" s="419"/>
      <c r="AI359" s="419"/>
      <c r="AJ359" s="419"/>
      <c r="AK359" s="419"/>
      <c r="AL359" s="419"/>
      <c r="AM359" s="419"/>
      <c r="AN359" s="419"/>
      <c r="AO359" s="419"/>
      <c r="AP359" s="419"/>
      <c r="AQ359" s="419"/>
      <c r="AR359" s="419"/>
      <c r="AS359" s="419"/>
      <c r="AT359" s="419"/>
      <c r="AU359" s="419"/>
      <c r="AV359" s="419"/>
      <c r="AW359" s="419"/>
      <c r="AX359" s="419"/>
      <c r="AY359" s="419"/>
      <c r="AZ359" s="419"/>
      <c r="BA359" s="419"/>
      <c r="BB359" s="419"/>
      <c r="BC359" s="419"/>
      <c r="BD359" s="419"/>
      <c r="BE359" s="419"/>
      <c r="BF359" s="419"/>
      <c r="BG359" s="419"/>
      <c r="BH359" s="419"/>
      <c r="BI359" s="419"/>
      <c r="BJ359" s="419"/>
      <c r="BK359" s="419"/>
      <c r="BL359" s="419"/>
      <c r="BM359" s="419"/>
      <c r="BN359" s="419"/>
      <c r="BO359" s="419"/>
      <c r="BP359" s="419"/>
      <c r="BQ359" s="419"/>
      <c r="BR359" s="419"/>
      <c r="BS359" s="419"/>
      <c r="BT359" s="419"/>
      <c r="BU359" s="419"/>
      <c r="BV359" s="419"/>
      <c r="BW359" s="419"/>
      <c r="BX359" s="419"/>
      <c r="BY359" s="419"/>
      <c r="BZ359" s="419"/>
      <c r="CA359" s="419"/>
      <c r="CB359" s="419"/>
      <c r="CC359" s="419"/>
      <c r="CD359" s="419"/>
      <c r="CE359" s="419"/>
      <c r="CF359" s="419"/>
      <c r="CG359" s="419"/>
      <c r="CH359" s="419"/>
      <c r="CI359" s="419"/>
      <c r="CJ359" s="419"/>
      <c r="CK359" s="419"/>
      <c r="CL359" s="419"/>
      <c r="CM359" s="419"/>
      <c r="CN359" s="419"/>
      <c r="CO359" s="419"/>
      <c r="CP359" s="419"/>
      <c r="CQ359" s="419"/>
      <c r="CR359" s="419"/>
      <c r="CS359" s="419"/>
      <c r="CT359" s="419"/>
      <c r="CU359" s="419"/>
      <c r="CV359" s="419"/>
      <c r="CW359" s="419"/>
      <c r="CX359" s="419"/>
      <c r="CY359" s="419"/>
      <c r="CZ359" s="419"/>
      <c r="DA359" s="419"/>
      <c r="DB359" s="419"/>
      <c r="DC359" s="419"/>
      <c r="DD359" s="419"/>
      <c r="DE359" s="419"/>
      <c r="DF359" s="419"/>
      <c r="DG359" s="419"/>
      <c r="DH359" s="419"/>
      <c r="DI359" s="419"/>
      <c r="DJ359" s="419"/>
      <c r="DK359" s="419"/>
    </row>
    <row r="360" spans="1:115" ht="16.149999999999999" hidden="1">
      <c r="A360" s="423"/>
      <c r="B360" s="423"/>
      <c r="C360" s="418"/>
      <c r="D360" s="419"/>
      <c r="E360" s="419"/>
      <c r="F360" s="419"/>
      <c r="G360" s="419"/>
      <c r="H360" s="419"/>
      <c r="I360" s="419"/>
      <c r="J360" s="419"/>
      <c r="K360" s="419"/>
      <c r="L360" s="419"/>
      <c r="M360" s="419"/>
      <c r="N360" s="419"/>
      <c r="O360" s="419"/>
      <c r="P360" s="419"/>
      <c r="Q360" s="419"/>
      <c r="R360" s="419"/>
      <c r="S360" s="419"/>
      <c r="T360" s="419"/>
      <c r="U360" s="419"/>
      <c r="V360" s="419"/>
      <c r="W360" s="419"/>
      <c r="X360" s="419"/>
      <c r="Y360" s="419"/>
      <c r="Z360" s="419"/>
      <c r="AA360" s="419"/>
      <c r="AB360" s="419"/>
      <c r="AC360" s="419"/>
      <c r="AD360" s="419"/>
      <c r="AE360" s="419"/>
      <c r="AF360" s="419"/>
      <c r="AG360" s="419"/>
      <c r="AH360" s="419"/>
      <c r="AI360" s="419"/>
      <c r="AJ360" s="419"/>
      <c r="AK360" s="419"/>
      <c r="AL360" s="419"/>
      <c r="AM360" s="419"/>
      <c r="AN360" s="419"/>
      <c r="AO360" s="419"/>
      <c r="AP360" s="419"/>
      <c r="AQ360" s="419"/>
      <c r="AR360" s="419"/>
      <c r="AS360" s="419"/>
      <c r="AT360" s="419"/>
      <c r="AU360" s="419"/>
      <c r="AV360" s="419"/>
      <c r="AW360" s="419"/>
      <c r="AX360" s="419"/>
      <c r="AY360" s="419"/>
      <c r="AZ360" s="419"/>
      <c r="BA360" s="419"/>
      <c r="BB360" s="419"/>
      <c r="BC360" s="419"/>
      <c r="BD360" s="419"/>
      <c r="BE360" s="419"/>
      <c r="BF360" s="419"/>
      <c r="BG360" s="419"/>
      <c r="BH360" s="419"/>
      <c r="BI360" s="419"/>
      <c r="BJ360" s="419"/>
      <c r="BK360" s="419"/>
      <c r="BL360" s="419"/>
      <c r="BM360" s="419"/>
      <c r="BN360" s="419"/>
      <c r="BO360" s="419"/>
      <c r="BP360" s="419"/>
      <c r="BQ360" s="419"/>
      <c r="BR360" s="419"/>
      <c r="BS360" s="419"/>
      <c r="BT360" s="419"/>
      <c r="BU360" s="419"/>
      <c r="BV360" s="419"/>
      <c r="BW360" s="419"/>
      <c r="BX360" s="419"/>
      <c r="BY360" s="419"/>
      <c r="BZ360" s="419"/>
      <c r="CA360" s="419"/>
      <c r="CB360" s="419"/>
      <c r="CC360" s="419"/>
      <c r="CD360" s="419"/>
      <c r="CE360" s="419"/>
      <c r="CF360" s="419"/>
      <c r="CG360" s="419"/>
      <c r="CH360" s="419"/>
      <c r="CI360" s="419"/>
      <c r="CJ360" s="419"/>
      <c r="CK360" s="419"/>
      <c r="CL360" s="419"/>
      <c r="CM360" s="419"/>
      <c r="CN360" s="419"/>
      <c r="CO360" s="419"/>
      <c r="CP360" s="419"/>
      <c r="CQ360" s="419"/>
      <c r="CR360" s="419"/>
      <c r="CS360" s="419"/>
      <c r="CT360" s="419"/>
      <c r="CU360" s="419"/>
      <c r="CV360" s="419"/>
      <c r="CW360" s="419"/>
      <c r="CX360" s="419"/>
      <c r="CY360" s="419"/>
      <c r="CZ360" s="419"/>
      <c r="DA360" s="419"/>
      <c r="DB360" s="419"/>
      <c r="DC360" s="419"/>
      <c r="DD360" s="419"/>
      <c r="DE360" s="419"/>
      <c r="DF360" s="419"/>
      <c r="DG360" s="419"/>
      <c r="DH360" s="419"/>
      <c r="DI360" s="419"/>
      <c r="DJ360" s="419"/>
      <c r="DK360" s="419"/>
    </row>
    <row r="361" spans="1:115" ht="16.149999999999999" hidden="1">
      <c r="A361" s="423"/>
      <c r="B361" s="423"/>
      <c r="C361" s="418"/>
      <c r="D361" s="419"/>
      <c r="E361" s="419"/>
      <c r="F361" s="419"/>
      <c r="G361" s="419"/>
      <c r="H361" s="419"/>
      <c r="I361" s="419"/>
      <c r="J361" s="419"/>
      <c r="K361" s="419"/>
      <c r="L361" s="419"/>
      <c r="M361" s="419"/>
      <c r="N361" s="419"/>
      <c r="O361" s="419"/>
      <c r="P361" s="419"/>
      <c r="Q361" s="419"/>
      <c r="R361" s="419"/>
      <c r="S361" s="419"/>
      <c r="T361" s="419"/>
      <c r="U361" s="419"/>
      <c r="V361" s="419"/>
      <c r="W361" s="419"/>
      <c r="X361" s="419"/>
      <c r="Y361" s="419"/>
      <c r="Z361" s="419"/>
      <c r="AA361" s="419"/>
      <c r="AB361" s="419"/>
      <c r="AC361" s="419"/>
      <c r="AD361" s="419"/>
      <c r="AE361" s="419"/>
      <c r="AF361" s="419"/>
      <c r="AG361" s="419"/>
      <c r="AH361" s="419"/>
      <c r="AI361" s="419"/>
      <c r="AJ361" s="419"/>
      <c r="AK361" s="419"/>
      <c r="AL361" s="419"/>
      <c r="AM361" s="419"/>
      <c r="AN361" s="419"/>
      <c r="AO361" s="419"/>
      <c r="AP361" s="419"/>
      <c r="AQ361" s="419"/>
      <c r="AR361" s="419"/>
      <c r="AS361" s="419"/>
      <c r="AT361" s="419"/>
      <c r="AU361" s="419"/>
      <c r="AV361" s="419"/>
      <c r="AW361" s="419"/>
      <c r="AX361" s="419"/>
      <c r="AY361" s="419"/>
      <c r="AZ361" s="419"/>
      <c r="BA361" s="419"/>
      <c r="BB361" s="419"/>
      <c r="BC361" s="419"/>
      <c r="BD361" s="419"/>
      <c r="BE361" s="419"/>
      <c r="BF361" s="419"/>
      <c r="BG361" s="419"/>
      <c r="BH361" s="419"/>
      <c r="BI361" s="419"/>
      <c r="BJ361" s="419"/>
      <c r="BK361" s="419"/>
      <c r="BL361" s="419"/>
      <c r="BM361" s="419"/>
      <c r="BN361" s="419"/>
      <c r="BO361" s="419"/>
      <c r="BP361" s="419"/>
      <c r="BQ361" s="419"/>
      <c r="BR361" s="419"/>
      <c r="BS361" s="419"/>
      <c r="BT361" s="419"/>
      <c r="BU361" s="419"/>
      <c r="BV361" s="419"/>
      <c r="BW361" s="419"/>
      <c r="BX361" s="419"/>
      <c r="BY361" s="419"/>
      <c r="BZ361" s="419"/>
      <c r="CA361" s="419"/>
      <c r="CB361" s="419"/>
      <c r="CC361" s="419"/>
      <c r="CD361" s="419"/>
      <c r="CE361" s="419"/>
      <c r="CF361" s="419"/>
      <c r="CG361" s="419"/>
      <c r="CH361" s="419"/>
      <c r="CI361" s="419"/>
      <c r="CJ361" s="419"/>
      <c r="CK361" s="419"/>
      <c r="CL361" s="419"/>
      <c r="CM361" s="419"/>
      <c r="CN361" s="419"/>
      <c r="CO361" s="419"/>
      <c r="CP361" s="419"/>
      <c r="CQ361" s="419"/>
      <c r="CR361" s="419"/>
      <c r="CS361" s="419"/>
      <c r="CT361" s="419"/>
      <c r="CU361" s="419"/>
      <c r="CV361" s="419"/>
      <c r="CW361" s="419"/>
      <c r="CX361" s="419"/>
      <c r="CY361" s="419"/>
      <c r="CZ361" s="419"/>
      <c r="DA361" s="419"/>
      <c r="DB361" s="419"/>
      <c r="DC361" s="419"/>
      <c r="DD361" s="419"/>
      <c r="DE361" s="419"/>
      <c r="DF361" s="419"/>
      <c r="DG361" s="419"/>
      <c r="DH361" s="419"/>
      <c r="DI361" s="419"/>
      <c r="DJ361" s="419"/>
      <c r="DK361" s="419"/>
    </row>
    <row r="362" spans="1:115" ht="16.149999999999999" hidden="1">
      <c r="A362" s="423"/>
      <c r="B362" s="423"/>
      <c r="C362" s="418"/>
      <c r="D362" s="419"/>
      <c r="E362" s="419"/>
      <c r="F362" s="419"/>
      <c r="G362" s="419"/>
      <c r="H362" s="419"/>
      <c r="I362" s="419"/>
      <c r="J362" s="419"/>
      <c r="K362" s="419"/>
      <c r="L362" s="419"/>
      <c r="M362" s="419"/>
      <c r="N362" s="419"/>
      <c r="O362" s="419"/>
      <c r="P362" s="419"/>
      <c r="Q362" s="419"/>
      <c r="R362" s="419"/>
      <c r="S362" s="419"/>
      <c r="T362" s="419"/>
      <c r="U362" s="419"/>
      <c r="V362" s="419"/>
      <c r="W362" s="419"/>
      <c r="X362" s="419"/>
      <c r="Y362" s="419"/>
      <c r="Z362" s="419"/>
      <c r="AA362" s="419"/>
      <c r="AB362" s="419"/>
      <c r="AC362" s="419"/>
      <c r="AD362" s="419"/>
      <c r="AE362" s="419"/>
      <c r="AF362" s="419"/>
      <c r="AG362" s="419"/>
      <c r="AH362" s="419"/>
      <c r="AI362" s="419"/>
      <c r="AJ362" s="419"/>
      <c r="AK362" s="419"/>
      <c r="AL362" s="419"/>
      <c r="AM362" s="419"/>
      <c r="AN362" s="419"/>
      <c r="AO362" s="419"/>
      <c r="AP362" s="419"/>
      <c r="AQ362" s="419"/>
      <c r="AR362" s="419"/>
      <c r="AS362" s="419"/>
      <c r="AT362" s="419"/>
      <c r="AU362" s="419"/>
      <c r="AV362" s="419"/>
      <c r="AW362" s="419"/>
      <c r="AX362" s="419"/>
      <c r="AY362" s="419"/>
      <c r="AZ362" s="419"/>
      <c r="BA362" s="419"/>
      <c r="BB362" s="419"/>
      <c r="BC362" s="419"/>
      <c r="BD362" s="419"/>
      <c r="BE362" s="419"/>
      <c r="BF362" s="419"/>
      <c r="BG362" s="419"/>
      <c r="BH362" s="419"/>
      <c r="BI362" s="419"/>
      <c r="BJ362" s="419"/>
      <c r="BK362" s="419"/>
      <c r="BL362" s="419"/>
      <c r="BM362" s="419"/>
      <c r="BN362" s="419"/>
      <c r="BO362" s="419"/>
      <c r="BP362" s="419"/>
      <c r="BQ362" s="419"/>
      <c r="BR362" s="419"/>
      <c r="BS362" s="419"/>
      <c r="BT362" s="419"/>
      <c r="BU362" s="419"/>
      <c r="BV362" s="419"/>
      <c r="BW362" s="419"/>
      <c r="BX362" s="419"/>
      <c r="BY362" s="419"/>
      <c r="BZ362" s="419"/>
      <c r="CA362" s="419"/>
      <c r="CB362" s="419"/>
      <c r="CC362" s="419"/>
      <c r="CD362" s="419"/>
      <c r="CE362" s="419"/>
      <c r="CF362" s="419"/>
      <c r="CG362" s="419"/>
      <c r="CH362" s="419"/>
      <c r="CI362" s="419"/>
      <c r="CJ362" s="419"/>
      <c r="CK362" s="419"/>
      <c r="CL362" s="419"/>
      <c r="CM362" s="419"/>
      <c r="CN362" s="419"/>
      <c r="CO362" s="419"/>
      <c r="CP362" s="419"/>
      <c r="CQ362" s="419"/>
      <c r="CR362" s="419"/>
      <c r="CS362" s="419"/>
      <c r="CT362" s="419"/>
      <c r="CU362" s="419"/>
      <c r="CV362" s="419"/>
      <c r="CW362" s="419"/>
      <c r="CX362" s="419"/>
      <c r="CY362" s="419"/>
      <c r="CZ362" s="419"/>
      <c r="DA362" s="419"/>
      <c r="DB362" s="419"/>
      <c r="DC362" s="419"/>
      <c r="DD362" s="419"/>
      <c r="DE362" s="419"/>
      <c r="DF362" s="419"/>
      <c r="DG362" s="419"/>
      <c r="DH362" s="419"/>
      <c r="DI362" s="419"/>
      <c r="DJ362" s="419"/>
      <c r="DK362" s="419"/>
    </row>
    <row r="363" spans="1:115" ht="16.149999999999999" hidden="1">
      <c r="A363" s="423"/>
      <c r="B363" s="423"/>
      <c r="C363" s="418"/>
      <c r="D363" s="419"/>
      <c r="E363" s="419"/>
      <c r="F363" s="419"/>
      <c r="G363" s="419"/>
      <c r="H363" s="419"/>
      <c r="I363" s="419"/>
      <c r="J363" s="419"/>
      <c r="K363" s="419"/>
      <c r="L363" s="419"/>
      <c r="M363" s="419"/>
      <c r="N363" s="419"/>
      <c r="O363" s="419"/>
      <c r="P363" s="419"/>
      <c r="Q363" s="419"/>
      <c r="R363" s="419"/>
      <c r="S363" s="419"/>
      <c r="T363" s="419"/>
      <c r="U363" s="419"/>
      <c r="V363" s="419"/>
      <c r="W363" s="419"/>
      <c r="X363" s="419"/>
      <c r="Y363" s="419"/>
      <c r="Z363" s="419"/>
      <c r="AA363" s="419"/>
      <c r="AB363" s="419"/>
      <c r="AC363" s="419"/>
      <c r="AD363" s="419"/>
      <c r="AE363" s="419"/>
      <c r="AF363" s="419"/>
      <c r="AG363" s="419"/>
      <c r="AH363" s="419"/>
      <c r="AI363" s="419"/>
      <c r="AJ363" s="419"/>
      <c r="AK363" s="419"/>
      <c r="AL363" s="419"/>
      <c r="AM363" s="419"/>
      <c r="AN363" s="419"/>
      <c r="AO363" s="419"/>
      <c r="AP363" s="419"/>
      <c r="AQ363" s="419"/>
      <c r="AR363" s="419"/>
      <c r="AS363" s="419"/>
      <c r="AT363" s="419"/>
      <c r="AU363" s="419"/>
      <c r="AV363" s="419"/>
      <c r="AW363" s="419"/>
      <c r="AX363" s="419"/>
      <c r="AY363" s="419"/>
      <c r="AZ363" s="419"/>
      <c r="BA363" s="419"/>
      <c r="BB363" s="419"/>
      <c r="BC363" s="419"/>
      <c r="BD363" s="419"/>
      <c r="BE363" s="419"/>
      <c r="BF363" s="419"/>
      <c r="BG363" s="419"/>
      <c r="BH363" s="419"/>
      <c r="BI363" s="419"/>
      <c r="BJ363" s="419"/>
      <c r="BK363" s="419"/>
      <c r="BL363" s="419"/>
      <c r="BM363" s="419"/>
      <c r="BN363" s="419"/>
      <c r="BO363" s="419"/>
      <c r="BP363" s="419"/>
      <c r="BQ363" s="419"/>
      <c r="BR363" s="419"/>
      <c r="BS363" s="419"/>
      <c r="BT363" s="419"/>
      <c r="BU363" s="419"/>
      <c r="BV363" s="419"/>
      <c r="BW363" s="419"/>
      <c r="BX363" s="419"/>
      <c r="BY363" s="419"/>
      <c r="BZ363" s="419"/>
      <c r="CA363" s="419"/>
      <c r="CB363" s="419"/>
      <c r="CC363" s="419"/>
      <c r="CD363" s="419"/>
      <c r="CE363" s="419"/>
      <c r="CF363" s="419"/>
      <c r="CG363" s="419"/>
      <c r="CH363" s="419"/>
      <c r="CI363" s="419"/>
      <c r="CJ363" s="419"/>
      <c r="CK363" s="419"/>
      <c r="CL363" s="419"/>
      <c r="CM363" s="419"/>
      <c r="CN363" s="419"/>
      <c r="CO363" s="419"/>
      <c r="CP363" s="419"/>
      <c r="CQ363" s="419"/>
      <c r="CR363" s="419"/>
      <c r="CS363" s="419"/>
      <c r="CT363" s="419"/>
      <c r="CU363" s="419"/>
      <c r="CV363" s="419"/>
      <c r="CW363" s="419"/>
      <c r="CX363" s="419"/>
      <c r="CY363" s="419"/>
      <c r="CZ363" s="419"/>
      <c r="DA363" s="419"/>
      <c r="DB363" s="419"/>
      <c r="DC363" s="419"/>
      <c r="DD363" s="419"/>
      <c r="DE363" s="419"/>
      <c r="DF363" s="419"/>
      <c r="DG363" s="419"/>
      <c r="DH363" s="419"/>
      <c r="DI363" s="419"/>
      <c r="DJ363" s="419"/>
      <c r="DK363" s="419"/>
    </row>
    <row r="364" spans="1:115" ht="16.149999999999999" hidden="1">
      <c r="A364" s="423"/>
      <c r="B364" s="423"/>
      <c r="C364" s="418"/>
      <c r="D364" s="419"/>
      <c r="E364" s="419"/>
      <c r="F364" s="419"/>
      <c r="G364" s="419"/>
      <c r="H364" s="419"/>
      <c r="I364" s="419"/>
      <c r="J364" s="419"/>
      <c r="K364" s="419"/>
      <c r="L364" s="419"/>
      <c r="M364" s="419"/>
      <c r="N364" s="419"/>
      <c r="O364" s="419"/>
      <c r="P364" s="419"/>
      <c r="Q364" s="419"/>
      <c r="R364" s="419"/>
      <c r="S364" s="419"/>
      <c r="T364" s="419"/>
      <c r="U364" s="419"/>
      <c r="V364" s="419"/>
      <c r="W364" s="419"/>
      <c r="X364" s="419"/>
      <c r="Y364" s="419"/>
      <c r="Z364" s="419"/>
      <c r="AA364" s="419"/>
      <c r="AB364" s="419"/>
      <c r="AC364" s="419"/>
      <c r="AD364" s="419"/>
      <c r="AE364" s="419"/>
      <c r="AF364" s="419"/>
      <c r="AG364" s="419"/>
      <c r="AH364" s="419"/>
      <c r="AI364" s="419"/>
      <c r="AJ364" s="419"/>
      <c r="AK364" s="419"/>
      <c r="AL364" s="419"/>
      <c r="AM364" s="419"/>
      <c r="AN364" s="419"/>
      <c r="AO364" s="419"/>
      <c r="AP364" s="419"/>
      <c r="AQ364" s="419"/>
      <c r="AR364" s="419"/>
      <c r="AS364" s="419"/>
      <c r="AT364" s="419"/>
      <c r="AU364" s="419"/>
      <c r="AV364" s="419"/>
      <c r="AW364" s="419"/>
      <c r="AX364" s="419"/>
      <c r="AY364" s="419"/>
      <c r="AZ364" s="419"/>
      <c r="BA364" s="419"/>
      <c r="BB364" s="419"/>
      <c r="BC364" s="419"/>
      <c r="BD364" s="419"/>
      <c r="BE364" s="419"/>
      <c r="BF364" s="419"/>
      <c r="BG364" s="419"/>
      <c r="BH364" s="419"/>
      <c r="BI364" s="419"/>
      <c r="BJ364" s="419"/>
      <c r="BK364" s="419"/>
      <c r="BL364" s="419"/>
      <c r="BM364" s="419"/>
      <c r="BN364" s="419"/>
      <c r="BO364" s="419"/>
      <c r="BP364" s="419"/>
      <c r="BQ364" s="419"/>
      <c r="BR364" s="419"/>
      <c r="BS364" s="419"/>
      <c r="BT364" s="419"/>
      <c r="BU364" s="419"/>
      <c r="BV364" s="419"/>
      <c r="BW364" s="419"/>
      <c r="BX364" s="419"/>
      <c r="BY364" s="419"/>
      <c r="BZ364" s="419"/>
      <c r="CA364" s="419"/>
      <c r="CB364" s="419"/>
      <c r="CC364" s="419"/>
      <c r="CD364" s="419"/>
      <c r="CE364" s="419"/>
      <c r="CF364" s="419"/>
      <c r="CG364" s="419"/>
      <c r="CH364" s="419"/>
      <c r="CI364" s="419"/>
      <c r="CJ364" s="419"/>
      <c r="CK364" s="419"/>
      <c r="CL364" s="419"/>
      <c r="CM364" s="419"/>
      <c r="CN364" s="419"/>
      <c r="CO364" s="419"/>
      <c r="CP364" s="419"/>
      <c r="CQ364" s="419"/>
      <c r="CR364" s="419"/>
      <c r="CS364" s="419"/>
      <c r="CT364" s="419"/>
      <c r="CU364" s="419"/>
      <c r="CV364" s="419"/>
      <c r="CW364" s="419"/>
      <c r="CX364" s="419"/>
      <c r="CY364" s="419"/>
      <c r="CZ364" s="419"/>
      <c r="DA364" s="419"/>
      <c r="DB364" s="419"/>
      <c r="DC364" s="419"/>
      <c r="DD364" s="419"/>
      <c r="DE364" s="419"/>
      <c r="DF364" s="419"/>
      <c r="DG364" s="419"/>
      <c r="DH364" s="419"/>
      <c r="DI364" s="419"/>
      <c r="DJ364" s="419"/>
      <c r="DK364" s="419"/>
    </row>
    <row r="365" spans="1:115" ht="16.149999999999999" hidden="1">
      <c r="A365" s="423"/>
      <c r="B365" s="423"/>
      <c r="C365" s="418"/>
      <c r="D365" s="419"/>
      <c r="E365" s="419"/>
      <c r="F365" s="419"/>
      <c r="G365" s="419"/>
      <c r="H365" s="419"/>
      <c r="I365" s="419"/>
      <c r="J365" s="419"/>
      <c r="K365" s="419"/>
      <c r="L365" s="419"/>
      <c r="M365" s="419"/>
      <c r="N365" s="419"/>
      <c r="O365" s="419"/>
      <c r="P365" s="419"/>
      <c r="Q365" s="419"/>
      <c r="R365" s="419"/>
      <c r="S365" s="419"/>
      <c r="T365" s="419"/>
      <c r="U365" s="419"/>
      <c r="V365" s="419"/>
      <c r="W365" s="419"/>
      <c r="X365" s="419"/>
      <c r="Y365" s="419"/>
      <c r="Z365" s="419"/>
      <c r="AA365" s="419"/>
      <c r="AB365" s="419"/>
      <c r="AC365" s="419"/>
      <c r="AD365" s="419"/>
      <c r="AE365" s="419"/>
      <c r="AF365" s="419"/>
      <c r="AG365" s="419"/>
      <c r="AH365" s="419"/>
      <c r="AI365" s="419"/>
      <c r="AJ365" s="419"/>
      <c r="AK365" s="419"/>
      <c r="AL365" s="419"/>
      <c r="AM365" s="419"/>
      <c r="AN365" s="419"/>
      <c r="AO365" s="419"/>
      <c r="AP365" s="419"/>
      <c r="AQ365" s="419"/>
      <c r="AR365" s="419"/>
      <c r="AS365" s="419"/>
      <c r="AT365" s="419"/>
      <c r="AU365" s="419"/>
      <c r="AV365" s="419"/>
      <c r="AW365" s="419"/>
      <c r="AX365" s="419"/>
      <c r="AY365" s="419"/>
      <c r="AZ365" s="419"/>
      <c r="BA365" s="419"/>
      <c r="BB365" s="419"/>
      <c r="BC365" s="419"/>
      <c r="BD365" s="419"/>
      <c r="BE365" s="419"/>
      <c r="BF365" s="419"/>
      <c r="BG365" s="419"/>
      <c r="BH365" s="419"/>
      <c r="BI365" s="419"/>
      <c r="BJ365" s="419"/>
      <c r="BK365" s="419"/>
      <c r="BL365" s="419"/>
      <c r="BM365" s="419"/>
      <c r="BN365" s="419"/>
      <c r="BO365" s="419"/>
      <c r="BP365" s="419"/>
      <c r="BQ365" s="419"/>
      <c r="BR365" s="419"/>
      <c r="BS365" s="419"/>
      <c r="BT365" s="419"/>
      <c r="BU365" s="419"/>
      <c r="BV365" s="419"/>
      <c r="BW365" s="419"/>
      <c r="BX365" s="419"/>
      <c r="BY365" s="419"/>
      <c r="BZ365" s="419"/>
      <c r="CA365" s="419"/>
      <c r="CB365" s="419"/>
      <c r="CC365" s="419"/>
      <c r="CD365" s="419"/>
      <c r="CE365" s="419"/>
      <c r="CF365" s="419"/>
      <c r="CG365" s="419"/>
      <c r="CH365" s="419"/>
      <c r="CI365" s="419"/>
      <c r="CJ365" s="419"/>
      <c r="CK365" s="419"/>
      <c r="CL365" s="419"/>
      <c r="CM365" s="419"/>
      <c r="CN365" s="419"/>
      <c r="CO365" s="419"/>
      <c r="CP365" s="419"/>
      <c r="CQ365" s="419"/>
      <c r="CR365" s="419"/>
      <c r="CS365" s="419"/>
      <c r="CT365" s="419"/>
      <c r="CU365" s="419"/>
      <c r="CV365" s="419"/>
      <c r="CW365" s="419"/>
      <c r="CX365" s="419"/>
      <c r="CY365" s="419"/>
      <c r="CZ365" s="419"/>
      <c r="DA365" s="419"/>
      <c r="DB365" s="419"/>
      <c r="DC365" s="419"/>
      <c r="DD365" s="419"/>
      <c r="DE365" s="419"/>
      <c r="DF365" s="419"/>
      <c r="DG365" s="419"/>
      <c r="DH365" s="419"/>
      <c r="DI365" s="419"/>
      <c r="DJ365" s="419"/>
      <c r="DK365" s="419"/>
    </row>
    <row r="366" spans="1:115" ht="16.149999999999999" hidden="1">
      <c r="A366" s="423"/>
      <c r="B366" s="423"/>
      <c r="C366" s="418"/>
      <c r="D366" s="419"/>
      <c r="E366" s="419"/>
      <c r="F366" s="419"/>
      <c r="G366" s="419"/>
      <c r="H366" s="419"/>
      <c r="I366" s="419"/>
      <c r="J366" s="419"/>
      <c r="K366" s="419"/>
      <c r="L366" s="419"/>
      <c r="M366" s="419"/>
      <c r="N366" s="419"/>
      <c r="O366" s="419"/>
      <c r="P366" s="419"/>
      <c r="Q366" s="419"/>
      <c r="R366" s="419"/>
      <c r="S366" s="419"/>
      <c r="T366" s="419"/>
      <c r="U366" s="419"/>
      <c r="V366" s="419"/>
      <c r="W366" s="419"/>
      <c r="X366" s="419"/>
      <c r="Y366" s="419"/>
      <c r="Z366" s="419"/>
      <c r="AA366" s="419"/>
      <c r="AB366" s="419"/>
      <c r="AC366" s="419"/>
      <c r="AD366" s="419"/>
      <c r="AE366" s="419"/>
      <c r="AF366" s="419"/>
      <c r="AG366" s="419"/>
      <c r="AH366" s="419"/>
      <c r="AI366" s="419"/>
      <c r="AJ366" s="419"/>
      <c r="AK366" s="419"/>
      <c r="AL366" s="419"/>
      <c r="AM366" s="419"/>
      <c r="AN366" s="419"/>
      <c r="AO366" s="419"/>
      <c r="AP366" s="419"/>
      <c r="AQ366" s="419"/>
      <c r="AR366" s="419"/>
      <c r="AS366" s="419"/>
      <c r="AT366" s="419"/>
      <c r="AU366" s="419"/>
      <c r="AV366" s="419"/>
      <c r="AW366" s="419"/>
      <c r="AX366" s="419"/>
      <c r="AY366" s="419"/>
      <c r="AZ366" s="419"/>
      <c r="BA366" s="419"/>
      <c r="BB366" s="419"/>
      <c r="BC366" s="419"/>
      <c r="BD366" s="419"/>
      <c r="BE366" s="419"/>
      <c r="BF366" s="419"/>
      <c r="BG366" s="419"/>
      <c r="BH366" s="419"/>
      <c r="BI366" s="419"/>
      <c r="BJ366" s="419"/>
      <c r="BK366" s="419"/>
      <c r="BL366" s="419"/>
      <c r="BM366" s="419"/>
      <c r="BN366" s="419"/>
      <c r="BO366" s="419"/>
      <c r="BP366" s="419"/>
      <c r="BQ366" s="419"/>
      <c r="BR366" s="419"/>
      <c r="BS366" s="419"/>
      <c r="BT366" s="419"/>
      <c r="BU366" s="419"/>
      <c r="BV366" s="419"/>
      <c r="BW366" s="419"/>
      <c r="BX366" s="419"/>
      <c r="BY366" s="419"/>
      <c r="BZ366" s="419"/>
      <c r="CA366" s="419"/>
      <c r="CB366" s="419"/>
      <c r="CC366" s="419"/>
      <c r="CD366" s="419"/>
      <c r="CE366" s="419"/>
      <c r="CF366" s="419"/>
      <c r="CG366" s="419"/>
      <c r="CH366" s="419"/>
      <c r="CI366" s="419"/>
      <c r="CJ366" s="419"/>
      <c r="CK366" s="419"/>
      <c r="CL366" s="419"/>
      <c r="CM366" s="419"/>
      <c r="CN366" s="419"/>
      <c r="CO366" s="419"/>
      <c r="CP366" s="419"/>
      <c r="CQ366" s="419"/>
      <c r="CR366" s="419"/>
      <c r="CS366" s="419"/>
      <c r="CT366" s="419"/>
      <c r="CU366" s="419"/>
      <c r="CV366" s="419"/>
      <c r="CW366" s="419"/>
      <c r="CX366" s="419"/>
      <c r="CY366" s="419"/>
      <c r="CZ366" s="419"/>
      <c r="DA366" s="419"/>
      <c r="DB366" s="419"/>
      <c r="DC366" s="419"/>
      <c r="DD366" s="419"/>
      <c r="DE366" s="419"/>
      <c r="DF366" s="419"/>
      <c r="DG366" s="419"/>
      <c r="DH366" s="419"/>
      <c r="DI366" s="419"/>
      <c r="DJ366" s="419"/>
      <c r="DK366" s="419"/>
    </row>
    <row r="367" spans="1:115" ht="16.149999999999999" hidden="1">
      <c r="A367" s="423"/>
      <c r="B367" s="423"/>
      <c r="C367" s="418"/>
      <c r="D367" s="419"/>
      <c r="E367" s="419"/>
      <c r="F367" s="419"/>
      <c r="G367" s="419"/>
      <c r="H367" s="419"/>
      <c r="I367" s="419"/>
      <c r="J367" s="419"/>
      <c r="K367" s="419"/>
      <c r="L367" s="419"/>
      <c r="M367" s="419"/>
      <c r="N367" s="419"/>
      <c r="O367" s="419"/>
      <c r="P367" s="419"/>
      <c r="Q367" s="419"/>
      <c r="R367" s="419"/>
      <c r="S367" s="419"/>
      <c r="T367" s="419"/>
      <c r="U367" s="419"/>
      <c r="V367" s="419"/>
      <c r="W367" s="419"/>
      <c r="X367" s="419"/>
      <c r="Y367" s="419"/>
      <c r="Z367" s="419"/>
      <c r="AA367" s="419"/>
      <c r="AB367" s="419"/>
      <c r="AC367" s="419"/>
      <c r="AD367" s="419"/>
      <c r="AE367" s="419"/>
      <c r="AF367" s="419"/>
      <c r="AG367" s="419"/>
      <c r="AH367" s="419"/>
      <c r="AI367" s="419"/>
      <c r="AJ367" s="419"/>
      <c r="AK367" s="419"/>
      <c r="AL367" s="419"/>
      <c r="AM367" s="419"/>
      <c r="AN367" s="419"/>
      <c r="AO367" s="419"/>
      <c r="AP367" s="419"/>
      <c r="AQ367" s="419"/>
      <c r="AR367" s="419"/>
      <c r="AS367" s="419"/>
      <c r="AT367" s="419"/>
      <c r="AU367" s="419"/>
      <c r="AV367" s="419"/>
      <c r="AW367" s="419"/>
      <c r="AX367" s="419"/>
      <c r="AY367" s="419"/>
      <c r="AZ367" s="419"/>
      <c r="BA367" s="419"/>
      <c r="BB367" s="419"/>
      <c r="BC367" s="419"/>
      <c r="BD367" s="419"/>
      <c r="BE367" s="419"/>
      <c r="BF367" s="419"/>
      <c r="BG367" s="419"/>
      <c r="BH367" s="419"/>
      <c r="BI367" s="419"/>
      <c r="BJ367" s="419"/>
      <c r="BK367" s="419"/>
      <c r="BL367" s="419"/>
      <c r="BM367" s="419"/>
      <c r="BN367" s="419"/>
      <c r="BO367" s="419"/>
      <c r="BP367" s="419"/>
      <c r="BQ367" s="419"/>
      <c r="BR367" s="419"/>
      <c r="BS367" s="419"/>
      <c r="BT367" s="419"/>
      <c r="BU367" s="419"/>
      <c r="BV367" s="419"/>
      <c r="BW367" s="419"/>
      <c r="BX367" s="419"/>
      <c r="BY367" s="419"/>
      <c r="BZ367" s="419"/>
      <c r="CA367" s="419"/>
      <c r="CB367" s="419"/>
      <c r="CC367" s="419"/>
      <c r="CD367" s="419"/>
      <c r="CE367" s="419"/>
      <c r="CF367" s="419"/>
      <c r="CG367" s="419"/>
      <c r="CH367" s="419"/>
      <c r="CI367" s="419"/>
      <c r="CJ367" s="419"/>
      <c r="CK367" s="419"/>
      <c r="CL367" s="419"/>
      <c r="CM367" s="419"/>
      <c r="CN367" s="419"/>
      <c r="CO367" s="419"/>
      <c r="CP367" s="419"/>
      <c r="CQ367" s="419"/>
      <c r="CR367" s="419"/>
      <c r="CS367" s="419"/>
      <c r="CT367" s="419"/>
      <c r="CU367" s="419"/>
      <c r="CV367" s="419"/>
      <c r="CW367" s="419"/>
      <c r="CX367" s="419"/>
      <c r="CY367" s="419"/>
      <c r="CZ367" s="419"/>
      <c r="DA367" s="419"/>
      <c r="DB367" s="419"/>
      <c r="DC367" s="419"/>
      <c r="DD367" s="419"/>
      <c r="DE367" s="419"/>
      <c r="DF367" s="419"/>
      <c r="DG367" s="419"/>
      <c r="DH367" s="419"/>
      <c r="DI367" s="419"/>
      <c r="DJ367" s="419"/>
      <c r="DK367" s="419"/>
    </row>
    <row r="368" spans="1:115" ht="16.149999999999999" hidden="1">
      <c r="A368" s="423"/>
      <c r="B368" s="423"/>
      <c r="C368" s="418"/>
      <c r="D368" s="419"/>
      <c r="E368" s="419"/>
      <c r="F368" s="419"/>
      <c r="G368" s="419"/>
      <c r="H368" s="419"/>
      <c r="I368" s="419"/>
      <c r="J368" s="419"/>
      <c r="K368" s="419"/>
      <c r="L368" s="419"/>
      <c r="M368" s="419"/>
      <c r="N368" s="419"/>
      <c r="O368" s="419"/>
      <c r="P368" s="419"/>
      <c r="Q368" s="419"/>
      <c r="R368" s="419"/>
      <c r="S368" s="419"/>
      <c r="T368" s="419"/>
      <c r="U368" s="419"/>
      <c r="V368" s="419"/>
      <c r="W368" s="419"/>
      <c r="X368" s="419"/>
      <c r="Y368" s="419"/>
      <c r="Z368" s="419"/>
      <c r="AA368" s="419"/>
      <c r="AB368" s="419"/>
      <c r="AC368" s="419"/>
      <c r="AD368" s="419"/>
      <c r="AE368" s="419"/>
      <c r="AF368" s="419"/>
      <c r="AG368" s="419"/>
      <c r="AH368" s="419"/>
      <c r="AI368" s="419"/>
      <c r="AJ368" s="419"/>
      <c r="AK368" s="419"/>
      <c r="AL368" s="419"/>
      <c r="AM368" s="419"/>
      <c r="AN368" s="419"/>
      <c r="AO368" s="419"/>
      <c r="AP368" s="419"/>
      <c r="AQ368" s="419"/>
      <c r="AR368" s="419"/>
      <c r="AS368" s="419"/>
      <c r="AT368" s="419"/>
      <c r="AU368" s="419"/>
      <c r="AV368" s="419"/>
      <c r="AW368" s="419"/>
      <c r="AX368" s="419"/>
      <c r="AY368" s="419"/>
      <c r="AZ368" s="419"/>
      <c r="BA368" s="419"/>
      <c r="BB368" s="419"/>
      <c r="BC368" s="419"/>
      <c r="BD368" s="419"/>
      <c r="BE368" s="419"/>
      <c r="BF368" s="419"/>
      <c r="BG368" s="419"/>
      <c r="BH368" s="419"/>
      <c r="BI368" s="419"/>
      <c r="BJ368" s="419"/>
      <c r="BK368" s="419"/>
      <c r="BL368" s="419"/>
      <c r="BM368" s="419"/>
      <c r="BN368" s="419"/>
      <c r="BO368" s="419"/>
      <c r="BP368" s="419"/>
      <c r="BQ368" s="419"/>
      <c r="BR368" s="419"/>
      <c r="BS368" s="419"/>
      <c r="BT368" s="419"/>
      <c r="BU368" s="419"/>
      <c r="BV368" s="419"/>
      <c r="BW368" s="419"/>
      <c r="BX368" s="419"/>
      <c r="BY368" s="419"/>
      <c r="BZ368" s="419"/>
      <c r="CA368" s="419"/>
      <c r="CB368" s="419"/>
      <c r="CC368" s="419"/>
      <c r="CD368" s="419"/>
      <c r="CE368" s="419"/>
      <c r="CF368" s="419"/>
      <c r="CG368" s="419"/>
      <c r="CH368" s="419"/>
      <c r="CI368" s="419"/>
      <c r="CJ368" s="419"/>
      <c r="CK368" s="419"/>
      <c r="CL368" s="419"/>
      <c r="CM368" s="419"/>
      <c r="CN368" s="419"/>
      <c r="CO368" s="419"/>
      <c r="CP368" s="419"/>
      <c r="CQ368" s="419"/>
      <c r="CR368" s="419"/>
      <c r="CS368" s="419"/>
      <c r="CT368" s="419"/>
      <c r="CU368" s="419"/>
      <c r="CV368" s="419"/>
      <c r="CW368" s="419"/>
      <c r="CX368" s="419"/>
      <c r="CY368" s="419"/>
      <c r="CZ368" s="419"/>
      <c r="DA368" s="419"/>
      <c r="DB368" s="419"/>
      <c r="DC368" s="419"/>
      <c r="DD368" s="419"/>
      <c r="DE368" s="419"/>
      <c r="DF368" s="419"/>
      <c r="DG368" s="419"/>
      <c r="DH368" s="419"/>
      <c r="DI368" s="419"/>
      <c r="DJ368" s="419"/>
      <c r="DK368" s="419"/>
    </row>
    <row r="369" spans="1:115" ht="16.149999999999999" hidden="1">
      <c r="A369" s="423"/>
      <c r="B369" s="423"/>
      <c r="C369" s="418"/>
      <c r="D369" s="419"/>
      <c r="E369" s="419"/>
      <c r="F369" s="419"/>
      <c r="G369" s="419"/>
      <c r="H369" s="419"/>
      <c r="I369" s="419"/>
      <c r="J369" s="419"/>
      <c r="K369" s="419"/>
      <c r="L369" s="419"/>
      <c r="M369" s="419"/>
      <c r="N369" s="419"/>
      <c r="O369" s="419"/>
      <c r="P369" s="419"/>
      <c r="Q369" s="419"/>
      <c r="R369" s="419"/>
      <c r="S369" s="419"/>
      <c r="T369" s="419"/>
      <c r="U369" s="419"/>
      <c r="V369" s="419"/>
      <c r="W369" s="419"/>
      <c r="X369" s="419"/>
      <c r="Y369" s="419"/>
      <c r="Z369" s="419"/>
      <c r="AA369" s="419"/>
      <c r="AB369" s="419"/>
      <c r="AC369" s="419"/>
      <c r="AD369" s="419"/>
      <c r="AE369" s="419"/>
      <c r="AF369" s="419"/>
      <c r="AG369" s="419"/>
      <c r="AH369" s="419"/>
      <c r="AI369" s="419"/>
      <c r="AJ369" s="419"/>
      <c r="AK369" s="419"/>
      <c r="AL369" s="419"/>
      <c r="AM369" s="419"/>
      <c r="AN369" s="419"/>
      <c r="AO369" s="419"/>
      <c r="AP369" s="419"/>
      <c r="AQ369" s="419"/>
      <c r="AR369" s="419"/>
      <c r="AS369" s="419"/>
      <c r="AT369" s="419"/>
      <c r="AU369" s="419"/>
      <c r="AV369" s="419"/>
      <c r="AW369" s="419"/>
      <c r="AX369" s="419"/>
      <c r="AY369" s="419"/>
      <c r="AZ369" s="419"/>
      <c r="BA369" s="419"/>
      <c r="BB369" s="419"/>
      <c r="BC369" s="419"/>
      <c r="BD369" s="419"/>
      <c r="BE369" s="419"/>
      <c r="BF369" s="419"/>
      <c r="BG369" s="419"/>
      <c r="BH369" s="419"/>
      <c r="BI369" s="419"/>
      <c r="BJ369" s="419"/>
      <c r="BK369" s="419"/>
      <c r="BL369" s="419"/>
      <c r="BM369" s="419"/>
      <c r="BN369" s="419"/>
      <c r="BO369" s="419"/>
      <c r="BP369" s="419"/>
      <c r="BQ369" s="419"/>
      <c r="BR369" s="419"/>
      <c r="BS369" s="419"/>
      <c r="BT369" s="419"/>
      <c r="BU369" s="419"/>
      <c r="BV369" s="419"/>
      <c r="BW369" s="419"/>
      <c r="BX369" s="419"/>
      <c r="BY369" s="419"/>
      <c r="BZ369" s="419"/>
      <c r="CA369" s="419"/>
      <c r="CB369" s="419"/>
      <c r="CC369" s="419"/>
      <c r="CD369" s="419"/>
      <c r="CE369" s="419"/>
      <c r="CF369" s="419"/>
      <c r="CG369" s="419"/>
      <c r="CH369" s="419"/>
      <c r="CI369" s="419"/>
      <c r="CJ369" s="419"/>
      <c r="CK369" s="419"/>
      <c r="CL369" s="419"/>
      <c r="CM369" s="419"/>
      <c r="CN369" s="419"/>
      <c r="CO369" s="419"/>
      <c r="CP369" s="419"/>
      <c r="CQ369" s="419"/>
      <c r="CR369" s="419"/>
      <c r="CS369" s="419"/>
      <c r="CT369" s="419"/>
      <c r="CU369" s="419"/>
      <c r="CV369" s="419"/>
      <c r="CW369" s="419"/>
      <c r="CX369" s="419"/>
      <c r="CY369" s="419"/>
      <c r="CZ369" s="419"/>
      <c r="DA369" s="419"/>
      <c r="DB369" s="419"/>
      <c r="DC369" s="419"/>
      <c r="DD369" s="419"/>
      <c r="DE369" s="419"/>
      <c r="DF369" s="419"/>
      <c r="DG369" s="419"/>
      <c r="DH369" s="419"/>
      <c r="DI369" s="419"/>
      <c r="DJ369" s="419"/>
      <c r="DK369" s="419"/>
    </row>
    <row r="370" spans="1:115" ht="16.149999999999999" hidden="1">
      <c r="A370" s="423"/>
      <c r="B370" s="423"/>
      <c r="C370" s="418"/>
      <c r="D370" s="419"/>
      <c r="E370" s="419"/>
      <c r="F370" s="419"/>
      <c r="G370" s="419"/>
      <c r="H370" s="419"/>
      <c r="I370" s="419"/>
      <c r="J370" s="419"/>
      <c r="K370" s="419"/>
      <c r="L370" s="419"/>
      <c r="M370" s="419"/>
      <c r="N370" s="419"/>
      <c r="O370" s="419"/>
      <c r="P370" s="419"/>
      <c r="Q370" s="419"/>
      <c r="R370" s="419"/>
      <c r="S370" s="419"/>
      <c r="T370" s="419"/>
      <c r="U370" s="419"/>
      <c r="V370" s="419"/>
      <c r="W370" s="419"/>
      <c r="X370" s="419"/>
      <c r="Y370" s="419"/>
      <c r="Z370" s="419"/>
      <c r="AA370" s="419"/>
      <c r="AB370" s="419"/>
      <c r="AC370" s="419"/>
      <c r="AD370" s="419"/>
      <c r="AE370" s="419"/>
      <c r="AF370" s="419"/>
      <c r="AG370" s="419"/>
      <c r="AH370" s="419"/>
      <c r="AI370" s="419"/>
      <c r="AJ370" s="419"/>
      <c r="AK370" s="419"/>
      <c r="AL370" s="419"/>
      <c r="AM370" s="419"/>
      <c r="AN370" s="419"/>
      <c r="AO370" s="419"/>
      <c r="AP370" s="419"/>
      <c r="AQ370" s="419"/>
      <c r="AR370" s="419"/>
      <c r="AS370" s="419"/>
      <c r="AT370" s="419"/>
      <c r="AU370" s="419"/>
      <c r="AV370" s="419"/>
      <c r="AW370" s="419"/>
      <c r="AX370" s="419"/>
      <c r="AY370" s="419"/>
      <c r="AZ370" s="419"/>
      <c r="BA370" s="419"/>
      <c r="BB370" s="419"/>
      <c r="BC370" s="419"/>
      <c r="BD370" s="419"/>
      <c r="BE370" s="419"/>
      <c r="BF370" s="419"/>
      <c r="BG370" s="419"/>
      <c r="BH370" s="419"/>
      <c r="BI370" s="419"/>
      <c r="BJ370" s="419"/>
      <c r="BK370" s="419"/>
      <c r="BL370" s="419"/>
      <c r="BM370" s="419"/>
      <c r="BN370" s="419"/>
      <c r="BO370" s="419"/>
      <c r="BP370" s="419"/>
      <c r="BQ370" s="419"/>
      <c r="BR370" s="419"/>
      <c r="BS370" s="419"/>
      <c r="BT370" s="419"/>
      <c r="BU370" s="419"/>
      <c r="BV370" s="419"/>
      <c r="BW370" s="419"/>
      <c r="BX370" s="419"/>
      <c r="BY370" s="419"/>
      <c r="BZ370" s="419"/>
      <c r="CA370" s="419"/>
      <c r="CB370" s="419"/>
      <c r="CC370" s="419"/>
      <c r="CD370" s="419"/>
      <c r="CE370" s="419"/>
      <c r="CF370" s="419"/>
      <c r="CG370" s="419"/>
      <c r="CH370" s="419"/>
      <c r="CI370" s="419"/>
      <c r="CJ370" s="419"/>
      <c r="CK370" s="419"/>
      <c r="CL370" s="419"/>
      <c r="CM370" s="419"/>
      <c r="CN370" s="419"/>
      <c r="CO370" s="419"/>
      <c r="CP370" s="419"/>
      <c r="CQ370" s="419"/>
      <c r="CR370" s="419"/>
      <c r="CS370" s="419"/>
      <c r="CT370" s="419"/>
      <c r="CU370" s="419"/>
      <c r="CV370" s="419"/>
      <c r="CW370" s="419"/>
      <c r="CX370" s="419"/>
      <c r="CY370" s="419"/>
      <c r="CZ370" s="419"/>
      <c r="DA370" s="419"/>
      <c r="DB370" s="419"/>
      <c r="DC370" s="419"/>
      <c r="DD370" s="419"/>
      <c r="DE370" s="419"/>
      <c r="DF370" s="419"/>
      <c r="DG370" s="419"/>
      <c r="DH370" s="419"/>
      <c r="DI370" s="419"/>
      <c r="DJ370" s="419"/>
      <c r="DK370" s="419"/>
    </row>
    <row r="371" spans="1:115" ht="16.149999999999999" hidden="1">
      <c r="A371" s="423"/>
      <c r="B371" s="423"/>
      <c r="C371" s="418"/>
      <c r="D371" s="419"/>
      <c r="E371" s="419"/>
      <c r="F371" s="419"/>
      <c r="G371" s="419"/>
      <c r="H371" s="419"/>
      <c r="I371" s="419"/>
      <c r="J371" s="419"/>
      <c r="K371" s="419"/>
      <c r="L371" s="419"/>
      <c r="M371" s="419"/>
      <c r="N371" s="419"/>
      <c r="O371" s="419"/>
      <c r="P371" s="419"/>
      <c r="Q371" s="419"/>
      <c r="R371" s="419"/>
      <c r="S371" s="419"/>
      <c r="T371" s="419"/>
      <c r="U371" s="419"/>
      <c r="V371" s="419"/>
      <c r="W371" s="419"/>
      <c r="X371" s="419"/>
      <c r="Y371" s="419"/>
      <c r="Z371" s="419"/>
      <c r="AA371" s="419"/>
      <c r="AB371" s="419"/>
      <c r="AC371" s="419"/>
      <c r="AD371" s="419"/>
      <c r="AE371" s="419"/>
      <c r="AF371" s="419"/>
      <c r="AG371" s="419"/>
      <c r="AH371" s="419"/>
      <c r="AI371" s="419"/>
      <c r="AJ371" s="419"/>
      <c r="AK371" s="419"/>
      <c r="AL371" s="419"/>
      <c r="AM371" s="419"/>
      <c r="AN371" s="419"/>
      <c r="AO371" s="419"/>
      <c r="AP371" s="419"/>
      <c r="AQ371" s="419"/>
      <c r="AR371" s="419"/>
      <c r="AS371" s="419"/>
      <c r="AT371" s="419"/>
      <c r="AU371" s="419"/>
      <c r="AV371" s="419"/>
      <c r="AW371" s="419"/>
      <c r="AX371" s="419"/>
      <c r="AY371" s="419"/>
      <c r="AZ371" s="419"/>
      <c r="BA371" s="419"/>
      <c r="BB371" s="419"/>
      <c r="BC371" s="419"/>
      <c r="BD371" s="419"/>
      <c r="BE371" s="419"/>
      <c r="BF371" s="419"/>
      <c r="BG371" s="419"/>
      <c r="BH371" s="419"/>
      <c r="BI371" s="419"/>
      <c r="BJ371" s="419"/>
      <c r="BK371" s="419"/>
      <c r="BL371" s="419"/>
      <c r="BM371" s="419"/>
      <c r="BN371" s="419"/>
      <c r="BO371" s="419"/>
      <c r="BP371" s="419"/>
      <c r="BQ371" s="419"/>
      <c r="BR371" s="419"/>
      <c r="BS371" s="419"/>
      <c r="BT371" s="419"/>
      <c r="BU371" s="419"/>
      <c r="BV371" s="419"/>
      <c r="BW371" s="419"/>
      <c r="BX371" s="419"/>
      <c r="BY371" s="419"/>
      <c r="BZ371" s="419"/>
      <c r="CA371" s="419"/>
      <c r="CB371" s="419"/>
      <c r="CC371" s="419"/>
      <c r="CD371" s="419"/>
      <c r="CE371" s="419"/>
      <c r="CF371" s="419"/>
      <c r="CG371" s="419"/>
      <c r="CH371" s="419"/>
      <c r="CI371" s="419"/>
      <c r="CJ371" s="419"/>
      <c r="CK371" s="419"/>
      <c r="CL371" s="419"/>
      <c r="CM371" s="419"/>
      <c r="CN371" s="419"/>
      <c r="CO371" s="419"/>
      <c r="CP371" s="419"/>
      <c r="CQ371" s="419"/>
      <c r="CR371" s="419"/>
      <c r="CS371" s="419"/>
      <c r="CT371" s="419"/>
      <c r="CU371" s="419"/>
      <c r="CV371" s="419"/>
      <c r="CW371" s="419"/>
      <c r="CX371" s="419"/>
      <c r="CY371" s="419"/>
      <c r="CZ371" s="419"/>
      <c r="DA371" s="419"/>
      <c r="DB371" s="419"/>
      <c r="DC371" s="419"/>
      <c r="DD371" s="419"/>
      <c r="DE371" s="419"/>
      <c r="DF371" s="419"/>
      <c r="DG371" s="419"/>
      <c r="DH371" s="419"/>
      <c r="DI371" s="419"/>
      <c r="DJ371" s="419"/>
      <c r="DK371" s="419"/>
    </row>
    <row r="372" spans="1:115" ht="16.149999999999999" hidden="1">
      <c r="A372" s="423"/>
      <c r="B372" s="423"/>
      <c r="C372" s="418"/>
      <c r="D372" s="419"/>
      <c r="E372" s="419"/>
      <c r="F372" s="419"/>
      <c r="G372" s="419"/>
      <c r="H372" s="419"/>
      <c r="I372" s="419"/>
      <c r="J372" s="419"/>
      <c r="K372" s="419"/>
      <c r="L372" s="419"/>
      <c r="M372" s="419"/>
      <c r="N372" s="419"/>
      <c r="O372" s="419"/>
      <c r="P372" s="419"/>
      <c r="Q372" s="419"/>
      <c r="R372" s="419"/>
      <c r="S372" s="419"/>
      <c r="T372" s="419"/>
      <c r="U372" s="419"/>
      <c r="V372" s="419"/>
      <c r="W372" s="419"/>
      <c r="X372" s="419"/>
      <c r="Y372" s="419"/>
      <c r="Z372" s="419"/>
      <c r="AA372" s="419"/>
      <c r="AB372" s="419"/>
      <c r="AC372" s="419"/>
      <c r="AD372" s="419"/>
      <c r="AE372" s="419"/>
      <c r="AF372" s="419"/>
      <c r="AG372" s="419"/>
      <c r="AH372" s="419"/>
      <c r="AI372" s="419"/>
      <c r="AJ372" s="419"/>
      <c r="AK372" s="419"/>
      <c r="AL372" s="419"/>
      <c r="AM372" s="419"/>
      <c r="AN372" s="419"/>
      <c r="AO372" s="419"/>
      <c r="AP372" s="419"/>
      <c r="AQ372" s="419"/>
      <c r="AR372" s="419"/>
      <c r="AS372" s="419"/>
      <c r="AT372" s="419"/>
      <c r="AU372" s="419"/>
      <c r="AV372" s="419"/>
      <c r="AW372" s="419"/>
      <c r="AX372" s="419"/>
      <c r="AY372" s="419"/>
      <c r="AZ372" s="419"/>
      <c r="BA372" s="419"/>
      <c r="BB372" s="419"/>
      <c r="BC372" s="419"/>
      <c r="BD372" s="419"/>
      <c r="BE372" s="419"/>
      <c r="BF372" s="419"/>
      <c r="BG372" s="419"/>
      <c r="BH372" s="419"/>
      <c r="BI372" s="419"/>
      <c r="BJ372" s="419"/>
      <c r="BK372" s="419"/>
      <c r="BL372" s="419"/>
      <c r="BM372" s="419"/>
      <c r="BN372" s="419"/>
      <c r="BO372" s="419"/>
      <c r="BP372" s="419"/>
      <c r="BQ372" s="419"/>
      <c r="BR372" s="419"/>
      <c r="BS372" s="419"/>
      <c r="BT372" s="419"/>
      <c r="BU372" s="419"/>
      <c r="BV372" s="419"/>
      <c r="BW372" s="419"/>
      <c r="BX372" s="419"/>
      <c r="BY372" s="419"/>
      <c r="BZ372" s="419"/>
      <c r="CA372" s="419"/>
      <c r="CB372" s="419"/>
      <c r="CC372" s="419"/>
      <c r="CD372" s="419"/>
      <c r="CE372" s="419"/>
      <c r="CF372" s="419"/>
      <c r="CG372" s="419"/>
      <c r="CH372" s="419"/>
      <c r="CI372" s="419"/>
      <c r="CJ372" s="419"/>
      <c r="CK372" s="419"/>
      <c r="CL372" s="419"/>
      <c r="CM372" s="419"/>
      <c r="CN372" s="419"/>
      <c r="CO372" s="419"/>
      <c r="CP372" s="419"/>
      <c r="CQ372" s="419"/>
      <c r="CR372" s="419"/>
      <c r="CS372" s="419"/>
      <c r="CT372" s="419"/>
      <c r="CU372" s="419"/>
      <c r="CV372" s="419"/>
      <c r="CW372" s="419"/>
      <c r="CX372" s="419"/>
      <c r="CY372" s="419"/>
      <c r="CZ372" s="419"/>
      <c r="DA372" s="419"/>
      <c r="DB372" s="419"/>
      <c r="DC372" s="419"/>
      <c r="DD372" s="419"/>
      <c r="DE372" s="419"/>
      <c r="DF372" s="419"/>
      <c r="DG372" s="419"/>
      <c r="DH372" s="419"/>
      <c r="DI372" s="419"/>
      <c r="DJ372" s="419"/>
      <c r="DK372" s="419"/>
    </row>
    <row r="373" spans="1:115" ht="16.149999999999999" hidden="1">
      <c r="A373" s="423"/>
      <c r="B373" s="423"/>
      <c r="C373" s="418"/>
      <c r="D373" s="419"/>
      <c r="E373" s="419"/>
      <c r="F373" s="419"/>
      <c r="G373" s="419"/>
      <c r="H373" s="419"/>
      <c r="I373" s="419"/>
      <c r="J373" s="419"/>
      <c r="K373" s="419"/>
      <c r="L373" s="419"/>
      <c r="M373" s="419"/>
      <c r="N373" s="419"/>
      <c r="O373" s="419"/>
      <c r="P373" s="419"/>
      <c r="Q373" s="419"/>
      <c r="R373" s="419"/>
      <c r="S373" s="419"/>
      <c r="T373" s="419"/>
      <c r="U373" s="419"/>
      <c r="V373" s="419"/>
      <c r="W373" s="419"/>
      <c r="X373" s="419"/>
      <c r="Y373" s="419"/>
      <c r="Z373" s="419"/>
      <c r="AA373" s="419"/>
      <c r="AB373" s="419"/>
      <c r="AC373" s="419"/>
      <c r="AD373" s="419"/>
      <c r="AE373" s="419"/>
      <c r="AF373" s="419"/>
      <c r="AG373" s="419"/>
      <c r="AH373" s="419"/>
      <c r="AI373" s="419"/>
      <c r="AJ373" s="419"/>
      <c r="AK373" s="419"/>
      <c r="AL373" s="419"/>
      <c r="AM373" s="419"/>
      <c r="AN373" s="419"/>
      <c r="AO373" s="419"/>
      <c r="AP373" s="419"/>
      <c r="AQ373" s="419"/>
      <c r="AR373" s="419"/>
      <c r="AS373" s="419"/>
      <c r="AT373" s="419"/>
      <c r="AU373" s="419"/>
      <c r="AV373" s="419"/>
      <c r="AW373" s="419"/>
      <c r="AX373" s="419"/>
      <c r="AY373" s="419"/>
      <c r="AZ373" s="419"/>
      <c r="BA373" s="419"/>
      <c r="BB373" s="419"/>
      <c r="BC373" s="419"/>
      <c r="BD373" s="419"/>
      <c r="BE373" s="419"/>
      <c r="BF373" s="419"/>
      <c r="BG373" s="419"/>
      <c r="BH373" s="419"/>
      <c r="BI373" s="419"/>
      <c r="BJ373" s="419"/>
      <c r="BK373" s="419"/>
      <c r="BL373" s="419"/>
      <c r="BM373" s="419"/>
      <c r="BN373" s="419"/>
      <c r="BO373" s="419"/>
      <c r="BP373" s="419"/>
      <c r="BQ373" s="419"/>
      <c r="BR373" s="419"/>
      <c r="BS373" s="419"/>
      <c r="BT373" s="419"/>
      <c r="BU373" s="419"/>
      <c r="BV373" s="419"/>
      <c r="BW373" s="419"/>
      <c r="BX373" s="419"/>
      <c r="BY373" s="419"/>
      <c r="BZ373" s="419"/>
      <c r="CA373" s="419"/>
      <c r="CB373" s="419"/>
      <c r="CC373" s="419"/>
      <c r="CD373" s="419"/>
      <c r="CE373" s="419"/>
      <c r="CF373" s="419"/>
      <c r="CG373" s="419"/>
      <c r="CH373" s="419"/>
      <c r="CI373" s="419"/>
      <c r="CJ373" s="419"/>
      <c r="CK373" s="419"/>
      <c r="CL373" s="419"/>
      <c r="CM373" s="419"/>
      <c r="CN373" s="419"/>
      <c r="CO373" s="419"/>
      <c r="CP373" s="419"/>
      <c r="CQ373" s="419"/>
      <c r="CR373" s="419"/>
      <c r="CS373" s="419"/>
      <c r="CT373" s="419"/>
      <c r="CU373" s="419"/>
      <c r="CV373" s="419"/>
      <c r="CW373" s="419"/>
      <c r="CX373" s="419"/>
      <c r="CY373" s="419"/>
      <c r="CZ373" s="419"/>
      <c r="DA373" s="419"/>
      <c r="DB373" s="419"/>
      <c r="DC373" s="419"/>
      <c r="DD373" s="419"/>
      <c r="DE373" s="419"/>
      <c r="DF373" s="419"/>
      <c r="DG373" s="419"/>
      <c r="DH373" s="419"/>
      <c r="DI373" s="419"/>
      <c r="DJ373" s="419"/>
      <c r="DK373" s="419"/>
    </row>
    <row r="374" spans="1:115" ht="16.149999999999999" hidden="1">
      <c r="A374" s="423"/>
      <c r="B374" s="423"/>
      <c r="C374" s="418"/>
      <c r="D374" s="419"/>
      <c r="E374" s="419"/>
      <c r="F374" s="419"/>
      <c r="G374" s="419"/>
      <c r="H374" s="419"/>
      <c r="I374" s="419"/>
      <c r="J374" s="419"/>
      <c r="K374" s="419"/>
      <c r="L374" s="419"/>
      <c r="M374" s="419"/>
      <c r="N374" s="419"/>
      <c r="O374" s="419"/>
      <c r="P374" s="419"/>
      <c r="Q374" s="419"/>
      <c r="R374" s="419"/>
      <c r="S374" s="419"/>
      <c r="T374" s="419"/>
      <c r="U374" s="419"/>
      <c r="V374" s="419"/>
      <c r="W374" s="419"/>
      <c r="X374" s="419"/>
      <c r="Y374" s="419"/>
      <c r="Z374" s="419"/>
      <c r="AA374" s="419"/>
      <c r="AB374" s="419"/>
      <c r="AC374" s="419"/>
      <c r="AD374" s="419"/>
      <c r="AE374" s="419"/>
      <c r="AF374" s="419"/>
      <c r="AG374" s="419"/>
      <c r="AH374" s="419"/>
      <c r="AI374" s="419"/>
      <c r="AJ374" s="419"/>
      <c r="AK374" s="419"/>
      <c r="AL374" s="419"/>
      <c r="AM374" s="419"/>
      <c r="AN374" s="419"/>
      <c r="AO374" s="419"/>
      <c r="AP374" s="419"/>
      <c r="AQ374" s="419"/>
      <c r="AR374" s="419"/>
      <c r="AS374" s="419"/>
      <c r="AT374" s="419"/>
      <c r="AU374" s="419"/>
      <c r="AV374" s="419"/>
      <c r="AW374" s="419"/>
      <c r="AX374" s="419"/>
      <c r="AY374" s="419"/>
      <c r="AZ374" s="419"/>
      <c r="BA374" s="419"/>
      <c r="BB374" s="419"/>
      <c r="BC374" s="419"/>
      <c r="BD374" s="419"/>
      <c r="BE374" s="419"/>
      <c r="BF374" s="419"/>
      <c r="BG374" s="419"/>
      <c r="BH374" s="419"/>
      <c r="BI374" s="419"/>
      <c r="BJ374" s="419"/>
      <c r="BK374" s="419"/>
      <c r="BL374" s="419"/>
      <c r="BM374" s="419"/>
      <c r="BN374" s="419"/>
      <c r="BO374" s="419"/>
      <c r="BP374" s="419"/>
      <c r="BQ374" s="419"/>
      <c r="BR374" s="419"/>
      <c r="BS374" s="419"/>
      <c r="BT374" s="419"/>
      <c r="BU374" s="419"/>
      <c r="BV374" s="419"/>
      <c r="BW374" s="419"/>
      <c r="BX374" s="419"/>
      <c r="BY374" s="419"/>
      <c r="BZ374" s="419"/>
      <c r="CA374" s="419"/>
      <c r="CB374" s="419"/>
      <c r="CC374" s="419"/>
      <c r="CD374" s="419"/>
      <c r="CE374" s="419"/>
      <c r="CF374" s="419"/>
      <c r="CG374" s="419"/>
      <c r="CH374" s="419"/>
      <c r="CI374" s="419"/>
      <c r="CJ374" s="419"/>
      <c r="CK374" s="419"/>
      <c r="CL374" s="419"/>
      <c r="CM374" s="419"/>
      <c r="CN374" s="419"/>
      <c r="CO374" s="419"/>
      <c r="CP374" s="419"/>
      <c r="CQ374" s="419"/>
      <c r="CR374" s="419"/>
      <c r="CS374" s="419"/>
      <c r="CT374" s="419"/>
      <c r="CU374" s="419"/>
      <c r="CV374" s="419"/>
      <c r="CW374" s="419"/>
      <c r="CX374" s="419"/>
      <c r="CY374" s="419"/>
      <c r="CZ374" s="419"/>
      <c r="DA374" s="419"/>
      <c r="DB374" s="419"/>
      <c r="DC374" s="419"/>
      <c r="DD374" s="419"/>
      <c r="DE374" s="419"/>
      <c r="DF374" s="419"/>
      <c r="DG374" s="419"/>
      <c r="DH374" s="419"/>
      <c r="DI374" s="419"/>
      <c r="DJ374" s="419"/>
      <c r="DK374" s="419"/>
    </row>
    <row r="375" spans="1:115" ht="16.149999999999999" hidden="1">
      <c r="A375" s="423"/>
      <c r="B375" s="423"/>
      <c r="C375" s="418"/>
      <c r="D375" s="419"/>
      <c r="E375" s="419"/>
      <c r="F375" s="419"/>
      <c r="G375" s="419"/>
      <c r="H375" s="419"/>
      <c r="I375" s="419"/>
      <c r="J375" s="419"/>
      <c r="K375" s="419"/>
      <c r="L375" s="419"/>
      <c r="M375" s="419"/>
      <c r="N375" s="419"/>
      <c r="O375" s="419"/>
      <c r="P375" s="419"/>
      <c r="Q375" s="419"/>
      <c r="R375" s="419"/>
      <c r="S375" s="419"/>
      <c r="T375" s="419"/>
      <c r="U375" s="419"/>
      <c r="V375" s="419"/>
      <c r="W375" s="419"/>
      <c r="X375" s="419"/>
      <c r="Y375" s="419"/>
      <c r="Z375" s="419"/>
      <c r="AA375" s="419"/>
      <c r="AB375" s="419"/>
      <c r="AC375" s="419"/>
      <c r="AD375" s="419"/>
      <c r="AE375" s="419"/>
      <c r="AF375" s="419"/>
      <c r="AG375" s="419"/>
      <c r="AH375" s="419"/>
      <c r="AI375" s="419"/>
      <c r="AJ375" s="419"/>
      <c r="AK375" s="419"/>
      <c r="AL375" s="419"/>
      <c r="AM375" s="419"/>
      <c r="AN375" s="419"/>
      <c r="AO375" s="419"/>
      <c r="AP375" s="419"/>
      <c r="AQ375" s="419"/>
      <c r="AR375" s="419"/>
      <c r="AS375" s="419"/>
      <c r="AT375" s="419"/>
      <c r="AU375" s="419"/>
      <c r="AV375" s="419"/>
      <c r="AW375" s="419"/>
      <c r="AX375" s="419"/>
      <c r="AY375" s="419"/>
      <c r="AZ375" s="419"/>
      <c r="BA375" s="419"/>
      <c r="BB375" s="419"/>
      <c r="BC375" s="419"/>
      <c r="BD375" s="419"/>
      <c r="BE375" s="419"/>
      <c r="BF375" s="419"/>
      <c r="BG375" s="419"/>
      <c r="BH375" s="419"/>
      <c r="BI375" s="419"/>
      <c r="BJ375" s="419"/>
      <c r="BK375" s="419"/>
      <c r="BL375" s="419"/>
      <c r="BM375" s="419"/>
      <c r="BN375" s="419"/>
      <c r="BO375" s="419"/>
      <c r="BP375" s="419"/>
      <c r="BQ375" s="419"/>
      <c r="BR375" s="419"/>
      <c r="BS375" s="419"/>
      <c r="BT375" s="419"/>
      <c r="BU375" s="419"/>
      <c r="BV375" s="419"/>
      <c r="BW375" s="419"/>
      <c r="BX375" s="419"/>
      <c r="BY375" s="419"/>
      <c r="BZ375" s="419"/>
      <c r="CA375" s="419"/>
      <c r="CB375" s="419"/>
      <c r="CC375" s="419"/>
      <c r="CD375" s="419"/>
      <c r="CE375" s="419"/>
      <c r="CF375" s="419"/>
      <c r="CG375" s="419"/>
      <c r="CH375" s="419"/>
      <c r="CI375" s="419"/>
      <c r="CJ375" s="419"/>
      <c r="CK375" s="419"/>
      <c r="CL375" s="419"/>
      <c r="CM375" s="419"/>
      <c r="CN375" s="419"/>
      <c r="CO375" s="419"/>
      <c r="CP375" s="419"/>
      <c r="CQ375" s="419"/>
      <c r="CR375" s="419"/>
      <c r="CS375" s="419"/>
      <c r="CT375" s="419"/>
      <c r="CU375" s="419"/>
      <c r="CV375" s="419"/>
      <c r="CW375" s="419"/>
      <c r="CX375" s="419"/>
      <c r="CY375" s="419"/>
      <c r="CZ375" s="419"/>
      <c r="DA375" s="419"/>
      <c r="DB375" s="419"/>
      <c r="DC375" s="419"/>
      <c r="DD375" s="419"/>
      <c r="DE375" s="419"/>
      <c r="DF375" s="419"/>
      <c r="DG375" s="419"/>
      <c r="DH375" s="419"/>
      <c r="DI375" s="419"/>
      <c r="DJ375" s="419"/>
      <c r="DK375" s="419"/>
    </row>
    <row r="376" spans="1:115" ht="16.149999999999999" hidden="1">
      <c r="A376" s="423"/>
      <c r="B376" s="423"/>
      <c r="C376" s="418"/>
      <c r="D376" s="419"/>
      <c r="E376" s="419"/>
      <c r="F376" s="419"/>
      <c r="G376" s="419"/>
      <c r="H376" s="419"/>
      <c r="I376" s="419"/>
      <c r="J376" s="419"/>
      <c r="K376" s="419"/>
      <c r="L376" s="419"/>
      <c r="M376" s="419"/>
      <c r="N376" s="419"/>
      <c r="O376" s="419"/>
      <c r="P376" s="419"/>
      <c r="Q376" s="419"/>
      <c r="R376" s="419"/>
      <c r="S376" s="419"/>
      <c r="T376" s="419"/>
      <c r="U376" s="419"/>
      <c r="V376" s="419"/>
      <c r="W376" s="419"/>
      <c r="X376" s="419"/>
      <c r="Y376" s="419"/>
      <c r="Z376" s="419"/>
      <c r="AA376" s="419"/>
      <c r="AB376" s="419"/>
      <c r="AC376" s="419"/>
      <c r="AD376" s="419"/>
      <c r="AE376" s="419"/>
      <c r="AF376" s="419"/>
      <c r="AG376" s="419"/>
      <c r="AH376" s="419"/>
      <c r="AI376" s="419"/>
      <c r="AJ376" s="419"/>
      <c r="AK376" s="419"/>
      <c r="AL376" s="419"/>
      <c r="AM376" s="419"/>
      <c r="AN376" s="419"/>
      <c r="AO376" s="419"/>
      <c r="AP376" s="419"/>
      <c r="AQ376" s="419"/>
      <c r="AR376" s="419"/>
      <c r="AS376" s="419"/>
      <c r="AT376" s="419"/>
      <c r="AU376" s="419"/>
      <c r="AV376" s="419"/>
      <c r="AW376" s="419"/>
      <c r="AX376" s="419"/>
      <c r="AY376" s="419"/>
      <c r="AZ376" s="419"/>
      <c r="BA376" s="419"/>
      <c r="BB376" s="419"/>
      <c r="BC376" s="419"/>
      <c r="BD376" s="419"/>
      <c r="BE376" s="419"/>
      <c r="BF376" s="419"/>
      <c r="BG376" s="419"/>
      <c r="BH376" s="419"/>
      <c r="BI376" s="419"/>
      <c r="BJ376" s="419"/>
      <c r="BK376" s="419"/>
      <c r="BL376" s="419"/>
      <c r="BM376" s="419"/>
      <c r="BN376" s="419"/>
      <c r="BO376" s="419"/>
      <c r="BP376" s="419"/>
      <c r="BQ376" s="419"/>
      <c r="BR376" s="419"/>
      <c r="BS376" s="419"/>
      <c r="BT376" s="419"/>
      <c r="BU376" s="419"/>
      <c r="BV376" s="419"/>
      <c r="BW376" s="419"/>
      <c r="BX376" s="419"/>
      <c r="BY376" s="419"/>
      <c r="BZ376" s="419"/>
      <c r="CA376" s="419"/>
      <c r="CB376" s="419"/>
      <c r="CC376" s="419"/>
      <c r="CD376" s="419"/>
      <c r="CE376" s="419"/>
      <c r="CF376" s="419"/>
      <c r="CG376" s="419"/>
      <c r="CH376" s="419"/>
      <c r="CI376" s="419"/>
      <c r="CJ376" s="419"/>
      <c r="CK376" s="419"/>
      <c r="CL376" s="419"/>
      <c r="CM376" s="419"/>
      <c r="CN376" s="419"/>
      <c r="CO376" s="419"/>
      <c r="CP376" s="419"/>
      <c r="CQ376" s="419"/>
      <c r="CR376" s="419"/>
      <c r="CS376" s="419"/>
      <c r="CT376" s="419"/>
      <c r="CU376" s="419"/>
      <c r="CV376" s="419"/>
      <c r="CW376" s="419"/>
      <c r="CX376" s="419"/>
      <c r="CY376" s="419"/>
      <c r="CZ376" s="419"/>
      <c r="DA376" s="419"/>
      <c r="DB376" s="419"/>
      <c r="DC376" s="419"/>
      <c r="DD376" s="419"/>
      <c r="DE376" s="419"/>
      <c r="DF376" s="419"/>
      <c r="DG376" s="419"/>
      <c r="DH376" s="419"/>
      <c r="DI376" s="419"/>
      <c r="DJ376" s="419"/>
      <c r="DK376" s="419"/>
    </row>
    <row r="377" spans="1:115" ht="16.149999999999999" hidden="1">
      <c r="A377" s="423"/>
      <c r="B377" s="423"/>
      <c r="C377" s="418"/>
      <c r="D377" s="419"/>
      <c r="E377" s="419"/>
      <c r="F377" s="419"/>
      <c r="G377" s="419"/>
      <c r="H377" s="419"/>
      <c r="I377" s="419"/>
      <c r="J377" s="419"/>
      <c r="K377" s="419"/>
      <c r="L377" s="419"/>
      <c r="M377" s="419"/>
      <c r="N377" s="419"/>
      <c r="O377" s="419"/>
      <c r="P377" s="419"/>
      <c r="Q377" s="419"/>
      <c r="R377" s="419"/>
      <c r="S377" s="419"/>
      <c r="T377" s="419"/>
      <c r="U377" s="419"/>
      <c r="V377" s="419"/>
      <c r="W377" s="419"/>
      <c r="X377" s="419"/>
      <c r="Y377" s="419"/>
      <c r="Z377" s="419"/>
      <c r="AA377" s="419"/>
      <c r="AB377" s="419"/>
      <c r="AC377" s="419"/>
      <c r="AD377" s="419"/>
      <c r="AE377" s="419"/>
      <c r="AF377" s="419"/>
      <c r="AG377" s="419"/>
      <c r="AH377" s="419"/>
      <c r="AI377" s="419"/>
      <c r="AJ377" s="419"/>
      <c r="AK377" s="419"/>
      <c r="AL377" s="419"/>
      <c r="AM377" s="419"/>
      <c r="AN377" s="419"/>
      <c r="AO377" s="419"/>
      <c r="AP377" s="419"/>
      <c r="AQ377" s="419"/>
      <c r="AR377" s="419"/>
      <c r="AS377" s="419"/>
      <c r="AT377" s="419"/>
      <c r="AU377" s="419"/>
      <c r="AV377" s="419"/>
      <c r="AW377" s="419"/>
      <c r="AX377" s="419"/>
      <c r="AY377" s="419"/>
      <c r="AZ377" s="419"/>
      <c r="BA377" s="419"/>
      <c r="BB377" s="419"/>
      <c r="BC377" s="419"/>
      <c r="BD377" s="419"/>
      <c r="BE377" s="419"/>
      <c r="BF377" s="419"/>
      <c r="BG377" s="419"/>
      <c r="BH377" s="419"/>
      <c r="BI377" s="419"/>
      <c r="BJ377" s="419"/>
      <c r="BK377" s="419"/>
      <c r="BL377" s="419"/>
      <c r="BM377" s="419"/>
      <c r="BN377" s="419"/>
      <c r="BO377" s="419"/>
      <c r="BP377" s="419"/>
      <c r="BQ377" s="419"/>
      <c r="BR377" s="419"/>
      <c r="BS377" s="419"/>
      <c r="BT377" s="419"/>
      <c r="BU377" s="419"/>
      <c r="BV377" s="419"/>
      <c r="BW377" s="419"/>
      <c r="BX377" s="419"/>
      <c r="BY377" s="419"/>
      <c r="BZ377" s="419"/>
      <c r="CA377" s="419"/>
      <c r="CB377" s="419"/>
      <c r="CC377" s="419"/>
      <c r="CD377" s="419"/>
      <c r="CE377" s="419"/>
      <c r="CF377" s="419"/>
      <c r="CG377" s="419"/>
      <c r="CH377" s="419"/>
      <c r="CI377" s="419"/>
      <c r="CJ377" s="419"/>
      <c r="CK377" s="419"/>
      <c r="CL377" s="419"/>
      <c r="CM377" s="419"/>
      <c r="CN377" s="419"/>
      <c r="CO377" s="419"/>
      <c r="CP377" s="419"/>
      <c r="CQ377" s="419"/>
      <c r="CR377" s="419"/>
      <c r="CS377" s="419"/>
      <c r="CT377" s="419"/>
      <c r="CU377" s="419"/>
      <c r="CV377" s="419"/>
      <c r="CW377" s="419"/>
      <c r="CX377" s="419"/>
      <c r="CY377" s="419"/>
      <c r="CZ377" s="419"/>
      <c r="DA377" s="419"/>
      <c r="DB377" s="419"/>
      <c r="DC377" s="419"/>
      <c r="DD377" s="419"/>
      <c r="DE377" s="419"/>
      <c r="DF377" s="419"/>
      <c r="DG377" s="419"/>
      <c r="DH377" s="419"/>
      <c r="DI377" s="419"/>
      <c r="DJ377" s="419"/>
      <c r="DK377" s="419"/>
    </row>
    <row r="378" spans="1:115" ht="16.149999999999999" hidden="1">
      <c r="A378" s="423"/>
      <c r="B378" s="423"/>
      <c r="C378" s="418"/>
      <c r="D378" s="419"/>
      <c r="E378" s="419"/>
      <c r="F378" s="419"/>
      <c r="G378" s="419"/>
      <c r="H378" s="419"/>
      <c r="I378" s="419"/>
      <c r="J378" s="419"/>
      <c r="K378" s="419"/>
      <c r="L378" s="419"/>
      <c r="M378" s="419"/>
      <c r="N378" s="419"/>
      <c r="O378" s="419"/>
      <c r="P378" s="419"/>
      <c r="Q378" s="419"/>
      <c r="R378" s="419"/>
      <c r="S378" s="419"/>
      <c r="T378" s="419"/>
      <c r="U378" s="419"/>
      <c r="V378" s="419"/>
      <c r="W378" s="419"/>
      <c r="X378" s="419"/>
      <c r="Y378" s="419"/>
      <c r="Z378" s="419"/>
      <c r="AA378" s="419"/>
      <c r="AB378" s="419"/>
      <c r="AC378" s="419"/>
      <c r="AD378" s="419"/>
      <c r="AE378" s="419"/>
      <c r="AF378" s="419"/>
      <c r="AG378" s="419"/>
      <c r="AH378" s="419"/>
      <c r="AI378" s="419"/>
      <c r="AJ378" s="419"/>
      <c r="AK378" s="419"/>
      <c r="AL378" s="419"/>
      <c r="AM378" s="419"/>
      <c r="AN378" s="419"/>
      <c r="AO378" s="419"/>
      <c r="AP378" s="419"/>
      <c r="AQ378" s="419"/>
      <c r="AR378" s="419"/>
      <c r="AS378" s="419"/>
      <c r="AT378" s="419"/>
      <c r="AU378" s="419"/>
      <c r="AV378" s="419"/>
      <c r="AW378" s="419"/>
      <c r="AX378" s="419"/>
      <c r="AY378" s="419"/>
      <c r="AZ378" s="419"/>
      <c r="BA378" s="419"/>
      <c r="BB378" s="419"/>
      <c r="BC378" s="419"/>
      <c r="BD378" s="419"/>
      <c r="BE378" s="419"/>
      <c r="BF378" s="419"/>
      <c r="BG378" s="419"/>
      <c r="BH378" s="419"/>
      <c r="BI378" s="419"/>
      <c r="BJ378" s="419"/>
      <c r="BK378" s="419"/>
      <c r="BL378" s="419"/>
      <c r="BM378" s="419"/>
      <c r="BN378" s="419"/>
      <c r="BO378" s="419"/>
      <c r="BP378" s="419"/>
      <c r="BQ378" s="419"/>
      <c r="BR378" s="419"/>
      <c r="BS378" s="419"/>
      <c r="BT378" s="419"/>
      <c r="BU378" s="419"/>
      <c r="BV378" s="419"/>
      <c r="BW378" s="419"/>
      <c r="BX378" s="419"/>
      <c r="BY378" s="419"/>
      <c r="BZ378" s="419"/>
      <c r="CA378" s="419"/>
      <c r="CB378" s="419"/>
      <c r="CC378" s="419"/>
      <c r="CD378" s="419"/>
      <c r="CE378" s="419"/>
      <c r="CF378" s="419"/>
      <c r="CG378" s="419"/>
      <c r="CH378" s="419"/>
      <c r="CI378" s="419"/>
      <c r="CJ378" s="419"/>
      <c r="CK378" s="419"/>
      <c r="CL378" s="419"/>
      <c r="CM378" s="419"/>
      <c r="CN378" s="419"/>
      <c r="CO378" s="419"/>
      <c r="CP378" s="419"/>
      <c r="CQ378" s="419"/>
      <c r="CR378" s="419"/>
      <c r="CS378" s="419"/>
      <c r="CT378" s="419"/>
      <c r="CU378" s="419"/>
      <c r="CV378" s="419"/>
      <c r="CW378" s="419"/>
      <c r="CX378" s="419"/>
      <c r="CY378" s="419"/>
      <c r="CZ378" s="419"/>
      <c r="DA378" s="419"/>
      <c r="DB378" s="419"/>
      <c r="DC378" s="419"/>
      <c r="DD378" s="419"/>
      <c r="DE378" s="419"/>
      <c r="DF378" s="419"/>
      <c r="DG378" s="419"/>
      <c r="DH378" s="419"/>
      <c r="DI378" s="419"/>
      <c r="DJ378" s="419"/>
      <c r="DK378" s="419"/>
    </row>
    <row r="379" spans="1:115" ht="16.149999999999999" hidden="1">
      <c r="A379" s="423"/>
      <c r="B379" s="423"/>
      <c r="C379" s="418"/>
      <c r="D379" s="419"/>
      <c r="E379" s="419"/>
      <c r="F379" s="419"/>
      <c r="G379" s="419"/>
      <c r="H379" s="419"/>
      <c r="I379" s="419"/>
      <c r="J379" s="419"/>
      <c r="K379" s="419"/>
      <c r="L379" s="419"/>
      <c r="M379" s="419"/>
      <c r="N379" s="419"/>
      <c r="O379" s="419"/>
      <c r="P379" s="419"/>
      <c r="Q379" s="419"/>
      <c r="R379" s="419"/>
      <c r="S379" s="419"/>
      <c r="T379" s="419"/>
      <c r="U379" s="419"/>
      <c r="V379" s="419"/>
      <c r="W379" s="419"/>
      <c r="X379" s="419"/>
      <c r="Y379" s="419"/>
      <c r="Z379" s="419"/>
      <c r="AA379" s="419"/>
      <c r="AB379" s="419"/>
      <c r="AC379" s="419"/>
      <c r="AD379" s="419"/>
      <c r="AE379" s="419"/>
      <c r="AF379" s="419"/>
      <c r="AG379" s="419"/>
      <c r="AH379" s="419"/>
      <c r="AI379" s="419"/>
      <c r="AJ379" s="419"/>
      <c r="AK379" s="419"/>
      <c r="AL379" s="419"/>
      <c r="AM379" s="419"/>
      <c r="AN379" s="419"/>
      <c r="AO379" s="419"/>
      <c r="AP379" s="419"/>
      <c r="AQ379" s="419"/>
      <c r="AR379" s="419"/>
      <c r="AS379" s="419"/>
      <c r="AT379" s="419"/>
      <c r="AU379" s="419"/>
      <c r="AV379" s="419"/>
      <c r="AW379" s="419"/>
      <c r="AX379" s="419"/>
      <c r="AY379" s="419"/>
      <c r="AZ379" s="419"/>
      <c r="BA379" s="419"/>
      <c r="BB379" s="419"/>
      <c r="BC379" s="419"/>
      <c r="BD379" s="419"/>
      <c r="BE379" s="419"/>
      <c r="BF379" s="419"/>
      <c r="BG379" s="419"/>
      <c r="BH379" s="419"/>
      <c r="BI379" s="419"/>
      <c r="BJ379" s="419"/>
      <c r="BK379" s="419"/>
      <c r="BL379" s="419"/>
      <c r="BM379" s="419"/>
      <c r="BN379" s="419"/>
      <c r="BO379" s="419"/>
      <c r="BP379" s="419"/>
      <c r="BQ379" s="419"/>
      <c r="BR379" s="419"/>
      <c r="BS379" s="419"/>
      <c r="BT379" s="419"/>
      <c r="BU379" s="419"/>
      <c r="BV379" s="419"/>
      <c r="BW379" s="419"/>
      <c r="BX379" s="419"/>
      <c r="BY379" s="419"/>
      <c r="BZ379" s="419"/>
      <c r="CA379" s="419"/>
      <c r="CB379" s="419"/>
      <c r="CC379" s="419"/>
      <c r="CD379" s="419"/>
      <c r="CE379" s="419"/>
      <c r="CF379" s="419"/>
      <c r="CG379" s="419"/>
      <c r="CH379" s="419"/>
      <c r="CI379" s="419"/>
      <c r="CJ379" s="419"/>
      <c r="CK379" s="419"/>
      <c r="CL379" s="419"/>
      <c r="CM379" s="419"/>
      <c r="CN379" s="419"/>
      <c r="CO379" s="419"/>
      <c r="CP379" s="419"/>
      <c r="CQ379" s="419"/>
      <c r="CR379" s="419"/>
      <c r="CS379" s="419"/>
      <c r="CT379" s="419"/>
      <c r="CU379" s="419"/>
      <c r="CV379" s="419"/>
      <c r="CW379" s="419"/>
      <c r="CX379" s="419"/>
      <c r="CY379" s="419"/>
      <c r="CZ379" s="419"/>
      <c r="DA379" s="419"/>
      <c r="DB379" s="419"/>
      <c r="DC379" s="419"/>
      <c r="DD379" s="419"/>
      <c r="DE379" s="419"/>
      <c r="DF379" s="419"/>
      <c r="DG379" s="419"/>
      <c r="DH379" s="419"/>
      <c r="DI379" s="419"/>
      <c r="DJ379" s="419"/>
      <c r="DK379" s="419"/>
    </row>
    <row r="380" spans="1:115" ht="16.149999999999999" hidden="1">
      <c r="A380" s="423"/>
      <c r="B380" s="423"/>
      <c r="C380" s="418"/>
      <c r="D380" s="419"/>
      <c r="E380" s="419"/>
      <c r="F380" s="419"/>
      <c r="G380" s="419"/>
      <c r="H380" s="419"/>
      <c r="I380" s="419"/>
      <c r="J380" s="419"/>
      <c r="K380" s="419"/>
      <c r="L380" s="419"/>
      <c r="M380" s="419"/>
      <c r="N380" s="419"/>
      <c r="O380" s="419"/>
      <c r="P380" s="419"/>
      <c r="Q380" s="419"/>
      <c r="R380" s="419"/>
      <c r="S380" s="419"/>
      <c r="T380" s="419"/>
      <c r="U380" s="419"/>
      <c r="V380" s="419"/>
      <c r="W380" s="419"/>
      <c r="X380" s="419"/>
      <c r="Y380" s="419"/>
      <c r="Z380" s="419"/>
      <c r="AA380" s="419"/>
      <c r="AB380" s="419"/>
      <c r="AC380" s="419"/>
      <c r="AD380" s="419"/>
      <c r="AE380" s="419"/>
      <c r="AF380" s="419"/>
      <c r="AG380" s="419"/>
      <c r="AH380" s="419"/>
      <c r="AI380" s="419"/>
      <c r="AJ380" s="419"/>
      <c r="AK380" s="419"/>
      <c r="AL380" s="419"/>
      <c r="AM380" s="419"/>
      <c r="AN380" s="419"/>
      <c r="AO380" s="419"/>
      <c r="AP380" s="419"/>
      <c r="AQ380" s="419"/>
      <c r="AR380" s="419"/>
      <c r="AS380" s="419"/>
      <c r="AT380" s="419"/>
      <c r="AU380" s="419"/>
      <c r="AV380" s="419"/>
      <c r="AW380" s="419"/>
      <c r="AX380" s="419"/>
      <c r="AY380" s="419"/>
      <c r="AZ380" s="419"/>
      <c r="BA380" s="419"/>
      <c r="BB380" s="419"/>
      <c r="BC380" s="419"/>
      <c r="BD380" s="419"/>
      <c r="BE380" s="419"/>
      <c r="BF380" s="419"/>
      <c r="BG380" s="419"/>
      <c r="BH380" s="419"/>
      <c r="BI380" s="419"/>
      <c r="BJ380" s="419"/>
      <c r="BK380" s="419"/>
      <c r="BL380" s="419"/>
      <c r="BM380" s="419"/>
      <c r="BN380" s="419"/>
      <c r="BO380" s="419"/>
      <c r="BP380" s="419"/>
      <c r="BQ380" s="419"/>
      <c r="BR380" s="419"/>
      <c r="BS380" s="419"/>
      <c r="BT380" s="419"/>
      <c r="BU380" s="419"/>
      <c r="BV380" s="419"/>
      <c r="BW380" s="419"/>
      <c r="BX380" s="419"/>
      <c r="BY380" s="419"/>
      <c r="BZ380" s="419"/>
      <c r="CA380" s="419"/>
      <c r="CB380" s="419"/>
      <c r="CC380" s="419"/>
      <c r="CD380" s="419"/>
      <c r="CE380" s="419"/>
      <c r="CF380" s="419"/>
      <c r="CG380" s="419"/>
      <c r="CH380" s="419"/>
      <c r="CI380" s="419"/>
      <c r="CJ380" s="419"/>
      <c r="CK380" s="419"/>
      <c r="CL380" s="419"/>
      <c r="CM380" s="419"/>
      <c r="CN380" s="419"/>
      <c r="CO380" s="419"/>
      <c r="CP380" s="419"/>
      <c r="CQ380" s="419"/>
      <c r="CR380" s="419"/>
      <c r="CS380" s="419"/>
      <c r="CT380" s="419"/>
      <c r="CU380" s="419"/>
      <c r="CV380" s="419"/>
      <c r="CW380" s="419"/>
      <c r="CX380" s="419"/>
      <c r="CY380" s="419"/>
      <c r="CZ380" s="419"/>
      <c r="DA380" s="419"/>
      <c r="DB380" s="419"/>
      <c r="DC380" s="419"/>
      <c r="DD380" s="419"/>
      <c r="DE380" s="419"/>
      <c r="DF380" s="419"/>
      <c r="DG380" s="419"/>
      <c r="DH380" s="419"/>
      <c r="DI380" s="419"/>
      <c r="DJ380" s="419"/>
      <c r="DK380" s="419"/>
    </row>
    <row r="381" spans="1:115" ht="16.149999999999999" hidden="1">
      <c r="A381" s="423"/>
      <c r="B381" s="423"/>
      <c r="C381" s="418"/>
      <c r="D381" s="419"/>
      <c r="E381" s="419"/>
      <c r="F381" s="419"/>
      <c r="G381" s="419"/>
      <c r="H381" s="419"/>
      <c r="I381" s="419"/>
      <c r="J381" s="419"/>
      <c r="K381" s="419"/>
      <c r="L381" s="419"/>
      <c r="M381" s="419"/>
      <c r="N381" s="419"/>
      <c r="O381" s="419"/>
      <c r="P381" s="419"/>
      <c r="Q381" s="419"/>
      <c r="R381" s="419"/>
      <c r="S381" s="419"/>
      <c r="T381" s="419"/>
      <c r="U381" s="419"/>
      <c r="V381" s="419"/>
      <c r="W381" s="419"/>
      <c r="X381" s="419"/>
      <c r="Y381" s="419"/>
      <c r="Z381" s="419"/>
      <c r="AA381" s="419"/>
      <c r="AB381" s="419"/>
      <c r="AC381" s="419"/>
      <c r="AD381" s="419"/>
      <c r="AE381" s="419"/>
      <c r="AF381" s="419"/>
      <c r="AG381" s="419"/>
      <c r="AH381" s="419"/>
      <c r="AI381" s="419"/>
      <c r="AJ381" s="419"/>
      <c r="AK381" s="419"/>
      <c r="AL381" s="419"/>
      <c r="AM381" s="419"/>
      <c r="AN381" s="419"/>
      <c r="AO381" s="419"/>
      <c r="AP381" s="419"/>
      <c r="AQ381" s="419"/>
      <c r="AR381" s="419"/>
      <c r="AS381" s="419"/>
      <c r="AT381" s="419"/>
      <c r="AU381" s="419"/>
      <c r="AV381" s="419"/>
      <c r="AW381" s="419"/>
      <c r="AX381" s="419"/>
      <c r="AY381" s="419"/>
      <c r="AZ381" s="419"/>
      <c r="BA381" s="419"/>
      <c r="BB381" s="419"/>
      <c r="BC381" s="419"/>
      <c r="BD381" s="419"/>
      <c r="BE381" s="419"/>
      <c r="BF381" s="419"/>
      <c r="BG381" s="419"/>
      <c r="BH381" s="419"/>
      <c r="BI381" s="419"/>
      <c r="BJ381" s="419"/>
      <c r="BK381" s="419"/>
      <c r="BL381" s="419"/>
      <c r="BM381" s="419"/>
      <c r="BN381" s="419"/>
      <c r="BO381" s="419"/>
      <c r="BP381" s="419"/>
      <c r="BQ381" s="419"/>
      <c r="BR381" s="419"/>
      <c r="BS381" s="419"/>
      <c r="BT381" s="419"/>
      <c r="BU381" s="419"/>
      <c r="BV381" s="419"/>
      <c r="BW381" s="419"/>
      <c r="BX381" s="419"/>
      <c r="BY381" s="419"/>
      <c r="BZ381" s="419"/>
      <c r="CA381" s="419"/>
      <c r="CB381" s="419"/>
      <c r="CC381" s="419"/>
      <c r="CD381" s="419"/>
      <c r="CE381" s="419"/>
      <c r="CF381" s="419"/>
      <c r="CG381" s="419"/>
      <c r="CH381" s="419"/>
      <c r="CI381" s="419"/>
      <c r="CJ381" s="419"/>
      <c r="CK381" s="419"/>
      <c r="CL381" s="419"/>
      <c r="CM381" s="419"/>
      <c r="CN381" s="419"/>
      <c r="CO381" s="419"/>
      <c r="CP381" s="419"/>
      <c r="CQ381" s="419"/>
      <c r="CR381" s="419"/>
      <c r="CS381" s="419"/>
      <c r="CT381" s="419"/>
      <c r="CU381" s="419"/>
      <c r="CV381" s="419"/>
      <c r="CW381" s="419"/>
      <c r="CX381" s="419"/>
      <c r="CY381" s="419"/>
      <c r="CZ381" s="419"/>
      <c r="DA381" s="419"/>
      <c r="DB381" s="419"/>
      <c r="DC381" s="419"/>
      <c r="DD381" s="419"/>
      <c r="DE381" s="419"/>
      <c r="DF381" s="419"/>
      <c r="DG381" s="419"/>
      <c r="DH381" s="419"/>
      <c r="DI381" s="419"/>
      <c r="DJ381" s="419"/>
      <c r="DK381" s="419"/>
    </row>
    <row r="382" spans="1:115" ht="16.149999999999999" hidden="1">
      <c r="A382" s="423"/>
      <c r="B382" s="423"/>
      <c r="C382" s="418"/>
      <c r="D382" s="419"/>
      <c r="E382" s="419"/>
      <c r="F382" s="419"/>
      <c r="G382" s="419"/>
      <c r="H382" s="419"/>
      <c r="I382" s="419"/>
      <c r="J382" s="419"/>
      <c r="K382" s="419"/>
      <c r="L382" s="419"/>
      <c r="M382" s="419"/>
      <c r="N382" s="419"/>
      <c r="O382" s="419"/>
      <c r="P382" s="419"/>
      <c r="Q382" s="419"/>
      <c r="R382" s="419"/>
      <c r="S382" s="419"/>
      <c r="T382" s="419"/>
      <c r="U382" s="419"/>
      <c r="V382" s="419"/>
      <c r="W382" s="419"/>
      <c r="X382" s="419"/>
      <c r="Y382" s="419"/>
      <c r="Z382" s="419"/>
      <c r="AA382" s="419"/>
      <c r="AB382" s="419"/>
      <c r="AC382" s="419"/>
      <c r="AD382" s="419"/>
      <c r="AE382" s="419"/>
      <c r="AF382" s="419"/>
      <c r="AG382" s="419"/>
      <c r="AH382" s="419"/>
      <c r="AI382" s="419"/>
      <c r="AJ382" s="419"/>
      <c r="AK382" s="419"/>
      <c r="AL382" s="419"/>
      <c r="AM382" s="419"/>
      <c r="AN382" s="419"/>
      <c r="AO382" s="419"/>
      <c r="AP382" s="419"/>
      <c r="AQ382" s="419"/>
      <c r="AR382" s="419"/>
      <c r="AS382" s="419"/>
      <c r="AT382" s="419"/>
      <c r="AU382" s="419"/>
      <c r="AV382" s="419"/>
      <c r="AW382" s="419"/>
      <c r="AX382" s="419"/>
      <c r="AY382" s="419"/>
      <c r="AZ382" s="419"/>
      <c r="BA382" s="419"/>
      <c r="BB382" s="419"/>
      <c r="BC382" s="419"/>
      <c r="BD382" s="419"/>
      <c r="BE382" s="419"/>
      <c r="BF382" s="419"/>
      <c r="BG382" s="419"/>
      <c r="BH382" s="419"/>
      <c r="BI382" s="419"/>
      <c r="BJ382" s="419"/>
      <c r="BK382" s="419"/>
      <c r="BL382" s="419"/>
      <c r="BM382" s="419"/>
      <c r="BN382" s="419"/>
      <c r="BO382" s="419"/>
      <c r="BP382" s="419"/>
      <c r="BQ382" s="419"/>
      <c r="BR382" s="419"/>
      <c r="BS382" s="419"/>
      <c r="BT382" s="419"/>
      <c r="BU382" s="419"/>
      <c r="BV382" s="419"/>
      <c r="BW382" s="419"/>
      <c r="BX382" s="419"/>
      <c r="BY382" s="419"/>
      <c r="BZ382" s="419"/>
      <c r="CA382" s="419"/>
      <c r="CB382" s="419"/>
      <c r="CC382" s="419"/>
      <c r="CD382" s="419"/>
      <c r="CE382" s="419"/>
      <c r="CF382" s="419"/>
      <c r="CG382" s="419"/>
      <c r="CH382" s="419"/>
      <c r="CI382" s="419"/>
      <c r="CJ382" s="419"/>
      <c r="CK382" s="419"/>
      <c r="CL382" s="419"/>
      <c r="CM382" s="419"/>
      <c r="CN382" s="419"/>
      <c r="CO382" s="419"/>
      <c r="CP382" s="419"/>
      <c r="CQ382" s="419"/>
      <c r="CR382" s="419"/>
      <c r="CS382" s="419"/>
      <c r="CT382" s="419"/>
      <c r="CU382" s="419"/>
      <c r="CV382" s="419"/>
      <c r="CW382" s="419"/>
      <c r="CX382" s="419"/>
      <c r="CY382" s="419"/>
      <c r="CZ382" s="419"/>
      <c r="DA382" s="419"/>
      <c r="DB382" s="419"/>
      <c r="DC382" s="419"/>
      <c r="DD382" s="419"/>
      <c r="DE382" s="419"/>
      <c r="DF382" s="419"/>
      <c r="DG382" s="419"/>
      <c r="DH382" s="419"/>
      <c r="DI382" s="419"/>
      <c r="DJ382" s="419"/>
      <c r="DK382" s="419"/>
    </row>
    <row r="383" spans="1:115" ht="16.149999999999999" hidden="1">
      <c r="A383" s="423"/>
      <c r="B383" s="423"/>
      <c r="C383" s="418"/>
      <c r="D383" s="419"/>
      <c r="E383" s="419"/>
      <c r="F383" s="419"/>
      <c r="G383" s="419"/>
      <c r="H383" s="419"/>
      <c r="I383" s="419"/>
      <c r="J383" s="419"/>
      <c r="K383" s="419"/>
      <c r="L383" s="419"/>
      <c r="M383" s="419"/>
      <c r="N383" s="419"/>
      <c r="O383" s="419"/>
      <c r="P383" s="419"/>
      <c r="Q383" s="419"/>
      <c r="R383" s="419"/>
      <c r="S383" s="419"/>
      <c r="T383" s="419"/>
      <c r="U383" s="419"/>
      <c r="V383" s="419"/>
      <c r="W383" s="419"/>
      <c r="X383" s="419"/>
      <c r="Y383" s="419"/>
      <c r="Z383" s="419"/>
      <c r="AA383" s="419"/>
      <c r="AB383" s="419"/>
      <c r="AC383" s="419"/>
      <c r="AD383" s="419"/>
      <c r="AE383" s="419"/>
      <c r="AF383" s="419"/>
      <c r="AG383" s="419"/>
      <c r="AH383" s="419"/>
      <c r="AI383" s="419"/>
      <c r="AJ383" s="419"/>
      <c r="AK383" s="419"/>
      <c r="AL383" s="419"/>
      <c r="AM383" s="419"/>
      <c r="AN383" s="419"/>
      <c r="AO383" s="419"/>
      <c r="AP383" s="419"/>
      <c r="AQ383" s="419"/>
      <c r="AR383" s="419"/>
      <c r="AS383" s="419"/>
      <c r="AT383" s="419"/>
      <c r="AU383" s="419"/>
      <c r="AV383" s="419"/>
      <c r="AW383" s="419"/>
      <c r="AX383" s="419"/>
      <c r="AY383" s="419"/>
      <c r="AZ383" s="419"/>
      <c r="BA383" s="419"/>
      <c r="BB383" s="419"/>
      <c r="BC383" s="419"/>
      <c r="BD383" s="419"/>
      <c r="BE383" s="419"/>
      <c r="BF383" s="419"/>
      <c r="BG383" s="419"/>
      <c r="BH383" s="419"/>
      <c r="BI383" s="419"/>
      <c r="BJ383" s="419"/>
      <c r="BK383" s="419"/>
      <c r="BL383" s="419"/>
      <c r="BM383" s="419"/>
      <c r="BN383" s="419"/>
      <c r="BO383" s="419"/>
      <c r="BP383" s="419"/>
      <c r="BQ383" s="419"/>
      <c r="BR383" s="419"/>
      <c r="BS383" s="419"/>
      <c r="BT383" s="419"/>
      <c r="BU383" s="419"/>
      <c r="BV383" s="419"/>
      <c r="BW383" s="419"/>
      <c r="BX383" s="419"/>
      <c r="BY383" s="419"/>
      <c r="BZ383" s="419"/>
      <c r="CA383" s="419"/>
      <c r="CB383" s="419"/>
      <c r="CC383" s="419"/>
      <c r="CD383" s="419"/>
      <c r="CE383" s="419"/>
      <c r="CF383" s="419"/>
      <c r="CG383" s="419"/>
      <c r="CH383" s="419"/>
      <c r="CI383" s="419"/>
      <c r="CJ383" s="419"/>
      <c r="CK383" s="419"/>
      <c r="CL383" s="419"/>
      <c r="CM383" s="419"/>
      <c r="CN383" s="419"/>
      <c r="CO383" s="419"/>
      <c r="CP383" s="419"/>
      <c r="CQ383" s="419"/>
      <c r="CR383" s="419"/>
      <c r="CS383" s="419"/>
      <c r="CT383" s="419"/>
      <c r="CU383" s="419"/>
      <c r="CV383" s="419"/>
      <c r="CW383" s="419"/>
      <c r="CX383" s="419"/>
      <c r="CY383" s="419"/>
      <c r="CZ383" s="419"/>
      <c r="DA383" s="419"/>
      <c r="DB383" s="419"/>
      <c r="DC383" s="419"/>
      <c r="DD383" s="419"/>
      <c r="DE383" s="419"/>
      <c r="DF383" s="419"/>
      <c r="DG383" s="419"/>
      <c r="DH383" s="419"/>
      <c r="DI383" s="419"/>
      <c r="DJ383" s="419"/>
      <c r="DK383" s="419"/>
    </row>
    <row r="384" spans="1:115" ht="16.149999999999999" hidden="1">
      <c r="A384" s="423"/>
      <c r="B384" s="423"/>
      <c r="C384" s="418"/>
      <c r="D384" s="419"/>
      <c r="E384" s="419"/>
      <c r="F384" s="419"/>
      <c r="G384" s="419"/>
      <c r="H384" s="419"/>
      <c r="I384" s="419"/>
      <c r="J384" s="419"/>
      <c r="K384" s="419"/>
      <c r="L384" s="419"/>
      <c r="M384" s="419"/>
      <c r="N384" s="419"/>
      <c r="O384" s="419"/>
      <c r="P384" s="419"/>
      <c r="Q384" s="419"/>
      <c r="R384" s="419"/>
      <c r="S384" s="419"/>
      <c r="T384" s="419"/>
      <c r="U384" s="419"/>
      <c r="V384" s="419"/>
      <c r="W384" s="419"/>
      <c r="X384" s="419"/>
      <c r="Y384" s="419"/>
      <c r="Z384" s="419"/>
      <c r="AA384" s="419"/>
      <c r="AB384" s="419"/>
      <c r="AC384" s="419"/>
      <c r="AD384" s="419"/>
      <c r="AE384" s="419"/>
      <c r="AF384" s="419"/>
      <c r="AG384" s="419"/>
      <c r="AH384" s="419"/>
      <c r="AI384" s="419"/>
      <c r="AJ384" s="419"/>
      <c r="AK384" s="419"/>
      <c r="AL384" s="419"/>
      <c r="AM384" s="419"/>
      <c r="AN384" s="419"/>
      <c r="AO384" s="419"/>
      <c r="AP384" s="419"/>
      <c r="AQ384" s="419"/>
      <c r="AR384" s="419"/>
      <c r="AS384" s="419"/>
      <c r="AT384" s="419"/>
      <c r="AU384" s="419"/>
      <c r="AV384" s="419"/>
      <c r="AW384" s="419"/>
      <c r="AX384" s="419"/>
      <c r="AY384" s="419"/>
      <c r="AZ384" s="419"/>
      <c r="BA384" s="419"/>
      <c r="BB384" s="419"/>
      <c r="BC384" s="419"/>
      <c r="BD384" s="419"/>
      <c r="BE384" s="419"/>
      <c r="BF384" s="419"/>
      <c r="BG384" s="419"/>
      <c r="BH384" s="419"/>
      <c r="BI384" s="419"/>
      <c r="BJ384" s="419"/>
      <c r="BK384" s="419"/>
      <c r="BL384" s="419"/>
      <c r="BM384" s="419"/>
      <c r="BN384" s="419"/>
      <c r="BO384" s="419"/>
      <c r="BP384" s="419"/>
      <c r="BQ384" s="419"/>
      <c r="BR384" s="419"/>
      <c r="BS384" s="419"/>
      <c r="BT384" s="419"/>
      <c r="BU384" s="419"/>
      <c r="BV384" s="419"/>
      <c r="BW384" s="419"/>
      <c r="BX384" s="419"/>
      <c r="BY384" s="419"/>
      <c r="BZ384" s="419"/>
      <c r="CA384" s="419"/>
      <c r="CB384" s="419"/>
      <c r="CC384" s="419"/>
      <c r="CD384" s="419"/>
      <c r="CE384" s="419"/>
      <c r="CF384" s="419"/>
      <c r="CG384" s="419"/>
      <c r="CH384" s="419"/>
      <c r="CI384" s="419"/>
      <c r="CJ384" s="419"/>
      <c r="CK384" s="419"/>
      <c r="CL384" s="419"/>
      <c r="CM384" s="419"/>
      <c r="CN384" s="419"/>
      <c r="CO384" s="419"/>
      <c r="CP384" s="419"/>
      <c r="CQ384" s="419"/>
      <c r="CR384" s="419"/>
      <c r="CS384" s="419"/>
      <c r="CT384" s="419"/>
      <c r="CU384" s="419"/>
      <c r="CV384" s="419"/>
      <c r="CW384" s="419"/>
      <c r="CX384" s="419"/>
      <c r="CY384" s="419"/>
      <c r="CZ384" s="419"/>
      <c r="DA384" s="419"/>
      <c r="DB384" s="419"/>
      <c r="DC384" s="419"/>
      <c r="DD384" s="419"/>
      <c r="DE384" s="419"/>
      <c r="DF384" s="419"/>
      <c r="DG384" s="419"/>
      <c r="DH384" s="419"/>
      <c r="DI384" s="419"/>
      <c r="DJ384" s="419"/>
      <c r="DK384" s="419"/>
    </row>
    <row r="385" spans="1:115" ht="16.149999999999999" hidden="1">
      <c r="A385" s="423"/>
      <c r="B385" s="423"/>
      <c r="C385" s="418"/>
      <c r="D385" s="419"/>
      <c r="E385" s="419"/>
      <c r="F385" s="419"/>
      <c r="G385" s="419"/>
      <c r="H385" s="419"/>
      <c r="I385" s="419"/>
      <c r="J385" s="419"/>
      <c r="K385" s="419"/>
      <c r="L385" s="419"/>
      <c r="M385" s="419"/>
      <c r="N385" s="419"/>
      <c r="O385" s="419"/>
      <c r="P385" s="419"/>
      <c r="Q385" s="419"/>
      <c r="R385" s="419"/>
      <c r="S385" s="419"/>
      <c r="T385" s="419"/>
      <c r="U385" s="419"/>
      <c r="V385" s="419"/>
      <c r="W385" s="419"/>
      <c r="X385" s="419"/>
      <c r="Y385" s="419"/>
      <c r="Z385" s="419"/>
      <c r="AA385" s="419"/>
      <c r="AB385" s="419"/>
      <c r="AC385" s="419"/>
      <c r="AD385" s="419"/>
      <c r="AE385" s="419"/>
      <c r="AF385" s="419"/>
      <c r="AG385" s="419"/>
      <c r="AH385" s="419"/>
      <c r="AI385" s="419"/>
      <c r="AJ385" s="419"/>
      <c r="AK385" s="419"/>
      <c r="AL385" s="419"/>
      <c r="AM385" s="419"/>
      <c r="AN385" s="419"/>
      <c r="AO385" s="419"/>
      <c r="AP385" s="419"/>
      <c r="AQ385" s="419"/>
      <c r="AR385" s="419"/>
      <c r="AS385" s="419"/>
      <c r="AT385" s="419"/>
      <c r="AU385" s="419"/>
      <c r="AV385" s="419"/>
      <c r="AW385" s="419"/>
      <c r="AX385" s="419"/>
      <c r="AY385" s="419"/>
      <c r="AZ385" s="419"/>
      <c r="BA385" s="419"/>
      <c r="BB385" s="419"/>
      <c r="BC385" s="419"/>
      <c r="BD385" s="419"/>
      <c r="BE385" s="419"/>
      <c r="BF385" s="419"/>
      <c r="BG385" s="419"/>
      <c r="BH385" s="419"/>
      <c r="BI385" s="419"/>
      <c r="BJ385" s="419"/>
      <c r="BK385" s="419"/>
      <c r="BL385" s="419"/>
      <c r="BM385" s="419"/>
      <c r="BN385" s="419"/>
      <c r="BO385" s="419"/>
      <c r="BP385" s="419"/>
      <c r="BQ385" s="419"/>
      <c r="BR385" s="419"/>
      <c r="BS385" s="419"/>
      <c r="BT385" s="419"/>
      <c r="BU385" s="419"/>
      <c r="BV385" s="419"/>
      <c r="BW385" s="419"/>
      <c r="BX385" s="419"/>
      <c r="BY385" s="419"/>
      <c r="BZ385" s="419"/>
      <c r="CA385" s="419"/>
      <c r="CB385" s="419"/>
      <c r="CC385" s="419"/>
      <c r="CD385" s="419"/>
      <c r="CE385" s="419"/>
      <c r="CF385" s="419"/>
      <c r="CG385" s="419"/>
      <c r="CH385" s="419"/>
      <c r="CI385" s="419"/>
      <c r="CJ385" s="419"/>
      <c r="CK385" s="419"/>
      <c r="CL385" s="419"/>
      <c r="CM385" s="419"/>
      <c r="CN385" s="419"/>
      <c r="CO385" s="419"/>
      <c r="CP385" s="419"/>
      <c r="CQ385" s="419"/>
      <c r="CR385" s="419"/>
      <c r="CS385" s="419"/>
      <c r="CT385" s="419"/>
      <c r="CU385" s="419"/>
      <c r="CV385" s="419"/>
      <c r="CW385" s="419"/>
      <c r="CX385" s="419"/>
      <c r="CY385" s="419"/>
      <c r="CZ385" s="419"/>
      <c r="DA385" s="419"/>
      <c r="DB385" s="419"/>
      <c r="DC385" s="419"/>
      <c r="DD385" s="419"/>
      <c r="DE385" s="419"/>
      <c r="DF385" s="419"/>
      <c r="DG385" s="419"/>
      <c r="DH385" s="419"/>
      <c r="DI385" s="419"/>
      <c r="DJ385" s="419"/>
      <c r="DK385" s="419"/>
    </row>
    <row r="386" spans="1:115" ht="16.149999999999999" hidden="1">
      <c r="A386" s="423"/>
      <c r="B386" s="423"/>
      <c r="C386" s="418"/>
      <c r="D386" s="419"/>
      <c r="E386" s="419"/>
      <c r="F386" s="419"/>
      <c r="G386" s="419"/>
      <c r="H386" s="419"/>
      <c r="I386" s="419"/>
      <c r="J386" s="419"/>
      <c r="K386" s="419"/>
      <c r="L386" s="419"/>
      <c r="M386" s="419"/>
      <c r="N386" s="419"/>
      <c r="O386" s="419"/>
      <c r="P386" s="419"/>
      <c r="Q386" s="419"/>
      <c r="R386" s="419"/>
      <c r="S386" s="419"/>
      <c r="T386" s="419"/>
      <c r="U386" s="419"/>
      <c r="V386" s="419"/>
      <c r="W386" s="419"/>
      <c r="X386" s="419"/>
      <c r="Y386" s="419"/>
      <c r="Z386" s="419"/>
      <c r="AA386" s="419"/>
      <c r="AB386" s="419"/>
      <c r="AC386" s="419"/>
      <c r="AD386" s="419"/>
      <c r="AE386" s="419"/>
      <c r="AF386" s="419"/>
      <c r="AG386" s="419"/>
      <c r="AH386" s="419"/>
      <c r="AI386" s="419"/>
      <c r="AJ386" s="419"/>
      <c r="AK386" s="419"/>
      <c r="AL386" s="419"/>
      <c r="AM386" s="419"/>
      <c r="AN386" s="419"/>
      <c r="AO386" s="419"/>
      <c r="AP386" s="419"/>
      <c r="AQ386" s="419"/>
      <c r="AR386" s="419"/>
      <c r="AS386" s="419"/>
      <c r="AT386" s="419"/>
      <c r="AU386" s="419"/>
      <c r="AV386" s="419"/>
      <c r="AW386" s="419"/>
      <c r="AX386" s="419"/>
      <c r="AY386" s="419"/>
      <c r="AZ386" s="419"/>
      <c r="BA386" s="419"/>
      <c r="BB386" s="419"/>
      <c r="BC386" s="419"/>
      <c r="BD386" s="419"/>
      <c r="BE386" s="419"/>
      <c r="BF386" s="419"/>
      <c r="BG386" s="419"/>
      <c r="BH386" s="419"/>
      <c r="BI386" s="419"/>
      <c r="BJ386" s="419"/>
      <c r="BK386" s="419"/>
      <c r="BL386" s="419"/>
      <c r="BM386" s="419"/>
      <c r="BN386" s="419"/>
      <c r="BO386" s="419"/>
      <c r="BP386" s="419"/>
      <c r="BQ386" s="419"/>
      <c r="BR386" s="419"/>
      <c r="BS386" s="419"/>
      <c r="BT386" s="419"/>
      <c r="BU386" s="419"/>
      <c r="BV386" s="419"/>
      <c r="BW386" s="419"/>
      <c r="BX386" s="419"/>
      <c r="BY386" s="419"/>
      <c r="BZ386" s="419"/>
      <c r="CA386" s="419"/>
      <c r="CB386" s="419"/>
      <c r="CC386" s="419"/>
      <c r="CD386" s="419"/>
      <c r="CE386" s="419"/>
      <c r="CF386" s="419"/>
      <c r="CG386" s="419"/>
      <c r="CH386" s="419"/>
      <c r="CI386" s="419"/>
      <c r="CJ386" s="419"/>
      <c r="CK386" s="419"/>
      <c r="CL386" s="419"/>
      <c r="CM386" s="419"/>
      <c r="CN386" s="419"/>
      <c r="CO386" s="419"/>
      <c r="CP386" s="419"/>
      <c r="CQ386" s="419"/>
      <c r="CR386" s="419"/>
      <c r="CS386" s="419"/>
      <c r="CT386" s="419"/>
      <c r="CU386" s="419"/>
      <c r="CV386" s="419"/>
      <c r="CW386" s="419"/>
      <c r="CX386" s="419"/>
      <c r="CY386" s="419"/>
      <c r="CZ386" s="419"/>
      <c r="DA386" s="419"/>
      <c r="DB386" s="419"/>
      <c r="DC386" s="419"/>
      <c r="DD386" s="419"/>
      <c r="DE386" s="419"/>
      <c r="DF386" s="419"/>
      <c r="DG386" s="419"/>
      <c r="DH386" s="419"/>
      <c r="DI386" s="419"/>
      <c r="DJ386" s="419"/>
      <c r="DK386" s="419"/>
    </row>
    <row r="387" spans="1:115" ht="16.149999999999999" hidden="1">
      <c r="A387" s="423"/>
      <c r="B387" s="423"/>
      <c r="C387" s="418"/>
      <c r="D387" s="419"/>
      <c r="E387" s="419"/>
      <c r="F387" s="419"/>
      <c r="G387" s="419"/>
      <c r="H387" s="419"/>
      <c r="I387" s="419"/>
      <c r="J387" s="419"/>
      <c r="K387" s="419"/>
      <c r="L387" s="419"/>
      <c r="M387" s="419"/>
      <c r="N387" s="419"/>
      <c r="O387" s="419"/>
      <c r="P387" s="419"/>
      <c r="Q387" s="419"/>
      <c r="R387" s="419"/>
      <c r="S387" s="419"/>
      <c r="T387" s="419"/>
      <c r="U387" s="419"/>
      <c r="V387" s="419"/>
      <c r="W387" s="419"/>
      <c r="X387" s="419"/>
      <c r="Y387" s="419"/>
      <c r="Z387" s="419"/>
      <c r="AA387" s="419"/>
      <c r="AB387" s="419"/>
      <c r="AC387" s="419"/>
      <c r="AD387" s="419"/>
      <c r="AE387" s="419"/>
      <c r="AF387" s="419"/>
      <c r="AG387" s="419"/>
      <c r="AH387" s="419"/>
      <c r="AI387" s="419"/>
      <c r="AJ387" s="419"/>
      <c r="AK387" s="419"/>
      <c r="AL387" s="419"/>
      <c r="AM387" s="419"/>
      <c r="AN387" s="419"/>
      <c r="AO387" s="419"/>
      <c r="AP387" s="419"/>
      <c r="AQ387" s="419"/>
      <c r="AR387" s="419"/>
      <c r="AS387" s="419"/>
      <c r="AT387" s="419"/>
      <c r="AU387" s="419"/>
      <c r="AV387" s="419"/>
      <c r="AW387" s="419"/>
      <c r="AX387" s="419"/>
      <c r="AY387" s="419"/>
      <c r="AZ387" s="419"/>
      <c r="BA387" s="419"/>
      <c r="BB387" s="419"/>
      <c r="BC387" s="419"/>
      <c r="BD387" s="419"/>
      <c r="BE387" s="419"/>
      <c r="BF387" s="419"/>
      <c r="BG387" s="419"/>
      <c r="BH387" s="419"/>
      <c r="BI387" s="419"/>
      <c r="BJ387" s="419"/>
      <c r="BK387" s="419"/>
      <c r="BL387" s="419"/>
      <c r="BM387" s="419"/>
      <c r="BN387" s="419"/>
      <c r="BO387" s="419"/>
      <c r="BP387" s="419"/>
      <c r="BQ387" s="419"/>
      <c r="BR387" s="419"/>
      <c r="BS387" s="419"/>
      <c r="BT387" s="419"/>
      <c r="BU387" s="419"/>
      <c r="BV387" s="419"/>
      <c r="BW387" s="419"/>
      <c r="BX387" s="419"/>
      <c r="BY387" s="419"/>
      <c r="BZ387" s="419"/>
      <c r="CA387" s="419"/>
      <c r="CB387" s="419"/>
      <c r="CC387" s="419"/>
      <c r="CD387" s="419"/>
      <c r="CE387" s="419"/>
      <c r="CF387" s="419"/>
      <c r="CG387" s="419"/>
      <c r="CH387" s="419"/>
      <c r="CI387" s="419"/>
      <c r="CJ387" s="419"/>
      <c r="CK387" s="419"/>
      <c r="CL387" s="419"/>
      <c r="CM387" s="419"/>
      <c r="CN387" s="419"/>
      <c r="CO387" s="419"/>
      <c r="CP387" s="419"/>
      <c r="CQ387" s="419"/>
      <c r="CR387" s="419"/>
      <c r="CS387" s="419"/>
      <c r="CT387" s="419"/>
      <c r="CU387" s="419"/>
      <c r="CV387" s="419"/>
      <c r="CW387" s="419"/>
      <c r="CX387" s="419"/>
      <c r="CY387" s="419"/>
      <c r="CZ387" s="419"/>
      <c r="DA387" s="419"/>
      <c r="DB387" s="419"/>
      <c r="DC387" s="419"/>
      <c r="DD387" s="419"/>
      <c r="DE387" s="419"/>
      <c r="DF387" s="419"/>
      <c r="DG387" s="419"/>
      <c r="DH387" s="419"/>
      <c r="DI387" s="419"/>
      <c r="DJ387" s="419"/>
      <c r="DK387" s="419"/>
    </row>
    <row r="388" spans="1:115" ht="16.149999999999999" hidden="1">
      <c r="A388" s="423"/>
      <c r="B388" s="423"/>
      <c r="C388" s="418"/>
      <c r="D388" s="419"/>
      <c r="E388" s="419"/>
      <c r="F388" s="419"/>
      <c r="G388" s="419"/>
      <c r="H388" s="419"/>
      <c r="I388" s="419"/>
      <c r="J388" s="419"/>
      <c r="K388" s="419"/>
      <c r="L388" s="419"/>
      <c r="M388" s="419"/>
      <c r="N388" s="419"/>
      <c r="O388" s="419"/>
      <c r="P388" s="419"/>
      <c r="Q388" s="419"/>
      <c r="R388" s="419"/>
      <c r="S388" s="419"/>
      <c r="T388" s="419"/>
      <c r="U388" s="419"/>
      <c r="V388" s="419"/>
      <c r="W388" s="419"/>
      <c r="X388" s="419"/>
      <c r="Y388" s="419"/>
      <c r="Z388" s="419"/>
      <c r="AA388" s="419"/>
      <c r="AB388" s="419"/>
      <c r="AC388" s="419"/>
      <c r="AD388" s="419"/>
      <c r="AE388" s="419"/>
      <c r="AF388" s="419"/>
      <c r="AG388" s="419"/>
      <c r="AH388" s="419"/>
      <c r="AI388" s="419"/>
      <c r="AJ388" s="419"/>
      <c r="AK388" s="419"/>
      <c r="AL388" s="419"/>
      <c r="AM388" s="419"/>
      <c r="AN388" s="419"/>
      <c r="AO388" s="419"/>
      <c r="AP388" s="419"/>
      <c r="AQ388" s="419"/>
      <c r="AR388" s="419"/>
      <c r="AS388" s="419"/>
      <c r="AT388" s="419"/>
      <c r="AU388" s="419"/>
      <c r="AV388" s="419"/>
      <c r="AW388" s="419"/>
      <c r="AX388" s="419"/>
      <c r="AY388" s="419"/>
      <c r="AZ388" s="419"/>
      <c r="BA388" s="419"/>
      <c r="BB388" s="419"/>
      <c r="BC388" s="419"/>
      <c r="BD388" s="419"/>
      <c r="BE388" s="419"/>
      <c r="BF388" s="419"/>
      <c r="BG388" s="419"/>
      <c r="BH388" s="419"/>
      <c r="BI388" s="419"/>
      <c r="BJ388" s="419"/>
      <c r="BK388" s="419"/>
      <c r="BL388" s="419"/>
      <c r="BM388" s="419"/>
      <c r="BN388" s="419"/>
      <c r="BO388" s="419"/>
      <c r="BP388" s="419"/>
      <c r="BQ388" s="419"/>
      <c r="BR388" s="419"/>
      <c r="BS388" s="419"/>
      <c r="BT388" s="419"/>
      <c r="BU388" s="419"/>
      <c r="BV388" s="419"/>
      <c r="BW388" s="419"/>
      <c r="BX388" s="419"/>
      <c r="BY388" s="419"/>
      <c r="BZ388" s="419"/>
      <c r="CA388" s="419"/>
      <c r="CB388" s="419"/>
      <c r="CC388" s="419"/>
      <c r="CD388" s="419"/>
      <c r="CE388" s="419"/>
      <c r="CF388" s="419"/>
      <c r="CG388" s="419"/>
      <c r="CH388" s="419"/>
      <c r="CI388" s="419"/>
      <c r="CJ388" s="419"/>
      <c r="CK388" s="419"/>
      <c r="CL388" s="419"/>
      <c r="CM388" s="419"/>
      <c r="CN388" s="419"/>
      <c r="CO388" s="419"/>
      <c r="CP388" s="419"/>
      <c r="CQ388" s="419"/>
      <c r="CR388" s="419"/>
      <c r="CS388" s="419"/>
      <c r="CT388" s="419"/>
      <c r="CU388" s="419"/>
      <c r="CV388" s="419"/>
      <c r="CW388" s="419"/>
      <c r="CX388" s="419"/>
      <c r="CY388" s="419"/>
      <c r="CZ388" s="419"/>
      <c r="DA388" s="419"/>
      <c r="DB388" s="419"/>
      <c r="DC388" s="419"/>
      <c r="DD388" s="419"/>
      <c r="DE388" s="419"/>
      <c r="DF388" s="419"/>
      <c r="DG388" s="419"/>
      <c r="DH388" s="419"/>
      <c r="DI388" s="419"/>
      <c r="DJ388" s="419"/>
      <c r="DK388" s="419"/>
    </row>
    <row r="389" spans="1:115" ht="16.149999999999999" hidden="1">
      <c r="A389" s="423"/>
      <c r="B389" s="423"/>
      <c r="C389" s="418"/>
      <c r="D389" s="419"/>
      <c r="E389" s="419"/>
      <c r="F389" s="419"/>
      <c r="G389" s="419"/>
      <c r="H389" s="419"/>
      <c r="I389" s="419"/>
      <c r="J389" s="419"/>
      <c r="K389" s="419"/>
      <c r="L389" s="419"/>
      <c r="M389" s="419"/>
      <c r="N389" s="419"/>
      <c r="O389" s="419"/>
      <c r="P389" s="419"/>
      <c r="Q389" s="419"/>
      <c r="R389" s="419"/>
      <c r="S389" s="419"/>
      <c r="T389" s="419"/>
      <c r="U389" s="419"/>
      <c r="V389" s="419"/>
      <c r="W389" s="419"/>
      <c r="X389" s="419"/>
      <c r="Y389" s="419"/>
      <c r="Z389" s="419"/>
      <c r="AA389" s="419"/>
      <c r="AB389" s="419"/>
      <c r="AC389" s="419"/>
      <c r="AD389" s="419"/>
      <c r="AE389" s="419"/>
      <c r="AF389" s="419"/>
      <c r="AG389" s="419"/>
      <c r="AH389" s="419"/>
      <c r="AI389" s="419"/>
      <c r="AJ389" s="419"/>
      <c r="AK389" s="419"/>
      <c r="AL389" s="419"/>
      <c r="AM389" s="419"/>
      <c r="AN389" s="419"/>
      <c r="AO389" s="419"/>
      <c r="AP389" s="419"/>
      <c r="AQ389" s="419"/>
      <c r="AR389" s="419"/>
      <c r="AS389" s="419"/>
      <c r="AT389" s="419"/>
      <c r="AU389" s="419"/>
      <c r="AV389" s="419"/>
      <c r="AW389" s="419"/>
      <c r="AX389" s="419"/>
      <c r="AY389" s="419"/>
      <c r="AZ389" s="419"/>
      <c r="BA389" s="419"/>
      <c r="BB389" s="419"/>
      <c r="BC389" s="419"/>
      <c r="BD389" s="419"/>
      <c r="BE389" s="419"/>
      <c r="BF389" s="419"/>
      <c r="BG389" s="419"/>
      <c r="BH389" s="419"/>
      <c r="BI389" s="419"/>
      <c r="BJ389" s="419"/>
      <c r="BK389" s="419"/>
      <c r="BL389" s="419"/>
      <c r="BM389" s="419"/>
      <c r="BN389" s="419"/>
      <c r="BO389" s="419"/>
      <c r="BP389" s="419"/>
      <c r="BQ389" s="419"/>
      <c r="BR389" s="419"/>
      <c r="BS389" s="419"/>
      <c r="BT389" s="419"/>
      <c r="BU389" s="419"/>
      <c r="BV389" s="419"/>
      <c r="BW389" s="419"/>
      <c r="BX389" s="419"/>
      <c r="BY389" s="419"/>
      <c r="BZ389" s="419"/>
      <c r="CA389" s="419"/>
      <c r="CB389" s="419"/>
      <c r="CC389" s="419"/>
      <c r="CD389" s="419"/>
      <c r="CE389" s="419"/>
      <c r="CF389" s="419"/>
      <c r="CG389" s="419"/>
      <c r="CH389" s="419"/>
      <c r="CI389" s="419"/>
      <c r="CJ389" s="419"/>
      <c r="CK389" s="419"/>
      <c r="CL389" s="419"/>
      <c r="CM389" s="419"/>
      <c r="CN389" s="419"/>
      <c r="CO389" s="419"/>
      <c r="CP389" s="419"/>
      <c r="CQ389" s="419"/>
      <c r="CR389" s="419"/>
      <c r="CS389" s="419"/>
      <c r="CT389" s="419"/>
      <c r="CU389" s="419"/>
      <c r="CV389" s="419"/>
      <c r="CW389" s="419"/>
      <c r="CX389" s="419"/>
      <c r="CY389" s="419"/>
      <c r="CZ389" s="419"/>
      <c r="DA389" s="419"/>
      <c r="DB389" s="419"/>
      <c r="DC389" s="419"/>
      <c r="DD389" s="419"/>
      <c r="DE389" s="419"/>
      <c r="DF389" s="419"/>
      <c r="DG389" s="419"/>
      <c r="DH389" s="419"/>
      <c r="DI389" s="419"/>
      <c r="DJ389" s="419"/>
      <c r="DK389" s="419"/>
    </row>
    <row r="390" spans="1:115" ht="16.149999999999999" hidden="1">
      <c r="A390" s="423"/>
      <c r="B390" s="423"/>
      <c r="C390" s="418"/>
      <c r="D390" s="419"/>
      <c r="E390" s="419"/>
      <c r="F390" s="419"/>
      <c r="G390" s="419"/>
      <c r="H390" s="419"/>
      <c r="I390" s="419"/>
      <c r="J390" s="419"/>
      <c r="K390" s="419"/>
      <c r="L390" s="419"/>
      <c r="M390" s="419"/>
      <c r="N390" s="419"/>
      <c r="O390" s="419"/>
      <c r="P390" s="419"/>
      <c r="Q390" s="419"/>
      <c r="R390" s="419"/>
      <c r="S390" s="419"/>
      <c r="T390" s="419"/>
      <c r="U390" s="419"/>
      <c r="V390" s="419"/>
      <c r="W390" s="419"/>
      <c r="X390" s="419"/>
      <c r="Y390" s="419"/>
      <c r="Z390" s="419"/>
      <c r="AA390" s="419"/>
      <c r="AB390" s="419"/>
      <c r="AC390" s="419"/>
      <c r="AD390" s="419"/>
      <c r="AE390" s="419"/>
      <c r="AF390" s="419"/>
      <c r="AG390" s="419"/>
      <c r="AH390" s="419"/>
      <c r="AI390" s="419"/>
      <c r="AJ390" s="419"/>
      <c r="AK390" s="419"/>
      <c r="AL390" s="419"/>
      <c r="AM390" s="419"/>
      <c r="AN390" s="419"/>
      <c r="AO390" s="419"/>
      <c r="AP390" s="419"/>
      <c r="AQ390" s="419"/>
      <c r="AR390" s="419"/>
      <c r="AS390" s="419"/>
      <c r="AT390" s="419"/>
      <c r="AU390" s="419"/>
      <c r="AV390" s="419"/>
      <c r="AW390" s="419"/>
      <c r="AX390" s="419"/>
      <c r="AY390" s="419"/>
      <c r="AZ390" s="419"/>
      <c r="BA390" s="419"/>
      <c r="BB390" s="419"/>
      <c r="BC390" s="419"/>
      <c r="BD390" s="419"/>
      <c r="BE390" s="419"/>
      <c r="BF390" s="419"/>
      <c r="BG390" s="419"/>
      <c r="BH390" s="419"/>
      <c r="BI390" s="419"/>
      <c r="BJ390" s="419"/>
      <c r="BK390" s="419"/>
      <c r="BL390" s="419"/>
      <c r="BM390" s="419"/>
      <c r="BN390" s="419"/>
      <c r="BO390" s="419"/>
      <c r="BP390" s="419"/>
      <c r="BQ390" s="419"/>
      <c r="BR390" s="419"/>
      <c r="BS390" s="419"/>
      <c r="BT390" s="419"/>
      <c r="BU390" s="419"/>
      <c r="BV390" s="419"/>
      <c r="BW390" s="419"/>
      <c r="BX390" s="419"/>
      <c r="BY390" s="419"/>
      <c r="BZ390" s="419"/>
      <c r="CA390" s="419"/>
      <c r="CB390" s="419"/>
      <c r="CC390" s="419"/>
      <c r="CD390" s="419"/>
      <c r="CE390" s="419"/>
      <c r="CF390" s="419"/>
      <c r="CG390" s="419"/>
      <c r="CH390" s="419"/>
      <c r="CI390" s="419"/>
      <c r="CJ390" s="419"/>
      <c r="CK390" s="419"/>
      <c r="CL390" s="419"/>
      <c r="CM390" s="419"/>
      <c r="CN390" s="419"/>
      <c r="CO390" s="419"/>
      <c r="CP390" s="419"/>
      <c r="CQ390" s="419"/>
      <c r="CR390" s="419"/>
      <c r="CS390" s="419"/>
      <c r="CT390" s="419"/>
      <c r="CU390" s="419"/>
      <c r="CV390" s="419"/>
      <c r="CW390" s="419"/>
      <c r="CX390" s="419"/>
      <c r="CY390" s="419"/>
      <c r="CZ390" s="419"/>
      <c r="DA390" s="419"/>
      <c r="DB390" s="419"/>
      <c r="DC390" s="419"/>
      <c r="DD390" s="419"/>
      <c r="DE390" s="419"/>
      <c r="DF390" s="419"/>
      <c r="DG390" s="419"/>
      <c r="DH390" s="419"/>
      <c r="DI390" s="419"/>
      <c r="DJ390" s="419"/>
      <c r="DK390" s="419"/>
    </row>
    <row r="391" spans="1:115" ht="16.149999999999999" hidden="1">
      <c r="A391" s="423"/>
      <c r="B391" s="423"/>
      <c r="C391" s="418"/>
      <c r="D391" s="419"/>
      <c r="E391" s="419"/>
      <c r="F391" s="419"/>
      <c r="G391" s="419"/>
      <c r="H391" s="419"/>
      <c r="I391" s="419"/>
      <c r="J391" s="419"/>
      <c r="K391" s="419"/>
      <c r="L391" s="419"/>
      <c r="M391" s="419"/>
      <c r="N391" s="419"/>
      <c r="O391" s="419"/>
      <c r="P391" s="419"/>
      <c r="Q391" s="419"/>
      <c r="R391" s="419"/>
      <c r="S391" s="419"/>
      <c r="T391" s="419"/>
      <c r="U391" s="419"/>
      <c r="V391" s="419"/>
      <c r="W391" s="419"/>
      <c r="X391" s="419"/>
      <c r="Y391" s="419"/>
      <c r="Z391" s="419"/>
      <c r="AA391" s="419"/>
      <c r="AB391" s="419"/>
      <c r="AC391" s="419"/>
      <c r="AD391" s="419"/>
      <c r="AE391" s="419"/>
      <c r="AF391" s="419"/>
      <c r="AG391" s="419"/>
      <c r="AH391" s="419"/>
      <c r="AI391" s="419"/>
      <c r="AJ391" s="419"/>
      <c r="AK391" s="419"/>
      <c r="AL391" s="419"/>
      <c r="AM391" s="419"/>
      <c r="AN391" s="419"/>
      <c r="AO391" s="419"/>
      <c r="AP391" s="419"/>
      <c r="AQ391" s="419"/>
      <c r="AR391" s="419"/>
      <c r="AS391" s="419"/>
      <c r="AT391" s="419"/>
      <c r="AU391" s="419"/>
      <c r="AV391" s="419"/>
      <c r="AW391" s="419"/>
      <c r="AX391" s="419"/>
      <c r="AY391" s="419"/>
      <c r="AZ391" s="419"/>
      <c r="BA391" s="419"/>
      <c r="BB391" s="419"/>
      <c r="BC391" s="419"/>
      <c r="BD391" s="419"/>
      <c r="BE391" s="419"/>
      <c r="BF391" s="419"/>
      <c r="BG391" s="419"/>
      <c r="BH391" s="419"/>
      <c r="BI391" s="419"/>
      <c r="BJ391" s="419"/>
      <c r="BK391" s="419"/>
      <c r="BL391" s="419"/>
      <c r="BM391" s="419"/>
      <c r="BN391" s="419"/>
      <c r="BO391" s="419"/>
      <c r="BP391" s="419"/>
      <c r="BQ391" s="419"/>
      <c r="BR391" s="419"/>
      <c r="BS391" s="419"/>
      <c r="BT391" s="419"/>
      <c r="BU391" s="419"/>
      <c r="BV391" s="419"/>
      <c r="BW391" s="419"/>
      <c r="BX391" s="419"/>
      <c r="BY391" s="419"/>
      <c r="BZ391" s="419"/>
      <c r="CA391" s="419"/>
      <c r="CB391" s="419"/>
      <c r="CC391" s="419"/>
      <c r="CD391" s="419"/>
      <c r="CE391" s="419"/>
      <c r="CF391" s="419"/>
      <c r="CG391" s="419"/>
      <c r="CH391" s="419"/>
      <c r="CI391" s="419"/>
      <c r="CJ391" s="419"/>
      <c r="CK391" s="419"/>
      <c r="CL391" s="419"/>
      <c r="CM391" s="419"/>
      <c r="CN391" s="419"/>
      <c r="CO391" s="419"/>
      <c r="CP391" s="419"/>
      <c r="CQ391" s="419"/>
      <c r="CR391" s="419"/>
      <c r="CS391" s="419"/>
      <c r="CT391" s="419"/>
      <c r="CU391" s="419"/>
      <c r="CV391" s="419"/>
      <c r="CW391" s="419"/>
      <c r="CX391" s="419"/>
      <c r="CY391" s="419"/>
      <c r="CZ391" s="419"/>
      <c r="DA391" s="419"/>
      <c r="DB391" s="419"/>
      <c r="DC391" s="419"/>
      <c r="DD391" s="419"/>
      <c r="DE391" s="419"/>
      <c r="DF391" s="419"/>
      <c r="DG391" s="419"/>
      <c r="DH391" s="419"/>
      <c r="DI391" s="419"/>
      <c r="DJ391" s="419"/>
      <c r="DK391" s="419"/>
    </row>
    <row r="392" spans="1:115" ht="16.149999999999999" hidden="1">
      <c r="A392" s="423"/>
      <c r="B392" s="423"/>
      <c r="C392" s="418"/>
      <c r="D392" s="419"/>
      <c r="E392" s="419"/>
      <c r="F392" s="419"/>
      <c r="G392" s="419"/>
      <c r="H392" s="419"/>
      <c r="I392" s="419"/>
      <c r="J392" s="419"/>
      <c r="K392" s="419"/>
      <c r="L392" s="419"/>
      <c r="M392" s="419"/>
      <c r="N392" s="419"/>
      <c r="O392" s="419"/>
      <c r="P392" s="419"/>
      <c r="Q392" s="419"/>
      <c r="R392" s="419"/>
      <c r="S392" s="419"/>
      <c r="T392" s="419"/>
      <c r="U392" s="419"/>
      <c r="V392" s="419"/>
      <c r="W392" s="419"/>
      <c r="X392" s="419"/>
      <c r="Y392" s="419"/>
      <c r="Z392" s="419"/>
      <c r="AA392" s="419"/>
      <c r="AB392" s="419"/>
      <c r="AC392" s="419"/>
      <c r="AD392" s="419"/>
      <c r="AE392" s="419"/>
      <c r="AF392" s="419"/>
      <c r="AG392" s="419"/>
      <c r="AH392" s="419"/>
      <c r="AI392" s="419"/>
      <c r="AJ392" s="419"/>
      <c r="AK392" s="419"/>
      <c r="AL392" s="419"/>
      <c r="AM392" s="419"/>
      <c r="AN392" s="419"/>
      <c r="AO392" s="419"/>
      <c r="AP392" s="419"/>
      <c r="AQ392" s="419"/>
      <c r="AR392" s="419"/>
      <c r="AS392" s="419"/>
      <c r="AT392" s="419"/>
      <c r="AU392" s="419"/>
      <c r="AV392" s="419"/>
      <c r="AW392" s="419"/>
      <c r="AX392" s="419"/>
      <c r="AY392" s="419"/>
      <c r="AZ392" s="419"/>
      <c r="BA392" s="419"/>
      <c r="BB392" s="419"/>
      <c r="BC392" s="419"/>
      <c r="BD392" s="419"/>
      <c r="BE392" s="419"/>
      <c r="BF392" s="419"/>
      <c r="BG392" s="419"/>
      <c r="BH392" s="419"/>
      <c r="BI392" s="419"/>
      <c r="BJ392" s="419"/>
      <c r="BK392" s="419"/>
      <c r="BL392" s="419"/>
      <c r="BM392" s="419"/>
      <c r="BN392" s="419"/>
      <c r="BO392" s="419"/>
      <c r="BP392" s="419"/>
      <c r="BQ392" s="419"/>
      <c r="BR392" s="419"/>
      <c r="BS392" s="419"/>
      <c r="BT392" s="419"/>
      <c r="BU392" s="419"/>
      <c r="BV392" s="419"/>
      <c r="BW392" s="419"/>
      <c r="BX392" s="419"/>
      <c r="BY392" s="419"/>
      <c r="BZ392" s="419"/>
      <c r="CA392" s="419"/>
      <c r="CB392" s="419"/>
      <c r="CC392" s="419"/>
      <c r="CD392" s="419"/>
      <c r="CE392" s="419"/>
      <c r="CF392" s="419"/>
      <c r="CG392" s="419"/>
      <c r="CH392" s="419"/>
      <c r="CI392" s="419"/>
      <c r="CJ392" s="419"/>
      <c r="CK392" s="419"/>
      <c r="CL392" s="419"/>
      <c r="CM392" s="419"/>
      <c r="CN392" s="419"/>
      <c r="CO392" s="419"/>
      <c r="CP392" s="419"/>
      <c r="CQ392" s="419"/>
      <c r="CR392" s="419"/>
      <c r="CS392" s="419"/>
      <c r="CT392" s="419"/>
      <c r="CU392" s="419"/>
      <c r="CV392" s="419"/>
      <c r="CW392" s="419"/>
      <c r="CX392" s="419"/>
      <c r="CY392" s="419"/>
      <c r="CZ392" s="419"/>
      <c r="DA392" s="419"/>
      <c r="DB392" s="419"/>
      <c r="DC392" s="419"/>
      <c r="DD392" s="419"/>
      <c r="DE392" s="419"/>
      <c r="DF392" s="419"/>
      <c r="DG392" s="419"/>
      <c r="DH392" s="419"/>
      <c r="DI392" s="419"/>
      <c r="DJ392" s="419"/>
      <c r="DK392" s="419"/>
    </row>
    <row r="393" spans="1:115" ht="16.149999999999999" hidden="1">
      <c r="A393" s="423"/>
      <c r="B393" s="423"/>
      <c r="C393" s="418"/>
      <c r="D393" s="419"/>
      <c r="E393" s="419"/>
      <c r="F393" s="419"/>
      <c r="G393" s="419"/>
      <c r="H393" s="419"/>
      <c r="I393" s="419"/>
      <c r="J393" s="419"/>
      <c r="K393" s="419"/>
      <c r="L393" s="419"/>
      <c r="M393" s="419"/>
      <c r="N393" s="419"/>
      <c r="O393" s="419"/>
      <c r="P393" s="419"/>
      <c r="Q393" s="419"/>
      <c r="R393" s="419"/>
      <c r="S393" s="419"/>
      <c r="T393" s="419"/>
      <c r="U393" s="419"/>
      <c r="V393" s="419"/>
      <c r="W393" s="419"/>
      <c r="X393" s="419"/>
      <c r="Y393" s="419"/>
      <c r="Z393" s="419"/>
      <c r="AA393" s="419"/>
      <c r="AB393" s="419"/>
      <c r="AC393" s="419"/>
      <c r="AD393" s="419"/>
      <c r="AE393" s="419"/>
      <c r="AF393" s="419"/>
      <c r="AG393" s="419"/>
      <c r="AH393" s="419"/>
      <c r="AI393" s="419"/>
      <c r="AJ393" s="419"/>
      <c r="AK393" s="419"/>
      <c r="AL393" s="419"/>
      <c r="AM393" s="419"/>
      <c r="AN393" s="419"/>
      <c r="AO393" s="419"/>
      <c r="AP393" s="419"/>
      <c r="AQ393" s="419"/>
      <c r="AR393" s="419"/>
      <c r="AS393" s="419"/>
      <c r="AT393" s="419"/>
      <c r="AU393" s="419"/>
      <c r="AV393" s="419"/>
      <c r="AW393" s="419"/>
      <c r="AX393" s="419"/>
      <c r="AY393" s="419"/>
      <c r="AZ393" s="419"/>
      <c r="BA393" s="419"/>
      <c r="BB393" s="419"/>
      <c r="BC393" s="419"/>
      <c r="BD393" s="419"/>
      <c r="BE393" s="419"/>
      <c r="BF393" s="419"/>
      <c r="BG393" s="419"/>
      <c r="BH393" s="419"/>
      <c r="BI393" s="419"/>
      <c r="BJ393" s="419"/>
      <c r="BK393" s="419"/>
      <c r="BL393" s="419"/>
      <c r="BM393" s="419"/>
      <c r="BN393" s="419"/>
      <c r="BO393" s="419"/>
      <c r="BP393" s="419"/>
      <c r="BQ393" s="419"/>
      <c r="BR393" s="419"/>
      <c r="BS393" s="419"/>
      <c r="BT393" s="419"/>
      <c r="BU393" s="419"/>
      <c r="BV393" s="419"/>
      <c r="BW393" s="419"/>
      <c r="BX393" s="419"/>
      <c r="BY393" s="419"/>
      <c r="BZ393" s="419"/>
      <c r="CA393" s="419"/>
      <c r="CB393" s="419"/>
      <c r="CC393" s="419"/>
      <c r="CD393" s="419"/>
      <c r="CE393" s="419"/>
      <c r="CF393" s="419"/>
      <c r="CG393" s="419"/>
      <c r="CH393" s="419"/>
      <c r="CI393" s="419"/>
      <c r="CJ393" s="419"/>
      <c r="CK393" s="419"/>
      <c r="CL393" s="419"/>
      <c r="CM393" s="419"/>
      <c r="CN393" s="419"/>
      <c r="CO393" s="419"/>
      <c r="CP393" s="419"/>
      <c r="CQ393" s="419"/>
      <c r="CR393" s="419"/>
      <c r="CS393" s="419"/>
      <c r="CT393" s="419"/>
      <c r="CU393" s="419"/>
      <c r="CV393" s="419"/>
      <c r="CW393" s="419"/>
      <c r="CX393" s="419"/>
      <c r="CY393" s="419"/>
      <c r="CZ393" s="419"/>
      <c r="DA393" s="419"/>
      <c r="DB393" s="419"/>
      <c r="DC393" s="419"/>
      <c r="DD393" s="419"/>
      <c r="DE393" s="419"/>
      <c r="DF393" s="419"/>
      <c r="DG393" s="419"/>
      <c r="DH393" s="419"/>
      <c r="DI393" s="419"/>
      <c r="DJ393" s="419"/>
      <c r="DK393" s="419"/>
    </row>
    <row r="394" spans="1:115" ht="16.149999999999999" hidden="1">
      <c r="A394" s="423"/>
      <c r="B394" s="423"/>
      <c r="C394" s="418"/>
      <c r="D394" s="419"/>
      <c r="E394" s="419"/>
      <c r="F394" s="419"/>
      <c r="G394" s="419"/>
      <c r="H394" s="419"/>
      <c r="I394" s="419"/>
      <c r="J394" s="419"/>
      <c r="K394" s="419"/>
      <c r="L394" s="419"/>
      <c r="M394" s="419"/>
      <c r="N394" s="419"/>
      <c r="O394" s="419"/>
      <c r="P394" s="419"/>
      <c r="Q394" s="419"/>
      <c r="R394" s="419"/>
      <c r="S394" s="419"/>
      <c r="T394" s="419"/>
      <c r="U394" s="419"/>
      <c r="V394" s="419"/>
      <c r="W394" s="419"/>
      <c r="X394" s="419"/>
      <c r="Y394" s="419"/>
      <c r="Z394" s="419"/>
      <c r="AA394" s="419"/>
      <c r="AB394" s="419"/>
      <c r="AC394" s="419"/>
      <c r="AD394" s="419"/>
      <c r="AE394" s="419"/>
      <c r="AF394" s="419"/>
      <c r="AG394" s="419"/>
      <c r="AH394" s="419"/>
      <c r="AI394" s="419"/>
      <c r="AJ394" s="419"/>
      <c r="AK394" s="419"/>
      <c r="AL394" s="419"/>
      <c r="AM394" s="419"/>
      <c r="AN394" s="419"/>
      <c r="AO394" s="419"/>
      <c r="AP394" s="419"/>
      <c r="AQ394" s="419"/>
      <c r="AR394" s="419"/>
      <c r="AS394" s="419"/>
      <c r="AT394" s="419"/>
      <c r="AU394" s="419"/>
      <c r="AV394" s="419"/>
      <c r="AW394" s="419"/>
      <c r="AX394" s="419"/>
      <c r="AY394" s="419"/>
      <c r="AZ394" s="419"/>
      <c r="BA394" s="419"/>
      <c r="BB394" s="419"/>
      <c r="BC394" s="419"/>
      <c r="BD394" s="419"/>
      <c r="BE394" s="419"/>
      <c r="BF394" s="419"/>
      <c r="BG394" s="419"/>
      <c r="BH394" s="419"/>
      <c r="BI394" s="419"/>
      <c r="BJ394" s="419"/>
      <c r="BK394" s="419"/>
      <c r="BL394" s="419"/>
      <c r="BM394" s="419"/>
      <c r="BN394" s="419"/>
      <c r="BO394" s="419"/>
      <c r="BP394" s="419"/>
      <c r="BQ394" s="419"/>
      <c r="BR394" s="419"/>
      <c r="BS394" s="419"/>
      <c r="BT394" s="419"/>
      <c r="BU394" s="419"/>
      <c r="BV394" s="419"/>
      <c r="BW394" s="419"/>
      <c r="BX394" s="419"/>
      <c r="BY394" s="419"/>
      <c r="BZ394" s="419"/>
      <c r="CA394" s="419"/>
      <c r="CB394" s="419"/>
      <c r="CC394" s="419"/>
      <c r="CD394" s="419"/>
      <c r="CE394" s="419"/>
      <c r="CF394" s="419"/>
      <c r="CG394" s="419"/>
      <c r="CH394" s="419"/>
      <c r="CI394" s="419"/>
      <c r="CJ394" s="419"/>
      <c r="CK394" s="419"/>
      <c r="CL394" s="419"/>
      <c r="CM394" s="419"/>
      <c r="CN394" s="419"/>
      <c r="CO394" s="419"/>
      <c r="CP394" s="419"/>
      <c r="CQ394" s="419"/>
      <c r="CR394" s="419"/>
      <c r="CS394" s="419"/>
      <c r="CT394" s="419"/>
      <c r="CU394" s="419"/>
      <c r="CV394" s="419"/>
      <c r="CW394" s="419"/>
      <c r="CX394" s="419"/>
      <c r="CY394" s="419"/>
      <c r="CZ394" s="419"/>
      <c r="DA394" s="419"/>
      <c r="DB394" s="419"/>
      <c r="DC394" s="419"/>
      <c r="DD394" s="419"/>
      <c r="DE394" s="419"/>
      <c r="DF394" s="419"/>
      <c r="DG394" s="419"/>
      <c r="DH394" s="419"/>
      <c r="DI394" s="419"/>
      <c r="DJ394" s="419"/>
      <c r="DK394" s="419"/>
    </row>
    <row r="395" spans="1:115" ht="16.149999999999999" hidden="1">
      <c r="A395" s="423"/>
      <c r="B395" s="423"/>
      <c r="C395" s="418"/>
      <c r="D395" s="419"/>
      <c r="E395" s="419"/>
      <c r="F395" s="419"/>
      <c r="G395" s="419"/>
      <c r="H395" s="419"/>
      <c r="I395" s="419"/>
      <c r="J395" s="419"/>
      <c r="K395" s="419"/>
      <c r="L395" s="419"/>
      <c r="M395" s="419"/>
      <c r="N395" s="419"/>
      <c r="O395" s="419"/>
      <c r="P395" s="419"/>
      <c r="Q395" s="419"/>
      <c r="R395" s="419"/>
      <c r="S395" s="419"/>
      <c r="T395" s="419"/>
      <c r="U395" s="419"/>
      <c r="V395" s="419"/>
      <c r="W395" s="419"/>
      <c r="X395" s="419"/>
      <c r="Y395" s="419"/>
      <c r="Z395" s="419"/>
      <c r="AA395" s="419"/>
      <c r="AB395" s="419"/>
      <c r="AC395" s="419"/>
      <c r="AD395" s="419"/>
      <c r="AE395" s="419"/>
      <c r="AF395" s="419"/>
      <c r="AG395" s="419"/>
      <c r="AH395" s="419"/>
      <c r="AI395" s="419"/>
      <c r="AJ395" s="419"/>
      <c r="AK395" s="419"/>
      <c r="AL395" s="419"/>
      <c r="AM395" s="419"/>
      <c r="AN395" s="419"/>
      <c r="AO395" s="419"/>
      <c r="AP395" s="419"/>
      <c r="AQ395" s="419"/>
      <c r="AR395" s="419"/>
      <c r="AS395" s="419"/>
      <c r="AT395" s="419"/>
      <c r="AU395" s="419"/>
      <c r="AV395" s="419"/>
      <c r="AW395" s="419"/>
      <c r="AX395" s="419"/>
      <c r="AY395" s="419"/>
      <c r="AZ395" s="419"/>
      <c r="BA395" s="419"/>
      <c r="BB395" s="419"/>
      <c r="BC395" s="419"/>
      <c r="BD395" s="419"/>
      <c r="BE395" s="419"/>
      <c r="BF395" s="419"/>
      <c r="BG395" s="419"/>
      <c r="BH395" s="419"/>
      <c r="BI395" s="419"/>
      <c r="BJ395" s="419"/>
      <c r="BK395" s="419"/>
      <c r="BL395" s="419"/>
      <c r="BM395" s="419"/>
      <c r="BN395" s="419"/>
      <c r="BO395" s="419"/>
      <c r="BP395" s="419"/>
      <c r="BQ395" s="419"/>
      <c r="BR395" s="419"/>
      <c r="BS395" s="419"/>
      <c r="BT395" s="419"/>
      <c r="BU395" s="419"/>
      <c r="BV395" s="419"/>
      <c r="BW395" s="419"/>
      <c r="BX395" s="419"/>
      <c r="BY395" s="419"/>
      <c r="BZ395" s="419"/>
      <c r="CA395" s="419"/>
      <c r="CB395" s="419"/>
      <c r="CC395" s="419"/>
      <c r="CD395" s="419"/>
      <c r="CE395" s="419"/>
      <c r="CF395" s="419"/>
      <c r="CG395" s="419"/>
      <c r="CH395" s="419"/>
      <c r="CI395" s="419"/>
      <c r="CJ395" s="419"/>
      <c r="CK395" s="419"/>
      <c r="CL395" s="419"/>
      <c r="CM395" s="419"/>
      <c r="CN395" s="419"/>
      <c r="CO395" s="419"/>
      <c r="CP395" s="419"/>
      <c r="CQ395" s="419"/>
      <c r="CR395" s="419"/>
      <c r="CS395" s="419"/>
      <c r="CT395" s="419"/>
      <c r="CU395" s="419"/>
      <c r="CV395" s="419"/>
      <c r="CW395" s="419"/>
      <c r="CX395" s="419"/>
      <c r="CY395" s="419"/>
      <c r="CZ395" s="419"/>
      <c r="DA395" s="419"/>
      <c r="DB395" s="419"/>
      <c r="DC395" s="419"/>
      <c r="DD395" s="419"/>
      <c r="DE395" s="419"/>
      <c r="DF395" s="419"/>
      <c r="DG395" s="419"/>
      <c r="DH395" s="419"/>
      <c r="DI395" s="419"/>
      <c r="DJ395" s="419"/>
      <c r="DK395" s="419"/>
    </row>
    <row r="396" spans="1:115" ht="16.149999999999999" hidden="1">
      <c r="A396" s="423"/>
      <c r="B396" s="423"/>
      <c r="C396" s="418"/>
      <c r="D396" s="419"/>
      <c r="E396" s="419"/>
      <c r="F396" s="419"/>
      <c r="G396" s="419"/>
      <c r="H396" s="419"/>
      <c r="I396" s="419"/>
      <c r="J396" s="419"/>
      <c r="K396" s="419"/>
      <c r="L396" s="419"/>
      <c r="M396" s="419"/>
      <c r="N396" s="419"/>
      <c r="O396" s="419"/>
      <c r="P396" s="419"/>
      <c r="Q396" s="419"/>
      <c r="R396" s="419"/>
      <c r="S396" s="419"/>
      <c r="T396" s="419"/>
      <c r="U396" s="419"/>
      <c r="V396" s="419"/>
      <c r="W396" s="419"/>
      <c r="X396" s="419"/>
      <c r="Y396" s="419"/>
      <c r="Z396" s="419"/>
      <c r="AA396" s="419"/>
      <c r="AB396" s="419"/>
      <c r="AC396" s="419"/>
      <c r="AD396" s="419"/>
      <c r="AE396" s="419"/>
      <c r="AF396" s="419"/>
      <c r="AG396" s="419"/>
      <c r="AH396" s="419"/>
      <c r="AI396" s="419"/>
      <c r="AJ396" s="419"/>
      <c r="AK396" s="419"/>
      <c r="AL396" s="419"/>
      <c r="AM396" s="419"/>
      <c r="AN396" s="419"/>
      <c r="AO396" s="419"/>
      <c r="AP396" s="419"/>
      <c r="AQ396" s="419"/>
      <c r="AR396" s="419"/>
      <c r="AS396" s="419"/>
      <c r="AT396" s="419"/>
      <c r="AU396" s="419"/>
      <c r="AV396" s="419"/>
      <c r="AW396" s="419"/>
      <c r="AX396" s="419"/>
      <c r="AY396" s="419"/>
      <c r="AZ396" s="419"/>
      <c r="BA396" s="419"/>
      <c r="BB396" s="419"/>
      <c r="BC396" s="419"/>
      <c r="BD396" s="419"/>
      <c r="BE396" s="419"/>
      <c r="BF396" s="419"/>
      <c r="BG396" s="419"/>
      <c r="BH396" s="419"/>
      <c r="BI396" s="419"/>
      <c r="BJ396" s="419"/>
      <c r="BK396" s="419"/>
      <c r="BL396" s="419"/>
      <c r="BM396" s="419"/>
      <c r="BN396" s="419"/>
      <c r="BO396" s="419"/>
      <c r="BP396" s="419"/>
      <c r="BQ396" s="419"/>
      <c r="BR396" s="419"/>
      <c r="BS396" s="419"/>
      <c r="BT396" s="419"/>
      <c r="BU396" s="419"/>
      <c r="BV396" s="419"/>
      <c r="BW396" s="419"/>
      <c r="BX396" s="419"/>
      <c r="BY396" s="419"/>
      <c r="BZ396" s="419"/>
      <c r="CA396" s="419"/>
      <c r="CB396" s="419"/>
      <c r="CC396" s="419"/>
      <c r="CD396" s="419"/>
      <c r="CE396" s="419"/>
      <c r="CF396" s="419"/>
      <c r="CG396" s="419"/>
      <c r="CH396" s="419"/>
      <c r="CI396" s="419"/>
      <c r="CJ396" s="419"/>
      <c r="CK396" s="419"/>
      <c r="CL396" s="419"/>
      <c r="CM396" s="419"/>
      <c r="CN396" s="419"/>
      <c r="CO396" s="419"/>
      <c r="CP396" s="419"/>
      <c r="CQ396" s="419"/>
      <c r="CR396" s="419"/>
      <c r="CS396" s="419"/>
      <c r="CT396" s="419"/>
      <c r="CU396" s="419"/>
      <c r="CV396" s="419"/>
      <c r="CW396" s="419"/>
      <c r="CX396" s="419"/>
      <c r="CY396" s="419"/>
      <c r="CZ396" s="419"/>
      <c r="DA396" s="419"/>
      <c r="DB396" s="419"/>
      <c r="DC396" s="419"/>
      <c r="DD396" s="419"/>
      <c r="DE396" s="419"/>
      <c r="DF396" s="419"/>
      <c r="DG396" s="419"/>
      <c r="DH396" s="419"/>
      <c r="DI396" s="419"/>
      <c r="DJ396" s="419"/>
      <c r="DK396" s="419"/>
    </row>
    <row r="397" spans="1:115" ht="16.149999999999999" hidden="1">
      <c r="A397" s="423"/>
      <c r="B397" s="423"/>
      <c r="C397" s="418"/>
      <c r="D397" s="419"/>
      <c r="E397" s="419"/>
      <c r="F397" s="419"/>
      <c r="G397" s="419"/>
      <c r="H397" s="419"/>
      <c r="I397" s="419"/>
      <c r="J397" s="419"/>
      <c r="K397" s="419"/>
      <c r="L397" s="419"/>
      <c r="M397" s="419"/>
      <c r="N397" s="419"/>
      <c r="O397" s="419"/>
      <c r="P397" s="419"/>
      <c r="Q397" s="419"/>
      <c r="R397" s="419"/>
      <c r="S397" s="419"/>
      <c r="T397" s="419"/>
      <c r="U397" s="419"/>
      <c r="V397" s="419"/>
      <c r="W397" s="419"/>
      <c r="X397" s="419"/>
      <c r="Y397" s="419"/>
      <c r="Z397" s="419"/>
      <c r="AA397" s="419"/>
      <c r="AB397" s="419"/>
      <c r="AC397" s="419"/>
      <c r="AD397" s="419"/>
      <c r="AE397" s="419"/>
      <c r="AF397" s="419"/>
      <c r="AG397" s="419"/>
      <c r="AH397" s="419"/>
      <c r="AI397" s="419"/>
      <c r="AJ397" s="419"/>
      <c r="AK397" s="419"/>
      <c r="AL397" s="419"/>
      <c r="AM397" s="419"/>
      <c r="AN397" s="419"/>
      <c r="AO397" s="419"/>
      <c r="AP397" s="419"/>
      <c r="AQ397" s="419"/>
      <c r="AR397" s="419"/>
      <c r="AS397" s="419"/>
      <c r="AT397" s="419"/>
      <c r="AU397" s="419"/>
      <c r="AV397" s="419"/>
      <c r="AW397" s="419"/>
      <c r="AX397" s="419"/>
      <c r="AY397" s="419"/>
      <c r="AZ397" s="419"/>
      <c r="BA397" s="419"/>
      <c r="BB397" s="419"/>
      <c r="BC397" s="419"/>
      <c r="BD397" s="419"/>
      <c r="BE397" s="419"/>
      <c r="BF397" s="419"/>
      <c r="BG397" s="419"/>
      <c r="BH397" s="419"/>
      <c r="BI397" s="419"/>
      <c r="BJ397" s="419"/>
      <c r="BK397" s="419"/>
      <c r="BL397" s="419"/>
      <c r="BM397" s="419"/>
      <c r="BN397" s="419"/>
      <c r="BO397" s="419"/>
      <c r="BP397" s="419"/>
      <c r="BQ397" s="419"/>
      <c r="BR397" s="419"/>
      <c r="BS397" s="419"/>
      <c r="BT397" s="419"/>
      <c r="BU397" s="419"/>
      <c r="BV397" s="419"/>
      <c r="BW397" s="419"/>
      <c r="BX397" s="419"/>
      <c r="BY397" s="419"/>
      <c r="BZ397" s="419"/>
      <c r="CA397" s="419"/>
      <c r="CB397" s="419"/>
      <c r="CC397" s="419"/>
      <c r="CD397" s="419"/>
      <c r="CE397" s="419"/>
      <c r="CF397" s="419"/>
      <c r="CG397" s="419"/>
      <c r="CH397" s="419"/>
      <c r="CI397" s="419"/>
      <c r="CJ397" s="419"/>
      <c r="CK397" s="419"/>
      <c r="CL397" s="419"/>
      <c r="CM397" s="419"/>
      <c r="CN397" s="419"/>
      <c r="CO397" s="419"/>
      <c r="CP397" s="419"/>
      <c r="CQ397" s="419"/>
      <c r="CR397" s="419"/>
      <c r="CS397" s="419"/>
      <c r="CT397" s="419"/>
      <c r="CU397" s="419"/>
      <c r="CV397" s="419"/>
      <c r="CW397" s="419"/>
      <c r="CX397" s="419"/>
      <c r="CY397" s="419"/>
      <c r="CZ397" s="419"/>
      <c r="DA397" s="419"/>
      <c r="DB397" s="419"/>
      <c r="DC397" s="419"/>
      <c r="DD397" s="419"/>
      <c r="DE397" s="419"/>
      <c r="DF397" s="419"/>
      <c r="DG397" s="419"/>
      <c r="DH397" s="419"/>
      <c r="DI397" s="419"/>
      <c r="DJ397" s="419"/>
      <c r="DK397" s="419"/>
    </row>
    <row r="398" spans="1:115" ht="16.149999999999999" hidden="1">
      <c r="A398" s="423"/>
      <c r="B398" s="423"/>
      <c r="C398" s="418"/>
      <c r="D398" s="419"/>
      <c r="E398" s="419"/>
      <c r="F398" s="419"/>
      <c r="G398" s="419"/>
      <c r="H398" s="419"/>
      <c r="I398" s="419"/>
      <c r="J398" s="419"/>
      <c r="K398" s="419"/>
      <c r="L398" s="419"/>
      <c r="M398" s="419"/>
      <c r="N398" s="419"/>
      <c r="O398" s="419"/>
      <c r="P398" s="419"/>
      <c r="Q398" s="419"/>
      <c r="R398" s="419"/>
      <c r="S398" s="419"/>
      <c r="T398" s="419"/>
      <c r="U398" s="419"/>
      <c r="V398" s="419"/>
      <c r="W398" s="419"/>
      <c r="X398" s="419"/>
      <c r="Y398" s="419"/>
      <c r="Z398" s="419"/>
      <c r="AA398" s="419"/>
      <c r="AB398" s="419"/>
      <c r="AC398" s="419"/>
      <c r="AD398" s="419"/>
      <c r="AE398" s="419"/>
      <c r="AF398" s="419"/>
      <c r="AG398" s="419"/>
      <c r="AH398" s="419"/>
      <c r="AI398" s="419"/>
      <c r="AJ398" s="419"/>
      <c r="AK398" s="419"/>
      <c r="AL398" s="419"/>
      <c r="AM398" s="419"/>
      <c r="AN398" s="419"/>
      <c r="AO398" s="419"/>
      <c r="AP398" s="419"/>
      <c r="AQ398" s="419"/>
      <c r="AR398" s="419"/>
      <c r="AS398" s="419"/>
      <c r="AT398" s="419"/>
      <c r="AU398" s="419"/>
      <c r="AV398" s="419"/>
      <c r="AW398" s="419"/>
      <c r="AX398" s="419"/>
      <c r="AY398" s="419"/>
      <c r="AZ398" s="419"/>
      <c r="BA398" s="419"/>
      <c r="BB398" s="419"/>
      <c r="BC398" s="419"/>
      <c r="BD398" s="419"/>
      <c r="BE398" s="419"/>
      <c r="BF398" s="419"/>
      <c r="BG398" s="419"/>
      <c r="BH398" s="419"/>
      <c r="BI398" s="419"/>
      <c r="BJ398" s="419"/>
      <c r="BK398" s="419"/>
      <c r="BL398" s="419"/>
      <c r="BM398" s="419"/>
      <c r="BN398" s="419"/>
      <c r="BO398" s="419"/>
      <c r="BP398" s="419"/>
      <c r="BQ398" s="419"/>
      <c r="BR398" s="419"/>
      <c r="BS398" s="419"/>
      <c r="BT398" s="419"/>
      <c r="BU398" s="419"/>
      <c r="BV398" s="419"/>
      <c r="BW398" s="419"/>
      <c r="BX398" s="419"/>
      <c r="BY398" s="419"/>
      <c r="BZ398" s="419"/>
      <c r="CA398" s="419"/>
      <c r="CB398" s="419"/>
      <c r="CC398" s="419"/>
      <c r="CD398" s="419"/>
      <c r="CE398" s="419"/>
      <c r="CF398" s="419"/>
      <c r="CG398" s="419"/>
      <c r="CH398" s="419"/>
      <c r="CI398" s="419"/>
      <c r="CJ398" s="419"/>
      <c r="CK398" s="419"/>
      <c r="CL398" s="419"/>
      <c r="CM398" s="419"/>
      <c r="CN398" s="419"/>
      <c r="CO398" s="419"/>
      <c r="CP398" s="419"/>
      <c r="CQ398" s="419"/>
      <c r="CR398" s="419"/>
      <c r="CS398" s="419"/>
      <c r="CT398" s="419"/>
      <c r="CU398" s="419"/>
      <c r="CV398" s="419"/>
      <c r="CW398" s="419"/>
      <c r="CX398" s="419"/>
      <c r="CY398" s="419"/>
      <c r="CZ398" s="419"/>
      <c r="DA398" s="419"/>
      <c r="DB398" s="419"/>
      <c r="DC398" s="419"/>
      <c r="DD398" s="419"/>
      <c r="DE398" s="419"/>
      <c r="DF398" s="419"/>
      <c r="DG398" s="419"/>
      <c r="DH398" s="419"/>
      <c r="DI398" s="419"/>
      <c r="DJ398" s="419"/>
      <c r="DK398" s="419"/>
    </row>
    <row r="399" spans="1:115" ht="16.149999999999999" hidden="1">
      <c r="A399" s="423"/>
      <c r="B399" s="423"/>
      <c r="C399" s="418"/>
      <c r="D399" s="419"/>
      <c r="E399" s="419"/>
      <c r="F399" s="419"/>
      <c r="G399" s="419"/>
      <c r="H399" s="419"/>
      <c r="I399" s="419"/>
      <c r="J399" s="419"/>
      <c r="K399" s="419"/>
      <c r="L399" s="419"/>
      <c r="M399" s="419"/>
      <c r="N399" s="419"/>
      <c r="O399" s="419"/>
      <c r="P399" s="419"/>
      <c r="Q399" s="419"/>
      <c r="R399" s="419"/>
      <c r="S399" s="419"/>
      <c r="T399" s="419"/>
      <c r="U399" s="419"/>
      <c r="V399" s="419"/>
      <c r="W399" s="419"/>
      <c r="X399" s="419"/>
      <c r="Y399" s="419"/>
      <c r="Z399" s="419"/>
      <c r="AA399" s="419"/>
      <c r="AB399" s="419"/>
      <c r="AC399" s="419"/>
      <c r="AD399" s="419"/>
      <c r="AE399" s="419"/>
      <c r="AF399" s="419"/>
      <c r="AG399" s="419"/>
      <c r="AH399" s="419"/>
      <c r="AI399" s="419"/>
      <c r="AJ399" s="419"/>
      <c r="AK399" s="419"/>
      <c r="AL399" s="419"/>
      <c r="AM399" s="419"/>
      <c r="AN399" s="419"/>
      <c r="AO399" s="419"/>
      <c r="AP399" s="419"/>
      <c r="AQ399" s="419"/>
      <c r="AR399" s="419"/>
      <c r="AS399" s="419"/>
      <c r="AT399" s="419"/>
      <c r="AU399" s="419"/>
      <c r="AV399" s="419"/>
      <c r="AW399" s="419"/>
      <c r="AX399" s="419"/>
      <c r="AY399" s="419"/>
      <c r="AZ399" s="419"/>
      <c r="BA399" s="419"/>
      <c r="BB399" s="419"/>
      <c r="BC399" s="419"/>
      <c r="BD399" s="419"/>
      <c r="BE399" s="419"/>
      <c r="BF399" s="419"/>
      <c r="BG399" s="419"/>
      <c r="BH399" s="419"/>
      <c r="BI399" s="419"/>
      <c r="BJ399" s="419"/>
      <c r="BK399" s="419"/>
      <c r="BL399" s="419"/>
      <c r="BM399" s="419"/>
      <c r="BN399" s="419"/>
      <c r="BO399" s="419"/>
      <c r="BP399" s="419"/>
      <c r="BQ399" s="419"/>
      <c r="BR399" s="419"/>
      <c r="BS399" s="419"/>
      <c r="BT399" s="419"/>
      <c r="BU399" s="419"/>
      <c r="BV399" s="419"/>
      <c r="BW399" s="419"/>
      <c r="BX399" s="419"/>
      <c r="BY399" s="419"/>
      <c r="BZ399" s="419"/>
      <c r="CA399" s="419"/>
      <c r="CB399" s="419"/>
      <c r="CC399" s="419"/>
      <c r="CD399" s="419"/>
      <c r="CE399" s="419"/>
      <c r="CF399" s="419"/>
      <c r="CG399" s="419"/>
      <c r="CH399" s="419"/>
      <c r="CI399" s="419"/>
      <c r="CJ399" s="419"/>
      <c r="CK399" s="419"/>
      <c r="CL399" s="419"/>
      <c r="CM399" s="419"/>
      <c r="CN399" s="419"/>
      <c r="CO399" s="419"/>
      <c r="CP399" s="419"/>
      <c r="CQ399" s="419"/>
      <c r="CR399" s="419"/>
      <c r="CS399" s="419"/>
      <c r="CT399" s="419"/>
      <c r="CU399" s="419"/>
      <c r="CV399" s="419"/>
      <c r="CW399" s="419"/>
      <c r="CX399" s="419"/>
      <c r="CY399" s="419"/>
      <c r="CZ399" s="419"/>
      <c r="DA399" s="419"/>
      <c r="DB399" s="419"/>
      <c r="DC399" s="419"/>
      <c r="DD399" s="419"/>
      <c r="DE399" s="419"/>
      <c r="DF399" s="419"/>
      <c r="DG399" s="419"/>
      <c r="DH399" s="419"/>
      <c r="DI399" s="419"/>
      <c r="DJ399" s="419"/>
      <c r="DK399" s="419"/>
    </row>
    <row r="400" spans="1:115" ht="16.149999999999999" hidden="1">
      <c r="A400" s="423"/>
      <c r="B400" s="423"/>
      <c r="C400" s="418"/>
      <c r="D400" s="419"/>
      <c r="E400" s="419"/>
      <c r="F400" s="419"/>
      <c r="G400" s="419"/>
      <c r="H400" s="419"/>
      <c r="I400" s="419"/>
      <c r="J400" s="419"/>
      <c r="K400" s="419"/>
      <c r="L400" s="419"/>
      <c r="M400" s="419"/>
      <c r="N400" s="419"/>
      <c r="O400" s="419"/>
      <c r="P400" s="419"/>
      <c r="Q400" s="419"/>
      <c r="R400" s="419"/>
      <c r="S400" s="419"/>
      <c r="T400" s="419"/>
      <c r="U400" s="419"/>
      <c r="V400" s="419"/>
      <c r="W400" s="419"/>
      <c r="X400" s="419"/>
      <c r="Y400" s="419"/>
      <c r="Z400" s="419"/>
      <c r="AA400" s="419"/>
      <c r="AB400" s="419"/>
      <c r="AC400" s="419"/>
      <c r="AD400" s="419"/>
      <c r="AE400" s="419"/>
      <c r="AF400" s="419"/>
      <c r="AG400" s="419"/>
      <c r="AH400" s="419"/>
      <c r="AI400" s="419"/>
      <c r="AJ400" s="419"/>
      <c r="AK400" s="419"/>
      <c r="AL400" s="419"/>
      <c r="AM400" s="419"/>
      <c r="AN400" s="419"/>
      <c r="AO400" s="419"/>
      <c r="AP400" s="419"/>
      <c r="AQ400" s="419"/>
      <c r="AR400" s="419"/>
      <c r="AS400" s="419"/>
      <c r="AT400" s="419"/>
      <c r="AU400" s="419"/>
      <c r="AV400" s="419"/>
      <c r="AW400" s="419"/>
      <c r="AX400" s="419"/>
      <c r="AY400" s="419"/>
      <c r="AZ400" s="419"/>
      <c r="BA400" s="419"/>
      <c r="BB400" s="419"/>
      <c r="BC400" s="419"/>
      <c r="BD400" s="419"/>
      <c r="BE400" s="419"/>
      <c r="BF400" s="419"/>
      <c r="BG400" s="419"/>
      <c r="BH400" s="419"/>
      <c r="BI400" s="419"/>
      <c r="BJ400" s="419"/>
      <c r="BK400" s="419"/>
      <c r="BL400" s="419"/>
      <c r="BM400" s="419"/>
      <c r="BN400" s="419"/>
      <c r="BO400" s="419"/>
      <c r="BP400" s="419"/>
      <c r="BQ400" s="419"/>
      <c r="BR400" s="419"/>
      <c r="BS400" s="419"/>
      <c r="BT400" s="419"/>
      <c r="BU400" s="419"/>
      <c r="BV400" s="419"/>
      <c r="BW400" s="419"/>
      <c r="BX400" s="419"/>
      <c r="BY400" s="419"/>
      <c r="BZ400" s="419"/>
      <c r="CA400" s="419"/>
      <c r="CB400" s="419"/>
      <c r="CC400" s="419"/>
      <c r="CD400" s="419"/>
      <c r="CE400" s="419"/>
      <c r="CF400" s="419"/>
      <c r="CG400" s="419"/>
      <c r="CH400" s="419"/>
      <c r="CI400" s="419"/>
      <c r="CJ400" s="419"/>
      <c r="CK400" s="419"/>
      <c r="CL400" s="419"/>
      <c r="CM400" s="419"/>
      <c r="CN400" s="419"/>
      <c r="CO400" s="419"/>
      <c r="CP400" s="419"/>
      <c r="CQ400" s="419"/>
      <c r="CR400" s="419"/>
      <c r="CS400" s="419"/>
      <c r="CT400" s="419"/>
      <c r="CU400" s="419"/>
      <c r="CV400" s="419"/>
      <c r="CW400" s="419"/>
      <c r="CX400" s="419"/>
      <c r="CY400" s="419"/>
      <c r="CZ400" s="419"/>
      <c r="DA400" s="419"/>
      <c r="DB400" s="419"/>
      <c r="DC400" s="419"/>
      <c r="DD400" s="419"/>
      <c r="DE400" s="419"/>
      <c r="DF400" s="419"/>
      <c r="DG400" s="419"/>
      <c r="DH400" s="419"/>
      <c r="DI400" s="419"/>
      <c r="DJ400" s="419"/>
      <c r="DK400" s="419"/>
    </row>
    <row r="401" spans="1:115" ht="16.149999999999999" hidden="1">
      <c r="A401" s="423"/>
      <c r="B401" s="423"/>
      <c r="C401" s="418"/>
      <c r="D401" s="419"/>
      <c r="E401" s="419"/>
      <c r="F401" s="419"/>
      <c r="G401" s="419"/>
      <c r="H401" s="419"/>
      <c r="I401" s="419"/>
      <c r="J401" s="419"/>
      <c r="K401" s="419"/>
      <c r="L401" s="419"/>
      <c r="M401" s="419"/>
      <c r="N401" s="419"/>
      <c r="O401" s="419"/>
      <c r="P401" s="419"/>
      <c r="Q401" s="419"/>
      <c r="R401" s="419"/>
      <c r="S401" s="419"/>
      <c r="T401" s="419"/>
      <c r="U401" s="419"/>
      <c r="V401" s="419"/>
      <c r="W401" s="419"/>
      <c r="X401" s="419"/>
      <c r="Y401" s="419"/>
      <c r="Z401" s="419"/>
      <c r="AA401" s="419"/>
      <c r="AB401" s="419"/>
      <c r="AC401" s="419"/>
      <c r="AD401" s="419"/>
      <c r="AE401" s="419"/>
      <c r="AF401" s="419"/>
      <c r="AG401" s="419"/>
      <c r="AH401" s="419"/>
      <c r="AI401" s="419"/>
      <c r="AJ401" s="419"/>
      <c r="AK401" s="419"/>
      <c r="AL401" s="419"/>
      <c r="AM401" s="419"/>
      <c r="AN401" s="419"/>
      <c r="AO401" s="419"/>
      <c r="AP401" s="419"/>
      <c r="AQ401" s="419"/>
      <c r="AR401" s="419"/>
      <c r="AS401" s="419"/>
      <c r="AT401" s="419"/>
      <c r="AU401" s="419"/>
      <c r="AV401" s="419"/>
      <c r="AW401" s="419"/>
      <c r="AX401" s="419"/>
      <c r="AY401" s="419"/>
      <c r="AZ401" s="419"/>
      <c r="BA401" s="419"/>
      <c r="BB401" s="419"/>
      <c r="BC401" s="419"/>
      <c r="BD401" s="419"/>
      <c r="BE401" s="419"/>
      <c r="BF401" s="419"/>
      <c r="BG401" s="419"/>
      <c r="BH401" s="419"/>
      <c r="BI401" s="419"/>
      <c r="BJ401" s="419"/>
      <c r="BK401" s="419"/>
      <c r="BL401" s="419"/>
      <c r="BM401" s="419"/>
      <c r="BN401" s="419"/>
      <c r="BO401" s="419"/>
      <c r="BP401" s="419"/>
      <c r="BQ401" s="419"/>
      <c r="BR401" s="419"/>
      <c r="BS401" s="419"/>
      <c r="BT401" s="419"/>
      <c r="BU401" s="419"/>
      <c r="BV401" s="419"/>
      <c r="BW401" s="419"/>
      <c r="BX401" s="419"/>
      <c r="BY401" s="419"/>
      <c r="BZ401" s="419"/>
      <c r="CA401" s="419"/>
      <c r="CB401" s="419"/>
      <c r="CC401" s="419"/>
      <c r="CD401" s="419"/>
      <c r="CE401" s="419"/>
      <c r="CF401" s="419"/>
      <c r="CG401" s="419"/>
      <c r="CH401" s="419"/>
      <c r="CI401" s="419"/>
      <c r="CJ401" s="419"/>
      <c r="CK401" s="419"/>
      <c r="CL401" s="419"/>
      <c r="CM401" s="419"/>
      <c r="CN401" s="419"/>
      <c r="CO401" s="419"/>
      <c r="CP401" s="419"/>
      <c r="CQ401" s="419"/>
      <c r="CR401" s="419"/>
      <c r="CS401" s="419"/>
      <c r="CT401" s="419"/>
      <c r="CU401" s="419"/>
      <c r="CV401" s="419"/>
      <c r="CW401" s="419"/>
      <c r="CX401" s="419"/>
      <c r="CY401" s="419"/>
      <c r="CZ401" s="419"/>
      <c r="DA401" s="419"/>
      <c r="DB401" s="419"/>
      <c r="DC401" s="419"/>
      <c r="DD401" s="419"/>
      <c r="DE401" s="419"/>
      <c r="DF401" s="419"/>
      <c r="DG401" s="419"/>
      <c r="DH401" s="419"/>
      <c r="DI401" s="419"/>
      <c r="DJ401" s="419"/>
      <c r="DK401" s="419"/>
    </row>
    <row r="402" spans="1:115" ht="16.149999999999999" hidden="1">
      <c r="A402" s="423"/>
      <c r="B402" s="423"/>
      <c r="C402" s="418"/>
      <c r="D402" s="419"/>
      <c r="E402" s="419"/>
      <c r="F402" s="419"/>
      <c r="G402" s="419"/>
      <c r="H402" s="419"/>
      <c r="I402" s="419"/>
      <c r="J402" s="419"/>
      <c r="K402" s="419"/>
      <c r="L402" s="419"/>
      <c r="M402" s="419"/>
      <c r="N402" s="419"/>
      <c r="O402" s="419"/>
      <c r="P402" s="419"/>
      <c r="Q402" s="419"/>
      <c r="R402" s="419"/>
      <c r="S402" s="419"/>
      <c r="T402" s="419"/>
      <c r="U402" s="419"/>
      <c r="V402" s="419"/>
      <c r="W402" s="419"/>
      <c r="X402" s="419"/>
      <c r="Y402" s="419"/>
      <c r="Z402" s="419"/>
      <c r="AA402" s="419"/>
      <c r="AB402" s="419"/>
      <c r="AC402" s="419"/>
      <c r="AD402" s="419"/>
      <c r="AE402" s="419"/>
      <c r="AF402" s="419"/>
      <c r="AG402" s="419"/>
      <c r="AH402" s="419"/>
      <c r="AI402" s="419"/>
      <c r="AJ402" s="419"/>
      <c r="AK402" s="419"/>
      <c r="AL402" s="419"/>
      <c r="AM402" s="419"/>
      <c r="AN402" s="419"/>
      <c r="AO402" s="419"/>
      <c r="AP402" s="419"/>
      <c r="AQ402" s="419"/>
      <c r="AR402" s="419"/>
      <c r="AS402" s="419"/>
      <c r="AT402" s="419"/>
      <c r="AU402" s="419"/>
      <c r="AV402" s="419"/>
      <c r="AW402" s="419"/>
      <c r="AX402" s="419"/>
      <c r="AY402" s="419"/>
      <c r="AZ402" s="419"/>
      <c r="BA402" s="419"/>
      <c r="BB402" s="419"/>
      <c r="BC402" s="419"/>
      <c r="BD402" s="419"/>
      <c r="BE402" s="419"/>
      <c r="BF402" s="419"/>
      <c r="BG402" s="419"/>
      <c r="BH402" s="419"/>
      <c r="BI402" s="419"/>
      <c r="BJ402" s="419"/>
      <c r="BK402" s="419"/>
      <c r="BL402" s="419"/>
      <c r="BM402" s="419"/>
      <c r="BN402" s="419"/>
      <c r="BO402" s="419"/>
      <c r="BP402" s="419"/>
      <c r="BQ402" s="419"/>
      <c r="BR402" s="419"/>
      <c r="BS402" s="419"/>
      <c r="BT402" s="419"/>
      <c r="BU402" s="419"/>
      <c r="BV402" s="419"/>
      <c r="BW402" s="419"/>
      <c r="BX402" s="419"/>
      <c r="BY402" s="419"/>
      <c r="BZ402" s="419"/>
      <c r="CA402" s="419"/>
      <c r="CB402" s="419"/>
      <c r="CC402" s="419"/>
      <c r="CD402" s="419"/>
      <c r="CE402" s="419"/>
      <c r="CF402" s="419"/>
      <c r="CG402" s="419"/>
      <c r="CH402" s="419"/>
      <c r="CI402" s="419"/>
      <c r="CJ402" s="419"/>
      <c r="CK402" s="419"/>
      <c r="CL402" s="419"/>
      <c r="CM402" s="419"/>
      <c r="CN402" s="419"/>
      <c r="CO402" s="419"/>
      <c r="CP402" s="419"/>
      <c r="CQ402" s="419"/>
      <c r="CR402" s="419"/>
      <c r="CS402" s="419"/>
      <c r="CT402" s="419"/>
      <c r="CU402" s="419"/>
      <c r="CV402" s="419"/>
      <c r="CW402" s="419"/>
      <c r="CX402" s="419"/>
      <c r="CY402" s="419"/>
      <c r="CZ402" s="419"/>
      <c r="DA402" s="419"/>
      <c r="DB402" s="419"/>
      <c r="DC402" s="419"/>
      <c r="DD402" s="419"/>
      <c r="DE402" s="419"/>
      <c r="DF402" s="419"/>
      <c r="DG402" s="419"/>
      <c r="DH402" s="419"/>
      <c r="DI402" s="419"/>
      <c r="DJ402" s="419"/>
      <c r="DK402" s="419"/>
    </row>
    <row r="403" spans="1:115" ht="16.149999999999999" hidden="1">
      <c r="A403" s="423"/>
      <c r="B403" s="423"/>
      <c r="C403" s="418"/>
      <c r="D403" s="419"/>
      <c r="E403" s="419"/>
      <c r="F403" s="419"/>
      <c r="G403" s="419"/>
      <c r="H403" s="419"/>
      <c r="I403" s="419"/>
      <c r="J403" s="419"/>
      <c r="K403" s="419"/>
      <c r="L403" s="419"/>
      <c r="M403" s="419"/>
      <c r="N403" s="419"/>
      <c r="O403" s="419"/>
      <c r="P403" s="419"/>
      <c r="Q403" s="419"/>
      <c r="R403" s="419"/>
      <c r="S403" s="419"/>
      <c r="T403" s="419"/>
      <c r="U403" s="419"/>
      <c r="V403" s="419"/>
      <c r="W403" s="419"/>
      <c r="X403" s="419"/>
      <c r="Y403" s="419"/>
      <c r="Z403" s="419"/>
      <c r="AA403" s="419"/>
      <c r="AB403" s="419"/>
      <c r="AC403" s="419"/>
      <c r="AD403" s="419"/>
      <c r="AE403" s="419"/>
      <c r="AF403" s="419"/>
      <c r="AG403" s="419"/>
      <c r="AH403" s="419"/>
      <c r="AI403" s="419"/>
      <c r="AJ403" s="419"/>
      <c r="AK403" s="419"/>
      <c r="AL403" s="419"/>
      <c r="AM403" s="419"/>
      <c r="AN403" s="419"/>
      <c r="AO403" s="419"/>
      <c r="AP403" s="419"/>
      <c r="AQ403" s="419"/>
      <c r="AR403" s="419"/>
      <c r="AS403" s="419"/>
      <c r="AT403" s="419"/>
      <c r="AU403" s="419"/>
      <c r="AV403" s="419"/>
      <c r="AW403" s="419"/>
      <c r="AX403" s="419"/>
      <c r="AY403" s="419"/>
      <c r="AZ403" s="419"/>
      <c r="BA403" s="419"/>
      <c r="BB403" s="419"/>
      <c r="BC403" s="419"/>
      <c r="BD403" s="419"/>
      <c r="BE403" s="419"/>
      <c r="BF403" s="419"/>
      <c r="BG403" s="419"/>
      <c r="BH403" s="419"/>
      <c r="BI403" s="419"/>
      <c r="BJ403" s="419"/>
      <c r="BK403" s="419"/>
      <c r="BL403" s="419"/>
      <c r="BM403" s="419"/>
      <c r="BN403" s="419"/>
      <c r="BO403" s="419"/>
      <c r="BP403" s="419"/>
      <c r="BQ403" s="419"/>
      <c r="BR403" s="419"/>
      <c r="BS403" s="419"/>
      <c r="BT403" s="419"/>
      <c r="BU403" s="419"/>
      <c r="BV403" s="419"/>
      <c r="BW403" s="419"/>
      <c r="BX403" s="419"/>
      <c r="BY403" s="419"/>
      <c r="BZ403" s="419"/>
      <c r="CA403" s="419"/>
      <c r="CB403" s="419"/>
      <c r="CC403" s="419"/>
      <c r="CD403" s="419"/>
      <c r="CE403" s="419"/>
      <c r="CF403" s="419"/>
      <c r="CG403" s="419"/>
      <c r="CH403" s="419"/>
      <c r="CI403" s="419"/>
      <c r="CJ403" s="419"/>
      <c r="CK403" s="419"/>
      <c r="CL403" s="419"/>
      <c r="CM403" s="419"/>
      <c r="CN403" s="419"/>
      <c r="CO403" s="419"/>
      <c r="CP403" s="419"/>
      <c r="CQ403" s="419"/>
      <c r="CR403" s="419"/>
      <c r="CS403" s="419"/>
      <c r="CT403" s="419"/>
      <c r="CU403" s="419"/>
      <c r="CV403" s="419"/>
      <c r="CW403" s="419"/>
      <c r="CX403" s="419"/>
      <c r="CY403" s="419"/>
      <c r="CZ403" s="419"/>
      <c r="DA403" s="419"/>
      <c r="DB403" s="419"/>
      <c r="DC403" s="419"/>
      <c r="DD403" s="419"/>
      <c r="DE403" s="419"/>
      <c r="DF403" s="419"/>
      <c r="DG403" s="419"/>
      <c r="DH403" s="419"/>
      <c r="DI403" s="419"/>
      <c r="DJ403" s="419"/>
      <c r="DK403" s="419"/>
    </row>
    <row r="404" spans="1:115" ht="16.149999999999999" hidden="1">
      <c r="A404" s="423"/>
      <c r="B404" s="423"/>
      <c r="C404" s="418"/>
      <c r="D404" s="419"/>
      <c r="E404" s="419"/>
      <c r="F404" s="419"/>
      <c r="G404" s="419"/>
      <c r="H404" s="419"/>
      <c r="I404" s="419"/>
      <c r="J404" s="419"/>
      <c r="K404" s="419"/>
      <c r="L404" s="419"/>
      <c r="M404" s="419"/>
      <c r="N404" s="419"/>
      <c r="O404" s="419"/>
      <c r="P404" s="419"/>
      <c r="Q404" s="419"/>
      <c r="R404" s="419"/>
      <c r="S404" s="419"/>
      <c r="T404" s="419"/>
      <c r="U404" s="419"/>
      <c r="V404" s="419"/>
      <c r="W404" s="419"/>
      <c r="X404" s="419"/>
      <c r="Y404" s="419"/>
      <c r="Z404" s="419"/>
      <c r="AA404" s="419"/>
      <c r="AB404" s="419"/>
      <c r="AC404" s="419"/>
      <c r="AD404" s="419"/>
      <c r="AE404" s="419"/>
      <c r="AF404" s="419"/>
      <c r="AG404" s="419"/>
      <c r="AH404" s="419"/>
      <c r="AI404" s="419"/>
      <c r="AJ404" s="419"/>
      <c r="AK404" s="419"/>
      <c r="AL404" s="419"/>
      <c r="AM404" s="419"/>
      <c r="AN404" s="419"/>
      <c r="AO404" s="419"/>
      <c r="AP404" s="419"/>
      <c r="AQ404" s="419"/>
      <c r="AR404" s="419"/>
      <c r="AS404" s="419"/>
      <c r="AT404" s="419"/>
      <c r="AU404" s="419"/>
      <c r="AV404" s="419"/>
      <c r="AW404" s="419"/>
      <c r="AX404" s="419"/>
      <c r="AY404" s="419"/>
      <c r="AZ404" s="419"/>
      <c r="BA404" s="419"/>
      <c r="BB404" s="419"/>
      <c r="BC404" s="419"/>
      <c r="BD404" s="419"/>
      <c r="BE404" s="419"/>
      <c r="BF404" s="419"/>
      <c r="BG404" s="419"/>
      <c r="BH404" s="419"/>
      <c r="BI404" s="419"/>
      <c r="BJ404" s="419"/>
      <c r="BK404" s="419"/>
      <c r="BL404" s="419"/>
      <c r="BM404" s="419"/>
      <c r="BN404" s="419"/>
      <c r="BO404" s="419"/>
      <c r="BP404" s="419"/>
      <c r="BQ404" s="419"/>
      <c r="BR404" s="419"/>
      <c r="BS404" s="419"/>
      <c r="BT404" s="419"/>
      <c r="BU404" s="419"/>
      <c r="BV404" s="419"/>
      <c r="BW404" s="419"/>
      <c r="BX404" s="419"/>
      <c r="BY404" s="419"/>
      <c r="BZ404" s="419"/>
      <c r="CA404" s="419"/>
      <c r="CB404" s="419"/>
      <c r="CC404" s="419"/>
      <c r="CD404" s="419"/>
      <c r="CE404" s="419"/>
      <c r="CF404" s="419"/>
      <c r="CG404" s="419"/>
      <c r="CH404" s="419"/>
      <c r="CI404" s="419"/>
      <c r="CJ404" s="419"/>
      <c r="CK404" s="419"/>
      <c r="CL404" s="419"/>
      <c r="CM404" s="419"/>
      <c r="CN404" s="419"/>
      <c r="CO404" s="419"/>
      <c r="CP404" s="419"/>
      <c r="CQ404" s="419"/>
      <c r="CR404" s="419"/>
      <c r="CS404" s="419"/>
      <c r="CT404" s="419"/>
      <c r="CU404" s="419"/>
      <c r="CV404" s="419"/>
      <c r="CW404" s="419"/>
      <c r="CX404" s="419"/>
      <c r="CY404" s="419"/>
      <c r="CZ404" s="419"/>
      <c r="DA404" s="419"/>
      <c r="DB404" s="419"/>
      <c r="DC404" s="419"/>
      <c r="DD404" s="419"/>
      <c r="DE404" s="419"/>
      <c r="DF404" s="419"/>
      <c r="DG404" s="419"/>
      <c r="DH404" s="419"/>
      <c r="DI404" s="419"/>
      <c r="DJ404" s="419"/>
      <c r="DK404" s="419"/>
    </row>
    <row r="405" spans="1:115" ht="16.149999999999999" hidden="1">
      <c r="A405" s="423"/>
      <c r="B405" s="423"/>
      <c r="C405" s="418"/>
      <c r="D405" s="419"/>
      <c r="E405" s="419"/>
      <c r="F405" s="419"/>
      <c r="G405" s="419"/>
      <c r="H405" s="419"/>
      <c r="I405" s="419"/>
      <c r="J405" s="419"/>
      <c r="K405" s="419"/>
      <c r="L405" s="419"/>
      <c r="M405" s="419"/>
      <c r="N405" s="419"/>
      <c r="O405" s="419"/>
      <c r="P405" s="419"/>
      <c r="Q405" s="419"/>
      <c r="R405" s="419"/>
      <c r="S405" s="419"/>
      <c r="T405" s="419"/>
      <c r="U405" s="419"/>
      <c r="V405" s="419"/>
      <c r="W405" s="419"/>
      <c r="X405" s="419"/>
      <c r="Y405" s="419"/>
      <c r="Z405" s="419"/>
      <c r="AA405" s="419"/>
      <c r="AB405" s="419"/>
      <c r="AC405" s="419"/>
      <c r="AD405" s="419"/>
      <c r="AE405" s="419"/>
      <c r="AF405" s="419"/>
      <c r="AG405" s="419"/>
      <c r="AH405" s="419"/>
      <c r="AI405" s="419"/>
      <c r="AJ405" s="419"/>
      <c r="AK405" s="419"/>
      <c r="AL405" s="419"/>
      <c r="AM405" s="419"/>
      <c r="AN405" s="419"/>
      <c r="AO405" s="419"/>
      <c r="AP405" s="419"/>
      <c r="AQ405" s="419"/>
      <c r="AR405" s="419"/>
      <c r="AS405" s="419"/>
      <c r="AT405" s="419"/>
      <c r="AU405" s="419"/>
      <c r="AV405" s="419"/>
      <c r="AW405" s="419"/>
      <c r="AX405" s="419"/>
      <c r="AY405" s="419"/>
      <c r="AZ405" s="419"/>
      <c r="BA405" s="419"/>
      <c r="BB405" s="419"/>
      <c r="BC405" s="419"/>
      <c r="BD405" s="419"/>
      <c r="BE405" s="419"/>
      <c r="BF405" s="419"/>
      <c r="BG405" s="419"/>
      <c r="BH405" s="419"/>
      <c r="BI405" s="419"/>
      <c r="BJ405" s="419"/>
      <c r="BK405" s="419"/>
      <c r="BL405" s="419"/>
      <c r="BM405" s="419"/>
      <c r="BN405" s="419"/>
      <c r="BO405" s="419"/>
      <c r="BP405" s="419"/>
      <c r="BQ405" s="419"/>
      <c r="BR405" s="419"/>
      <c r="BS405" s="419"/>
      <c r="BT405" s="419"/>
      <c r="BU405" s="419"/>
      <c r="BV405" s="419"/>
      <c r="BW405" s="419"/>
      <c r="BX405" s="419"/>
      <c r="BY405" s="419"/>
      <c r="BZ405" s="419"/>
      <c r="CA405" s="419"/>
      <c r="CB405" s="419"/>
      <c r="CC405" s="419"/>
      <c r="CD405" s="419"/>
      <c r="CE405" s="419"/>
      <c r="CF405" s="419"/>
      <c r="CG405" s="419"/>
      <c r="CH405" s="419"/>
      <c r="CI405" s="419"/>
      <c r="CJ405" s="419"/>
      <c r="CK405" s="419"/>
      <c r="CL405" s="419"/>
      <c r="CM405" s="419"/>
      <c r="CN405" s="419"/>
      <c r="CO405" s="419"/>
      <c r="CP405" s="419"/>
      <c r="CQ405" s="419"/>
      <c r="CR405" s="419"/>
      <c r="CS405" s="419"/>
      <c r="CT405" s="419"/>
      <c r="CU405" s="419"/>
      <c r="CV405" s="419"/>
      <c r="CW405" s="419"/>
      <c r="CX405" s="419"/>
      <c r="CY405" s="419"/>
      <c r="CZ405" s="419"/>
      <c r="DA405" s="419"/>
      <c r="DB405" s="419"/>
      <c r="DC405" s="419"/>
      <c r="DD405" s="419"/>
      <c r="DE405" s="419"/>
      <c r="DF405" s="419"/>
      <c r="DG405" s="419"/>
      <c r="DH405" s="419"/>
      <c r="DI405" s="419"/>
      <c r="DJ405" s="419"/>
      <c r="DK405" s="419"/>
    </row>
    <row r="406" spans="1:115" ht="16.149999999999999" hidden="1">
      <c r="A406" s="423"/>
      <c r="B406" s="423"/>
      <c r="C406" s="418"/>
      <c r="D406" s="419"/>
      <c r="E406" s="419"/>
      <c r="F406" s="419"/>
      <c r="G406" s="419"/>
      <c r="H406" s="419"/>
      <c r="I406" s="419"/>
      <c r="J406" s="419"/>
      <c r="K406" s="419"/>
      <c r="L406" s="419"/>
      <c r="M406" s="419"/>
      <c r="N406" s="419"/>
      <c r="O406" s="419"/>
      <c r="P406" s="419"/>
      <c r="Q406" s="419"/>
      <c r="R406" s="419"/>
      <c r="S406" s="419"/>
      <c r="T406" s="419"/>
      <c r="U406" s="419"/>
      <c r="V406" s="419"/>
      <c r="W406" s="419"/>
      <c r="X406" s="419"/>
      <c r="Y406" s="419"/>
      <c r="Z406" s="419"/>
      <c r="AA406" s="419"/>
      <c r="AB406" s="419"/>
      <c r="AC406" s="419"/>
      <c r="AD406" s="419"/>
      <c r="AE406" s="419"/>
      <c r="AF406" s="419"/>
      <c r="AG406" s="419"/>
      <c r="AH406" s="419"/>
      <c r="AI406" s="419"/>
      <c r="AJ406" s="419"/>
      <c r="AK406" s="419"/>
      <c r="AL406" s="419"/>
      <c r="AM406" s="419"/>
      <c r="AN406" s="419"/>
      <c r="AO406" s="419"/>
      <c r="AP406" s="419"/>
      <c r="AQ406" s="419"/>
      <c r="AR406" s="419"/>
      <c r="AS406" s="419"/>
      <c r="AT406" s="419"/>
      <c r="AU406" s="419"/>
      <c r="AV406" s="419"/>
      <c r="AW406" s="419"/>
      <c r="AX406" s="419"/>
      <c r="AY406" s="419"/>
      <c r="AZ406" s="419"/>
      <c r="BA406" s="419"/>
      <c r="BB406" s="419"/>
      <c r="BC406" s="419"/>
      <c r="BD406" s="419"/>
      <c r="BE406" s="419"/>
      <c r="BF406" s="419"/>
      <c r="BG406" s="419"/>
      <c r="BH406" s="419"/>
      <c r="BI406" s="419"/>
      <c r="BJ406" s="419"/>
      <c r="BK406" s="419"/>
      <c r="BL406" s="419"/>
      <c r="BM406" s="419"/>
      <c r="BN406" s="419"/>
      <c r="BO406" s="419"/>
      <c r="BP406" s="419"/>
      <c r="BQ406" s="419"/>
      <c r="BR406" s="419"/>
      <c r="BS406" s="419"/>
      <c r="BT406" s="419"/>
      <c r="BU406" s="419"/>
      <c r="BV406" s="419"/>
      <c r="BW406" s="419"/>
      <c r="BX406" s="419"/>
      <c r="BY406" s="419"/>
      <c r="BZ406" s="419"/>
      <c r="CA406" s="419"/>
      <c r="CB406" s="419"/>
      <c r="CC406" s="419"/>
      <c r="CD406" s="419"/>
      <c r="CE406" s="419"/>
      <c r="CF406" s="419"/>
      <c r="CG406" s="419"/>
      <c r="CH406" s="419"/>
      <c r="CI406" s="419"/>
      <c r="CJ406" s="419"/>
      <c r="CK406" s="419"/>
      <c r="CL406" s="419"/>
      <c r="CM406" s="419"/>
      <c r="CN406" s="419"/>
      <c r="CO406" s="419"/>
      <c r="CP406" s="419"/>
      <c r="CQ406" s="419"/>
      <c r="CR406" s="419"/>
      <c r="CS406" s="419"/>
      <c r="CT406" s="419"/>
      <c r="CU406" s="419"/>
      <c r="CV406" s="419"/>
      <c r="CW406" s="419"/>
      <c r="CX406" s="419"/>
      <c r="CY406" s="419"/>
      <c r="CZ406" s="419"/>
      <c r="DA406" s="419"/>
      <c r="DB406" s="419"/>
      <c r="DC406" s="419"/>
      <c r="DD406" s="419"/>
      <c r="DE406" s="419"/>
      <c r="DF406" s="419"/>
      <c r="DG406" s="419"/>
      <c r="DH406" s="419"/>
      <c r="DI406" s="419"/>
      <c r="DJ406" s="419"/>
      <c r="DK406" s="419"/>
    </row>
    <row r="407" spans="1:115" ht="16.149999999999999" hidden="1">
      <c r="A407" s="423"/>
      <c r="B407" s="423"/>
      <c r="C407" s="418"/>
      <c r="D407" s="419"/>
      <c r="E407" s="419"/>
      <c r="F407" s="419"/>
      <c r="G407" s="419"/>
      <c r="H407" s="419"/>
      <c r="I407" s="419"/>
      <c r="J407" s="419"/>
      <c r="K407" s="419"/>
      <c r="L407" s="419"/>
      <c r="M407" s="419"/>
      <c r="N407" s="419"/>
      <c r="O407" s="419"/>
      <c r="P407" s="419"/>
      <c r="Q407" s="419"/>
      <c r="R407" s="419"/>
      <c r="S407" s="419"/>
      <c r="T407" s="419"/>
      <c r="U407" s="419"/>
      <c r="V407" s="419"/>
      <c r="W407" s="419"/>
      <c r="X407" s="419"/>
      <c r="Y407" s="419"/>
      <c r="Z407" s="419"/>
      <c r="AA407" s="419"/>
      <c r="AB407" s="419"/>
      <c r="AC407" s="419"/>
      <c r="AD407" s="419"/>
      <c r="AE407" s="419"/>
      <c r="AF407" s="419"/>
      <c r="AG407" s="419"/>
      <c r="AH407" s="419"/>
      <c r="AI407" s="419"/>
      <c r="AJ407" s="419"/>
      <c r="AK407" s="419"/>
      <c r="AL407" s="419"/>
      <c r="AM407" s="419"/>
      <c r="AN407" s="419"/>
      <c r="AO407" s="419"/>
      <c r="AP407" s="419"/>
      <c r="AQ407" s="419"/>
      <c r="AR407" s="419"/>
      <c r="AS407" s="419"/>
      <c r="AT407" s="419"/>
      <c r="AU407" s="419"/>
      <c r="AV407" s="419"/>
      <c r="AW407" s="419"/>
      <c r="AX407" s="419"/>
      <c r="AY407" s="419"/>
      <c r="AZ407" s="419"/>
      <c r="BA407" s="419"/>
      <c r="BB407" s="419"/>
      <c r="BC407" s="419"/>
      <c r="BD407" s="419"/>
      <c r="BE407" s="419"/>
      <c r="BF407" s="419"/>
      <c r="BG407" s="419"/>
      <c r="BH407" s="419"/>
      <c r="BI407" s="419"/>
      <c r="BJ407" s="419"/>
      <c r="BK407" s="419"/>
      <c r="BL407" s="419"/>
      <c r="BM407" s="419"/>
      <c r="BN407" s="419"/>
      <c r="BO407" s="419"/>
      <c r="BP407" s="419"/>
      <c r="BQ407" s="419"/>
      <c r="BR407" s="419"/>
      <c r="BS407" s="419"/>
      <c r="BT407" s="419"/>
      <c r="BU407" s="419"/>
      <c r="BV407" s="419"/>
      <c r="BW407" s="419"/>
      <c r="BX407" s="419"/>
      <c r="BY407" s="419"/>
      <c r="BZ407" s="419"/>
      <c r="CA407" s="419"/>
      <c r="CB407" s="419"/>
      <c r="CC407" s="419"/>
      <c r="CD407" s="419"/>
      <c r="CE407" s="419"/>
      <c r="CF407" s="419"/>
      <c r="CG407" s="419"/>
      <c r="CH407" s="419"/>
      <c r="CI407" s="419"/>
      <c r="CJ407" s="419"/>
      <c r="CK407" s="419"/>
      <c r="CL407" s="419"/>
      <c r="CM407" s="419"/>
      <c r="CN407" s="419"/>
      <c r="CO407" s="419"/>
      <c r="CP407" s="419"/>
      <c r="CQ407" s="419"/>
      <c r="CR407" s="419"/>
      <c r="CS407" s="419"/>
      <c r="CT407" s="419"/>
      <c r="CU407" s="419"/>
      <c r="CV407" s="419"/>
      <c r="CW407" s="419"/>
      <c r="CX407" s="419"/>
      <c r="CY407" s="419"/>
      <c r="CZ407" s="419"/>
      <c r="DA407" s="419"/>
      <c r="DB407" s="419"/>
      <c r="DC407" s="419"/>
      <c r="DD407" s="419"/>
      <c r="DE407" s="419"/>
      <c r="DF407" s="419"/>
      <c r="DG407" s="419"/>
      <c r="DH407" s="419"/>
      <c r="DI407" s="419"/>
      <c r="DJ407" s="419"/>
      <c r="DK407" s="419"/>
    </row>
    <row r="408" spans="1:115" ht="16.149999999999999" hidden="1">
      <c r="A408" s="423"/>
      <c r="B408" s="423"/>
      <c r="C408" s="418"/>
      <c r="D408" s="419"/>
      <c r="E408" s="419"/>
      <c r="F408" s="419"/>
      <c r="G408" s="419"/>
      <c r="H408" s="419"/>
      <c r="I408" s="419"/>
      <c r="J408" s="419"/>
      <c r="K408" s="419"/>
      <c r="L408" s="419"/>
      <c r="M408" s="419"/>
      <c r="N408" s="419"/>
      <c r="O408" s="419"/>
      <c r="P408" s="419"/>
      <c r="Q408" s="419"/>
      <c r="R408" s="419"/>
      <c r="S408" s="419"/>
      <c r="T408" s="419"/>
      <c r="U408" s="419"/>
      <c r="V408" s="419"/>
      <c r="W408" s="419"/>
      <c r="X408" s="419"/>
      <c r="Y408" s="419"/>
      <c r="Z408" s="419"/>
      <c r="AA408" s="419"/>
      <c r="AB408" s="419"/>
      <c r="AC408" s="419"/>
      <c r="AD408" s="419"/>
      <c r="AE408" s="419"/>
      <c r="AF408" s="419"/>
      <c r="AG408" s="419"/>
      <c r="AH408" s="419"/>
      <c r="AI408" s="419"/>
      <c r="AJ408" s="419"/>
      <c r="AK408" s="419"/>
      <c r="AL408" s="419"/>
      <c r="AM408" s="419"/>
      <c r="AN408" s="419"/>
      <c r="AO408" s="419"/>
      <c r="AP408" s="419"/>
      <c r="AQ408" s="419"/>
      <c r="AR408" s="419"/>
      <c r="AS408" s="419"/>
      <c r="AT408" s="419"/>
      <c r="AU408" s="419"/>
      <c r="AV408" s="419"/>
      <c r="AW408" s="419"/>
      <c r="AX408" s="419"/>
      <c r="AY408" s="419"/>
      <c r="AZ408" s="419"/>
      <c r="BA408" s="419"/>
      <c r="BB408" s="419"/>
      <c r="BC408" s="419"/>
      <c r="BD408" s="419"/>
      <c r="BE408" s="419"/>
      <c r="BF408" s="419"/>
      <c r="BG408" s="419"/>
      <c r="BH408" s="419"/>
      <c r="BI408" s="419"/>
      <c r="BJ408" s="419"/>
      <c r="BK408" s="419"/>
      <c r="BL408" s="419"/>
      <c r="BM408" s="419"/>
      <c r="BN408" s="419"/>
      <c r="BO408" s="419"/>
      <c r="BP408" s="419"/>
      <c r="BQ408" s="419"/>
      <c r="BR408" s="419"/>
      <c r="BS408" s="419"/>
      <c r="BT408" s="419"/>
      <c r="BU408" s="419"/>
      <c r="BV408" s="419"/>
      <c r="BW408" s="419"/>
      <c r="BX408" s="419"/>
      <c r="BY408" s="419"/>
      <c r="BZ408" s="419"/>
      <c r="CA408" s="419"/>
      <c r="CB408" s="419"/>
      <c r="CC408" s="419"/>
      <c r="CD408" s="419"/>
      <c r="CE408" s="419"/>
      <c r="CF408" s="419"/>
      <c r="CG408" s="419"/>
      <c r="CH408" s="419"/>
      <c r="CI408" s="419"/>
      <c r="CJ408" s="419"/>
      <c r="CK408" s="419"/>
      <c r="CL408" s="419"/>
      <c r="CM408" s="419"/>
      <c r="CN408" s="419"/>
      <c r="CO408" s="419"/>
      <c r="CP408" s="419"/>
      <c r="CQ408" s="419"/>
      <c r="CR408" s="419"/>
      <c r="CS408" s="419"/>
      <c r="CT408" s="419"/>
      <c r="CU408" s="419"/>
      <c r="CV408" s="419"/>
      <c r="CW408" s="419"/>
      <c r="CX408" s="419"/>
      <c r="CY408" s="419"/>
      <c r="CZ408" s="419"/>
      <c r="DA408" s="419"/>
      <c r="DB408" s="419"/>
      <c r="DC408" s="419"/>
      <c r="DD408" s="419"/>
      <c r="DE408" s="419"/>
      <c r="DF408" s="419"/>
      <c r="DG408" s="419"/>
      <c r="DH408" s="419"/>
      <c r="DI408" s="419"/>
      <c r="DJ408" s="419"/>
      <c r="DK408" s="419"/>
    </row>
    <row r="409" spans="1:115" ht="16.149999999999999" hidden="1">
      <c r="A409" s="423"/>
      <c r="B409" s="423"/>
      <c r="C409" s="418"/>
      <c r="D409" s="419"/>
      <c r="E409" s="419"/>
      <c r="F409" s="419"/>
      <c r="G409" s="419"/>
      <c r="H409" s="419"/>
      <c r="I409" s="419"/>
      <c r="J409" s="419"/>
      <c r="K409" s="419"/>
      <c r="L409" s="419"/>
      <c r="M409" s="419"/>
      <c r="N409" s="419"/>
      <c r="O409" s="419"/>
      <c r="P409" s="419"/>
      <c r="Q409" s="419"/>
      <c r="R409" s="419"/>
      <c r="S409" s="419"/>
      <c r="T409" s="419"/>
      <c r="U409" s="419"/>
      <c r="V409" s="419"/>
      <c r="W409" s="419"/>
      <c r="X409" s="419"/>
      <c r="Y409" s="419"/>
      <c r="Z409" s="419"/>
      <c r="AA409" s="419"/>
      <c r="AB409" s="419"/>
      <c r="AC409" s="419"/>
      <c r="AD409" s="419"/>
      <c r="AE409" s="419"/>
      <c r="AF409" s="419"/>
      <c r="AG409" s="419"/>
      <c r="AH409" s="419"/>
      <c r="AI409" s="419"/>
      <c r="AJ409" s="419"/>
      <c r="AK409" s="419"/>
      <c r="AL409" s="419"/>
      <c r="AM409" s="419"/>
      <c r="AN409" s="419"/>
      <c r="AO409" s="419"/>
      <c r="AP409" s="419"/>
      <c r="AQ409" s="419"/>
      <c r="AR409" s="419"/>
      <c r="AS409" s="419"/>
      <c r="AT409" s="419"/>
      <c r="AU409" s="419"/>
      <c r="AV409" s="419"/>
      <c r="AW409" s="419"/>
      <c r="AX409" s="419"/>
      <c r="AY409" s="419"/>
      <c r="AZ409" s="419"/>
      <c r="BA409" s="419"/>
      <c r="BB409" s="419"/>
      <c r="BC409" s="419"/>
      <c r="BD409" s="419"/>
      <c r="BE409" s="419"/>
      <c r="BF409" s="419"/>
      <c r="BG409" s="419"/>
      <c r="BH409" s="419"/>
      <c r="BI409" s="419"/>
      <c r="BJ409" s="419"/>
      <c r="BK409" s="419"/>
      <c r="BL409" s="419"/>
      <c r="BM409" s="419"/>
      <c r="BN409" s="419"/>
      <c r="BO409" s="419"/>
      <c r="BP409" s="419"/>
      <c r="BQ409" s="419"/>
      <c r="BR409" s="419"/>
      <c r="BS409" s="419"/>
      <c r="BT409" s="419"/>
      <c r="BU409" s="419"/>
      <c r="BV409" s="419"/>
      <c r="BW409" s="419"/>
      <c r="BX409" s="419"/>
      <c r="BY409" s="419"/>
      <c r="BZ409" s="419"/>
      <c r="CA409" s="419"/>
      <c r="CB409" s="419"/>
      <c r="CC409" s="419"/>
      <c r="CD409" s="419"/>
      <c r="CE409" s="419"/>
      <c r="CF409" s="419"/>
      <c r="CG409" s="419"/>
      <c r="CH409" s="419"/>
      <c r="CI409" s="419"/>
      <c r="CJ409" s="419"/>
      <c r="CK409" s="419"/>
      <c r="CL409" s="419"/>
      <c r="CM409" s="419"/>
      <c r="CN409" s="419"/>
      <c r="CO409" s="419"/>
      <c r="CP409" s="419"/>
      <c r="CQ409" s="419"/>
      <c r="CR409" s="419"/>
      <c r="CS409" s="419"/>
      <c r="CT409" s="419"/>
      <c r="CU409" s="419"/>
      <c r="CV409" s="419"/>
      <c r="CW409" s="419"/>
      <c r="CX409" s="419"/>
      <c r="CY409" s="419"/>
      <c r="CZ409" s="419"/>
      <c r="DA409" s="419"/>
      <c r="DB409" s="419"/>
      <c r="DC409" s="419"/>
      <c r="DD409" s="419"/>
      <c r="DE409" s="419"/>
      <c r="DF409" s="419"/>
      <c r="DG409" s="419"/>
      <c r="DH409" s="419"/>
      <c r="DI409" s="419"/>
      <c r="DJ409" s="419"/>
      <c r="DK409" s="419"/>
    </row>
    <row r="410" spans="1:115" ht="16.149999999999999" hidden="1">
      <c r="A410" s="423"/>
      <c r="B410" s="423"/>
      <c r="C410" s="418"/>
      <c r="D410" s="419"/>
      <c r="E410" s="419"/>
      <c r="F410" s="419"/>
      <c r="G410" s="419"/>
      <c r="H410" s="419"/>
      <c r="I410" s="419"/>
      <c r="J410" s="419"/>
      <c r="K410" s="419"/>
      <c r="L410" s="419"/>
      <c r="M410" s="419"/>
      <c r="N410" s="419"/>
      <c r="O410" s="419"/>
      <c r="P410" s="419"/>
      <c r="Q410" s="419"/>
      <c r="R410" s="419"/>
      <c r="S410" s="419"/>
      <c r="T410" s="419"/>
      <c r="U410" s="419"/>
      <c r="V410" s="419"/>
      <c r="W410" s="419"/>
      <c r="X410" s="419"/>
      <c r="Y410" s="419"/>
      <c r="Z410" s="419"/>
      <c r="AA410" s="419"/>
      <c r="AB410" s="419"/>
      <c r="AC410" s="419"/>
      <c r="AD410" s="419"/>
      <c r="AE410" s="419"/>
      <c r="AF410" s="419"/>
      <c r="AG410" s="419"/>
      <c r="AH410" s="419"/>
      <c r="AI410" s="419"/>
      <c r="AJ410" s="419"/>
      <c r="AK410" s="419"/>
      <c r="AL410" s="419"/>
      <c r="AM410" s="419"/>
      <c r="AN410" s="419"/>
      <c r="AO410" s="419"/>
      <c r="AP410" s="419"/>
      <c r="AQ410" s="419"/>
      <c r="AR410" s="419"/>
      <c r="AS410" s="419"/>
      <c r="AT410" s="419"/>
      <c r="AU410" s="419"/>
      <c r="AV410" s="419"/>
      <c r="AW410" s="419"/>
      <c r="AX410" s="419"/>
      <c r="AY410" s="419"/>
      <c r="AZ410" s="419"/>
      <c r="BA410" s="419"/>
      <c r="BB410" s="419"/>
      <c r="BC410" s="419"/>
      <c r="BD410" s="419"/>
      <c r="BE410" s="419"/>
      <c r="BF410" s="419"/>
      <c r="BG410" s="419"/>
      <c r="BH410" s="419"/>
      <c r="BI410" s="419"/>
      <c r="BJ410" s="419"/>
      <c r="BK410" s="419"/>
      <c r="BL410" s="419"/>
      <c r="BM410" s="419"/>
      <c r="BN410" s="419"/>
      <c r="BO410" s="419"/>
      <c r="BP410" s="419"/>
      <c r="BQ410" s="419"/>
      <c r="BR410" s="419"/>
      <c r="BS410" s="419"/>
      <c r="BT410" s="419"/>
      <c r="BU410" s="419"/>
      <c r="BV410" s="419"/>
      <c r="BW410" s="419"/>
      <c r="BX410" s="419"/>
      <c r="BY410" s="419"/>
      <c r="BZ410" s="419"/>
      <c r="CA410" s="419"/>
      <c r="CB410" s="419"/>
      <c r="CC410" s="419"/>
      <c r="CD410" s="419"/>
      <c r="CE410" s="419"/>
      <c r="CF410" s="419"/>
      <c r="CG410" s="419"/>
      <c r="CH410" s="419"/>
      <c r="CI410" s="419"/>
      <c r="CJ410" s="419"/>
      <c r="CK410" s="419"/>
      <c r="CL410" s="419"/>
      <c r="CM410" s="419"/>
      <c r="CN410" s="419"/>
      <c r="CO410" s="419"/>
      <c r="CP410" s="419"/>
      <c r="CQ410" s="419"/>
      <c r="CR410" s="419"/>
      <c r="CS410" s="419"/>
      <c r="CT410" s="419"/>
      <c r="CU410" s="419"/>
      <c r="CV410" s="419"/>
      <c r="CW410" s="419"/>
      <c r="CX410" s="419"/>
      <c r="CY410" s="419"/>
      <c r="CZ410" s="419"/>
      <c r="DA410" s="419"/>
      <c r="DB410" s="419"/>
      <c r="DC410" s="419"/>
      <c r="DD410" s="419"/>
      <c r="DE410" s="419"/>
      <c r="DF410" s="419"/>
      <c r="DG410" s="419"/>
      <c r="DH410" s="419"/>
      <c r="DI410" s="419"/>
      <c r="DJ410" s="419"/>
      <c r="DK410" s="419"/>
    </row>
    <row r="411" spans="1:115" ht="16.149999999999999" hidden="1">
      <c r="A411" s="423"/>
      <c r="B411" s="423"/>
      <c r="C411" s="418"/>
      <c r="D411" s="419"/>
      <c r="E411" s="419"/>
      <c r="F411" s="419"/>
      <c r="G411" s="419"/>
      <c r="H411" s="419"/>
      <c r="I411" s="419"/>
      <c r="J411" s="419"/>
      <c r="K411" s="419"/>
      <c r="L411" s="419"/>
      <c r="M411" s="419"/>
      <c r="N411" s="419"/>
      <c r="O411" s="419"/>
      <c r="P411" s="419"/>
      <c r="Q411" s="419"/>
      <c r="R411" s="419"/>
      <c r="S411" s="419"/>
      <c r="T411" s="419"/>
      <c r="U411" s="419"/>
      <c r="V411" s="419"/>
      <c r="W411" s="419"/>
      <c r="X411" s="419"/>
      <c r="Y411" s="419"/>
      <c r="Z411" s="419"/>
      <c r="AA411" s="419"/>
      <c r="AB411" s="419"/>
      <c r="AC411" s="419"/>
      <c r="AD411" s="419"/>
      <c r="AE411" s="419"/>
      <c r="AF411" s="419"/>
      <c r="AG411" s="419"/>
      <c r="AH411" s="419"/>
      <c r="AI411" s="419"/>
      <c r="AJ411" s="419"/>
      <c r="AK411" s="419"/>
      <c r="AL411" s="419"/>
      <c r="AM411" s="419"/>
      <c r="AN411" s="419"/>
      <c r="AO411" s="419"/>
      <c r="AP411" s="419"/>
      <c r="AQ411" s="419"/>
      <c r="AR411" s="419"/>
      <c r="AS411" s="419"/>
      <c r="AT411" s="419"/>
      <c r="AU411" s="419"/>
      <c r="AV411" s="419"/>
      <c r="AW411" s="419"/>
      <c r="AX411" s="419"/>
      <c r="AY411" s="419"/>
      <c r="AZ411" s="419"/>
      <c r="BA411" s="419"/>
      <c r="BB411" s="419"/>
      <c r="BC411" s="419"/>
      <c r="BD411" s="419"/>
      <c r="BE411" s="419"/>
      <c r="BF411" s="419"/>
      <c r="BG411" s="419"/>
      <c r="BH411" s="419"/>
      <c r="BI411" s="419"/>
      <c r="BJ411" s="419"/>
      <c r="BK411" s="419"/>
      <c r="BL411" s="419"/>
      <c r="BM411" s="419"/>
      <c r="BN411" s="419"/>
      <c r="BO411" s="419"/>
      <c r="BP411" s="419"/>
      <c r="BQ411" s="419"/>
      <c r="BR411" s="419"/>
      <c r="BS411" s="419"/>
      <c r="BT411" s="419"/>
      <c r="BU411" s="419"/>
      <c r="BV411" s="419"/>
      <c r="BW411" s="419"/>
      <c r="BX411" s="419"/>
      <c r="BY411" s="419"/>
      <c r="BZ411" s="419"/>
      <c r="CA411" s="419"/>
      <c r="CB411" s="419"/>
      <c r="CC411" s="419"/>
      <c r="CD411" s="419"/>
      <c r="CE411" s="419"/>
      <c r="CF411" s="419"/>
      <c r="CG411" s="419"/>
      <c r="CH411" s="419"/>
      <c r="CI411" s="419"/>
      <c r="CJ411" s="419"/>
      <c r="CK411" s="419"/>
      <c r="CL411" s="419"/>
      <c r="CM411" s="419"/>
      <c r="CN411" s="419"/>
      <c r="CO411" s="419"/>
      <c r="CP411" s="419"/>
      <c r="CQ411" s="419"/>
      <c r="CR411" s="419"/>
      <c r="CS411" s="419"/>
      <c r="CT411" s="419"/>
      <c r="CU411" s="419"/>
      <c r="CV411" s="419"/>
      <c r="CW411" s="419"/>
      <c r="CX411" s="419"/>
      <c r="CY411" s="419"/>
      <c r="CZ411" s="419"/>
      <c r="DA411" s="419"/>
      <c r="DB411" s="419"/>
      <c r="DC411" s="419"/>
      <c r="DD411" s="419"/>
      <c r="DE411" s="419"/>
      <c r="DF411" s="419"/>
      <c r="DG411" s="419"/>
      <c r="DH411" s="419"/>
      <c r="DI411" s="419"/>
      <c r="DJ411" s="419"/>
      <c r="DK411" s="419"/>
    </row>
    <row r="412" spans="1:115" ht="16.149999999999999" hidden="1">
      <c r="A412" s="423"/>
      <c r="B412" s="423"/>
      <c r="C412" s="418"/>
      <c r="D412" s="419"/>
      <c r="E412" s="419"/>
      <c r="F412" s="419"/>
      <c r="G412" s="419"/>
      <c r="H412" s="419"/>
      <c r="I412" s="419"/>
      <c r="J412" s="419"/>
      <c r="K412" s="419"/>
      <c r="L412" s="419"/>
      <c r="M412" s="419"/>
      <c r="N412" s="419"/>
      <c r="O412" s="419"/>
      <c r="P412" s="419"/>
      <c r="Q412" s="419"/>
      <c r="R412" s="419"/>
      <c r="S412" s="419"/>
      <c r="T412" s="419"/>
      <c r="U412" s="419"/>
      <c r="V412" s="419"/>
      <c r="W412" s="419"/>
      <c r="X412" s="419"/>
      <c r="Y412" s="419"/>
      <c r="Z412" s="419"/>
      <c r="AA412" s="419"/>
      <c r="AB412" s="419"/>
      <c r="AC412" s="419"/>
      <c r="AD412" s="419"/>
      <c r="AE412" s="419"/>
      <c r="AF412" s="419"/>
      <c r="AG412" s="419"/>
      <c r="AH412" s="419"/>
      <c r="AI412" s="419"/>
      <c r="AJ412" s="419"/>
      <c r="AK412" s="419"/>
      <c r="AL412" s="419"/>
      <c r="AM412" s="419"/>
      <c r="AN412" s="419"/>
      <c r="AO412" s="419"/>
      <c r="AP412" s="419"/>
      <c r="AQ412" s="419"/>
      <c r="AR412" s="419"/>
      <c r="AS412" s="419"/>
      <c r="AT412" s="419"/>
      <c r="AU412" s="419"/>
      <c r="AV412" s="419"/>
      <c r="AW412" s="419"/>
      <c r="AX412" s="419"/>
      <c r="AY412" s="419"/>
      <c r="AZ412" s="419"/>
      <c r="BA412" s="419"/>
      <c r="BB412" s="419"/>
      <c r="BC412" s="419"/>
      <c r="BD412" s="419"/>
      <c r="BE412" s="419"/>
      <c r="BF412" s="419"/>
      <c r="BG412" s="419"/>
      <c r="BH412" s="419"/>
      <c r="BI412" s="419"/>
      <c r="BJ412" s="419"/>
      <c r="BK412" s="419"/>
      <c r="BL412" s="419"/>
      <c r="BM412" s="419"/>
      <c r="BN412" s="419"/>
      <c r="BO412" s="419"/>
      <c r="BP412" s="419"/>
      <c r="BQ412" s="419"/>
      <c r="BR412" s="419"/>
      <c r="BS412" s="419"/>
      <c r="BT412" s="419"/>
      <c r="BU412" s="419"/>
      <c r="BV412" s="419"/>
      <c r="BW412" s="419"/>
      <c r="BX412" s="419"/>
      <c r="BY412" s="419"/>
      <c r="BZ412" s="419"/>
      <c r="CA412" s="419"/>
      <c r="CB412" s="419"/>
      <c r="CC412" s="419"/>
      <c r="CD412" s="419"/>
      <c r="CE412" s="419"/>
      <c r="CF412" s="419"/>
      <c r="CG412" s="419"/>
      <c r="CH412" s="419"/>
      <c r="CI412" s="419"/>
      <c r="CJ412" s="419"/>
      <c r="CK412" s="419"/>
      <c r="CL412" s="419"/>
      <c r="CM412" s="419"/>
      <c r="CN412" s="419"/>
      <c r="CO412" s="419"/>
      <c r="CP412" s="419"/>
      <c r="CQ412" s="419"/>
      <c r="CR412" s="419"/>
      <c r="CS412" s="419"/>
      <c r="CT412" s="419"/>
      <c r="CU412" s="419"/>
      <c r="CV412" s="419"/>
      <c r="CW412" s="419"/>
      <c r="CX412" s="419"/>
      <c r="CY412" s="419"/>
      <c r="CZ412" s="419"/>
      <c r="DA412" s="419"/>
      <c r="DB412" s="419"/>
      <c r="DC412" s="419"/>
      <c r="DD412" s="419"/>
      <c r="DE412" s="419"/>
      <c r="DF412" s="419"/>
      <c r="DG412" s="419"/>
      <c r="DH412" s="419"/>
      <c r="DI412" s="419"/>
      <c r="DJ412" s="419"/>
      <c r="DK412" s="419"/>
    </row>
    <row r="413" spans="1:115" ht="16.149999999999999" hidden="1">
      <c r="A413" s="423"/>
      <c r="B413" s="423"/>
      <c r="C413" s="418"/>
      <c r="D413" s="419"/>
      <c r="E413" s="419"/>
      <c r="F413" s="419"/>
      <c r="G413" s="419"/>
      <c r="H413" s="419"/>
      <c r="I413" s="419"/>
      <c r="J413" s="419"/>
      <c r="K413" s="419"/>
      <c r="L413" s="419"/>
      <c r="M413" s="419"/>
      <c r="N413" s="419"/>
      <c r="O413" s="419"/>
      <c r="P413" s="419"/>
      <c r="Q413" s="419"/>
      <c r="R413" s="419"/>
      <c r="S413" s="419"/>
      <c r="T413" s="419"/>
      <c r="U413" s="419"/>
      <c r="V413" s="419"/>
      <c r="W413" s="419"/>
      <c r="X413" s="419"/>
      <c r="Y413" s="419"/>
      <c r="Z413" s="419"/>
      <c r="AA413" s="419"/>
      <c r="AB413" s="419"/>
      <c r="AC413" s="419"/>
      <c r="AD413" s="419"/>
      <c r="AE413" s="419"/>
      <c r="AF413" s="419"/>
      <c r="AG413" s="419"/>
      <c r="AH413" s="419"/>
      <c r="AI413" s="419"/>
      <c r="AJ413" s="419"/>
      <c r="AK413" s="419"/>
      <c r="AL413" s="419"/>
      <c r="AM413" s="419"/>
      <c r="AN413" s="419"/>
      <c r="AO413" s="419"/>
      <c r="AP413" s="419"/>
      <c r="AQ413" s="419"/>
      <c r="AR413" s="419"/>
      <c r="AS413" s="419"/>
      <c r="AT413" s="419"/>
      <c r="AU413" s="419"/>
      <c r="AV413" s="419"/>
      <c r="AW413" s="419"/>
      <c r="AX413" s="419"/>
      <c r="AY413" s="419"/>
      <c r="AZ413" s="419"/>
      <c r="BA413" s="419"/>
      <c r="BB413" s="419"/>
      <c r="BC413" s="419"/>
      <c r="BD413" s="419"/>
      <c r="BE413" s="419"/>
      <c r="BF413" s="419"/>
      <c r="BG413" s="419"/>
      <c r="BH413" s="419"/>
      <c r="BI413" s="419"/>
      <c r="BJ413" s="419"/>
      <c r="BK413" s="419"/>
      <c r="BL413" s="419"/>
      <c r="BM413" s="419"/>
      <c r="BN413" s="419"/>
      <c r="BO413" s="419"/>
      <c r="BP413" s="419"/>
      <c r="BQ413" s="419"/>
      <c r="BR413" s="419"/>
      <c r="BS413" s="419"/>
      <c r="BT413" s="419"/>
      <c r="BU413" s="419"/>
      <c r="BV413" s="419"/>
      <c r="BW413" s="419"/>
      <c r="BX413" s="419"/>
      <c r="BY413" s="419"/>
      <c r="BZ413" s="419"/>
      <c r="CA413" s="419"/>
      <c r="CB413" s="419"/>
      <c r="CC413" s="419"/>
      <c r="CD413" s="419"/>
      <c r="CE413" s="419"/>
      <c r="CF413" s="419"/>
      <c r="CG413" s="419"/>
      <c r="CH413" s="419"/>
      <c r="CI413" s="419"/>
      <c r="CJ413" s="419"/>
      <c r="CK413" s="419"/>
      <c r="CL413" s="419"/>
      <c r="CM413" s="419"/>
      <c r="CN413" s="419"/>
      <c r="CO413" s="419"/>
      <c r="CP413" s="419"/>
      <c r="CQ413" s="419"/>
      <c r="CR413" s="419"/>
      <c r="CS413" s="419"/>
      <c r="CT413" s="419"/>
      <c r="CU413" s="419"/>
      <c r="CV413" s="419"/>
      <c r="CW413" s="419"/>
      <c r="CX413" s="419"/>
      <c r="CY413" s="419"/>
      <c r="CZ413" s="419"/>
      <c r="DA413" s="419"/>
      <c r="DB413" s="419"/>
      <c r="DC413" s="419"/>
      <c r="DD413" s="419"/>
      <c r="DE413" s="419"/>
      <c r="DF413" s="419"/>
      <c r="DG413" s="419"/>
      <c r="DH413" s="419"/>
      <c r="DI413" s="419"/>
      <c r="DJ413" s="419"/>
      <c r="DK413" s="419"/>
    </row>
    <row r="414" spans="1:115" ht="16.149999999999999" hidden="1">
      <c r="A414" s="423"/>
      <c r="B414" s="423"/>
      <c r="C414" s="418"/>
      <c r="D414" s="419"/>
      <c r="E414" s="419"/>
      <c r="F414" s="419"/>
      <c r="G414" s="419"/>
      <c r="H414" s="419"/>
      <c r="I414" s="419"/>
      <c r="J414" s="419"/>
      <c r="K414" s="419"/>
      <c r="L414" s="419"/>
      <c r="M414" s="419"/>
      <c r="N414" s="419"/>
      <c r="O414" s="419"/>
      <c r="P414" s="419"/>
      <c r="Q414" s="419"/>
      <c r="R414" s="419"/>
      <c r="S414" s="419"/>
      <c r="T414" s="419"/>
      <c r="U414" s="419"/>
      <c r="V414" s="419"/>
      <c r="W414" s="419"/>
      <c r="X414" s="419"/>
      <c r="Y414" s="419"/>
      <c r="Z414" s="419"/>
      <c r="AA414" s="419"/>
      <c r="AB414" s="419"/>
      <c r="AC414" s="419"/>
      <c r="AD414" s="419"/>
      <c r="AE414" s="419"/>
      <c r="AF414" s="419"/>
      <c r="AG414" s="419"/>
      <c r="AH414" s="419"/>
      <c r="AI414" s="419"/>
      <c r="AJ414" s="419"/>
      <c r="AK414" s="419"/>
      <c r="AL414" s="419"/>
      <c r="AM414" s="419"/>
      <c r="AN414" s="419"/>
      <c r="AO414" s="419"/>
      <c r="AP414" s="419"/>
      <c r="AQ414" s="419"/>
      <c r="AR414" s="419"/>
      <c r="AS414" s="419"/>
      <c r="AT414" s="419"/>
      <c r="AU414" s="419"/>
      <c r="AV414" s="419"/>
      <c r="AW414" s="419"/>
      <c r="AX414" s="419"/>
      <c r="AY414" s="419"/>
      <c r="AZ414" s="419"/>
      <c r="BA414" s="419"/>
      <c r="BB414" s="419"/>
      <c r="BC414" s="419"/>
      <c r="BD414" s="419"/>
      <c r="BE414" s="419"/>
      <c r="BF414" s="419"/>
      <c r="BG414" s="419"/>
      <c r="BH414" s="419"/>
      <c r="BI414" s="419"/>
      <c r="BJ414" s="419"/>
      <c r="BK414" s="419"/>
      <c r="BL414" s="419"/>
      <c r="BM414" s="419"/>
      <c r="BN414" s="419"/>
      <c r="BO414" s="419"/>
      <c r="BP414" s="419"/>
      <c r="BQ414" s="419"/>
      <c r="BR414" s="419"/>
      <c r="BS414" s="419"/>
      <c r="BT414" s="419"/>
      <c r="BU414" s="419"/>
      <c r="BV414" s="419"/>
      <c r="BW414" s="419"/>
      <c r="BX414" s="419"/>
      <c r="BY414" s="419"/>
      <c r="BZ414" s="419"/>
      <c r="CA414" s="419"/>
      <c r="CB414" s="419"/>
      <c r="CC414" s="419"/>
      <c r="CD414" s="419"/>
      <c r="CE414" s="419"/>
      <c r="CF414" s="419"/>
      <c r="CG414" s="419"/>
      <c r="CH414" s="419"/>
      <c r="CI414" s="419"/>
      <c r="CJ414" s="419"/>
      <c r="CK414" s="419"/>
      <c r="CL414" s="419"/>
      <c r="CM414" s="419"/>
      <c r="CN414" s="419"/>
      <c r="CO414" s="419"/>
      <c r="CP414" s="419"/>
      <c r="CQ414" s="419"/>
      <c r="CR414" s="419"/>
      <c r="CS414" s="419"/>
      <c r="CT414" s="419"/>
      <c r="CU414" s="419"/>
      <c r="CV414" s="419"/>
      <c r="CW414" s="419"/>
      <c r="CX414" s="419"/>
      <c r="CY414" s="419"/>
      <c r="CZ414" s="419"/>
      <c r="DA414" s="419"/>
      <c r="DB414" s="419"/>
      <c r="DC414" s="419"/>
      <c r="DD414" s="419"/>
      <c r="DE414" s="419"/>
      <c r="DF414" s="419"/>
      <c r="DG414" s="419"/>
      <c r="DH414" s="419"/>
      <c r="DI414" s="419"/>
      <c r="DJ414" s="419"/>
      <c r="DK414" s="419"/>
    </row>
    <row r="415" spans="1:115" ht="16.7" hidden="1" customHeight="1">
      <c r="A415" s="424"/>
      <c r="B415" s="423"/>
      <c r="C415" s="418"/>
      <c r="D415" s="419"/>
      <c r="E415" s="419"/>
      <c r="F415" s="419"/>
      <c r="G415" s="419"/>
      <c r="H415" s="419"/>
      <c r="I415" s="419"/>
      <c r="J415" s="419"/>
      <c r="K415" s="419"/>
      <c r="L415" s="419"/>
      <c r="M415" s="419"/>
      <c r="N415" s="419"/>
      <c r="O415" s="419"/>
      <c r="P415" s="419"/>
      <c r="Q415" s="419"/>
      <c r="R415" s="419"/>
      <c r="S415" s="419"/>
      <c r="T415" s="419"/>
      <c r="U415" s="419"/>
      <c r="V415" s="419"/>
      <c r="W415" s="419"/>
      <c r="X415" s="419"/>
      <c r="Y415" s="419"/>
      <c r="Z415" s="419"/>
      <c r="AA415" s="419"/>
      <c r="AB415" s="419"/>
      <c r="AC415" s="419"/>
      <c r="AD415" s="419"/>
      <c r="AE415" s="419"/>
      <c r="AF415" s="419"/>
      <c r="AG415" s="419"/>
      <c r="AH415" s="419"/>
      <c r="AI415" s="419"/>
      <c r="AJ415" s="419"/>
      <c r="AK415" s="419"/>
      <c r="AL415" s="419"/>
      <c r="AM415" s="419"/>
      <c r="AN415" s="419"/>
      <c r="AO415" s="419"/>
      <c r="AP415" s="419"/>
      <c r="AQ415" s="419"/>
      <c r="AR415" s="419"/>
      <c r="AS415" s="419"/>
      <c r="AT415" s="419"/>
      <c r="AU415" s="419"/>
      <c r="AV415" s="419"/>
      <c r="AW415" s="419"/>
      <c r="AX415" s="419"/>
      <c r="AY415" s="419"/>
      <c r="AZ415" s="419"/>
      <c r="BA415" s="419"/>
      <c r="BB415" s="419"/>
      <c r="BC415" s="419"/>
      <c r="BD415" s="419"/>
      <c r="BE415" s="419"/>
      <c r="BF415" s="419"/>
      <c r="BG415" s="419"/>
      <c r="BH415" s="419"/>
      <c r="BI415" s="419"/>
      <c r="BJ415" s="419"/>
      <c r="BK415" s="419"/>
      <c r="BL415" s="419"/>
      <c r="BM415" s="419"/>
      <c r="BN415" s="419"/>
      <c r="BO415" s="419"/>
      <c r="BP415" s="419"/>
      <c r="BQ415" s="419"/>
      <c r="BR415" s="419"/>
      <c r="BS415" s="419"/>
      <c r="BT415" s="419"/>
      <c r="BU415" s="419"/>
      <c r="BV415" s="419"/>
      <c r="BW415" s="419"/>
      <c r="BX415" s="419"/>
      <c r="BY415" s="419"/>
      <c r="BZ415" s="419"/>
      <c r="CA415" s="419"/>
      <c r="CB415" s="419"/>
      <c r="CC415" s="419"/>
      <c r="CD415" s="419"/>
      <c r="CE415" s="419"/>
      <c r="CF415" s="419"/>
      <c r="CG415" s="419"/>
      <c r="CH415" s="419"/>
      <c r="CI415" s="419"/>
      <c r="CJ415" s="419"/>
      <c r="CK415" s="419"/>
      <c r="CL415" s="419"/>
      <c r="CM415" s="419"/>
      <c r="CN415" s="419"/>
      <c r="CO415" s="419"/>
      <c r="CP415" s="419"/>
      <c r="CQ415" s="419"/>
      <c r="CR415" s="419"/>
      <c r="CS415" s="419"/>
      <c r="CT415" s="419"/>
      <c r="CU415" s="419"/>
      <c r="CV415" s="419"/>
      <c r="CW415" s="419"/>
      <c r="CX415" s="419"/>
      <c r="CY415" s="419"/>
      <c r="CZ415" s="419"/>
      <c r="DA415" s="419"/>
      <c r="DB415" s="419"/>
      <c r="DC415" s="419"/>
      <c r="DD415" s="419"/>
      <c r="DE415" s="419"/>
      <c r="DF415" s="419"/>
      <c r="DG415" s="419"/>
      <c r="DH415" s="419"/>
      <c r="DI415" s="419"/>
      <c r="DJ415" s="419"/>
      <c r="DK415" s="419"/>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tabColor rgb="FFFF0000"/>
  </sheetPr>
  <dimension ref="A1:DK415"/>
  <sheetViews>
    <sheetView showGridLines="0" topLeftCell="XFD1048576" zoomScaleNormal="100"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149999999999999" hidden="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ht="16.149999999999999" hidden="1">
      <c r="A2" s="421" t="s">
        <v>7</v>
      </c>
      <c r="B2" s="421">
        <v>1</v>
      </c>
      <c r="C2" s="416" t="s">
        <v>23</v>
      </c>
      <c r="D2" s="417">
        <v>1213</v>
      </c>
      <c r="E2" s="417">
        <v>1234</v>
      </c>
      <c r="F2" s="417">
        <v>1255</v>
      </c>
      <c r="G2" s="417">
        <v>1373</v>
      </c>
      <c r="H2" s="417">
        <v>1397</v>
      </c>
      <c r="I2" s="417">
        <v>1418</v>
      </c>
      <c r="J2" s="417">
        <v>1438</v>
      </c>
      <c r="K2" s="417">
        <v>1474</v>
      </c>
      <c r="L2" s="417">
        <v>1496</v>
      </c>
      <c r="M2" s="417">
        <v>1518</v>
      </c>
      <c r="N2" s="417">
        <v>1540</v>
      </c>
      <c r="O2" s="417">
        <v>1563</v>
      </c>
      <c r="P2" s="417">
        <v>1586</v>
      </c>
      <c r="Q2" s="417">
        <v>1608</v>
      </c>
      <c r="R2" s="417">
        <v>1631</v>
      </c>
      <c r="S2" s="417">
        <v>1654</v>
      </c>
      <c r="T2" s="417">
        <v>1678</v>
      </c>
      <c r="U2" s="417">
        <v>1701</v>
      </c>
      <c r="V2" s="417">
        <v>1724</v>
      </c>
      <c r="W2" s="417">
        <v>1747</v>
      </c>
      <c r="X2" s="417">
        <v>1770</v>
      </c>
      <c r="Y2" s="417">
        <v>1794</v>
      </c>
      <c r="Z2" s="417">
        <v>1817</v>
      </c>
      <c r="AA2" s="417">
        <v>1839</v>
      </c>
      <c r="AB2" s="417">
        <v>1862</v>
      </c>
      <c r="AC2" s="417">
        <v>1885</v>
      </c>
      <c r="AD2" s="417">
        <v>1907</v>
      </c>
      <c r="AE2" s="417">
        <v>1930</v>
      </c>
      <c r="AF2" s="417">
        <v>1952</v>
      </c>
      <c r="AG2" s="417">
        <v>1973</v>
      </c>
      <c r="AH2" s="417">
        <v>1995</v>
      </c>
      <c r="AI2" s="417">
        <v>2016</v>
      </c>
      <c r="AJ2" s="417">
        <v>2037</v>
      </c>
      <c r="AK2" s="417">
        <v>2058</v>
      </c>
      <c r="AL2" s="417">
        <v>2079</v>
      </c>
      <c r="AM2" s="417">
        <v>2100</v>
      </c>
      <c r="AN2" s="417">
        <v>2120</v>
      </c>
      <c r="AO2" s="417">
        <v>2141</v>
      </c>
      <c r="AP2" s="417">
        <v>2161</v>
      </c>
      <c r="AQ2" s="417">
        <v>2180</v>
      </c>
      <c r="AR2" s="417">
        <v>2199</v>
      </c>
      <c r="AS2" s="417">
        <v>2218</v>
      </c>
      <c r="AT2" s="417">
        <v>2237</v>
      </c>
      <c r="AU2" s="417">
        <v>2255</v>
      </c>
      <c r="AV2" s="417">
        <v>2272</v>
      </c>
      <c r="AW2" s="417">
        <v>2289</v>
      </c>
      <c r="AX2" s="417">
        <v>2306</v>
      </c>
      <c r="AY2" s="417">
        <v>2322</v>
      </c>
      <c r="AZ2" s="417">
        <v>2337</v>
      </c>
      <c r="BA2" s="417">
        <v>2350</v>
      </c>
      <c r="BB2" s="417">
        <v>2364</v>
      </c>
      <c r="BC2" s="417">
        <v>2376</v>
      </c>
      <c r="BD2" s="417">
        <v>2387</v>
      </c>
      <c r="BE2" s="417">
        <v>2395</v>
      </c>
      <c r="BF2" s="417">
        <v>2402</v>
      </c>
      <c r="BG2" s="417">
        <v>2408</v>
      </c>
      <c r="BH2" s="417">
        <v>2412</v>
      </c>
      <c r="BI2" s="417">
        <v>2416</v>
      </c>
      <c r="BJ2" s="417">
        <v>2418</v>
      </c>
      <c r="BK2" s="417">
        <v>2419</v>
      </c>
      <c r="BL2" s="417">
        <v>2419</v>
      </c>
      <c r="BM2" s="417">
        <v>2417</v>
      </c>
      <c r="BN2" s="417">
        <v>2414</v>
      </c>
      <c r="BO2" s="417">
        <v>2409</v>
      </c>
      <c r="BP2" s="417">
        <v>2403</v>
      </c>
      <c r="BQ2" s="417">
        <v>2396</v>
      </c>
      <c r="BR2" s="417">
        <v>2387</v>
      </c>
      <c r="BS2" s="417">
        <v>2377</v>
      </c>
      <c r="BT2" s="417">
        <v>2366</v>
      </c>
      <c r="BU2" s="417">
        <v>2354</v>
      </c>
      <c r="BV2" s="417">
        <v>2340</v>
      </c>
      <c r="BW2" s="417">
        <v>2324</v>
      </c>
      <c r="BX2" s="417">
        <v>2308</v>
      </c>
      <c r="BY2" s="417">
        <v>2291</v>
      </c>
      <c r="BZ2" s="417">
        <v>2272</v>
      </c>
      <c r="CA2" s="417">
        <v>2251</v>
      </c>
      <c r="CB2" s="417">
        <v>2230</v>
      </c>
      <c r="CC2" s="417">
        <v>2209</v>
      </c>
      <c r="CD2" s="417">
        <v>2186</v>
      </c>
      <c r="CE2" s="417">
        <v>2162</v>
      </c>
      <c r="CF2" s="417">
        <v>2138</v>
      </c>
      <c r="CG2" s="417">
        <v>2113</v>
      </c>
      <c r="CH2" s="417">
        <v>2087</v>
      </c>
      <c r="CI2" s="417">
        <v>2061</v>
      </c>
      <c r="CJ2" s="417">
        <v>2034</v>
      </c>
      <c r="CK2" s="417">
        <v>2007</v>
      </c>
      <c r="CL2" s="417">
        <v>1980</v>
      </c>
      <c r="CM2" s="417">
        <v>1955</v>
      </c>
      <c r="CN2" s="417">
        <v>1931</v>
      </c>
      <c r="CO2" s="417">
        <v>1908</v>
      </c>
      <c r="CP2" s="417">
        <v>1889</v>
      </c>
      <c r="CQ2" s="417">
        <v>1881</v>
      </c>
      <c r="CR2" s="417">
        <v>0</v>
      </c>
      <c r="CS2" s="417">
        <v>0</v>
      </c>
      <c r="CT2" s="417"/>
      <c r="CU2" s="417"/>
      <c r="CV2" s="417"/>
      <c r="CW2" s="417"/>
      <c r="CX2" s="417"/>
      <c r="CY2" s="417"/>
      <c r="CZ2" s="417"/>
      <c r="DA2" s="417"/>
      <c r="DB2" s="417"/>
      <c r="DC2" s="417"/>
      <c r="DD2" s="417"/>
      <c r="DE2" s="417"/>
      <c r="DF2" s="417"/>
      <c r="DG2" s="417"/>
      <c r="DH2" s="417"/>
      <c r="DI2" s="417"/>
      <c r="DJ2" s="417"/>
      <c r="DK2" s="417"/>
    </row>
    <row r="3" spans="1:115" ht="16.149999999999999" hidden="1">
      <c r="A3" s="421" t="s">
        <v>7</v>
      </c>
      <c r="B3" s="421">
        <v>1</v>
      </c>
      <c r="C3" s="416" t="s">
        <v>24</v>
      </c>
      <c r="D3" s="417">
        <v>1256</v>
      </c>
      <c r="E3" s="417">
        <v>1277</v>
      </c>
      <c r="F3" s="417">
        <v>1299</v>
      </c>
      <c r="G3" s="417">
        <v>1422</v>
      </c>
      <c r="H3" s="417">
        <v>1445</v>
      </c>
      <c r="I3" s="417">
        <v>1467</v>
      </c>
      <c r="J3" s="417">
        <v>1489</v>
      </c>
      <c r="K3" s="417">
        <v>1526</v>
      </c>
      <c r="L3" s="417">
        <v>1549</v>
      </c>
      <c r="M3" s="417">
        <v>1572</v>
      </c>
      <c r="N3" s="417">
        <v>1595</v>
      </c>
      <c r="O3" s="417">
        <v>1618</v>
      </c>
      <c r="P3" s="417">
        <v>1641</v>
      </c>
      <c r="Q3" s="417">
        <v>1665</v>
      </c>
      <c r="R3" s="417">
        <v>1688</v>
      </c>
      <c r="S3" s="417">
        <v>1712</v>
      </c>
      <c r="T3" s="417">
        <v>1736</v>
      </c>
      <c r="U3" s="417">
        <v>1759</v>
      </c>
      <c r="V3" s="417">
        <v>1783</v>
      </c>
      <c r="W3" s="417">
        <v>1807</v>
      </c>
      <c r="X3" s="417">
        <v>1830</v>
      </c>
      <c r="Y3" s="417">
        <v>1854</v>
      </c>
      <c r="Z3" s="417">
        <v>1877</v>
      </c>
      <c r="AA3" s="417">
        <v>1900</v>
      </c>
      <c r="AB3" s="417">
        <v>1923</v>
      </c>
      <c r="AC3" s="417">
        <v>1946</v>
      </c>
      <c r="AD3" s="417">
        <v>1969</v>
      </c>
      <c r="AE3" s="417">
        <v>1991</v>
      </c>
      <c r="AF3" s="417">
        <v>2013</v>
      </c>
      <c r="AG3" s="417">
        <v>2035</v>
      </c>
      <c r="AH3" s="417">
        <v>2057</v>
      </c>
      <c r="AI3" s="417">
        <v>2079</v>
      </c>
      <c r="AJ3" s="417">
        <v>2100</v>
      </c>
      <c r="AK3" s="417">
        <v>2122</v>
      </c>
      <c r="AL3" s="417">
        <v>2143</v>
      </c>
      <c r="AM3" s="417">
        <v>2164</v>
      </c>
      <c r="AN3" s="417">
        <v>2185</v>
      </c>
      <c r="AO3" s="417">
        <v>2205</v>
      </c>
      <c r="AP3" s="417">
        <v>2225</v>
      </c>
      <c r="AQ3" s="417">
        <v>2244</v>
      </c>
      <c r="AR3" s="417">
        <v>2264</v>
      </c>
      <c r="AS3" s="417">
        <v>2283</v>
      </c>
      <c r="AT3" s="417">
        <v>2301</v>
      </c>
      <c r="AU3" s="417">
        <v>2319</v>
      </c>
      <c r="AV3" s="417">
        <v>2336</v>
      </c>
      <c r="AW3" s="417">
        <v>2353</v>
      </c>
      <c r="AX3" s="417">
        <v>2369</v>
      </c>
      <c r="AY3" s="417">
        <v>2384</v>
      </c>
      <c r="AZ3" s="417">
        <v>2398</v>
      </c>
      <c r="BA3" s="417">
        <v>2412</v>
      </c>
      <c r="BB3" s="417">
        <v>2424</v>
      </c>
      <c r="BC3" s="417">
        <v>2435</v>
      </c>
      <c r="BD3" s="417">
        <v>2444</v>
      </c>
      <c r="BE3" s="417">
        <v>2451</v>
      </c>
      <c r="BF3" s="417">
        <v>2457</v>
      </c>
      <c r="BG3" s="417">
        <v>2462</v>
      </c>
      <c r="BH3" s="417">
        <v>2465</v>
      </c>
      <c r="BI3" s="417">
        <v>2468</v>
      </c>
      <c r="BJ3" s="417">
        <v>2469</v>
      </c>
      <c r="BK3" s="417">
        <v>2468</v>
      </c>
      <c r="BL3" s="417">
        <v>2467</v>
      </c>
      <c r="BM3" s="417">
        <v>2463</v>
      </c>
      <c r="BN3" s="417">
        <v>2459</v>
      </c>
      <c r="BO3" s="417">
        <v>2452</v>
      </c>
      <c r="BP3" s="417">
        <v>2445</v>
      </c>
      <c r="BQ3" s="417">
        <v>2436</v>
      </c>
      <c r="BR3" s="417">
        <v>2426</v>
      </c>
      <c r="BS3" s="417">
        <v>2415</v>
      </c>
      <c r="BT3" s="417">
        <v>2402</v>
      </c>
      <c r="BU3" s="417">
        <v>2387</v>
      </c>
      <c r="BV3" s="417">
        <v>2372</v>
      </c>
      <c r="BW3" s="417">
        <v>2355</v>
      </c>
      <c r="BX3" s="417">
        <v>2338</v>
      </c>
      <c r="BY3" s="417">
        <v>2318</v>
      </c>
      <c r="BZ3" s="417">
        <v>2298</v>
      </c>
      <c r="CA3" s="417">
        <v>2276</v>
      </c>
      <c r="CB3" s="417">
        <v>2254</v>
      </c>
      <c r="CC3" s="417">
        <v>2231</v>
      </c>
      <c r="CD3" s="417">
        <v>2207</v>
      </c>
      <c r="CE3" s="417">
        <v>2182</v>
      </c>
      <c r="CF3" s="417">
        <v>2156</v>
      </c>
      <c r="CG3" s="417">
        <v>2130</v>
      </c>
      <c r="CH3" s="417">
        <v>2103</v>
      </c>
      <c r="CI3" s="417">
        <v>2075</v>
      </c>
      <c r="CJ3" s="417">
        <v>2048</v>
      </c>
      <c r="CK3" s="417">
        <v>2021</v>
      </c>
      <c r="CL3" s="417">
        <v>1994</v>
      </c>
      <c r="CM3" s="417">
        <v>1970</v>
      </c>
      <c r="CN3" s="417">
        <v>1947</v>
      </c>
      <c r="CO3" s="417">
        <v>1928</v>
      </c>
      <c r="CP3" s="417">
        <v>1920</v>
      </c>
      <c r="CQ3" s="417">
        <v>0</v>
      </c>
      <c r="CR3" s="417">
        <v>0</v>
      </c>
      <c r="CS3" s="417">
        <v>0</v>
      </c>
      <c r="CT3" s="417"/>
      <c r="CU3" s="417"/>
      <c r="CV3" s="417"/>
      <c r="CW3" s="417"/>
      <c r="CX3" s="417"/>
      <c r="CY3" s="417"/>
      <c r="CZ3" s="417"/>
      <c r="DA3" s="417"/>
      <c r="DB3" s="417"/>
      <c r="DC3" s="417"/>
      <c r="DD3" s="417"/>
      <c r="DE3" s="417"/>
      <c r="DF3" s="417"/>
      <c r="DG3" s="417"/>
      <c r="DH3" s="417"/>
      <c r="DI3" s="417"/>
      <c r="DJ3" s="417"/>
      <c r="DK3" s="417"/>
    </row>
    <row r="4" spans="1:115" ht="16.149999999999999" hidden="1">
      <c r="A4" s="421" t="s">
        <v>7</v>
      </c>
      <c r="B4" s="421">
        <v>1</v>
      </c>
      <c r="C4" s="416" t="s">
        <v>25</v>
      </c>
      <c r="D4" s="417">
        <v>1300</v>
      </c>
      <c r="E4" s="417">
        <v>1322</v>
      </c>
      <c r="F4" s="417">
        <v>1345</v>
      </c>
      <c r="G4" s="417">
        <v>1472</v>
      </c>
      <c r="H4" s="417">
        <v>1497</v>
      </c>
      <c r="I4" s="417">
        <v>1519</v>
      </c>
      <c r="J4" s="417">
        <v>1541</v>
      </c>
      <c r="K4" s="417">
        <v>1580</v>
      </c>
      <c r="L4" s="417">
        <v>1604</v>
      </c>
      <c r="M4" s="417">
        <v>1627</v>
      </c>
      <c r="N4" s="417">
        <v>1651</v>
      </c>
      <c r="O4" s="417">
        <v>1675</v>
      </c>
      <c r="P4" s="417">
        <v>1699</v>
      </c>
      <c r="Q4" s="417">
        <v>1723</v>
      </c>
      <c r="R4" s="417">
        <v>1747</v>
      </c>
      <c r="S4" s="417">
        <v>1771</v>
      </c>
      <c r="T4" s="417">
        <v>1795</v>
      </c>
      <c r="U4" s="417">
        <v>1819</v>
      </c>
      <c r="V4" s="417">
        <v>1843</v>
      </c>
      <c r="W4" s="417">
        <v>1868</v>
      </c>
      <c r="X4" s="417">
        <v>1892</v>
      </c>
      <c r="Y4" s="417">
        <v>1915</v>
      </c>
      <c r="Z4" s="417">
        <v>1939</v>
      </c>
      <c r="AA4" s="417">
        <v>1963</v>
      </c>
      <c r="AB4" s="417">
        <v>1986</v>
      </c>
      <c r="AC4" s="417">
        <v>2009</v>
      </c>
      <c r="AD4" s="417">
        <v>2032</v>
      </c>
      <c r="AE4" s="417">
        <v>2055</v>
      </c>
      <c r="AF4" s="417">
        <v>2077</v>
      </c>
      <c r="AG4" s="417">
        <v>2099</v>
      </c>
      <c r="AH4" s="417">
        <v>2121</v>
      </c>
      <c r="AI4" s="417">
        <v>2143</v>
      </c>
      <c r="AJ4" s="417">
        <v>2165</v>
      </c>
      <c r="AK4" s="417">
        <v>2186</v>
      </c>
      <c r="AL4" s="417">
        <v>2208</v>
      </c>
      <c r="AM4" s="417">
        <v>2229</v>
      </c>
      <c r="AN4" s="417">
        <v>2250</v>
      </c>
      <c r="AO4" s="417">
        <v>2270</v>
      </c>
      <c r="AP4" s="417">
        <v>2290</v>
      </c>
      <c r="AQ4" s="417">
        <v>2310</v>
      </c>
      <c r="AR4" s="417">
        <v>2330</v>
      </c>
      <c r="AS4" s="417">
        <v>2348</v>
      </c>
      <c r="AT4" s="417">
        <v>2366</v>
      </c>
      <c r="AU4" s="417">
        <v>2384</v>
      </c>
      <c r="AV4" s="417">
        <v>2401</v>
      </c>
      <c r="AW4" s="417">
        <v>2418</v>
      </c>
      <c r="AX4" s="417">
        <v>2433</v>
      </c>
      <c r="AY4" s="417">
        <v>2447</v>
      </c>
      <c r="AZ4" s="417">
        <v>2461</v>
      </c>
      <c r="BA4" s="417">
        <v>2474</v>
      </c>
      <c r="BB4" s="417">
        <v>2485</v>
      </c>
      <c r="BC4" s="417">
        <v>2494</v>
      </c>
      <c r="BD4" s="417">
        <v>2501</v>
      </c>
      <c r="BE4" s="417">
        <v>2507</v>
      </c>
      <c r="BF4" s="417">
        <v>2512</v>
      </c>
      <c r="BG4" s="417">
        <v>2515</v>
      </c>
      <c r="BH4" s="417">
        <v>2518</v>
      </c>
      <c r="BI4" s="417">
        <v>2519</v>
      </c>
      <c r="BJ4" s="417">
        <v>2519</v>
      </c>
      <c r="BK4" s="417">
        <v>2517</v>
      </c>
      <c r="BL4" s="417">
        <v>2514</v>
      </c>
      <c r="BM4" s="417">
        <v>2509</v>
      </c>
      <c r="BN4" s="417">
        <v>2502</v>
      </c>
      <c r="BO4" s="417">
        <v>2495</v>
      </c>
      <c r="BP4" s="417">
        <v>2486</v>
      </c>
      <c r="BQ4" s="417">
        <v>2476</v>
      </c>
      <c r="BR4" s="417">
        <v>2464</v>
      </c>
      <c r="BS4" s="417">
        <v>2451</v>
      </c>
      <c r="BT4" s="417">
        <v>2436</v>
      </c>
      <c r="BU4" s="417">
        <v>2420</v>
      </c>
      <c r="BV4" s="417">
        <v>2404</v>
      </c>
      <c r="BW4" s="417">
        <v>2385</v>
      </c>
      <c r="BX4" s="417">
        <v>2366</v>
      </c>
      <c r="BY4" s="417">
        <v>2345</v>
      </c>
      <c r="BZ4" s="417">
        <v>2323</v>
      </c>
      <c r="CA4" s="417">
        <v>2300</v>
      </c>
      <c r="CB4" s="417">
        <v>2276</v>
      </c>
      <c r="CC4" s="417">
        <v>2252</v>
      </c>
      <c r="CD4" s="417">
        <v>2227</v>
      </c>
      <c r="CE4" s="417">
        <v>2200</v>
      </c>
      <c r="CF4" s="417">
        <v>2173</v>
      </c>
      <c r="CG4" s="417">
        <v>2146</v>
      </c>
      <c r="CH4" s="417">
        <v>2118</v>
      </c>
      <c r="CI4" s="417">
        <v>2090</v>
      </c>
      <c r="CJ4" s="417">
        <v>2062</v>
      </c>
      <c r="CK4" s="417">
        <v>2035</v>
      </c>
      <c r="CL4" s="417">
        <v>2010</v>
      </c>
      <c r="CM4" s="417">
        <v>1987</v>
      </c>
      <c r="CN4" s="417">
        <v>1967</v>
      </c>
      <c r="CO4" s="417">
        <v>1959</v>
      </c>
      <c r="CP4" s="417">
        <v>0</v>
      </c>
      <c r="CQ4" s="417">
        <v>0</v>
      </c>
      <c r="CR4" s="417">
        <v>0</v>
      </c>
      <c r="CS4" s="417">
        <v>0</v>
      </c>
      <c r="CT4" s="417"/>
      <c r="CU4" s="417"/>
      <c r="CV4" s="417"/>
      <c r="CW4" s="417"/>
      <c r="CX4" s="417"/>
      <c r="CY4" s="417"/>
      <c r="CZ4" s="417"/>
      <c r="DA4" s="417"/>
      <c r="DB4" s="417"/>
      <c r="DC4" s="417"/>
      <c r="DD4" s="417"/>
      <c r="DE4" s="417"/>
      <c r="DF4" s="417"/>
      <c r="DG4" s="417"/>
      <c r="DH4" s="417"/>
      <c r="DI4" s="417"/>
      <c r="DJ4" s="417"/>
      <c r="DK4" s="417"/>
    </row>
    <row r="5" spans="1:115" ht="16.149999999999999" hidden="1">
      <c r="A5" s="421" t="s">
        <v>7</v>
      </c>
      <c r="B5" s="421">
        <v>1</v>
      </c>
      <c r="C5" s="416" t="s">
        <v>26</v>
      </c>
      <c r="D5" s="417">
        <v>1346</v>
      </c>
      <c r="E5" s="417">
        <v>1369</v>
      </c>
      <c r="F5" s="417">
        <v>1392</v>
      </c>
      <c r="G5" s="417">
        <v>1524</v>
      </c>
      <c r="H5" s="417">
        <v>1549</v>
      </c>
      <c r="I5" s="417">
        <v>1573</v>
      </c>
      <c r="J5" s="417">
        <v>1596</v>
      </c>
      <c r="K5" s="417">
        <v>1636</v>
      </c>
      <c r="L5" s="417">
        <v>1660</v>
      </c>
      <c r="M5" s="417">
        <v>1685</v>
      </c>
      <c r="N5" s="417">
        <v>1709</v>
      </c>
      <c r="O5" s="417">
        <v>1733</v>
      </c>
      <c r="P5" s="417">
        <v>1758</v>
      </c>
      <c r="Q5" s="417">
        <v>1782</v>
      </c>
      <c r="R5" s="417">
        <v>1807</v>
      </c>
      <c r="S5" s="417">
        <v>1832</v>
      </c>
      <c r="T5" s="417">
        <v>1856</v>
      </c>
      <c r="U5" s="417">
        <v>1881</v>
      </c>
      <c r="V5" s="417">
        <v>1906</v>
      </c>
      <c r="W5" s="417">
        <v>1930</v>
      </c>
      <c r="X5" s="417">
        <v>1954</v>
      </c>
      <c r="Y5" s="417">
        <v>1979</v>
      </c>
      <c r="Z5" s="417">
        <v>2003</v>
      </c>
      <c r="AA5" s="417">
        <v>2027</v>
      </c>
      <c r="AB5" s="417">
        <v>2051</v>
      </c>
      <c r="AC5" s="417">
        <v>2074</v>
      </c>
      <c r="AD5" s="417">
        <v>2097</v>
      </c>
      <c r="AE5" s="417">
        <v>2119</v>
      </c>
      <c r="AF5" s="417">
        <v>2142</v>
      </c>
      <c r="AG5" s="417">
        <v>2164</v>
      </c>
      <c r="AH5" s="417">
        <v>2187</v>
      </c>
      <c r="AI5" s="417">
        <v>2209</v>
      </c>
      <c r="AJ5" s="417">
        <v>2231</v>
      </c>
      <c r="AK5" s="417">
        <v>2253</v>
      </c>
      <c r="AL5" s="417">
        <v>2275</v>
      </c>
      <c r="AM5" s="417">
        <v>2296</v>
      </c>
      <c r="AN5" s="417">
        <v>2316</v>
      </c>
      <c r="AO5" s="417">
        <v>2337</v>
      </c>
      <c r="AP5" s="417">
        <v>2357</v>
      </c>
      <c r="AQ5" s="417">
        <v>2377</v>
      </c>
      <c r="AR5" s="417">
        <v>2396</v>
      </c>
      <c r="AS5" s="417">
        <v>2414</v>
      </c>
      <c r="AT5" s="417">
        <v>2432</v>
      </c>
      <c r="AU5" s="417">
        <v>2450</v>
      </c>
      <c r="AV5" s="417">
        <v>2467</v>
      </c>
      <c r="AW5" s="417">
        <v>2483</v>
      </c>
      <c r="AX5" s="417">
        <v>2497</v>
      </c>
      <c r="AY5" s="417">
        <v>2511</v>
      </c>
      <c r="AZ5" s="417">
        <v>2524</v>
      </c>
      <c r="BA5" s="417">
        <v>2536</v>
      </c>
      <c r="BB5" s="417">
        <v>2544</v>
      </c>
      <c r="BC5" s="417">
        <v>2552</v>
      </c>
      <c r="BD5" s="417">
        <v>2558</v>
      </c>
      <c r="BE5" s="417">
        <v>2563</v>
      </c>
      <c r="BF5" s="417">
        <v>2567</v>
      </c>
      <c r="BG5" s="417">
        <v>2569</v>
      </c>
      <c r="BH5" s="417">
        <v>2570</v>
      </c>
      <c r="BI5" s="417">
        <v>2570</v>
      </c>
      <c r="BJ5" s="417">
        <v>2568</v>
      </c>
      <c r="BK5" s="417">
        <v>2565</v>
      </c>
      <c r="BL5" s="417">
        <v>2560</v>
      </c>
      <c r="BM5" s="417">
        <v>2554</v>
      </c>
      <c r="BN5" s="417">
        <v>2546</v>
      </c>
      <c r="BO5" s="417">
        <v>2537</v>
      </c>
      <c r="BP5" s="417">
        <v>2526</v>
      </c>
      <c r="BQ5" s="417">
        <v>2514</v>
      </c>
      <c r="BR5" s="417">
        <v>2501</v>
      </c>
      <c r="BS5" s="417">
        <v>2486</v>
      </c>
      <c r="BT5" s="417">
        <v>2470</v>
      </c>
      <c r="BU5" s="417">
        <v>2453</v>
      </c>
      <c r="BV5" s="417">
        <v>2434</v>
      </c>
      <c r="BW5" s="417">
        <v>2414</v>
      </c>
      <c r="BX5" s="417">
        <v>2393</v>
      </c>
      <c r="BY5" s="417">
        <v>2371</v>
      </c>
      <c r="BZ5" s="417">
        <v>2347</v>
      </c>
      <c r="CA5" s="417">
        <v>2323</v>
      </c>
      <c r="CB5" s="417">
        <v>2298</v>
      </c>
      <c r="CC5" s="417">
        <v>2272</v>
      </c>
      <c r="CD5" s="417">
        <v>2246</v>
      </c>
      <c r="CE5" s="417">
        <v>2218</v>
      </c>
      <c r="CF5" s="417">
        <v>2190</v>
      </c>
      <c r="CG5" s="417">
        <v>2161</v>
      </c>
      <c r="CH5" s="417">
        <v>2132</v>
      </c>
      <c r="CI5" s="417">
        <v>2104</v>
      </c>
      <c r="CJ5" s="417">
        <v>2076</v>
      </c>
      <c r="CK5" s="417">
        <v>2051</v>
      </c>
      <c r="CL5" s="417">
        <v>2027</v>
      </c>
      <c r="CM5" s="417">
        <v>2007</v>
      </c>
      <c r="CN5" s="417">
        <v>1999</v>
      </c>
      <c r="CO5" s="417">
        <v>0</v>
      </c>
      <c r="CP5" s="417">
        <v>0</v>
      </c>
      <c r="CQ5" s="417">
        <v>0</v>
      </c>
      <c r="CR5" s="417">
        <v>0</v>
      </c>
      <c r="CS5" s="417">
        <v>0</v>
      </c>
      <c r="CT5" s="417"/>
      <c r="CU5" s="417"/>
      <c r="CV5" s="417"/>
      <c r="CW5" s="417"/>
      <c r="CX5" s="417"/>
      <c r="CY5" s="417"/>
      <c r="CZ5" s="417"/>
      <c r="DA5" s="417"/>
      <c r="DB5" s="417"/>
      <c r="DC5" s="417"/>
      <c r="DD5" s="417"/>
      <c r="DE5" s="417"/>
      <c r="DF5" s="417"/>
      <c r="DG5" s="417"/>
      <c r="DH5" s="417"/>
      <c r="DI5" s="417"/>
      <c r="DJ5" s="417"/>
      <c r="DK5" s="417"/>
    </row>
    <row r="6" spans="1:115" ht="16.149999999999999" hidden="1">
      <c r="A6" s="421" t="s">
        <v>7</v>
      </c>
      <c r="B6" s="421">
        <v>1</v>
      </c>
      <c r="C6" s="416" t="s">
        <v>27</v>
      </c>
      <c r="D6" s="417">
        <v>1394</v>
      </c>
      <c r="E6" s="417">
        <v>1418</v>
      </c>
      <c r="F6" s="417">
        <v>1442</v>
      </c>
      <c r="G6" s="417">
        <v>1577</v>
      </c>
      <c r="H6" s="417">
        <v>1604</v>
      </c>
      <c r="I6" s="417">
        <v>1629</v>
      </c>
      <c r="J6" s="417">
        <v>1652</v>
      </c>
      <c r="K6" s="417">
        <v>1694</v>
      </c>
      <c r="L6" s="417">
        <v>1719</v>
      </c>
      <c r="M6" s="417">
        <v>1744</v>
      </c>
      <c r="N6" s="417">
        <v>1769</v>
      </c>
      <c r="O6" s="417">
        <v>1794</v>
      </c>
      <c r="P6" s="417">
        <v>1819</v>
      </c>
      <c r="Q6" s="417">
        <v>1844</v>
      </c>
      <c r="R6" s="417">
        <v>1869</v>
      </c>
      <c r="S6" s="417">
        <v>1894</v>
      </c>
      <c r="T6" s="417">
        <v>1919</v>
      </c>
      <c r="U6" s="417">
        <v>1945</v>
      </c>
      <c r="V6" s="417">
        <v>1970</v>
      </c>
      <c r="W6" s="417">
        <v>1994</v>
      </c>
      <c r="X6" s="417">
        <v>2019</v>
      </c>
      <c r="Y6" s="417">
        <v>2044</v>
      </c>
      <c r="Z6" s="417">
        <v>2068</v>
      </c>
      <c r="AA6" s="417">
        <v>2092</v>
      </c>
      <c r="AB6" s="417">
        <v>2116</v>
      </c>
      <c r="AC6" s="417">
        <v>2139</v>
      </c>
      <c r="AD6" s="417">
        <v>2163</v>
      </c>
      <c r="AE6" s="417">
        <v>2186</v>
      </c>
      <c r="AF6" s="417">
        <v>2209</v>
      </c>
      <c r="AG6" s="417">
        <v>2231</v>
      </c>
      <c r="AH6" s="417">
        <v>2254</v>
      </c>
      <c r="AI6" s="417">
        <v>2277</v>
      </c>
      <c r="AJ6" s="417">
        <v>2299</v>
      </c>
      <c r="AK6" s="417">
        <v>2321</v>
      </c>
      <c r="AL6" s="417">
        <v>2342</v>
      </c>
      <c r="AM6" s="417">
        <v>2364</v>
      </c>
      <c r="AN6" s="417">
        <v>2385</v>
      </c>
      <c r="AO6" s="417">
        <v>2405</v>
      </c>
      <c r="AP6" s="417">
        <v>2426</v>
      </c>
      <c r="AQ6" s="417">
        <v>2445</v>
      </c>
      <c r="AR6" s="417">
        <v>2464</v>
      </c>
      <c r="AS6" s="417">
        <v>2482</v>
      </c>
      <c r="AT6" s="417">
        <v>2500</v>
      </c>
      <c r="AU6" s="417">
        <v>2517</v>
      </c>
      <c r="AV6" s="417">
        <v>2533</v>
      </c>
      <c r="AW6" s="417">
        <v>2548</v>
      </c>
      <c r="AX6" s="417">
        <v>2562</v>
      </c>
      <c r="AY6" s="417">
        <v>2576</v>
      </c>
      <c r="AZ6" s="417">
        <v>2587</v>
      </c>
      <c r="BA6" s="417">
        <v>2596</v>
      </c>
      <c r="BB6" s="417">
        <v>2604</v>
      </c>
      <c r="BC6" s="417">
        <v>2610</v>
      </c>
      <c r="BD6" s="417">
        <v>2615</v>
      </c>
      <c r="BE6" s="417">
        <v>2619</v>
      </c>
      <c r="BF6" s="417">
        <v>2622</v>
      </c>
      <c r="BG6" s="417">
        <v>2623</v>
      </c>
      <c r="BH6" s="417">
        <v>2622</v>
      </c>
      <c r="BI6" s="417">
        <v>2621</v>
      </c>
      <c r="BJ6" s="417">
        <v>2617</v>
      </c>
      <c r="BK6" s="417">
        <v>2612</v>
      </c>
      <c r="BL6" s="417">
        <v>2606</v>
      </c>
      <c r="BM6" s="417">
        <v>2598</v>
      </c>
      <c r="BN6" s="417">
        <v>2588</v>
      </c>
      <c r="BO6" s="417">
        <v>2578</v>
      </c>
      <c r="BP6" s="417">
        <v>2565</v>
      </c>
      <c r="BQ6" s="417">
        <v>2552</v>
      </c>
      <c r="BR6" s="417">
        <v>2537</v>
      </c>
      <c r="BS6" s="417">
        <v>2520</v>
      </c>
      <c r="BT6" s="417">
        <v>2503</v>
      </c>
      <c r="BU6" s="417">
        <v>2484</v>
      </c>
      <c r="BV6" s="417">
        <v>2464</v>
      </c>
      <c r="BW6" s="417">
        <v>2442</v>
      </c>
      <c r="BX6" s="417">
        <v>2419</v>
      </c>
      <c r="BY6" s="417">
        <v>2396</v>
      </c>
      <c r="BZ6" s="417">
        <v>2371</v>
      </c>
      <c r="CA6" s="417">
        <v>2345</v>
      </c>
      <c r="CB6" s="417">
        <v>2319</v>
      </c>
      <c r="CC6" s="417">
        <v>2292</v>
      </c>
      <c r="CD6" s="417">
        <v>2264</v>
      </c>
      <c r="CE6" s="417">
        <v>2235</v>
      </c>
      <c r="CF6" s="417">
        <v>2206</v>
      </c>
      <c r="CG6" s="417">
        <v>2176</v>
      </c>
      <c r="CH6" s="417">
        <v>2147</v>
      </c>
      <c r="CI6" s="417">
        <v>2119</v>
      </c>
      <c r="CJ6" s="417">
        <v>2093</v>
      </c>
      <c r="CK6" s="417">
        <v>2068</v>
      </c>
      <c r="CL6" s="417">
        <v>2048</v>
      </c>
      <c r="CM6" s="417">
        <v>2039</v>
      </c>
      <c r="CN6" s="417">
        <v>0</v>
      </c>
      <c r="CO6" s="417">
        <v>0</v>
      </c>
      <c r="CP6" s="417">
        <v>0</v>
      </c>
      <c r="CQ6" s="417">
        <v>0</v>
      </c>
      <c r="CR6" s="417">
        <v>0</v>
      </c>
      <c r="CS6" s="417">
        <v>0</v>
      </c>
      <c r="CT6" s="417"/>
      <c r="CU6" s="417"/>
      <c r="CV6" s="417"/>
      <c r="CW6" s="417"/>
      <c r="CX6" s="417"/>
      <c r="CY6" s="417"/>
      <c r="CZ6" s="417"/>
      <c r="DA6" s="417"/>
      <c r="DB6" s="417"/>
      <c r="DC6" s="417"/>
      <c r="DD6" s="417"/>
      <c r="DE6" s="417"/>
      <c r="DF6" s="417"/>
      <c r="DG6" s="417"/>
      <c r="DH6" s="417"/>
      <c r="DI6" s="417"/>
      <c r="DJ6" s="417"/>
      <c r="DK6" s="417"/>
    </row>
    <row r="7" spans="1:115" ht="16.149999999999999" hidden="1">
      <c r="A7" s="421" t="s">
        <v>7</v>
      </c>
      <c r="B7" s="421">
        <v>1</v>
      </c>
      <c r="C7" s="416" t="s">
        <v>28</v>
      </c>
      <c r="D7" s="417">
        <v>1443</v>
      </c>
      <c r="E7" s="417">
        <v>1467</v>
      </c>
      <c r="F7" s="417">
        <v>1492</v>
      </c>
      <c r="G7" s="417">
        <v>1634</v>
      </c>
      <c r="H7" s="417">
        <v>1661</v>
      </c>
      <c r="I7" s="417">
        <v>1686</v>
      </c>
      <c r="J7" s="417">
        <v>1711</v>
      </c>
      <c r="K7" s="417">
        <v>1754</v>
      </c>
      <c r="L7" s="417">
        <v>1779</v>
      </c>
      <c r="M7" s="417">
        <v>1805</v>
      </c>
      <c r="N7" s="417">
        <v>1830</v>
      </c>
      <c r="O7" s="417">
        <v>1856</v>
      </c>
      <c r="P7" s="417">
        <v>1882</v>
      </c>
      <c r="Q7" s="417">
        <v>1907</v>
      </c>
      <c r="R7" s="417">
        <v>1933</v>
      </c>
      <c r="S7" s="417">
        <v>1959</v>
      </c>
      <c r="T7" s="417">
        <v>1984</v>
      </c>
      <c r="U7" s="417">
        <v>2010</v>
      </c>
      <c r="V7" s="417">
        <v>2035</v>
      </c>
      <c r="W7" s="417">
        <v>2060</v>
      </c>
      <c r="X7" s="417">
        <v>2085</v>
      </c>
      <c r="Y7" s="417">
        <v>2110</v>
      </c>
      <c r="Z7" s="417">
        <v>2135</v>
      </c>
      <c r="AA7" s="417">
        <v>2159</v>
      </c>
      <c r="AB7" s="417">
        <v>2183</v>
      </c>
      <c r="AC7" s="417">
        <v>2207</v>
      </c>
      <c r="AD7" s="417">
        <v>2230</v>
      </c>
      <c r="AE7" s="417">
        <v>2254</v>
      </c>
      <c r="AF7" s="417">
        <v>2277</v>
      </c>
      <c r="AG7" s="417">
        <v>2300</v>
      </c>
      <c r="AH7" s="417">
        <v>2323</v>
      </c>
      <c r="AI7" s="417">
        <v>2346</v>
      </c>
      <c r="AJ7" s="417">
        <v>2369</v>
      </c>
      <c r="AK7" s="417">
        <v>2390</v>
      </c>
      <c r="AL7" s="417">
        <v>2412</v>
      </c>
      <c r="AM7" s="417">
        <v>2433</v>
      </c>
      <c r="AN7" s="417">
        <v>2454</v>
      </c>
      <c r="AO7" s="417">
        <v>2475</v>
      </c>
      <c r="AP7" s="417">
        <v>2495</v>
      </c>
      <c r="AQ7" s="417">
        <v>2514</v>
      </c>
      <c r="AR7" s="417">
        <v>2533</v>
      </c>
      <c r="AS7" s="417">
        <v>2551</v>
      </c>
      <c r="AT7" s="417">
        <v>2569</v>
      </c>
      <c r="AU7" s="417">
        <v>2585</v>
      </c>
      <c r="AV7" s="417">
        <v>2600</v>
      </c>
      <c r="AW7" s="417">
        <v>2615</v>
      </c>
      <c r="AX7" s="417">
        <v>2628</v>
      </c>
      <c r="AY7" s="417">
        <v>2640</v>
      </c>
      <c r="AZ7" s="417">
        <v>2649</v>
      </c>
      <c r="BA7" s="417">
        <v>2657</v>
      </c>
      <c r="BB7" s="417">
        <v>2664</v>
      </c>
      <c r="BC7" s="417">
        <v>2669</v>
      </c>
      <c r="BD7" s="417">
        <v>2672</v>
      </c>
      <c r="BE7" s="417">
        <v>2675</v>
      </c>
      <c r="BF7" s="417">
        <v>2676</v>
      </c>
      <c r="BG7" s="417">
        <v>2676</v>
      </c>
      <c r="BH7" s="417">
        <v>2674</v>
      </c>
      <c r="BI7" s="417">
        <v>2670</v>
      </c>
      <c r="BJ7" s="417">
        <v>2665</v>
      </c>
      <c r="BK7" s="417">
        <v>2659</v>
      </c>
      <c r="BL7" s="417">
        <v>2651</v>
      </c>
      <c r="BM7" s="417">
        <v>2641</v>
      </c>
      <c r="BN7" s="417">
        <v>2630</v>
      </c>
      <c r="BO7" s="417">
        <v>2618</v>
      </c>
      <c r="BP7" s="417">
        <v>2604</v>
      </c>
      <c r="BQ7" s="417">
        <v>2588</v>
      </c>
      <c r="BR7" s="417">
        <v>2572</v>
      </c>
      <c r="BS7" s="417">
        <v>2554</v>
      </c>
      <c r="BT7" s="417">
        <v>2535</v>
      </c>
      <c r="BU7" s="417">
        <v>2514</v>
      </c>
      <c r="BV7" s="417">
        <v>2492</v>
      </c>
      <c r="BW7" s="417">
        <v>2469</v>
      </c>
      <c r="BX7" s="417">
        <v>2445</v>
      </c>
      <c r="BY7" s="417">
        <v>2420</v>
      </c>
      <c r="BZ7" s="417">
        <v>2394</v>
      </c>
      <c r="CA7" s="417">
        <v>2367</v>
      </c>
      <c r="CB7" s="417">
        <v>2339</v>
      </c>
      <c r="CC7" s="417">
        <v>2310</v>
      </c>
      <c r="CD7" s="417">
        <v>2281</v>
      </c>
      <c r="CE7" s="417">
        <v>2251</v>
      </c>
      <c r="CF7" s="417">
        <v>2221</v>
      </c>
      <c r="CG7" s="417">
        <v>2191</v>
      </c>
      <c r="CH7" s="417">
        <v>2162</v>
      </c>
      <c r="CI7" s="417">
        <v>2136</v>
      </c>
      <c r="CJ7" s="417">
        <v>2110</v>
      </c>
      <c r="CK7" s="417">
        <v>2089</v>
      </c>
      <c r="CL7" s="417">
        <v>2081</v>
      </c>
      <c r="CM7" s="417">
        <v>0</v>
      </c>
      <c r="CN7" s="417">
        <v>0</v>
      </c>
      <c r="CO7" s="417">
        <v>0</v>
      </c>
      <c r="CP7" s="417">
        <v>0</v>
      </c>
      <c r="CQ7" s="417">
        <v>0</v>
      </c>
      <c r="CR7" s="417">
        <v>0</v>
      </c>
      <c r="CS7" s="417">
        <v>0</v>
      </c>
      <c r="CT7" s="417"/>
      <c r="CU7" s="417"/>
      <c r="CV7" s="417"/>
      <c r="CW7" s="417"/>
      <c r="CX7" s="417"/>
      <c r="CY7" s="417"/>
      <c r="CZ7" s="417"/>
      <c r="DA7" s="417"/>
      <c r="DB7" s="417"/>
      <c r="DC7" s="417"/>
      <c r="DD7" s="417"/>
      <c r="DE7" s="417"/>
      <c r="DF7" s="417"/>
      <c r="DG7" s="417"/>
      <c r="DH7" s="417"/>
      <c r="DI7" s="417"/>
      <c r="DJ7" s="417"/>
      <c r="DK7" s="417"/>
    </row>
    <row r="8" spans="1:115" ht="16.149999999999999" hidden="1">
      <c r="A8" s="421" t="s">
        <v>7</v>
      </c>
      <c r="B8" s="421">
        <v>1</v>
      </c>
      <c r="C8" s="416" t="s">
        <v>29</v>
      </c>
      <c r="D8" s="417">
        <v>1494</v>
      </c>
      <c r="E8" s="417">
        <v>1520</v>
      </c>
      <c r="F8" s="417">
        <v>1546</v>
      </c>
      <c r="G8" s="417">
        <v>1691</v>
      </c>
      <c r="H8" s="417">
        <v>1720</v>
      </c>
      <c r="I8" s="417">
        <v>1745</v>
      </c>
      <c r="J8" s="417">
        <v>1771</v>
      </c>
      <c r="K8" s="417">
        <v>1815</v>
      </c>
      <c r="L8" s="417">
        <v>1841</v>
      </c>
      <c r="M8" s="417">
        <v>1868</v>
      </c>
      <c r="N8" s="417">
        <v>1894</v>
      </c>
      <c r="O8" s="417">
        <v>1920</v>
      </c>
      <c r="P8" s="417">
        <v>1946</v>
      </c>
      <c r="Q8" s="417">
        <v>1972</v>
      </c>
      <c r="R8" s="417">
        <v>1999</v>
      </c>
      <c r="S8" s="417">
        <v>2025</v>
      </c>
      <c r="T8" s="417">
        <v>2051</v>
      </c>
      <c r="U8" s="417">
        <v>2077</v>
      </c>
      <c r="V8" s="417">
        <v>2102</v>
      </c>
      <c r="W8" s="417">
        <v>2128</v>
      </c>
      <c r="X8" s="417">
        <v>2153</v>
      </c>
      <c r="Y8" s="417">
        <v>2179</v>
      </c>
      <c r="Z8" s="417">
        <v>2203</v>
      </c>
      <c r="AA8" s="417">
        <v>2228</v>
      </c>
      <c r="AB8" s="417">
        <v>2252</v>
      </c>
      <c r="AC8" s="417">
        <v>2276</v>
      </c>
      <c r="AD8" s="417">
        <v>2300</v>
      </c>
      <c r="AE8" s="417">
        <v>2323</v>
      </c>
      <c r="AF8" s="417">
        <v>2347</v>
      </c>
      <c r="AG8" s="417">
        <v>2371</v>
      </c>
      <c r="AH8" s="417">
        <v>2394</v>
      </c>
      <c r="AI8" s="417">
        <v>2417</v>
      </c>
      <c r="AJ8" s="417">
        <v>2439</v>
      </c>
      <c r="AK8" s="417">
        <v>2461</v>
      </c>
      <c r="AL8" s="417">
        <v>2483</v>
      </c>
      <c r="AM8" s="417">
        <v>2504</v>
      </c>
      <c r="AN8" s="417">
        <v>2526</v>
      </c>
      <c r="AO8" s="417">
        <v>2546</v>
      </c>
      <c r="AP8" s="417">
        <v>2565</v>
      </c>
      <c r="AQ8" s="417">
        <v>2584</v>
      </c>
      <c r="AR8" s="417">
        <v>2603</v>
      </c>
      <c r="AS8" s="417">
        <v>2621</v>
      </c>
      <c r="AT8" s="417">
        <v>2638</v>
      </c>
      <c r="AU8" s="417">
        <v>2653</v>
      </c>
      <c r="AV8" s="417">
        <v>2668</v>
      </c>
      <c r="AW8" s="417">
        <v>2682</v>
      </c>
      <c r="AX8" s="417">
        <v>2694</v>
      </c>
      <c r="AY8" s="417">
        <v>2703</v>
      </c>
      <c r="AZ8" s="417">
        <v>2711</v>
      </c>
      <c r="BA8" s="417">
        <v>2718</v>
      </c>
      <c r="BB8" s="417">
        <v>2723</v>
      </c>
      <c r="BC8" s="417">
        <v>2727</v>
      </c>
      <c r="BD8" s="417">
        <v>2730</v>
      </c>
      <c r="BE8" s="417">
        <v>2731</v>
      </c>
      <c r="BF8" s="417">
        <v>2731</v>
      </c>
      <c r="BG8" s="417">
        <v>2729</v>
      </c>
      <c r="BH8" s="417">
        <v>2725</v>
      </c>
      <c r="BI8" s="417">
        <v>2720</v>
      </c>
      <c r="BJ8" s="417">
        <v>2713</v>
      </c>
      <c r="BK8" s="417">
        <v>2705</v>
      </c>
      <c r="BL8" s="417">
        <v>2695</v>
      </c>
      <c r="BM8" s="417">
        <v>2684</v>
      </c>
      <c r="BN8" s="417">
        <v>2671</v>
      </c>
      <c r="BO8" s="417">
        <v>2657</v>
      </c>
      <c r="BP8" s="417">
        <v>2641</v>
      </c>
      <c r="BQ8" s="417">
        <v>2624</v>
      </c>
      <c r="BR8" s="417">
        <v>2606</v>
      </c>
      <c r="BS8" s="417">
        <v>2587</v>
      </c>
      <c r="BT8" s="417">
        <v>2565</v>
      </c>
      <c r="BU8" s="417">
        <v>2543</v>
      </c>
      <c r="BV8" s="417">
        <v>2519</v>
      </c>
      <c r="BW8" s="417">
        <v>2495</v>
      </c>
      <c r="BX8" s="417">
        <v>2469</v>
      </c>
      <c r="BY8" s="417">
        <v>2443</v>
      </c>
      <c r="BZ8" s="417">
        <v>2415</v>
      </c>
      <c r="CA8" s="417">
        <v>2387</v>
      </c>
      <c r="CB8" s="417">
        <v>2358</v>
      </c>
      <c r="CC8" s="417">
        <v>2328</v>
      </c>
      <c r="CD8" s="417">
        <v>2297</v>
      </c>
      <c r="CE8" s="417">
        <v>2267</v>
      </c>
      <c r="CF8" s="417">
        <v>2236</v>
      </c>
      <c r="CG8" s="417">
        <v>2207</v>
      </c>
      <c r="CH8" s="417">
        <v>2179</v>
      </c>
      <c r="CI8" s="417">
        <v>2154</v>
      </c>
      <c r="CJ8" s="417">
        <v>2132</v>
      </c>
      <c r="CK8" s="417">
        <v>2123</v>
      </c>
      <c r="CL8" s="417">
        <v>0</v>
      </c>
      <c r="CM8" s="417">
        <v>0</v>
      </c>
      <c r="CN8" s="417">
        <v>0</v>
      </c>
      <c r="CO8" s="417">
        <v>0</v>
      </c>
      <c r="CP8" s="417">
        <v>0</v>
      </c>
      <c r="CQ8" s="417">
        <v>0</v>
      </c>
      <c r="CR8" s="417">
        <v>0</v>
      </c>
      <c r="CS8" s="417">
        <v>0</v>
      </c>
      <c r="CT8" s="417"/>
      <c r="CU8" s="417"/>
      <c r="CV8" s="417"/>
      <c r="CW8" s="417"/>
      <c r="CX8" s="417"/>
      <c r="CY8" s="417"/>
      <c r="CZ8" s="417"/>
      <c r="DA8" s="417"/>
      <c r="DB8" s="417"/>
      <c r="DC8" s="417"/>
      <c r="DD8" s="417"/>
      <c r="DE8" s="417"/>
      <c r="DF8" s="417"/>
      <c r="DG8" s="417"/>
      <c r="DH8" s="417"/>
      <c r="DI8" s="417"/>
      <c r="DJ8" s="417"/>
      <c r="DK8" s="417"/>
    </row>
    <row r="9" spans="1:115" ht="16.149999999999999" hidden="1">
      <c r="A9" s="421" t="s">
        <v>7</v>
      </c>
      <c r="B9" s="421">
        <v>1</v>
      </c>
      <c r="C9" s="416" t="s">
        <v>30</v>
      </c>
      <c r="D9" s="417">
        <v>1547</v>
      </c>
      <c r="E9" s="417">
        <v>1573</v>
      </c>
      <c r="F9" s="417">
        <v>1600</v>
      </c>
      <c r="G9" s="417">
        <v>1750</v>
      </c>
      <c r="H9" s="417">
        <v>1780</v>
      </c>
      <c r="I9" s="417">
        <v>1807</v>
      </c>
      <c r="J9" s="417">
        <v>1833</v>
      </c>
      <c r="K9" s="417">
        <v>1879</v>
      </c>
      <c r="L9" s="417">
        <v>1906</v>
      </c>
      <c r="M9" s="417">
        <v>1932</v>
      </c>
      <c r="N9" s="417">
        <v>1959</v>
      </c>
      <c r="O9" s="417">
        <v>1986</v>
      </c>
      <c r="P9" s="417">
        <v>2013</v>
      </c>
      <c r="Q9" s="417">
        <v>2039</v>
      </c>
      <c r="R9" s="417">
        <v>2066</v>
      </c>
      <c r="S9" s="417">
        <v>2093</v>
      </c>
      <c r="T9" s="417">
        <v>2119</v>
      </c>
      <c r="U9" s="417">
        <v>2145</v>
      </c>
      <c r="V9" s="417">
        <v>2171</v>
      </c>
      <c r="W9" s="417">
        <v>2197</v>
      </c>
      <c r="X9" s="417">
        <v>2223</v>
      </c>
      <c r="Y9" s="417">
        <v>2248</v>
      </c>
      <c r="Z9" s="417">
        <v>2273</v>
      </c>
      <c r="AA9" s="417">
        <v>2298</v>
      </c>
      <c r="AB9" s="417">
        <v>2322</v>
      </c>
      <c r="AC9" s="417">
        <v>2347</v>
      </c>
      <c r="AD9" s="417">
        <v>2371</v>
      </c>
      <c r="AE9" s="417">
        <v>2395</v>
      </c>
      <c r="AF9" s="417">
        <v>2419</v>
      </c>
      <c r="AG9" s="417">
        <v>2443</v>
      </c>
      <c r="AH9" s="417">
        <v>2466</v>
      </c>
      <c r="AI9" s="417">
        <v>2489</v>
      </c>
      <c r="AJ9" s="417">
        <v>2511</v>
      </c>
      <c r="AK9" s="417">
        <v>2534</v>
      </c>
      <c r="AL9" s="417">
        <v>2556</v>
      </c>
      <c r="AM9" s="417">
        <v>2577</v>
      </c>
      <c r="AN9" s="417">
        <v>2598</v>
      </c>
      <c r="AO9" s="417">
        <v>2618</v>
      </c>
      <c r="AP9" s="417">
        <v>2637</v>
      </c>
      <c r="AQ9" s="417">
        <v>2656</v>
      </c>
      <c r="AR9" s="417">
        <v>2675</v>
      </c>
      <c r="AS9" s="417">
        <v>2692</v>
      </c>
      <c r="AT9" s="417">
        <v>2708</v>
      </c>
      <c r="AU9" s="417">
        <v>2723</v>
      </c>
      <c r="AV9" s="417">
        <v>2736</v>
      </c>
      <c r="AW9" s="417">
        <v>2749</v>
      </c>
      <c r="AX9" s="417">
        <v>2759</v>
      </c>
      <c r="AY9" s="417">
        <v>2767</v>
      </c>
      <c r="AZ9" s="417">
        <v>2773</v>
      </c>
      <c r="BA9" s="417">
        <v>2779</v>
      </c>
      <c r="BB9" s="417">
        <v>2783</v>
      </c>
      <c r="BC9" s="417">
        <v>2785</v>
      </c>
      <c r="BD9" s="417">
        <v>2787</v>
      </c>
      <c r="BE9" s="417">
        <v>2786</v>
      </c>
      <c r="BF9" s="417">
        <v>2784</v>
      </c>
      <c r="BG9" s="417">
        <v>2780</v>
      </c>
      <c r="BH9" s="417">
        <v>2775</v>
      </c>
      <c r="BI9" s="417">
        <v>2768</v>
      </c>
      <c r="BJ9" s="417">
        <v>2760</v>
      </c>
      <c r="BK9" s="417">
        <v>2750</v>
      </c>
      <c r="BL9" s="417">
        <v>2739</v>
      </c>
      <c r="BM9" s="417">
        <v>2726</v>
      </c>
      <c r="BN9" s="417">
        <v>2711</v>
      </c>
      <c r="BO9" s="417">
        <v>2695</v>
      </c>
      <c r="BP9" s="417">
        <v>2678</v>
      </c>
      <c r="BQ9" s="417">
        <v>2659</v>
      </c>
      <c r="BR9" s="417">
        <v>2639</v>
      </c>
      <c r="BS9" s="417">
        <v>2618</v>
      </c>
      <c r="BT9" s="417">
        <v>2595</v>
      </c>
      <c r="BU9" s="417">
        <v>2571</v>
      </c>
      <c r="BV9" s="417">
        <v>2546</v>
      </c>
      <c r="BW9" s="417">
        <v>2520</v>
      </c>
      <c r="BX9" s="417">
        <v>2493</v>
      </c>
      <c r="BY9" s="417">
        <v>2465</v>
      </c>
      <c r="BZ9" s="417">
        <v>2436</v>
      </c>
      <c r="CA9" s="417">
        <v>2406</v>
      </c>
      <c r="CB9" s="417">
        <v>2376</v>
      </c>
      <c r="CC9" s="417">
        <v>2345</v>
      </c>
      <c r="CD9" s="417">
        <v>2313</v>
      </c>
      <c r="CE9" s="417">
        <v>2282</v>
      </c>
      <c r="CF9" s="417">
        <v>2252</v>
      </c>
      <c r="CG9" s="417">
        <v>2224</v>
      </c>
      <c r="CH9" s="417">
        <v>2198</v>
      </c>
      <c r="CI9" s="417">
        <v>2176</v>
      </c>
      <c r="CJ9" s="417">
        <v>2167</v>
      </c>
      <c r="CK9" s="417">
        <v>0</v>
      </c>
      <c r="CL9" s="417">
        <v>0</v>
      </c>
      <c r="CM9" s="417">
        <v>0</v>
      </c>
      <c r="CN9" s="417">
        <v>0</v>
      </c>
      <c r="CO9" s="417">
        <v>0</v>
      </c>
      <c r="CP9" s="417">
        <v>0</v>
      </c>
      <c r="CQ9" s="417">
        <v>0</v>
      </c>
      <c r="CR9" s="417">
        <v>0</v>
      </c>
      <c r="CS9" s="417">
        <v>0</v>
      </c>
      <c r="CT9" s="417"/>
      <c r="CU9" s="417"/>
      <c r="CV9" s="417"/>
      <c r="CW9" s="417"/>
      <c r="CX9" s="417"/>
      <c r="CY9" s="417"/>
      <c r="CZ9" s="417"/>
      <c r="DA9" s="417"/>
      <c r="DB9" s="417"/>
      <c r="DC9" s="417"/>
      <c r="DD9" s="417"/>
      <c r="DE9" s="417"/>
      <c r="DF9" s="417"/>
      <c r="DG9" s="417"/>
      <c r="DH9" s="417"/>
      <c r="DI9" s="417"/>
      <c r="DJ9" s="417"/>
      <c r="DK9" s="417"/>
    </row>
    <row r="10" spans="1:115" ht="16.149999999999999" hidden="1">
      <c r="A10" s="421" t="s">
        <v>7</v>
      </c>
      <c r="B10" s="421">
        <v>1</v>
      </c>
      <c r="C10" s="416" t="s">
        <v>31</v>
      </c>
      <c r="D10" s="417">
        <v>1602</v>
      </c>
      <c r="E10" s="417">
        <v>1628</v>
      </c>
      <c r="F10" s="417">
        <v>1656</v>
      </c>
      <c r="G10" s="417">
        <v>1813</v>
      </c>
      <c r="H10" s="417">
        <v>1843</v>
      </c>
      <c r="I10" s="417">
        <v>1870</v>
      </c>
      <c r="J10" s="417">
        <v>1898</v>
      </c>
      <c r="K10" s="417">
        <v>1944</v>
      </c>
      <c r="L10" s="417">
        <v>1972</v>
      </c>
      <c r="M10" s="417">
        <v>1999</v>
      </c>
      <c r="N10" s="417">
        <v>2027</v>
      </c>
      <c r="O10" s="417">
        <v>2054</v>
      </c>
      <c r="P10" s="417">
        <v>2081</v>
      </c>
      <c r="Q10" s="417">
        <v>2108</v>
      </c>
      <c r="R10" s="417">
        <v>2135</v>
      </c>
      <c r="S10" s="417">
        <v>2162</v>
      </c>
      <c r="T10" s="417">
        <v>2189</v>
      </c>
      <c r="U10" s="417">
        <v>2216</v>
      </c>
      <c r="V10" s="417">
        <v>2242</v>
      </c>
      <c r="W10" s="417">
        <v>2269</v>
      </c>
      <c r="X10" s="417">
        <v>2294</v>
      </c>
      <c r="Y10" s="417">
        <v>2319</v>
      </c>
      <c r="Z10" s="417">
        <v>2345</v>
      </c>
      <c r="AA10" s="417">
        <v>2370</v>
      </c>
      <c r="AB10" s="417">
        <v>2395</v>
      </c>
      <c r="AC10" s="417">
        <v>2419</v>
      </c>
      <c r="AD10" s="417">
        <v>2444</v>
      </c>
      <c r="AE10" s="417">
        <v>2468</v>
      </c>
      <c r="AF10" s="417">
        <v>2493</v>
      </c>
      <c r="AG10" s="417">
        <v>2517</v>
      </c>
      <c r="AH10" s="417">
        <v>2540</v>
      </c>
      <c r="AI10" s="417">
        <v>2563</v>
      </c>
      <c r="AJ10" s="417">
        <v>2585</v>
      </c>
      <c r="AK10" s="417">
        <v>2608</v>
      </c>
      <c r="AL10" s="417">
        <v>2630</v>
      </c>
      <c r="AM10" s="417">
        <v>2651</v>
      </c>
      <c r="AN10" s="417">
        <v>2671</v>
      </c>
      <c r="AO10" s="417">
        <v>2691</v>
      </c>
      <c r="AP10" s="417">
        <v>2711</v>
      </c>
      <c r="AQ10" s="417">
        <v>2729</v>
      </c>
      <c r="AR10" s="417">
        <v>2747</v>
      </c>
      <c r="AS10" s="417">
        <v>2763</v>
      </c>
      <c r="AT10" s="417">
        <v>2778</v>
      </c>
      <c r="AU10" s="417">
        <v>2792</v>
      </c>
      <c r="AV10" s="417">
        <v>2805</v>
      </c>
      <c r="AW10" s="417">
        <v>2815</v>
      </c>
      <c r="AX10" s="417">
        <v>2823</v>
      </c>
      <c r="AY10" s="417">
        <v>2830</v>
      </c>
      <c r="AZ10" s="417">
        <v>2835</v>
      </c>
      <c r="BA10" s="417">
        <v>2839</v>
      </c>
      <c r="BB10" s="417">
        <v>2842</v>
      </c>
      <c r="BC10" s="417">
        <v>2843</v>
      </c>
      <c r="BD10" s="417">
        <v>2843</v>
      </c>
      <c r="BE10" s="417">
        <v>2841</v>
      </c>
      <c r="BF10" s="417">
        <v>2837</v>
      </c>
      <c r="BG10" s="417">
        <v>2832</v>
      </c>
      <c r="BH10" s="417">
        <v>2825</v>
      </c>
      <c r="BI10" s="417">
        <v>2816</v>
      </c>
      <c r="BJ10" s="417">
        <v>2806</v>
      </c>
      <c r="BK10" s="417">
        <v>2794</v>
      </c>
      <c r="BL10" s="417">
        <v>2781</v>
      </c>
      <c r="BM10" s="417">
        <v>2766</v>
      </c>
      <c r="BN10" s="417">
        <v>2750</v>
      </c>
      <c r="BO10" s="417">
        <v>2732</v>
      </c>
      <c r="BP10" s="417">
        <v>2713</v>
      </c>
      <c r="BQ10" s="417">
        <v>2693</v>
      </c>
      <c r="BR10" s="417">
        <v>2671</v>
      </c>
      <c r="BS10" s="417">
        <v>2648</v>
      </c>
      <c r="BT10" s="417">
        <v>2623</v>
      </c>
      <c r="BU10" s="417">
        <v>2598</v>
      </c>
      <c r="BV10" s="417">
        <v>2571</v>
      </c>
      <c r="BW10" s="417">
        <v>2544</v>
      </c>
      <c r="BX10" s="417">
        <v>2515</v>
      </c>
      <c r="BY10" s="417">
        <v>2486</v>
      </c>
      <c r="BZ10" s="417">
        <v>2456</v>
      </c>
      <c r="CA10" s="417">
        <v>2425</v>
      </c>
      <c r="CB10" s="417">
        <v>2393</v>
      </c>
      <c r="CC10" s="417">
        <v>2361</v>
      </c>
      <c r="CD10" s="417">
        <v>2329</v>
      </c>
      <c r="CE10" s="417">
        <v>2298</v>
      </c>
      <c r="CF10" s="417">
        <v>2270</v>
      </c>
      <c r="CG10" s="417">
        <v>2243</v>
      </c>
      <c r="CH10" s="417">
        <v>2220</v>
      </c>
      <c r="CI10" s="417">
        <v>2211</v>
      </c>
      <c r="CJ10" s="417">
        <v>0</v>
      </c>
      <c r="CK10" s="417">
        <v>0</v>
      </c>
      <c r="CL10" s="417">
        <v>0</v>
      </c>
      <c r="CM10" s="417">
        <v>0</v>
      </c>
      <c r="CN10" s="417">
        <v>0</v>
      </c>
      <c r="CO10" s="417">
        <v>0</v>
      </c>
      <c r="CP10" s="417">
        <v>0</v>
      </c>
      <c r="CQ10" s="417">
        <v>0</v>
      </c>
      <c r="CR10" s="417">
        <v>0</v>
      </c>
      <c r="CS10" s="417">
        <v>0</v>
      </c>
      <c r="CT10" s="417"/>
      <c r="CU10" s="417"/>
      <c r="CV10" s="417"/>
      <c r="CW10" s="417"/>
      <c r="CX10" s="417"/>
      <c r="CY10" s="417"/>
      <c r="CZ10" s="417"/>
      <c r="DA10" s="417"/>
      <c r="DB10" s="417"/>
      <c r="DC10" s="417"/>
      <c r="DD10" s="417"/>
      <c r="DE10" s="417"/>
      <c r="DF10" s="417"/>
      <c r="DG10" s="417"/>
      <c r="DH10" s="417"/>
      <c r="DI10" s="417"/>
      <c r="DJ10" s="417"/>
      <c r="DK10" s="417"/>
    </row>
    <row r="11" spans="1:115" ht="16.149999999999999" hidden="1">
      <c r="A11" s="421" t="s">
        <v>7</v>
      </c>
      <c r="B11" s="421">
        <v>1</v>
      </c>
      <c r="C11" s="416" t="s">
        <v>32</v>
      </c>
      <c r="D11" s="417">
        <v>1658</v>
      </c>
      <c r="E11" s="417">
        <v>1686</v>
      </c>
      <c r="F11" s="417">
        <v>1715</v>
      </c>
      <c r="G11" s="417">
        <v>1876</v>
      </c>
      <c r="H11" s="417">
        <v>1908</v>
      </c>
      <c r="I11" s="417">
        <v>1935</v>
      </c>
      <c r="J11" s="417">
        <v>1963</v>
      </c>
      <c r="K11" s="417">
        <v>2012</v>
      </c>
      <c r="L11" s="417">
        <v>2040</v>
      </c>
      <c r="M11" s="417">
        <v>2068</v>
      </c>
      <c r="N11" s="417">
        <v>2096</v>
      </c>
      <c r="O11" s="417">
        <v>2124</v>
      </c>
      <c r="P11" s="417">
        <v>2151</v>
      </c>
      <c r="Q11" s="417">
        <v>2179</v>
      </c>
      <c r="R11" s="417">
        <v>2206</v>
      </c>
      <c r="S11" s="417">
        <v>2234</v>
      </c>
      <c r="T11" s="417">
        <v>2261</v>
      </c>
      <c r="U11" s="417">
        <v>2288</v>
      </c>
      <c r="V11" s="417">
        <v>2315</v>
      </c>
      <c r="W11" s="417">
        <v>2341</v>
      </c>
      <c r="X11" s="417">
        <v>2367</v>
      </c>
      <c r="Y11" s="417">
        <v>2393</v>
      </c>
      <c r="Z11" s="417">
        <v>2418</v>
      </c>
      <c r="AA11" s="417">
        <v>2443</v>
      </c>
      <c r="AB11" s="417">
        <v>2469</v>
      </c>
      <c r="AC11" s="417">
        <v>2494</v>
      </c>
      <c r="AD11" s="417">
        <v>2519</v>
      </c>
      <c r="AE11" s="417">
        <v>2543</v>
      </c>
      <c r="AF11" s="417">
        <v>2568</v>
      </c>
      <c r="AG11" s="417">
        <v>2592</v>
      </c>
      <c r="AH11" s="417">
        <v>2615</v>
      </c>
      <c r="AI11" s="417">
        <v>2638</v>
      </c>
      <c r="AJ11" s="417">
        <v>2661</v>
      </c>
      <c r="AK11" s="417">
        <v>2684</v>
      </c>
      <c r="AL11" s="417">
        <v>2705</v>
      </c>
      <c r="AM11" s="417">
        <v>2726</v>
      </c>
      <c r="AN11" s="417">
        <v>2746</v>
      </c>
      <c r="AO11" s="417">
        <v>2766</v>
      </c>
      <c r="AP11" s="417">
        <v>2785</v>
      </c>
      <c r="AQ11" s="417">
        <v>2803</v>
      </c>
      <c r="AR11" s="417">
        <v>2819</v>
      </c>
      <c r="AS11" s="417">
        <v>2835</v>
      </c>
      <c r="AT11" s="417">
        <v>2849</v>
      </c>
      <c r="AU11" s="417">
        <v>2863</v>
      </c>
      <c r="AV11" s="417">
        <v>2872</v>
      </c>
      <c r="AW11" s="417">
        <v>2881</v>
      </c>
      <c r="AX11" s="417">
        <v>2888</v>
      </c>
      <c r="AY11" s="417">
        <v>2893</v>
      </c>
      <c r="AZ11" s="417">
        <v>2897</v>
      </c>
      <c r="BA11" s="417">
        <v>2900</v>
      </c>
      <c r="BB11" s="417">
        <v>2901</v>
      </c>
      <c r="BC11" s="417">
        <v>2901</v>
      </c>
      <c r="BD11" s="417">
        <v>2899</v>
      </c>
      <c r="BE11" s="417">
        <v>2895</v>
      </c>
      <c r="BF11" s="417">
        <v>2890</v>
      </c>
      <c r="BG11" s="417">
        <v>2882</v>
      </c>
      <c r="BH11" s="417">
        <v>2874</v>
      </c>
      <c r="BI11" s="417">
        <v>2863</v>
      </c>
      <c r="BJ11" s="417">
        <v>2851</v>
      </c>
      <c r="BK11" s="417">
        <v>2838</v>
      </c>
      <c r="BL11" s="417">
        <v>2823</v>
      </c>
      <c r="BM11" s="417">
        <v>2806</v>
      </c>
      <c r="BN11" s="417">
        <v>2788</v>
      </c>
      <c r="BO11" s="417">
        <v>2769</v>
      </c>
      <c r="BP11" s="417">
        <v>2748</v>
      </c>
      <c r="BQ11" s="417">
        <v>2725</v>
      </c>
      <c r="BR11" s="417">
        <v>2702</v>
      </c>
      <c r="BS11" s="417">
        <v>2677</v>
      </c>
      <c r="BT11" s="417">
        <v>2651</v>
      </c>
      <c r="BU11" s="417">
        <v>2624</v>
      </c>
      <c r="BV11" s="417">
        <v>2596</v>
      </c>
      <c r="BW11" s="417">
        <v>2567</v>
      </c>
      <c r="BX11" s="417">
        <v>2537</v>
      </c>
      <c r="BY11" s="417">
        <v>2506</v>
      </c>
      <c r="BZ11" s="417">
        <v>2474</v>
      </c>
      <c r="CA11" s="417">
        <v>2442</v>
      </c>
      <c r="CB11" s="417">
        <v>2409</v>
      </c>
      <c r="CC11" s="417">
        <v>2377</v>
      </c>
      <c r="CD11" s="417">
        <v>2346</v>
      </c>
      <c r="CE11" s="417">
        <v>2317</v>
      </c>
      <c r="CF11" s="417">
        <v>2289</v>
      </c>
      <c r="CG11" s="417">
        <v>2266</v>
      </c>
      <c r="CH11" s="417">
        <v>2257</v>
      </c>
      <c r="CI11" s="417">
        <v>0</v>
      </c>
      <c r="CJ11" s="417">
        <v>0</v>
      </c>
      <c r="CK11" s="417">
        <v>0</v>
      </c>
      <c r="CL11" s="417">
        <v>0</v>
      </c>
      <c r="CM11" s="417">
        <v>0</v>
      </c>
      <c r="CN11" s="417">
        <v>0</v>
      </c>
      <c r="CO11" s="417">
        <v>0</v>
      </c>
      <c r="CP11" s="417">
        <v>0</v>
      </c>
      <c r="CQ11" s="417">
        <v>0</v>
      </c>
      <c r="CR11" s="417">
        <v>0</v>
      </c>
      <c r="CS11" s="417">
        <v>0</v>
      </c>
      <c r="CT11" s="417"/>
      <c r="CU11" s="417"/>
      <c r="CV11" s="417"/>
      <c r="CW11" s="417"/>
      <c r="CX11" s="417"/>
      <c r="CY11" s="417"/>
      <c r="CZ11" s="417"/>
      <c r="DA11" s="417"/>
      <c r="DB11" s="417"/>
      <c r="DC11" s="417"/>
      <c r="DD11" s="417"/>
      <c r="DE11" s="417"/>
      <c r="DF11" s="417"/>
      <c r="DG11" s="417"/>
      <c r="DH11" s="417"/>
      <c r="DI11" s="417"/>
      <c r="DJ11" s="417"/>
      <c r="DK11" s="417"/>
    </row>
    <row r="12" spans="1:115" ht="16.149999999999999" hidden="1">
      <c r="A12" s="421" t="s">
        <v>7</v>
      </c>
      <c r="B12" s="421">
        <v>1</v>
      </c>
      <c r="C12" s="416" t="s">
        <v>33</v>
      </c>
      <c r="D12" s="417">
        <v>1716</v>
      </c>
      <c r="E12" s="417">
        <v>1745</v>
      </c>
      <c r="F12" s="417">
        <v>1775</v>
      </c>
      <c r="G12" s="417">
        <v>1941</v>
      </c>
      <c r="H12" s="417">
        <v>1974</v>
      </c>
      <c r="I12" s="417">
        <v>2003</v>
      </c>
      <c r="J12" s="417">
        <v>2031</v>
      </c>
      <c r="K12" s="417">
        <v>2081</v>
      </c>
      <c r="L12" s="417">
        <v>2110</v>
      </c>
      <c r="M12" s="417">
        <v>2139</v>
      </c>
      <c r="N12" s="417">
        <v>2167</v>
      </c>
      <c r="O12" s="417">
        <v>2195</v>
      </c>
      <c r="P12" s="417">
        <v>2223</v>
      </c>
      <c r="Q12" s="417">
        <v>2252</v>
      </c>
      <c r="R12" s="417">
        <v>2279</v>
      </c>
      <c r="S12" s="417">
        <v>2307</v>
      </c>
      <c r="T12" s="417">
        <v>2335</v>
      </c>
      <c r="U12" s="417">
        <v>2362</v>
      </c>
      <c r="V12" s="417">
        <v>2389</v>
      </c>
      <c r="W12" s="417">
        <v>2415</v>
      </c>
      <c r="X12" s="417">
        <v>2441</v>
      </c>
      <c r="Y12" s="417">
        <v>2467</v>
      </c>
      <c r="Z12" s="417">
        <v>2493</v>
      </c>
      <c r="AA12" s="417">
        <v>2519</v>
      </c>
      <c r="AB12" s="417">
        <v>2545</v>
      </c>
      <c r="AC12" s="417">
        <v>2570</v>
      </c>
      <c r="AD12" s="417">
        <v>2595</v>
      </c>
      <c r="AE12" s="417">
        <v>2620</v>
      </c>
      <c r="AF12" s="417">
        <v>2644</v>
      </c>
      <c r="AG12" s="417">
        <v>2668</v>
      </c>
      <c r="AH12" s="417">
        <v>2692</v>
      </c>
      <c r="AI12" s="417">
        <v>2715</v>
      </c>
      <c r="AJ12" s="417">
        <v>2738</v>
      </c>
      <c r="AK12" s="417">
        <v>2760</v>
      </c>
      <c r="AL12" s="417">
        <v>2781</v>
      </c>
      <c r="AM12" s="417">
        <v>2802</v>
      </c>
      <c r="AN12" s="417">
        <v>2822</v>
      </c>
      <c r="AO12" s="417">
        <v>2842</v>
      </c>
      <c r="AP12" s="417">
        <v>2860</v>
      </c>
      <c r="AQ12" s="417">
        <v>2877</v>
      </c>
      <c r="AR12" s="417">
        <v>2893</v>
      </c>
      <c r="AS12" s="417">
        <v>2908</v>
      </c>
      <c r="AT12" s="417">
        <v>2921</v>
      </c>
      <c r="AU12" s="417">
        <v>2931</v>
      </c>
      <c r="AV12" s="417">
        <v>2940</v>
      </c>
      <c r="AW12" s="417">
        <v>2947</v>
      </c>
      <c r="AX12" s="417">
        <v>2952</v>
      </c>
      <c r="AY12" s="417">
        <v>2956</v>
      </c>
      <c r="AZ12" s="417">
        <v>2959</v>
      </c>
      <c r="BA12" s="417">
        <v>2961</v>
      </c>
      <c r="BB12" s="417">
        <v>2960</v>
      </c>
      <c r="BC12" s="417">
        <v>2958</v>
      </c>
      <c r="BD12" s="417">
        <v>2954</v>
      </c>
      <c r="BE12" s="417">
        <v>2948</v>
      </c>
      <c r="BF12" s="417">
        <v>2941</v>
      </c>
      <c r="BG12" s="417">
        <v>2932</v>
      </c>
      <c r="BH12" s="417">
        <v>2922</v>
      </c>
      <c r="BI12" s="417">
        <v>2909</v>
      </c>
      <c r="BJ12" s="417">
        <v>2896</v>
      </c>
      <c r="BK12" s="417">
        <v>2880</v>
      </c>
      <c r="BL12" s="417">
        <v>2863</v>
      </c>
      <c r="BM12" s="417">
        <v>2845</v>
      </c>
      <c r="BN12" s="417">
        <v>2825</v>
      </c>
      <c r="BO12" s="417">
        <v>2804</v>
      </c>
      <c r="BP12" s="417">
        <v>2781</v>
      </c>
      <c r="BQ12" s="417">
        <v>2757</v>
      </c>
      <c r="BR12" s="417">
        <v>2731</v>
      </c>
      <c r="BS12" s="417">
        <v>2705</v>
      </c>
      <c r="BT12" s="417">
        <v>2677</v>
      </c>
      <c r="BU12" s="417">
        <v>2649</v>
      </c>
      <c r="BV12" s="417">
        <v>2619</v>
      </c>
      <c r="BW12" s="417">
        <v>2589</v>
      </c>
      <c r="BX12" s="417">
        <v>2557</v>
      </c>
      <c r="BY12" s="417">
        <v>2525</v>
      </c>
      <c r="BZ12" s="417">
        <v>2492</v>
      </c>
      <c r="CA12" s="417">
        <v>2459</v>
      </c>
      <c r="CB12" s="417">
        <v>2426</v>
      </c>
      <c r="CC12" s="417">
        <v>2394</v>
      </c>
      <c r="CD12" s="417">
        <v>2364</v>
      </c>
      <c r="CE12" s="417">
        <v>2336</v>
      </c>
      <c r="CF12" s="417">
        <v>2313</v>
      </c>
      <c r="CG12" s="417">
        <v>2303</v>
      </c>
      <c r="CH12" s="417">
        <v>0</v>
      </c>
      <c r="CI12" s="417">
        <v>0</v>
      </c>
      <c r="CJ12" s="417">
        <v>0</v>
      </c>
      <c r="CK12" s="417">
        <v>0</v>
      </c>
      <c r="CL12" s="417">
        <v>0</v>
      </c>
      <c r="CM12" s="417">
        <v>0</v>
      </c>
      <c r="CN12" s="417">
        <v>0</v>
      </c>
      <c r="CO12" s="417">
        <v>0</v>
      </c>
      <c r="CP12" s="417">
        <v>0</v>
      </c>
      <c r="CQ12" s="417">
        <v>0</v>
      </c>
      <c r="CR12" s="417">
        <v>0</v>
      </c>
      <c r="CS12" s="417">
        <v>0</v>
      </c>
      <c r="CT12" s="417"/>
      <c r="CU12" s="417"/>
      <c r="CV12" s="417"/>
      <c r="CW12" s="417"/>
      <c r="CX12" s="417"/>
      <c r="CY12" s="417"/>
      <c r="CZ12" s="417"/>
      <c r="DA12" s="417"/>
      <c r="DB12" s="417"/>
      <c r="DC12" s="417"/>
      <c r="DD12" s="417"/>
      <c r="DE12" s="417"/>
      <c r="DF12" s="417"/>
      <c r="DG12" s="417"/>
      <c r="DH12" s="417"/>
      <c r="DI12" s="417"/>
      <c r="DJ12" s="417"/>
      <c r="DK12" s="417"/>
    </row>
    <row r="13" spans="1:115" ht="16.149999999999999" hidden="1">
      <c r="A13" s="421" t="s">
        <v>7</v>
      </c>
      <c r="B13" s="421">
        <v>1</v>
      </c>
      <c r="C13" s="416" t="s">
        <v>34</v>
      </c>
      <c r="D13" s="417">
        <v>1776</v>
      </c>
      <c r="E13" s="417">
        <v>1805</v>
      </c>
      <c r="F13" s="417">
        <v>1835</v>
      </c>
      <c r="G13" s="417">
        <v>2009</v>
      </c>
      <c r="H13" s="417">
        <v>2042</v>
      </c>
      <c r="I13" s="417">
        <v>2072</v>
      </c>
      <c r="J13" s="417">
        <v>2102</v>
      </c>
      <c r="K13" s="417">
        <v>2153</v>
      </c>
      <c r="L13" s="417">
        <v>2182</v>
      </c>
      <c r="M13" s="417">
        <v>2211</v>
      </c>
      <c r="N13" s="417">
        <v>2240</v>
      </c>
      <c r="O13" s="417">
        <v>2269</v>
      </c>
      <c r="P13" s="417">
        <v>2298</v>
      </c>
      <c r="Q13" s="417">
        <v>2326</v>
      </c>
      <c r="R13" s="417">
        <v>2354</v>
      </c>
      <c r="S13" s="417">
        <v>2382</v>
      </c>
      <c r="T13" s="417">
        <v>2410</v>
      </c>
      <c r="U13" s="417">
        <v>2438</v>
      </c>
      <c r="V13" s="417">
        <v>2464</v>
      </c>
      <c r="W13" s="417">
        <v>2491</v>
      </c>
      <c r="X13" s="417">
        <v>2518</v>
      </c>
      <c r="Y13" s="417">
        <v>2544</v>
      </c>
      <c r="Z13" s="417">
        <v>2571</v>
      </c>
      <c r="AA13" s="417">
        <v>2597</v>
      </c>
      <c r="AB13" s="417">
        <v>2623</v>
      </c>
      <c r="AC13" s="417">
        <v>2648</v>
      </c>
      <c r="AD13" s="417">
        <v>2674</v>
      </c>
      <c r="AE13" s="417">
        <v>2698</v>
      </c>
      <c r="AF13" s="417">
        <v>2723</v>
      </c>
      <c r="AG13" s="417">
        <v>2747</v>
      </c>
      <c r="AH13" s="417">
        <v>2771</v>
      </c>
      <c r="AI13" s="417">
        <v>2794</v>
      </c>
      <c r="AJ13" s="417">
        <v>2816</v>
      </c>
      <c r="AK13" s="417">
        <v>2838</v>
      </c>
      <c r="AL13" s="417">
        <v>2859</v>
      </c>
      <c r="AM13" s="417">
        <v>2880</v>
      </c>
      <c r="AN13" s="417">
        <v>2900</v>
      </c>
      <c r="AO13" s="417">
        <v>2918</v>
      </c>
      <c r="AP13" s="417">
        <v>2936</v>
      </c>
      <c r="AQ13" s="417">
        <v>2952</v>
      </c>
      <c r="AR13" s="417">
        <v>2967</v>
      </c>
      <c r="AS13" s="417">
        <v>2981</v>
      </c>
      <c r="AT13" s="417">
        <v>2991</v>
      </c>
      <c r="AU13" s="417">
        <v>3000</v>
      </c>
      <c r="AV13" s="417">
        <v>3007</v>
      </c>
      <c r="AW13" s="417">
        <v>3013</v>
      </c>
      <c r="AX13" s="417">
        <v>3017</v>
      </c>
      <c r="AY13" s="417">
        <v>3020</v>
      </c>
      <c r="AZ13" s="417">
        <v>3021</v>
      </c>
      <c r="BA13" s="417">
        <v>3021</v>
      </c>
      <c r="BB13" s="417">
        <v>3018</v>
      </c>
      <c r="BC13" s="417">
        <v>3014</v>
      </c>
      <c r="BD13" s="417">
        <v>3009</v>
      </c>
      <c r="BE13" s="417">
        <v>3001</v>
      </c>
      <c r="BF13" s="417">
        <v>2992</v>
      </c>
      <c r="BG13" s="417">
        <v>2981</v>
      </c>
      <c r="BH13" s="417">
        <v>2969</v>
      </c>
      <c r="BI13" s="417">
        <v>2955</v>
      </c>
      <c r="BJ13" s="417">
        <v>2939</v>
      </c>
      <c r="BK13" s="417">
        <v>2922</v>
      </c>
      <c r="BL13" s="417">
        <v>2903</v>
      </c>
      <c r="BM13" s="417">
        <v>2883</v>
      </c>
      <c r="BN13" s="417">
        <v>2861</v>
      </c>
      <c r="BO13" s="417">
        <v>2838</v>
      </c>
      <c r="BP13" s="417">
        <v>2813</v>
      </c>
      <c r="BQ13" s="417">
        <v>2787</v>
      </c>
      <c r="BR13" s="417">
        <v>2760</v>
      </c>
      <c r="BS13" s="417">
        <v>2732</v>
      </c>
      <c r="BT13" s="417">
        <v>2703</v>
      </c>
      <c r="BU13" s="417">
        <v>2673</v>
      </c>
      <c r="BV13" s="417">
        <v>2642</v>
      </c>
      <c r="BW13" s="417">
        <v>2610</v>
      </c>
      <c r="BX13" s="417">
        <v>2577</v>
      </c>
      <c r="BY13" s="417">
        <v>2543</v>
      </c>
      <c r="BZ13" s="417">
        <v>2509</v>
      </c>
      <c r="CA13" s="417">
        <v>2476</v>
      </c>
      <c r="CB13" s="417">
        <v>2443</v>
      </c>
      <c r="CC13" s="417">
        <v>2413</v>
      </c>
      <c r="CD13" s="417">
        <v>2384</v>
      </c>
      <c r="CE13" s="417">
        <v>2360</v>
      </c>
      <c r="CF13" s="417">
        <v>2350</v>
      </c>
      <c r="CG13" s="417">
        <v>0</v>
      </c>
      <c r="CH13" s="417">
        <v>0</v>
      </c>
      <c r="CI13" s="417">
        <v>0</v>
      </c>
      <c r="CJ13" s="417">
        <v>0</v>
      </c>
      <c r="CK13" s="417">
        <v>0</v>
      </c>
      <c r="CL13" s="417">
        <v>0</v>
      </c>
      <c r="CM13" s="417">
        <v>0</v>
      </c>
      <c r="CN13" s="417">
        <v>0</v>
      </c>
      <c r="CO13" s="417">
        <v>0</v>
      </c>
      <c r="CP13" s="417">
        <v>0</v>
      </c>
      <c r="CQ13" s="417">
        <v>0</v>
      </c>
      <c r="CR13" s="417">
        <v>0</v>
      </c>
      <c r="CS13" s="417">
        <v>0</v>
      </c>
      <c r="CT13" s="417"/>
      <c r="CU13" s="417"/>
      <c r="CV13" s="417"/>
      <c r="CW13" s="417"/>
      <c r="CX13" s="417"/>
      <c r="CY13" s="417"/>
      <c r="CZ13" s="417"/>
      <c r="DA13" s="417"/>
      <c r="DB13" s="417"/>
      <c r="DC13" s="417"/>
      <c r="DD13" s="417"/>
      <c r="DE13" s="417"/>
      <c r="DF13" s="417"/>
      <c r="DG13" s="417"/>
      <c r="DH13" s="417"/>
      <c r="DI13" s="417"/>
      <c r="DJ13" s="417"/>
      <c r="DK13" s="417"/>
    </row>
    <row r="14" spans="1:115" ht="16.149999999999999" hidden="1">
      <c r="A14" s="421" t="s">
        <v>7</v>
      </c>
      <c r="B14" s="421">
        <v>1</v>
      </c>
      <c r="C14" s="416" t="s">
        <v>35</v>
      </c>
      <c r="D14" s="417">
        <v>1837</v>
      </c>
      <c r="E14" s="417">
        <v>1868</v>
      </c>
      <c r="F14" s="417">
        <v>1900</v>
      </c>
      <c r="G14" s="417">
        <v>2079</v>
      </c>
      <c r="H14" s="417">
        <v>2114</v>
      </c>
      <c r="I14" s="417">
        <v>2144</v>
      </c>
      <c r="J14" s="417">
        <v>2174</v>
      </c>
      <c r="K14" s="417">
        <v>2226</v>
      </c>
      <c r="L14" s="417">
        <v>2256</v>
      </c>
      <c r="M14" s="417">
        <v>2286</v>
      </c>
      <c r="N14" s="417">
        <v>2315</v>
      </c>
      <c r="O14" s="417">
        <v>2344</v>
      </c>
      <c r="P14" s="417">
        <v>2373</v>
      </c>
      <c r="Q14" s="417">
        <v>2402</v>
      </c>
      <c r="R14" s="417">
        <v>2431</v>
      </c>
      <c r="S14" s="417">
        <v>2460</v>
      </c>
      <c r="T14" s="417">
        <v>2487</v>
      </c>
      <c r="U14" s="417">
        <v>2515</v>
      </c>
      <c r="V14" s="417">
        <v>2542</v>
      </c>
      <c r="W14" s="417">
        <v>2569</v>
      </c>
      <c r="X14" s="417">
        <v>2596</v>
      </c>
      <c r="Y14" s="417">
        <v>2623</v>
      </c>
      <c r="Z14" s="417">
        <v>2650</v>
      </c>
      <c r="AA14" s="417">
        <v>2676</v>
      </c>
      <c r="AB14" s="417">
        <v>2702</v>
      </c>
      <c r="AC14" s="417">
        <v>2728</v>
      </c>
      <c r="AD14" s="417">
        <v>2754</v>
      </c>
      <c r="AE14" s="417">
        <v>2778</v>
      </c>
      <c r="AF14" s="417">
        <v>2803</v>
      </c>
      <c r="AG14" s="417">
        <v>2827</v>
      </c>
      <c r="AH14" s="417">
        <v>2851</v>
      </c>
      <c r="AI14" s="417">
        <v>2874</v>
      </c>
      <c r="AJ14" s="417">
        <v>2896</v>
      </c>
      <c r="AK14" s="417">
        <v>2918</v>
      </c>
      <c r="AL14" s="417">
        <v>2939</v>
      </c>
      <c r="AM14" s="417">
        <v>2959</v>
      </c>
      <c r="AN14" s="417">
        <v>2978</v>
      </c>
      <c r="AO14" s="417">
        <v>2996</v>
      </c>
      <c r="AP14" s="417">
        <v>3012</v>
      </c>
      <c r="AQ14" s="417">
        <v>3027</v>
      </c>
      <c r="AR14" s="417">
        <v>3041</v>
      </c>
      <c r="AS14" s="417">
        <v>3052</v>
      </c>
      <c r="AT14" s="417">
        <v>3061</v>
      </c>
      <c r="AU14" s="417">
        <v>3068</v>
      </c>
      <c r="AV14" s="417">
        <v>3074</v>
      </c>
      <c r="AW14" s="417">
        <v>3078</v>
      </c>
      <c r="AX14" s="417">
        <v>3081</v>
      </c>
      <c r="AY14" s="417">
        <v>3083</v>
      </c>
      <c r="AZ14" s="417">
        <v>3082</v>
      </c>
      <c r="BA14" s="417">
        <v>3080</v>
      </c>
      <c r="BB14" s="417">
        <v>3076</v>
      </c>
      <c r="BC14" s="417">
        <v>3070</v>
      </c>
      <c r="BD14" s="417">
        <v>3062</v>
      </c>
      <c r="BE14" s="417">
        <v>3053</v>
      </c>
      <c r="BF14" s="417">
        <v>3042</v>
      </c>
      <c r="BG14" s="417">
        <v>3029</v>
      </c>
      <c r="BH14" s="417">
        <v>3015</v>
      </c>
      <c r="BI14" s="417">
        <v>2999</v>
      </c>
      <c r="BJ14" s="417">
        <v>2981</v>
      </c>
      <c r="BK14" s="417">
        <v>2962</v>
      </c>
      <c r="BL14" s="417">
        <v>2941</v>
      </c>
      <c r="BM14" s="417">
        <v>2919</v>
      </c>
      <c r="BN14" s="417">
        <v>2895</v>
      </c>
      <c r="BO14" s="417">
        <v>2870</v>
      </c>
      <c r="BP14" s="417">
        <v>2844</v>
      </c>
      <c r="BQ14" s="417">
        <v>2816</v>
      </c>
      <c r="BR14" s="417">
        <v>2788</v>
      </c>
      <c r="BS14" s="417">
        <v>2758</v>
      </c>
      <c r="BT14" s="417">
        <v>2727</v>
      </c>
      <c r="BU14" s="417">
        <v>2695</v>
      </c>
      <c r="BV14" s="417">
        <v>2663</v>
      </c>
      <c r="BW14" s="417">
        <v>2629</v>
      </c>
      <c r="BX14" s="417">
        <v>2595</v>
      </c>
      <c r="BY14" s="417">
        <v>2561</v>
      </c>
      <c r="BZ14" s="417">
        <v>2527</v>
      </c>
      <c r="CA14" s="417">
        <v>2493</v>
      </c>
      <c r="CB14" s="417">
        <v>2463</v>
      </c>
      <c r="CC14" s="417">
        <v>2433</v>
      </c>
      <c r="CD14" s="417">
        <v>2409</v>
      </c>
      <c r="CE14" s="417">
        <v>2399</v>
      </c>
      <c r="CF14" s="417">
        <v>0</v>
      </c>
      <c r="CG14" s="417">
        <v>0</v>
      </c>
      <c r="CH14" s="417">
        <v>0</v>
      </c>
      <c r="CI14" s="417">
        <v>0</v>
      </c>
      <c r="CJ14" s="417">
        <v>0</v>
      </c>
      <c r="CK14" s="417">
        <v>0</v>
      </c>
      <c r="CL14" s="417">
        <v>0</v>
      </c>
      <c r="CM14" s="417">
        <v>0</v>
      </c>
      <c r="CN14" s="417">
        <v>0</v>
      </c>
      <c r="CO14" s="417">
        <v>0</v>
      </c>
      <c r="CP14" s="417">
        <v>0</v>
      </c>
      <c r="CQ14" s="417">
        <v>0</v>
      </c>
      <c r="CR14" s="417">
        <v>0</v>
      </c>
      <c r="CS14" s="417">
        <v>0</v>
      </c>
      <c r="CT14" s="417"/>
      <c r="CU14" s="417"/>
      <c r="CV14" s="417"/>
      <c r="CW14" s="417"/>
      <c r="CX14" s="417"/>
      <c r="CY14" s="417"/>
      <c r="CZ14" s="417"/>
      <c r="DA14" s="417"/>
      <c r="DB14" s="417"/>
      <c r="DC14" s="417"/>
      <c r="DD14" s="417"/>
      <c r="DE14" s="417"/>
      <c r="DF14" s="417"/>
      <c r="DG14" s="417"/>
      <c r="DH14" s="417"/>
      <c r="DI14" s="417"/>
      <c r="DJ14" s="417"/>
      <c r="DK14" s="417"/>
    </row>
    <row r="15" spans="1:115" ht="16.149999999999999" hidden="1">
      <c r="A15" s="421" t="s">
        <v>7</v>
      </c>
      <c r="B15" s="421">
        <v>1</v>
      </c>
      <c r="C15" s="416" t="s">
        <v>36</v>
      </c>
      <c r="D15" s="417">
        <v>1901</v>
      </c>
      <c r="E15" s="417">
        <v>1933</v>
      </c>
      <c r="F15" s="417">
        <v>1965</v>
      </c>
      <c r="G15" s="417">
        <v>2150</v>
      </c>
      <c r="H15" s="417">
        <v>2187</v>
      </c>
      <c r="I15" s="417">
        <v>2218</v>
      </c>
      <c r="J15" s="417">
        <v>2248</v>
      </c>
      <c r="K15" s="417">
        <v>2302</v>
      </c>
      <c r="L15" s="417">
        <v>2332</v>
      </c>
      <c r="M15" s="417">
        <v>2363</v>
      </c>
      <c r="N15" s="417">
        <v>2392</v>
      </c>
      <c r="O15" s="417">
        <v>2422</v>
      </c>
      <c r="P15" s="417">
        <v>2451</v>
      </c>
      <c r="Q15" s="417">
        <v>2481</v>
      </c>
      <c r="R15" s="417">
        <v>2510</v>
      </c>
      <c r="S15" s="417">
        <v>2538</v>
      </c>
      <c r="T15" s="417">
        <v>2566</v>
      </c>
      <c r="U15" s="417">
        <v>2594</v>
      </c>
      <c r="V15" s="417">
        <v>2622</v>
      </c>
      <c r="W15" s="417">
        <v>2649</v>
      </c>
      <c r="X15" s="417">
        <v>2677</v>
      </c>
      <c r="Y15" s="417">
        <v>2704</v>
      </c>
      <c r="Z15" s="417">
        <v>2731</v>
      </c>
      <c r="AA15" s="417">
        <v>2758</v>
      </c>
      <c r="AB15" s="417">
        <v>2784</v>
      </c>
      <c r="AC15" s="417">
        <v>2810</v>
      </c>
      <c r="AD15" s="417">
        <v>2835</v>
      </c>
      <c r="AE15" s="417">
        <v>2860</v>
      </c>
      <c r="AF15" s="417">
        <v>2885</v>
      </c>
      <c r="AG15" s="417">
        <v>2910</v>
      </c>
      <c r="AH15" s="417">
        <v>2933</v>
      </c>
      <c r="AI15" s="417">
        <v>2955</v>
      </c>
      <c r="AJ15" s="417">
        <v>2977</v>
      </c>
      <c r="AK15" s="417">
        <v>2999</v>
      </c>
      <c r="AL15" s="417">
        <v>3020</v>
      </c>
      <c r="AM15" s="417">
        <v>3039</v>
      </c>
      <c r="AN15" s="417">
        <v>3057</v>
      </c>
      <c r="AO15" s="417">
        <v>3074</v>
      </c>
      <c r="AP15" s="417">
        <v>3089</v>
      </c>
      <c r="AQ15" s="417">
        <v>3104</v>
      </c>
      <c r="AR15" s="417">
        <v>3114</v>
      </c>
      <c r="AS15" s="417">
        <v>3123</v>
      </c>
      <c r="AT15" s="417">
        <v>3131</v>
      </c>
      <c r="AU15" s="417">
        <v>3137</v>
      </c>
      <c r="AV15" s="417">
        <v>3141</v>
      </c>
      <c r="AW15" s="417">
        <v>3144</v>
      </c>
      <c r="AX15" s="417">
        <v>3146</v>
      </c>
      <c r="AY15" s="417">
        <v>3145</v>
      </c>
      <c r="AZ15" s="417">
        <v>3143</v>
      </c>
      <c r="BA15" s="417">
        <v>3139</v>
      </c>
      <c r="BB15" s="417">
        <v>3133</v>
      </c>
      <c r="BC15" s="417">
        <v>3125</v>
      </c>
      <c r="BD15" s="417">
        <v>3115</v>
      </c>
      <c r="BE15" s="417">
        <v>3104</v>
      </c>
      <c r="BF15" s="417">
        <v>3091</v>
      </c>
      <c r="BG15" s="417">
        <v>3076</v>
      </c>
      <c r="BH15" s="417">
        <v>3060</v>
      </c>
      <c r="BI15" s="417">
        <v>3042</v>
      </c>
      <c r="BJ15" s="417">
        <v>3022</v>
      </c>
      <c r="BK15" s="417">
        <v>3001</v>
      </c>
      <c r="BL15" s="417">
        <v>2979</v>
      </c>
      <c r="BM15" s="417">
        <v>2954</v>
      </c>
      <c r="BN15" s="417">
        <v>2929</v>
      </c>
      <c r="BO15" s="417">
        <v>2902</v>
      </c>
      <c r="BP15" s="417">
        <v>2874</v>
      </c>
      <c r="BQ15" s="417">
        <v>2844</v>
      </c>
      <c r="BR15" s="417">
        <v>2814</v>
      </c>
      <c r="BS15" s="417">
        <v>2783</v>
      </c>
      <c r="BT15" s="417">
        <v>2750</v>
      </c>
      <c r="BU15" s="417">
        <v>2717</v>
      </c>
      <c r="BV15" s="417">
        <v>2683</v>
      </c>
      <c r="BW15" s="417">
        <v>2648</v>
      </c>
      <c r="BX15" s="417">
        <v>2613</v>
      </c>
      <c r="BY15" s="417">
        <v>2578</v>
      </c>
      <c r="BZ15" s="417">
        <v>2545</v>
      </c>
      <c r="CA15" s="417">
        <v>2513</v>
      </c>
      <c r="CB15" s="417">
        <v>2483</v>
      </c>
      <c r="CC15" s="417">
        <v>2458</v>
      </c>
      <c r="CD15" s="417">
        <v>2448</v>
      </c>
      <c r="CE15" s="417">
        <v>0</v>
      </c>
      <c r="CF15" s="417">
        <v>0</v>
      </c>
      <c r="CG15" s="417">
        <v>0</v>
      </c>
      <c r="CH15" s="417">
        <v>0</v>
      </c>
      <c r="CI15" s="417">
        <v>0</v>
      </c>
      <c r="CJ15" s="417">
        <v>0</v>
      </c>
      <c r="CK15" s="417">
        <v>0</v>
      </c>
      <c r="CL15" s="417">
        <v>0</v>
      </c>
      <c r="CM15" s="417">
        <v>0</v>
      </c>
      <c r="CN15" s="417">
        <v>0</v>
      </c>
      <c r="CO15" s="417">
        <v>0</v>
      </c>
      <c r="CP15" s="417">
        <v>0</v>
      </c>
      <c r="CQ15" s="417">
        <v>0</v>
      </c>
      <c r="CR15" s="417">
        <v>0</v>
      </c>
      <c r="CS15" s="417">
        <v>0</v>
      </c>
      <c r="CT15" s="417"/>
      <c r="CU15" s="417"/>
      <c r="CV15" s="417"/>
      <c r="CW15" s="417"/>
      <c r="CX15" s="417"/>
      <c r="CY15" s="417"/>
      <c r="CZ15" s="417"/>
      <c r="DA15" s="417"/>
      <c r="DB15" s="417"/>
      <c r="DC15" s="417"/>
      <c r="DD15" s="417"/>
      <c r="DE15" s="417"/>
      <c r="DF15" s="417"/>
      <c r="DG15" s="417"/>
      <c r="DH15" s="417"/>
      <c r="DI15" s="417"/>
      <c r="DJ15" s="417"/>
      <c r="DK15" s="417"/>
    </row>
    <row r="16" spans="1:115" ht="16.149999999999999" hidden="1">
      <c r="A16" s="421" t="s">
        <v>7</v>
      </c>
      <c r="B16" s="421">
        <v>1</v>
      </c>
      <c r="C16" s="416" t="s">
        <v>37</v>
      </c>
      <c r="D16" s="417">
        <v>1966</v>
      </c>
      <c r="E16" s="417">
        <v>1999</v>
      </c>
      <c r="F16" s="417">
        <v>2033</v>
      </c>
      <c r="G16" s="417">
        <v>2225</v>
      </c>
      <c r="H16" s="417">
        <v>2261</v>
      </c>
      <c r="I16" s="417">
        <v>2293</v>
      </c>
      <c r="J16" s="417">
        <v>2325</v>
      </c>
      <c r="K16" s="417">
        <v>2379</v>
      </c>
      <c r="L16" s="417">
        <v>2410</v>
      </c>
      <c r="M16" s="417">
        <v>2441</v>
      </c>
      <c r="N16" s="417">
        <v>2471</v>
      </c>
      <c r="O16" s="417">
        <v>2501</v>
      </c>
      <c r="P16" s="417">
        <v>2531</v>
      </c>
      <c r="Q16" s="417">
        <v>2561</v>
      </c>
      <c r="R16" s="417">
        <v>2590</v>
      </c>
      <c r="S16" s="417">
        <v>2619</v>
      </c>
      <c r="T16" s="417">
        <v>2647</v>
      </c>
      <c r="U16" s="417">
        <v>2675</v>
      </c>
      <c r="V16" s="417">
        <v>2703</v>
      </c>
      <c r="W16" s="417">
        <v>2731</v>
      </c>
      <c r="X16" s="417">
        <v>2759</v>
      </c>
      <c r="Y16" s="417">
        <v>2787</v>
      </c>
      <c r="Z16" s="417">
        <v>2814</v>
      </c>
      <c r="AA16" s="417">
        <v>2841</v>
      </c>
      <c r="AB16" s="417">
        <v>2867</v>
      </c>
      <c r="AC16" s="417">
        <v>2893</v>
      </c>
      <c r="AD16" s="417">
        <v>2919</v>
      </c>
      <c r="AE16" s="417">
        <v>2944</v>
      </c>
      <c r="AF16" s="417">
        <v>2969</v>
      </c>
      <c r="AG16" s="417">
        <v>2992</v>
      </c>
      <c r="AH16" s="417">
        <v>3016</v>
      </c>
      <c r="AI16" s="417">
        <v>3038</v>
      </c>
      <c r="AJ16" s="417">
        <v>3060</v>
      </c>
      <c r="AK16" s="417">
        <v>3081</v>
      </c>
      <c r="AL16" s="417">
        <v>3101</v>
      </c>
      <c r="AM16" s="417">
        <v>3119</v>
      </c>
      <c r="AN16" s="417">
        <v>3136</v>
      </c>
      <c r="AO16" s="417">
        <v>3152</v>
      </c>
      <c r="AP16" s="417">
        <v>3167</v>
      </c>
      <c r="AQ16" s="417">
        <v>3178</v>
      </c>
      <c r="AR16" s="417">
        <v>3187</v>
      </c>
      <c r="AS16" s="417">
        <v>3195</v>
      </c>
      <c r="AT16" s="417">
        <v>3201</v>
      </c>
      <c r="AU16" s="417">
        <v>3205</v>
      </c>
      <c r="AV16" s="417">
        <v>3208</v>
      </c>
      <c r="AW16" s="417">
        <v>3210</v>
      </c>
      <c r="AX16" s="417">
        <v>3209</v>
      </c>
      <c r="AY16" s="417">
        <v>3207</v>
      </c>
      <c r="AZ16" s="417">
        <v>3203</v>
      </c>
      <c r="BA16" s="417">
        <v>3196</v>
      </c>
      <c r="BB16" s="417">
        <v>3188</v>
      </c>
      <c r="BC16" s="417">
        <v>3179</v>
      </c>
      <c r="BD16" s="417">
        <v>3167</v>
      </c>
      <c r="BE16" s="417">
        <v>3154</v>
      </c>
      <c r="BF16" s="417">
        <v>3139</v>
      </c>
      <c r="BG16" s="417">
        <v>3122</v>
      </c>
      <c r="BH16" s="417">
        <v>3104</v>
      </c>
      <c r="BI16" s="417">
        <v>3084</v>
      </c>
      <c r="BJ16" s="417">
        <v>3063</v>
      </c>
      <c r="BK16" s="417">
        <v>3040</v>
      </c>
      <c r="BL16" s="417">
        <v>3015</v>
      </c>
      <c r="BM16" s="417">
        <v>2988</v>
      </c>
      <c r="BN16" s="417">
        <v>2961</v>
      </c>
      <c r="BO16" s="417">
        <v>2932</v>
      </c>
      <c r="BP16" s="417">
        <v>2902</v>
      </c>
      <c r="BQ16" s="417">
        <v>2871</v>
      </c>
      <c r="BR16" s="417">
        <v>2839</v>
      </c>
      <c r="BS16" s="417">
        <v>2806</v>
      </c>
      <c r="BT16" s="417">
        <v>2773</v>
      </c>
      <c r="BU16" s="417">
        <v>2738</v>
      </c>
      <c r="BV16" s="417">
        <v>2702</v>
      </c>
      <c r="BW16" s="417">
        <v>2667</v>
      </c>
      <c r="BX16" s="417">
        <v>2631</v>
      </c>
      <c r="BY16" s="417">
        <v>2597</v>
      </c>
      <c r="BZ16" s="417">
        <v>2565</v>
      </c>
      <c r="CA16" s="417">
        <v>2534</v>
      </c>
      <c r="CB16" s="417">
        <v>2509</v>
      </c>
      <c r="CC16" s="417">
        <v>2499</v>
      </c>
      <c r="CD16" s="417">
        <v>0</v>
      </c>
      <c r="CE16" s="417">
        <v>0</v>
      </c>
      <c r="CF16" s="417">
        <v>0</v>
      </c>
      <c r="CG16" s="417">
        <v>0</v>
      </c>
      <c r="CH16" s="417">
        <v>0</v>
      </c>
      <c r="CI16" s="417">
        <v>0</v>
      </c>
      <c r="CJ16" s="417">
        <v>0</v>
      </c>
      <c r="CK16" s="417">
        <v>0</v>
      </c>
      <c r="CL16" s="417">
        <v>0</v>
      </c>
      <c r="CM16" s="417">
        <v>0</v>
      </c>
      <c r="CN16" s="417">
        <v>0</v>
      </c>
      <c r="CO16" s="417">
        <v>0</v>
      </c>
      <c r="CP16" s="417">
        <v>0</v>
      </c>
      <c r="CQ16" s="417">
        <v>0</v>
      </c>
      <c r="CR16" s="417">
        <v>0</v>
      </c>
      <c r="CS16" s="417">
        <v>0</v>
      </c>
      <c r="CT16" s="417"/>
      <c r="CU16" s="417"/>
      <c r="CV16" s="417"/>
      <c r="CW16" s="417"/>
      <c r="CX16" s="417"/>
      <c r="CY16" s="417"/>
      <c r="CZ16" s="417"/>
      <c r="DA16" s="417"/>
      <c r="DB16" s="417"/>
      <c r="DC16" s="417"/>
      <c r="DD16" s="417"/>
      <c r="DE16" s="417"/>
      <c r="DF16" s="417"/>
      <c r="DG16" s="417"/>
      <c r="DH16" s="417"/>
      <c r="DI16" s="417"/>
      <c r="DJ16" s="417"/>
      <c r="DK16" s="417"/>
    </row>
    <row r="17" spans="1:115" ht="16.149999999999999" hidden="1">
      <c r="A17" s="421" t="s">
        <v>7</v>
      </c>
      <c r="B17" s="421">
        <v>1</v>
      </c>
      <c r="C17" s="416" t="s">
        <v>38</v>
      </c>
      <c r="D17" s="417">
        <v>2033</v>
      </c>
      <c r="E17" s="417">
        <v>2067</v>
      </c>
      <c r="F17" s="417">
        <v>2102</v>
      </c>
      <c r="G17" s="417">
        <v>2300</v>
      </c>
      <c r="H17" s="417">
        <v>2338</v>
      </c>
      <c r="I17" s="417">
        <v>2371</v>
      </c>
      <c r="J17" s="417">
        <v>2403</v>
      </c>
      <c r="K17" s="417">
        <v>2459</v>
      </c>
      <c r="L17" s="417">
        <v>2491</v>
      </c>
      <c r="M17" s="417">
        <v>2522</v>
      </c>
      <c r="N17" s="417">
        <v>2553</v>
      </c>
      <c r="O17" s="417">
        <v>2583</v>
      </c>
      <c r="P17" s="417">
        <v>2613</v>
      </c>
      <c r="Q17" s="417">
        <v>2643</v>
      </c>
      <c r="R17" s="417">
        <v>2672</v>
      </c>
      <c r="S17" s="417">
        <v>2701</v>
      </c>
      <c r="T17" s="417">
        <v>2730</v>
      </c>
      <c r="U17" s="417">
        <v>2759</v>
      </c>
      <c r="V17" s="417">
        <v>2787</v>
      </c>
      <c r="W17" s="417">
        <v>2815</v>
      </c>
      <c r="X17" s="417">
        <v>2844</v>
      </c>
      <c r="Y17" s="417">
        <v>2871</v>
      </c>
      <c r="Z17" s="417">
        <v>2899</v>
      </c>
      <c r="AA17" s="417">
        <v>2926</v>
      </c>
      <c r="AB17" s="417">
        <v>2952</v>
      </c>
      <c r="AC17" s="417">
        <v>2978</v>
      </c>
      <c r="AD17" s="417">
        <v>3004</v>
      </c>
      <c r="AE17" s="417">
        <v>3030</v>
      </c>
      <c r="AF17" s="417">
        <v>3054</v>
      </c>
      <c r="AG17" s="417">
        <v>3077</v>
      </c>
      <c r="AH17" s="417">
        <v>3100</v>
      </c>
      <c r="AI17" s="417">
        <v>3123</v>
      </c>
      <c r="AJ17" s="417">
        <v>3144</v>
      </c>
      <c r="AK17" s="417">
        <v>3164</v>
      </c>
      <c r="AL17" s="417">
        <v>3183</v>
      </c>
      <c r="AM17" s="417">
        <v>3200</v>
      </c>
      <c r="AN17" s="417">
        <v>3217</v>
      </c>
      <c r="AO17" s="417">
        <v>3232</v>
      </c>
      <c r="AP17" s="417">
        <v>3243</v>
      </c>
      <c r="AQ17" s="417">
        <v>3252</v>
      </c>
      <c r="AR17" s="417">
        <v>3260</v>
      </c>
      <c r="AS17" s="417">
        <v>3266</v>
      </c>
      <c r="AT17" s="417">
        <v>3271</v>
      </c>
      <c r="AU17" s="417">
        <v>3274</v>
      </c>
      <c r="AV17" s="417">
        <v>3275</v>
      </c>
      <c r="AW17" s="417">
        <v>3275</v>
      </c>
      <c r="AX17" s="417">
        <v>3272</v>
      </c>
      <c r="AY17" s="417">
        <v>3268</v>
      </c>
      <c r="AZ17" s="417">
        <v>3262</v>
      </c>
      <c r="BA17" s="417">
        <v>3254</v>
      </c>
      <c r="BB17" s="417">
        <v>3244</v>
      </c>
      <c r="BC17" s="417">
        <v>3232</v>
      </c>
      <c r="BD17" s="417">
        <v>3218</v>
      </c>
      <c r="BE17" s="417">
        <v>3203</v>
      </c>
      <c r="BF17" s="417">
        <v>3186</v>
      </c>
      <c r="BG17" s="417">
        <v>3167</v>
      </c>
      <c r="BH17" s="417">
        <v>3147</v>
      </c>
      <c r="BI17" s="417">
        <v>3125</v>
      </c>
      <c r="BJ17" s="417">
        <v>3101</v>
      </c>
      <c r="BK17" s="417">
        <v>3076</v>
      </c>
      <c r="BL17" s="417">
        <v>3049</v>
      </c>
      <c r="BM17" s="417">
        <v>3021</v>
      </c>
      <c r="BN17" s="417">
        <v>2992</v>
      </c>
      <c r="BO17" s="417">
        <v>2961</v>
      </c>
      <c r="BP17" s="417">
        <v>2930</v>
      </c>
      <c r="BQ17" s="417">
        <v>2897</v>
      </c>
      <c r="BR17" s="417">
        <v>2864</v>
      </c>
      <c r="BS17" s="417">
        <v>2829</v>
      </c>
      <c r="BT17" s="417">
        <v>2793</v>
      </c>
      <c r="BU17" s="417">
        <v>2757</v>
      </c>
      <c r="BV17" s="417">
        <v>2721</v>
      </c>
      <c r="BW17" s="417">
        <v>2685</v>
      </c>
      <c r="BX17" s="417">
        <v>2650</v>
      </c>
      <c r="BY17" s="417">
        <v>2617</v>
      </c>
      <c r="BZ17" s="417">
        <v>2586</v>
      </c>
      <c r="CA17" s="417">
        <v>2560</v>
      </c>
      <c r="CB17" s="417">
        <v>2550</v>
      </c>
      <c r="CC17" s="417">
        <v>0</v>
      </c>
      <c r="CD17" s="417">
        <v>0</v>
      </c>
      <c r="CE17" s="417">
        <v>0</v>
      </c>
      <c r="CF17" s="417">
        <v>0</v>
      </c>
      <c r="CG17" s="417">
        <v>0</v>
      </c>
      <c r="CH17" s="417">
        <v>0</v>
      </c>
      <c r="CI17" s="417">
        <v>0</v>
      </c>
      <c r="CJ17" s="417">
        <v>0</v>
      </c>
      <c r="CK17" s="417">
        <v>0</v>
      </c>
      <c r="CL17" s="417">
        <v>0</v>
      </c>
      <c r="CM17" s="417">
        <v>0</v>
      </c>
      <c r="CN17" s="417">
        <v>0</v>
      </c>
      <c r="CO17" s="417">
        <v>0</v>
      </c>
      <c r="CP17" s="417">
        <v>0</v>
      </c>
      <c r="CQ17" s="417">
        <v>0</v>
      </c>
      <c r="CR17" s="417">
        <v>0</v>
      </c>
      <c r="CS17" s="417">
        <v>0</v>
      </c>
      <c r="CT17" s="417"/>
      <c r="CU17" s="417"/>
      <c r="CV17" s="417"/>
      <c r="CW17" s="417"/>
      <c r="CX17" s="417"/>
      <c r="CY17" s="417"/>
      <c r="CZ17" s="417"/>
      <c r="DA17" s="417"/>
      <c r="DB17" s="417"/>
      <c r="DC17" s="417"/>
      <c r="DD17" s="417"/>
      <c r="DE17" s="417"/>
      <c r="DF17" s="417"/>
      <c r="DG17" s="417"/>
      <c r="DH17" s="417"/>
      <c r="DI17" s="417"/>
      <c r="DJ17" s="417"/>
      <c r="DK17" s="417"/>
    </row>
    <row r="18" spans="1:115" ht="16.149999999999999" hidden="1">
      <c r="A18" s="421" t="s">
        <v>7</v>
      </c>
      <c r="B18" s="421">
        <v>1</v>
      </c>
      <c r="C18" s="416" t="s">
        <v>39</v>
      </c>
      <c r="D18" s="417">
        <v>2103</v>
      </c>
      <c r="E18" s="417">
        <v>2138</v>
      </c>
      <c r="F18" s="417">
        <v>2174</v>
      </c>
      <c r="G18" s="417">
        <v>2378</v>
      </c>
      <c r="H18" s="417">
        <v>2418</v>
      </c>
      <c r="I18" s="417">
        <v>2450</v>
      </c>
      <c r="J18" s="417">
        <v>2483</v>
      </c>
      <c r="K18" s="417">
        <v>2541</v>
      </c>
      <c r="L18" s="417">
        <v>2573</v>
      </c>
      <c r="M18" s="417">
        <v>2605</v>
      </c>
      <c r="N18" s="417">
        <v>2636</v>
      </c>
      <c r="O18" s="417">
        <v>2667</v>
      </c>
      <c r="P18" s="417">
        <v>2697</v>
      </c>
      <c r="Q18" s="417">
        <v>2727</v>
      </c>
      <c r="R18" s="417">
        <v>2756</v>
      </c>
      <c r="S18" s="417">
        <v>2786</v>
      </c>
      <c r="T18" s="417">
        <v>2815</v>
      </c>
      <c r="U18" s="417">
        <v>2844</v>
      </c>
      <c r="V18" s="417">
        <v>2873</v>
      </c>
      <c r="W18" s="417">
        <v>2902</v>
      </c>
      <c r="X18" s="417">
        <v>2930</v>
      </c>
      <c r="Y18" s="417">
        <v>2958</v>
      </c>
      <c r="Z18" s="417">
        <v>2986</v>
      </c>
      <c r="AA18" s="417">
        <v>3013</v>
      </c>
      <c r="AB18" s="417">
        <v>3039</v>
      </c>
      <c r="AC18" s="417">
        <v>3066</v>
      </c>
      <c r="AD18" s="417">
        <v>3092</v>
      </c>
      <c r="AE18" s="417">
        <v>3116</v>
      </c>
      <c r="AF18" s="417">
        <v>3140</v>
      </c>
      <c r="AG18" s="417">
        <v>3163</v>
      </c>
      <c r="AH18" s="417">
        <v>3186</v>
      </c>
      <c r="AI18" s="417">
        <v>3209</v>
      </c>
      <c r="AJ18" s="417">
        <v>3229</v>
      </c>
      <c r="AK18" s="417">
        <v>3248</v>
      </c>
      <c r="AL18" s="417">
        <v>3266</v>
      </c>
      <c r="AM18" s="417">
        <v>3282</v>
      </c>
      <c r="AN18" s="417">
        <v>3298</v>
      </c>
      <c r="AO18" s="417">
        <v>3309</v>
      </c>
      <c r="AP18" s="417">
        <v>3319</v>
      </c>
      <c r="AQ18" s="417">
        <v>3327</v>
      </c>
      <c r="AR18" s="417">
        <v>3333</v>
      </c>
      <c r="AS18" s="417">
        <v>3338</v>
      </c>
      <c r="AT18" s="417">
        <v>3341</v>
      </c>
      <c r="AU18" s="417">
        <v>3342</v>
      </c>
      <c r="AV18" s="417">
        <v>3342</v>
      </c>
      <c r="AW18" s="417">
        <v>3339</v>
      </c>
      <c r="AX18" s="417">
        <v>3335</v>
      </c>
      <c r="AY18" s="417">
        <v>3328</v>
      </c>
      <c r="AZ18" s="417">
        <v>3320</v>
      </c>
      <c r="BA18" s="417">
        <v>3310</v>
      </c>
      <c r="BB18" s="417">
        <v>3298</v>
      </c>
      <c r="BC18" s="417">
        <v>3284</v>
      </c>
      <c r="BD18" s="417">
        <v>3268</v>
      </c>
      <c r="BE18" s="417">
        <v>3251</v>
      </c>
      <c r="BF18" s="417">
        <v>3232</v>
      </c>
      <c r="BG18" s="417">
        <v>3211</v>
      </c>
      <c r="BH18" s="417">
        <v>3189</v>
      </c>
      <c r="BI18" s="417">
        <v>3165</v>
      </c>
      <c r="BJ18" s="417">
        <v>3139</v>
      </c>
      <c r="BK18" s="417">
        <v>3111</v>
      </c>
      <c r="BL18" s="417">
        <v>3083</v>
      </c>
      <c r="BM18" s="417">
        <v>3053</v>
      </c>
      <c r="BN18" s="417">
        <v>3022</v>
      </c>
      <c r="BO18" s="417">
        <v>2990</v>
      </c>
      <c r="BP18" s="417">
        <v>2956</v>
      </c>
      <c r="BQ18" s="417">
        <v>2922</v>
      </c>
      <c r="BR18" s="417">
        <v>2887</v>
      </c>
      <c r="BS18" s="417">
        <v>2851</v>
      </c>
      <c r="BT18" s="417">
        <v>2813</v>
      </c>
      <c r="BU18" s="417">
        <v>2776</v>
      </c>
      <c r="BV18" s="417">
        <v>2740</v>
      </c>
      <c r="BW18" s="417">
        <v>2704</v>
      </c>
      <c r="BX18" s="417">
        <v>2671</v>
      </c>
      <c r="BY18" s="417">
        <v>2640</v>
      </c>
      <c r="BZ18" s="417">
        <v>2613</v>
      </c>
      <c r="CA18" s="417">
        <v>2603</v>
      </c>
      <c r="CB18" s="417">
        <v>0</v>
      </c>
      <c r="CC18" s="417">
        <v>0</v>
      </c>
      <c r="CD18" s="417">
        <v>0</v>
      </c>
      <c r="CE18" s="417">
        <v>0</v>
      </c>
      <c r="CF18" s="417">
        <v>0</v>
      </c>
      <c r="CG18" s="417">
        <v>0</v>
      </c>
      <c r="CH18" s="417">
        <v>0</v>
      </c>
      <c r="CI18" s="417">
        <v>0</v>
      </c>
      <c r="CJ18" s="417">
        <v>0</v>
      </c>
      <c r="CK18" s="417">
        <v>0</v>
      </c>
      <c r="CL18" s="417">
        <v>0</v>
      </c>
      <c r="CM18" s="417">
        <v>0</v>
      </c>
      <c r="CN18" s="417">
        <v>0</v>
      </c>
      <c r="CO18" s="417">
        <v>0</v>
      </c>
      <c r="CP18" s="417">
        <v>0</v>
      </c>
      <c r="CQ18" s="417">
        <v>0</v>
      </c>
      <c r="CR18" s="417">
        <v>0</v>
      </c>
      <c r="CS18" s="417">
        <v>0</v>
      </c>
      <c r="CT18" s="417"/>
      <c r="CU18" s="417"/>
      <c r="CV18" s="417"/>
      <c r="CW18" s="417"/>
      <c r="CX18" s="417"/>
      <c r="CY18" s="417"/>
      <c r="CZ18" s="417"/>
      <c r="DA18" s="417"/>
      <c r="DB18" s="417"/>
      <c r="DC18" s="417"/>
      <c r="DD18" s="417"/>
      <c r="DE18" s="417"/>
      <c r="DF18" s="417"/>
      <c r="DG18" s="417"/>
      <c r="DH18" s="417"/>
      <c r="DI18" s="417"/>
      <c r="DJ18" s="417"/>
      <c r="DK18" s="417"/>
    </row>
    <row r="19" spans="1:115" ht="16.149999999999999" hidden="1">
      <c r="A19" s="421" t="s">
        <v>7</v>
      </c>
      <c r="B19" s="421">
        <v>1</v>
      </c>
      <c r="C19" s="416" t="s">
        <v>40</v>
      </c>
      <c r="D19" s="417">
        <v>2174</v>
      </c>
      <c r="E19" s="417">
        <v>2211</v>
      </c>
      <c r="F19" s="417">
        <v>2248</v>
      </c>
      <c r="G19" s="417">
        <v>2458</v>
      </c>
      <c r="H19" s="417">
        <v>2499</v>
      </c>
      <c r="I19" s="417">
        <v>2532</v>
      </c>
      <c r="J19" s="417">
        <v>2566</v>
      </c>
      <c r="K19" s="417">
        <v>2625</v>
      </c>
      <c r="L19" s="417">
        <v>2658</v>
      </c>
      <c r="M19" s="417">
        <v>2690</v>
      </c>
      <c r="N19" s="417">
        <v>2721</v>
      </c>
      <c r="O19" s="417">
        <v>2752</v>
      </c>
      <c r="P19" s="417">
        <v>2782</v>
      </c>
      <c r="Q19" s="417">
        <v>2813</v>
      </c>
      <c r="R19" s="417">
        <v>2843</v>
      </c>
      <c r="S19" s="417">
        <v>2872</v>
      </c>
      <c r="T19" s="417">
        <v>2902</v>
      </c>
      <c r="U19" s="417">
        <v>2932</v>
      </c>
      <c r="V19" s="417">
        <v>2961</v>
      </c>
      <c r="W19" s="417">
        <v>2990</v>
      </c>
      <c r="X19" s="417">
        <v>3019</v>
      </c>
      <c r="Y19" s="417">
        <v>3047</v>
      </c>
      <c r="Z19" s="417">
        <v>3074</v>
      </c>
      <c r="AA19" s="417">
        <v>3101</v>
      </c>
      <c r="AB19" s="417">
        <v>3128</v>
      </c>
      <c r="AC19" s="417">
        <v>3155</v>
      </c>
      <c r="AD19" s="417">
        <v>3180</v>
      </c>
      <c r="AE19" s="417">
        <v>3204</v>
      </c>
      <c r="AF19" s="417">
        <v>3228</v>
      </c>
      <c r="AG19" s="417">
        <v>3251</v>
      </c>
      <c r="AH19" s="417">
        <v>3274</v>
      </c>
      <c r="AI19" s="417">
        <v>3295</v>
      </c>
      <c r="AJ19" s="417">
        <v>3314</v>
      </c>
      <c r="AK19" s="417">
        <v>3333</v>
      </c>
      <c r="AL19" s="417">
        <v>3350</v>
      </c>
      <c r="AM19" s="417">
        <v>3365</v>
      </c>
      <c r="AN19" s="417">
        <v>3377</v>
      </c>
      <c r="AO19" s="417">
        <v>3386</v>
      </c>
      <c r="AP19" s="417">
        <v>3395</v>
      </c>
      <c r="AQ19" s="417">
        <v>3401</v>
      </c>
      <c r="AR19" s="417">
        <v>3406</v>
      </c>
      <c r="AS19" s="417">
        <v>3409</v>
      </c>
      <c r="AT19" s="417">
        <v>3411</v>
      </c>
      <c r="AU19" s="417">
        <v>3410</v>
      </c>
      <c r="AV19" s="417">
        <v>3407</v>
      </c>
      <c r="AW19" s="417">
        <v>3403</v>
      </c>
      <c r="AX19" s="417">
        <v>3396</v>
      </c>
      <c r="AY19" s="417">
        <v>3388</v>
      </c>
      <c r="AZ19" s="417">
        <v>3377</v>
      </c>
      <c r="BA19" s="417">
        <v>3365</v>
      </c>
      <c r="BB19" s="417">
        <v>3351</v>
      </c>
      <c r="BC19" s="417">
        <v>3335</v>
      </c>
      <c r="BD19" s="417">
        <v>3317</v>
      </c>
      <c r="BE19" s="417">
        <v>3298</v>
      </c>
      <c r="BF19" s="417">
        <v>3276</v>
      </c>
      <c r="BG19" s="417">
        <v>3254</v>
      </c>
      <c r="BH19" s="417">
        <v>3229</v>
      </c>
      <c r="BI19" s="417">
        <v>3203</v>
      </c>
      <c r="BJ19" s="417">
        <v>3175</v>
      </c>
      <c r="BK19" s="417">
        <v>3146</v>
      </c>
      <c r="BL19" s="417">
        <v>3115</v>
      </c>
      <c r="BM19" s="417">
        <v>3083</v>
      </c>
      <c r="BN19" s="417">
        <v>3051</v>
      </c>
      <c r="BO19" s="417">
        <v>3017</v>
      </c>
      <c r="BP19" s="417">
        <v>2982</v>
      </c>
      <c r="BQ19" s="417">
        <v>2946</v>
      </c>
      <c r="BR19" s="417">
        <v>2909</v>
      </c>
      <c r="BS19" s="417">
        <v>2872</v>
      </c>
      <c r="BT19" s="417">
        <v>2834</v>
      </c>
      <c r="BU19" s="417">
        <v>2797</v>
      </c>
      <c r="BV19" s="417">
        <v>2762</v>
      </c>
      <c r="BW19" s="417">
        <v>2730</v>
      </c>
      <c r="BX19" s="417">
        <v>2702</v>
      </c>
      <c r="BY19" s="417">
        <v>2683</v>
      </c>
      <c r="BZ19" s="417">
        <v>2690</v>
      </c>
      <c r="CA19" s="417">
        <v>0</v>
      </c>
      <c r="CB19" s="417">
        <v>0</v>
      </c>
      <c r="CC19" s="417">
        <v>0</v>
      </c>
      <c r="CD19" s="417">
        <v>0</v>
      </c>
      <c r="CE19" s="417">
        <v>0</v>
      </c>
      <c r="CF19" s="417">
        <v>0</v>
      </c>
      <c r="CG19" s="417">
        <v>0</v>
      </c>
      <c r="CH19" s="417">
        <v>0</v>
      </c>
      <c r="CI19" s="417">
        <v>0</v>
      </c>
      <c r="CJ19" s="417">
        <v>0</v>
      </c>
      <c r="CK19" s="417">
        <v>0</v>
      </c>
      <c r="CL19" s="417">
        <v>0</v>
      </c>
      <c r="CM19" s="417">
        <v>0</v>
      </c>
      <c r="CN19" s="417">
        <v>0</v>
      </c>
      <c r="CO19" s="417">
        <v>0</v>
      </c>
      <c r="CP19" s="417">
        <v>0</v>
      </c>
      <c r="CQ19" s="417">
        <v>0</v>
      </c>
      <c r="CR19" s="417">
        <v>0</v>
      </c>
      <c r="CS19" s="417">
        <v>0</v>
      </c>
      <c r="CT19" s="417"/>
      <c r="CU19" s="417"/>
      <c r="CV19" s="417"/>
      <c r="CW19" s="417"/>
      <c r="CX19" s="417"/>
      <c r="CY19" s="417"/>
      <c r="CZ19" s="417"/>
      <c r="DA19" s="417"/>
      <c r="DB19" s="417"/>
      <c r="DC19" s="417"/>
      <c r="DD19" s="417"/>
      <c r="DE19" s="417"/>
      <c r="DF19" s="417"/>
      <c r="DG19" s="417"/>
      <c r="DH19" s="417"/>
      <c r="DI19" s="417"/>
      <c r="DJ19" s="417"/>
      <c r="DK19" s="417"/>
    </row>
    <row r="20" spans="1:115" ht="16.149999999999999" hidden="1">
      <c r="A20" s="421" t="s">
        <v>7</v>
      </c>
      <c r="B20" s="421">
        <v>1</v>
      </c>
      <c r="C20" s="416" t="s">
        <v>41</v>
      </c>
      <c r="D20" s="417">
        <v>2248</v>
      </c>
      <c r="E20" s="417">
        <v>2285</v>
      </c>
      <c r="F20" s="417">
        <v>2323</v>
      </c>
      <c r="G20" s="417">
        <v>2541</v>
      </c>
      <c r="H20" s="417">
        <v>2583</v>
      </c>
      <c r="I20" s="417">
        <v>2617</v>
      </c>
      <c r="J20" s="417">
        <v>2650</v>
      </c>
      <c r="K20" s="417">
        <v>2711</v>
      </c>
      <c r="L20" s="417">
        <v>2744</v>
      </c>
      <c r="M20" s="417">
        <v>2777</v>
      </c>
      <c r="N20" s="417">
        <v>2808</v>
      </c>
      <c r="O20" s="417">
        <v>2839</v>
      </c>
      <c r="P20" s="417">
        <v>2870</v>
      </c>
      <c r="Q20" s="417">
        <v>2901</v>
      </c>
      <c r="R20" s="417">
        <v>2931</v>
      </c>
      <c r="S20" s="417">
        <v>2961</v>
      </c>
      <c r="T20" s="417">
        <v>2992</v>
      </c>
      <c r="U20" s="417">
        <v>3021</v>
      </c>
      <c r="V20" s="417">
        <v>3051</v>
      </c>
      <c r="W20" s="417">
        <v>3080</v>
      </c>
      <c r="X20" s="417">
        <v>3109</v>
      </c>
      <c r="Y20" s="417">
        <v>3137</v>
      </c>
      <c r="Z20" s="417">
        <v>3165</v>
      </c>
      <c r="AA20" s="417">
        <v>3192</v>
      </c>
      <c r="AB20" s="417">
        <v>3219</v>
      </c>
      <c r="AC20" s="417">
        <v>3245</v>
      </c>
      <c r="AD20" s="417">
        <v>3270</v>
      </c>
      <c r="AE20" s="417">
        <v>3294</v>
      </c>
      <c r="AF20" s="417">
        <v>3318</v>
      </c>
      <c r="AG20" s="417">
        <v>3341</v>
      </c>
      <c r="AH20" s="417">
        <v>3362</v>
      </c>
      <c r="AI20" s="417">
        <v>3382</v>
      </c>
      <c r="AJ20" s="417">
        <v>3401</v>
      </c>
      <c r="AK20" s="417">
        <v>3418</v>
      </c>
      <c r="AL20" s="417">
        <v>3434</v>
      </c>
      <c r="AM20" s="417">
        <v>3446</v>
      </c>
      <c r="AN20" s="417">
        <v>3456</v>
      </c>
      <c r="AO20" s="417">
        <v>3464</v>
      </c>
      <c r="AP20" s="417">
        <v>3471</v>
      </c>
      <c r="AQ20" s="417">
        <v>3476</v>
      </c>
      <c r="AR20" s="417">
        <v>3479</v>
      </c>
      <c r="AS20" s="417">
        <v>3480</v>
      </c>
      <c r="AT20" s="417">
        <v>3480</v>
      </c>
      <c r="AU20" s="417">
        <v>3477</v>
      </c>
      <c r="AV20" s="417">
        <v>3472</v>
      </c>
      <c r="AW20" s="417">
        <v>3466</v>
      </c>
      <c r="AX20" s="417">
        <v>3457</v>
      </c>
      <c r="AY20" s="417">
        <v>3446</v>
      </c>
      <c r="AZ20" s="417">
        <v>3434</v>
      </c>
      <c r="BA20" s="417">
        <v>3420</v>
      </c>
      <c r="BB20" s="417">
        <v>3403</v>
      </c>
      <c r="BC20" s="417">
        <v>3385</v>
      </c>
      <c r="BD20" s="417">
        <v>3365</v>
      </c>
      <c r="BE20" s="417">
        <v>3343</v>
      </c>
      <c r="BF20" s="417">
        <v>3320</v>
      </c>
      <c r="BG20" s="417">
        <v>3295</v>
      </c>
      <c r="BH20" s="417">
        <v>3268</v>
      </c>
      <c r="BI20" s="417">
        <v>3240</v>
      </c>
      <c r="BJ20" s="417">
        <v>3210</v>
      </c>
      <c r="BK20" s="417">
        <v>3179</v>
      </c>
      <c r="BL20" s="417">
        <v>3146</v>
      </c>
      <c r="BM20" s="417">
        <v>3113</v>
      </c>
      <c r="BN20" s="417">
        <v>3079</v>
      </c>
      <c r="BO20" s="417">
        <v>3043</v>
      </c>
      <c r="BP20" s="417">
        <v>3007</v>
      </c>
      <c r="BQ20" s="417">
        <v>2969</v>
      </c>
      <c r="BR20" s="417">
        <v>2931</v>
      </c>
      <c r="BS20" s="417">
        <v>2894</v>
      </c>
      <c r="BT20" s="417">
        <v>2857</v>
      </c>
      <c r="BU20" s="417">
        <v>2822</v>
      </c>
      <c r="BV20" s="417">
        <v>2793</v>
      </c>
      <c r="BW20" s="417">
        <v>2770</v>
      </c>
      <c r="BX20" s="417">
        <v>2762</v>
      </c>
      <c r="BY20" s="417">
        <v>2780</v>
      </c>
      <c r="BZ20" s="417">
        <v>0</v>
      </c>
      <c r="CA20" s="417">
        <v>0</v>
      </c>
      <c r="CB20" s="417">
        <v>0</v>
      </c>
      <c r="CC20" s="417">
        <v>0</v>
      </c>
      <c r="CD20" s="417">
        <v>0</v>
      </c>
      <c r="CE20" s="417">
        <v>0</v>
      </c>
      <c r="CF20" s="417">
        <v>0</v>
      </c>
      <c r="CG20" s="417">
        <v>0</v>
      </c>
      <c r="CH20" s="417">
        <v>0</v>
      </c>
      <c r="CI20" s="417">
        <v>0</v>
      </c>
      <c r="CJ20" s="417">
        <v>0</v>
      </c>
      <c r="CK20" s="417">
        <v>0</v>
      </c>
      <c r="CL20" s="417">
        <v>0</v>
      </c>
      <c r="CM20" s="417">
        <v>0</v>
      </c>
      <c r="CN20" s="417">
        <v>0</v>
      </c>
      <c r="CO20" s="417">
        <v>0</v>
      </c>
      <c r="CP20" s="417">
        <v>0</v>
      </c>
      <c r="CQ20" s="417">
        <v>0</v>
      </c>
      <c r="CR20" s="417">
        <v>0</v>
      </c>
      <c r="CS20" s="417">
        <v>0</v>
      </c>
      <c r="CT20" s="417"/>
      <c r="CU20" s="417"/>
      <c r="CV20" s="417"/>
      <c r="CW20" s="417"/>
      <c r="CX20" s="417"/>
      <c r="CY20" s="417"/>
      <c r="CZ20" s="417"/>
      <c r="DA20" s="417"/>
      <c r="DB20" s="417"/>
      <c r="DC20" s="417"/>
      <c r="DD20" s="417"/>
      <c r="DE20" s="417"/>
      <c r="DF20" s="417"/>
      <c r="DG20" s="417"/>
      <c r="DH20" s="417"/>
      <c r="DI20" s="417"/>
      <c r="DJ20" s="417"/>
      <c r="DK20" s="417"/>
    </row>
    <row r="21" spans="1:115" ht="16.149999999999999" hidden="1">
      <c r="A21" s="421" t="s">
        <v>7</v>
      </c>
      <c r="B21" s="421">
        <v>1</v>
      </c>
      <c r="C21" s="416" t="s">
        <v>42</v>
      </c>
      <c r="D21" s="417">
        <v>2323</v>
      </c>
      <c r="E21" s="417">
        <v>2362</v>
      </c>
      <c r="F21" s="417">
        <v>2400</v>
      </c>
      <c r="G21" s="417">
        <v>2625</v>
      </c>
      <c r="H21" s="417">
        <v>2668</v>
      </c>
      <c r="I21" s="417">
        <v>2703</v>
      </c>
      <c r="J21" s="417">
        <v>2737</v>
      </c>
      <c r="K21" s="417">
        <v>2799</v>
      </c>
      <c r="L21" s="417">
        <v>2833</v>
      </c>
      <c r="M21" s="417">
        <v>2866</v>
      </c>
      <c r="N21" s="417">
        <v>2897</v>
      </c>
      <c r="O21" s="417">
        <v>2929</v>
      </c>
      <c r="P21" s="417">
        <v>2960</v>
      </c>
      <c r="Q21" s="417">
        <v>2991</v>
      </c>
      <c r="R21" s="417">
        <v>3022</v>
      </c>
      <c r="S21" s="417">
        <v>3053</v>
      </c>
      <c r="T21" s="417">
        <v>3083</v>
      </c>
      <c r="U21" s="417">
        <v>3113</v>
      </c>
      <c r="V21" s="417">
        <v>3143</v>
      </c>
      <c r="W21" s="417">
        <v>3172</v>
      </c>
      <c r="X21" s="417">
        <v>3201</v>
      </c>
      <c r="Y21" s="417">
        <v>3229</v>
      </c>
      <c r="Z21" s="417">
        <v>3257</v>
      </c>
      <c r="AA21" s="417">
        <v>3285</v>
      </c>
      <c r="AB21" s="417">
        <v>3311</v>
      </c>
      <c r="AC21" s="417">
        <v>3336</v>
      </c>
      <c r="AD21" s="417">
        <v>3361</v>
      </c>
      <c r="AE21" s="417">
        <v>3386</v>
      </c>
      <c r="AF21" s="417">
        <v>3409</v>
      </c>
      <c r="AG21" s="417">
        <v>3431</v>
      </c>
      <c r="AH21" s="417">
        <v>3451</v>
      </c>
      <c r="AI21" s="417">
        <v>3470</v>
      </c>
      <c r="AJ21" s="417">
        <v>3488</v>
      </c>
      <c r="AK21" s="417">
        <v>3504</v>
      </c>
      <c r="AL21" s="417">
        <v>3516</v>
      </c>
      <c r="AM21" s="417">
        <v>3526</v>
      </c>
      <c r="AN21" s="417">
        <v>3535</v>
      </c>
      <c r="AO21" s="417">
        <v>3542</v>
      </c>
      <c r="AP21" s="417">
        <v>3547</v>
      </c>
      <c r="AQ21" s="417">
        <v>3550</v>
      </c>
      <c r="AR21" s="417">
        <v>3551</v>
      </c>
      <c r="AS21" s="417">
        <v>3551</v>
      </c>
      <c r="AT21" s="417">
        <v>3548</v>
      </c>
      <c r="AU21" s="417">
        <v>3543</v>
      </c>
      <c r="AV21" s="417">
        <v>3537</v>
      </c>
      <c r="AW21" s="417">
        <v>3528</v>
      </c>
      <c r="AX21" s="417">
        <v>3517</v>
      </c>
      <c r="AY21" s="417">
        <v>3504</v>
      </c>
      <c r="AZ21" s="417">
        <v>3489</v>
      </c>
      <c r="BA21" s="417">
        <v>3473</v>
      </c>
      <c r="BB21" s="417">
        <v>3454</v>
      </c>
      <c r="BC21" s="417">
        <v>3434</v>
      </c>
      <c r="BD21" s="417">
        <v>3412</v>
      </c>
      <c r="BE21" s="417">
        <v>3388</v>
      </c>
      <c r="BF21" s="417">
        <v>3363</v>
      </c>
      <c r="BG21" s="417">
        <v>3335</v>
      </c>
      <c r="BH21" s="417">
        <v>3306</v>
      </c>
      <c r="BI21" s="417">
        <v>3275</v>
      </c>
      <c r="BJ21" s="417">
        <v>3244</v>
      </c>
      <c r="BK21" s="417">
        <v>3211</v>
      </c>
      <c r="BL21" s="417">
        <v>3177</v>
      </c>
      <c r="BM21" s="417">
        <v>3142</v>
      </c>
      <c r="BN21" s="417">
        <v>3106</v>
      </c>
      <c r="BO21" s="417">
        <v>3069</v>
      </c>
      <c r="BP21" s="417">
        <v>3031</v>
      </c>
      <c r="BQ21" s="417">
        <v>2993</v>
      </c>
      <c r="BR21" s="417">
        <v>2955</v>
      </c>
      <c r="BS21" s="417">
        <v>2919</v>
      </c>
      <c r="BT21" s="417">
        <v>2886</v>
      </c>
      <c r="BU21" s="417">
        <v>2860</v>
      </c>
      <c r="BV21" s="417">
        <v>2844</v>
      </c>
      <c r="BW21" s="417">
        <v>2853</v>
      </c>
      <c r="BX21" s="417">
        <v>2872</v>
      </c>
      <c r="BY21" s="417">
        <v>0</v>
      </c>
      <c r="BZ21" s="417">
        <v>0</v>
      </c>
      <c r="CA21" s="417">
        <v>0</v>
      </c>
      <c r="CB21" s="417">
        <v>0</v>
      </c>
      <c r="CC21" s="417">
        <v>0</v>
      </c>
      <c r="CD21" s="417">
        <v>0</v>
      </c>
      <c r="CE21" s="417">
        <v>0</v>
      </c>
      <c r="CF21" s="417">
        <v>0</v>
      </c>
      <c r="CG21" s="417">
        <v>0</v>
      </c>
      <c r="CH21" s="417">
        <v>0</v>
      </c>
      <c r="CI21" s="417">
        <v>0</v>
      </c>
      <c r="CJ21" s="417">
        <v>0</v>
      </c>
      <c r="CK21" s="417">
        <v>0</v>
      </c>
      <c r="CL21" s="417">
        <v>0</v>
      </c>
      <c r="CM21" s="417">
        <v>0</v>
      </c>
      <c r="CN21" s="417">
        <v>0</v>
      </c>
      <c r="CO21" s="417">
        <v>0</v>
      </c>
      <c r="CP21" s="417">
        <v>0</v>
      </c>
      <c r="CQ21" s="417">
        <v>0</v>
      </c>
      <c r="CR21" s="417">
        <v>0</v>
      </c>
      <c r="CS21" s="417">
        <v>0</v>
      </c>
      <c r="CT21" s="417"/>
      <c r="CU21" s="417"/>
      <c r="CV21" s="417"/>
      <c r="CW21" s="417"/>
      <c r="CX21" s="417"/>
      <c r="CY21" s="417"/>
      <c r="CZ21" s="417"/>
      <c r="DA21" s="417"/>
      <c r="DB21" s="417"/>
      <c r="DC21" s="417"/>
      <c r="DD21" s="417"/>
      <c r="DE21" s="417"/>
      <c r="DF21" s="417"/>
      <c r="DG21" s="417"/>
      <c r="DH21" s="417"/>
      <c r="DI21" s="417"/>
      <c r="DJ21" s="417"/>
      <c r="DK21" s="417"/>
    </row>
    <row r="22" spans="1:115" ht="16.149999999999999" hidden="1">
      <c r="A22" s="421" t="s">
        <v>7</v>
      </c>
      <c r="B22" s="421">
        <v>1</v>
      </c>
      <c r="C22" s="416" t="s">
        <v>43</v>
      </c>
      <c r="D22" s="417">
        <v>2400</v>
      </c>
      <c r="E22" s="417">
        <v>2440</v>
      </c>
      <c r="F22" s="417">
        <v>2479</v>
      </c>
      <c r="G22" s="417">
        <v>2712</v>
      </c>
      <c r="H22" s="417">
        <v>2756</v>
      </c>
      <c r="I22" s="417">
        <v>2792</v>
      </c>
      <c r="J22" s="417">
        <v>2826</v>
      </c>
      <c r="K22" s="417">
        <v>2890</v>
      </c>
      <c r="L22" s="417">
        <v>2924</v>
      </c>
      <c r="M22" s="417">
        <v>2956</v>
      </c>
      <c r="N22" s="417">
        <v>2989</v>
      </c>
      <c r="O22" s="417">
        <v>3020</v>
      </c>
      <c r="P22" s="417">
        <v>3052</v>
      </c>
      <c r="Q22" s="417">
        <v>3084</v>
      </c>
      <c r="R22" s="417">
        <v>3115</v>
      </c>
      <c r="S22" s="417">
        <v>3146</v>
      </c>
      <c r="T22" s="417">
        <v>3177</v>
      </c>
      <c r="U22" s="417">
        <v>3208</v>
      </c>
      <c r="V22" s="417">
        <v>3237</v>
      </c>
      <c r="W22" s="417">
        <v>3266</v>
      </c>
      <c r="X22" s="417">
        <v>3295</v>
      </c>
      <c r="Y22" s="417">
        <v>3324</v>
      </c>
      <c r="Z22" s="417">
        <v>3352</v>
      </c>
      <c r="AA22" s="417">
        <v>3379</v>
      </c>
      <c r="AB22" s="417">
        <v>3405</v>
      </c>
      <c r="AC22" s="417">
        <v>3430</v>
      </c>
      <c r="AD22" s="417">
        <v>3455</v>
      </c>
      <c r="AE22" s="417">
        <v>3479</v>
      </c>
      <c r="AF22" s="417">
        <v>3501</v>
      </c>
      <c r="AG22" s="417">
        <v>3522</v>
      </c>
      <c r="AH22" s="417">
        <v>3541</v>
      </c>
      <c r="AI22" s="417">
        <v>3559</v>
      </c>
      <c r="AJ22" s="417">
        <v>3576</v>
      </c>
      <c r="AK22" s="417">
        <v>3588</v>
      </c>
      <c r="AL22" s="417">
        <v>3598</v>
      </c>
      <c r="AM22" s="417">
        <v>3607</v>
      </c>
      <c r="AN22" s="417">
        <v>3614</v>
      </c>
      <c r="AO22" s="417">
        <v>3619</v>
      </c>
      <c r="AP22" s="417">
        <v>3623</v>
      </c>
      <c r="AQ22" s="417">
        <v>3624</v>
      </c>
      <c r="AR22" s="417">
        <v>3624</v>
      </c>
      <c r="AS22" s="417">
        <v>3621</v>
      </c>
      <c r="AT22" s="417">
        <v>3616</v>
      </c>
      <c r="AU22" s="417">
        <v>3609</v>
      </c>
      <c r="AV22" s="417">
        <v>3600</v>
      </c>
      <c r="AW22" s="417">
        <v>3589</v>
      </c>
      <c r="AX22" s="417">
        <v>3576</v>
      </c>
      <c r="AY22" s="417">
        <v>3561</v>
      </c>
      <c r="AZ22" s="417">
        <v>3544</v>
      </c>
      <c r="BA22" s="417">
        <v>3525</v>
      </c>
      <c r="BB22" s="417">
        <v>3504</v>
      </c>
      <c r="BC22" s="417">
        <v>3482</v>
      </c>
      <c r="BD22" s="417">
        <v>3457</v>
      </c>
      <c r="BE22" s="417">
        <v>3431</v>
      </c>
      <c r="BF22" s="417">
        <v>3403</v>
      </c>
      <c r="BG22" s="417">
        <v>3374</v>
      </c>
      <c r="BH22" s="417">
        <v>3343</v>
      </c>
      <c r="BI22" s="417">
        <v>3310</v>
      </c>
      <c r="BJ22" s="417">
        <v>3277</v>
      </c>
      <c r="BK22" s="417">
        <v>3242</v>
      </c>
      <c r="BL22" s="417">
        <v>3207</v>
      </c>
      <c r="BM22" s="417">
        <v>3170</v>
      </c>
      <c r="BN22" s="417">
        <v>3133</v>
      </c>
      <c r="BO22" s="417">
        <v>3095</v>
      </c>
      <c r="BP22" s="417">
        <v>3057</v>
      </c>
      <c r="BQ22" s="417">
        <v>3020</v>
      </c>
      <c r="BR22" s="417">
        <v>2986</v>
      </c>
      <c r="BS22" s="417">
        <v>2956</v>
      </c>
      <c r="BT22" s="417">
        <v>2936</v>
      </c>
      <c r="BU22" s="417">
        <v>2934</v>
      </c>
      <c r="BV22" s="417">
        <v>2947</v>
      </c>
      <c r="BW22" s="417">
        <v>2966</v>
      </c>
      <c r="BX22" s="417">
        <v>0</v>
      </c>
      <c r="BY22" s="417">
        <v>0</v>
      </c>
      <c r="BZ22" s="417">
        <v>0</v>
      </c>
      <c r="CA22" s="417">
        <v>0</v>
      </c>
      <c r="CB22" s="417">
        <v>0</v>
      </c>
      <c r="CC22" s="417">
        <v>0</v>
      </c>
      <c r="CD22" s="417">
        <v>0</v>
      </c>
      <c r="CE22" s="417">
        <v>0</v>
      </c>
      <c r="CF22" s="417">
        <v>0</v>
      </c>
      <c r="CG22" s="417">
        <v>0</v>
      </c>
      <c r="CH22" s="417">
        <v>0</v>
      </c>
      <c r="CI22" s="417">
        <v>0</v>
      </c>
      <c r="CJ22" s="417">
        <v>0</v>
      </c>
      <c r="CK22" s="417">
        <v>0</v>
      </c>
      <c r="CL22" s="417">
        <v>0</v>
      </c>
      <c r="CM22" s="417">
        <v>0</v>
      </c>
      <c r="CN22" s="417">
        <v>0</v>
      </c>
      <c r="CO22" s="417">
        <v>0</v>
      </c>
      <c r="CP22" s="417">
        <v>0</v>
      </c>
      <c r="CQ22" s="417">
        <v>0</v>
      </c>
      <c r="CR22" s="417">
        <v>0</v>
      </c>
      <c r="CS22" s="417">
        <v>0</v>
      </c>
      <c r="CT22" s="417"/>
      <c r="CU22" s="417"/>
      <c r="CV22" s="417"/>
      <c r="CW22" s="417"/>
      <c r="CX22" s="417"/>
      <c r="CY22" s="417"/>
      <c r="CZ22" s="417"/>
      <c r="DA22" s="417"/>
      <c r="DB22" s="417"/>
      <c r="DC22" s="417"/>
      <c r="DD22" s="417"/>
      <c r="DE22" s="417"/>
      <c r="DF22" s="417"/>
      <c r="DG22" s="417"/>
      <c r="DH22" s="417"/>
      <c r="DI22" s="417"/>
      <c r="DJ22" s="417"/>
      <c r="DK22" s="417"/>
    </row>
    <row r="23" spans="1:115" ht="16.149999999999999" hidden="1">
      <c r="A23" s="421" t="s">
        <v>7</v>
      </c>
      <c r="B23" s="421">
        <v>1</v>
      </c>
      <c r="C23" s="416" t="s">
        <v>44</v>
      </c>
      <c r="D23" s="417">
        <v>2478</v>
      </c>
      <c r="E23" s="417">
        <v>2519</v>
      </c>
      <c r="F23" s="417">
        <v>2560</v>
      </c>
      <c r="G23" s="417">
        <v>2801</v>
      </c>
      <c r="H23" s="417">
        <v>2846</v>
      </c>
      <c r="I23" s="417">
        <v>2883</v>
      </c>
      <c r="J23" s="417">
        <v>2919</v>
      </c>
      <c r="K23" s="417">
        <v>2982</v>
      </c>
      <c r="L23" s="417">
        <v>3016</v>
      </c>
      <c r="M23" s="417">
        <v>3050</v>
      </c>
      <c r="N23" s="417">
        <v>3082</v>
      </c>
      <c r="O23" s="417">
        <v>3114</v>
      </c>
      <c r="P23" s="417">
        <v>3147</v>
      </c>
      <c r="Q23" s="417">
        <v>3179</v>
      </c>
      <c r="R23" s="417">
        <v>3210</v>
      </c>
      <c r="S23" s="417">
        <v>3242</v>
      </c>
      <c r="T23" s="417">
        <v>3273</v>
      </c>
      <c r="U23" s="417">
        <v>3303</v>
      </c>
      <c r="V23" s="417">
        <v>3333</v>
      </c>
      <c r="W23" s="417">
        <v>3363</v>
      </c>
      <c r="X23" s="417">
        <v>3392</v>
      </c>
      <c r="Y23" s="417">
        <v>3421</v>
      </c>
      <c r="Z23" s="417">
        <v>3448</v>
      </c>
      <c r="AA23" s="417">
        <v>3474</v>
      </c>
      <c r="AB23" s="417">
        <v>3500</v>
      </c>
      <c r="AC23" s="417">
        <v>3526</v>
      </c>
      <c r="AD23" s="417">
        <v>3550</v>
      </c>
      <c r="AE23" s="417">
        <v>3572</v>
      </c>
      <c r="AF23" s="417">
        <v>3594</v>
      </c>
      <c r="AG23" s="417">
        <v>3614</v>
      </c>
      <c r="AH23" s="417">
        <v>3632</v>
      </c>
      <c r="AI23" s="417">
        <v>3649</v>
      </c>
      <c r="AJ23" s="417">
        <v>3661</v>
      </c>
      <c r="AK23" s="417">
        <v>3672</v>
      </c>
      <c r="AL23" s="417">
        <v>3681</v>
      </c>
      <c r="AM23" s="417">
        <v>3688</v>
      </c>
      <c r="AN23" s="417">
        <v>3693</v>
      </c>
      <c r="AO23" s="417">
        <v>3697</v>
      </c>
      <c r="AP23" s="417">
        <v>3698</v>
      </c>
      <c r="AQ23" s="417">
        <v>3698</v>
      </c>
      <c r="AR23" s="417">
        <v>3695</v>
      </c>
      <c r="AS23" s="417">
        <v>3690</v>
      </c>
      <c r="AT23" s="417">
        <v>3683</v>
      </c>
      <c r="AU23" s="417">
        <v>3674</v>
      </c>
      <c r="AV23" s="417">
        <v>3662</v>
      </c>
      <c r="AW23" s="417">
        <v>3649</v>
      </c>
      <c r="AX23" s="417">
        <v>3634</v>
      </c>
      <c r="AY23" s="417">
        <v>3616</v>
      </c>
      <c r="AZ23" s="417">
        <v>3597</v>
      </c>
      <c r="BA23" s="417">
        <v>3576</v>
      </c>
      <c r="BB23" s="417">
        <v>3553</v>
      </c>
      <c r="BC23" s="417">
        <v>3528</v>
      </c>
      <c r="BD23" s="417">
        <v>3502</v>
      </c>
      <c r="BE23" s="417">
        <v>3473</v>
      </c>
      <c r="BF23" s="417">
        <v>3443</v>
      </c>
      <c r="BG23" s="417">
        <v>3411</v>
      </c>
      <c r="BH23" s="417">
        <v>3378</v>
      </c>
      <c r="BI23" s="417">
        <v>3344</v>
      </c>
      <c r="BJ23" s="417">
        <v>3309</v>
      </c>
      <c r="BK23" s="417">
        <v>3273</v>
      </c>
      <c r="BL23" s="417">
        <v>3236</v>
      </c>
      <c r="BM23" s="417">
        <v>3199</v>
      </c>
      <c r="BN23" s="417">
        <v>3161</v>
      </c>
      <c r="BO23" s="417">
        <v>3123</v>
      </c>
      <c r="BP23" s="417">
        <v>3087</v>
      </c>
      <c r="BQ23" s="417">
        <v>3055</v>
      </c>
      <c r="BR23" s="417">
        <v>3029</v>
      </c>
      <c r="BS23" s="417">
        <v>3017</v>
      </c>
      <c r="BT23" s="417">
        <v>3029</v>
      </c>
      <c r="BU23" s="417">
        <v>3042</v>
      </c>
      <c r="BV23" s="417">
        <v>3061</v>
      </c>
      <c r="BW23" s="417">
        <v>0</v>
      </c>
      <c r="BX23" s="417">
        <v>0</v>
      </c>
      <c r="BY23" s="417">
        <v>0</v>
      </c>
      <c r="BZ23" s="417">
        <v>0</v>
      </c>
      <c r="CA23" s="417">
        <v>0</v>
      </c>
      <c r="CB23" s="417">
        <v>0</v>
      </c>
      <c r="CC23" s="417">
        <v>0</v>
      </c>
      <c r="CD23" s="417">
        <v>0</v>
      </c>
      <c r="CE23" s="417">
        <v>0</v>
      </c>
      <c r="CF23" s="417">
        <v>0</v>
      </c>
      <c r="CG23" s="417">
        <v>0</v>
      </c>
      <c r="CH23" s="417">
        <v>0</v>
      </c>
      <c r="CI23" s="417">
        <v>0</v>
      </c>
      <c r="CJ23" s="417">
        <v>0</v>
      </c>
      <c r="CK23" s="417">
        <v>0</v>
      </c>
      <c r="CL23" s="417">
        <v>0</v>
      </c>
      <c r="CM23" s="417">
        <v>0</v>
      </c>
      <c r="CN23" s="417">
        <v>0</v>
      </c>
      <c r="CO23" s="417">
        <v>0</v>
      </c>
      <c r="CP23" s="417">
        <v>0</v>
      </c>
      <c r="CQ23" s="417">
        <v>0</v>
      </c>
      <c r="CR23" s="417">
        <v>0</v>
      </c>
      <c r="CS23" s="417">
        <v>0</v>
      </c>
      <c r="CT23" s="417"/>
      <c r="CU23" s="417"/>
      <c r="CV23" s="417"/>
      <c r="CW23" s="417"/>
      <c r="CX23" s="417"/>
      <c r="CY23" s="417"/>
      <c r="CZ23" s="417"/>
      <c r="DA23" s="417"/>
      <c r="DB23" s="417"/>
      <c r="DC23" s="417"/>
      <c r="DD23" s="417"/>
      <c r="DE23" s="417"/>
      <c r="DF23" s="417"/>
      <c r="DG23" s="417"/>
      <c r="DH23" s="417"/>
      <c r="DI23" s="417"/>
      <c r="DJ23" s="417"/>
      <c r="DK23" s="417"/>
    </row>
    <row r="24" spans="1:115" ht="16.149999999999999" hidden="1">
      <c r="A24" s="421" t="s">
        <v>7</v>
      </c>
      <c r="B24" s="421">
        <v>1</v>
      </c>
      <c r="C24" s="416" t="s">
        <v>45</v>
      </c>
      <c r="D24" s="417">
        <v>2559</v>
      </c>
      <c r="E24" s="417">
        <v>2601</v>
      </c>
      <c r="F24" s="417">
        <v>2644</v>
      </c>
      <c r="G24" s="417">
        <v>2892</v>
      </c>
      <c r="H24" s="417">
        <v>2939</v>
      </c>
      <c r="I24" s="417">
        <v>2976</v>
      </c>
      <c r="J24" s="417">
        <v>3012</v>
      </c>
      <c r="K24" s="417">
        <v>3077</v>
      </c>
      <c r="L24" s="417">
        <v>3111</v>
      </c>
      <c r="M24" s="417">
        <v>3145</v>
      </c>
      <c r="N24" s="417">
        <v>3178</v>
      </c>
      <c r="O24" s="417">
        <v>3211</v>
      </c>
      <c r="P24" s="417">
        <v>3244</v>
      </c>
      <c r="Q24" s="417">
        <v>3276</v>
      </c>
      <c r="R24" s="417">
        <v>3308</v>
      </c>
      <c r="S24" s="417">
        <v>3340</v>
      </c>
      <c r="T24" s="417">
        <v>3371</v>
      </c>
      <c r="U24" s="417">
        <v>3401</v>
      </c>
      <c r="V24" s="417">
        <v>3432</v>
      </c>
      <c r="W24" s="417">
        <v>3461</v>
      </c>
      <c r="X24" s="417">
        <v>3491</v>
      </c>
      <c r="Y24" s="417">
        <v>3518</v>
      </c>
      <c r="Z24" s="417">
        <v>3545</v>
      </c>
      <c r="AA24" s="417">
        <v>3572</v>
      </c>
      <c r="AB24" s="417">
        <v>3598</v>
      </c>
      <c r="AC24" s="417">
        <v>3623</v>
      </c>
      <c r="AD24" s="417">
        <v>3646</v>
      </c>
      <c r="AE24" s="417">
        <v>3667</v>
      </c>
      <c r="AF24" s="417">
        <v>3687</v>
      </c>
      <c r="AG24" s="417">
        <v>3706</v>
      </c>
      <c r="AH24" s="417">
        <v>3723</v>
      </c>
      <c r="AI24" s="417">
        <v>3736</v>
      </c>
      <c r="AJ24" s="417">
        <v>3747</v>
      </c>
      <c r="AK24" s="417">
        <v>3756</v>
      </c>
      <c r="AL24" s="417">
        <v>3764</v>
      </c>
      <c r="AM24" s="417">
        <v>3769</v>
      </c>
      <c r="AN24" s="417">
        <v>3772</v>
      </c>
      <c r="AO24" s="417">
        <v>3774</v>
      </c>
      <c r="AP24" s="417">
        <v>3773</v>
      </c>
      <c r="AQ24" s="417">
        <v>3771</v>
      </c>
      <c r="AR24" s="417">
        <v>3766</v>
      </c>
      <c r="AS24" s="417">
        <v>3758</v>
      </c>
      <c r="AT24" s="417">
        <v>3749</v>
      </c>
      <c r="AU24" s="417">
        <v>3737</v>
      </c>
      <c r="AV24" s="417">
        <v>3724</v>
      </c>
      <c r="AW24" s="417">
        <v>3708</v>
      </c>
      <c r="AX24" s="417">
        <v>3691</v>
      </c>
      <c r="AY24" s="417">
        <v>3671</v>
      </c>
      <c r="AZ24" s="417">
        <v>3649</v>
      </c>
      <c r="BA24" s="417">
        <v>3626</v>
      </c>
      <c r="BB24" s="417">
        <v>3601</v>
      </c>
      <c r="BC24" s="417">
        <v>3574</v>
      </c>
      <c r="BD24" s="417">
        <v>3544</v>
      </c>
      <c r="BE24" s="417">
        <v>3514</v>
      </c>
      <c r="BF24" s="417">
        <v>3482</v>
      </c>
      <c r="BG24" s="417">
        <v>3448</v>
      </c>
      <c r="BH24" s="417">
        <v>3414</v>
      </c>
      <c r="BI24" s="417">
        <v>3378</v>
      </c>
      <c r="BJ24" s="417">
        <v>3342</v>
      </c>
      <c r="BK24" s="417">
        <v>3304</v>
      </c>
      <c r="BL24" s="417">
        <v>3267</v>
      </c>
      <c r="BM24" s="417">
        <v>3229</v>
      </c>
      <c r="BN24" s="417">
        <v>3193</v>
      </c>
      <c r="BO24" s="417">
        <v>3159</v>
      </c>
      <c r="BP24" s="417">
        <v>3130</v>
      </c>
      <c r="BQ24" s="417">
        <v>3112</v>
      </c>
      <c r="BR24" s="417">
        <v>3114</v>
      </c>
      <c r="BS24" s="417">
        <v>3125</v>
      </c>
      <c r="BT24" s="417">
        <v>3139</v>
      </c>
      <c r="BU24" s="417">
        <v>3159</v>
      </c>
      <c r="BV24" s="417">
        <v>0</v>
      </c>
      <c r="BW24" s="417">
        <v>0</v>
      </c>
      <c r="BX24" s="417">
        <v>0</v>
      </c>
      <c r="BY24" s="417">
        <v>0</v>
      </c>
      <c r="BZ24" s="417">
        <v>0</v>
      </c>
      <c r="CA24" s="417">
        <v>0</v>
      </c>
      <c r="CB24" s="417">
        <v>0</v>
      </c>
      <c r="CC24" s="417">
        <v>0</v>
      </c>
      <c r="CD24" s="417">
        <v>0</v>
      </c>
      <c r="CE24" s="417">
        <v>0</v>
      </c>
      <c r="CF24" s="417">
        <v>0</v>
      </c>
      <c r="CG24" s="417">
        <v>0</v>
      </c>
      <c r="CH24" s="417">
        <v>0</v>
      </c>
      <c r="CI24" s="417">
        <v>0</v>
      </c>
      <c r="CJ24" s="417">
        <v>0</v>
      </c>
      <c r="CK24" s="417">
        <v>0</v>
      </c>
      <c r="CL24" s="417">
        <v>0</v>
      </c>
      <c r="CM24" s="417">
        <v>0</v>
      </c>
      <c r="CN24" s="417">
        <v>0</v>
      </c>
      <c r="CO24" s="417">
        <v>0</v>
      </c>
      <c r="CP24" s="417">
        <v>0</v>
      </c>
      <c r="CQ24" s="417">
        <v>0</v>
      </c>
      <c r="CR24" s="417">
        <v>0</v>
      </c>
      <c r="CS24" s="417">
        <v>0</v>
      </c>
      <c r="CT24" s="417"/>
      <c r="CU24" s="417"/>
      <c r="CV24" s="417"/>
      <c r="CW24" s="417"/>
      <c r="CX24" s="417"/>
      <c r="CY24" s="417"/>
      <c r="CZ24" s="417"/>
      <c r="DA24" s="417"/>
      <c r="DB24" s="417"/>
      <c r="DC24" s="417"/>
      <c r="DD24" s="417"/>
      <c r="DE24" s="417"/>
      <c r="DF24" s="417"/>
      <c r="DG24" s="417"/>
      <c r="DH24" s="417"/>
      <c r="DI24" s="417"/>
      <c r="DJ24" s="417"/>
      <c r="DK24" s="417"/>
    </row>
    <row r="25" spans="1:115" ht="16.149999999999999" hidden="1">
      <c r="A25" s="421" t="s">
        <v>7</v>
      </c>
      <c r="B25" s="421">
        <v>1</v>
      </c>
      <c r="C25" s="416" t="s">
        <v>46</v>
      </c>
      <c r="D25" s="417">
        <v>2642</v>
      </c>
      <c r="E25" s="417">
        <v>2685</v>
      </c>
      <c r="F25" s="417">
        <v>2730</v>
      </c>
      <c r="G25" s="417">
        <v>2986</v>
      </c>
      <c r="H25" s="417">
        <v>3034</v>
      </c>
      <c r="I25" s="417">
        <v>3071</v>
      </c>
      <c r="J25" s="417">
        <v>3107</v>
      </c>
      <c r="K25" s="417">
        <v>3174</v>
      </c>
      <c r="L25" s="417">
        <v>3209</v>
      </c>
      <c r="M25" s="417">
        <v>3243</v>
      </c>
      <c r="N25" s="417">
        <v>3277</v>
      </c>
      <c r="O25" s="417">
        <v>3310</v>
      </c>
      <c r="P25" s="417">
        <v>3343</v>
      </c>
      <c r="Q25" s="417">
        <v>3376</v>
      </c>
      <c r="R25" s="417">
        <v>3408</v>
      </c>
      <c r="S25" s="417">
        <v>3440</v>
      </c>
      <c r="T25" s="417">
        <v>3471</v>
      </c>
      <c r="U25" s="417">
        <v>3502</v>
      </c>
      <c r="V25" s="417">
        <v>3532</v>
      </c>
      <c r="W25" s="417">
        <v>3562</v>
      </c>
      <c r="X25" s="417">
        <v>3590</v>
      </c>
      <c r="Y25" s="417">
        <v>3618</v>
      </c>
      <c r="Z25" s="417">
        <v>3645</v>
      </c>
      <c r="AA25" s="417">
        <v>3671</v>
      </c>
      <c r="AB25" s="417">
        <v>3697</v>
      </c>
      <c r="AC25" s="417">
        <v>3720</v>
      </c>
      <c r="AD25" s="417">
        <v>3742</v>
      </c>
      <c r="AE25" s="417">
        <v>3763</v>
      </c>
      <c r="AF25" s="417">
        <v>3782</v>
      </c>
      <c r="AG25" s="417">
        <v>3800</v>
      </c>
      <c r="AH25" s="417">
        <v>3813</v>
      </c>
      <c r="AI25" s="417">
        <v>3824</v>
      </c>
      <c r="AJ25" s="417">
        <v>3833</v>
      </c>
      <c r="AK25" s="417">
        <v>3841</v>
      </c>
      <c r="AL25" s="417">
        <v>3846</v>
      </c>
      <c r="AM25" s="417">
        <v>3850</v>
      </c>
      <c r="AN25" s="417">
        <v>3851</v>
      </c>
      <c r="AO25" s="417">
        <v>3851</v>
      </c>
      <c r="AP25" s="417">
        <v>3848</v>
      </c>
      <c r="AQ25" s="417">
        <v>3843</v>
      </c>
      <c r="AR25" s="417">
        <v>3835</v>
      </c>
      <c r="AS25" s="417">
        <v>3826</v>
      </c>
      <c r="AT25" s="417">
        <v>3814</v>
      </c>
      <c r="AU25" s="417">
        <v>3800</v>
      </c>
      <c r="AV25" s="417">
        <v>3784</v>
      </c>
      <c r="AW25" s="417">
        <v>3766</v>
      </c>
      <c r="AX25" s="417">
        <v>3746</v>
      </c>
      <c r="AY25" s="417">
        <v>3724</v>
      </c>
      <c r="AZ25" s="417">
        <v>3700</v>
      </c>
      <c r="BA25" s="417">
        <v>3675</v>
      </c>
      <c r="BB25" s="417">
        <v>3647</v>
      </c>
      <c r="BC25" s="417">
        <v>3618</v>
      </c>
      <c r="BD25" s="417">
        <v>3586</v>
      </c>
      <c r="BE25" s="417">
        <v>3554</v>
      </c>
      <c r="BF25" s="417">
        <v>3520</v>
      </c>
      <c r="BG25" s="417">
        <v>3485</v>
      </c>
      <c r="BH25" s="417">
        <v>3449</v>
      </c>
      <c r="BI25" s="417">
        <v>3412</v>
      </c>
      <c r="BJ25" s="417">
        <v>3375</v>
      </c>
      <c r="BK25" s="417">
        <v>3337</v>
      </c>
      <c r="BL25" s="417">
        <v>3301</v>
      </c>
      <c r="BM25" s="417">
        <v>3265</v>
      </c>
      <c r="BN25" s="417">
        <v>3234</v>
      </c>
      <c r="BO25" s="417">
        <v>3211</v>
      </c>
      <c r="BP25" s="417">
        <v>3202</v>
      </c>
      <c r="BQ25" s="417">
        <v>3214</v>
      </c>
      <c r="BR25" s="417">
        <v>3226</v>
      </c>
      <c r="BS25" s="417">
        <v>3240</v>
      </c>
      <c r="BT25" s="417">
        <v>3261</v>
      </c>
      <c r="BU25" s="417">
        <v>0</v>
      </c>
      <c r="BV25" s="417">
        <v>0</v>
      </c>
      <c r="BW25" s="417">
        <v>0</v>
      </c>
      <c r="BX25" s="417">
        <v>0</v>
      </c>
      <c r="BY25" s="417">
        <v>0</v>
      </c>
      <c r="BZ25" s="417">
        <v>0</v>
      </c>
      <c r="CA25" s="417">
        <v>0</v>
      </c>
      <c r="CB25" s="417">
        <v>0</v>
      </c>
      <c r="CC25" s="417">
        <v>0</v>
      </c>
      <c r="CD25" s="417">
        <v>0</v>
      </c>
      <c r="CE25" s="417">
        <v>0</v>
      </c>
      <c r="CF25" s="417">
        <v>0</v>
      </c>
      <c r="CG25" s="417">
        <v>0</v>
      </c>
      <c r="CH25" s="417">
        <v>0</v>
      </c>
      <c r="CI25" s="417">
        <v>0</v>
      </c>
      <c r="CJ25" s="417">
        <v>0</v>
      </c>
      <c r="CK25" s="417">
        <v>0</v>
      </c>
      <c r="CL25" s="417">
        <v>0</v>
      </c>
      <c r="CM25" s="417">
        <v>0</v>
      </c>
      <c r="CN25" s="417">
        <v>0</v>
      </c>
      <c r="CO25" s="417">
        <v>0</v>
      </c>
      <c r="CP25" s="417">
        <v>0</v>
      </c>
      <c r="CQ25" s="417">
        <v>0</v>
      </c>
      <c r="CR25" s="417">
        <v>0</v>
      </c>
      <c r="CS25" s="417">
        <v>0</v>
      </c>
      <c r="CT25" s="417"/>
      <c r="CU25" s="417"/>
      <c r="CV25" s="417"/>
      <c r="CW25" s="417"/>
      <c r="CX25" s="417"/>
      <c r="CY25" s="417"/>
      <c r="CZ25" s="417"/>
      <c r="DA25" s="417"/>
      <c r="DB25" s="417"/>
      <c r="DC25" s="417"/>
      <c r="DD25" s="417"/>
      <c r="DE25" s="417"/>
      <c r="DF25" s="417"/>
      <c r="DG25" s="417"/>
      <c r="DH25" s="417"/>
      <c r="DI25" s="417"/>
      <c r="DJ25" s="417"/>
      <c r="DK25" s="417"/>
    </row>
    <row r="26" spans="1:115" ht="16.149999999999999" hidden="1">
      <c r="A26" s="421" t="s">
        <v>7</v>
      </c>
      <c r="B26" s="421">
        <v>1</v>
      </c>
      <c r="C26" s="416" t="s">
        <v>47</v>
      </c>
      <c r="D26" s="417">
        <v>2728</v>
      </c>
      <c r="E26" s="417">
        <v>2772</v>
      </c>
      <c r="F26" s="417">
        <v>2817</v>
      </c>
      <c r="G26" s="417">
        <v>3081</v>
      </c>
      <c r="H26" s="417">
        <v>3130</v>
      </c>
      <c r="I26" s="417">
        <v>3168</v>
      </c>
      <c r="J26" s="417">
        <v>3205</v>
      </c>
      <c r="K26" s="417">
        <v>3273</v>
      </c>
      <c r="L26" s="417">
        <v>3309</v>
      </c>
      <c r="M26" s="417">
        <v>3344</v>
      </c>
      <c r="N26" s="417">
        <v>3378</v>
      </c>
      <c r="O26" s="417">
        <v>3412</v>
      </c>
      <c r="P26" s="417">
        <v>3445</v>
      </c>
      <c r="Q26" s="417">
        <v>3478</v>
      </c>
      <c r="R26" s="417">
        <v>3510</v>
      </c>
      <c r="S26" s="417">
        <v>3542</v>
      </c>
      <c r="T26" s="417">
        <v>3573</v>
      </c>
      <c r="U26" s="417">
        <v>3604</v>
      </c>
      <c r="V26" s="417">
        <v>3635</v>
      </c>
      <c r="W26" s="417">
        <v>3664</v>
      </c>
      <c r="X26" s="417">
        <v>3692</v>
      </c>
      <c r="Y26" s="417">
        <v>3720</v>
      </c>
      <c r="Z26" s="417">
        <v>3747</v>
      </c>
      <c r="AA26" s="417">
        <v>3773</v>
      </c>
      <c r="AB26" s="417">
        <v>3796</v>
      </c>
      <c r="AC26" s="417">
        <v>3819</v>
      </c>
      <c r="AD26" s="417">
        <v>3840</v>
      </c>
      <c r="AE26" s="417">
        <v>3860</v>
      </c>
      <c r="AF26" s="417">
        <v>3878</v>
      </c>
      <c r="AG26" s="417">
        <v>3891</v>
      </c>
      <c r="AH26" s="417">
        <v>3902</v>
      </c>
      <c r="AI26" s="417">
        <v>3912</v>
      </c>
      <c r="AJ26" s="417">
        <v>3919</v>
      </c>
      <c r="AK26" s="417">
        <v>3925</v>
      </c>
      <c r="AL26" s="417">
        <v>3929</v>
      </c>
      <c r="AM26" s="417">
        <v>3930</v>
      </c>
      <c r="AN26" s="417">
        <v>3930</v>
      </c>
      <c r="AO26" s="417">
        <v>3927</v>
      </c>
      <c r="AP26" s="417">
        <v>3922</v>
      </c>
      <c r="AQ26" s="417">
        <v>3914</v>
      </c>
      <c r="AR26" s="417">
        <v>3904</v>
      </c>
      <c r="AS26" s="417">
        <v>3892</v>
      </c>
      <c r="AT26" s="417">
        <v>3878</v>
      </c>
      <c r="AU26" s="417">
        <v>3862</v>
      </c>
      <c r="AV26" s="417">
        <v>3844</v>
      </c>
      <c r="AW26" s="417">
        <v>3823</v>
      </c>
      <c r="AX26" s="417">
        <v>3801</v>
      </c>
      <c r="AY26" s="417">
        <v>3776</v>
      </c>
      <c r="AZ26" s="417">
        <v>3751</v>
      </c>
      <c r="BA26" s="417">
        <v>3723</v>
      </c>
      <c r="BB26" s="417">
        <v>3692</v>
      </c>
      <c r="BC26" s="417">
        <v>3661</v>
      </c>
      <c r="BD26" s="417">
        <v>3628</v>
      </c>
      <c r="BE26" s="417">
        <v>3593</v>
      </c>
      <c r="BF26" s="417">
        <v>3558</v>
      </c>
      <c r="BG26" s="417">
        <v>3522</v>
      </c>
      <c r="BH26" s="417">
        <v>3485</v>
      </c>
      <c r="BI26" s="417">
        <v>3448</v>
      </c>
      <c r="BJ26" s="417">
        <v>3411</v>
      </c>
      <c r="BK26" s="417">
        <v>3375</v>
      </c>
      <c r="BL26" s="417">
        <v>3342</v>
      </c>
      <c r="BM26" s="417">
        <v>3316</v>
      </c>
      <c r="BN26" s="417">
        <v>3300</v>
      </c>
      <c r="BO26" s="417">
        <v>3304</v>
      </c>
      <c r="BP26" s="417">
        <v>3316</v>
      </c>
      <c r="BQ26" s="417">
        <v>3329</v>
      </c>
      <c r="BR26" s="417">
        <v>3343</v>
      </c>
      <c r="BS26" s="417">
        <v>3365</v>
      </c>
      <c r="BT26" s="417">
        <v>0</v>
      </c>
      <c r="BU26" s="417">
        <v>0</v>
      </c>
      <c r="BV26" s="417">
        <v>0</v>
      </c>
      <c r="BW26" s="417">
        <v>0</v>
      </c>
      <c r="BX26" s="417">
        <v>0</v>
      </c>
      <c r="BY26" s="417">
        <v>0</v>
      </c>
      <c r="BZ26" s="417">
        <v>0</v>
      </c>
      <c r="CA26" s="417">
        <v>0</v>
      </c>
      <c r="CB26" s="417">
        <v>0</v>
      </c>
      <c r="CC26" s="417">
        <v>0</v>
      </c>
      <c r="CD26" s="417">
        <v>0</v>
      </c>
      <c r="CE26" s="417">
        <v>0</v>
      </c>
      <c r="CF26" s="417">
        <v>0</v>
      </c>
      <c r="CG26" s="417">
        <v>0</v>
      </c>
      <c r="CH26" s="417">
        <v>0</v>
      </c>
      <c r="CI26" s="417">
        <v>0</v>
      </c>
      <c r="CJ26" s="417">
        <v>0</v>
      </c>
      <c r="CK26" s="417">
        <v>0</v>
      </c>
      <c r="CL26" s="417">
        <v>0</v>
      </c>
      <c r="CM26" s="417">
        <v>0</v>
      </c>
      <c r="CN26" s="417">
        <v>0</v>
      </c>
      <c r="CO26" s="417">
        <v>0</v>
      </c>
      <c r="CP26" s="417">
        <v>0</v>
      </c>
      <c r="CQ26" s="417">
        <v>0</v>
      </c>
      <c r="CR26" s="417">
        <v>0</v>
      </c>
      <c r="CS26" s="417">
        <v>0</v>
      </c>
      <c r="CT26" s="417"/>
      <c r="CU26" s="417"/>
      <c r="CV26" s="417"/>
      <c r="CW26" s="417"/>
      <c r="CX26" s="417"/>
      <c r="CY26" s="417"/>
      <c r="CZ26" s="417"/>
      <c r="DA26" s="417"/>
      <c r="DB26" s="417"/>
      <c r="DC26" s="417"/>
      <c r="DD26" s="417"/>
      <c r="DE26" s="417"/>
      <c r="DF26" s="417"/>
      <c r="DG26" s="417"/>
      <c r="DH26" s="417"/>
      <c r="DI26" s="417"/>
      <c r="DJ26" s="417"/>
      <c r="DK26" s="417"/>
    </row>
    <row r="27" spans="1:115" ht="16.149999999999999" hidden="1">
      <c r="A27" s="421" t="s">
        <v>7</v>
      </c>
      <c r="B27" s="421">
        <v>1</v>
      </c>
      <c r="C27" s="416" t="s">
        <v>48</v>
      </c>
      <c r="D27" s="417">
        <v>2815</v>
      </c>
      <c r="E27" s="417">
        <v>2861</v>
      </c>
      <c r="F27" s="417">
        <v>2907</v>
      </c>
      <c r="G27" s="417">
        <v>3179</v>
      </c>
      <c r="H27" s="417">
        <v>3229</v>
      </c>
      <c r="I27" s="417">
        <v>3267</v>
      </c>
      <c r="J27" s="417">
        <v>3305</v>
      </c>
      <c r="K27" s="417">
        <v>3375</v>
      </c>
      <c r="L27" s="417">
        <v>3412</v>
      </c>
      <c r="M27" s="417">
        <v>3447</v>
      </c>
      <c r="N27" s="417">
        <v>3481</v>
      </c>
      <c r="O27" s="417">
        <v>3516</v>
      </c>
      <c r="P27" s="417">
        <v>3549</v>
      </c>
      <c r="Q27" s="417">
        <v>3582</v>
      </c>
      <c r="R27" s="417">
        <v>3615</v>
      </c>
      <c r="S27" s="417">
        <v>3647</v>
      </c>
      <c r="T27" s="417">
        <v>3678</v>
      </c>
      <c r="U27" s="417">
        <v>3709</v>
      </c>
      <c r="V27" s="417">
        <v>3739</v>
      </c>
      <c r="W27" s="417">
        <v>3768</v>
      </c>
      <c r="X27" s="417">
        <v>3796</v>
      </c>
      <c r="Y27" s="417">
        <v>3823</v>
      </c>
      <c r="Z27" s="417">
        <v>3850</v>
      </c>
      <c r="AA27" s="417">
        <v>3874</v>
      </c>
      <c r="AB27" s="417">
        <v>3897</v>
      </c>
      <c r="AC27" s="417">
        <v>3919</v>
      </c>
      <c r="AD27" s="417">
        <v>3939</v>
      </c>
      <c r="AE27" s="417">
        <v>3957</v>
      </c>
      <c r="AF27" s="417">
        <v>3971</v>
      </c>
      <c r="AG27" s="417">
        <v>3982</v>
      </c>
      <c r="AH27" s="417">
        <v>3992</v>
      </c>
      <c r="AI27" s="417">
        <v>4000</v>
      </c>
      <c r="AJ27" s="417">
        <v>4005</v>
      </c>
      <c r="AK27" s="417">
        <v>4009</v>
      </c>
      <c r="AL27" s="417">
        <v>4011</v>
      </c>
      <c r="AM27" s="417">
        <v>4010</v>
      </c>
      <c r="AN27" s="417">
        <v>4008</v>
      </c>
      <c r="AO27" s="417">
        <v>4002</v>
      </c>
      <c r="AP27" s="417">
        <v>3995</v>
      </c>
      <c r="AQ27" s="417">
        <v>3985</v>
      </c>
      <c r="AR27" s="417">
        <v>3972</v>
      </c>
      <c r="AS27" s="417">
        <v>3958</v>
      </c>
      <c r="AT27" s="417">
        <v>3942</v>
      </c>
      <c r="AU27" s="417">
        <v>3923</v>
      </c>
      <c r="AV27" s="417">
        <v>3902</v>
      </c>
      <c r="AW27" s="417">
        <v>3879</v>
      </c>
      <c r="AX27" s="417">
        <v>3855</v>
      </c>
      <c r="AY27" s="417">
        <v>3828</v>
      </c>
      <c r="AZ27" s="417">
        <v>3800</v>
      </c>
      <c r="BA27" s="417">
        <v>3769</v>
      </c>
      <c r="BB27" s="417">
        <v>3737</v>
      </c>
      <c r="BC27" s="417">
        <v>3704</v>
      </c>
      <c r="BD27" s="417">
        <v>3669</v>
      </c>
      <c r="BE27" s="417">
        <v>3633</v>
      </c>
      <c r="BF27" s="417">
        <v>3597</v>
      </c>
      <c r="BG27" s="417">
        <v>3560</v>
      </c>
      <c r="BH27" s="417">
        <v>3524</v>
      </c>
      <c r="BI27" s="417">
        <v>3488</v>
      </c>
      <c r="BJ27" s="417">
        <v>3454</v>
      </c>
      <c r="BK27" s="417">
        <v>3425</v>
      </c>
      <c r="BL27" s="417">
        <v>3404</v>
      </c>
      <c r="BM27" s="417">
        <v>3399</v>
      </c>
      <c r="BN27" s="417">
        <v>3410</v>
      </c>
      <c r="BO27" s="417">
        <v>3422</v>
      </c>
      <c r="BP27" s="417">
        <v>3435</v>
      </c>
      <c r="BQ27" s="417">
        <v>3450</v>
      </c>
      <c r="BR27" s="417">
        <v>3472</v>
      </c>
      <c r="BS27" s="417">
        <v>0</v>
      </c>
      <c r="BT27" s="417">
        <v>0</v>
      </c>
      <c r="BU27" s="417">
        <v>0</v>
      </c>
      <c r="BV27" s="417">
        <v>0</v>
      </c>
      <c r="BW27" s="417">
        <v>0</v>
      </c>
      <c r="BX27" s="417">
        <v>0</v>
      </c>
      <c r="BY27" s="417">
        <v>0</v>
      </c>
      <c r="BZ27" s="417">
        <v>0</v>
      </c>
      <c r="CA27" s="417">
        <v>0</v>
      </c>
      <c r="CB27" s="417">
        <v>0</v>
      </c>
      <c r="CC27" s="417">
        <v>0</v>
      </c>
      <c r="CD27" s="417">
        <v>0</v>
      </c>
      <c r="CE27" s="417">
        <v>0</v>
      </c>
      <c r="CF27" s="417">
        <v>0</v>
      </c>
      <c r="CG27" s="417">
        <v>0</v>
      </c>
      <c r="CH27" s="417">
        <v>0</v>
      </c>
      <c r="CI27" s="417">
        <v>0</v>
      </c>
      <c r="CJ27" s="417">
        <v>0</v>
      </c>
      <c r="CK27" s="417">
        <v>0</v>
      </c>
      <c r="CL27" s="417">
        <v>0</v>
      </c>
      <c r="CM27" s="417">
        <v>0</v>
      </c>
      <c r="CN27" s="417">
        <v>0</v>
      </c>
      <c r="CO27" s="417">
        <v>0</v>
      </c>
      <c r="CP27" s="417">
        <v>0</v>
      </c>
      <c r="CQ27" s="417">
        <v>0</v>
      </c>
      <c r="CR27" s="417">
        <v>0</v>
      </c>
      <c r="CS27" s="417">
        <v>0</v>
      </c>
      <c r="CT27" s="417"/>
      <c r="CU27" s="417"/>
      <c r="CV27" s="417"/>
      <c r="CW27" s="417"/>
      <c r="CX27" s="417"/>
      <c r="CY27" s="417"/>
      <c r="CZ27" s="417"/>
      <c r="DA27" s="417"/>
      <c r="DB27" s="417"/>
      <c r="DC27" s="417"/>
      <c r="DD27" s="417"/>
      <c r="DE27" s="417"/>
      <c r="DF27" s="417"/>
      <c r="DG27" s="417"/>
      <c r="DH27" s="417"/>
      <c r="DI27" s="417"/>
      <c r="DJ27" s="417"/>
      <c r="DK27" s="417"/>
    </row>
    <row r="28" spans="1:115" ht="16.149999999999999" hidden="1">
      <c r="A28" s="421" t="s">
        <v>7</v>
      </c>
      <c r="B28" s="421">
        <v>1</v>
      </c>
      <c r="C28" s="416" t="s">
        <v>49</v>
      </c>
      <c r="D28" s="417">
        <v>2905</v>
      </c>
      <c r="E28" s="417">
        <v>2952</v>
      </c>
      <c r="F28" s="417">
        <v>2999</v>
      </c>
      <c r="G28" s="417">
        <v>3279</v>
      </c>
      <c r="H28" s="417">
        <v>3331</v>
      </c>
      <c r="I28" s="417">
        <v>3370</v>
      </c>
      <c r="J28" s="417">
        <v>3408</v>
      </c>
      <c r="K28" s="417">
        <v>3480</v>
      </c>
      <c r="L28" s="417">
        <v>3517</v>
      </c>
      <c r="M28" s="417">
        <v>3553</v>
      </c>
      <c r="N28" s="417">
        <v>3588</v>
      </c>
      <c r="O28" s="417">
        <v>3622</v>
      </c>
      <c r="P28" s="417">
        <v>3656</v>
      </c>
      <c r="Q28" s="417">
        <v>3689</v>
      </c>
      <c r="R28" s="417">
        <v>3721</v>
      </c>
      <c r="S28" s="417">
        <v>3754</v>
      </c>
      <c r="T28" s="417">
        <v>3785</v>
      </c>
      <c r="U28" s="417">
        <v>3815</v>
      </c>
      <c r="V28" s="417">
        <v>3845</v>
      </c>
      <c r="W28" s="417">
        <v>3874</v>
      </c>
      <c r="X28" s="417">
        <v>3902</v>
      </c>
      <c r="Y28" s="417">
        <v>3929</v>
      </c>
      <c r="Z28" s="417">
        <v>3954</v>
      </c>
      <c r="AA28" s="417">
        <v>3977</v>
      </c>
      <c r="AB28" s="417">
        <v>3999</v>
      </c>
      <c r="AC28" s="417">
        <v>4020</v>
      </c>
      <c r="AD28" s="417">
        <v>4038</v>
      </c>
      <c r="AE28" s="417">
        <v>4052</v>
      </c>
      <c r="AF28" s="417">
        <v>4064</v>
      </c>
      <c r="AG28" s="417">
        <v>4074</v>
      </c>
      <c r="AH28" s="417">
        <v>4082</v>
      </c>
      <c r="AI28" s="417">
        <v>4088</v>
      </c>
      <c r="AJ28" s="417">
        <v>4092</v>
      </c>
      <c r="AK28" s="417">
        <v>4093</v>
      </c>
      <c r="AL28" s="417">
        <v>4093</v>
      </c>
      <c r="AM28" s="417">
        <v>4090</v>
      </c>
      <c r="AN28" s="417">
        <v>4085</v>
      </c>
      <c r="AO28" s="417">
        <v>4077</v>
      </c>
      <c r="AP28" s="417">
        <v>4067</v>
      </c>
      <c r="AQ28" s="417">
        <v>4054</v>
      </c>
      <c r="AR28" s="417">
        <v>4040</v>
      </c>
      <c r="AS28" s="417">
        <v>4023</v>
      </c>
      <c r="AT28" s="417">
        <v>4004</v>
      </c>
      <c r="AU28" s="417">
        <v>3983</v>
      </c>
      <c r="AV28" s="417">
        <v>3960</v>
      </c>
      <c r="AW28" s="417">
        <v>3935</v>
      </c>
      <c r="AX28" s="417">
        <v>3908</v>
      </c>
      <c r="AY28" s="417">
        <v>3879</v>
      </c>
      <c r="AZ28" s="417">
        <v>3848</v>
      </c>
      <c r="BA28" s="417">
        <v>3815</v>
      </c>
      <c r="BB28" s="417">
        <v>3782</v>
      </c>
      <c r="BC28" s="417">
        <v>3747</v>
      </c>
      <c r="BD28" s="417">
        <v>3711</v>
      </c>
      <c r="BE28" s="417">
        <v>3675</v>
      </c>
      <c r="BF28" s="417">
        <v>3639</v>
      </c>
      <c r="BG28" s="417">
        <v>3603</v>
      </c>
      <c r="BH28" s="417">
        <v>3569</v>
      </c>
      <c r="BI28" s="417">
        <v>3538</v>
      </c>
      <c r="BJ28" s="417">
        <v>3514</v>
      </c>
      <c r="BK28" s="417">
        <v>3502</v>
      </c>
      <c r="BL28" s="417">
        <v>3511</v>
      </c>
      <c r="BM28" s="417">
        <v>3523</v>
      </c>
      <c r="BN28" s="417">
        <v>3535</v>
      </c>
      <c r="BO28" s="417">
        <v>3548</v>
      </c>
      <c r="BP28" s="417">
        <v>3564</v>
      </c>
      <c r="BQ28" s="417">
        <v>3587</v>
      </c>
      <c r="BR28" s="417">
        <v>0</v>
      </c>
      <c r="BS28" s="417">
        <v>0</v>
      </c>
      <c r="BT28" s="417">
        <v>0</v>
      </c>
      <c r="BU28" s="417">
        <v>0</v>
      </c>
      <c r="BV28" s="417">
        <v>0</v>
      </c>
      <c r="BW28" s="417">
        <v>0</v>
      </c>
      <c r="BX28" s="417">
        <v>0</v>
      </c>
      <c r="BY28" s="417">
        <v>0</v>
      </c>
      <c r="BZ28" s="417">
        <v>0</v>
      </c>
      <c r="CA28" s="417">
        <v>0</v>
      </c>
      <c r="CB28" s="417">
        <v>0</v>
      </c>
      <c r="CC28" s="417">
        <v>0</v>
      </c>
      <c r="CD28" s="417">
        <v>0</v>
      </c>
      <c r="CE28" s="417">
        <v>0</v>
      </c>
      <c r="CF28" s="417">
        <v>0</v>
      </c>
      <c r="CG28" s="417">
        <v>0</v>
      </c>
      <c r="CH28" s="417">
        <v>0</v>
      </c>
      <c r="CI28" s="417">
        <v>0</v>
      </c>
      <c r="CJ28" s="417">
        <v>0</v>
      </c>
      <c r="CK28" s="417">
        <v>0</v>
      </c>
      <c r="CL28" s="417">
        <v>0</v>
      </c>
      <c r="CM28" s="417">
        <v>0</v>
      </c>
      <c r="CN28" s="417">
        <v>0</v>
      </c>
      <c r="CO28" s="417">
        <v>0</v>
      </c>
      <c r="CP28" s="417">
        <v>0</v>
      </c>
      <c r="CQ28" s="417">
        <v>0</v>
      </c>
      <c r="CR28" s="417">
        <v>0</v>
      </c>
      <c r="CS28" s="417">
        <v>0</v>
      </c>
      <c r="CT28" s="417"/>
      <c r="CU28" s="417"/>
      <c r="CV28" s="417"/>
      <c r="CW28" s="417"/>
      <c r="CX28" s="417"/>
      <c r="CY28" s="417"/>
      <c r="CZ28" s="417"/>
      <c r="DA28" s="417"/>
      <c r="DB28" s="417"/>
      <c r="DC28" s="417"/>
      <c r="DD28" s="417"/>
      <c r="DE28" s="417"/>
      <c r="DF28" s="417"/>
      <c r="DG28" s="417"/>
      <c r="DH28" s="417"/>
      <c r="DI28" s="417"/>
      <c r="DJ28" s="417"/>
      <c r="DK28" s="417"/>
    </row>
    <row r="29" spans="1:115" ht="16.149999999999999" hidden="1">
      <c r="A29" s="421" t="s">
        <v>7</v>
      </c>
      <c r="B29" s="421">
        <v>1</v>
      </c>
      <c r="C29" s="416" t="s">
        <v>50</v>
      </c>
      <c r="D29" s="417">
        <v>2997</v>
      </c>
      <c r="E29" s="417">
        <v>3046</v>
      </c>
      <c r="F29" s="417">
        <v>3094</v>
      </c>
      <c r="G29" s="417">
        <v>3382</v>
      </c>
      <c r="H29" s="417">
        <v>3435</v>
      </c>
      <c r="I29" s="417">
        <v>3475</v>
      </c>
      <c r="J29" s="417">
        <v>3514</v>
      </c>
      <c r="K29" s="417">
        <v>3587</v>
      </c>
      <c r="L29" s="417">
        <v>3625</v>
      </c>
      <c r="M29" s="417">
        <v>3661</v>
      </c>
      <c r="N29" s="417">
        <v>3697</v>
      </c>
      <c r="O29" s="417">
        <v>3731</v>
      </c>
      <c r="P29" s="417">
        <v>3764</v>
      </c>
      <c r="Q29" s="417">
        <v>3798</v>
      </c>
      <c r="R29" s="417">
        <v>3831</v>
      </c>
      <c r="S29" s="417">
        <v>3863</v>
      </c>
      <c r="T29" s="417">
        <v>3894</v>
      </c>
      <c r="U29" s="417">
        <v>3924</v>
      </c>
      <c r="V29" s="417">
        <v>3953</v>
      </c>
      <c r="W29" s="417">
        <v>3982</v>
      </c>
      <c r="X29" s="417">
        <v>4010</v>
      </c>
      <c r="Y29" s="417">
        <v>4035</v>
      </c>
      <c r="Z29" s="417">
        <v>4059</v>
      </c>
      <c r="AA29" s="417">
        <v>4081</v>
      </c>
      <c r="AB29" s="417">
        <v>4102</v>
      </c>
      <c r="AC29" s="417">
        <v>4121</v>
      </c>
      <c r="AD29" s="417">
        <v>4135</v>
      </c>
      <c r="AE29" s="417">
        <v>4148</v>
      </c>
      <c r="AF29" s="417">
        <v>4158</v>
      </c>
      <c r="AG29" s="417">
        <v>4166</v>
      </c>
      <c r="AH29" s="417">
        <v>4172</v>
      </c>
      <c r="AI29" s="417">
        <v>4176</v>
      </c>
      <c r="AJ29" s="417">
        <v>4178</v>
      </c>
      <c r="AK29" s="417">
        <v>4177</v>
      </c>
      <c r="AL29" s="417">
        <v>4174</v>
      </c>
      <c r="AM29" s="417">
        <v>4169</v>
      </c>
      <c r="AN29" s="417">
        <v>4161</v>
      </c>
      <c r="AO29" s="417">
        <v>4151</v>
      </c>
      <c r="AP29" s="417">
        <v>4138</v>
      </c>
      <c r="AQ29" s="417">
        <v>4123</v>
      </c>
      <c r="AR29" s="417">
        <v>4106</v>
      </c>
      <c r="AS29" s="417">
        <v>4087</v>
      </c>
      <c r="AT29" s="417">
        <v>4066</v>
      </c>
      <c r="AU29" s="417">
        <v>4042</v>
      </c>
      <c r="AV29" s="417">
        <v>4016</v>
      </c>
      <c r="AW29" s="417">
        <v>3989</v>
      </c>
      <c r="AX29" s="417">
        <v>3960</v>
      </c>
      <c r="AY29" s="417">
        <v>3929</v>
      </c>
      <c r="AZ29" s="417">
        <v>3896</v>
      </c>
      <c r="BA29" s="417">
        <v>3862</v>
      </c>
      <c r="BB29" s="417">
        <v>3827</v>
      </c>
      <c r="BC29" s="417">
        <v>3791</v>
      </c>
      <c r="BD29" s="417">
        <v>3755</v>
      </c>
      <c r="BE29" s="417">
        <v>3720</v>
      </c>
      <c r="BF29" s="417">
        <v>3686</v>
      </c>
      <c r="BG29" s="417">
        <v>3654</v>
      </c>
      <c r="BH29" s="417">
        <v>3627</v>
      </c>
      <c r="BI29" s="417">
        <v>3609</v>
      </c>
      <c r="BJ29" s="417">
        <v>3608</v>
      </c>
      <c r="BK29" s="417">
        <v>3619</v>
      </c>
      <c r="BL29" s="417">
        <v>3631</v>
      </c>
      <c r="BM29" s="417">
        <v>3644</v>
      </c>
      <c r="BN29" s="417">
        <v>3658</v>
      </c>
      <c r="BO29" s="417">
        <v>3674</v>
      </c>
      <c r="BP29" s="417">
        <v>3698</v>
      </c>
      <c r="BQ29" s="417">
        <v>0</v>
      </c>
      <c r="BR29" s="417">
        <v>0</v>
      </c>
      <c r="BS29" s="417">
        <v>0</v>
      </c>
      <c r="BT29" s="417">
        <v>0</v>
      </c>
      <c r="BU29" s="417">
        <v>0</v>
      </c>
      <c r="BV29" s="417">
        <v>0</v>
      </c>
      <c r="BW29" s="417">
        <v>0</v>
      </c>
      <c r="BX29" s="417">
        <v>0</v>
      </c>
      <c r="BY29" s="417">
        <v>0</v>
      </c>
      <c r="BZ29" s="417">
        <v>0</v>
      </c>
      <c r="CA29" s="417">
        <v>0</v>
      </c>
      <c r="CB29" s="417">
        <v>0</v>
      </c>
      <c r="CC29" s="417">
        <v>0</v>
      </c>
      <c r="CD29" s="417">
        <v>0</v>
      </c>
      <c r="CE29" s="417">
        <v>0</v>
      </c>
      <c r="CF29" s="417">
        <v>0</v>
      </c>
      <c r="CG29" s="417">
        <v>0</v>
      </c>
      <c r="CH29" s="417">
        <v>0</v>
      </c>
      <c r="CI29" s="417">
        <v>0</v>
      </c>
      <c r="CJ29" s="417">
        <v>0</v>
      </c>
      <c r="CK29" s="417">
        <v>0</v>
      </c>
      <c r="CL29" s="417">
        <v>0</v>
      </c>
      <c r="CM29" s="417">
        <v>0</v>
      </c>
      <c r="CN29" s="417">
        <v>0</v>
      </c>
      <c r="CO29" s="417">
        <v>0</v>
      </c>
      <c r="CP29" s="417">
        <v>0</v>
      </c>
      <c r="CQ29" s="417">
        <v>0</v>
      </c>
      <c r="CR29" s="417">
        <v>0</v>
      </c>
      <c r="CS29" s="417">
        <v>0</v>
      </c>
      <c r="CT29" s="417"/>
      <c r="CU29" s="417"/>
      <c r="CV29" s="417"/>
      <c r="CW29" s="417"/>
      <c r="CX29" s="417"/>
      <c r="CY29" s="417"/>
      <c r="CZ29" s="417"/>
      <c r="DA29" s="417"/>
      <c r="DB29" s="417"/>
      <c r="DC29" s="417"/>
      <c r="DD29" s="417"/>
      <c r="DE29" s="417"/>
      <c r="DF29" s="417"/>
      <c r="DG29" s="417"/>
      <c r="DH29" s="417"/>
      <c r="DI29" s="417"/>
      <c r="DJ29" s="417"/>
      <c r="DK29" s="417"/>
    </row>
    <row r="30" spans="1:115" ht="16.149999999999999" hidden="1">
      <c r="A30" s="421" t="s">
        <v>7</v>
      </c>
      <c r="B30" s="421">
        <v>1</v>
      </c>
      <c r="C30" s="416" t="s">
        <v>51</v>
      </c>
      <c r="D30" s="417">
        <v>3092</v>
      </c>
      <c r="E30" s="417">
        <v>3142</v>
      </c>
      <c r="F30" s="417">
        <v>3191</v>
      </c>
      <c r="G30" s="417">
        <v>3488</v>
      </c>
      <c r="H30" s="417">
        <v>3542</v>
      </c>
      <c r="I30" s="417">
        <v>3583</v>
      </c>
      <c r="J30" s="417">
        <v>3621</v>
      </c>
      <c r="K30" s="417">
        <v>3697</v>
      </c>
      <c r="L30" s="417">
        <v>3735</v>
      </c>
      <c r="M30" s="417">
        <v>3772</v>
      </c>
      <c r="N30" s="417">
        <v>3807</v>
      </c>
      <c r="O30" s="417">
        <v>3842</v>
      </c>
      <c r="P30" s="417">
        <v>3876</v>
      </c>
      <c r="Q30" s="417">
        <v>3909</v>
      </c>
      <c r="R30" s="417">
        <v>3942</v>
      </c>
      <c r="S30" s="417">
        <v>3974</v>
      </c>
      <c r="T30" s="417">
        <v>4004</v>
      </c>
      <c r="U30" s="417">
        <v>4034</v>
      </c>
      <c r="V30" s="417">
        <v>4064</v>
      </c>
      <c r="W30" s="417">
        <v>4092</v>
      </c>
      <c r="X30" s="417">
        <v>4118</v>
      </c>
      <c r="Y30" s="417">
        <v>4142</v>
      </c>
      <c r="Z30" s="417">
        <v>4165</v>
      </c>
      <c r="AA30" s="417">
        <v>4186</v>
      </c>
      <c r="AB30" s="417">
        <v>4206</v>
      </c>
      <c r="AC30" s="417">
        <v>4220</v>
      </c>
      <c r="AD30" s="417">
        <v>4233</v>
      </c>
      <c r="AE30" s="417">
        <v>4243</v>
      </c>
      <c r="AF30" s="417">
        <v>4251</v>
      </c>
      <c r="AG30" s="417">
        <v>4257</v>
      </c>
      <c r="AH30" s="417">
        <v>4262</v>
      </c>
      <c r="AI30" s="417">
        <v>4264</v>
      </c>
      <c r="AJ30" s="417">
        <v>4263</v>
      </c>
      <c r="AK30" s="417">
        <v>4260</v>
      </c>
      <c r="AL30" s="417">
        <v>4255</v>
      </c>
      <c r="AM30" s="417">
        <v>4247</v>
      </c>
      <c r="AN30" s="417">
        <v>4236</v>
      </c>
      <c r="AO30" s="417">
        <v>4224</v>
      </c>
      <c r="AP30" s="417">
        <v>4209</v>
      </c>
      <c r="AQ30" s="417">
        <v>4191</v>
      </c>
      <c r="AR30" s="417">
        <v>4172</v>
      </c>
      <c r="AS30" s="417">
        <v>4150</v>
      </c>
      <c r="AT30" s="417">
        <v>4126</v>
      </c>
      <c r="AU30" s="417">
        <v>4100</v>
      </c>
      <c r="AV30" s="417">
        <v>4073</v>
      </c>
      <c r="AW30" s="417">
        <v>4043</v>
      </c>
      <c r="AX30" s="417">
        <v>4011</v>
      </c>
      <c r="AY30" s="417">
        <v>3978</v>
      </c>
      <c r="AZ30" s="417">
        <v>3944</v>
      </c>
      <c r="BA30" s="417">
        <v>3909</v>
      </c>
      <c r="BB30" s="417">
        <v>3874</v>
      </c>
      <c r="BC30" s="417">
        <v>3839</v>
      </c>
      <c r="BD30" s="417">
        <v>3804</v>
      </c>
      <c r="BE30" s="417">
        <v>3771</v>
      </c>
      <c r="BF30" s="417">
        <v>3742</v>
      </c>
      <c r="BG30" s="417">
        <v>3720</v>
      </c>
      <c r="BH30" s="417">
        <v>3710</v>
      </c>
      <c r="BI30" s="417">
        <v>3720</v>
      </c>
      <c r="BJ30" s="417">
        <v>3732</v>
      </c>
      <c r="BK30" s="417">
        <v>3745</v>
      </c>
      <c r="BL30" s="417">
        <v>3758</v>
      </c>
      <c r="BM30" s="417">
        <v>3772</v>
      </c>
      <c r="BN30" s="417">
        <v>3789</v>
      </c>
      <c r="BO30" s="417">
        <v>3813</v>
      </c>
      <c r="BP30" s="417">
        <v>0</v>
      </c>
      <c r="BQ30" s="417">
        <v>0</v>
      </c>
      <c r="BR30" s="417">
        <v>0</v>
      </c>
      <c r="BS30" s="417">
        <v>0</v>
      </c>
      <c r="BT30" s="417">
        <v>0</v>
      </c>
      <c r="BU30" s="417">
        <v>0</v>
      </c>
      <c r="BV30" s="417">
        <v>0</v>
      </c>
      <c r="BW30" s="417">
        <v>0</v>
      </c>
      <c r="BX30" s="417">
        <v>0</v>
      </c>
      <c r="BY30" s="417">
        <v>0</v>
      </c>
      <c r="BZ30" s="417">
        <v>0</v>
      </c>
      <c r="CA30" s="417">
        <v>0</v>
      </c>
      <c r="CB30" s="417">
        <v>0</v>
      </c>
      <c r="CC30" s="417">
        <v>0</v>
      </c>
      <c r="CD30" s="417">
        <v>0</v>
      </c>
      <c r="CE30" s="417">
        <v>0</v>
      </c>
      <c r="CF30" s="417">
        <v>0</v>
      </c>
      <c r="CG30" s="417">
        <v>0</v>
      </c>
      <c r="CH30" s="417">
        <v>0</v>
      </c>
      <c r="CI30" s="417">
        <v>0</v>
      </c>
      <c r="CJ30" s="417">
        <v>0</v>
      </c>
      <c r="CK30" s="417">
        <v>0</v>
      </c>
      <c r="CL30" s="417">
        <v>0</v>
      </c>
      <c r="CM30" s="417">
        <v>0</v>
      </c>
      <c r="CN30" s="417">
        <v>0</v>
      </c>
      <c r="CO30" s="417">
        <v>0</v>
      </c>
      <c r="CP30" s="417">
        <v>0</v>
      </c>
      <c r="CQ30" s="417">
        <v>0</v>
      </c>
      <c r="CR30" s="417">
        <v>0</v>
      </c>
      <c r="CS30" s="417">
        <v>0</v>
      </c>
      <c r="CT30" s="417"/>
      <c r="CU30" s="417"/>
      <c r="CV30" s="417"/>
      <c r="CW30" s="417"/>
      <c r="CX30" s="417"/>
      <c r="CY30" s="417"/>
      <c r="CZ30" s="417"/>
      <c r="DA30" s="417"/>
      <c r="DB30" s="417"/>
      <c r="DC30" s="417"/>
      <c r="DD30" s="417"/>
      <c r="DE30" s="417"/>
      <c r="DF30" s="417"/>
      <c r="DG30" s="417"/>
      <c r="DH30" s="417"/>
      <c r="DI30" s="417"/>
      <c r="DJ30" s="417"/>
      <c r="DK30" s="417"/>
    </row>
    <row r="31" spans="1:115" ht="16.149999999999999" hidden="1">
      <c r="A31" s="421" t="s">
        <v>7</v>
      </c>
      <c r="B31" s="421">
        <v>1</v>
      </c>
      <c r="C31" s="416" t="s">
        <v>52</v>
      </c>
      <c r="D31" s="417">
        <v>3190</v>
      </c>
      <c r="E31" s="417">
        <v>3240</v>
      </c>
      <c r="F31" s="417">
        <v>3291</v>
      </c>
      <c r="G31" s="417">
        <v>3597</v>
      </c>
      <c r="H31" s="417">
        <v>3652</v>
      </c>
      <c r="I31" s="417">
        <v>3693</v>
      </c>
      <c r="J31" s="417">
        <v>3733</v>
      </c>
      <c r="K31" s="417">
        <v>3810</v>
      </c>
      <c r="L31" s="417">
        <v>3849</v>
      </c>
      <c r="M31" s="417">
        <v>3885</v>
      </c>
      <c r="N31" s="417">
        <v>3920</v>
      </c>
      <c r="O31" s="417">
        <v>3955</v>
      </c>
      <c r="P31" s="417">
        <v>3990</v>
      </c>
      <c r="Q31" s="417">
        <v>4023</v>
      </c>
      <c r="R31" s="417">
        <v>4055</v>
      </c>
      <c r="S31" s="417">
        <v>4087</v>
      </c>
      <c r="T31" s="417">
        <v>4117</v>
      </c>
      <c r="U31" s="417">
        <v>4147</v>
      </c>
      <c r="V31" s="417">
        <v>4176</v>
      </c>
      <c r="W31" s="417">
        <v>4202</v>
      </c>
      <c r="X31" s="417">
        <v>4227</v>
      </c>
      <c r="Y31" s="417">
        <v>4251</v>
      </c>
      <c r="Z31" s="417">
        <v>4273</v>
      </c>
      <c r="AA31" s="417">
        <v>4292</v>
      </c>
      <c r="AB31" s="417">
        <v>4307</v>
      </c>
      <c r="AC31" s="417">
        <v>4320</v>
      </c>
      <c r="AD31" s="417">
        <v>4331</v>
      </c>
      <c r="AE31" s="417">
        <v>4339</v>
      </c>
      <c r="AF31" s="417">
        <v>4345</v>
      </c>
      <c r="AG31" s="417">
        <v>4350</v>
      </c>
      <c r="AH31" s="417">
        <v>4352</v>
      </c>
      <c r="AI31" s="417">
        <v>4351</v>
      </c>
      <c r="AJ31" s="417">
        <v>4348</v>
      </c>
      <c r="AK31" s="417">
        <v>4343</v>
      </c>
      <c r="AL31" s="417">
        <v>4335</v>
      </c>
      <c r="AM31" s="417">
        <v>4324</v>
      </c>
      <c r="AN31" s="417">
        <v>4311</v>
      </c>
      <c r="AO31" s="417">
        <v>4296</v>
      </c>
      <c r="AP31" s="417">
        <v>4279</v>
      </c>
      <c r="AQ31" s="417">
        <v>4259</v>
      </c>
      <c r="AR31" s="417">
        <v>4237</v>
      </c>
      <c r="AS31" s="417">
        <v>4213</v>
      </c>
      <c r="AT31" s="417">
        <v>4186</v>
      </c>
      <c r="AU31" s="417">
        <v>4159</v>
      </c>
      <c r="AV31" s="417">
        <v>4129</v>
      </c>
      <c r="AW31" s="417">
        <v>4097</v>
      </c>
      <c r="AX31" s="417">
        <v>4064</v>
      </c>
      <c r="AY31" s="417">
        <v>4030</v>
      </c>
      <c r="AZ31" s="417">
        <v>3995</v>
      </c>
      <c r="BA31" s="417">
        <v>3960</v>
      </c>
      <c r="BB31" s="417">
        <v>3926</v>
      </c>
      <c r="BC31" s="417">
        <v>3893</v>
      </c>
      <c r="BD31" s="417">
        <v>3863</v>
      </c>
      <c r="BE31" s="417">
        <v>3838</v>
      </c>
      <c r="BF31" s="417">
        <v>3822</v>
      </c>
      <c r="BG31" s="417">
        <v>3823</v>
      </c>
      <c r="BH31" s="417">
        <v>3835</v>
      </c>
      <c r="BI31" s="417">
        <v>3847</v>
      </c>
      <c r="BJ31" s="417">
        <v>3860</v>
      </c>
      <c r="BK31" s="417">
        <v>3874</v>
      </c>
      <c r="BL31" s="417">
        <v>3888</v>
      </c>
      <c r="BM31" s="417">
        <v>3905</v>
      </c>
      <c r="BN31" s="417">
        <v>3931</v>
      </c>
      <c r="BO31" s="417">
        <v>0</v>
      </c>
      <c r="BP31" s="417">
        <v>0</v>
      </c>
      <c r="BQ31" s="417">
        <v>0</v>
      </c>
      <c r="BR31" s="417">
        <v>0</v>
      </c>
      <c r="BS31" s="417">
        <v>0</v>
      </c>
      <c r="BT31" s="417">
        <v>0</v>
      </c>
      <c r="BU31" s="417">
        <v>0</v>
      </c>
      <c r="BV31" s="417">
        <v>0</v>
      </c>
      <c r="BW31" s="417">
        <v>0</v>
      </c>
      <c r="BX31" s="417">
        <v>0</v>
      </c>
      <c r="BY31" s="417">
        <v>0</v>
      </c>
      <c r="BZ31" s="417">
        <v>0</v>
      </c>
      <c r="CA31" s="417">
        <v>0</v>
      </c>
      <c r="CB31" s="417">
        <v>0</v>
      </c>
      <c r="CC31" s="417">
        <v>0</v>
      </c>
      <c r="CD31" s="417">
        <v>0</v>
      </c>
      <c r="CE31" s="417">
        <v>0</v>
      </c>
      <c r="CF31" s="417">
        <v>0</v>
      </c>
      <c r="CG31" s="417">
        <v>0</v>
      </c>
      <c r="CH31" s="417">
        <v>0</v>
      </c>
      <c r="CI31" s="417">
        <v>0</v>
      </c>
      <c r="CJ31" s="417">
        <v>0</v>
      </c>
      <c r="CK31" s="417">
        <v>0</v>
      </c>
      <c r="CL31" s="417">
        <v>0</v>
      </c>
      <c r="CM31" s="417">
        <v>0</v>
      </c>
      <c r="CN31" s="417">
        <v>0</v>
      </c>
      <c r="CO31" s="417">
        <v>0</v>
      </c>
      <c r="CP31" s="417">
        <v>0</v>
      </c>
      <c r="CQ31" s="417">
        <v>0</v>
      </c>
      <c r="CR31" s="417">
        <v>0</v>
      </c>
      <c r="CS31" s="417">
        <v>0</v>
      </c>
      <c r="CT31" s="417"/>
      <c r="CU31" s="417"/>
      <c r="CV31" s="417"/>
      <c r="CW31" s="417"/>
      <c r="CX31" s="417"/>
      <c r="CY31" s="417"/>
      <c r="CZ31" s="417"/>
      <c r="DA31" s="417"/>
      <c r="DB31" s="417"/>
      <c r="DC31" s="417"/>
      <c r="DD31" s="417"/>
      <c r="DE31" s="417"/>
      <c r="DF31" s="417"/>
      <c r="DG31" s="417"/>
      <c r="DH31" s="417"/>
      <c r="DI31" s="417"/>
      <c r="DJ31" s="417"/>
      <c r="DK31" s="417"/>
    </row>
    <row r="32" spans="1:115" ht="16.149999999999999" hidden="1">
      <c r="A32" s="421" t="s">
        <v>7</v>
      </c>
      <c r="B32" s="421">
        <v>1</v>
      </c>
      <c r="C32" s="416" t="s">
        <v>53</v>
      </c>
      <c r="D32" s="417">
        <v>3286</v>
      </c>
      <c r="E32" s="417">
        <v>3338</v>
      </c>
      <c r="F32" s="417">
        <v>3389</v>
      </c>
      <c r="G32" s="417">
        <v>3704</v>
      </c>
      <c r="H32" s="417">
        <v>3764</v>
      </c>
      <c r="I32" s="417">
        <v>3806</v>
      </c>
      <c r="J32" s="417">
        <v>3847</v>
      </c>
      <c r="K32" s="417">
        <v>3926</v>
      </c>
      <c r="L32" s="417">
        <v>3964</v>
      </c>
      <c r="M32" s="417">
        <v>4001</v>
      </c>
      <c r="N32" s="417">
        <v>4037</v>
      </c>
      <c r="O32" s="417">
        <v>4072</v>
      </c>
      <c r="P32" s="417">
        <v>4106</v>
      </c>
      <c r="Q32" s="417">
        <v>4139</v>
      </c>
      <c r="R32" s="417">
        <v>4171</v>
      </c>
      <c r="S32" s="417">
        <v>4202</v>
      </c>
      <c r="T32" s="417">
        <v>4232</v>
      </c>
      <c r="U32" s="417">
        <v>4262</v>
      </c>
      <c r="V32" s="417">
        <v>4289</v>
      </c>
      <c r="W32" s="417">
        <v>4314</v>
      </c>
      <c r="X32" s="417">
        <v>4338</v>
      </c>
      <c r="Y32" s="417">
        <v>4361</v>
      </c>
      <c r="Z32" s="417">
        <v>4381</v>
      </c>
      <c r="AA32" s="417">
        <v>4396</v>
      </c>
      <c r="AB32" s="417">
        <v>4409</v>
      </c>
      <c r="AC32" s="417">
        <v>4420</v>
      </c>
      <c r="AD32" s="417">
        <v>4429</v>
      </c>
      <c r="AE32" s="417">
        <v>4435</v>
      </c>
      <c r="AF32" s="417">
        <v>4439</v>
      </c>
      <c r="AG32" s="417">
        <v>4442</v>
      </c>
      <c r="AH32" s="417">
        <v>4441</v>
      </c>
      <c r="AI32" s="417">
        <v>4438</v>
      </c>
      <c r="AJ32" s="417">
        <v>4433</v>
      </c>
      <c r="AK32" s="417">
        <v>4424</v>
      </c>
      <c r="AL32" s="417">
        <v>4414</v>
      </c>
      <c r="AM32" s="417">
        <v>4401</v>
      </c>
      <c r="AN32" s="417">
        <v>4385</v>
      </c>
      <c r="AO32" s="417">
        <v>4368</v>
      </c>
      <c r="AP32" s="417">
        <v>4348</v>
      </c>
      <c r="AQ32" s="417">
        <v>4326</v>
      </c>
      <c r="AR32" s="417">
        <v>4301</v>
      </c>
      <c r="AS32" s="417">
        <v>4274</v>
      </c>
      <c r="AT32" s="417">
        <v>4246</v>
      </c>
      <c r="AU32" s="417">
        <v>4216</v>
      </c>
      <c r="AV32" s="417">
        <v>4184</v>
      </c>
      <c r="AW32" s="417">
        <v>4151</v>
      </c>
      <c r="AX32" s="417">
        <v>4117</v>
      </c>
      <c r="AY32" s="417">
        <v>4082</v>
      </c>
      <c r="AZ32" s="417">
        <v>4048</v>
      </c>
      <c r="BA32" s="417">
        <v>4015</v>
      </c>
      <c r="BB32" s="417">
        <v>3984</v>
      </c>
      <c r="BC32" s="417">
        <v>3956</v>
      </c>
      <c r="BD32" s="417">
        <v>3936</v>
      </c>
      <c r="BE32" s="417">
        <v>3927</v>
      </c>
      <c r="BF32" s="417">
        <v>3939</v>
      </c>
      <c r="BG32" s="417">
        <v>3952</v>
      </c>
      <c r="BH32" s="417">
        <v>3964</v>
      </c>
      <c r="BI32" s="417">
        <v>3977</v>
      </c>
      <c r="BJ32" s="417">
        <v>3992</v>
      </c>
      <c r="BK32" s="417">
        <v>4007</v>
      </c>
      <c r="BL32" s="417">
        <v>4024</v>
      </c>
      <c r="BM32" s="417">
        <v>4050</v>
      </c>
      <c r="BN32" s="417">
        <v>0</v>
      </c>
      <c r="BO32" s="417">
        <v>0</v>
      </c>
      <c r="BP32" s="417">
        <v>0</v>
      </c>
      <c r="BQ32" s="417">
        <v>0</v>
      </c>
      <c r="BR32" s="417">
        <v>0</v>
      </c>
      <c r="BS32" s="417">
        <v>0</v>
      </c>
      <c r="BT32" s="417">
        <v>0</v>
      </c>
      <c r="BU32" s="417">
        <v>0</v>
      </c>
      <c r="BV32" s="417">
        <v>0</v>
      </c>
      <c r="BW32" s="417">
        <v>0</v>
      </c>
      <c r="BX32" s="417">
        <v>0</v>
      </c>
      <c r="BY32" s="417">
        <v>0</v>
      </c>
      <c r="BZ32" s="417">
        <v>0</v>
      </c>
      <c r="CA32" s="417">
        <v>0</v>
      </c>
      <c r="CB32" s="417">
        <v>0</v>
      </c>
      <c r="CC32" s="417">
        <v>0</v>
      </c>
      <c r="CD32" s="417">
        <v>0</v>
      </c>
      <c r="CE32" s="417">
        <v>0</v>
      </c>
      <c r="CF32" s="417">
        <v>0</v>
      </c>
      <c r="CG32" s="417">
        <v>0</v>
      </c>
      <c r="CH32" s="417">
        <v>0</v>
      </c>
      <c r="CI32" s="417">
        <v>0</v>
      </c>
      <c r="CJ32" s="417">
        <v>0</v>
      </c>
      <c r="CK32" s="417">
        <v>0</v>
      </c>
      <c r="CL32" s="417">
        <v>0</v>
      </c>
      <c r="CM32" s="417">
        <v>0</v>
      </c>
      <c r="CN32" s="417">
        <v>0</v>
      </c>
      <c r="CO32" s="417">
        <v>0</v>
      </c>
      <c r="CP32" s="417">
        <v>0</v>
      </c>
      <c r="CQ32" s="417">
        <v>0</v>
      </c>
      <c r="CR32" s="417">
        <v>0</v>
      </c>
      <c r="CS32" s="417">
        <v>0</v>
      </c>
      <c r="CT32" s="417"/>
      <c r="CU32" s="417"/>
      <c r="CV32" s="417"/>
      <c r="CW32" s="417"/>
      <c r="CX32" s="417"/>
      <c r="CY32" s="417"/>
      <c r="CZ32" s="417"/>
      <c r="DA32" s="417"/>
      <c r="DB32" s="417"/>
      <c r="DC32" s="417"/>
      <c r="DD32" s="417"/>
      <c r="DE32" s="417"/>
      <c r="DF32" s="417"/>
      <c r="DG32" s="417"/>
      <c r="DH32" s="417"/>
      <c r="DI32" s="417"/>
      <c r="DJ32" s="417"/>
      <c r="DK32" s="417"/>
    </row>
    <row r="33" spans="1:115" ht="16.149999999999999" hidden="1">
      <c r="A33" s="421" t="s">
        <v>7</v>
      </c>
      <c r="B33" s="421">
        <v>1</v>
      </c>
      <c r="C33" s="416" t="s">
        <v>54</v>
      </c>
      <c r="D33" s="417">
        <v>3385</v>
      </c>
      <c r="E33" s="417">
        <v>3437</v>
      </c>
      <c r="F33" s="417">
        <v>3490</v>
      </c>
      <c r="G33" s="417">
        <v>3817</v>
      </c>
      <c r="H33" s="417">
        <v>3880</v>
      </c>
      <c r="I33" s="417">
        <v>3922</v>
      </c>
      <c r="J33" s="417">
        <v>3964</v>
      </c>
      <c r="K33" s="417">
        <v>4044</v>
      </c>
      <c r="L33" s="417">
        <v>4082</v>
      </c>
      <c r="M33" s="417">
        <v>4120</v>
      </c>
      <c r="N33" s="417">
        <v>4156</v>
      </c>
      <c r="O33" s="417">
        <v>4191</v>
      </c>
      <c r="P33" s="417">
        <v>4224</v>
      </c>
      <c r="Q33" s="417">
        <v>4257</v>
      </c>
      <c r="R33" s="417">
        <v>4289</v>
      </c>
      <c r="S33" s="417">
        <v>4320</v>
      </c>
      <c r="T33" s="417">
        <v>4350</v>
      </c>
      <c r="U33" s="417">
        <v>4377</v>
      </c>
      <c r="V33" s="417">
        <v>4403</v>
      </c>
      <c r="W33" s="417">
        <v>4428</v>
      </c>
      <c r="X33" s="417">
        <v>4451</v>
      </c>
      <c r="Y33" s="417">
        <v>4471</v>
      </c>
      <c r="Z33" s="417">
        <v>4487</v>
      </c>
      <c r="AA33" s="417">
        <v>4500</v>
      </c>
      <c r="AB33" s="417">
        <v>4511</v>
      </c>
      <c r="AC33" s="417">
        <v>4520</v>
      </c>
      <c r="AD33" s="417">
        <v>4527</v>
      </c>
      <c r="AE33" s="417">
        <v>4531</v>
      </c>
      <c r="AF33" s="417">
        <v>4534</v>
      </c>
      <c r="AG33" s="417">
        <v>4533</v>
      </c>
      <c r="AH33" s="417">
        <v>4530</v>
      </c>
      <c r="AI33" s="417">
        <v>4525</v>
      </c>
      <c r="AJ33" s="417">
        <v>4517</v>
      </c>
      <c r="AK33" s="417">
        <v>4506</v>
      </c>
      <c r="AL33" s="417">
        <v>4493</v>
      </c>
      <c r="AM33" s="417">
        <v>4477</v>
      </c>
      <c r="AN33" s="417">
        <v>4459</v>
      </c>
      <c r="AO33" s="417">
        <v>4439</v>
      </c>
      <c r="AP33" s="417">
        <v>4417</v>
      </c>
      <c r="AQ33" s="417">
        <v>4392</v>
      </c>
      <c r="AR33" s="417">
        <v>4365</v>
      </c>
      <c r="AS33" s="417">
        <v>4337</v>
      </c>
      <c r="AT33" s="417">
        <v>4307</v>
      </c>
      <c r="AU33" s="417">
        <v>4275</v>
      </c>
      <c r="AV33" s="417">
        <v>4242</v>
      </c>
      <c r="AW33" s="417">
        <v>4208</v>
      </c>
      <c r="AX33" s="417">
        <v>4175</v>
      </c>
      <c r="AY33" s="417">
        <v>4141</v>
      </c>
      <c r="AZ33" s="417">
        <v>4110</v>
      </c>
      <c r="BA33" s="417">
        <v>4082</v>
      </c>
      <c r="BB33" s="417">
        <v>4059</v>
      </c>
      <c r="BC33" s="417">
        <v>4046</v>
      </c>
      <c r="BD33" s="417">
        <v>4048</v>
      </c>
      <c r="BE33" s="417">
        <v>4062</v>
      </c>
      <c r="BF33" s="417">
        <v>4075</v>
      </c>
      <c r="BG33" s="417">
        <v>4088</v>
      </c>
      <c r="BH33" s="417">
        <v>4102</v>
      </c>
      <c r="BI33" s="417">
        <v>4116</v>
      </c>
      <c r="BJ33" s="417">
        <v>4132</v>
      </c>
      <c r="BK33" s="417">
        <v>4150</v>
      </c>
      <c r="BL33" s="417">
        <v>4176</v>
      </c>
      <c r="BM33" s="417">
        <v>0</v>
      </c>
      <c r="BN33" s="417">
        <v>0</v>
      </c>
      <c r="BO33" s="417">
        <v>0</v>
      </c>
      <c r="BP33" s="417">
        <v>0</v>
      </c>
      <c r="BQ33" s="417">
        <v>0</v>
      </c>
      <c r="BR33" s="417">
        <v>0</v>
      </c>
      <c r="BS33" s="417">
        <v>0</v>
      </c>
      <c r="BT33" s="417">
        <v>0</v>
      </c>
      <c r="BU33" s="417">
        <v>0</v>
      </c>
      <c r="BV33" s="417">
        <v>0</v>
      </c>
      <c r="BW33" s="417">
        <v>0</v>
      </c>
      <c r="BX33" s="417">
        <v>0</v>
      </c>
      <c r="BY33" s="417">
        <v>0</v>
      </c>
      <c r="BZ33" s="417">
        <v>0</v>
      </c>
      <c r="CA33" s="417">
        <v>0</v>
      </c>
      <c r="CB33" s="417">
        <v>0</v>
      </c>
      <c r="CC33" s="417">
        <v>0</v>
      </c>
      <c r="CD33" s="417">
        <v>0</v>
      </c>
      <c r="CE33" s="417">
        <v>0</v>
      </c>
      <c r="CF33" s="417">
        <v>0</v>
      </c>
      <c r="CG33" s="417">
        <v>0</v>
      </c>
      <c r="CH33" s="417">
        <v>0</v>
      </c>
      <c r="CI33" s="417">
        <v>0</v>
      </c>
      <c r="CJ33" s="417">
        <v>0</v>
      </c>
      <c r="CK33" s="417">
        <v>0</v>
      </c>
      <c r="CL33" s="417">
        <v>0</v>
      </c>
      <c r="CM33" s="417">
        <v>0</v>
      </c>
      <c r="CN33" s="417">
        <v>0</v>
      </c>
      <c r="CO33" s="417">
        <v>0</v>
      </c>
      <c r="CP33" s="417">
        <v>0</v>
      </c>
      <c r="CQ33" s="417">
        <v>0</v>
      </c>
      <c r="CR33" s="417">
        <v>0</v>
      </c>
      <c r="CS33" s="417">
        <v>0</v>
      </c>
      <c r="CT33" s="417"/>
      <c r="CU33" s="417"/>
      <c r="CV33" s="417"/>
      <c r="CW33" s="417"/>
      <c r="CX33" s="417"/>
      <c r="CY33" s="417"/>
      <c r="CZ33" s="417"/>
      <c r="DA33" s="417"/>
      <c r="DB33" s="417"/>
      <c r="DC33" s="417"/>
      <c r="DD33" s="417"/>
      <c r="DE33" s="417"/>
      <c r="DF33" s="417"/>
      <c r="DG33" s="417"/>
      <c r="DH33" s="417"/>
      <c r="DI33" s="417"/>
      <c r="DJ33" s="417"/>
      <c r="DK33" s="417"/>
    </row>
    <row r="34" spans="1:115" ht="16.149999999999999" hidden="1">
      <c r="A34" s="421" t="s">
        <v>7</v>
      </c>
      <c r="B34" s="421">
        <v>1</v>
      </c>
      <c r="C34" s="416" t="s">
        <v>55</v>
      </c>
      <c r="D34" s="417">
        <v>3485</v>
      </c>
      <c r="E34" s="417">
        <v>3539</v>
      </c>
      <c r="F34" s="417">
        <v>3597</v>
      </c>
      <c r="G34" s="417">
        <v>3934</v>
      </c>
      <c r="H34" s="417">
        <v>3998</v>
      </c>
      <c r="I34" s="417">
        <v>4041</v>
      </c>
      <c r="J34" s="417">
        <v>4082</v>
      </c>
      <c r="K34" s="417">
        <v>4164</v>
      </c>
      <c r="L34" s="417">
        <v>4203</v>
      </c>
      <c r="M34" s="417">
        <v>4241</v>
      </c>
      <c r="N34" s="417">
        <v>4277</v>
      </c>
      <c r="O34" s="417">
        <v>4311</v>
      </c>
      <c r="P34" s="417">
        <v>4344</v>
      </c>
      <c r="Q34" s="417">
        <v>4377</v>
      </c>
      <c r="R34" s="417">
        <v>4409</v>
      </c>
      <c r="S34" s="417">
        <v>4440</v>
      </c>
      <c r="T34" s="417">
        <v>4468</v>
      </c>
      <c r="U34" s="417">
        <v>4494</v>
      </c>
      <c r="V34" s="417">
        <v>4519</v>
      </c>
      <c r="W34" s="417">
        <v>4543</v>
      </c>
      <c r="X34" s="417">
        <v>4564</v>
      </c>
      <c r="Y34" s="417">
        <v>4580</v>
      </c>
      <c r="Z34" s="417">
        <v>4593</v>
      </c>
      <c r="AA34" s="417">
        <v>4605</v>
      </c>
      <c r="AB34" s="417">
        <v>4614</v>
      </c>
      <c r="AC34" s="417">
        <v>4621</v>
      </c>
      <c r="AD34" s="417">
        <v>4625</v>
      </c>
      <c r="AE34" s="417">
        <v>4628</v>
      </c>
      <c r="AF34" s="417">
        <v>4627</v>
      </c>
      <c r="AG34" s="417">
        <v>4625</v>
      </c>
      <c r="AH34" s="417">
        <v>4619</v>
      </c>
      <c r="AI34" s="417">
        <v>4611</v>
      </c>
      <c r="AJ34" s="417">
        <v>4600</v>
      </c>
      <c r="AK34" s="417">
        <v>4586</v>
      </c>
      <c r="AL34" s="417">
        <v>4571</v>
      </c>
      <c r="AM34" s="417">
        <v>4553</v>
      </c>
      <c r="AN34" s="417">
        <v>4533</v>
      </c>
      <c r="AO34" s="417">
        <v>4510</v>
      </c>
      <c r="AP34" s="417">
        <v>4485</v>
      </c>
      <c r="AQ34" s="417">
        <v>4458</v>
      </c>
      <c r="AR34" s="417">
        <v>4430</v>
      </c>
      <c r="AS34" s="417">
        <v>4400</v>
      </c>
      <c r="AT34" s="417">
        <v>4368</v>
      </c>
      <c r="AU34" s="417">
        <v>4335</v>
      </c>
      <c r="AV34" s="417">
        <v>4302</v>
      </c>
      <c r="AW34" s="417">
        <v>4269</v>
      </c>
      <c r="AX34" s="417">
        <v>4237</v>
      </c>
      <c r="AY34" s="417">
        <v>4207</v>
      </c>
      <c r="AZ34" s="417">
        <v>4182</v>
      </c>
      <c r="BA34" s="417">
        <v>4164</v>
      </c>
      <c r="BB34" s="417">
        <v>4158</v>
      </c>
      <c r="BC34" s="417">
        <v>4171</v>
      </c>
      <c r="BD34" s="417">
        <v>4185</v>
      </c>
      <c r="BE34" s="417">
        <v>4198</v>
      </c>
      <c r="BF34" s="417">
        <v>4212</v>
      </c>
      <c r="BG34" s="417">
        <v>4226</v>
      </c>
      <c r="BH34" s="417">
        <v>4241</v>
      </c>
      <c r="BI34" s="417">
        <v>4257</v>
      </c>
      <c r="BJ34" s="417">
        <v>4275</v>
      </c>
      <c r="BK34" s="417">
        <v>4303</v>
      </c>
      <c r="BL34" s="417">
        <v>0</v>
      </c>
      <c r="BM34" s="417">
        <v>0</v>
      </c>
      <c r="BN34" s="417">
        <v>0</v>
      </c>
      <c r="BO34" s="417">
        <v>0</v>
      </c>
      <c r="BP34" s="417">
        <v>0</v>
      </c>
      <c r="BQ34" s="417">
        <v>0</v>
      </c>
      <c r="BR34" s="417">
        <v>0</v>
      </c>
      <c r="BS34" s="417">
        <v>0</v>
      </c>
      <c r="BT34" s="417">
        <v>0</v>
      </c>
      <c r="BU34" s="417">
        <v>0</v>
      </c>
      <c r="BV34" s="417">
        <v>0</v>
      </c>
      <c r="BW34" s="417">
        <v>0</v>
      </c>
      <c r="BX34" s="417">
        <v>0</v>
      </c>
      <c r="BY34" s="417">
        <v>0</v>
      </c>
      <c r="BZ34" s="417">
        <v>0</v>
      </c>
      <c r="CA34" s="417">
        <v>0</v>
      </c>
      <c r="CB34" s="417">
        <v>0</v>
      </c>
      <c r="CC34" s="417">
        <v>0</v>
      </c>
      <c r="CD34" s="417">
        <v>0</v>
      </c>
      <c r="CE34" s="417">
        <v>0</v>
      </c>
      <c r="CF34" s="417">
        <v>0</v>
      </c>
      <c r="CG34" s="417">
        <v>0</v>
      </c>
      <c r="CH34" s="417">
        <v>0</v>
      </c>
      <c r="CI34" s="417">
        <v>0</v>
      </c>
      <c r="CJ34" s="417">
        <v>0</v>
      </c>
      <c r="CK34" s="417">
        <v>0</v>
      </c>
      <c r="CL34" s="417">
        <v>0</v>
      </c>
      <c r="CM34" s="417">
        <v>0</v>
      </c>
      <c r="CN34" s="417">
        <v>0</v>
      </c>
      <c r="CO34" s="417">
        <v>0</v>
      </c>
      <c r="CP34" s="417">
        <v>0</v>
      </c>
      <c r="CQ34" s="417">
        <v>0</v>
      </c>
      <c r="CR34" s="417">
        <v>0</v>
      </c>
      <c r="CS34" s="417">
        <v>0</v>
      </c>
      <c r="CT34" s="417"/>
      <c r="CU34" s="417"/>
      <c r="CV34" s="417"/>
      <c r="CW34" s="417"/>
      <c r="CX34" s="417"/>
      <c r="CY34" s="417"/>
      <c r="CZ34" s="417"/>
      <c r="DA34" s="417"/>
      <c r="DB34" s="417"/>
      <c r="DC34" s="417"/>
      <c r="DD34" s="417"/>
      <c r="DE34" s="417"/>
      <c r="DF34" s="417"/>
      <c r="DG34" s="417"/>
      <c r="DH34" s="417"/>
      <c r="DI34" s="417"/>
      <c r="DJ34" s="417"/>
      <c r="DK34" s="417"/>
    </row>
    <row r="35" spans="1:115" ht="16.149999999999999" hidden="1">
      <c r="A35" s="421" t="s">
        <v>7</v>
      </c>
      <c r="B35" s="421">
        <v>1</v>
      </c>
      <c r="C35" s="416" t="s">
        <v>56</v>
      </c>
      <c r="D35" s="417">
        <v>3589</v>
      </c>
      <c r="E35" s="417">
        <v>3647</v>
      </c>
      <c r="F35" s="417">
        <v>3707</v>
      </c>
      <c r="G35" s="417">
        <v>4053</v>
      </c>
      <c r="H35" s="417">
        <v>4118</v>
      </c>
      <c r="I35" s="417">
        <v>4162</v>
      </c>
      <c r="J35" s="417">
        <v>4204</v>
      </c>
      <c r="K35" s="417">
        <v>4288</v>
      </c>
      <c r="L35" s="417">
        <v>4327</v>
      </c>
      <c r="M35" s="417">
        <v>4366</v>
      </c>
      <c r="N35" s="417">
        <v>4400</v>
      </c>
      <c r="O35" s="417">
        <v>4434</v>
      </c>
      <c r="P35" s="417">
        <v>4467</v>
      </c>
      <c r="Q35" s="417">
        <v>4500</v>
      </c>
      <c r="R35" s="417">
        <v>4531</v>
      </c>
      <c r="S35" s="417">
        <v>4560</v>
      </c>
      <c r="T35" s="417">
        <v>4587</v>
      </c>
      <c r="U35" s="417">
        <v>4613</v>
      </c>
      <c r="V35" s="417">
        <v>4637</v>
      </c>
      <c r="W35" s="417">
        <v>4658</v>
      </c>
      <c r="X35" s="417">
        <v>4675</v>
      </c>
      <c r="Y35" s="417">
        <v>4689</v>
      </c>
      <c r="Z35" s="417">
        <v>4700</v>
      </c>
      <c r="AA35" s="417">
        <v>4710</v>
      </c>
      <c r="AB35" s="417">
        <v>4717</v>
      </c>
      <c r="AC35" s="417">
        <v>4722</v>
      </c>
      <c r="AD35" s="417">
        <v>4724</v>
      </c>
      <c r="AE35" s="417">
        <v>4724</v>
      </c>
      <c r="AF35" s="417">
        <v>4721</v>
      </c>
      <c r="AG35" s="417">
        <v>4715</v>
      </c>
      <c r="AH35" s="417">
        <v>4707</v>
      </c>
      <c r="AI35" s="417">
        <v>4696</v>
      </c>
      <c r="AJ35" s="417">
        <v>4683</v>
      </c>
      <c r="AK35" s="417">
        <v>4667</v>
      </c>
      <c r="AL35" s="417">
        <v>4649</v>
      </c>
      <c r="AM35" s="417">
        <v>4629</v>
      </c>
      <c r="AN35" s="417">
        <v>4606</v>
      </c>
      <c r="AO35" s="417">
        <v>4581</v>
      </c>
      <c r="AP35" s="417">
        <v>4554</v>
      </c>
      <c r="AQ35" s="417">
        <v>4526</v>
      </c>
      <c r="AR35" s="417">
        <v>4496</v>
      </c>
      <c r="AS35" s="417">
        <v>4464</v>
      </c>
      <c r="AT35" s="417">
        <v>4432</v>
      </c>
      <c r="AU35" s="417">
        <v>4399</v>
      </c>
      <c r="AV35" s="417">
        <v>4367</v>
      </c>
      <c r="AW35" s="417">
        <v>4337</v>
      </c>
      <c r="AX35" s="417">
        <v>4311</v>
      </c>
      <c r="AY35" s="417">
        <v>4289</v>
      </c>
      <c r="AZ35" s="417">
        <v>4278</v>
      </c>
      <c r="BA35" s="417">
        <v>4281</v>
      </c>
      <c r="BB35" s="417">
        <v>4296</v>
      </c>
      <c r="BC35" s="417">
        <v>4311</v>
      </c>
      <c r="BD35" s="417">
        <v>4325</v>
      </c>
      <c r="BE35" s="417">
        <v>4338</v>
      </c>
      <c r="BF35" s="417">
        <v>4353</v>
      </c>
      <c r="BG35" s="417">
        <v>4368</v>
      </c>
      <c r="BH35" s="417">
        <v>4385</v>
      </c>
      <c r="BI35" s="417">
        <v>4404</v>
      </c>
      <c r="BJ35" s="417">
        <v>4432</v>
      </c>
      <c r="BK35" s="417">
        <v>0</v>
      </c>
      <c r="BL35" s="417">
        <v>0</v>
      </c>
      <c r="BM35" s="417">
        <v>0</v>
      </c>
      <c r="BN35" s="417">
        <v>0</v>
      </c>
      <c r="BO35" s="417">
        <v>0</v>
      </c>
      <c r="BP35" s="417">
        <v>0</v>
      </c>
      <c r="BQ35" s="417">
        <v>0</v>
      </c>
      <c r="BR35" s="417">
        <v>0</v>
      </c>
      <c r="BS35" s="417">
        <v>0</v>
      </c>
      <c r="BT35" s="417">
        <v>0</v>
      </c>
      <c r="BU35" s="417">
        <v>0</v>
      </c>
      <c r="BV35" s="417">
        <v>0</v>
      </c>
      <c r="BW35" s="417">
        <v>0</v>
      </c>
      <c r="BX35" s="417">
        <v>0</v>
      </c>
      <c r="BY35" s="417">
        <v>0</v>
      </c>
      <c r="BZ35" s="417">
        <v>0</v>
      </c>
      <c r="CA35" s="417">
        <v>0</v>
      </c>
      <c r="CB35" s="417">
        <v>0</v>
      </c>
      <c r="CC35" s="417">
        <v>0</v>
      </c>
      <c r="CD35" s="417">
        <v>0</v>
      </c>
      <c r="CE35" s="417">
        <v>0</v>
      </c>
      <c r="CF35" s="417">
        <v>0</v>
      </c>
      <c r="CG35" s="417">
        <v>0</v>
      </c>
      <c r="CH35" s="417">
        <v>0</v>
      </c>
      <c r="CI35" s="417">
        <v>0</v>
      </c>
      <c r="CJ35" s="417">
        <v>0</v>
      </c>
      <c r="CK35" s="417">
        <v>0</v>
      </c>
      <c r="CL35" s="417">
        <v>0</v>
      </c>
      <c r="CM35" s="417">
        <v>0</v>
      </c>
      <c r="CN35" s="417">
        <v>0</v>
      </c>
      <c r="CO35" s="417">
        <v>0</v>
      </c>
      <c r="CP35" s="417">
        <v>0</v>
      </c>
      <c r="CQ35" s="417">
        <v>0</v>
      </c>
      <c r="CR35" s="417">
        <v>0</v>
      </c>
      <c r="CS35" s="417">
        <v>0</v>
      </c>
      <c r="CT35" s="417"/>
      <c r="CU35" s="417"/>
      <c r="CV35" s="417"/>
      <c r="CW35" s="417"/>
      <c r="CX35" s="417"/>
      <c r="CY35" s="417"/>
      <c r="CZ35" s="417"/>
      <c r="DA35" s="417"/>
      <c r="DB35" s="417"/>
      <c r="DC35" s="417"/>
      <c r="DD35" s="417"/>
      <c r="DE35" s="417"/>
      <c r="DF35" s="417"/>
      <c r="DG35" s="417"/>
      <c r="DH35" s="417"/>
      <c r="DI35" s="417"/>
      <c r="DJ35" s="417"/>
      <c r="DK35" s="417"/>
    </row>
    <row r="36" spans="1:115" ht="16.149999999999999" hidden="1">
      <c r="A36" s="421" t="s">
        <v>7</v>
      </c>
      <c r="B36" s="421">
        <v>1</v>
      </c>
      <c r="C36" s="416" t="s">
        <v>57</v>
      </c>
      <c r="D36" s="417">
        <v>3697</v>
      </c>
      <c r="E36" s="417">
        <v>3757</v>
      </c>
      <c r="F36" s="417">
        <v>3818</v>
      </c>
      <c r="G36" s="417">
        <v>4175</v>
      </c>
      <c r="H36" s="417">
        <v>4242</v>
      </c>
      <c r="I36" s="417">
        <v>4286</v>
      </c>
      <c r="J36" s="417">
        <v>4328</v>
      </c>
      <c r="K36" s="417">
        <v>4414</v>
      </c>
      <c r="L36" s="417">
        <v>4454</v>
      </c>
      <c r="M36" s="417">
        <v>4491</v>
      </c>
      <c r="N36" s="417">
        <v>4526</v>
      </c>
      <c r="O36" s="417">
        <v>4560</v>
      </c>
      <c r="P36" s="417">
        <v>4593</v>
      </c>
      <c r="Q36" s="417">
        <v>4625</v>
      </c>
      <c r="R36" s="417">
        <v>4654</v>
      </c>
      <c r="S36" s="417">
        <v>4682</v>
      </c>
      <c r="T36" s="417">
        <v>4708</v>
      </c>
      <c r="U36" s="417">
        <v>4733</v>
      </c>
      <c r="V36" s="417">
        <v>4755</v>
      </c>
      <c r="W36" s="417">
        <v>4772</v>
      </c>
      <c r="X36" s="417">
        <v>4786</v>
      </c>
      <c r="Y36" s="417">
        <v>4798</v>
      </c>
      <c r="Z36" s="417">
        <v>4808</v>
      </c>
      <c r="AA36" s="417">
        <v>4815</v>
      </c>
      <c r="AB36" s="417">
        <v>4820</v>
      </c>
      <c r="AC36" s="417">
        <v>4822</v>
      </c>
      <c r="AD36" s="417">
        <v>4822</v>
      </c>
      <c r="AE36" s="417">
        <v>4820</v>
      </c>
      <c r="AF36" s="417">
        <v>4814</v>
      </c>
      <c r="AG36" s="417">
        <v>4806</v>
      </c>
      <c r="AH36" s="417">
        <v>4795</v>
      </c>
      <c r="AI36" s="417">
        <v>4781</v>
      </c>
      <c r="AJ36" s="417">
        <v>4765</v>
      </c>
      <c r="AK36" s="417">
        <v>4747</v>
      </c>
      <c r="AL36" s="417">
        <v>4727</v>
      </c>
      <c r="AM36" s="417">
        <v>4704</v>
      </c>
      <c r="AN36" s="417">
        <v>4679</v>
      </c>
      <c r="AO36" s="417">
        <v>4652</v>
      </c>
      <c r="AP36" s="417">
        <v>4624</v>
      </c>
      <c r="AQ36" s="417">
        <v>4594</v>
      </c>
      <c r="AR36" s="417">
        <v>4563</v>
      </c>
      <c r="AS36" s="417">
        <v>4531</v>
      </c>
      <c r="AT36" s="417">
        <v>4499</v>
      </c>
      <c r="AU36" s="417">
        <v>4469</v>
      </c>
      <c r="AV36" s="417">
        <v>4441</v>
      </c>
      <c r="AW36" s="417">
        <v>4417</v>
      </c>
      <c r="AX36" s="417">
        <v>4400</v>
      </c>
      <c r="AY36" s="417">
        <v>4395</v>
      </c>
      <c r="AZ36" s="417">
        <v>4408</v>
      </c>
      <c r="BA36" s="417">
        <v>4424</v>
      </c>
      <c r="BB36" s="417">
        <v>4439</v>
      </c>
      <c r="BC36" s="417">
        <v>4454</v>
      </c>
      <c r="BD36" s="417">
        <v>4468</v>
      </c>
      <c r="BE36" s="417">
        <v>4483</v>
      </c>
      <c r="BF36" s="417">
        <v>4499</v>
      </c>
      <c r="BG36" s="417">
        <v>4516</v>
      </c>
      <c r="BH36" s="417">
        <v>4535</v>
      </c>
      <c r="BI36" s="417">
        <v>4565</v>
      </c>
      <c r="BJ36" s="417">
        <v>0</v>
      </c>
      <c r="BK36" s="417">
        <v>0</v>
      </c>
      <c r="BL36" s="417">
        <v>0</v>
      </c>
      <c r="BM36" s="417">
        <v>0</v>
      </c>
      <c r="BN36" s="417">
        <v>0</v>
      </c>
      <c r="BO36" s="417">
        <v>0</v>
      </c>
      <c r="BP36" s="417">
        <v>0</v>
      </c>
      <c r="BQ36" s="417">
        <v>0</v>
      </c>
      <c r="BR36" s="417">
        <v>0</v>
      </c>
      <c r="BS36" s="417">
        <v>0</v>
      </c>
      <c r="BT36" s="417">
        <v>0</v>
      </c>
      <c r="BU36" s="417">
        <v>0</v>
      </c>
      <c r="BV36" s="417">
        <v>0</v>
      </c>
      <c r="BW36" s="417">
        <v>0</v>
      </c>
      <c r="BX36" s="417">
        <v>0</v>
      </c>
      <c r="BY36" s="417">
        <v>0</v>
      </c>
      <c r="BZ36" s="417">
        <v>0</v>
      </c>
      <c r="CA36" s="417">
        <v>0</v>
      </c>
      <c r="CB36" s="417">
        <v>0</v>
      </c>
      <c r="CC36" s="417">
        <v>0</v>
      </c>
      <c r="CD36" s="417">
        <v>0</v>
      </c>
      <c r="CE36" s="417">
        <v>0</v>
      </c>
      <c r="CF36" s="417">
        <v>0</v>
      </c>
      <c r="CG36" s="417">
        <v>0</v>
      </c>
      <c r="CH36" s="417">
        <v>0</v>
      </c>
      <c r="CI36" s="417">
        <v>0</v>
      </c>
      <c r="CJ36" s="417">
        <v>0</v>
      </c>
      <c r="CK36" s="417">
        <v>0</v>
      </c>
      <c r="CL36" s="417">
        <v>0</v>
      </c>
      <c r="CM36" s="417">
        <v>0</v>
      </c>
      <c r="CN36" s="417">
        <v>0</v>
      </c>
      <c r="CO36" s="417">
        <v>0</v>
      </c>
      <c r="CP36" s="417">
        <v>0</v>
      </c>
      <c r="CQ36" s="417">
        <v>0</v>
      </c>
      <c r="CR36" s="417">
        <v>0</v>
      </c>
      <c r="CS36" s="417">
        <v>0</v>
      </c>
      <c r="CT36" s="417"/>
      <c r="CU36" s="417"/>
      <c r="CV36" s="417"/>
      <c r="CW36" s="417"/>
      <c r="CX36" s="417"/>
      <c r="CY36" s="417"/>
      <c r="CZ36" s="417"/>
      <c r="DA36" s="417"/>
      <c r="DB36" s="417"/>
      <c r="DC36" s="417"/>
      <c r="DD36" s="417"/>
      <c r="DE36" s="417"/>
      <c r="DF36" s="417"/>
      <c r="DG36" s="417"/>
      <c r="DH36" s="417"/>
      <c r="DI36" s="417"/>
      <c r="DJ36" s="417"/>
      <c r="DK36" s="417"/>
    </row>
    <row r="37" spans="1:115" ht="16.149999999999999" hidden="1">
      <c r="A37" s="421" t="s">
        <v>7</v>
      </c>
      <c r="B37" s="421">
        <v>1</v>
      </c>
      <c r="C37" s="416" t="s">
        <v>58</v>
      </c>
      <c r="D37" s="417">
        <v>3809</v>
      </c>
      <c r="E37" s="417">
        <v>3870</v>
      </c>
      <c r="F37" s="417">
        <v>3933</v>
      </c>
      <c r="G37" s="417">
        <v>4300</v>
      </c>
      <c r="H37" s="417">
        <v>4368</v>
      </c>
      <c r="I37" s="417">
        <v>4412</v>
      </c>
      <c r="J37" s="417">
        <v>4456</v>
      </c>
      <c r="K37" s="417">
        <v>4544</v>
      </c>
      <c r="L37" s="417">
        <v>4583</v>
      </c>
      <c r="M37" s="417">
        <v>4620</v>
      </c>
      <c r="N37" s="417">
        <v>4655</v>
      </c>
      <c r="O37" s="417">
        <v>4688</v>
      </c>
      <c r="P37" s="417">
        <v>4721</v>
      </c>
      <c r="Q37" s="417">
        <v>4751</v>
      </c>
      <c r="R37" s="417">
        <v>4780</v>
      </c>
      <c r="S37" s="417">
        <v>4806</v>
      </c>
      <c r="T37" s="417">
        <v>4831</v>
      </c>
      <c r="U37" s="417">
        <v>4854</v>
      </c>
      <c r="V37" s="417">
        <v>4871</v>
      </c>
      <c r="W37" s="417">
        <v>4886</v>
      </c>
      <c r="X37" s="417">
        <v>4898</v>
      </c>
      <c r="Y37" s="417">
        <v>4908</v>
      </c>
      <c r="Z37" s="417">
        <v>4915</v>
      </c>
      <c r="AA37" s="417">
        <v>4921</v>
      </c>
      <c r="AB37" s="417">
        <v>4923</v>
      </c>
      <c r="AC37" s="417">
        <v>4924</v>
      </c>
      <c r="AD37" s="417">
        <v>4921</v>
      </c>
      <c r="AE37" s="417">
        <v>4915</v>
      </c>
      <c r="AF37" s="417">
        <v>4907</v>
      </c>
      <c r="AG37" s="417">
        <v>4896</v>
      </c>
      <c r="AH37" s="417">
        <v>4882</v>
      </c>
      <c r="AI37" s="417">
        <v>4867</v>
      </c>
      <c r="AJ37" s="417">
        <v>4848</v>
      </c>
      <c r="AK37" s="417">
        <v>4828</v>
      </c>
      <c r="AL37" s="417">
        <v>4805</v>
      </c>
      <c r="AM37" s="417">
        <v>4780</v>
      </c>
      <c r="AN37" s="417">
        <v>4753</v>
      </c>
      <c r="AO37" s="417">
        <v>4725</v>
      </c>
      <c r="AP37" s="417">
        <v>4696</v>
      </c>
      <c r="AQ37" s="417">
        <v>4665</v>
      </c>
      <c r="AR37" s="417">
        <v>4634</v>
      </c>
      <c r="AS37" s="417">
        <v>4604</v>
      </c>
      <c r="AT37" s="417">
        <v>4576</v>
      </c>
      <c r="AU37" s="417">
        <v>4551</v>
      </c>
      <c r="AV37" s="417">
        <v>4531</v>
      </c>
      <c r="AW37" s="417">
        <v>4521</v>
      </c>
      <c r="AX37" s="417">
        <v>4525</v>
      </c>
      <c r="AY37" s="417">
        <v>4542</v>
      </c>
      <c r="AZ37" s="417">
        <v>4558</v>
      </c>
      <c r="BA37" s="417">
        <v>4574</v>
      </c>
      <c r="BB37" s="417">
        <v>4589</v>
      </c>
      <c r="BC37" s="417">
        <v>4603</v>
      </c>
      <c r="BD37" s="417">
        <v>4618</v>
      </c>
      <c r="BE37" s="417">
        <v>4635</v>
      </c>
      <c r="BF37" s="417">
        <v>4652</v>
      </c>
      <c r="BG37" s="417">
        <v>4673</v>
      </c>
      <c r="BH37" s="417">
        <v>4703</v>
      </c>
      <c r="BI37" s="417">
        <v>0</v>
      </c>
      <c r="BJ37" s="417">
        <v>0</v>
      </c>
      <c r="BK37" s="417">
        <v>0</v>
      </c>
      <c r="BL37" s="417">
        <v>0</v>
      </c>
      <c r="BM37" s="417">
        <v>0</v>
      </c>
      <c r="BN37" s="417">
        <v>0</v>
      </c>
      <c r="BO37" s="417">
        <v>0</v>
      </c>
      <c r="BP37" s="417">
        <v>0</v>
      </c>
      <c r="BQ37" s="417">
        <v>0</v>
      </c>
      <c r="BR37" s="417">
        <v>0</v>
      </c>
      <c r="BS37" s="417">
        <v>0</v>
      </c>
      <c r="BT37" s="417">
        <v>0</v>
      </c>
      <c r="BU37" s="417">
        <v>0</v>
      </c>
      <c r="BV37" s="417">
        <v>0</v>
      </c>
      <c r="BW37" s="417">
        <v>0</v>
      </c>
      <c r="BX37" s="417">
        <v>0</v>
      </c>
      <c r="BY37" s="417">
        <v>0</v>
      </c>
      <c r="BZ37" s="417">
        <v>0</v>
      </c>
      <c r="CA37" s="417">
        <v>0</v>
      </c>
      <c r="CB37" s="417">
        <v>0</v>
      </c>
      <c r="CC37" s="417">
        <v>0</v>
      </c>
      <c r="CD37" s="417">
        <v>0</v>
      </c>
      <c r="CE37" s="417">
        <v>0</v>
      </c>
      <c r="CF37" s="417">
        <v>0</v>
      </c>
      <c r="CG37" s="417">
        <v>0</v>
      </c>
      <c r="CH37" s="417">
        <v>0</v>
      </c>
      <c r="CI37" s="417">
        <v>0</v>
      </c>
      <c r="CJ37" s="417">
        <v>0</v>
      </c>
      <c r="CK37" s="417">
        <v>0</v>
      </c>
      <c r="CL37" s="417">
        <v>0</v>
      </c>
      <c r="CM37" s="417">
        <v>0</v>
      </c>
      <c r="CN37" s="417">
        <v>0</v>
      </c>
      <c r="CO37" s="417">
        <v>0</v>
      </c>
      <c r="CP37" s="417">
        <v>0</v>
      </c>
      <c r="CQ37" s="417">
        <v>0</v>
      </c>
      <c r="CR37" s="417">
        <v>0</v>
      </c>
      <c r="CS37" s="417">
        <v>0</v>
      </c>
      <c r="CT37" s="417"/>
      <c r="CU37" s="417"/>
      <c r="CV37" s="417"/>
      <c r="CW37" s="417"/>
      <c r="CX37" s="417"/>
      <c r="CY37" s="417"/>
      <c r="CZ37" s="417"/>
      <c r="DA37" s="417"/>
      <c r="DB37" s="417"/>
      <c r="DC37" s="417"/>
      <c r="DD37" s="417"/>
      <c r="DE37" s="417"/>
      <c r="DF37" s="417"/>
      <c r="DG37" s="417"/>
      <c r="DH37" s="417"/>
      <c r="DI37" s="417"/>
      <c r="DJ37" s="417"/>
      <c r="DK37" s="417"/>
    </row>
    <row r="38" spans="1:115" ht="16.149999999999999" hidden="1">
      <c r="A38" s="421" t="s">
        <v>7</v>
      </c>
      <c r="B38" s="421">
        <v>1</v>
      </c>
      <c r="C38" s="416" t="s">
        <v>59</v>
      </c>
      <c r="D38" s="417">
        <v>3924</v>
      </c>
      <c r="E38" s="417">
        <v>3986</v>
      </c>
      <c r="F38" s="417">
        <v>4051</v>
      </c>
      <c r="G38" s="417">
        <v>4427</v>
      </c>
      <c r="H38" s="417">
        <v>4498</v>
      </c>
      <c r="I38" s="417">
        <v>4543</v>
      </c>
      <c r="J38" s="417">
        <v>4587</v>
      </c>
      <c r="K38" s="417">
        <v>4675</v>
      </c>
      <c r="L38" s="417">
        <v>4714</v>
      </c>
      <c r="M38" s="417">
        <v>4751</v>
      </c>
      <c r="N38" s="417">
        <v>4786</v>
      </c>
      <c r="O38" s="417">
        <v>4819</v>
      </c>
      <c r="P38" s="417">
        <v>4850</v>
      </c>
      <c r="Q38" s="417">
        <v>4879</v>
      </c>
      <c r="R38" s="417">
        <v>4906</v>
      </c>
      <c r="S38" s="417">
        <v>4932</v>
      </c>
      <c r="T38" s="417">
        <v>4955</v>
      </c>
      <c r="U38" s="417">
        <v>4973</v>
      </c>
      <c r="V38" s="417">
        <v>4988</v>
      </c>
      <c r="W38" s="417">
        <v>5000</v>
      </c>
      <c r="X38" s="417">
        <v>5011</v>
      </c>
      <c r="Y38" s="417">
        <v>5018</v>
      </c>
      <c r="Z38" s="417">
        <v>5024</v>
      </c>
      <c r="AA38" s="417">
        <v>5027</v>
      </c>
      <c r="AB38" s="417">
        <v>5027</v>
      </c>
      <c r="AC38" s="417">
        <v>5024</v>
      </c>
      <c r="AD38" s="417">
        <v>5019</v>
      </c>
      <c r="AE38" s="417">
        <v>5011</v>
      </c>
      <c r="AF38" s="417">
        <v>5000</v>
      </c>
      <c r="AG38" s="417">
        <v>4986</v>
      </c>
      <c r="AH38" s="417">
        <v>4970</v>
      </c>
      <c r="AI38" s="417">
        <v>4952</v>
      </c>
      <c r="AJ38" s="417">
        <v>4932</v>
      </c>
      <c r="AK38" s="417">
        <v>4909</v>
      </c>
      <c r="AL38" s="417">
        <v>4884</v>
      </c>
      <c r="AM38" s="417">
        <v>4857</v>
      </c>
      <c r="AN38" s="417">
        <v>4830</v>
      </c>
      <c r="AO38" s="417">
        <v>4801</v>
      </c>
      <c r="AP38" s="417">
        <v>4771</v>
      </c>
      <c r="AQ38" s="417">
        <v>4741</v>
      </c>
      <c r="AR38" s="417">
        <v>4713</v>
      </c>
      <c r="AS38" s="417">
        <v>4687</v>
      </c>
      <c r="AT38" s="417">
        <v>4665</v>
      </c>
      <c r="AU38" s="417">
        <v>4650</v>
      </c>
      <c r="AV38" s="417">
        <v>4647</v>
      </c>
      <c r="AW38" s="417">
        <v>4660</v>
      </c>
      <c r="AX38" s="417">
        <v>4678</v>
      </c>
      <c r="AY38" s="417">
        <v>4695</v>
      </c>
      <c r="AZ38" s="417">
        <v>4711</v>
      </c>
      <c r="BA38" s="417">
        <v>4726</v>
      </c>
      <c r="BB38" s="417">
        <v>4742</v>
      </c>
      <c r="BC38" s="417">
        <v>4757</v>
      </c>
      <c r="BD38" s="417">
        <v>4774</v>
      </c>
      <c r="BE38" s="417">
        <v>4792</v>
      </c>
      <c r="BF38" s="417">
        <v>4813</v>
      </c>
      <c r="BG38" s="417">
        <v>4844</v>
      </c>
      <c r="BH38" s="417">
        <v>0</v>
      </c>
      <c r="BI38" s="417">
        <v>0</v>
      </c>
      <c r="BJ38" s="417">
        <v>0</v>
      </c>
      <c r="BK38" s="417">
        <v>0</v>
      </c>
      <c r="BL38" s="417">
        <v>0</v>
      </c>
      <c r="BM38" s="417">
        <v>0</v>
      </c>
      <c r="BN38" s="417">
        <v>0</v>
      </c>
      <c r="BO38" s="417">
        <v>0</v>
      </c>
      <c r="BP38" s="417">
        <v>0</v>
      </c>
      <c r="BQ38" s="417">
        <v>0</v>
      </c>
      <c r="BR38" s="417">
        <v>0</v>
      </c>
      <c r="BS38" s="417">
        <v>0</v>
      </c>
      <c r="BT38" s="417">
        <v>0</v>
      </c>
      <c r="BU38" s="417">
        <v>0</v>
      </c>
      <c r="BV38" s="417">
        <v>0</v>
      </c>
      <c r="BW38" s="417">
        <v>0</v>
      </c>
      <c r="BX38" s="417">
        <v>0</v>
      </c>
      <c r="BY38" s="417">
        <v>0</v>
      </c>
      <c r="BZ38" s="417">
        <v>0</v>
      </c>
      <c r="CA38" s="417">
        <v>0</v>
      </c>
      <c r="CB38" s="417">
        <v>0</v>
      </c>
      <c r="CC38" s="417">
        <v>0</v>
      </c>
      <c r="CD38" s="417">
        <v>0</v>
      </c>
      <c r="CE38" s="417">
        <v>0</v>
      </c>
      <c r="CF38" s="417">
        <v>0</v>
      </c>
      <c r="CG38" s="417">
        <v>0</v>
      </c>
      <c r="CH38" s="417">
        <v>0</v>
      </c>
      <c r="CI38" s="417">
        <v>0</v>
      </c>
      <c r="CJ38" s="417">
        <v>0</v>
      </c>
      <c r="CK38" s="417">
        <v>0</v>
      </c>
      <c r="CL38" s="417">
        <v>0</v>
      </c>
      <c r="CM38" s="417">
        <v>0</v>
      </c>
      <c r="CN38" s="417">
        <v>0</v>
      </c>
      <c r="CO38" s="417">
        <v>0</v>
      </c>
      <c r="CP38" s="417">
        <v>0</v>
      </c>
      <c r="CQ38" s="417">
        <v>0</v>
      </c>
      <c r="CR38" s="417">
        <v>0</v>
      </c>
      <c r="CS38" s="417">
        <v>0</v>
      </c>
      <c r="CT38" s="417"/>
      <c r="CU38" s="417"/>
      <c r="CV38" s="417"/>
      <c r="CW38" s="417"/>
      <c r="CX38" s="417"/>
      <c r="CY38" s="417"/>
      <c r="CZ38" s="417"/>
      <c r="DA38" s="417"/>
      <c r="DB38" s="417"/>
      <c r="DC38" s="417"/>
      <c r="DD38" s="417"/>
      <c r="DE38" s="417"/>
      <c r="DF38" s="417"/>
      <c r="DG38" s="417"/>
      <c r="DH38" s="417"/>
      <c r="DI38" s="417"/>
      <c r="DJ38" s="417"/>
      <c r="DK38" s="417"/>
    </row>
    <row r="39" spans="1:115" ht="16.149999999999999" hidden="1">
      <c r="A39" s="421" t="s">
        <v>7</v>
      </c>
      <c r="B39" s="421">
        <v>1</v>
      </c>
      <c r="C39" s="416" t="s">
        <v>60</v>
      </c>
      <c r="D39" s="417">
        <v>4041</v>
      </c>
      <c r="E39" s="417">
        <v>4105</v>
      </c>
      <c r="F39" s="417">
        <v>4170</v>
      </c>
      <c r="G39" s="417">
        <v>4559</v>
      </c>
      <c r="H39" s="417">
        <v>4630</v>
      </c>
      <c r="I39" s="417">
        <v>4676</v>
      </c>
      <c r="J39" s="417">
        <v>4719</v>
      </c>
      <c r="K39" s="417">
        <v>4809</v>
      </c>
      <c r="L39" s="417">
        <v>4848</v>
      </c>
      <c r="M39" s="417">
        <v>4885</v>
      </c>
      <c r="N39" s="417">
        <v>4920</v>
      </c>
      <c r="O39" s="417">
        <v>4951</v>
      </c>
      <c r="P39" s="417">
        <v>4981</v>
      </c>
      <c r="Q39" s="417">
        <v>5009</v>
      </c>
      <c r="R39" s="417">
        <v>5035</v>
      </c>
      <c r="S39" s="417">
        <v>5059</v>
      </c>
      <c r="T39" s="417">
        <v>5076</v>
      </c>
      <c r="U39" s="417">
        <v>5092</v>
      </c>
      <c r="V39" s="417">
        <v>5105</v>
      </c>
      <c r="W39" s="417">
        <v>5116</v>
      </c>
      <c r="X39" s="417">
        <v>5123</v>
      </c>
      <c r="Y39" s="417">
        <v>5129</v>
      </c>
      <c r="Z39" s="417">
        <v>5133</v>
      </c>
      <c r="AA39" s="417">
        <v>5133</v>
      </c>
      <c r="AB39" s="417">
        <v>5130</v>
      </c>
      <c r="AC39" s="417">
        <v>5125</v>
      </c>
      <c r="AD39" s="417">
        <v>5117</v>
      </c>
      <c r="AE39" s="417">
        <v>5106</v>
      </c>
      <c r="AF39" s="417">
        <v>5093</v>
      </c>
      <c r="AG39" s="417">
        <v>5077</v>
      </c>
      <c r="AH39" s="417">
        <v>5058</v>
      </c>
      <c r="AI39" s="417">
        <v>5038</v>
      </c>
      <c r="AJ39" s="417">
        <v>5015</v>
      </c>
      <c r="AK39" s="417">
        <v>4991</v>
      </c>
      <c r="AL39" s="417">
        <v>4965</v>
      </c>
      <c r="AM39" s="417">
        <v>4937</v>
      </c>
      <c r="AN39" s="417">
        <v>4909</v>
      </c>
      <c r="AO39" s="417">
        <v>4880</v>
      </c>
      <c r="AP39" s="417">
        <v>4852</v>
      </c>
      <c r="AQ39" s="417">
        <v>4825</v>
      </c>
      <c r="AR39" s="417">
        <v>4802</v>
      </c>
      <c r="AS39" s="417">
        <v>4784</v>
      </c>
      <c r="AT39" s="417">
        <v>4775</v>
      </c>
      <c r="AU39" s="417">
        <v>4780</v>
      </c>
      <c r="AV39" s="417">
        <v>4799</v>
      </c>
      <c r="AW39" s="417">
        <v>4818</v>
      </c>
      <c r="AX39" s="417">
        <v>4835</v>
      </c>
      <c r="AY39" s="417">
        <v>4851</v>
      </c>
      <c r="AZ39" s="417">
        <v>4867</v>
      </c>
      <c r="BA39" s="417">
        <v>4883</v>
      </c>
      <c r="BB39" s="417">
        <v>4899</v>
      </c>
      <c r="BC39" s="417">
        <v>4916</v>
      </c>
      <c r="BD39" s="417">
        <v>4935</v>
      </c>
      <c r="BE39" s="417">
        <v>4956</v>
      </c>
      <c r="BF39" s="417">
        <v>4988</v>
      </c>
      <c r="BG39" s="417">
        <v>0</v>
      </c>
      <c r="BH39" s="417">
        <v>0</v>
      </c>
      <c r="BI39" s="417">
        <v>0</v>
      </c>
      <c r="BJ39" s="417">
        <v>0</v>
      </c>
      <c r="BK39" s="417">
        <v>0</v>
      </c>
      <c r="BL39" s="417">
        <v>0</v>
      </c>
      <c r="BM39" s="417">
        <v>0</v>
      </c>
      <c r="BN39" s="417">
        <v>0</v>
      </c>
      <c r="BO39" s="417">
        <v>0</v>
      </c>
      <c r="BP39" s="417">
        <v>0</v>
      </c>
      <c r="BQ39" s="417">
        <v>0</v>
      </c>
      <c r="BR39" s="417">
        <v>0</v>
      </c>
      <c r="BS39" s="417">
        <v>0</v>
      </c>
      <c r="BT39" s="417">
        <v>0</v>
      </c>
      <c r="BU39" s="417">
        <v>0</v>
      </c>
      <c r="BV39" s="417">
        <v>0</v>
      </c>
      <c r="BW39" s="417">
        <v>0</v>
      </c>
      <c r="BX39" s="417">
        <v>0</v>
      </c>
      <c r="BY39" s="417">
        <v>0</v>
      </c>
      <c r="BZ39" s="417">
        <v>0</v>
      </c>
      <c r="CA39" s="417">
        <v>0</v>
      </c>
      <c r="CB39" s="417">
        <v>0</v>
      </c>
      <c r="CC39" s="417">
        <v>0</v>
      </c>
      <c r="CD39" s="417">
        <v>0</v>
      </c>
      <c r="CE39" s="417">
        <v>0</v>
      </c>
      <c r="CF39" s="417">
        <v>0</v>
      </c>
      <c r="CG39" s="417">
        <v>0</v>
      </c>
      <c r="CH39" s="417">
        <v>0</v>
      </c>
      <c r="CI39" s="417">
        <v>0</v>
      </c>
      <c r="CJ39" s="417">
        <v>0</v>
      </c>
      <c r="CK39" s="417">
        <v>0</v>
      </c>
      <c r="CL39" s="417">
        <v>0</v>
      </c>
      <c r="CM39" s="417">
        <v>0</v>
      </c>
      <c r="CN39" s="417">
        <v>0</v>
      </c>
      <c r="CO39" s="417">
        <v>0</v>
      </c>
      <c r="CP39" s="417">
        <v>0</v>
      </c>
      <c r="CQ39" s="417">
        <v>0</v>
      </c>
      <c r="CR39" s="417">
        <v>0</v>
      </c>
      <c r="CS39" s="417">
        <v>0</v>
      </c>
      <c r="CT39" s="417"/>
      <c r="CU39" s="417"/>
      <c r="CV39" s="417"/>
      <c r="CW39" s="417"/>
      <c r="CX39" s="417"/>
      <c r="CY39" s="417"/>
      <c r="CZ39" s="417"/>
      <c r="DA39" s="417"/>
      <c r="DB39" s="417"/>
      <c r="DC39" s="417"/>
      <c r="DD39" s="417"/>
      <c r="DE39" s="417"/>
      <c r="DF39" s="417"/>
      <c r="DG39" s="417"/>
      <c r="DH39" s="417"/>
      <c r="DI39" s="417"/>
      <c r="DJ39" s="417"/>
      <c r="DK39" s="417"/>
    </row>
    <row r="40" spans="1:115" ht="16.149999999999999" hidden="1">
      <c r="A40" s="421" t="s">
        <v>7</v>
      </c>
      <c r="B40" s="421">
        <v>1</v>
      </c>
      <c r="C40" s="416" t="s">
        <v>61</v>
      </c>
      <c r="D40" s="417">
        <v>4161</v>
      </c>
      <c r="E40" s="417">
        <v>4227</v>
      </c>
      <c r="F40" s="417">
        <v>4294</v>
      </c>
      <c r="G40" s="417">
        <v>4693</v>
      </c>
      <c r="H40" s="417">
        <v>4765</v>
      </c>
      <c r="I40" s="417">
        <v>4810</v>
      </c>
      <c r="J40" s="417">
        <v>4854</v>
      </c>
      <c r="K40" s="417">
        <v>4946</v>
      </c>
      <c r="L40" s="417">
        <v>4985</v>
      </c>
      <c r="M40" s="417">
        <v>5023</v>
      </c>
      <c r="N40" s="417">
        <v>5055</v>
      </c>
      <c r="O40" s="417">
        <v>5085</v>
      </c>
      <c r="P40" s="417">
        <v>5114</v>
      </c>
      <c r="Q40" s="417">
        <v>5140</v>
      </c>
      <c r="R40" s="417">
        <v>5165</v>
      </c>
      <c r="S40" s="417">
        <v>5183</v>
      </c>
      <c r="T40" s="417">
        <v>5199</v>
      </c>
      <c r="U40" s="417">
        <v>5212</v>
      </c>
      <c r="V40" s="417">
        <v>5223</v>
      </c>
      <c r="W40" s="417">
        <v>5231</v>
      </c>
      <c r="X40" s="417">
        <v>5238</v>
      </c>
      <c r="Y40" s="417">
        <v>5241</v>
      </c>
      <c r="Z40" s="417">
        <v>5242</v>
      </c>
      <c r="AA40" s="417">
        <v>5239</v>
      </c>
      <c r="AB40" s="417">
        <v>5234</v>
      </c>
      <c r="AC40" s="417">
        <v>5226</v>
      </c>
      <c r="AD40" s="417">
        <v>5215</v>
      </c>
      <c r="AE40" s="417">
        <v>5202</v>
      </c>
      <c r="AF40" s="417">
        <v>5186</v>
      </c>
      <c r="AG40" s="417">
        <v>5168</v>
      </c>
      <c r="AH40" s="417">
        <v>5148</v>
      </c>
      <c r="AI40" s="417">
        <v>5125</v>
      </c>
      <c r="AJ40" s="417">
        <v>5101</v>
      </c>
      <c r="AK40" s="417">
        <v>5075</v>
      </c>
      <c r="AL40" s="417">
        <v>5049</v>
      </c>
      <c r="AM40" s="417">
        <v>5022</v>
      </c>
      <c r="AN40" s="417">
        <v>4994</v>
      </c>
      <c r="AO40" s="417">
        <v>4967</v>
      </c>
      <c r="AP40" s="417">
        <v>4943</v>
      </c>
      <c r="AQ40" s="417">
        <v>4923</v>
      </c>
      <c r="AR40" s="417">
        <v>4910</v>
      </c>
      <c r="AS40" s="417">
        <v>4908</v>
      </c>
      <c r="AT40" s="417">
        <v>4922</v>
      </c>
      <c r="AU40" s="417">
        <v>4942</v>
      </c>
      <c r="AV40" s="417">
        <v>4961</v>
      </c>
      <c r="AW40" s="417">
        <v>4978</v>
      </c>
      <c r="AX40" s="417">
        <v>4995</v>
      </c>
      <c r="AY40" s="417">
        <v>5012</v>
      </c>
      <c r="AZ40" s="417">
        <v>5028</v>
      </c>
      <c r="BA40" s="417">
        <v>5044</v>
      </c>
      <c r="BB40" s="417">
        <v>5062</v>
      </c>
      <c r="BC40" s="417">
        <v>5081</v>
      </c>
      <c r="BD40" s="417">
        <v>5103</v>
      </c>
      <c r="BE40" s="417">
        <v>5136</v>
      </c>
      <c r="BF40" s="417">
        <v>0</v>
      </c>
      <c r="BG40" s="417">
        <v>0</v>
      </c>
      <c r="BH40" s="417">
        <v>0</v>
      </c>
      <c r="BI40" s="417">
        <v>0</v>
      </c>
      <c r="BJ40" s="417">
        <v>0</v>
      </c>
      <c r="BK40" s="417">
        <v>0</v>
      </c>
      <c r="BL40" s="417">
        <v>0</v>
      </c>
      <c r="BM40" s="417">
        <v>0</v>
      </c>
      <c r="BN40" s="417">
        <v>0</v>
      </c>
      <c r="BO40" s="417">
        <v>0</v>
      </c>
      <c r="BP40" s="417">
        <v>0</v>
      </c>
      <c r="BQ40" s="417">
        <v>0</v>
      </c>
      <c r="BR40" s="417">
        <v>0</v>
      </c>
      <c r="BS40" s="417">
        <v>0</v>
      </c>
      <c r="BT40" s="417">
        <v>0</v>
      </c>
      <c r="BU40" s="417">
        <v>0</v>
      </c>
      <c r="BV40" s="417">
        <v>0</v>
      </c>
      <c r="BW40" s="417">
        <v>0</v>
      </c>
      <c r="BX40" s="417">
        <v>0</v>
      </c>
      <c r="BY40" s="417">
        <v>0</v>
      </c>
      <c r="BZ40" s="417">
        <v>0</v>
      </c>
      <c r="CA40" s="417">
        <v>0</v>
      </c>
      <c r="CB40" s="417">
        <v>0</v>
      </c>
      <c r="CC40" s="417">
        <v>0</v>
      </c>
      <c r="CD40" s="417">
        <v>0</v>
      </c>
      <c r="CE40" s="417">
        <v>0</v>
      </c>
      <c r="CF40" s="417">
        <v>0</v>
      </c>
      <c r="CG40" s="417">
        <v>0</v>
      </c>
      <c r="CH40" s="417">
        <v>0</v>
      </c>
      <c r="CI40" s="417">
        <v>0</v>
      </c>
      <c r="CJ40" s="417">
        <v>0</v>
      </c>
      <c r="CK40" s="417">
        <v>0</v>
      </c>
      <c r="CL40" s="417">
        <v>0</v>
      </c>
      <c r="CM40" s="417">
        <v>0</v>
      </c>
      <c r="CN40" s="417">
        <v>0</v>
      </c>
      <c r="CO40" s="417">
        <v>0</v>
      </c>
      <c r="CP40" s="417">
        <v>0</v>
      </c>
      <c r="CQ40" s="417">
        <v>0</v>
      </c>
      <c r="CR40" s="417">
        <v>0</v>
      </c>
      <c r="CS40" s="417">
        <v>0</v>
      </c>
      <c r="CT40" s="417"/>
      <c r="CU40" s="417"/>
      <c r="CV40" s="417"/>
      <c r="CW40" s="417"/>
      <c r="CX40" s="417"/>
      <c r="CY40" s="417"/>
      <c r="CZ40" s="417"/>
      <c r="DA40" s="417"/>
      <c r="DB40" s="417"/>
      <c r="DC40" s="417"/>
      <c r="DD40" s="417"/>
      <c r="DE40" s="417"/>
      <c r="DF40" s="417"/>
      <c r="DG40" s="417"/>
      <c r="DH40" s="417"/>
      <c r="DI40" s="417"/>
      <c r="DJ40" s="417"/>
      <c r="DK40" s="417"/>
    </row>
    <row r="41" spans="1:115" ht="16.149999999999999" hidden="1">
      <c r="A41" s="421" t="s">
        <v>7</v>
      </c>
      <c r="B41" s="421">
        <v>1</v>
      </c>
      <c r="C41" s="416" t="s">
        <v>62</v>
      </c>
      <c r="D41" s="417">
        <v>4284</v>
      </c>
      <c r="E41" s="417">
        <v>4351</v>
      </c>
      <c r="F41" s="417">
        <v>4419</v>
      </c>
      <c r="G41" s="417">
        <v>4828</v>
      </c>
      <c r="H41" s="417">
        <v>4902</v>
      </c>
      <c r="I41" s="417">
        <v>4948</v>
      </c>
      <c r="J41" s="417">
        <v>4993</v>
      </c>
      <c r="K41" s="417">
        <v>5085</v>
      </c>
      <c r="L41" s="417">
        <v>5125</v>
      </c>
      <c r="M41" s="417">
        <v>5160</v>
      </c>
      <c r="N41" s="417">
        <v>5191</v>
      </c>
      <c r="O41" s="417">
        <v>5220</v>
      </c>
      <c r="P41" s="417">
        <v>5248</v>
      </c>
      <c r="Q41" s="417">
        <v>5273</v>
      </c>
      <c r="R41" s="417">
        <v>5291</v>
      </c>
      <c r="S41" s="417">
        <v>5308</v>
      </c>
      <c r="T41" s="417">
        <v>5322</v>
      </c>
      <c r="U41" s="417">
        <v>5333</v>
      </c>
      <c r="V41" s="417">
        <v>5341</v>
      </c>
      <c r="W41" s="417">
        <v>5348</v>
      </c>
      <c r="X41" s="417">
        <v>5352</v>
      </c>
      <c r="Y41" s="417">
        <v>5352</v>
      </c>
      <c r="Z41" s="417">
        <v>5350</v>
      </c>
      <c r="AA41" s="417">
        <v>5345</v>
      </c>
      <c r="AB41" s="417">
        <v>5337</v>
      </c>
      <c r="AC41" s="417">
        <v>5326</v>
      </c>
      <c r="AD41" s="417">
        <v>5313</v>
      </c>
      <c r="AE41" s="417">
        <v>5297</v>
      </c>
      <c r="AF41" s="417">
        <v>5279</v>
      </c>
      <c r="AG41" s="417">
        <v>5259</v>
      </c>
      <c r="AH41" s="417">
        <v>5237</v>
      </c>
      <c r="AI41" s="417">
        <v>5213</v>
      </c>
      <c r="AJ41" s="417">
        <v>5188</v>
      </c>
      <c r="AK41" s="417">
        <v>5162</v>
      </c>
      <c r="AL41" s="417">
        <v>5136</v>
      </c>
      <c r="AM41" s="417">
        <v>5109</v>
      </c>
      <c r="AN41" s="417">
        <v>5084</v>
      </c>
      <c r="AO41" s="417">
        <v>5062</v>
      </c>
      <c r="AP41" s="417">
        <v>5046</v>
      </c>
      <c r="AQ41" s="417">
        <v>5038</v>
      </c>
      <c r="AR41" s="417">
        <v>5042</v>
      </c>
      <c r="AS41" s="417">
        <v>5064</v>
      </c>
      <c r="AT41" s="417">
        <v>5084</v>
      </c>
      <c r="AU41" s="417">
        <v>5104</v>
      </c>
      <c r="AV41" s="417">
        <v>5122</v>
      </c>
      <c r="AW41" s="417">
        <v>5139</v>
      </c>
      <c r="AX41" s="417">
        <v>5156</v>
      </c>
      <c r="AY41" s="417">
        <v>5173</v>
      </c>
      <c r="AZ41" s="417">
        <v>5190</v>
      </c>
      <c r="BA41" s="417">
        <v>5208</v>
      </c>
      <c r="BB41" s="417">
        <v>5228</v>
      </c>
      <c r="BC41" s="417">
        <v>5251</v>
      </c>
      <c r="BD41" s="417">
        <v>5285</v>
      </c>
      <c r="BE41" s="417">
        <v>0</v>
      </c>
      <c r="BF41" s="417">
        <v>0</v>
      </c>
      <c r="BG41" s="417">
        <v>0</v>
      </c>
      <c r="BH41" s="417">
        <v>0</v>
      </c>
      <c r="BI41" s="417">
        <v>0</v>
      </c>
      <c r="BJ41" s="417">
        <v>0</v>
      </c>
      <c r="BK41" s="417">
        <v>0</v>
      </c>
      <c r="BL41" s="417">
        <v>0</v>
      </c>
      <c r="BM41" s="417">
        <v>0</v>
      </c>
      <c r="BN41" s="417">
        <v>0</v>
      </c>
      <c r="BO41" s="417">
        <v>0</v>
      </c>
      <c r="BP41" s="417">
        <v>0</v>
      </c>
      <c r="BQ41" s="417">
        <v>0</v>
      </c>
      <c r="BR41" s="417">
        <v>0</v>
      </c>
      <c r="BS41" s="417">
        <v>0</v>
      </c>
      <c r="BT41" s="417">
        <v>0</v>
      </c>
      <c r="BU41" s="417">
        <v>0</v>
      </c>
      <c r="BV41" s="417">
        <v>0</v>
      </c>
      <c r="BW41" s="417">
        <v>0</v>
      </c>
      <c r="BX41" s="417">
        <v>0</v>
      </c>
      <c r="BY41" s="417">
        <v>0</v>
      </c>
      <c r="BZ41" s="417">
        <v>0</v>
      </c>
      <c r="CA41" s="417">
        <v>0</v>
      </c>
      <c r="CB41" s="417">
        <v>0</v>
      </c>
      <c r="CC41" s="417">
        <v>0</v>
      </c>
      <c r="CD41" s="417">
        <v>0</v>
      </c>
      <c r="CE41" s="417">
        <v>0</v>
      </c>
      <c r="CF41" s="417">
        <v>0</v>
      </c>
      <c r="CG41" s="417">
        <v>0</v>
      </c>
      <c r="CH41" s="417">
        <v>0</v>
      </c>
      <c r="CI41" s="417">
        <v>0</v>
      </c>
      <c r="CJ41" s="417">
        <v>0</v>
      </c>
      <c r="CK41" s="417">
        <v>0</v>
      </c>
      <c r="CL41" s="417">
        <v>0</v>
      </c>
      <c r="CM41" s="417">
        <v>0</v>
      </c>
      <c r="CN41" s="417">
        <v>0</v>
      </c>
      <c r="CO41" s="417">
        <v>0</v>
      </c>
      <c r="CP41" s="417">
        <v>0</v>
      </c>
      <c r="CQ41" s="417">
        <v>0</v>
      </c>
      <c r="CR41" s="417">
        <v>0</v>
      </c>
      <c r="CS41" s="417">
        <v>0</v>
      </c>
      <c r="CT41" s="417"/>
      <c r="CU41" s="417"/>
      <c r="CV41" s="417"/>
      <c r="CW41" s="417"/>
      <c r="CX41" s="417"/>
      <c r="CY41" s="417"/>
      <c r="CZ41" s="417"/>
      <c r="DA41" s="417"/>
      <c r="DB41" s="417"/>
      <c r="DC41" s="417"/>
      <c r="DD41" s="417"/>
      <c r="DE41" s="417"/>
      <c r="DF41" s="417"/>
      <c r="DG41" s="417"/>
      <c r="DH41" s="417"/>
      <c r="DI41" s="417"/>
      <c r="DJ41" s="417"/>
      <c r="DK41" s="417"/>
    </row>
    <row r="42" spans="1:115" ht="16.149999999999999" hidden="1">
      <c r="A42" s="421" t="s">
        <v>7</v>
      </c>
      <c r="B42" s="421">
        <v>1</v>
      </c>
      <c r="C42" s="416" t="s">
        <v>63</v>
      </c>
      <c r="D42" s="417">
        <v>4405</v>
      </c>
      <c r="E42" s="417">
        <v>4474</v>
      </c>
      <c r="F42" s="417">
        <v>4543</v>
      </c>
      <c r="G42" s="417">
        <v>4963</v>
      </c>
      <c r="H42" s="417">
        <v>5042</v>
      </c>
      <c r="I42" s="417">
        <v>5089</v>
      </c>
      <c r="J42" s="417">
        <v>5133</v>
      </c>
      <c r="K42" s="417">
        <v>5228</v>
      </c>
      <c r="L42" s="417">
        <v>5266</v>
      </c>
      <c r="M42" s="417">
        <v>5300</v>
      </c>
      <c r="N42" s="417">
        <v>5330</v>
      </c>
      <c r="O42" s="417">
        <v>5358</v>
      </c>
      <c r="P42" s="417">
        <v>5383</v>
      </c>
      <c r="Q42" s="417">
        <v>5403</v>
      </c>
      <c r="R42" s="417">
        <v>5420</v>
      </c>
      <c r="S42" s="417">
        <v>5434</v>
      </c>
      <c r="T42" s="417">
        <v>5445</v>
      </c>
      <c r="U42" s="417">
        <v>5454</v>
      </c>
      <c r="V42" s="417">
        <v>5461</v>
      </c>
      <c r="W42" s="417">
        <v>5465</v>
      </c>
      <c r="X42" s="417">
        <v>5466</v>
      </c>
      <c r="Y42" s="417">
        <v>5464</v>
      </c>
      <c r="Z42" s="417">
        <v>5459</v>
      </c>
      <c r="AA42" s="417">
        <v>5451</v>
      </c>
      <c r="AB42" s="417">
        <v>5441</v>
      </c>
      <c r="AC42" s="417">
        <v>5428</v>
      </c>
      <c r="AD42" s="417">
        <v>5412</v>
      </c>
      <c r="AE42" s="417">
        <v>5394</v>
      </c>
      <c r="AF42" s="417">
        <v>5375</v>
      </c>
      <c r="AG42" s="417">
        <v>5353</v>
      </c>
      <c r="AH42" s="417">
        <v>5329</v>
      </c>
      <c r="AI42" s="417">
        <v>5304</v>
      </c>
      <c r="AJ42" s="417">
        <v>5279</v>
      </c>
      <c r="AK42" s="417">
        <v>5254</v>
      </c>
      <c r="AL42" s="417">
        <v>5229</v>
      </c>
      <c r="AM42" s="417">
        <v>5206</v>
      </c>
      <c r="AN42" s="417">
        <v>5188</v>
      </c>
      <c r="AO42" s="417">
        <v>5175</v>
      </c>
      <c r="AP42" s="417">
        <v>5173</v>
      </c>
      <c r="AQ42" s="417">
        <v>5185</v>
      </c>
      <c r="AR42" s="417">
        <v>5207</v>
      </c>
      <c r="AS42" s="417">
        <v>5229</v>
      </c>
      <c r="AT42" s="417">
        <v>5249</v>
      </c>
      <c r="AU42" s="417">
        <v>5268</v>
      </c>
      <c r="AV42" s="417">
        <v>5285</v>
      </c>
      <c r="AW42" s="417">
        <v>5303</v>
      </c>
      <c r="AX42" s="417">
        <v>5320</v>
      </c>
      <c r="AY42" s="417">
        <v>5337</v>
      </c>
      <c r="AZ42" s="417">
        <v>5356</v>
      </c>
      <c r="BA42" s="417">
        <v>5376</v>
      </c>
      <c r="BB42" s="417">
        <v>5400</v>
      </c>
      <c r="BC42" s="417">
        <v>5435</v>
      </c>
      <c r="BD42" s="417">
        <v>0</v>
      </c>
      <c r="BE42" s="417">
        <v>0</v>
      </c>
      <c r="BF42" s="417">
        <v>0</v>
      </c>
      <c r="BG42" s="417">
        <v>0</v>
      </c>
      <c r="BH42" s="417">
        <v>0</v>
      </c>
      <c r="BI42" s="417">
        <v>0</v>
      </c>
      <c r="BJ42" s="417">
        <v>0</v>
      </c>
      <c r="BK42" s="417">
        <v>0</v>
      </c>
      <c r="BL42" s="417">
        <v>0</v>
      </c>
      <c r="BM42" s="417">
        <v>0</v>
      </c>
      <c r="BN42" s="417">
        <v>0</v>
      </c>
      <c r="BO42" s="417">
        <v>0</v>
      </c>
      <c r="BP42" s="417">
        <v>0</v>
      </c>
      <c r="BQ42" s="417">
        <v>0</v>
      </c>
      <c r="BR42" s="417">
        <v>0</v>
      </c>
      <c r="BS42" s="417">
        <v>0</v>
      </c>
      <c r="BT42" s="417">
        <v>0</v>
      </c>
      <c r="BU42" s="417">
        <v>0</v>
      </c>
      <c r="BV42" s="417">
        <v>0</v>
      </c>
      <c r="BW42" s="417">
        <v>0</v>
      </c>
      <c r="BX42" s="417">
        <v>0</v>
      </c>
      <c r="BY42" s="417">
        <v>0</v>
      </c>
      <c r="BZ42" s="417">
        <v>0</v>
      </c>
      <c r="CA42" s="417">
        <v>0</v>
      </c>
      <c r="CB42" s="417">
        <v>0</v>
      </c>
      <c r="CC42" s="417">
        <v>0</v>
      </c>
      <c r="CD42" s="417">
        <v>0</v>
      </c>
      <c r="CE42" s="417">
        <v>0</v>
      </c>
      <c r="CF42" s="417">
        <v>0</v>
      </c>
      <c r="CG42" s="417">
        <v>0</v>
      </c>
      <c r="CH42" s="417">
        <v>0</v>
      </c>
      <c r="CI42" s="417">
        <v>0</v>
      </c>
      <c r="CJ42" s="417">
        <v>0</v>
      </c>
      <c r="CK42" s="417">
        <v>0</v>
      </c>
      <c r="CL42" s="417">
        <v>0</v>
      </c>
      <c r="CM42" s="417">
        <v>0</v>
      </c>
      <c r="CN42" s="417">
        <v>0</v>
      </c>
      <c r="CO42" s="417">
        <v>0</v>
      </c>
      <c r="CP42" s="417">
        <v>0</v>
      </c>
      <c r="CQ42" s="417">
        <v>0</v>
      </c>
      <c r="CR42" s="417">
        <v>0</v>
      </c>
      <c r="CS42" s="417">
        <v>0</v>
      </c>
      <c r="CT42" s="417"/>
      <c r="CU42" s="417"/>
      <c r="CV42" s="417"/>
      <c r="CW42" s="417"/>
      <c r="CX42" s="417"/>
      <c r="CY42" s="417"/>
      <c r="CZ42" s="417"/>
      <c r="DA42" s="417"/>
      <c r="DB42" s="417"/>
      <c r="DC42" s="417"/>
      <c r="DD42" s="417"/>
      <c r="DE42" s="417"/>
      <c r="DF42" s="417"/>
      <c r="DG42" s="417"/>
      <c r="DH42" s="417"/>
      <c r="DI42" s="417"/>
      <c r="DJ42" s="417"/>
      <c r="DK42" s="417"/>
    </row>
    <row r="43" spans="1:115" ht="16.149999999999999" hidden="1">
      <c r="A43" s="421" t="s">
        <v>7</v>
      </c>
      <c r="B43" s="421">
        <v>1</v>
      </c>
      <c r="C43" s="416" t="s">
        <v>64</v>
      </c>
      <c r="D43" s="417">
        <v>4529</v>
      </c>
      <c r="E43" s="417">
        <v>4599</v>
      </c>
      <c r="F43" s="417">
        <v>4669</v>
      </c>
      <c r="G43" s="417">
        <v>5104</v>
      </c>
      <c r="H43" s="417">
        <v>5185</v>
      </c>
      <c r="I43" s="417">
        <v>5232</v>
      </c>
      <c r="J43" s="417">
        <v>5277</v>
      </c>
      <c r="K43" s="417">
        <v>5371</v>
      </c>
      <c r="L43" s="417">
        <v>5408</v>
      </c>
      <c r="M43" s="417">
        <v>5442</v>
      </c>
      <c r="N43" s="417">
        <v>5470</v>
      </c>
      <c r="O43" s="417">
        <v>5497</v>
      </c>
      <c r="P43" s="417">
        <v>5516</v>
      </c>
      <c r="Q43" s="417">
        <v>5534</v>
      </c>
      <c r="R43" s="417">
        <v>5548</v>
      </c>
      <c r="S43" s="417">
        <v>5560</v>
      </c>
      <c r="T43" s="417">
        <v>5570</v>
      </c>
      <c r="U43" s="417">
        <v>5577</v>
      </c>
      <c r="V43" s="417">
        <v>5581</v>
      </c>
      <c r="W43" s="417">
        <v>5582</v>
      </c>
      <c r="X43" s="417">
        <v>5580</v>
      </c>
      <c r="Y43" s="417">
        <v>5576</v>
      </c>
      <c r="Z43" s="417">
        <v>5568</v>
      </c>
      <c r="AA43" s="417">
        <v>5558</v>
      </c>
      <c r="AB43" s="417">
        <v>5545</v>
      </c>
      <c r="AC43" s="417">
        <v>5529</v>
      </c>
      <c r="AD43" s="417">
        <v>5512</v>
      </c>
      <c r="AE43" s="417">
        <v>5492</v>
      </c>
      <c r="AF43" s="417">
        <v>5471</v>
      </c>
      <c r="AG43" s="417">
        <v>5448</v>
      </c>
      <c r="AH43" s="417">
        <v>5423</v>
      </c>
      <c r="AI43" s="417">
        <v>5399</v>
      </c>
      <c r="AJ43" s="417">
        <v>5376</v>
      </c>
      <c r="AK43" s="417">
        <v>5352</v>
      </c>
      <c r="AL43" s="417">
        <v>5332</v>
      </c>
      <c r="AM43" s="417">
        <v>5316</v>
      </c>
      <c r="AN43" s="417">
        <v>5308</v>
      </c>
      <c r="AO43" s="417">
        <v>5312</v>
      </c>
      <c r="AP43" s="417">
        <v>5332</v>
      </c>
      <c r="AQ43" s="417">
        <v>5355</v>
      </c>
      <c r="AR43" s="417">
        <v>5377</v>
      </c>
      <c r="AS43" s="417">
        <v>5397</v>
      </c>
      <c r="AT43" s="417">
        <v>5417</v>
      </c>
      <c r="AU43" s="417">
        <v>5435</v>
      </c>
      <c r="AV43" s="417">
        <v>5453</v>
      </c>
      <c r="AW43" s="417">
        <v>5470</v>
      </c>
      <c r="AX43" s="417">
        <v>5488</v>
      </c>
      <c r="AY43" s="417">
        <v>5508</v>
      </c>
      <c r="AZ43" s="417">
        <v>5529</v>
      </c>
      <c r="BA43" s="417">
        <v>5553</v>
      </c>
      <c r="BB43" s="417">
        <v>5589</v>
      </c>
      <c r="BC43" s="417">
        <v>0</v>
      </c>
      <c r="BD43" s="417">
        <v>0</v>
      </c>
      <c r="BE43" s="417">
        <v>0</v>
      </c>
      <c r="BF43" s="417">
        <v>0</v>
      </c>
      <c r="BG43" s="417">
        <v>0</v>
      </c>
      <c r="BH43" s="417">
        <v>0</v>
      </c>
      <c r="BI43" s="417">
        <v>0</v>
      </c>
      <c r="BJ43" s="417">
        <v>0</v>
      </c>
      <c r="BK43" s="417">
        <v>0</v>
      </c>
      <c r="BL43" s="417">
        <v>0</v>
      </c>
      <c r="BM43" s="417">
        <v>0</v>
      </c>
      <c r="BN43" s="417">
        <v>0</v>
      </c>
      <c r="BO43" s="417">
        <v>0</v>
      </c>
      <c r="BP43" s="417">
        <v>0</v>
      </c>
      <c r="BQ43" s="417">
        <v>0</v>
      </c>
      <c r="BR43" s="417">
        <v>0</v>
      </c>
      <c r="BS43" s="417">
        <v>0</v>
      </c>
      <c r="BT43" s="417">
        <v>0</v>
      </c>
      <c r="BU43" s="417">
        <v>0</v>
      </c>
      <c r="BV43" s="417">
        <v>0</v>
      </c>
      <c r="BW43" s="417">
        <v>0</v>
      </c>
      <c r="BX43" s="417">
        <v>0</v>
      </c>
      <c r="BY43" s="417">
        <v>0</v>
      </c>
      <c r="BZ43" s="417">
        <v>0</v>
      </c>
      <c r="CA43" s="417">
        <v>0</v>
      </c>
      <c r="CB43" s="417">
        <v>0</v>
      </c>
      <c r="CC43" s="417">
        <v>0</v>
      </c>
      <c r="CD43" s="417">
        <v>0</v>
      </c>
      <c r="CE43" s="417">
        <v>0</v>
      </c>
      <c r="CF43" s="417">
        <v>0</v>
      </c>
      <c r="CG43" s="417">
        <v>0</v>
      </c>
      <c r="CH43" s="417">
        <v>0</v>
      </c>
      <c r="CI43" s="417">
        <v>0</v>
      </c>
      <c r="CJ43" s="417">
        <v>0</v>
      </c>
      <c r="CK43" s="417">
        <v>0</v>
      </c>
      <c r="CL43" s="417">
        <v>0</v>
      </c>
      <c r="CM43" s="417">
        <v>0</v>
      </c>
      <c r="CN43" s="417">
        <v>0</v>
      </c>
      <c r="CO43" s="417">
        <v>0</v>
      </c>
      <c r="CP43" s="417">
        <v>0</v>
      </c>
      <c r="CQ43" s="417">
        <v>0</v>
      </c>
      <c r="CR43" s="417">
        <v>0</v>
      </c>
      <c r="CS43" s="417">
        <v>0</v>
      </c>
      <c r="CT43" s="417"/>
      <c r="CU43" s="417"/>
      <c r="CV43" s="417"/>
      <c r="CW43" s="417"/>
      <c r="CX43" s="417"/>
      <c r="CY43" s="417"/>
      <c r="CZ43" s="417"/>
      <c r="DA43" s="417"/>
      <c r="DB43" s="417"/>
      <c r="DC43" s="417"/>
      <c r="DD43" s="417"/>
      <c r="DE43" s="417"/>
      <c r="DF43" s="417"/>
      <c r="DG43" s="417"/>
      <c r="DH43" s="417"/>
      <c r="DI43" s="417"/>
      <c r="DJ43" s="417"/>
      <c r="DK43" s="417"/>
    </row>
    <row r="44" spans="1:115" ht="16.149999999999999" hidden="1">
      <c r="A44" s="421" t="s">
        <v>7</v>
      </c>
      <c r="B44" s="421">
        <v>1</v>
      </c>
      <c r="C44" s="416" t="s">
        <v>65</v>
      </c>
      <c r="D44" s="417">
        <v>4655</v>
      </c>
      <c r="E44" s="417">
        <v>4726</v>
      </c>
      <c r="F44" s="417">
        <v>4801</v>
      </c>
      <c r="G44" s="417">
        <v>5248</v>
      </c>
      <c r="H44" s="417">
        <v>5330</v>
      </c>
      <c r="I44" s="417">
        <v>5378</v>
      </c>
      <c r="J44" s="417">
        <v>5421</v>
      </c>
      <c r="K44" s="417">
        <v>5517</v>
      </c>
      <c r="L44" s="417">
        <v>5553</v>
      </c>
      <c r="M44" s="417">
        <v>5586</v>
      </c>
      <c r="N44" s="417">
        <v>5612</v>
      </c>
      <c r="O44" s="417">
        <v>5633</v>
      </c>
      <c r="P44" s="417">
        <v>5651</v>
      </c>
      <c r="Q44" s="417">
        <v>5666</v>
      </c>
      <c r="R44" s="417">
        <v>5678</v>
      </c>
      <c r="S44" s="417">
        <v>5688</v>
      </c>
      <c r="T44" s="417">
        <v>5695</v>
      </c>
      <c r="U44" s="417">
        <v>5700</v>
      </c>
      <c r="V44" s="417">
        <v>5701</v>
      </c>
      <c r="W44" s="417">
        <v>5700</v>
      </c>
      <c r="X44" s="417">
        <v>5695</v>
      </c>
      <c r="Y44" s="417">
        <v>5688</v>
      </c>
      <c r="Z44" s="417">
        <v>5678</v>
      </c>
      <c r="AA44" s="417">
        <v>5665</v>
      </c>
      <c r="AB44" s="417">
        <v>5650</v>
      </c>
      <c r="AC44" s="417">
        <v>5633</v>
      </c>
      <c r="AD44" s="417">
        <v>5614</v>
      </c>
      <c r="AE44" s="417">
        <v>5593</v>
      </c>
      <c r="AF44" s="417">
        <v>5570</v>
      </c>
      <c r="AG44" s="417">
        <v>5547</v>
      </c>
      <c r="AH44" s="417">
        <v>5524</v>
      </c>
      <c r="AI44" s="417">
        <v>5501</v>
      </c>
      <c r="AJ44" s="417">
        <v>5480</v>
      </c>
      <c r="AK44" s="417">
        <v>5462</v>
      </c>
      <c r="AL44" s="417">
        <v>5451</v>
      </c>
      <c r="AM44" s="417">
        <v>5448</v>
      </c>
      <c r="AN44" s="417">
        <v>5458</v>
      </c>
      <c r="AO44" s="417">
        <v>5483</v>
      </c>
      <c r="AP44" s="417">
        <v>5506</v>
      </c>
      <c r="AQ44" s="417">
        <v>5529</v>
      </c>
      <c r="AR44" s="417">
        <v>5550</v>
      </c>
      <c r="AS44" s="417">
        <v>5570</v>
      </c>
      <c r="AT44" s="417">
        <v>5589</v>
      </c>
      <c r="AU44" s="417">
        <v>5607</v>
      </c>
      <c r="AV44" s="417">
        <v>5625</v>
      </c>
      <c r="AW44" s="417">
        <v>5644</v>
      </c>
      <c r="AX44" s="417">
        <v>5664</v>
      </c>
      <c r="AY44" s="417">
        <v>5685</v>
      </c>
      <c r="AZ44" s="417">
        <v>5710</v>
      </c>
      <c r="BA44" s="417">
        <v>5747</v>
      </c>
      <c r="BB44" s="417">
        <v>0</v>
      </c>
      <c r="BC44" s="417">
        <v>0</v>
      </c>
      <c r="BD44" s="417">
        <v>0</v>
      </c>
      <c r="BE44" s="417">
        <v>0</v>
      </c>
      <c r="BF44" s="417">
        <v>0</v>
      </c>
      <c r="BG44" s="417">
        <v>0</v>
      </c>
      <c r="BH44" s="417">
        <v>0</v>
      </c>
      <c r="BI44" s="417">
        <v>0</v>
      </c>
      <c r="BJ44" s="417">
        <v>0</v>
      </c>
      <c r="BK44" s="417">
        <v>0</v>
      </c>
      <c r="BL44" s="417">
        <v>0</v>
      </c>
      <c r="BM44" s="417">
        <v>0</v>
      </c>
      <c r="BN44" s="417">
        <v>0</v>
      </c>
      <c r="BO44" s="417">
        <v>0</v>
      </c>
      <c r="BP44" s="417">
        <v>0</v>
      </c>
      <c r="BQ44" s="417">
        <v>0</v>
      </c>
      <c r="BR44" s="417">
        <v>0</v>
      </c>
      <c r="BS44" s="417">
        <v>0</v>
      </c>
      <c r="BT44" s="417">
        <v>0</v>
      </c>
      <c r="BU44" s="417">
        <v>0</v>
      </c>
      <c r="BV44" s="417">
        <v>0</v>
      </c>
      <c r="BW44" s="417">
        <v>0</v>
      </c>
      <c r="BX44" s="417">
        <v>0</v>
      </c>
      <c r="BY44" s="417">
        <v>0</v>
      </c>
      <c r="BZ44" s="417">
        <v>0</v>
      </c>
      <c r="CA44" s="417">
        <v>0</v>
      </c>
      <c r="CB44" s="417">
        <v>0</v>
      </c>
      <c r="CC44" s="417">
        <v>0</v>
      </c>
      <c r="CD44" s="417">
        <v>0</v>
      </c>
      <c r="CE44" s="417">
        <v>0</v>
      </c>
      <c r="CF44" s="417">
        <v>0</v>
      </c>
      <c r="CG44" s="417">
        <v>0</v>
      </c>
      <c r="CH44" s="417">
        <v>0</v>
      </c>
      <c r="CI44" s="417">
        <v>0</v>
      </c>
      <c r="CJ44" s="417">
        <v>0</v>
      </c>
      <c r="CK44" s="417">
        <v>0</v>
      </c>
      <c r="CL44" s="417">
        <v>0</v>
      </c>
      <c r="CM44" s="417">
        <v>0</v>
      </c>
      <c r="CN44" s="417">
        <v>0</v>
      </c>
      <c r="CO44" s="417">
        <v>0</v>
      </c>
      <c r="CP44" s="417">
        <v>0</v>
      </c>
      <c r="CQ44" s="417">
        <v>0</v>
      </c>
      <c r="CR44" s="417">
        <v>0</v>
      </c>
      <c r="CS44" s="417">
        <v>0</v>
      </c>
      <c r="CT44" s="417"/>
      <c r="CU44" s="417"/>
      <c r="CV44" s="417"/>
      <c r="CW44" s="417"/>
      <c r="CX44" s="417"/>
      <c r="CY44" s="417"/>
      <c r="CZ44" s="417"/>
      <c r="DA44" s="417"/>
      <c r="DB44" s="417"/>
      <c r="DC44" s="417"/>
      <c r="DD44" s="417"/>
      <c r="DE44" s="417"/>
      <c r="DF44" s="417"/>
      <c r="DG44" s="417"/>
      <c r="DH44" s="417"/>
      <c r="DI44" s="417"/>
      <c r="DJ44" s="417"/>
      <c r="DK44" s="417"/>
    </row>
    <row r="45" spans="1:115" ht="16.149999999999999" hidden="1">
      <c r="A45" s="421" t="s">
        <v>7</v>
      </c>
      <c r="B45" s="421">
        <v>1</v>
      </c>
      <c r="C45" s="416" t="s">
        <v>66</v>
      </c>
      <c r="D45" s="417">
        <v>4783</v>
      </c>
      <c r="E45" s="417">
        <v>4859</v>
      </c>
      <c r="F45" s="417">
        <v>4936</v>
      </c>
      <c r="G45" s="417">
        <v>5395</v>
      </c>
      <c r="H45" s="417">
        <v>5478</v>
      </c>
      <c r="I45" s="417">
        <v>5524</v>
      </c>
      <c r="J45" s="417">
        <v>5568</v>
      </c>
      <c r="K45" s="417">
        <v>5664</v>
      </c>
      <c r="L45" s="417">
        <v>5700</v>
      </c>
      <c r="M45" s="417">
        <v>5730</v>
      </c>
      <c r="N45" s="417">
        <v>5751</v>
      </c>
      <c r="O45" s="417">
        <v>5769</v>
      </c>
      <c r="P45" s="417">
        <v>5785</v>
      </c>
      <c r="Q45" s="417">
        <v>5798</v>
      </c>
      <c r="R45" s="417">
        <v>5808</v>
      </c>
      <c r="S45" s="417">
        <v>5816</v>
      </c>
      <c r="T45" s="417">
        <v>5821</v>
      </c>
      <c r="U45" s="417">
        <v>5822</v>
      </c>
      <c r="V45" s="417">
        <v>5821</v>
      </c>
      <c r="W45" s="417">
        <v>5817</v>
      </c>
      <c r="X45" s="417">
        <v>5810</v>
      </c>
      <c r="Y45" s="417">
        <v>5800</v>
      </c>
      <c r="Z45" s="417">
        <v>5787</v>
      </c>
      <c r="AA45" s="417">
        <v>5772</v>
      </c>
      <c r="AB45" s="417">
        <v>5755</v>
      </c>
      <c r="AC45" s="417">
        <v>5736</v>
      </c>
      <c r="AD45" s="417">
        <v>5716</v>
      </c>
      <c r="AE45" s="417">
        <v>5694</v>
      </c>
      <c r="AF45" s="417">
        <v>5671</v>
      </c>
      <c r="AG45" s="417">
        <v>5649</v>
      </c>
      <c r="AH45" s="417">
        <v>5628</v>
      </c>
      <c r="AI45" s="417">
        <v>5609</v>
      </c>
      <c r="AJ45" s="417">
        <v>5593</v>
      </c>
      <c r="AK45" s="417">
        <v>5585</v>
      </c>
      <c r="AL45" s="417">
        <v>5587</v>
      </c>
      <c r="AM45" s="417">
        <v>5603</v>
      </c>
      <c r="AN45" s="417">
        <v>5629</v>
      </c>
      <c r="AO45" s="417">
        <v>5653</v>
      </c>
      <c r="AP45" s="417">
        <v>5676</v>
      </c>
      <c r="AQ45" s="417">
        <v>5698</v>
      </c>
      <c r="AR45" s="417">
        <v>5718</v>
      </c>
      <c r="AS45" s="417">
        <v>5738</v>
      </c>
      <c r="AT45" s="417">
        <v>5756</v>
      </c>
      <c r="AU45" s="417">
        <v>5775</v>
      </c>
      <c r="AV45" s="417">
        <v>5794</v>
      </c>
      <c r="AW45" s="417">
        <v>5815</v>
      </c>
      <c r="AX45" s="417">
        <v>5837</v>
      </c>
      <c r="AY45" s="417">
        <v>5862</v>
      </c>
      <c r="AZ45" s="417">
        <v>5900</v>
      </c>
      <c r="BA45" s="417">
        <v>0</v>
      </c>
      <c r="BB45" s="417">
        <v>0</v>
      </c>
      <c r="BC45" s="417">
        <v>0</v>
      </c>
      <c r="BD45" s="417">
        <v>0</v>
      </c>
      <c r="BE45" s="417">
        <v>0</v>
      </c>
      <c r="BF45" s="417">
        <v>0</v>
      </c>
      <c r="BG45" s="417">
        <v>0</v>
      </c>
      <c r="BH45" s="417">
        <v>0</v>
      </c>
      <c r="BI45" s="417">
        <v>0</v>
      </c>
      <c r="BJ45" s="417">
        <v>0</v>
      </c>
      <c r="BK45" s="417">
        <v>0</v>
      </c>
      <c r="BL45" s="417">
        <v>0</v>
      </c>
      <c r="BM45" s="417">
        <v>0</v>
      </c>
      <c r="BN45" s="417">
        <v>0</v>
      </c>
      <c r="BO45" s="417">
        <v>0</v>
      </c>
      <c r="BP45" s="417">
        <v>0</v>
      </c>
      <c r="BQ45" s="417">
        <v>0</v>
      </c>
      <c r="BR45" s="417">
        <v>0</v>
      </c>
      <c r="BS45" s="417">
        <v>0</v>
      </c>
      <c r="BT45" s="417">
        <v>0</v>
      </c>
      <c r="BU45" s="417">
        <v>0</v>
      </c>
      <c r="BV45" s="417">
        <v>0</v>
      </c>
      <c r="BW45" s="417">
        <v>0</v>
      </c>
      <c r="BX45" s="417">
        <v>0</v>
      </c>
      <c r="BY45" s="417">
        <v>0</v>
      </c>
      <c r="BZ45" s="417">
        <v>0</v>
      </c>
      <c r="CA45" s="417">
        <v>0</v>
      </c>
      <c r="CB45" s="417">
        <v>0</v>
      </c>
      <c r="CC45" s="417">
        <v>0</v>
      </c>
      <c r="CD45" s="417">
        <v>0</v>
      </c>
      <c r="CE45" s="417">
        <v>0</v>
      </c>
      <c r="CF45" s="417">
        <v>0</v>
      </c>
      <c r="CG45" s="417">
        <v>0</v>
      </c>
      <c r="CH45" s="417">
        <v>0</v>
      </c>
      <c r="CI45" s="417">
        <v>0</v>
      </c>
      <c r="CJ45" s="417">
        <v>0</v>
      </c>
      <c r="CK45" s="417">
        <v>0</v>
      </c>
      <c r="CL45" s="417">
        <v>0</v>
      </c>
      <c r="CM45" s="417">
        <v>0</v>
      </c>
      <c r="CN45" s="417">
        <v>0</v>
      </c>
      <c r="CO45" s="417">
        <v>0</v>
      </c>
      <c r="CP45" s="417">
        <v>0</v>
      </c>
      <c r="CQ45" s="417">
        <v>0</v>
      </c>
      <c r="CR45" s="417">
        <v>0</v>
      </c>
      <c r="CS45" s="417">
        <v>0</v>
      </c>
      <c r="CT45" s="417"/>
      <c r="CU45" s="417"/>
      <c r="CV45" s="417"/>
      <c r="CW45" s="417"/>
      <c r="CX45" s="417"/>
      <c r="CY45" s="417"/>
      <c r="CZ45" s="417"/>
      <c r="DA45" s="417"/>
      <c r="DB45" s="417"/>
      <c r="DC45" s="417"/>
      <c r="DD45" s="417"/>
      <c r="DE45" s="417"/>
      <c r="DF45" s="417"/>
      <c r="DG45" s="417"/>
      <c r="DH45" s="417"/>
      <c r="DI45" s="417"/>
      <c r="DJ45" s="417"/>
      <c r="DK45" s="417"/>
    </row>
    <row r="46" spans="1:115" ht="16.149999999999999" hidden="1">
      <c r="A46" s="421" t="s">
        <v>7</v>
      </c>
      <c r="B46" s="421">
        <v>1</v>
      </c>
      <c r="C46" s="416" t="s">
        <v>67</v>
      </c>
      <c r="D46" s="417">
        <v>4916</v>
      </c>
      <c r="E46" s="417">
        <v>4994</v>
      </c>
      <c r="F46" s="417">
        <v>5072</v>
      </c>
      <c r="G46" s="417">
        <v>5542</v>
      </c>
      <c r="H46" s="417">
        <v>5626</v>
      </c>
      <c r="I46" s="417">
        <v>5673</v>
      </c>
      <c r="J46" s="417">
        <v>5715</v>
      </c>
      <c r="K46" s="417">
        <v>5813</v>
      </c>
      <c r="L46" s="417">
        <v>5847</v>
      </c>
      <c r="M46" s="417">
        <v>5872</v>
      </c>
      <c r="N46" s="417">
        <v>5891</v>
      </c>
      <c r="O46" s="417">
        <v>5907</v>
      </c>
      <c r="P46" s="417">
        <v>5921</v>
      </c>
      <c r="Q46" s="417">
        <v>5931</v>
      </c>
      <c r="R46" s="417">
        <v>5939</v>
      </c>
      <c r="S46" s="417">
        <v>5944</v>
      </c>
      <c r="T46" s="417">
        <v>5947</v>
      </c>
      <c r="U46" s="417">
        <v>5946</v>
      </c>
      <c r="V46" s="417">
        <v>5942</v>
      </c>
      <c r="W46" s="417">
        <v>5935</v>
      </c>
      <c r="X46" s="417">
        <v>5925</v>
      </c>
      <c r="Y46" s="417">
        <v>5913</v>
      </c>
      <c r="Z46" s="417">
        <v>5898</v>
      </c>
      <c r="AA46" s="417">
        <v>5881</v>
      </c>
      <c r="AB46" s="417">
        <v>5863</v>
      </c>
      <c r="AC46" s="417">
        <v>5843</v>
      </c>
      <c r="AD46" s="417">
        <v>5821</v>
      </c>
      <c r="AE46" s="417">
        <v>5800</v>
      </c>
      <c r="AF46" s="417">
        <v>5779</v>
      </c>
      <c r="AG46" s="417">
        <v>5759</v>
      </c>
      <c r="AH46" s="417">
        <v>5742</v>
      </c>
      <c r="AI46" s="417">
        <v>5730</v>
      </c>
      <c r="AJ46" s="417">
        <v>5725</v>
      </c>
      <c r="AK46" s="417">
        <v>5732</v>
      </c>
      <c r="AL46" s="417">
        <v>5756</v>
      </c>
      <c r="AM46" s="417">
        <v>5782</v>
      </c>
      <c r="AN46" s="417">
        <v>5807</v>
      </c>
      <c r="AO46" s="417">
        <v>5831</v>
      </c>
      <c r="AP46" s="417">
        <v>5853</v>
      </c>
      <c r="AQ46" s="417">
        <v>5874</v>
      </c>
      <c r="AR46" s="417">
        <v>5894</v>
      </c>
      <c r="AS46" s="417">
        <v>5914</v>
      </c>
      <c r="AT46" s="417">
        <v>5933</v>
      </c>
      <c r="AU46" s="417">
        <v>5952</v>
      </c>
      <c r="AV46" s="417">
        <v>5974</v>
      </c>
      <c r="AW46" s="417">
        <v>5996</v>
      </c>
      <c r="AX46" s="417">
        <v>6022</v>
      </c>
      <c r="AY46" s="417">
        <v>6061</v>
      </c>
      <c r="AZ46" s="417">
        <v>0</v>
      </c>
      <c r="BA46" s="417">
        <v>0</v>
      </c>
      <c r="BB46" s="417">
        <v>0</v>
      </c>
      <c r="BC46" s="417">
        <v>0</v>
      </c>
      <c r="BD46" s="417">
        <v>0</v>
      </c>
      <c r="BE46" s="417">
        <v>0</v>
      </c>
      <c r="BF46" s="417">
        <v>0</v>
      </c>
      <c r="BG46" s="417">
        <v>0</v>
      </c>
      <c r="BH46" s="417">
        <v>0</v>
      </c>
      <c r="BI46" s="417">
        <v>0</v>
      </c>
      <c r="BJ46" s="417">
        <v>0</v>
      </c>
      <c r="BK46" s="417">
        <v>0</v>
      </c>
      <c r="BL46" s="417">
        <v>0</v>
      </c>
      <c r="BM46" s="417">
        <v>0</v>
      </c>
      <c r="BN46" s="417">
        <v>0</v>
      </c>
      <c r="BO46" s="417">
        <v>0</v>
      </c>
      <c r="BP46" s="417">
        <v>0</v>
      </c>
      <c r="BQ46" s="417">
        <v>0</v>
      </c>
      <c r="BR46" s="417">
        <v>0</v>
      </c>
      <c r="BS46" s="417">
        <v>0</v>
      </c>
      <c r="BT46" s="417">
        <v>0</v>
      </c>
      <c r="BU46" s="417">
        <v>0</v>
      </c>
      <c r="BV46" s="417">
        <v>0</v>
      </c>
      <c r="BW46" s="417">
        <v>0</v>
      </c>
      <c r="BX46" s="417">
        <v>0</v>
      </c>
      <c r="BY46" s="417">
        <v>0</v>
      </c>
      <c r="BZ46" s="417">
        <v>0</v>
      </c>
      <c r="CA46" s="417">
        <v>0</v>
      </c>
      <c r="CB46" s="417">
        <v>0</v>
      </c>
      <c r="CC46" s="417">
        <v>0</v>
      </c>
      <c r="CD46" s="417">
        <v>0</v>
      </c>
      <c r="CE46" s="417">
        <v>0</v>
      </c>
      <c r="CF46" s="417">
        <v>0</v>
      </c>
      <c r="CG46" s="417">
        <v>0</v>
      </c>
      <c r="CH46" s="417">
        <v>0</v>
      </c>
      <c r="CI46" s="417">
        <v>0</v>
      </c>
      <c r="CJ46" s="417">
        <v>0</v>
      </c>
      <c r="CK46" s="417">
        <v>0</v>
      </c>
      <c r="CL46" s="417">
        <v>0</v>
      </c>
      <c r="CM46" s="417">
        <v>0</v>
      </c>
      <c r="CN46" s="417">
        <v>0</v>
      </c>
      <c r="CO46" s="417">
        <v>0</v>
      </c>
      <c r="CP46" s="417">
        <v>0</v>
      </c>
      <c r="CQ46" s="417">
        <v>0</v>
      </c>
      <c r="CR46" s="417">
        <v>0</v>
      </c>
      <c r="CS46" s="417">
        <v>0</v>
      </c>
      <c r="CT46" s="417"/>
      <c r="CU46" s="417"/>
      <c r="CV46" s="417"/>
      <c r="CW46" s="417"/>
      <c r="CX46" s="417"/>
      <c r="CY46" s="417"/>
      <c r="CZ46" s="417"/>
      <c r="DA46" s="417"/>
      <c r="DB46" s="417"/>
      <c r="DC46" s="417"/>
      <c r="DD46" s="417"/>
      <c r="DE46" s="417"/>
      <c r="DF46" s="417"/>
      <c r="DG46" s="417"/>
      <c r="DH46" s="417"/>
      <c r="DI46" s="417"/>
      <c r="DJ46" s="417"/>
      <c r="DK46" s="417"/>
    </row>
    <row r="47" spans="1:115" ht="16.149999999999999" hidden="1">
      <c r="A47" s="421" t="s">
        <v>7</v>
      </c>
      <c r="B47" s="421">
        <v>1</v>
      </c>
      <c r="C47" s="416" t="s">
        <v>68</v>
      </c>
      <c r="D47" s="417">
        <v>5052</v>
      </c>
      <c r="E47" s="417">
        <v>5131</v>
      </c>
      <c r="F47" s="417">
        <v>5210</v>
      </c>
      <c r="G47" s="417">
        <v>5693</v>
      </c>
      <c r="H47" s="417">
        <v>5778</v>
      </c>
      <c r="I47" s="417">
        <v>5824</v>
      </c>
      <c r="J47" s="417">
        <v>5866</v>
      </c>
      <c r="K47" s="417">
        <v>5964</v>
      </c>
      <c r="L47" s="417">
        <v>5993</v>
      </c>
      <c r="M47" s="417">
        <v>6017</v>
      </c>
      <c r="N47" s="417">
        <v>6033</v>
      </c>
      <c r="O47" s="417">
        <v>6047</v>
      </c>
      <c r="P47" s="417">
        <v>6058</v>
      </c>
      <c r="Q47" s="417">
        <v>6067</v>
      </c>
      <c r="R47" s="417">
        <v>6072</v>
      </c>
      <c r="S47" s="417">
        <v>6075</v>
      </c>
      <c r="T47" s="417">
        <v>6074</v>
      </c>
      <c r="U47" s="417">
        <v>6071</v>
      </c>
      <c r="V47" s="417">
        <v>6064</v>
      </c>
      <c r="W47" s="417">
        <v>6055</v>
      </c>
      <c r="X47" s="417">
        <v>6043</v>
      </c>
      <c r="Y47" s="417">
        <v>6029</v>
      </c>
      <c r="Z47" s="417">
        <v>6012</v>
      </c>
      <c r="AA47" s="417">
        <v>5995</v>
      </c>
      <c r="AB47" s="417">
        <v>5975</v>
      </c>
      <c r="AC47" s="417">
        <v>5955</v>
      </c>
      <c r="AD47" s="417">
        <v>5935</v>
      </c>
      <c r="AE47" s="417">
        <v>5916</v>
      </c>
      <c r="AF47" s="417">
        <v>5898</v>
      </c>
      <c r="AG47" s="417">
        <v>5884</v>
      </c>
      <c r="AH47" s="417">
        <v>5876</v>
      </c>
      <c r="AI47" s="417">
        <v>5876</v>
      </c>
      <c r="AJ47" s="417">
        <v>5890</v>
      </c>
      <c r="AK47" s="417">
        <v>5918</v>
      </c>
      <c r="AL47" s="417">
        <v>5945</v>
      </c>
      <c r="AM47" s="417">
        <v>5971</v>
      </c>
      <c r="AN47" s="417">
        <v>5995</v>
      </c>
      <c r="AO47" s="417">
        <v>6018</v>
      </c>
      <c r="AP47" s="417">
        <v>6040</v>
      </c>
      <c r="AQ47" s="417">
        <v>6060</v>
      </c>
      <c r="AR47" s="417">
        <v>6080</v>
      </c>
      <c r="AS47" s="417">
        <v>6100</v>
      </c>
      <c r="AT47" s="417">
        <v>6120</v>
      </c>
      <c r="AU47" s="417">
        <v>6142</v>
      </c>
      <c r="AV47" s="417">
        <v>6165</v>
      </c>
      <c r="AW47" s="417">
        <v>6192</v>
      </c>
      <c r="AX47" s="417">
        <v>6232</v>
      </c>
      <c r="AY47" s="417">
        <v>0</v>
      </c>
      <c r="AZ47" s="417">
        <v>0</v>
      </c>
      <c r="BA47" s="417">
        <v>0</v>
      </c>
      <c r="BB47" s="417">
        <v>0</v>
      </c>
      <c r="BC47" s="417">
        <v>0</v>
      </c>
      <c r="BD47" s="417">
        <v>0</v>
      </c>
      <c r="BE47" s="417">
        <v>0</v>
      </c>
      <c r="BF47" s="417">
        <v>0</v>
      </c>
      <c r="BG47" s="417">
        <v>0</v>
      </c>
      <c r="BH47" s="417">
        <v>0</v>
      </c>
      <c r="BI47" s="417">
        <v>0</v>
      </c>
      <c r="BJ47" s="417">
        <v>0</v>
      </c>
      <c r="BK47" s="417">
        <v>0</v>
      </c>
      <c r="BL47" s="417">
        <v>0</v>
      </c>
      <c r="BM47" s="417">
        <v>0</v>
      </c>
      <c r="BN47" s="417">
        <v>0</v>
      </c>
      <c r="BO47" s="417">
        <v>0</v>
      </c>
      <c r="BP47" s="417">
        <v>0</v>
      </c>
      <c r="BQ47" s="417">
        <v>0</v>
      </c>
      <c r="BR47" s="417">
        <v>0</v>
      </c>
      <c r="BS47" s="417">
        <v>0</v>
      </c>
      <c r="BT47" s="417">
        <v>0</v>
      </c>
      <c r="BU47" s="417">
        <v>0</v>
      </c>
      <c r="BV47" s="417">
        <v>0</v>
      </c>
      <c r="BW47" s="417">
        <v>0</v>
      </c>
      <c r="BX47" s="417">
        <v>0</v>
      </c>
      <c r="BY47" s="417">
        <v>0</v>
      </c>
      <c r="BZ47" s="417">
        <v>0</v>
      </c>
      <c r="CA47" s="417">
        <v>0</v>
      </c>
      <c r="CB47" s="417">
        <v>0</v>
      </c>
      <c r="CC47" s="417">
        <v>0</v>
      </c>
      <c r="CD47" s="417">
        <v>0</v>
      </c>
      <c r="CE47" s="417">
        <v>0</v>
      </c>
      <c r="CF47" s="417">
        <v>0</v>
      </c>
      <c r="CG47" s="417">
        <v>0</v>
      </c>
      <c r="CH47" s="417">
        <v>0</v>
      </c>
      <c r="CI47" s="417">
        <v>0</v>
      </c>
      <c r="CJ47" s="417">
        <v>0</v>
      </c>
      <c r="CK47" s="417">
        <v>0</v>
      </c>
      <c r="CL47" s="417">
        <v>0</v>
      </c>
      <c r="CM47" s="417">
        <v>0</v>
      </c>
      <c r="CN47" s="417">
        <v>0</v>
      </c>
      <c r="CO47" s="417">
        <v>0</v>
      </c>
      <c r="CP47" s="417">
        <v>0</v>
      </c>
      <c r="CQ47" s="417">
        <v>0</v>
      </c>
      <c r="CR47" s="417">
        <v>0</v>
      </c>
      <c r="CS47" s="417">
        <v>0</v>
      </c>
      <c r="CT47" s="417"/>
      <c r="CU47" s="417"/>
      <c r="CV47" s="417"/>
      <c r="CW47" s="417"/>
      <c r="CX47" s="417"/>
      <c r="CY47" s="417"/>
      <c r="CZ47" s="417"/>
      <c r="DA47" s="417"/>
      <c r="DB47" s="417"/>
      <c r="DC47" s="417"/>
      <c r="DD47" s="417"/>
      <c r="DE47" s="417"/>
      <c r="DF47" s="417"/>
      <c r="DG47" s="417"/>
      <c r="DH47" s="417"/>
      <c r="DI47" s="417"/>
      <c r="DJ47" s="417"/>
      <c r="DK47" s="417"/>
    </row>
    <row r="48" spans="1:115" ht="16.149999999999999" hidden="1">
      <c r="A48" s="421" t="s">
        <v>7</v>
      </c>
      <c r="B48" s="421">
        <v>1</v>
      </c>
      <c r="C48" s="416" t="s">
        <v>69</v>
      </c>
      <c r="D48" s="417">
        <v>5190</v>
      </c>
      <c r="E48" s="417">
        <v>5271</v>
      </c>
      <c r="F48" s="417">
        <v>5351</v>
      </c>
      <c r="G48" s="417">
        <v>5844</v>
      </c>
      <c r="H48" s="417">
        <v>5931</v>
      </c>
      <c r="I48" s="417">
        <v>5977</v>
      </c>
      <c r="J48" s="417">
        <v>6018</v>
      </c>
      <c r="K48" s="417">
        <v>6113</v>
      </c>
      <c r="L48" s="417">
        <v>6141</v>
      </c>
      <c r="M48" s="417">
        <v>6163</v>
      </c>
      <c r="N48" s="417">
        <v>6177</v>
      </c>
      <c r="O48" s="417">
        <v>6188</v>
      </c>
      <c r="P48" s="417">
        <v>6197</v>
      </c>
      <c r="Q48" s="417">
        <v>6204</v>
      </c>
      <c r="R48" s="417">
        <v>6207</v>
      </c>
      <c r="S48" s="417">
        <v>6206</v>
      </c>
      <c r="T48" s="417">
        <v>6203</v>
      </c>
      <c r="U48" s="417">
        <v>6197</v>
      </c>
      <c r="V48" s="417">
        <v>6188</v>
      </c>
      <c r="W48" s="417">
        <v>6177</v>
      </c>
      <c r="X48" s="417">
        <v>6163</v>
      </c>
      <c r="Y48" s="417">
        <v>6148</v>
      </c>
      <c r="Z48" s="417">
        <v>6131</v>
      </c>
      <c r="AA48" s="417">
        <v>6112</v>
      </c>
      <c r="AB48" s="417">
        <v>6093</v>
      </c>
      <c r="AC48" s="417">
        <v>6074</v>
      </c>
      <c r="AD48" s="417">
        <v>6057</v>
      </c>
      <c r="AE48" s="417">
        <v>6043</v>
      </c>
      <c r="AF48" s="417">
        <v>6032</v>
      </c>
      <c r="AG48" s="417">
        <v>6028</v>
      </c>
      <c r="AH48" s="417">
        <v>6034</v>
      </c>
      <c r="AI48" s="417">
        <v>6056</v>
      </c>
      <c r="AJ48" s="417">
        <v>6085</v>
      </c>
      <c r="AK48" s="417">
        <v>6113</v>
      </c>
      <c r="AL48" s="417">
        <v>6139</v>
      </c>
      <c r="AM48" s="417">
        <v>6164</v>
      </c>
      <c r="AN48" s="417">
        <v>6188</v>
      </c>
      <c r="AO48" s="417">
        <v>6210</v>
      </c>
      <c r="AP48" s="417">
        <v>6231</v>
      </c>
      <c r="AQ48" s="417">
        <v>6252</v>
      </c>
      <c r="AR48" s="417">
        <v>6272</v>
      </c>
      <c r="AS48" s="417">
        <v>6292</v>
      </c>
      <c r="AT48" s="417">
        <v>6315</v>
      </c>
      <c r="AU48" s="417">
        <v>6339</v>
      </c>
      <c r="AV48" s="417">
        <v>6366</v>
      </c>
      <c r="AW48" s="417">
        <v>6407</v>
      </c>
      <c r="AX48" s="417">
        <v>0</v>
      </c>
      <c r="AY48" s="417">
        <v>0</v>
      </c>
      <c r="AZ48" s="417">
        <v>0</v>
      </c>
      <c r="BA48" s="417">
        <v>0</v>
      </c>
      <c r="BB48" s="417">
        <v>0</v>
      </c>
      <c r="BC48" s="417">
        <v>0</v>
      </c>
      <c r="BD48" s="417">
        <v>0</v>
      </c>
      <c r="BE48" s="417">
        <v>0</v>
      </c>
      <c r="BF48" s="417">
        <v>0</v>
      </c>
      <c r="BG48" s="417">
        <v>0</v>
      </c>
      <c r="BH48" s="417">
        <v>0</v>
      </c>
      <c r="BI48" s="417">
        <v>0</v>
      </c>
      <c r="BJ48" s="417">
        <v>0</v>
      </c>
      <c r="BK48" s="417">
        <v>0</v>
      </c>
      <c r="BL48" s="417">
        <v>0</v>
      </c>
      <c r="BM48" s="417">
        <v>0</v>
      </c>
      <c r="BN48" s="417">
        <v>0</v>
      </c>
      <c r="BO48" s="417">
        <v>0</v>
      </c>
      <c r="BP48" s="417">
        <v>0</v>
      </c>
      <c r="BQ48" s="417">
        <v>0</v>
      </c>
      <c r="BR48" s="417">
        <v>0</v>
      </c>
      <c r="BS48" s="417">
        <v>0</v>
      </c>
      <c r="BT48" s="417">
        <v>0</v>
      </c>
      <c r="BU48" s="417">
        <v>0</v>
      </c>
      <c r="BV48" s="417">
        <v>0</v>
      </c>
      <c r="BW48" s="417">
        <v>0</v>
      </c>
      <c r="BX48" s="417">
        <v>0</v>
      </c>
      <c r="BY48" s="417">
        <v>0</v>
      </c>
      <c r="BZ48" s="417">
        <v>0</v>
      </c>
      <c r="CA48" s="417">
        <v>0</v>
      </c>
      <c r="CB48" s="417">
        <v>0</v>
      </c>
      <c r="CC48" s="417">
        <v>0</v>
      </c>
      <c r="CD48" s="417">
        <v>0</v>
      </c>
      <c r="CE48" s="417">
        <v>0</v>
      </c>
      <c r="CF48" s="417">
        <v>0</v>
      </c>
      <c r="CG48" s="417">
        <v>0</v>
      </c>
      <c r="CH48" s="417">
        <v>0</v>
      </c>
      <c r="CI48" s="417">
        <v>0</v>
      </c>
      <c r="CJ48" s="417">
        <v>0</v>
      </c>
      <c r="CK48" s="417">
        <v>0</v>
      </c>
      <c r="CL48" s="417">
        <v>0</v>
      </c>
      <c r="CM48" s="417">
        <v>0</v>
      </c>
      <c r="CN48" s="417">
        <v>0</v>
      </c>
      <c r="CO48" s="417">
        <v>0</v>
      </c>
      <c r="CP48" s="417">
        <v>0</v>
      </c>
      <c r="CQ48" s="417">
        <v>0</v>
      </c>
      <c r="CR48" s="417">
        <v>0</v>
      </c>
      <c r="CS48" s="417">
        <v>0</v>
      </c>
      <c r="CT48" s="417"/>
      <c r="CU48" s="417"/>
      <c r="CV48" s="417"/>
      <c r="CW48" s="417"/>
      <c r="CX48" s="417"/>
      <c r="CY48" s="417"/>
      <c r="CZ48" s="417"/>
      <c r="DA48" s="417"/>
      <c r="DB48" s="417"/>
      <c r="DC48" s="417"/>
      <c r="DD48" s="417"/>
      <c r="DE48" s="417"/>
      <c r="DF48" s="417"/>
      <c r="DG48" s="417"/>
      <c r="DH48" s="417"/>
      <c r="DI48" s="417"/>
      <c r="DJ48" s="417"/>
      <c r="DK48" s="417"/>
    </row>
    <row r="49" spans="1:115" ht="16.149999999999999" hidden="1">
      <c r="A49" s="421" t="s">
        <v>7</v>
      </c>
      <c r="B49" s="421">
        <v>1</v>
      </c>
      <c r="C49" s="416" t="s">
        <v>70</v>
      </c>
      <c r="D49" s="417">
        <v>5330</v>
      </c>
      <c r="E49" s="417">
        <v>5411</v>
      </c>
      <c r="F49" s="417">
        <v>5492</v>
      </c>
      <c r="G49" s="417">
        <v>5997</v>
      </c>
      <c r="H49" s="417">
        <v>6085</v>
      </c>
      <c r="I49" s="417">
        <v>6130</v>
      </c>
      <c r="J49" s="417">
        <v>6168</v>
      </c>
      <c r="K49" s="417">
        <v>6262</v>
      </c>
      <c r="L49" s="417">
        <v>6289</v>
      </c>
      <c r="M49" s="417">
        <v>6309</v>
      </c>
      <c r="N49" s="417">
        <v>6320</v>
      </c>
      <c r="O49" s="417">
        <v>6330</v>
      </c>
      <c r="P49" s="417">
        <v>6337</v>
      </c>
      <c r="Q49" s="417">
        <v>6340</v>
      </c>
      <c r="R49" s="417">
        <v>6340</v>
      </c>
      <c r="S49" s="417">
        <v>6337</v>
      </c>
      <c r="T49" s="417">
        <v>6331</v>
      </c>
      <c r="U49" s="417">
        <v>6323</v>
      </c>
      <c r="V49" s="417">
        <v>6312</v>
      </c>
      <c r="W49" s="417">
        <v>6299</v>
      </c>
      <c r="X49" s="417">
        <v>6284</v>
      </c>
      <c r="Y49" s="417">
        <v>6268</v>
      </c>
      <c r="Z49" s="417">
        <v>6250</v>
      </c>
      <c r="AA49" s="417">
        <v>6232</v>
      </c>
      <c r="AB49" s="417">
        <v>6215</v>
      </c>
      <c r="AC49" s="417">
        <v>6200</v>
      </c>
      <c r="AD49" s="417">
        <v>6187</v>
      </c>
      <c r="AE49" s="417">
        <v>6179</v>
      </c>
      <c r="AF49" s="417">
        <v>6179</v>
      </c>
      <c r="AG49" s="417">
        <v>6191</v>
      </c>
      <c r="AH49" s="417">
        <v>6221</v>
      </c>
      <c r="AI49" s="417">
        <v>6251</v>
      </c>
      <c r="AJ49" s="417">
        <v>6279</v>
      </c>
      <c r="AK49" s="417">
        <v>6306</v>
      </c>
      <c r="AL49" s="417">
        <v>6332</v>
      </c>
      <c r="AM49" s="417">
        <v>6356</v>
      </c>
      <c r="AN49" s="417">
        <v>6379</v>
      </c>
      <c r="AO49" s="417">
        <v>6400</v>
      </c>
      <c r="AP49" s="417">
        <v>6421</v>
      </c>
      <c r="AQ49" s="417">
        <v>6442</v>
      </c>
      <c r="AR49" s="417">
        <v>6463</v>
      </c>
      <c r="AS49" s="417">
        <v>6487</v>
      </c>
      <c r="AT49" s="417">
        <v>6511</v>
      </c>
      <c r="AU49" s="417">
        <v>6539</v>
      </c>
      <c r="AV49" s="417">
        <v>6581</v>
      </c>
      <c r="AW49" s="417">
        <v>0</v>
      </c>
      <c r="AX49" s="417">
        <v>0</v>
      </c>
      <c r="AY49" s="417">
        <v>0</v>
      </c>
      <c r="AZ49" s="417">
        <v>0</v>
      </c>
      <c r="BA49" s="417">
        <v>0</v>
      </c>
      <c r="BB49" s="417">
        <v>0</v>
      </c>
      <c r="BC49" s="417">
        <v>0</v>
      </c>
      <c r="BD49" s="417">
        <v>0</v>
      </c>
      <c r="BE49" s="417">
        <v>0</v>
      </c>
      <c r="BF49" s="417">
        <v>0</v>
      </c>
      <c r="BG49" s="417">
        <v>0</v>
      </c>
      <c r="BH49" s="417">
        <v>0</v>
      </c>
      <c r="BI49" s="417">
        <v>0</v>
      </c>
      <c r="BJ49" s="417">
        <v>0</v>
      </c>
      <c r="BK49" s="417">
        <v>0</v>
      </c>
      <c r="BL49" s="417">
        <v>0</v>
      </c>
      <c r="BM49" s="417">
        <v>0</v>
      </c>
      <c r="BN49" s="417">
        <v>0</v>
      </c>
      <c r="BO49" s="417">
        <v>0</v>
      </c>
      <c r="BP49" s="417">
        <v>0</v>
      </c>
      <c r="BQ49" s="417">
        <v>0</v>
      </c>
      <c r="BR49" s="417">
        <v>0</v>
      </c>
      <c r="BS49" s="417">
        <v>0</v>
      </c>
      <c r="BT49" s="417">
        <v>0</v>
      </c>
      <c r="BU49" s="417">
        <v>0</v>
      </c>
      <c r="BV49" s="417">
        <v>0</v>
      </c>
      <c r="BW49" s="417">
        <v>0</v>
      </c>
      <c r="BX49" s="417">
        <v>0</v>
      </c>
      <c r="BY49" s="417">
        <v>0</v>
      </c>
      <c r="BZ49" s="417">
        <v>0</v>
      </c>
      <c r="CA49" s="417">
        <v>0</v>
      </c>
      <c r="CB49" s="417">
        <v>0</v>
      </c>
      <c r="CC49" s="417">
        <v>0</v>
      </c>
      <c r="CD49" s="417">
        <v>0</v>
      </c>
      <c r="CE49" s="417">
        <v>0</v>
      </c>
      <c r="CF49" s="417">
        <v>0</v>
      </c>
      <c r="CG49" s="417">
        <v>0</v>
      </c>
      <c r="CH49" s="417">
        <v>0</v>
      </c>
      <c r="CI49" s="417">
        <v>0</v>
      </c>
      <c r="CJ49" s="417">
        <v>0</v>
      </c>
      <c r="CK49" s="417">
        <v>0</v>
      </c>
      <c r="CL49" s="417">
        <v>0</v>
      </c>
      <c r="CM49" s="417">
        <v>0</v>
      </c>
      <c r="CN49" s="417">
        <v>0</v>
      </c>
      <c r="CO49" s="417">
        <v>0</v>
      </c>
      <c r="CP49" s="417">
        <v>0</v>
      </c>
      <c r="CQ49" s="417">
        <v>0</v>
      </c>
      <c r="CR49" s="417">
        <v>0</v>
      </c>
      <c r="CS49" s="417">
        <v>0</v>
      </c>
      <c r="CT49" s="417"/>
      <c r="CU49" s="417"/>
      <c r="CV49" s="417"/>
      <c r="CW49" s="417"/>
      <c r="CX49" s="417"/>
      <c r="CY49" s="417"/>
      <c r="CZ49" s="417"/>
      <c r="DA49" s="417"/>
      <c r="DB49" s="417"/>
      <c r="DC49" s="417"/>
      <c r="DD49" s="417"/>
      <c r="DE49" s="417"/>
      <c r="DF49" s="417"/>
      <c r="DG49" s="417"/>
      <c r="DH49" s="417"/>
      <c r="DI49" s="417"/>
      <c r="DJ49" s="417"/>
      <c r="DK49" s="417"/>
    </row>
    <row r="50" spans="1:115" ht="16.149999999999999" hidden="1">
      <c r="A50" s="421" t="s">
        <v>7</v>
      </c>
      <c r="B50" s="421">
        <v>1</v>
      </c>
      <c r="C50" s="416" t="s">
        <v>71</v>
      </c>
      <c r="D50" s="417">
        <v>5471</v>
      </c>
      <c r="E50" s="417">
        <v>5553</v>
      </c>
      <c r="F50" s="417">
        <v>5636</v>
      </c>
      <c r="G50" s="417">
        <v>6153</v>
      </c>
      <c r="H50" s="417">
        <v>6240</v>
      </c>
      <c r="I50" s="417">
        <v>6282</v>
      </c>
      <c r="J50" s="417">
        <v>6318</v>
      </c>
      <c r="K50" s="417">
        <v>6413</v>
      </c>
      <c r="L50" s="417">
        <v>6438</v>
      </c>
      <c r="M50" s="417">
        <v>6456</v>
      </c>
      <c r="N50" s="417">
        <v>6466</v>
      </c>
      <c r="O50" s="417">
        <v>6473</v>
      </c>
      <c r="P50" s="417">
        <v>6477</v>
      </c>
      <c r="Q50" s="417">
        <v>6478</v>
      </c>
      <c r="R50" s="417">
        <v>6475</v>
      </c>
      <c r="S50" s="417">
        <v>6470</v>
      </c>
      <c r="T50" s="417">
        <v>6462</v>
      </c>
      <c r="U50" s="417">
        <v>6451</v>
      </c>
      <c r="V50" s="417">
        <v>6439</v>
      </c>
      <c r="W50" s="417">
        <v>6425</v>
      </c>
      <c r="X50" s="417">
        <v>6409</v>
      </c>
      <c r="Y50" s="417">
        <v>6393</v>
      </c>
      <c r="Z50" s="417">
        <v>6376</v>
      </c>
      <c r="AA50" s="417">
        <v>6360</v>
      </c>
      <c r="AB50" s="417">
        <v>6347</v>
      </c>
      <c r="AC50" s="417">
        <v>6337</v>
      </c>
      <c r="AD50" s="417">
        <v>6333</v>
      </c>
      <c r="AE50" s="417">
        <v>6338</v>
      </c>
      <c r="AF50" s="417">
        <v>6356</v>
      </c>
      <c r="AG50" s="417">
        <v>6388</v>
      </c>
      <c r="AH50" s="417">
        <v>6418</v>
      </c>
      <c r="AI50" s="417">
        <v>6448</v>
      </c>
      <c r="AJ50" s="417">
        <v>6475</v>
      </c>
      <c r="AK50" s="417">
        <v>6502</v>
      </c>
      <c r="AL50" s="417">
        <v>6527</v>
      </c>
      <c r="AM50" s="417">
        <v>6550</v>
      </c>
      <c r="AN50" s="417">
        <v>6572</v>
      </c>
      <c r="AO50" s="417">
        <v>6594</v>
      </c>
      <c r="AP50" s="417">
        <v>6615</v>
      </c>
      <c r="AQ50" s="417">
        <v>6637</v>
      </c>
      <c r="AR50" s="417">
        <v>6661</v>
      </c>
      <c r="AS50" s="417">
        <v>6686</v>
      </c>
      <c r="AT50" s="417">
        <v>6715</v>
      </c>
      <c r="AU50" s="417">
        <v>6758</v>
      </c>
      <c r="AV50" s="417">
        <v>0</v>
      </c>
      <c r="AW50" s="417">
        <v>0</v>
      </c>
      <c r="AX50" s="417">
        <v>0</v>
      </c>
      <c r="AY50" s="417">
        <v>0</v>
      </c>
      <c r="AZ50" s="417">
        <v>0</v>
      </c>
      <c r="BA50" s="417">
        <v>0</v>
      </c>
      <c r="BB50" s="417">
        <v>0</v>
      </c>
      <c r="BC50" s="417">
        <v>0</v>
      </c>
      <c r="BD50" s="417">
        <v>0</v>
      </c>
      <c r="BE50" s="417">
        <v>0</v>
      </c>
      <c r="BF50" s="417">
        <v>0</v>
      </c>
      <c r="BG50" s="417">
        <v>0</v>
      </c>
      <c r="BH50" s="417">
        <v>0</v>
      </c>
      <c r="BI50" s="417">
        <v>0</v>
      </c>
      <c r="BJ50" s="417">
        <v>0</v>
      </c>
      <c r="BK50" s="417">
        <v>0</v>
      </c>
      <c r="BL50" s="417">
        <v>0</v>
      </c>
      <c r="BM50" s="417">
        <v>0</v>
      </c>
      <c r="BN50" s="417">
        <v>0</v>
      </c>
      <c r="BO50" s="417">
        <v>0</v>
      </c>
      <c r="BP50" s="417">
        <v>0</v>
      </c>
      <c r="BQ50" s="417">
        <v>0</v>
      </c>
      <c r="BR50" s="417">
        <v>0</v>
      </c>
      <c r="BS50" s="417">
        <v>0</v>
      </c>
      <c r="BT50" s="417">
        <v>0</v>
      </c>
      <c r="BU50" s="417">
        <v>0</v>
      </c>
      <c r="BV50" s="417">
        <v>0</v>
      </c>
      <c r="BW50" s="417">
        <v>0</v>
      </c>
      <c r="BX50" s="417">
        <v>0</v>
      </c>
      <c r="BY50" s="417">
        <v>0</v>
      </c>
      <c r="BZ50" s="417">
        <v>0</v>
      </c>
      <c r="CA50" s="417">
        <v>0</v>
      </c>
      <c r="CB50" s="417">
        <v>0</v>
      </c>
      <c r="CC50" s="417">
        <v>0</v>
      </c>
      <c r="CD50" s="417">
        <v>0</v>
      </c>
      <c r="CE50" s="417">
        <v>0</v>
      </c>
      <c r="CF50" s="417">
        <v>0</v>
      </c>
      <c r="CG50" s="417">
        <v>0</v>
      </c>
      <c r="CH50" s="417">
        <v>0</v>
      </c>
      <c r="CI50" s="417">
        <v>0</v>
      </c>
      <c r="CJ50" s="417">
        <v>0</v>
      </c>
      <c r="CK50" s="417">
        <v>0</v>
      </c>
      <c r="CL50" s="417">
        <v>0</v>
      </c>
      <c r="CM50" s="417">
        <v>0</v>
      </c>
      <c r="CN50" s="417">
        <v>0</v>
      </c>
      <c r="CO50" s="417">
        <v>0</v>
      </c>
      <c r="CP50" s="417">
        <v>0</v>
      </c>
      <c r="CQ50" s="417">
        <v>0</v>
      </c>
      <c r="CR50" s="417">
        <v>0</v>
      </c>
      <c r="CS50" s="417">
        <v>0</v>
      </c>
      <c r="CT50" s="417"/>
      <c r="CU50" s="417"/>
      <c r="CV50" s="417"/>
      <c r="CW50" s="417"/>
      <c r="CX50" s="417"/>
      <c r="CY50" s="417"/>
      <c r="CZ50" s="417"/>
      <c r="DA50" s="417"/>
      <c r="DB50" s="417"/>
      <c r="DC50" s="417"/>
      <c r="DD50" s="417"/>
      <c r="DE50" s="417"/>
      <c r="DF50" s="417"/>
      <c r="DG50" s="417"/>
      <c r="DH50" s="417"/>
      <c r="DI50" s="417"/>
      <c r="DJ50" s="417"/>
      <c r="DK50" s="417"/>
    </row>
    <row r="51" spans="1:115" ht="16.149999999999999" hidden="1">
      <c r="A51" s="421" t="s">
        <v>7</v>
      </c>
      <c r="B51" s="421">
        <v>1</v>
      </c>
      <c r="C51" s="416" t="s">
        <v>72</v>
      </c>
      <c r="D51" s="417">
        <v>5613</v>
      </c>
      <c r="E51" s="417">
        <v>5696</v>
      </c>
      <c r="F51" s="417">
        <v>5779</v>
      </c>
      <c r="G51" s="417">
        <v>6307</v>
      </c>
      <c r="H51" s="417">
        <v>6393</v>
      </c>
      <c r="I51" s="417">
        <v>6435</v>
      </c>
      <c r="J51" s="417">
        <v>6471</v>
      </c>
      <c r="K51" s="417">
        <v>6566</v>
      </c>
      <c r="L51" s="417">
        <v>6589</v>
      </c>
      <c r="M51" s="417">
        <v>6606</v>
      </c>
      <c r="N51" s="417">
        <v>6613</v>
      </c>
      <c r="O51" s="417">
        <v>6617</v>
      </c>
      <c r="P51" s="417">
        <v>6619</v>
      </c>
      <c r="Q51" s="417">
        <v>6617</v>
      </c>
      <c r="R51" s="417">
        <v>6612</v>
      </c>
      <c r="S51" s="417">
        <v>6604</v>
      </c>
      <c r="T51" s="417">
        <v>6594</v>
      </c>
      <c r="U51" s="417">
        <v>6583</v>
      </c>
      <c r="V51" s="417">
        <v>6569</v>
      </c>
      <c r="W51" s="417">
        <v>6555</v>
      </c>
      <c r="X51" s="417">
        <v>6539</v>
      </c>
      <c r="Y51" s="417">
        <v>6524</v>
      </c>
      <c r="Z51" s="417">
        <v>6510</v>
      </c>
      <c r="AA51" s="417">
        <v>6499</v>
      </c>
      <c r="AB51" s="417">
        <v>6492</v>
      </c>
      <c r="AC51" s="417">
        <v>6492</v>
      </c>
      <c r="AD51" s="417">
        <v>6502</v>
      </c>
      <c r="AE51" s="417">
        <v>6527</v>
      </c>
      <c r="AF51" s="417">
        <v>6560</v>
      </c>
      <c r="AG51" s="417">
        <v>6591</v>
      </c>
      <c r="AH51" s="417">
        <v>6621</v>
      </c>
      <c r="AI51" s="417">
        <v>6649</v>
      </c>
      <c r="AJ51" s="417">
        <v>6677</v>
      </c>
      <c r="AK51" s="417">
        <v>6702</v>
      </c>
      <c r="AL51" s="417">
        <v>6726</v>
      </c>
      <c r="AM51" s="417">
        <v>6749</v>
      </c>
      <c r="AN51" s="417">
        <v>6771</v>
      </c>
      <c r="AO51" s="417">
        <v>6793</v>
      </c>
      <c r="AP51" s="417">
        <v>6815</v>
      </c>
      <c r="AQ51" s="417">
        <v>6840</v>
      </c>
      <c r="AR51" s="417">
        <v>6865</v>
      </c>
      <c r="AS51" s="417">
        <v>6895</v>
      </c>
      <c r="AT51" s="417">
        <v>6940</v>
      </c>
      <c r="AU51" s="417">
        <v>0</v>
      </c>
      <c r="AV51" s="417">
        <v>0</v>
      </c>
      <c r="AW51" s="417">
        <v>0</v>
      </c>
      <c r="AX51" s="417">
        <v>0</v>
      </c>
      <c r="AY51" s="417">
        <v>0</v>
      </c>
      <c r="AZ51" s="417">
        <v>0</v>
      </c>
      <c r="BA51" s="417">
        <v>0</v>
      </c>
      <c r="BB51" s="417">
        <v>0</v>
      </c>
      <c r="BC51" s="417">
        <v>0</v>
      </c>
      <c r="BD51" s="417">
        <v>0</v>
      </c>
      <c r="BE51" s="417">
        <v>0</v>
      </c>
      <c r="BF51" s="417">
        <v>0</v>
      </c>
      <c r="BG51" s="417">
        <v>0</v>
      </c>
      <c r="BH51" s="417">
        <v>0</v>
      </c>
      <c r="BI51" s="417">
        <v>0</v>
      </c>
      <c r="BJ51" s="417">
        <v>0</v>
      </c>
      <c r="BK51" s="417">
        <v>0</v>
      </c>
      <c r="BL51" s="417">
        <v>0</v>
      </c>
      <c r="BM51" s="417">
        <v>0</v>
      </c>
      <c r="BN51" s="417">
        <v>0</v>
      </c>
      <c r="BO51" s="417">
        <v>0</v>
      </c>
      <c r="BP51" s="417">
        <v>0</v>
      </c>
      <c r="BQ51" s="417">
        <v>0</v>
      </c>
      <c r="BR51" s="417">
        <v>0</v>
      </c>
      <c r="BS51" s="417">
        <v>0</v>
      </c>
      <c r="BT51" s="417">
        <v>0</v>
      </c>
      <c r="BU51" s="417">
        <v>0</v>
      </c>
      <c r="BV51" s="417">
        <v>0</v>
      </c>
      <c r="BW51" s="417">
        <v>0</v>
      </c>
      <c r="BX51" s="417">
        <v>0</v>
      </c>
      <c r="BY51" s="417">
        <v>0</v>
      </c>
      <c r="BZ51" s="417">
        <v>0</v>
      </c>
      <c r="CA51" s="417">
        <v>0</v>
      </c>
      <c r="CB51" s="417">
        <v>0</v>
      </c>
      <c r="CC51" s="417">
        <v>0</v>
      </c>
      <c r="CD51" s="417">
        <v>0</v>
      </c>
      <c r="CE51" s="417">
        <v>0</v>
      </c>
      <c r="CF51" s="417">
        <v>0</v>
      </c>
      <c r="CG51" s="417">
        <v>0</v>
      </c>
      <c r="CH51" s="417">
        <v>0</v>
      </c>
      <c r="CI51" s="417">
        <v>0</v>
      </c>
      <c r="CJ51" s="417">
        <v>0</v>
      </c>
      <c r="CK51" s="417">
        <v>0</v>
      </c>
      <c r="CL51" s="417">
        <v>0</v>
      </c>
      <c r="CM51" s="417">
        <v>0</v>
      </c>
      <c r="CN51" s="417">
        <v>0</v>
      </c>
      <c r="CO51" s="417">
        <v>0</v>
      </c>
      <c r="CP51" s="417">
        <v>0</v>
      </c>
      <c r="CQ51" s="417">
        <v>0</v>
      </c>
      <c r="CR51" s="417">
        <v>0</v>
      </c>
      <c r="CS51" s="417">
        <v>0</v>
      </c>
      <c r="CT51" s="417"/>
      <c r="CU51" s="417"/>
      <c r="CV51" s="417"/>
      <c r="CW51" s="417"/>
      <c r="CX51" s="417"/>
      <c r="CY51" s="417"/>
      <c r="CZ51" s="417"/>
      <c r="DA51" s="417"/>
      <c r="DB51" s="417"/>
      <c r="DC51" s="417"/>
      <c r="DD51" s="417"/>
      <c r="DE51" s="417"/>
      <c r="DF51" s="417"/>
      <c r="DG51" s="417"/>
      <c r="DH51" s="417"/>
      <c r="DI51" s="417"/>
      <c r="DJ51" s="417"/>
      <c r="DK51" s="417"/>
    </row>
    <row r="52" spans="1:115" ht="16.149999999999999" hidden="1">
      <c r="A52" s="421" t="s">
        <v>7</v>
      </c>
      <c r="B52" s="421">
        <v>1</v>
      </c>
      <c r="C52" s="416" t="s">
        <v>73</v>
      </c>
      <c r="D52" s="417">
        <v>5744</v>
      </c>
      <c r="E52" s="417">
        <v>5828</v>
      </c>
      <c r="F52" s="417">
        <v>5911</v>
      </c>
      <c r="G52" s="417">
        <v>6448</v>
      </c>
      <c r="H52" s="417">
        <v>6548</v>
      </c>
      <c r="I52" s="417">
        <v>6588</v>
      </c>
      <c r="J52" s="417">
        <v>6623</v>
      </c>
      <c r="K52" s="417">
        <v>6719</v>
      </c>
      <c r="L52" s="417">
        <v>6741</v>
      </c>
      <c r="M52" s="417">
        <v>6756</v>
      </c>
      <c r="N52" s="417">
        <v>6760</v>
      </c>
      <c r="O52" s="417">
        <v>6762</v>
      </c>
      <c r="P52" s="417">
        <v>6761</v>
      </c>
      <c r="Q52" s="417">
        <v>6756</v>
      </c>
      <c r="R52" s="417">
        <v>6749</v>
      </c>
      <c r="S52" s="417">
        <v>6740</v>
      </c>
      <c r="T52" s="417">
        <v>6729</v>
      </c>
      <c r="U52" s="417">
        <v>6716</v>
      </c>
      <c r="V52" s="417">
        <v>6702</v>
      </c>
      <c r="W52" s="417">
        <v>6688</v>
      </c>
      <c r="X52" s="417">
        <v>6674</v>
      </c>
      <c r="Y52" s="417">
        <v>6662</v>
      </c>
      <c r="Z52" s="417">
        <v>6654</v>
      </c>
      <c r="AA52" s="417">
        <v>6650</v>
      </c>
      <c r="AB52" s="417">
        <v>6653</v>
      </c>
      <c r="AC52" s="417">
        <v>6668</v>
      </c>
      <c r="AD52" s="417">
        <v>6700</v>
      </c>
      <c r="AE52" s="417">
        <v>6733</v>
      </c>
      <c r="AF52" s="417">
        <v>6765</v>
      </c>
      <c r="AG52" s="417">
        <v>6796</v>
      </c>
      <c r="AH52" s="417">
        <v>6826</v>
      </c>
      <c r="AI52" s="417">
        <v>6853</v>
      </c>
      <c r="AJ52" s="417">
        <v>6880</v>
      </c>
      <c r="AK52" s="417">
        <v>6904</v>
      </c>
      <c r="AL52" s="417">
        <v>6928</v>
      </c>
      <c r="AM52" s="417">
        <v>6950</v>
      </c>
      <c r="AN52" s="417">
        <v>6973</v>
      </c>
      <c r="AO52" s="417">
        <v>6996</v>
      </c>
      <c r="AP52" s="417">
        <v>7021</v>
      </c>
      <c r="AQ52" s="417">
        <v>7047</v>
      </c>
      <c r="AR52" s="417">
        <v>7078</v>
      </c>
      <c r="AS52" s="417">
        <v>7123</v>
      </c>
      <c r="AT52" s="417">
        <v>0</v>
      </c>
      <c r="AU52" s="417">
        <v>0</v>
      </c>
      <c r="AV52" s="417">
        <v>0</v>
      </c>
      <c r="AW52" s="417">
        <v>0</v>
      </c>
      <c r="AX52" s="417">
        <v>0</v>
      </c>
      <c r="AY52" s="417">
        <v>0</v>
      </c>
      <c r="AZ52" s="417">
        <v>0</v>
      </c>
      <c r="BA52" s="417">
        <v>0</v>
      </c>
      <c r="BB52" s="417">
        <v>0</v>
      </c>
      <c r="BC52" s="417">
        <v>0</v>
      </c>
      <c r="BD52" s="417">
        <v>0</v>
      </c>
      <c r="BE52" s="417">
        <v>0</v>
      </c>
      <c r="BF52" s="417">
        <v>0</v>
      </c>
      <c r="BG52" s="417">
        <v>0</v>
      </c>
      <c r="BH52" s="417">
        <v>0</v>
      </c>
      <c r="BI52" s="417">
        <v>0</v>
      </c>
      <c r="BJ52" s="417">
        <v>0</v>
      </c>
      <c r="BK52" s="417">
        <v>0</v>
      </c>
      <c r="BL52" s="417">
        <v>0</v>
      </c>
      <c r="BM52" s="417">
        <v>0</v>
      </c>
      <c r="BN52" s="417">
        <v>0</v>
      </c>
      <c r="BO52" s="417">
        <v>0</v>
      </c>
      <c r="BP52" s="417">
        <v>0</v>
      </c>
      <c r="BQ52" s="417">
        <v>0</v>
      </c>
      <c r="BR52" s="417">
        <v>0</v>
      </c>
      <c r="BS52" s="417">
        <v>0</v>
      </c>
      <c r="BT52" s="417">
        <v>0</v>
      </c>
      <c r="BU52" s="417">
        <v>0</v>
      </c>
      <c r="BV52" s="417">
        <v>0</v>
      </c>
      <c r="BW52" s="417">
        <v>0</v>
      </c>
      <c r="BX52" s="417">
        <v>0</v>
      </c>
      <c r="BY52" s="417">
        <v>0</v>
      </c>
      <c r="BZ52" s="417">
        <v>0</v>
      </c>
      <c r="CA52" s="417">
        <v>0</v>
      </c>
      <c r="CB52" s="417">
        <v>0</v>
      </c>
      <c r="CC52" s="417">
        <v>0</v>
      </c>
      <c r="CD52" s="417">
        <v>0</v>
      </c>
      <c r="CE52" s="417">
        <v>0</v>
      </c>
      <c r="CF52" s="417">
        <v>0</v>
      </c>
      <c r="CG52" s="417">
        <v>0</v>
      </c>
      <c r="CH52" s="417">
        <v>0</v>
      </c>
      <c r="CI52" s="417">
        <v>0</v>
      </c>
      <c r="CJ52" s="417">
        <v>0</v>
      </c>
      <c r="CK52" s="417">
        <v>0</v>
      </c>
      <c r="CL52" s="417">
        <v>0</v>
      </c>
      <c r="CM52" s="417">
        <v>0</v>
      </c>
      <c r="CN52" s="417">
        <v>0</v>
      </c>
      <c r="CO52" s="417">
        <v>0</v>
      </c>
      <c r="CP52" s="417">
        <v>0</v>
      </c>
      <c r="CQ52" s="417">
        <v>0</v>
      </c>
      <c r="CR52" s="417">
        <v>0</v>
      </c>
      <c r="CS52" s="417">
        <v>0</v>
      </c>
      <c r="CT52" s="417"/>
      <c r="CU52" s="417"/>
      <c r="CV52" s="417"/>
      <c r="CW52" s="417"/>
      <c r="CX52" s="417"/>
      <c r="CY52" s="417"/>
      <c r="CZ52" s="417"/>
      <c r="DA52" s="417"/>
      <c r="DB52" s="417"/>
      <c r="DC52" s="417"/>
      <c r="DD52" s="417"/>
      <c r="DE52" s="417"/>
      <c r="DF52" s="417"/>
      <c r="DG52" s="417"/>
      <c r="DH52" s="417"/>
      <c r="DI52" s="417"/>
      <c r="DJ52" s="417"/>
      <c r="DK52" s="417"/>
    </row>
    <row r="53" spans="1:115" ht="16.149999999999999" hidden="1">
      <c r="A53" s="421" t="s">
        <v>7</v>
      </c>
      <c r="B53" s="421">
        <v>1</v>
      </c>
      <c r="C53" s="416" t="s">
        <v>74</v>
      </c>
      <c r="D53" s="417">
        <v>5874</v>
      </c>
      <c r="E53" s="417">
        <v>5958</v>
      </c>
      <c r="F53" s="417">
        <v>6040</v>
      </c>
      <c r="G53" s="417">
        <v>6597</v>
      </c>
      <c r="H53" s="417">
        <v>6698</v>
      </c>
      <c r="I53" s="417">
        <v>6738</v>
      </c>
      <c r="J53" s="417">
        <v>6772</v>
      </c>
      <c r="K53" s="417">
        <v>6869</v>
      </c>
      <c r="L53" s="417">
        <v>6890</v>
      </c>
      <c r="M53" s="417">
        <v>6902</v>
      </c>
      <c r="N53" s="417">
        <v>6903</v>
      </c>
      <c r="O53" s="417">
        <v>6902</v>
      </c>
      <c r="P53" s="417">
        <v>6898</v>
      </c>
      <c r="Q53" s="417">
        <v>6891</v>
      </c>
      <c r="R53" s="417">
        <v>6882</v>
      </c>
      <c r="S53" s="417">
        <v>6871</v>
      </c>
      <c r="T53" s="417">
        <v>6858</v>
      </c>
      <c r="U53" s="417">
        <v>6845</v>
      </c>
      <c r="V53" s="417">
        <v>6831</v>
      </c>
      <c r="W53" s="417">
        <v>6817</v>
      </c>
      <c r="X53" s="417">
        <v>6806</v>
      </c>
      <c r="Y53" s="417">
        <v>6798</v>
      </c>
      <c r="Z53" s="417">
        <v>6795</v>
      </c>
      <c r="AA53" s="417">
        <v>6800</v>
      </c>
      <c r="AB53" s="417">
        <v>6817</v>
      </c>
      <c r="AC53" s="417">
        <v>6852</v>
      </c>
      <c r="AD53" s="417">
        <v>6886</v>
      </c>
      <c r="AE53" s="417">
        <v>6919</v>
      </c>
      <c r="AF53" s="417">
        <v>6951</v>
      </c>
      <c r="AG53" s="417">
        <v>6981</v>
      </c>
      <c r="AH53" s="417">
        <v>7009</v>
      </c>
      <c r="AI53" s="417">
        <v>7036</v>
      </c>
      <c r="AJ53" s="417">
        <v>7061</v>
      </c>
      <c r="AK53" s="417">
        <v>7085</v>
      </c>
      <c r="AL53" s="417">
        <v>7108</v>
      </c>
      <c r="AM53" s="417">
        <v>7131</v>
      </c>
      <c r="AN53" s="417">
        <v>7155</v>
      </c>
      <c r="AO53" s="417">
        <v>7181</v>
      </c>
      <c r="AP53" s="417">
        <v>7207</v>
      </c>
      <c r="AQ53" s="417">
        <v>7239</v>
      </c>
      <c r="AR53" s="417">
        <v>7285</v>
      </c>
      <c r="AS53" s="417">
        <v>0</v>
      </c>
      <c r="AT53" s="417">
        <v>0</v>
      </c>
      <c r="AU53" s="417">
        <v>0</v>
      </c>
      <c r="AV53" s="417">
        <v>0</v>
      </c>
      <c r="AW53" s="417">
        <v>0</v>
      </c>
      <c r="AX53" s="417">
        <v>0</v>
      </c>
      <c r="AY53" s="417">
        <v>0</v>
      </c>
      <c r="AZ53" s="417">
        <v>0</v>
      </c>
      <c r="BA53" s="417">
        <v>0</v>
      </c>
      <c r="BB53" s="417">
        <v>0</v>
      </c>
      <c r="BC53" s="417">
        <v>0</v>
      </c>
      <c r="BD53" s="417">
        <v>0</v>
      </c>
      <c r="BE53" s="417">
        <v>0</v>
      </c>
      <c r="BF53" s="417">
        <v>0</v>
      </c>
      <c r="BG53" s="417">
        <v>0</v>
      </c>
      <c r="BH53" s="417">
        <v>0</v>
      </c>
      <c r="BI53" s="417">
        <v>0</v>
      </c>
      <c r="BJ53" s="417">
        <v>0</v>
      </c>
      <c r="BK53" s="417">
        <v>0</v>
      </c>
      <c r="BL53" s="417">
        <v>0</v>
      </c>
      <c r="BM53" s="417">
        <v>0</v>
      </c>
      <c r="BN53" s="417">
        <v>0</v>
      </c>
      <c r="BO53" s="417">
        <v>0</v>
      </c>
      <c r="BP53" s="417">
        <v>0</v>
      </c>
      <c r="BQ53" s="417">
        <v>0</v>
      </c>
      <c r="BR53" s="417">
        <v>0</v>
      </c>
      <c r="BS53" s="417">
        <v>0</v>
      </c>
      <c r="BT53" s="417">
        <v>0</v>
      </c>
      <c r="BU53" s="417">
        <v>0</v>
      </c>
      <c r="BV53" s="417">
        <v>0</v>
      </c>
      <c r="BW53" s="417">
        <v>0</v>
      </c>
      <c r="BX53" s="417">
        <v>0</v>
      </c>
      <c r="BY53" s="417">
        <v>0</v>
      </c>
      <c r="BZ53" s="417">
        <v>0</v>
      </c>
      <c r="CA53" s="417">
        <v>0</v>
      </c>
      <c r="CB53" s="417">
        <v>0</v>
      </c>
      <c r="CC53" s="417">
        <v>0</v>
      </c>
      <c r="CD53" s="417">
        <v>0</v>
      </c>
      <c r="CE53" s="417">
        <v>0</v>
      </c>
      <c r="CF53" s="417">
        <v>0</v>
      </c>
      <c r="CG53" s="417">
        <v>0</v>
      </c>
      <c r="CH53" s="417">
        <v>0</v>
      </c>
      <c r="CI53" s="417">
        <v>0</v>
      </c>
      <c r="CJ53" s="417">
        <v>0</v>
      </c>
      <c r="CK53" s="417">
        <v>0</v>
      </c>
      <c r="CL53" s="417">
        <v>0</v>
      </c>
      <c r="CM53" s="417">
        <v>0</v>
      </c>
      <c r="CN53" s="417">
        <v>0</v>
      </c>
      <c r="CO53" s="417">
        <v>0</v>
      </c>
      <c r="CP53" s="417">
        <v>0</v>
      </c>
      <c r="CQ53" s="417">
        <v>0</v>
      </c>
      <c r="CR53" s="417">
        <v>0</v>
      </c>
      <c r="CS53" s="417">
        <v>0</v>
      </c>
      <c r="CT53" s="417"/>
      <c r="CU53" s="417"/>
      <c r="CV53" s="417"/>
      <c r="CW53" s="417"/>
      <c r="CX53" s="417"/>
      <c r="CY53" s="417"/>
      <c r="CZ53" s="417"/>
      <c r="DA53" s="417"/>
      <c r="DB53" s="417"/>
      <c r="DC53" s="417"/>
      <c r="DD53" s="417"/>
      <c r="DE53" s="417"/>
      <c r="DF53" s="417"/>
      <c r="DG53" s="417"/>
      <c r="DH53" s="417"/>
      <c r="DI53" s="417"/>
      <c r="DJ53" s="417"/>
      <c r="DK53" s="417"/>
    </row>
    <row r="54" spans="1:115" ht="16.149999999999999" hidden="1">
      <c r="A54" s="421" t="s">
        <v>7</v>
      </c>
      <c r="B54" s="421">
        <v>1</v>
      </c>
      <c r="C54" s="416" t="s">
        <v>75</v>
      </c>
      <c r="D54" s="417">
        <v>6007</v>
      </c>
      <c r="E54" s="417">
        <v>6089</v>
      </c>
      <c r="F54" s="417">
        <v>6180</v>
      </c>
      <c r="G54" s="417">
        <v>6749</v>
      </c>
      <c r="H54" s="417">
        <v>6850</v>
      </c>
      <c r="I54" s="417">
        <v>6889</v>
      </c>
      <c r="J54" s="417">
        <v>6923</v>
      </c>
      <c r="K54" s="417">
        <v>7020</v>
      </c>
      <c r="L54" s="417">
        <v>7039</v>
      </c>
      <c r="M54" s="417">
        <v>7048</v>
      </c>
      <c r="N54" s="417">
        <v>7047</v>
      </c>
      <c r="O54" s="417">
        <v>7043</v>
      </c>
      <c r="P54" s="417">
        <v>7036</v>
      </c>
      <c r="Q54" s="417">
        <v>7027</v>
      </c>
      <c r="R54" s="417">
        <v>7017</v>
      </c>
      <c r="S54" s="417">
        <v>7004</v>
      </c>
      <c r="T54" s="417">
        <v>6991</v>
      </c>
      <c r="U54" s="417">
        <v>6978</v>
      </c>
      <c r="V54" s="417">
        <v>6965</v>
      </c>
      <c r="W54" s="417">
        <v>6954</v>
      </c>
      <c r="X54" s="417">
        <v>6947</v>
      </c>
      <c r="Y54" s="417">
        <v>6946</v>
      </c>
      <c r="Z54" s="417">
        <v>6952</v>
      </c>
      <c r="AA54" s="417">
        <v>6972</v>
      </c>
      <c r="AB54" s="417">
        <v>7009</v>
      </c>
      <c r="AC54" s="417">
        <v>7044</v>
      </c>
      <c r="AD54" s="417">
        <v>7078</v>
      </c>
      <c r="AE54" s="417">
        <v>7110</v>
      </c>
      <c r="AF54" s="417">
        <v>7141</v>
      </c>
      <c r="AG54" s="417">
        <v>7170</v>
      </c>
      <c r="AH54" s="417">
        <v>7197</v>
      </c>
      <c r="AI54" s="417">
        <v>7223</v>
      </c>
      <c r="AJ54" s="417">
        <v>7248</v>
      </c>
      <c r="AK54" s="417">
        <v>7271</v>
      </c>
      <c r="AL54" s="417">
        <v>7295</v>
      </c>
      <c r="AM54" s="417">
        <v>7319</v>
      </c>
      <c r="AN54" s="417">
        <v>7345</v>
      </c>
      <c r="AO54" s="417">
        <v>7372</v>
      </c>
      <c r="AP54" s="417">
        <v>7404</v>
      </c>
      <c r="AQ54" s="417">
        <v>7452</v>
      </c>
      <c r="AR54" s="417">
        <v>0</v>
      </c>
      <c r="AS54" s="417">
        <v>0</v>
      </c>
      <c r="AT54" s="417">
        <v>0</v>
      </c>
      <c r="AU54" s="417">
        <v>0</v>
      </c>
      <c r="AV54" s="417">
        <v>0</v>
      </c>
      <c r="AW54" s="417">
        <v>0</v>
      </c>
      <c r="AX54" s="417">
        <v>0</v>
      </c>
      <c r="AY54" s="417">
        <v>0</v>
      </c>
      <c r="AZ54" s="417">
        <v>0</v>
      </c>
      <c r="BA54" s="417">
        <v>0</v>
      </c>
      <c r="BB54" s="417">
        <v>0</v>
      </c>
      <c r="BC54" s="417">
        <v>0</v>
      </c>
      <c r="BD54" s="417">
        <v>0</v>
      </c>
      <c r="BE54" s="417">
        <v>0</v>
      </c>
      <c r="BF54" s="417">
        <v>0</v>
      </c>
      <c r="BG54" s="417">
        <v>0</v>
      </c>
      <c r="BH54" s="417">
        <v>0</v>
      </c>
      <c r="BI54" s="417">
        <v>0</v>
      </c>
      <c r="BJ54" s="417">
        <v>0</v>
      </c>
      <c r="BK54" s="417">
        <v>0</v>
      </c>
      <c r="BL54" s="417">
        <v>0</v>
      </c>
      <c r="BM54" s="417">
        <v>0</v>
      </c>
      <c r="BN54" s="417">
        <v>0</v>
      </c>
      <c r="BO54" s="417">
        <v>0</v>
      </c>
      <c r="BP54" s="417">
        <v>0</v>
      </c>
      <c r="BQ54" s="417">
        <v>0</v>
      </c>
      <c r="BR54" s="417">
        <v>0</v>
      </c>
      <c r="BS54" s="417">
        <v>0</v>
      </c>
      <c r="BT54" s="417">
        <v>0</v>
      </c>
      <c r="BU54" s="417">
        <v>0</v>
      </c>
      <c r="BV54" s="417">
        <v>0</v>
      </c>
      <c r="BW54" s="417">
        <v>0</v>
      </c>
      <c r="BX54" s="417">
        <v>0</v>
      </c>
      <c r="BY54" s="417">
        <v>0</v>
      </c>
      <c r="BZ54" s="417">
        <v>0</v>
      </c>
      <c r="CA54" s="417">
        <v>0</v>
      </c>
      <c r="CB54" s="417">
        <v>0</v>
      </c>
      <c r="CC54" s="417">
        <v>0</v>
      </c>
      <c r="CD54" s="417">
        <v>0</v>
      </c>
      <c r="CE54" s="417">
        <v>0</v>
      </c>
      <c r="CF54" s="417">
        <v>0</v>
      </c>
      <c r="CG54" s="417">
        <v>0</v>
      </c>
      <c r="CH54" s="417">
        <v>0</v>
      </c>
      <c r="CI54" s="417">
        <v>0</v>
      </c>
      <c r="CJ54" s="417">
        <v>0</v>
      </c>
      <c r="CK54" s="417">
        <v>0</v>
      </c>
      <c r="CL54" s="417">
        <v>0</v>
      </c>
      <c r="CM54" s="417">
        <v>0</v>
      </c>
      <c r="CN54" s="417">
        <v>0</v>
      </c>
      <c r="CO54" s="417">
        <v>0</v>
      </c>
      <c r="CP54" s="417">
        <v>0</v>
      </c>
      <c r="CQ54" s="417">
        <v>0</v>
      </c>
      <c r="CR54" s="417">
        <v>0</v>
      </c>
      <c r="CS54" s="417">
        <v>0</v>
      </c>
      <c r="CT54" s="417"/>
      <c r="CU54" s="417"/>
      <c r="CV54" s="417"/>
      <c r="CW54" s="417"/>
      <c r="CX54" s="417"/>
      <c r="CY54" s="417"/>
      <c r="CZ54" s="417"/>
      <c r="DA54" s="417"/>
      <c r="DB54" s="417"/>
      <c r="DC54" s="417"/>
      <c r="DD54" s="417"/>
      <c r="DE54" s="417"/>
      <c r="DF54" s="417"/>
      <c r="DG54" s="417"/>
      <c r="DH54" s="417"/>
      <c r="DI54" s="417"/>
      <c r="DJ54" s="417"/>
      <c r="DK54" s="417"/>
    </row>
    <row r="55" spans="1:115" ht="16.149999999999999" hidden="1">
      <c r="A55" s="421" t="s">
        <v>7</v>
      </c>
      <c r="B55" s="421">
        <v>1</v>
      </c>
      <c r="C55" s="416" t="s">
        <v>471</v>
      </c>
      <c r="D55" s="417">
        <v>6139</v>
      </c>
      <c r="E55" s="417">
        <v>6227</v>
      </c>
      <c r="F55" s="417">
        <v>6319</v>
      </c>
      <c r="G55" s="417">
        <v>6899</v>
      </c>
      <c r="H55" s="417">
        <v>7001</v>
      </c>
      <c r="I55" s="417">
        <v>7040</v>
      </c>
      <c r="J55" s="417">
        <v>7073</v>
      </c>
      <c r="K55" s="417">
        <v>7170</v>
      </c>
      <c r="L55" s="417">
        <v>7187</v>
      </c>
      <c r="M55" s="417">
        <v>7194</v>
      </c>
      <c r="N55" s="417">
        <v>7190</v>
      </c>
      <c r="O55" s="417">
        <v>7184</v>
      </c>
      <c r="P55" s="417">
        <v>7175</v>
      </c>
      <c r="Q55" s="417">
        <v>7164</v>
      </c>
      <c r="R55" s="417">
        <v>7152</v>
      </c>
      <c r="S55" s="417">
        <v>7139</v>
      </c>
      <c r="T55" s="417">
        <v>7126</v>
      </c>
      <c r="U55" s="417">
        <v>7113</v>
      </c>
      <c r="V55" s="417">
        <v>7103</v>
      </c>
      <c r="W55" s="417">
        <v>7097</v>
      </c>
      <c r="X55" s="417">
        <v>7097</v>
      </c>
      <c r="Y55" s="417">
        <v>7105</v>
      </c>
      <c r="Z55" s="417">
        <v>7127</v>
      </c>
      <c r="AA55" s="417">
        <v>7165</v>
      </c>
      <c r="AB55" s="417">
        <v>7201</v>
      </c>
      <c r="AC55" s="417">
        <v>7235</v>
      </c>
      <c r="AD55" s="417">
        <v>7268</v>
      </c>
      <c r="AE55" s="417">
        <v>7300</v>
      </c>
      <c r="AF55" s="417">
        <v>7329</v>
      </c>
      <c r="AG55" s="417">
        <v>7357</v>
      </c>
      <c r="AH55" s="417">
        <v>7384</v>
      </c>
      <c r="AI55" s="417">
        <v>7409</v>
      </c>
      <c r="AJ55" s="417">
        <v>7433</v>
      </c>
      <c r="AK55" s="417">
        <v>7457</v>
      </c>
      <c r="AL55" s="417">
        <v>7482</v>
      </c>
      <c r="AM55" s="417">
        <v>7509</v>
      </c>
      <c r="AN55" s="417">
        <v>7537</v>
      </c>
      <c r="AO55" s="417">
        <v>7569</v>
      </c>
      <c r="AP55" s="417">
        <v>7618</v>
      </c>
      <c r="AQ55" s="417">
        <v>0</v>
      </c>
      <c r="AR55" s="417">
        <v>0</v>
      </c>
      <c r="AS55" s="417">
        <v>0</v>
      </c>
      <c r="AT55" s="417">
        <v>0</v>
      </c>
      <c r="AU55" s="417">
        <v>0</v>
      </c>
      <c r="AV55" s="417">
        <v>0</v>
      </c>
      <c r="AW55" s="417">
        <v>0</v>
      </c>
      <c r="AX55" s="417">
        <v>0</v>
      </c>
      <c r="AY55" s="417">
        <v>0</v>
      </c>
      <c r="AZ55" s="417">
        <v>0</v>
      </c>
      <c r="BA55" s="417">
        <v>0</v>
      </c>
      <c r="BB55" s="417">
        <v>0</v>
      </c>
      <c r="BC55" s="417">
        <v>0</v>
      </c>
      <c r="BD55" s="417">
        <v>0</v>
      </c>
      <c r="BE55" s="417">
        <v>0</v>
      </c>
      <c r="BF55" s="417">
        <v>0</v>
      </c>
      <c r="BG55" s="417">
        <v>0</v>
      </c>
      <c r="BH55" s="417">
        <v>0</v>
      </c>
      <c r="BI55" s="417">
        <v>0</v>
      </c>
      <c r="BJ55" s="417">
        <v>0</v>
      </c>
      <c r="BK55" s="417">
        <v>0</v>
      </c>
      <c r="BL55" s="417">
        <v>0</v>
      </c>
      <c r="BM55" s="417">
        <v>0</v>
      </c>
      <c r="BN55" s="417">
        <v>0</v>
      </c>
      <c r="BO55" s="417">
        <v>0</v>
      </c>
      <c r="BP55" s="417">
        <v>0</v>
      </c>
      <c r="BQ55" s="417">
        <v>0</v>
      </c>
      <c r="BR55" s="417">
        <v>0</v>
      </c>
      <c r="BS55" s="417">
        <v>0</v>
      </c>
      <c r="BT55" s="417">
        <v>0</v>
      </c>
      <c r="BU55" s="417">
        <v>0</v>
      </c>
      <c r="BV55" s="417">
        <v>0</v>
      </c>
      <c r="BW55" s="417">
        <v>0</v>
      </c>
      <c r="BX55" s="417">
        <v>0</v>
      </c>
      <c r="BY55" s="417">
        <v>0</v>
      </c>
      <c r="BZ55" s="417">
        <v>0</v>
      </c>
      <c r="CA55" s="417">
        <v>0</v>
      </c>
      <c r="CB55" s="417">
        <v>0</v>
      </c>
      <c r="CC55" s="417">
        <v>0</v>
      </c>
      <c r="CD55" s="417">
        <v>0</v>
      </c>
      <c r="CE55" s="417">
        <v>0</v>
      </c>
      <c r="CF55" s="417">
        <v>0</v>
      </c>
      <c r="CG55" s="417">
        <v>0</v>
      </c>
      <c r="CH55" s="417">
        <v>0</v>
      </c>
      <c r="CI55" s="417">
        <v>0</v>
      </c>
      <c r="CJ55" s="417">
        <v>0</v>
      </c>
      <c r="CK55" s="417">
        <v>0</v>
      </c>
      <c r="CL55" s="417">
        <v>0</v>
      </c>
      <c r="CM55" s="417">
        <v>0</v>
      </c>
      <c r="CN55" s="417">
        <v>0</v>
      </c>
      <c r="CO55" s="417">
        <v>0</v>
      </c>
      <c r="CP55" s="417">
        <v>0</v>
      </c>
      <c r="CQ55" s="417">
        <v>0</v>
      </c>
      <c r="CR55" s="417">
        <v>0</v>
      </c>
      <c r="CS55" s="417">
        <v>0</v>
      </c>
      <c r="CT55" s="417"/>
      <c r="CU55" s="417"/>
      <c r="CV55" s="417"/>
      <c r="CW55" s="417"/>
      <c r="CX55" s="417"/>
      <c r="CY55" s="417"/>
      <c r="CZ55" s="417"/>
      <c r="DA55" s="417"/>
      <c r="DB55" s="417"/>
      <c r="DC55" s="417"/>
      <c r="DD55" s="417"/>
      <c r="DE55" s="417"/>
      <c r="DF55" s="417"/>
      <c r="DG55" s="417"/>
      <c r="DH55" s="417"/>
      <c r="DI55" s="417"/>
      <c r="DJ55" s="417"/>
      <c r="DK55" s="417"/>
    </row>
    <row r="56" spans="1:115" ht="16.149999999999999" hidden="1">
      <c r="A56" s="421" t="s">
        <v>7</v>
      </c>
      <c r="B56" s="421">
        <v>1</v>
      </c>
      <c r="C56" s="416" t="s">
        <v>472</v>
      </c>
      <c r="D56" s="417">
        <v>6276</v>
      </c>
      <c r="E56" s="417">
        <v>6365</v>
      </c>
      <c r="F56" s="417">
        <v>6457</v>
      </c>
      <c r="G56" s="417">
        <v>7048</v>
      </c>
      <c r="H56" s="417">
        <v>7151</v>
      </c>
      <c r="I56" s="417">
        <v>7189</v>
      </c>
      <c r="J56" s="417">
        <v>7221</v>
      </c>
      <c r="K56" s="417">
        <v>7318</v>
      </c>
      <c r="L56" s="417">
        <v>7333</v>
      </c>
      <c r="M56" s="417">
        <v>7338</v>
      </c>
      <c r="N56" s="417">
        <v>7332</v>
      </c>
      <c r="O56" s="417">
        <v>7323</v>
      </c>
      <c r="P56" s="417">
        <v>7312</v>
      </c>
      <c r="Q56" s="417">
        <v>7300</v>
      </c>
      <c r="R56" s="417">
        <v>7287</v>
      </c>
      <c r="S56" s="417">
        <v>7273</v>
      </c>
      <c r="T56" s="417">
        <v>7261</v>
      </c>
      <c r="U56" s="417">
        <v>7250</v>
      </c>
      <c r="V56" s="417">
        <v>7245</v>
      </c>
      <c r="W56" s="417">
        <v>7245</v>
      </c>
      <c r="X56" s="417">
        <v>7254</v>
      </c>
      <c r="Y56" s="417">
        <v>7277</v>
      </c>
      <c r="Z56" s="417">
        <v>7315</v>
      </c>
      <c r="AA56" s="417">
        <v>7352</v>
      </c>
      <c r="AB56" s="417">
        <v>7387</v>
      </c>
      <c r="AC56" s="417">
        <v>7421</v>
      </c>
      <c r="AD56" s="417">
        <v>7453</v>
      </c>
      <c r="AE56" s="417">
        <v>7483</v>
      </c>
      <c r="AF56" s="417">
        <v>7512</v>
      </c>
      <c r="AG56" s="417">
        <v>7539</v>
      </c>
      <c r="AH56" s="417">
        <v>7565</v>
      </c>
      <c r="AI56" s="417">
        <v>7589</v>
      </c>
      <c r="AJ56" s="417">
        <v>7614</v>
      </c>
      <c r="AK56" s="417">
        <v>7639</v>
      </c>
      <c r="AL56" s="417">
        <v>7666</v>
      </c>
      <c r="AM56" s="417">
        <v>7695</v>
      </c>
      <c r="AN56" s="417">
        <v>7728</v>
      </c>
      <c r="AO56" s="417">
        <v>7778</v>
      </c>
      <c r="AP56" s="417">
        <v>0</v>
      </c>
      <c r="AQ56" s="417">
        <v>0</v>
      </c>
      <c r="AR56" s="417">
        <v>0</v>
      </c>
      <c r="AS56" s="417">
        <v>0</v>
      </c>
      <c r="AT56" s="417">
        <v>0</v>
      </c>
      <c r="AU56" s="417">
        <v>0</v>
      </c>
      <c r="AV56" s="417">
        <v>0</v>
      </c>
      <c r="AW56" s="417">
        <v>0</v>
      </c>
      <c r="AX56" s="417">
        <v>0</v>
      </c>
      <c r="AY56" s="417">
        <v>0</v>
      </c>
      <c r="AZ56" s="417">
        <v>0</v>
      </c>
      <c r="BA56" s="417">
        <v>0</v>
      </c>
      <c r="BB56" s="417">
        <v>0</v>
      </c>
      <c r="BC56" s="417">
        <v>0</v>
      </c>
      <c r="BD56" s="417">
        <v>0</v>
      </c>
      <c r="BE56" s="417">
        <v>0</v>
      </c>
      <c r="BF56" s="417">
        <v>0</v>
      </c>
      <c r="BG56" s="417">
        <v>0</v>
      </c>
      <c r="BH56" s="417">
        <v>0</v>
      </c>
      <c r="BI56" s="417">
        <v>0</v>
      </c>
      <c r="BJ56" s="417">
        <v>0</v>
      </c>
      <c r="BK56" s="417">
        <v>0</v>
      </c>
      <c r="BL56" s="417">
        <v>0</v>
      </c>
      <c r="BM56" s="417">
        <v>0</v>
      </c>
      <c r="BN56" s="417">
        <v>0</v>
      </c>
      <c r="BO56" s="417">
        <v>0</v>
      </c>
      <c r="BP56" s="417">
        <v>0</v>
      </c>
      <c r="BQ56" s="417">
        <v>0</v>
      </c>
      <c r="BR56" s="417">
        <v>0</v>
      </c>
      <c r="BS56" s="417">
        <v>0</v>
      </c>
      <c r="BT56" s="417">
        <v>0</v>
      </c>
      <c r="BU56" s="417">
        <v>0</v>
      </c>
      <c r="BV56" s="417">
        <v>0</v>
      </c>
      <c r="BW56" s="417">
        <v>0</v>
      </c>
      <c r="BX56" s="417">
        <v>0</v>
      </c>
      <c r="BY56" s="417">
        <v>0</v>
      </c>
      <c r="BZ56" s="417">
        <v>0</v>
      </c>
      <c r="CA56" s="417">
        <v>0</v>
      </c>
      <c r="CB56" s="417">
        <v>0</v>
      </c>
      <c r="CC56" s="417">
        <v>0</v>
      </c>
      <c r="CD56" s="417">
        <v>0</v>
      </c>
      <c r="CE56" s="417">
        <v>0</v>
      </c>
      <c r="CF56" s="417">
        <v>0</v>
      </c>
      <c r="CG56" s="417">
        <v>0</v>
      </c>
      <c r="CH56" s="417">
        <v>0</v>
      </c>
      <c r="CI56" s="417">
        <v>0</v>
      </c>
      <c r="CJ56" s="417">
        <v>0</v>
      </c>
      <c r="CK56" s="417">
        <v>0</v>
      </c>
      <c r="CL56" s="417">
        <v>0</v>
      </c>
      <c r="CM56" s="417">
        <v>0</v>
      </c>
      <c r="CN56" s="417">
        <v>0</v>
      </c>
      <c r="CO56" s="417">
        <v>0</v>
      </c>
      <c r="CP56" s="417">
        <v>0</v>
      </c>
      <c r="CQ56" s="417">
        <v>0</v>
      </c>
      <c r="CR56" s="417">
        <v>0</v>
      </c>
      <c r="CS56" s="417">
        <v>0</v>
      </c>
      <c r="CT56" s="417"/>
      <c r="CU56" s="417"/>
      <c r="CV56" s="417"/>
      <c r="CW56" s="417"/>
      <c r="CX56" s="417"/>
      <c r="CY56" s="417"/>
      <c r="CZ56" s="417"/>
      <c r="DA56" s="417"/>
      <c r="DB56" s="417"/>
      <c r="DC56" s="417"/>
      <c r="DD56" s="417"/>
      <c r="DE56" s="417"/>
      <c r="DF56" s="417"/>
      <c r="DG56" s="417"/>
      <c r="DH56" s="417"/>
      <c r="DI56" s="417"/>
      <c r="DJ56" s="417"/>
      <c r="DK56" s="417"/>
    </row>
    <row r="57" spans="1:115" ht="16.149999999999999" hidden="1">
      <c r="A57" s="421" t="s">
        <v>7</v>
      </c>
      <c r="B57" s="421">
        <v>1</v>
      </c>
      <c r="C57" s="416" t="s">
        <v>473</v>
      </c>
      <c r="D57" s="417">
        <v>6413</v>
      </c>
      <c r="E57" s="417">
        <v>6503</v>
      </c>
      <c r="F57" s="417">
        <v>6594</v>
      </c>
      <c r="G57" s="417">
        <v>7196</v>
      </c>
      <c r="H57" s="417">
        <v>7299</v>
      </c>
      <c r="I57" s="417">
        <v>7337</v>
      </c>
      <c r="J57" s="417">
        <v>7368</v>
      </c>
      <c r="K57" s="417">
        <v>7465</v>
      </c>
      <c r="L57" s="417">
        <v>7478</v>
      </c>
      <c r="M57" s="417">
        <v>7482</v>
      </c>
      <c r="N57" s="417">
        <v>7472</v>
      </c>
      <c r="O57" s="417">
        <v>7461</v>
      </c>
      <c r="P57" s="417">
        <v>7449</v>
      </c>
      <c r="Q57" s="417">
        <v>7436</v>
      </c>
      <c r="R57" s="417">
        <v>7422</v>
      </c>
      <c r="S57" s="417">
        <v>7409</v>
      </c>
      <c r="T57" s="417">
        <v>7399</v>
      </c>
      <c r="U57" s="417">
        <v>7393</v>
      </c>
      <c r="V57" s="417">
        <v>7394</v>
      </c>
      <c r="W57" s="417">
        <v>7403</v>
      </c>
      <c r="X57" s="417">
        <v>7427</v>
      </c>
      <c r="Y57" s="417">
        <v>7466</v>
      </c>
      <c r="Z57" s="417">
        <v>7503</v>
      </c>
      <c r="AA57" s="417">
        <v>7539</v>
      </c>
      <c r="AB57" s="417">
        <v>7574</v>
      </c>
      <c r="AC57" s="417">
        <v>7606</v>
      </c>
      <c r="AD57" s="417">
        <v>7637</v>
      </c>
      <c r="AE57" s="417">
        <v>7666</v>
      </c>
      <c r="AF57" s="417">
        <v>7694</v>
      </c>
      <c r="AG57" s="417">
        <v>7720</v>
      </c>
      <c r="AH57" s="417">
        <v>7745</v>
      </c>
      <c r="AI57" s="417">
        <v>7770</v>
      </c>
      <c r="AJ57" s="417">
        <v>7796</v>
      </c>
      <c r="AK57" s="417">
        <v>7824</v>
      </c>
      <c r="AL57" s="417">
        <v>7853</v>
      </c>
      <c r="AM57" s="417">
        <v>7887</v>
      </c>
      <c r="AN57" s="417">
        <v>7938</v>
      </c>
      <c r="AO57" s="417">
        <v>0</v>
      </c>
      <c r="AP57" s="417">
        <v>0</v>
      </c>
      <c r="AQ57" s="417">
        <v>0</v>
      </c>
      <c r="AR57" s="417">
        <v>0</v>
      </c>
      <c r="AS57" s="417">
        <v>0</v>
      </c>
      <c r="AT57" s="417">
        <v>0</v>
      </c>
      <c r="AU57" s="417">
        <v>0</v>
      </c>
      <c r="AV57" s="417">
        <v>0</v>
      </c>
      <c r="AW57" s="417">
        <v>0</v>
      </c>
      <c r="AX57" s="417">
        <v>0</v>
      </c>
      <c r="AY57" s="417">
        <v>0</v>
      </c>
      <c r="AZ57" s="417">
        <v>0</v>
      </c>
      <c r="BA57" s="417">
        <v>0</v>
      </c>
      <c r="BB57" s="417">
        <v>0</v>
      </c>
      <c r="BC57" s="417">
        <v>0</v>
      </c>
      <c r="BD57" s="417">
        <v>0</v>
      </c>
      <c r="BE57" s="417">
        <v>0</v>
      </c>
      <c r="BF57" s="417">
        <v>0</v>
      </c>
      <c r="BG57" s="417">
        <v>0</v>
      </c>
      <c r="BH57" s="417">
        <v>0</v>
      </c>
      <c r="BI57" s="417">
        <v>0</v>
      </c>
      <c r="BJ57" s="417">
        <v>0</v>
      </c>
      <c r="BK57" s="417">
        <v>0</v>
      </c>
      <c r="BL57" s="417">
        <v>0</v>
      </c>
      <c r="BM57" s="417">
        <v>0</v>
      </c>
      <c r="BN57" s="417">
        <v>0</v>
      </c>
      <c r="BO57" s="417">
        <v>0</v>
      </c>
      <c r="BP57" s="417">
        <v>0</v>
      </c>
      <c r="BQ57" s="417">
        <v>0</v>
      </c>
      <c r="BR57" s="417">
        <v>0</v>
      </c>
      <c r="BS57" s="417">
        <v>0</v>
      </c>
      <c r="BT57" s="417">
        <v>0</v>
      </c>
      <c r="BU57" s="417">
        <v>0</v>
      </c>
      <c r="BV57" s="417">
        <v>0</v>
      </c>
      <c r="BW57" s="417">
        <v>0</v>
      </c>
      <c r="BX57" s="417">
        <v>0</v>
      </c>
      <c r="BY57" s="417">
        <v>0</v>
      </c>
      <c r="BZ57" s="417">
        <v>0</v>
      </c>
      <c r="CA57" s="417">
        <v>0</v>
      </c>
      <c r="CB57" s="417">
        <v>0</v>
      </c>
      <c r="CC57" s="417">
        <v>0</v>
      </c>
      <c r="CD57" s="417">
        <v>0</v>
      </c>
      <c r="CE57" s="417">
        <v>0</v>
      </c>
      <c r="CF57" s="417">
        <v>0</v>
      </c>
      <c r="CG57" s="417">
        <v>0</v>
      </c>
      <c r="CH57" s="417">
        <v>0</v>
      </c>
      <c r="CI57" s="417">
        <v>0</v>
      </c>
      <c r="CJ57" s="417">
        <v>0</v>
      </c>
      <c r="CK57" s="417">
        <v>0</v>
      </c>
      <c r="CL57" s="417">
        <v>0</v>
      </c>
      <c r="CM57" s="417">
        <v>0</v>
      </c>
      <c r="CN57" s="417">
        <v>0</v>
      </c>
      <c r="CO57" s="417">
        <v>0</v>
      </c>
      <c r="CP57" s="417">
        <v>0</v>
      </c>
      <c r="CQ57" s="417">
        <v>0</v>
      </c>
      <c r="CR57" s="417">
        <v>0</v>
      </c>
      <c r="CS57" s="417">
        <v>0</v>
      </c>
      <c r="CT57" s="417"/>
      <c r="CU57" s="417"/>
      <c r="CV57" s="417"/>
      <c r="CW57" s="417"/>
      <c r="CX57" s="417"/>
      <c r="CY57" s="417"/>
      <c r="CZ57" s="417"/>
      <c r="DA57" s="417"/>
      <c r="DB57" s="417"/>
      <c r="DC57" s="417"/>
      <c r="DD57" s="417"/>
      <c r="DE57" s="417"/>
      <c r="DF57" s="417"/>
      <c r="DG57" s="417"/>
      <c r="DH57" s="417"/>
      <c r="DI57" s="417"/>
      <c r="DJ57" s="417"/>
      <c r="DK57" s="417"/>
    </row>
    <row r="58" spans="1:115" ht="16.149999999999999" hidden="1">
      <c r="A58" s="421" t="s">
        <v>7</v>
      </c>
      <c r="B58" s="421">
        <v>1</v>
      </c>
      <c r="C58" s="416" t="s">
        <v>474</v>
      </c>
      <c r="D58" s="417">
        <v>6550</v>
      </c>
      <c r="E58" s="417">
        <v>6640</v>
      </c>
      <c r="F58" s="417">
        <v>6731</v>
      </c>
      <c r="G58" s="417">
        <v>7343</v>
      </c>
      <c r="H58" s="417">
        <v>7447</v>
      </c>
      <c r="I58" s="417">
        <v>7483</v>
      </c>
      <c r="J58" s="417">
        <v>7513</v>
      </c>
      <c r="K58" s="417">
        <v>7611</v>
      </c>
      <c r="L58" s="417">
        <v>7623</v>
      </c>
      <c r="M58" s="417">
        <v>7625</v>
      </c>
      <c r="N58" s="417">
        <v>7613</v>
      </c>
      <c r="O58" s="417">
        <v>7601</v>
      </c>
      <c r="P58" s="417">
        <v>7587</v>
      </c>
      <c r="Q58" s="417">
        <v>7573</v>
      </c>
      <c r="R58" s="417">
        <v>7560</v>
      </c>
      <c r="S58" s="417">
        <v>7549</v>
      </c>
      <c r="T58" s="417">
        <v>7543</v>
      </c>
      <c r="U58" s="417">
        <v>7544</v>
      </c>
      <c r="V58" s="417">
        <v>7553</v>
      </c>
      <c r="W58" s="417">
        <v>7577</v>
      </c>
      <c r="X58" s="417">
        <v>7617</v>
      </c>
      <c r="Y58" s="417">
        <v>7656</v>
      </c>
      <c r="Z58" s="417">
        <v>7692</v>
      </c>
      <c r="AA58" s="417">
        <v>7727</v>
      </c>
      <c r="AB58" s="417">
        <v>7760</v>
      </c>
      <c r="AC58" s="417">
        <v>7792</v>
      </c>
      <c r="AD58" s="417">
        <v>7822</v>
      </c>
      <c r="AE58" s="417">
        <v>7850</v>
      </c>
      <c r="AF58" s="417">
        <v>7877</v>
      </c>
      <c r="AG58" s="417">
        <v>7902</v>
      </c>
      <c r="AH58" s="417">
        <v>7928</v>
      </c>
      <c r="AI58" s="417">
        <v>7954</v>
      </c>
      <c r="AJ58" s="417">
        <v>7983</v>
      </c>
      <c r="AK58" s="417">
        <v>8012</v>
      </c>
      <c r="AL58" s="417">
        <v>8047</v>
      </c>
      <c r="AM58" s="417">
        <v>8099</v>
      </c>
      <c r="AN58" s="417">
        <v>0</v>
      </c>
      <c r="AO58" s="417">
        <v>0</v>
      </c>
      <c r="AP58" s="417">
        <v>0</v>
      </c>
      <c r="AQ58" s="417">
        <v>0</v>
      </c>
      <c r="AR58" s="417">
        <v>0</v>
      </c>
      <c r="AS58" s="417">
        <v>0</v>
      </c>
      <c r="AT58" s="417">
        <v>0</v>
      </c>
      <c r="AU58" s="417">
        <v>0</v>
      </c>
      <c r="AV58" s="417">
        <v>0</v>
      </c>
      <c r="AW58" s="417">
        <v>0</v>
      </c>
      <c r="AX58" s="417">
        <v>0</v>
      </c>
      <c r="AY58" s="417">
        <v>0</v>
      </c>
      <c r="AZ58" s="417">
        <v>0</v>
      </c>
      <c r="BA58" s="417">
        <v>0</v>
      </c>
      <c r="BB58" s="417">
        <v>0</v>
      </c>
      <c r="BC58" s="417">
        <v>0</v>
      </c>
      <c r="BD58" s="417">
        <v>0</v>
      </c>
      <c r="BE58" s="417">
        <v>0</v>
      </c>
      <c r="BF58" s="417">
        <v>0</v>
      </c>
      <c r="BG58" s="417">
        <v>0</v>
      </c>
      <c r="BH58" s="417">
        <v>0</v>
      </c>
      <c r="BI58" s="417">
        <v>0</v>
      </c>
      <c r="BJ58" s="417">
        <v>0</v>
      </c>
      <c r="BK58" s="417">
        <v>0</v>
      </c>
      <c r="BL58" s="417">
        <v>0</v>
      </c>
      <c r="BM58" s="417">
        <v>0</v>
      </c>
      <c r="BN58" s="417">
        <v>0</v>
      </c>
      <c r="BO58" s="417">
        <v>0</v>
      </c>
      <c r="BP58" s="417">
        <v>0</v>
      </c>
      <c r="BQ58" s="417">
        <v>0</v>
      </c>
      <c r="BR58" s="417">
        <v>0</v>
      </c>
      <c r="BS58" s="417">
        <v>0</v>
      </c>
      <c r="BT58" s="417">
        <v>0</v>
      </c>
      <c r="BU58" s="417">
        <v>0</v>
      </c>
      <c r="BV58" s="417">
        <v>0</v>
      </c>
      <c r="BW58" s="417">
        <v>0</v>
      </c>
      <c r="BX58" s="417">
        <v>0</v>
      </c>
      <c r="BY58" s="417">
        <v>0</v>
      </c>
      <c r="BZ58" s="417">
        <v>0</v>
      </c>
      <c r="CA58" s="417">
        <v>0</v>
      </c>
      <c r="CB58" s="417">
        <v>0</v>
      </c>
      <c r="CC58" s="417">
        <v>0</v>
      </c>
      <c r="CD58" s="417">
        <v>0</v>
      </c>
      <c r="CE58" s="417">
        <v>0</v>
      </c>
      <c r="CF58" s="417">
        <v>0</v>
      </c>
      <c r="CG58" s="417">
        <v>0</v>
      </c>
      <c r="CH58" s="417">
        <v>0</v>
      </c>
      <c r="CI58" s="417">
        <v>0</v>
      </c>
      <c r="CJ58" s="417">
        <v>0</v>
      </c>
      <c r="CK58" s="417">
        <v>0</v>
      </c>
      <c r="CL58" s="417">
        <v>0</v>
      </c>
      <c r="CM58" s="417">
        <v>0</v>
      </c>
      <c r="CN58" s="417">
        <v>0</v>
      </c>
      <c r="CO58" s="417">
        <v>0</v>
      </c>
      <c r="CP58" s="417">
        <v>0</v>
      </c>
      <c r="CQ58" s="417">
        <v>0</v>
      </c>
      <c r="CR58" s="417">
        <v>0</v>
      </c>
      <c r="CS58" s="417">
        <v>0</v>
      </c>
      <c r="CT58" s="417"/>
      <c r="CU58" s="417"/>
      <c r="CV58" s="417"/>
      <c r="CW58" s="417"/>
      <c r="CX58" s="417"/>
      <c r="CY58" s="417"/>
      <c r="CZ58" s="417"/>
      <c r="DA58" s="417"/>
      <c r="DB58" s="417"/>
      <c r="DC58" s="417"/>
      <c r="DD58" s="417"/>
      <c r="DE58" s="417"/>
      <c r="DF58" s="417"/>
      <c r="DG58" s="417"/>
      <c r="DH58" s="417"/>
      <c r="DI58" s="417"/>
      <c r="DJ58" s="417"/>
      <c r="DK58" s="417"/>
    </row>
    <row r="59" spans="1:115" ht="16.149999999999999" hidden="1">
      <c r="A59" s="421" t="s">
        <v>7</v>
      </c>
      <c r="B59" s="421">
        <v>1</v>
      </c>
      <c r="C59" s="416" t="s">
        <v>584</v>
      </c>
      <c r="D59" s="417">
        <v>6685</v>
      </c>
      <c r="E59" s="417">
        <v>6774</v>
      </c>
      <c r="F59" s="417">
        <v>6864</v>
      </c>
      <c r="G59" s="417">
        <v>7486</v>
      </c>
      <c r="H59" s="417">
        <v>7589</v>
      </c>
      <c r="I59" s="417">
        <v>7626</v>
      </c>
      <c r="J59" s="417">
        <v>7655</v>
      </c>
      <c r="K59" s="417">
        <v>7753</v>
      </c>
      <c r="L59" s="417">
        <v>7764</v>
      </c>
      <c r="M59" s="417">
        <v>7764</v>
      </c>
      <c r="N59" s="417">
        <v>7751</v>
      </c>
      <c r="O59" s="417">
        <v>7737</v>
      </c>
      <c r="P59" s="417">
        <v>7722</v>
      </c>
      <c r="Q59" s="417">
        <v>7708</v>
      </c>
      <c r="R59" s="417">
        <v>7696</v>
      </c>
      <c r="S59" s="417">
        <v>7689</v>
      </c>
      <c r="T59" s="417">
        <v>7689</v>
      </c>
      <c r="U59" s="417">
        <v>7697</v>
      </c>
      <c r="V59" s="417">
        <v>7720</v>
      </c>
      <c r="W59" s="417">
        <v>7760</v>
      </c>
      <c r="X59" s="417">
        <v>7799</v>
      </c>
      <c r="Y59" s="417">
        <v>7837</v>
      </c>
      <c r="Z59" s="417">
        <v>7872</v>
      </c>
      <c r="AA59" s="417">
        <v>7906</v>
      </c>
      <c r="AB59" s="417">
        <v>7938</v>
      </c>
      <c r="AC59" s="417">
        <v>7969</v>
      </c>
      <c r="AD59" s="417">
        <v>7997</v>
      </c>
      <c r="AE59" s="417">
        <v>8025</v>
      </c>
      <c r="AF59" s="417">
        <v>8051</v>
      </c>
      <c r="AG59" s="417">
        <v>8077</v>
      </c>
      <c r="AH59" s="417">
        <v>8103</v>
      </c>
      <c r="AI59" s="417">
        <v>8132</v>
      </c>
      <c r="AJ59" s="417">
        <v>8163</v>
      </c>
      <c r="AK59" s="417">
        <v>8198</v>
      </c>
      <c r="AL59" s="417">
        <v>8251</v>
      </c>
      <c r="AM59" s="417">
        <v>0</v>
      </c>
      <c r="AN59" s="417">
        <v>0</v>
      </c>
      <c r="AO59" s="417">
        <v>0</v>
      </c>
      <c r="AP59" s="417">
        <v>0</v>
      </c>
      <c r="AQ59" s="417">
        <v>0</v>
      </c>
      <c r="AR59" s="417">
        <v>0</v>
      </c>
      <c r="AS59" s="417">
        <v>0</v>
      </c>
      <c r="AT59" s="417">
        <v>0</v>
      </c>
      <c r="AU59" s="417">
        <v>0</v>
      </c>
      <c r="AV59" s="417">
        <v>0</v>
      </c>
      <c r="AW59" s="417">
        <v>0</v>
      </c>
      <c r="AX59" s="417">
        <v>0</v>
      </c>
      <c r="AY59" s="417">
        <v>0</v>
      </c>
      <c r="AZ59" s="417">
        <v>0</v>
      </c>
      <c r="BA59" s="417">
        <v>0</v>
      </c>
      <c r="BB59" s="417">
        <v>0</v>
      </c>
      <c r="BC59" s="417">
        <v>0</v>
      </c>
      <c r="BD59" s="417">
        <v>0</v>
      </c>
      <c r="BE59" s="417">
        <v>0</v>
      </c>
      <c r="BF59" s="417">
        <v>0</v>
      </c>
      <c r="BG59" s="417">
        <v>0</v>
      </c>
      <c r="BH59" s="417">
        <v>0</v>
      </c>
      <c r="BI59" s="417">
        <v>0</v>
      </c>
      <c r="BJ59" s="417">
        <v>0</v>
      </c>
      <c r="BK59" s="417">
        <v>0</v>
      </c>
      <c r="BL59" s="417">
        <v>0</v>
      </c>
      <c r="BM59" s="417">
        <v>0</v>
      </c>
      <c r="BN59" s="417">
        <v>0</v>
      </c>
      <c r="BO59" s="417">
        <v>0</v>
      </c>
      <c r="BP59" s="417">
        <v>0</v>
      </c>
      <c r="BQ59" s="417">
        <v>0</v>
      </c>
      <c r="BR59" s="417">
        <v>0</v>
      </c>
      <c r="BS59" s="417">
        <v>0</v>
      </c>
      <c r="BT59" s="417">
        <v>0</v>
      </c>
      <c r="BU59" s="417">
        <v>0</v>
      </c>
      <c r="BV59" s="417">
        <v>0</v>
      </c>
      <c r="BW59" s="417">
        <v>0</v>
      </c>
      <c r="BX59" s="417">
        <v>0</v>
      </c>
      <c r="BY59" s="417">
        <v>0</v>
      </c>
      <c r="BZ59" s="417">
        <v>0</v>
      </c>
      <c r="CA59" s="417">
        <v>0</v>
      </c>
      <c r="CB59" s="417">
        <v>0</v>
      </c>
      <c r="CC59" s="417">
        <v>0</v>
      </c>
      <c r="CD59" s="417">
        <v>0</v>
      </c>
      <c r="CE59" s="417">
        <v>0</v>
      </c>
      <c r="CF59" s="417">
        <v>0</v>
      </c>
      <c r="CG59" s="417">
        <v>0</v>
      </c>
      <c r="CH59" s="417">
        <v>0</v>
      </c>
      <c r="CI59" s="417">
        <v>0</v>
      </c>
      <c r="CJ59" s="417">
        <v>0</v>
      </c>
      <c r="CK59" s="417">
        <v>0</v>
      </c>
      <c r="CL59" s="417">
        <v>0</v>
      </c>
      <c r="CM59" s="417">
        <v>0</v>
      </c>
      <c r="CN59" s="417">
        <v>0</v>
      </c>
      <c r="CO59" s="417">
        <v>0</v>
      </c>
      <c r="CP59" s="417">
        <v>0</v>
      </c>
      <c r="CQ59" s="417">
        <v>0</v>
      </c>
      <c r="CR59" s="417">
        <v>0</v>
      </c>
      <c r="CS59" s="417">
        <v>0</v>
      </c>
      <c r="CT59" s="417"/>
      <c r="CU59" s="417"/>
      <c r="CV59" s="417"/>
      <c r="CW59" s="417"/>
      <c r="CX59" s="417"/>
      <c r="CY59" s="417"/>
      <c r="CZ59" s="417"/>
      <c r="DA59" s="417"/>
      <c r="DB59" s="417"/>
      <c r="DC59" s="417"/>
      <c r="DD59" s="417"/>
      <c r="DE59" s="417"/>
      <c r="DF59" s="417"/>
      <c r="DG59" s="417"/>
      <c r="DH59" s="417"/>
      <c r="DI59" s="417"/>
      <c r="DJ59" s="417"/>
      <c r="DK59" s="417"/>
    </row>
    <row r="60" spans="1:115" ht="16.149999999999999" hidden="1">
      <c r="A60" s="421" t="s">
        <v>7</v>
      </c>
      <c r="B60" s="421">
        <v>2</v>
      </c>
      <c r="C60" s="416" t="s">
        <v>23</v>
      </c>
      <c r="D60" s="417">
        <v>951</v>
      </c>
      <c r="E60" s="417">
        <v>968</v>
      </c>
      <c r="F60" s="417">
        <v>984</v>
      </c>
      <c r="G60" s="417">
        <v>1078</v>
      </c>
      <c r="H60" s="417">
        <v>1096</v>
      </c>
      <c r="I60" s="417">
        <v>1114</v>
      </c>
      <c r="J60" s="417">
        <v>1132</v>
      </c>
      <c r="K60" s="417">
        <v>1161</v>
      </c>
      <c r="L60" s="417">
        <v>1180</v>
      </c>
      <c r="M60" s="417">
        <v>1198</v>
      </c>
      <c r="N60" s="417">
        <v>1217</v>
      </c>
      <c r="O60" s="417">
        <v>1236</v>
      </c>
      <c r="P60" s="417">
        <v>1255</v>
      </c>
      <c r="Q60" s="417">
        <v>1275</v>
      </c>
      <c r="R60" s="417">
        <v>1295</v>
      </c>
      <c r="S60" s="417">
        <v>1315</v>
      </c>
      <c r="T60" s="417">
        <v>1335</v>
      </c>
      <c r="U60" s="417">
        <v>1355</v>
      </c>
      <c r="V60" s="417">
        <v>1376</v>
      </c>
      <c r="W60" s="417">
        <v>1397</v>
      </c>
      <c r="X60" s="417">
        <v>1418</v>
      </c>
      <c r="Y60" s="417">
        <v>1439</v>
      </c>
      <c r="Z60" s="417">
        <v>1461</v>
      </c>
      <c r="AA60" s="417">
        <v>1482</v>
      </c>
      <c r="AB60" s="417">
        <v>1504</v>
      </c>
      <c r="AC60" s="417">
        <v>1526</v>
      </c>
      <c r="AD60" s="417">
        <v>1548</v>
      </c>
      <c r="AE60" s="417">
        <v>1571</v>
      </c>
      <c r="AF60" s="417">
        <v>1593</v>
      </c>
      <c r="AG60" s="417">
        <v>1615</v>
      </c>
      <c r="AH60" s="417">
        <v>1638</v>
      </c>
      <c r="AI60" s="417">
        <v>1660</v>
      </c>
      <c r="AJ60" s="417">
        <v>1683</v>
      </c>
      <c r="AK60" s="417">
        <v>1706</v>
      </c>
      <c r="AL60" s="417">
        <v>1730</v>
      </c>
      <c r="AM60" s="417">
        <v>1753</v>
      </c>
      <c r="AN60" s="417">
        <v>1777</v>
      </c>
      <c r="AO60" s="417">
        <v>1801</v>
      </c>
      <c r="AP60" s="417">
        <v>1824</v>
      </c>
      <c r="AQ60" s="417">
        <v>1848</v>
      </c>
      <c r="AR60" s="417">
        <v>1871</v>
      </c>
      <c r="AS60" s="417">
        <v>1895</v>
      </c>
      <c r="AT60" s="417">
        <v>1919</v>
      </c>
      <c r="AU60" s="417">
        <v>1942</v>
      </c>
      <c r="AV60" s="417">
        <v>1965</v>
      </c>
      <c r="AW60" s="417">
        <v>1989</v>
      </c>
      <c r="AX60" s="417">
        <v>2011</v>
      </c>
      <c r="AY60" s="417">
        <v>2034</v>
      </c>
      <c r="AZ60" s="417">
        <v>2055</v>
      </c>
      <c r="BA60" s="417">
        <v>2076</v>
      </c>
      <c r="BB60" s="417">
        <v>2097</v>
      </c>
      <c r="BC60" s="417">
        <v>2117</v>
      </c>
      <c r="BD60" s="417">
        <v>2136</v>
      </c>
      <c r="BE60" s="417">
        <v>2154</v>
      </c>
      <c r="BF60" s="417">
        <v>2170</v>
      </c>
      <c r="BG60" s="417">
        <v>2186</v>
      </c>
      <c r="BH60" s="417">
        <v>2201</v>
      </c>
      <c r="BI60" s="417">
        <v>2215</v>
      </c>
      <c r="BJ60" s="417">
        <v>2228</v>
      </c>
      <c r="BK60" s="417">
        <v>2240</v>
      </c>
      <c r="BL60" s="417">
        <v>2250</v>
      </c>
      <c r="BM60" s="417">
        <v>2259</v>
      </c>
      <c r="BN60" s="417">
        <v>2267</v>
      </c>
      <c r="BO60" s="417">
        <v>2273</v>
      </c>
      <c r="BP60" s="417">
        <v>2277</v>
      </c>
      <c r="BQ60" s="417">
        <v>2280</v>
      </c>
      <c r="BR60" s="417">
        <v>2282</v>
      </c>
      <c r="BS60" s="417">
        <v>2282</v>
      </c>
      <c r="BT60" s="417">
        <v>2280</v>
      </c>
      <c r="BU60" s="417">
        <v>2277</v>
      </c>
      <c r="BV60" s="417">
        <v>2272</v>
      </c>
      <c r="BW60" s="417">
        <v>2266</v>
      </c>
      <c r="BX60" s="417">
        <v>2257</v>
      </c>
      <c r="BY60" s="417">
        <v>2247</v>
      </c>
      <c r="BZ60" s="417">
        <v>2235</v>
      </c>
      <c r="CA60" s="417">
        <v>2222</v>
      </c>
      <c r="CB60" s="417">
        <v>2207</v>
      </c>
      <c r="CC60" s="417">
        <v>2190</v>
      </c>
      <c r="CD60" s="417">
        <v>2172</v>
      </c>
      <c r="CE60" s="417">
        <v>2152</v>
      </c>
      <c r="CF60" s="417">
        <v>2132</v>
      </c>
      <c r="CG60" s="417">
        <v>2110</v>
      </c>
      <c r="CH60" s="417">
        <v>2086</v>
      </c>
      <c r="CI60" s="417">
        <v>2062</v>
      </c>
      <c r="CJ60" s="417">
        <v>2038</v>
      </c>
      <c r="CK60" s="417">
        <v>2012</v>
      </c>
      <c r="CL60" s="417">
        <v>1987</v>
      </c>
      <c r="CM60" s="417">
        <v>1961</v>
      </c>
      <c r="CN60" s="417">
        <v>1937</v>
      </c>
      <c r="CO60" s="417">
        <v>1913</v>
      </c>
      <c r="CP60" s="417">
        <v>1893</v>
      </c>
      <c r="CQ60" s="417">
        <v>1882</v>
      </c>
      <c r="CR60" s="417">
        <v>0</v>
      </c>
      <c r="CS60" s="417">
        <v>0</v>
      </c>
      <c r="CT60" s="417"/>
      <c r="CU60" s="417"/>
      <c r="CV60" s="417"/>
      <c r="CW60" s="417"/>
      <c r="CX60" s="417"/>
      <c r="CY60" s="417"/>
      <c r="CZ60" s="417"/>
      <c r="DA60" s="417"/>
      <c r="DB60" s="417"/>
      <c r="DC60" s="417"/>
      <c r="DD60" s="417"/>
      <c r="DE60" s="417"/>
      <c r="DF60" s="417"/>
      <c r="DG60" s="417"/>
      <c r="DH60" s="417"/>
      <c r="DI60" s="417"/>
      <c r="DJ60" s="417"/>
      <c r="DK60" s="417"/>
    </row>
    <row r="61" spans="1:115" ht="16.149999999999999" hidden="1">
      <c r="A61" s="421" t="s">
        <v>7</v>
      </c>
      <c r="B61" s="421">
        <v>2</v>
      </c>
      <c r="C61" s="416" t="s">
        <v>24</v>
      </c>
      <c r="D61" s="417">
        <v>986</v>
      </c>
      <c r="E61" s="417">
        <v>1003</v>
      </c>
      <c r="F61" s="417">
        <v>1020</v>
      </c>
      <c r="G61" s="417">
        <v>1117</v>
      </c>
      <c r="H61" s="417">
        <v>1137</v>
      </c>
      <c r="I61" s="417">
        <v>1154</v>
      </c>
      <c r="J61" s="417">
        <v>1173</v>
      </c>
      <c r="K61" s="417">
        <v>1204</v>
      </c>
      <c r="L61" s="417">
        <v>1223</v>
      </c>
      <c r="M61" s="417">
        <v>1242</v>
      </c>
      <c r="N61" s="417">
        <v>1261</v>
      </c>
      <c r="O61" s="417">
        <v>1281</v>
      </c>
      <c r="P61" s="417">
        <v>1301</v>
      </c>
      <c r="Q61" s="417">
        <v>1321</v>
      </c>
      <c r="R61" s="417">
        <v>1342</v>
      </c>
      <c r="S61" s="417">
        <v>1362</v>
      </c>
      <c r="T61" s="417">
        <v>1383</v>
      </c>
      <c r="U61" s="417">
        <v>1404</v>
      </c>
      <c r="V61" s="417">
        <v>1425</v>
      </c>
      <c r="W61" s="417">
        <v>1447</v>
      </c>
      <c r="X61" s="417">
        <v>1469</v>
      </c>
      <c r="Y61" s="417">
        <v>1491</v>
      </c>
      <c r="Z61" s="417">
        <v>1513</v>
      </c>
      <c r="AA61" s="417">
        <v>1535</v>
      </c>
      <c r="AB61" s="417">
        <v>1557</v>
      </c>
      <c r="AC61" s="417">
        <v>1580</v>
      </c>
      <c r="AD61" s="417">
        <v>1603</v>
      </c>
      <c r="AE61" s="417">
        <v>1625</v>
      </c>
      <c r="AF61" s="417">
        <v>1648</v>
      </c>
      <c r="AG61" s="417">
        <v>1671</v>
      </c>
      <c r="AH61" s="417">
        <v>1694</v>
      </c>
      <c r="AI61" s="417">
        <v>1718</v>
      </c>
      <c r="AJ61" s="417">
        <v>1741</v>
      </c>
      <c r="AK61" s="417">
        <v>1765</v>
      </c>
      <c r="AL61" s="417">
        <v>1789</v>
      </c>
      <c r="AM61" s="417">
        <v>1813</v>
      </c>
      <c r="AN61" s="417">
        <v>1838</v>
      </c>
      <c r="AO61" s="417">
        <v>1861</v>
      </c>
      <c r="AP61" s="417">
        <v>1886</v>
      </c>
      <c r="AQ61" s="417">
        <v>1910</v>
      </c>
      <c r="AR61" s="417">
        <v>1934</v>
      </c>
      <c r="AS61" s="417">
        <v>1958</v>
      </c>
      <c r="AT61" s="417">
        <v>1982</v>
      </c>
      <c r="AU61" s="417">
        <v>2006</v>
      </c>
      <c r="AV61" s="417">
        <v>2029</v>
      </c>
      <c r="AW61" s="417">
        <v>2053</v>
      </c>
      <c r="AX61" s="417">
        <v>2076</v>
      </c>
      <c r="AY61" s="417">
        <v>2097</v>
      </c>
      <c r="AZ61" s="417">
        <v>2119</v>
      </c>
      <c r="BA61" s="417">
        <v>2140</v>
      </c>
      <c r="BB61" s="417">
        <v>2160</v>
      </c>
      <c r="BC61" s="417">
        <v>2180</v>
      </c>
      <c r="BD61" s="417">
        <v>2198</v>
      </c>
      <c r="BE61" s="417">
        <v>2215</v>
      </c>
      <c r="BF61" s="417">
        <v>2231</v>
      </c>
      <c r="BG61" s="417">
        <v>2246</v>
      </c>
      <c r="BH61" s="417">
        <v>2260</v>
      </c>
      <c r="BI61" s="417">
        <v>2273</v>
      </c>
      <c r="BJ61" s="417">
        <v>2285</v>
      </c>
      <c r="BK61" s="417">
        <v>2296</v>
      </c>
      <c r="BL61" s="417">
        <v>2305</v>
      </c>
      <c r="BM61" s="417">
        <v>2313</v>
      </c>
      <c r="BN61" s="417">
        <v>2319</v>
      </c>
      <c r="BO61" s="417">
        <v>2324</v>
      </c>
      <c r="BP61" s="417">
        <v>2327</v>
      </c>
      <c r="BQ61" s="417">
        <v>2329</v>
      </c>
      <c r="BR61" s="417">
        <v>2329</v>
      </c>
      <c r="BS61" s="417">
        <v>2327</v>
      </c>
      <c r="BT61" s="417">
        <v>2324</v>
      </c>
      <c r="BU61" s="417">
        <v>2319</v>
      </c>
      <c r="BV61" s="417">
        <v>2312</v>
      </c>
      <c r="BW61" s="417">
        <v>2304</v>
      </c>
      <c r="BX61" s="417">
        <v>2293</v>
      </c>
      <c r="BY61" s="417">
        <v>2281</v>
      </c>
      <c r="BZ61" s="417">
        <v>2268</v>
      </c>
      <c r="CA61" s="417">
        <v>2252</v>
      </c>
      <c r="CB61" s="417">
        <v>2235</v>
      </c>
      <c r="CC61" s="417">
        <v>2217</v>
      </c>
      <c r="CD61" s="417">
        <v>2197</v>
      </c>
      <c r="CE61" s="417">
        <v>2175</v>
      </c>
      <c r="CF61" s="417">
        <v>2153</v>
      </c>
      <c r="CG61" s="417">
        <v>2129</v>
      </c>
      <c r="CH61" s="417">
        <v>2105</v>
      </c>
      <c r="CI61" s="417">
        <v>2079</v>
      </c>
      <c r="CJ61" s="417">
        <v>2053</v>
      </c>
      <c r="CK61" s="417">
        <v>2027</v>
      </c>
      <c r="CL61" s="417">
        <v>2001</v>
      </c>
      <c r="CM61" s="417">
        <v>1976</v>
      </c>
      <c r="CN61" s="417">
        <v>1952</v>
      </c>
      <c r="CO61" s="417">
        <v>1932</v>
      </c>
      <c r="CP61" s="417">
        <v>1921</v>
      </c>
      <c r="CQ61" s="417">
        <v>0</v>
      </c>
      <c r="CR61" s="417">
        <v>0</v>
      </c>
      <c r="CS61" s="417">
        <v>0</v>
      </c>
      <c r="CT61" s="417"/>
      <c r="CU61" s="417"/>
      <c r="CV61" s="417"/>
      <c r="CW61" s="417"/>
      <c r="CX61" s="417"/>
      <c r="CY61" s="417"/>
      <c r="CZ61" s="417"/>
      <c r="DA61" s="417"/>
      <c r="DB61" s="417"/>
      <c r="DC61" s="417"/>
      <c r="DD61" s="417"/>
      <c r="DE61" s="417"/>
      <c r="DF61" s="417"/>
      <c r="DG61" s="417"/>
      <c r="DH61" s="417"/>
      <c r="DI61" s="417"/>
      <c r="DJ61" s="417"/>
      <c r="DK61" s="417"/>
    </row>
    <row r="62" spans="1:115" ht="16.149999999999999" hidden="1">
      <c r="A62" s="421" t="s">
        <v>7</v>
      </c>
      <c r="B62" s="421">
        <v>2</v>
      </c>
      <c r="C62" s="416" t="s">
        <v>25</v>
      </c>
      <c r="D62" s="417">
        <v>1022</v>
      </c>
      <c r="E62" s="417">
        <v>1040</v>
      </c>
      <c r="F62" s="417">
        <v>1058</v>
      </c>
      <c r="G62" s="417">
        <v>1158</v>
      </c>
      <c r="H62" s="417">
        <v>1178</v>
      </c>
      <c r="I62" s="417">
        <v>1197</v>
      </c>
      <c r="J62" s="417">
        <v>1216</v>
      </c>
      <c r="K62" s="417">
        <v>1248</v>
      </c>
      <c r="L62" s="417">
        <v>1267</v>
      </c>
      <c r="M62" s="417">
        <v>1287</v>
      </c>
      <c r="N62" s="417">
        <v>1307</v>
      </c>
      <c r="O62" s="417">
        <v>1328</v>
      </c>
      <c r="P62" s="417">
        <v>1348</v>
      </c>
      <c r="Q62" s="417">
        <v>1369</v>
      </c>
      <c r="R62" s="417">
        <v>1390</v>
      </c>
      <c r="S62" s="417">
        <v>1411</v>
      </c>
      <c r="T62" s="417">
        <v>1433</v>
      </c>
      <c r="U62" s="417">
        <v>1455</v>
      </c>
      <c r="V62" s="417">
        <v>1477</v>
      </c>
      <c r="W62" s="417">
        <v>1499</v>
      </c>
      <c r="X62" s="417">
        <v>1521</v>
      </c>
      <c r="Y62" s="417">
        <v>1544</v>
      </c>
      <c r="Z62" s="417">
        <v>1566</v>
      </c>
      <c r="AA62" s="417">
        <v>1589</v>
      </c>
      <c r="AB62" s="417">
        <v>1612</v>
      </c>
      <c r="AC62" s="417">
        <v>1636</v>
      </c>
      <c r="AD62" s="417">
        <v>1659</v>
      </c>
      <c r="AE62" s="417">
        <v>1682</v>
      </c>
      <c r="AF62" s="417">
        <v>1705</v>
      </c>
      <c r="AG62" s="417">
        <v>1729</v>
      </c>
      <c r="AH62" s="417">
        <v>1753</v>
      </c>
      <c r="AI62" s="417">
        <v>1777</v>
      </c>
      <c r="AJ62" s="417">
        <v>1801</v>
      </c>
      <c r="AK62" s="417">
        <v>1826</v>
      </c>
      <c r="AL62" s="417">
        <v>1850</v>
      </c>
      <c r="AM62" s="417">
        <v>1875</v>
      </c>
      <c r="AN62" s="417">
        <v>1899</v>
      </c>
      <c r="AO62" s="417">
        <v>1924</v>
      </c>
      <c r="AP62" s="417">
        <v>1949</v>
      </c>
      <c r="AQ62" s="417">
        <v>1973</v>
      </c>
      <c r="AR62" s="417">
        <v>1998</v>
      </c>
      <c r="AS62" s="417">
        <v>2022</v>
      </c>
      <c r="AT62" s="417">
        <v>2047</v>
      </c>
      <c r="AU62" s="417">
        <v>2071</v>
      </c>
      <c r="AV62" s="417">
        <v>2094</v>
      </c>
      <c r="AW62" s="417">
        <v>2118</v>
      </c>
      <c r="AX62" s="417">
        <v>2140</v>
      </c>
      <c r="AY62" s="417">
        <v>2162</v>
      </c>
      <c r="AZ62" s="417">
        <v>2183</v>
      </c>
      <c r="BA62" s="417">
        <v>2204</v>
      </c>
      <c r="BB62" s="417">
        <v>2224</v>
      </c>
      <c r="BC62" s="417">
        <v>2242</v>
      </c>
      <c r="BD62" s="417">
        <v>2260</v>
      </c>
      <c r="BE62" s="417">
        <v>2276</v>
      </c>
      <c r="BF62" s="417">
        <v>2292</v>
      </c>
      <c r="BG62" s="417">
        <v>2306</v>
      </c>
      <c r="BH62" s="417">
        <v>2320</v>
      </c>
      <c r="BI62" s="417">
        <v>2332</v>
      </c>
      <c r="BJ62" s="417">
        <v>2343</v>
      </c>
      <c r="BK62" s="417">
        <v>2352</v>
      </c>
      <c r="BL62" s="417">
        <v>2360</v>
      </c>
      <c r="BM62" s="417">
        <v>2367</v>
      </c>
      <c r="BN62" s="417">
        <v>2371</v>
      </c>
      <c r="BO62" s="417">
        <v>2375</v>
      </c>
      <c r="BP62" s="417">
        <v>2376</v>
      </c>
      <c r="BQ62" s="417">
        <v>2376</v>
      </c>
      <c r="BR62" s="417">
        <v>2375</v>
      </c>
      <c r="BS62" s="417">
        <v>2371</v>
      </c>
      <c r="BT62" s="417">
        <v>2366</v>
      </c>
      <c r="BU62" s="417">
        <v>2360</v>
      </c>
      <c r="BV62" s="417">
        <v>2351</v>
      </c>
      <c r="BW62" s="417">
        <v>2340</v>
      </c>
      <c r="BX62" s="417">
        <v>2328</v>
      </c>
      <c r="BY62" s="417">
        <v>2314</v>
      </c>
      <c r="BZ62" s="417">
        <v>2298</v>
      </c>
      <c r="CA62" s="417">
        <v>2281</v>
      </c>
      <c r="CB62" s="417">
        <v>2262</v>
      </c>
      <c r="CC62" s="417">
        <v>2242</v>
      </c>
      <c r="CD62" s="417">
        <v>2220</v>
      </c>
      <c r="CE62" s="417">
        <v>2197</v>
      </c>
      <c r="CF62" s="417">
        <v>2173</v>
      </c>
      <c r="CG62" s="417">
        <v>2148</v>
      </c>
      <c r="CH62" s="417">
        <v>2122</v>
      </c>
      <c r="CI62" s="417">
        <v>2095</v>
      </c>
      <c r="CJ62" s="417">
        <v>2068</v>
      </c>
      <c r="CK62" s="417">
        <v>2042</v>
      </c>
      <c r="CL62" s="417">
        <v>2017</v>
      </c>
      <c r="CM62" s="417">
        <v>1992</v>
      </c>
      <c r="CN62" s="417">
        <v>1971</v>
      </c>
      <c r="CO62" s="417">
        <v>1960</v>
      </c>
      <c r="CP62" s="417">
        <v>0</v>
      </c>
      <c r="CQ62" s="417">
        <v>0</v>
      </c>
      <c r="CR62" s="417">
        <v>0</v>
      </c>
      <c r="CS62" s="417">
        <v>0</v>
      </c>
      <c r="CT62" s="417"/>
      <c r="CU62" s="417"/>
      <c r="CV62" s="417"/>
      <c r="CW62" s="417"/>
      <c r="CX62" s="417"/>
      <c r="CY62" s="417"/>
      <c r="CZ62" s="417"/>
      <c r="DA62" s="417"/>
      <c r="DB62" s="417"/>
      <c r="DC62" s="417"/>
      <c r="DD62" s="417"/>
      <c r="DE62" s="417"/>
      <c r="DF62" s="417"/>
      <c r="DG62" s="417"/>
      <c r="DH62" s="417"/>
      <c r="DI62" s="417"/>
      <c r="DJ62" s="417"/>
      <c r="DK62" s="417"/>
    </row>
    <row r="63" spans="1:115" ht="16.149999999999999" hidden="1">
      <c r="A63" s="421" t="s">
        <v>7</v>
      </c>
      <c r="B63" s="421">
        <v>2</v>
      </c>
      <c r="C63" s="416" t="s">
        <v>26</v>
      </c>
      <c r="D63" s="417">
        <v>1060</v>
      </c>
      <c r="E63" s="417">
        <v>1078</v>
      </c>
      <c r="F63" s="417">
        <v>1097</v>
      </c>
      <c r="G63" s="417">
        <v>1201</v>
      </c>
      <c r="H63" s="417">
        <v>1221</v>
      </c>
      <c r="I63" s="417">
        <v>1240</v>
      </c>
      <c r="J63" s="417">
        <v>1260</v>
      </c>
      <c r="K63" s="417">
        <v>1293</v>
      </c>
      <c r="L63" s="417">
        <v>1313</v>
      </c>
      <c r="M63" s="417">
        <v>1334</v>
      </c>
      <c r="N63" s="417">
        <v>1355</v>
      </c>
      <c r="O63" s="417">
        <v>1376</v>
      </c>
      <c r="P63" s="417">
        <v>1397</v>
      </c>
      <c r="Q63" s="417">
        <v>1418</v>
      </c>
      <c r="R63" s="417">
        <v>1440</v>
      </c>
      <c r="S63" s="417">
        <v>1462</v>
      </c>
      <c r="T63" s="417">
        <v>1484</v>
      </c>
      <c r="U63" s="417">
        <v>1507</v>
      </c>
      <c r="V63" s="417">
        <v>1529</v>
      </c>
      <c r="W63" s="417">
        <v>1552</v>
      </c>
      <c r="X63" s="417">
        <v>1575</v>
      </c>
      <c r="Y63" s="417">
        <v>1598</v>
      </c>
      <c r="Z63" s="417">
        <v>1622</v>
      </c>
      <c r="AA63" s="417">
        <v>1645</v>
      </c>
      <c r="AB63" s="417">
        <v>1669</v>
      </c>
      <c r="AC63" s="417">
        <v>1693</v>
      </c>
      <c r="AD63" s="417">
        <v>1716</v>
      </c>
      <c r="AE63" s="417">
        <v>1740</v>
      </c>
      <c r="AF63" s="417">
        <v>1764</v>
      </c>
      <c r="AG63" s="417">
        <v>1789</v>
      </c>
      <c r="AH63" s="417">
        <v>1813</v>
      </c>
      <c r="AI63" s="417">
        <v>1838</v>
      </c>
      <c r="AJ63" s="417">
        <v>1863</v>
      </c>
      <c r="AK63" s="417">
        <v>1888</v>
      </c>
      <c r="AL63" s="417">
        <v>1913</v>
      </c>
      <c r="AM63" s="417">
        <v>1938</v>
      </c>
      <c r="AN63" s="417">
        <v>1963</v>
      </c>
      <c r="AO63" s="417">
        <v>1988</v>
      </c>
      <c r="AP63" s="417">
        <v>2014</v>
      </c>
      <c r="AQ63" s="417">
        <v>2039</v>
      </c>
      <c r="AR63" s="417">
        <v>2064</v>
      </c>
      <c r="AS63" s="417">
        <v>2088</v>
      </c>
      <c r="AT63" s="417">
        <v>2113</v>
      </c>
      <c r="AU63" s="417">
        <v>2137</v>
      </c>
      <c r="AV63" s="417">
        <v>2161</v>
      </c>
      <c r="AW63" s="417">
        <v>2184</v>
      </c>
      <c r="AX63" s="417">
        <v>2206</v>
      </c>
      <c r="AY63" s="417">
        <v>2228</v>
      </c>
      <c r="AZ63" s="417">
        <v>2249</v>
      </c>
      <c r="BA63" s="417">
        <v>2269</v>
      </c>
      <c r="BB63" s="417">
        <v>2288</v>
      </c>
      <c r="BC63" s="417">
        <v>2306</v>
      </c>
      <c r="BD63" s="417">
        <v>2323</v>
      </c>
      <c r="BE63" s="417">
        <v>2339</v>
      </c>
      <c r="BF63" s="417">
        <v>2353</v>
      </c>
      <c r="BG63" s="417">
        <v>2367</v>
      </c>
      <c r="BH63" s="417">
        <v>2380</v>
      </c>
      <c r="BI63" s="417">
        <v>2391</v>
      </c>
      <c r="BJ63" s="417">
        <v>2400</v>
      </c>
      <c r="BK63" s="417">
        <v>2408</v>
      </c>
      <c r="BL63" s="417">
        <v>2415</v>
      </c>
      <c r="BM63" s="417">
        <v>2420</v>
      </c>
      <c r="BN63" s="417">
        <v>2423</v>
      </c>
      <c r="BO63" s="417">
        <v>2425</v>
      </c>
      <c r="BP63" s="417">
        <v>2425</v>
      </c>
      <c r="BQ63" s="417">
        <v>2423</v>
      </c>
      <c r="BR63" s="417">
        <v>2420</v>
      </c>
      <c r="BS63" s="417">
        <v>2415</v>
      </c>
      <c r="BT63" s="417">
        <v>2408</v>
      </c>
      <c r="BU63" s="417">
        <v>2399</v>
      </c>
      <c r="BV63" s="417">
        <v>2388</v>
      </c>
      <c r="BW63" s="417">
        <v>2376</v>
      </c>
      <c r="BX63" s="417">
        <v>2362</v>
      </c>
      <c r="BY63" s="417">
        <v>2346</v>
      </c>
      <c r="BZ63" s="417">
        <v>2328</v>
      </c>
      <c r="CA63" s="417">
        <v>2309</v>
      </c>
      <c r="CB63" s="417">
        <v>2288</v>
      </c>
      <c r="CC63" s="417">
        <v>2266</v>
      </c>
      <c r="CD63" s="417">
        <v>2242</v>
      </c>
      <c r="CE63" s="417">
        <v>2218</v>
      </c>
      <c r="CF63" s="417">
        <v>2192</v>
      </c>
      <c r="CG63" s="417">
        <v>2165</v>
      </c>
      <c r="CH63" s="417">
        <v>2138</v>
      </c>
      <c r="CI63" s="417">
        <v>2111</v>
      </c>
      <c r="CJ63" s="417">
        <v>2083</v>
      </c>
      <c r="CK63" s="417">
        <v>2058</v>
      </c>
      <c r="CL63" s="417">
        <v>2032</v>
      </c>
      <c r="CM63" s="417">
        <v>2011</v>
      </c>
      <c r="CN63" s="417">
        <v>2000</v>
      </c>
      <c r="CO63" s="417">
        <v>0</v>
      </c>
      <c r="CP63" s="417">
        <v>0</v>
      </c>
      <c r="CQ63" s="417">
        <v>0</v>
      </c>
      <c r="CR63" s="417">
        <v>0</v>
      </c>
      <c r="CS63" s="417">
        <v>0</v>
      </c>
      <c r="CT63" s="417"/>
      <c r="CU63" s="417"/>
      <c r="CV63" s="417"/>
      <c r="CW63" s="417"/>
      <c r="CX63" s="417"/>
      <c r="CY63" s="417"/>
      <c r="CZ63" s="417"/>
      <c r="DA63" s="417"/>
      <c r="DB63" s="417"/>
      <c r="DC63" s="417"/>
      <c r="DD63" s="417"/>
      <c r="DE63" s="417"/>
      <c r="DF63" s="417"/>
      <c r="DG63" s="417"/>
      <c r="DH63" s="417"/>
      <c r="DI63" s="417"/>
      <c r="DJ63" s="417"/>
      <c r="DK63" s="417"/>
    </row>
    <row r="64" spans="1:115" ht="16.149999999999999" hidden="1">
      <c r="A64" s="421" t="s">
        <v>7</v>
      </c>
      <c r="B64" s="421">
        <v>2</v>
      </c>
      <c r="C64" s="416" t="s">
        <v>27</v>
      </c>
      <c r="D64" s="417">
        <v>1098</v>
      </c>
      <c r="E64" s="417">
        <v>1117</v>
      </c>
      <c r="F64" s="417">
        <v>1136</v>
      </c>
      <c r="G64" s="417">
        <v>1244</v>
      </c>
      <c r="H64" s="417">
        <v>1265</v>
      </c>
      <c r="I64" s="417">
        <v>1286</v>
      </c>
      <c r="J64" s="417">
        <v>1306</v>
      </c>
      <c r="K64" s="417">
        <v>1340</v>
      </c>
      <c r="L64" s="417">
        <v>1361</v>
      </c>
      <c r="M64" s="417">
        <v>1382</v>
      </c>
      <c r="N64" s="417">
        <v>1404</v>
      </c>
      <c r="O64" s="417">
        <v>1425</v>
      </c>
      <c r="P64" s="417">
        <v>1447</v>
      </c>
      <c r="Q64" s="417">
        <v>1470</v>
      </c>
      <c r="R64" s="417">
        <v>1492</v>
      </c>
      <c r="S64" s="417">
        <v>1515</v>
      </c>
      <c r="T64" s="417">
        <v>1537</v>
      </c>
      <c r="U64" s="417">
        <v>1561</v>
      </c>
      <c r="V64" s="417">
        <v>1584</v>
      </c>
      <c r="W64" s="417">
        <v>1607</v>
      </c>
      <c r="X64" s="417">
        <v>1631</v>
      </c>
      <c r="Y64" s="417">
        <v>1655</v>
      </c>
      <c r="Z64" s="417">
        <v>1679</v>
      </c>
      <c r="AA64" s="417">
        <v>1703</v>
      </c>
      <c r="AB64" s="417">
        <v>1727</v>
      </c>
      <c r="AC64" s="417">
        <v>1751</v>
      </c>
      <c r="AD64" s="417">
        <v>1776</v>
      </c>
      <c r="AE64" s="417">
        <v>1800</v>
      </c>
      <c r="AF64" s="417">
        <v>1825</v>
      </c>
      <c r="AG64" s="417">
        <v>1850</v>
      </c>
      <c r="AH64" s="417">
        <v>1875</v>
      </c>
      <c r="AI64" s="417">
        <v>1901</v>
      </c>
      <c r="AJ64" s="417">
        <v>1927</v>
      </c>
      <c r="AK64" s="417">
        <v>1952</v>
      </c>
      <c r="AL64" s="417">
        <v>1978</v>
      </c>
      <c r="AM64" s="417">
        <v>2003</v>
      </c>
      <c r="AN64" s="417">
        <v>2029</v>
      </c>
      <c r="AO64" s="417">
        <v>2055</v>
      </c>
      <c r="AP64" s="417">
        <v>2081</v>
      </c>
      <c r="AQ64" s="417">
        <v>2106</v>
      </c>
      <c r="AR64" s="417">
        <v>2131</v>
      </c>
      <c r="AS64" s="417">
        <v>2156</v>
      </c>
      <c r="AT64" s="417">
        <v>2181</v>
      </c>
      <c r="AU64" s="417">
        <v>2205</v>
      </c>
      <c r="AV64" s="417">
        <v>2229</v>
      </c>
      <c r="AW64" s="417">
        <v>2251</v>
      </c>
      <c r="AX64" s="417">
        <v>2273</v>
      </c>
      <c r="AY64" s="417">
        <v>2295</v>
      </c>
      <c r="AZ64" s="417">
        <v>2316</v>
      </c>
      <c r="BA64" s="417">
        <v>2335</v>
      </c>
      <c r="BB64" s="417">
        <v>2353</v>
      </c>
      <c r="BC64" s="417">
        <v>2370</v>
      </c>
      <c r="BD64" s="417">
        <v>2386</v>
      </c>
      <c r="BE64" s="417">
        <v>2401</v>
      </c>
      <c r="BF64" s="417">
        <v>2415</v>
      </c>
      <c r="BG64" s="417">
        <v>2428</v>
      </c>
      <c r="BH64" s="417">
        <v>2440</v>
      </c>
      <c r="BI64" s="417">
        <v>2449</v>
      </c>
      <c r="BJ64" s="417">
        <v>2458</v>
      </c>
      <c r="BK64" s="417">
        <v>2464</v>
      </c>
      <c r="BL64" s="417">
        <v>2469</v>
      </c>
      <c r="BM64" s="417">
        <v>2472</v>
      </c>
      <c r="BN64" s="417">
        <v>2474</v>
      </c>
      <c r="BO64" s="417">
        <v>2474</v>
      </c>
      <c r="BP64" s="417">
        <v>2473</v>
      </c>
      <c r="BQ64" s="417">
        <v>2469</v>
      </c>
      <c r="BR64" s="417">
        <v>2464</v>
      </c>
      <c r="BS64" s="417">
        <v>2457</v>
      </c>
      <c r="BT64" s="417">
        <v>2448</v>
      </c>
      <c r="BU64" s="417">
        <v>2437</v>
      </c>
      <c r="BV64" s="417">
        <v>2424</v>
      </c>
      <c r="BW64" s="417">
        <v>2410</v>
      </c>
      <c r="BX64" s="417">
        <v>2394</v>
      </c>
      <c r="BY64" s="417">
        <v>2376</v>
      </c>
      <c r="BZ64" s="417">
        <v>2356</v>
      </c>
      <c r="CA64" s="417">
        <v>2335</v>
      </c>
      <c r="CB64" s="417">
        <v>2312</v>
      </c>
      <c r="CC64" s="417">
        <v>2288</v>
      </c>
      <c r="CD64" s="417">
        <v>2263</v>
      </c>
      <c r="CE64" s="417">
        <v>2237</v>
      </c>
      <c r="CF64" s="417">
        <v>2210</v>
      </c>
      <c r="CG64" s="417">
        <v>2182</v>
      </c>
      <c r="CH64" s="417">
        <v>2154</v>
      </c>
      <c r="CI64" s="417">
        <v>2126</v>
      </c>
      <c r="CJ64" s="417">
        <v>2100</v>
      </c>
      <c r="CK64" s="417">
        <v>2074</v>
      </c>
      <c r="CL64" s="417">
        <v>2052</v>
      </c>
      <c r="CM64" s="417">
        <v>2040</v>
      </c>
      <c r="CN64" s="417">
        <v>0</v>
      </c>
      <c r="CO64" s="417">
        <v>0</v>
      </c>
      <c r="CP64" s="417">
        <v>0</v>
      </c>
      <c r="CQ64" s="417">
        <v>0</v>
      </c>
      <c r="CR64" s="417">
        <v>0</v>
      </c>
      <c r="CS64" s="417">
        <v>0</v>
      </c>
      <c r="CT64" s="417"/>
      <c r="CU64" s="417"/>
      <c r="CV64" s="417"/>
      <c r="CW64" s="417"/>
      <c r="CX64" s="417"/>
      <c r="CY64" s="417"/>
      <c r="CZ64" s="417"/>
      <c r="DA64" s="417"/>
      <c r="DB64" s="417"/>
      <c r="DC64" s="417"/>
      <c r="DD64" s="417"/>
      <c r="DE64" s="417"/>
      <c r="DF64" s="417"/>
      <c r="DG64" s="417"/>
      <c r="DH64" s="417"/>
      <c r="DI64" s="417"/>
      <c r="DJ64" s="417"/>
      <c r="DK64" s="417"/>
    </row>
    <row r="65" spans="1:115" ht="16.149999999999999" hidden="1">
      <c r="A65" s="421" t="s">
        <v>7</v>
      </c>
      <c r="B65" s="421">
        <v>2</v>
      </c>
      <c r="C65" s="416" t="s">
        <v>28</v>
      </c>
      <c r="D65" s="417">
        <v>1138</v>
      </c>
      <c r="E65" s="417">
        <v>1158</v>
      </c>
      <c r="F65" s="417">
        <v>1178</v>
      </c>
      <c r="G65" s="417">
        <v>1290</v>
      </c>
      <c r="H65" s="417">
        <v>1312</v>
      </c>
      <c r="I65" s="417">
        <v>1333</v>
      </c>
      <c r="J65" s="417">
        <v>1353</v>
      </c>
      <c r="K65" s="417">
        <v>1389</v>
      </c>
      <c r="L65" s="417">
        <v>1411</v>
      </c>
      <c r="M65" s="417">
        <v>1432</v>
      </c>
      <c r="N65" s="417">
        <v>1455</v>
      </c>
      <c r="O65" s="417">
        <v>1477</v>
      </c>
      <c r="P65" s="417">
        <v>1500</v>
      </c>
      <c r="Q65" s="417">
        <v>1522</v>
      </c>
      <c r="R65" s="417">
        <v>1545</v>
      </c>
      <c r="S65" s="417">
        <v>1569</v>
      </c>
      <c r="T65" s="417">
        <v>1592</v>
      </c>
      <c r="U65" s="417">
        <v>1616</v>
      </c>
      <c r="V65" s="417">
        <v>1640</v>
      </c>
      <c r="W65" s="417">
        <v>1664</v>
      </c>
      <c r="X65" s="417">
        <v>1689</v>
      </c>
      <c r="Y65" s="417">
        <v>1713</v>
      </c>
      <c r="Z65" s="417">
        <v>1738</v>
      </c>
      <c r="AA65" s="417">
        <v>1762</v>
      </c>
      <c r="AB65" s="417">
        <v>1787</v>
      </c>
      <c r="AC65" s="417">
        <v>1812</v>
      </c>
      <c r="AD65" s="417">
        <v>1837</v>
      </c>
      <c r="AE65" s="417">
        <v>1862</v>
      </c>
      <c r="AF65" s="417">
        <v>1888</v>
      </c>
      <c r="AG65" s="417">
        <v>1914</v>
      </c>
      <c r="AH65" s="417">
        <v>1940</v>
      </c>
      <c r="AI65" s="417">
        <v>1966</v>
      </c>
      <c r="AJ65" s="417">
        <v>1992</v>
      </c>
      <c r="AK65" s="417">
        <v>2018</v>
      </c>
      <c r="AL65" s="417">
        <v>2044</v>
      </c>
      <c r="AM65" s="417">
        <v>2071</v>
      </c>
      <c r="AN65" s="417">
        <v>2097</v>
      </c>
      <c r="AO65" s="417">
        <v>2123</v>
      </c>
      <c r="AP65" s="417">
        <v>2149</v>
      </c>
      <c r="AQ65" s="417">
        <v>2174</v>
      </c>
      <c r="AR65" s="417">
        <v>2200</v>
      </c>
      <c r="AS65" s="417">
        <v>2225</v>
      </c>
      <c r="AT65" s="417">
        <v>2250</v>
      </c>
      <c r="AU65" s="417">
        <v>2274</v>
      </c>
      <c r="AV65" s="417">
        <v>2297</v>
      </c>
      <c r="AW65" s="417">
        <v>2320</v>
      </c>
      <c r="AX65" s="417">
        <v>2342</v>
      </c>
      <c r="AY65" s="417">
        <v>2363</v>
      </c>
      <c r="AZ65" s="417">
        <v>2383</v>
      </c>
      <c r="BA65" s="417">
        <v>2401</v>
      </c>
      <c r="BB65" s="417">
        <v>2419</v>
      </c>
      <c r="BC65" s="417">
        <v>2435</v>
      </c>
      <c r="BD65" s="417">
        <v>2450</v>
      </c>
      <c r="BE65" s="417">
        <v>2465</v>
      </c>
      <c r="BF65" s="417">
        <v>2478</v>
      </c>
      <c r="BG65" s="417">
        <v>2489</v>
      </c>
      <c r="BH65" s="417">
        <v>2499</v>
      </c>
      <c r="BI65" s="417">
        <v>2508</v>
      </c>
      <c r="BJ65" s="417">
        <v>2514</v>
      </c>
      <c r="BK65" s="417">
        <v>2520</v>
      </c>
      <c r="BL65" s="417">
        <v>2523</v>
      </c>
      <c r="BM65" s="417">
        <v>2525</v>
      </c>
      <c r="BN65" s="417">
        <v>2525</v>
      </c>
      <c r="BO65" s="417">
        <v>2523</v>
      </c>
      <c r="BP65" s="417">
        <v>2520</v>
      </c>
      <c r="BQ65" s="417">
        <v>2514</v>
      </c>
      <c r="BR65" s="417">
        <v>2507</v>
      </c>
      <c r="BS65" s="417">
        <v>2498</v>
      </c>
      <c r="BT65" s="417">
        <v>2487</v>
      </c>
      <c r="BU65" s="417">
        <v>2474</v>
      </c>
      <c r="BV65" s="417">
        <v>2459</v>
      </c>
      <c r="BW65" s="417">
        <v>2443</v>
      </c>
      <c r="BX65" s="417">
        <v>2424</v>
      </c>
      <c r="BY65" s="417">
        <v>2404</v>
      </c>
      <c r="BZ65" s="417">
        <v>2383</v>
      </c>
      <c r="CA65" s="417">
        <v>2360</v>
      </c>
      <c r="CB65" s="417">
        <v>2335</v>
      </c>
      <c r="CC65" s="417">
        <v>2310</v>
      </c>
      <c r="CD65" s="417">
        <v>2283</v>
      </c>
      <c r="CE65" s="417">
        <v>2255</v>
      </c>
      <c r="CF65" s="417">
        <v>2227</v>
      </c>
      <c r="CG65" s="417">
        <v>2198</v>
      </c>
      <c r="CH65" s="417">
        <v>2170</v>
      </c>
      <c r="CI65" s="417">
        <v>2142</v>
      </c>
      <c r="CJ65" s="417">
        <v>2116</v>
      </c>
      <c r="CK65" s="417">
        <v>2094</v>
      </c>
      <c r="CL65" s="417">
        <v>2082</v>
      </c>
      <c r="CM65" s="417">
        <v>0</v>
      </c>
      <c r="CN65" s="417">
        <v>0</v>
      </c>
      <c r="CO65" s="417">
        <v>0</v>
      </c>
      <c r="CP65" s="417">
        <v>0</v>
      </c>
      <c r="CQ65" s="417">
        <v>0</v>
      </c>
      <c r="CR65" s="417">
        <v>0</v>
      </c>
      <c r="CS65" s="417">
        <v>0</v>
      </c>
      <c r="CT65" s="417"/>
      <c r="CU65" s="417"/>
      <c r="CV65" s="417"/>
      <c r="CW65" s="417"/>
      <c r="CX65" s="417"/>
      <c r="CY65" s="417"/>
      <c r="CZ65" s="417"/>
      <c r="DA65" s="417"/>
      <c r="DB65" s="417"/>
      <c r="DC65" s="417"/>
      <c r="DD65" s="417"/>
      <c r="DE65" s="417"/>
      <c r="DF65" s="417"/>
      <c r="DG65" s="417"/>
      <c r="DH65" s="417"/>
      <c r="DI65" s="417"/>
      <c r="DJ65" s="417"/>
      <c r="DK65" s="417"/>
    </row>
    <row r="66" spans="1:115" ht="16.149999999999999" hidden="1">
      <c r="A66" s="421" t="s">
        <v>7</v>
      </c>
      <c r="B66" s="421">
        <v>2</v>
      </c>
      <c r="C66" s="416" t="s">
        <v>29</v>
      </c>
      <c r="D66" s="417">
        <v>1179</v>
      </c>
      <c r="E66" s="417">
        <v>1201</v>
      </c>
      <c r="F66" s="417">
        <v>1221</v>
      </c>
      <c r="G66" s="417">
        <v>1337</v>
      </c>
      <c r="H66" s="417">
        <v>1359</v>
      </c>
      <c r="I66" s="417">
        <v>1381</v>
      </c>
      <c r="J66" s="417">
        <v>1403</v>
      </c>
      <c r="K66" s="417">
        <v>1439</v>
      </c>
      <c r="L66" s="417">
        <v>1462</v>
      </c>
      <c r="M66" s="417">
        <v>1484</v>
      </c>
      <c r="N66" s="417">
        <v>1507</v>
      </c>
      <c r="O66" s="417">
        <v>1530</v>
      </c>
      <c r="P66" s="417">
        <v>1553</v>
      </c>
      <c r="Q66" s="417">
        <v>1577</v>
      </c>
      <c r="R66" s="417">
        <v>1601</v>
      </c>
      <c r="S66" s="417">
        <v>1625</v>
      </c>
      <c r="T66" s="417">
        <v>1649</v>
      </c>
      <c r="U66" s="417">
        <v>1674</v>
      </c>
      <c r="V66" s="417">
        <v>1698</v>
      </c>
      <c r="W66" s="417">
        <v>1723</v>
      </c>
      <c r="X66" s="417">
        <v>1748</v>
      </c>
      <c r="Y66" s="417">
        <v>1773</v>
      </c>
      <c r="Z66" s="417">
        <v>1798</v>
      </c>
      <c r="AA66" s="417">
        <v>1824</v>
      </c>
      <c r="AB66" s="417">
        <v>1849</v>
      </c>
      <c r="AC66" s="417">
        <v>1875</v>
      </c>
      <c r="AD66" s="417">
        <v>1900</v>
      </c>
      <c r="AE66" s="417">
        <v>1926</v>
      </c>
      <c r="AF66" s="417">
        <v>1953</v>
      </c>
      <c r="AG66" s="417">
        <v>1979</v>
      </c>
      <c r="AH66" s="417">
        <v>2006</v>
      </c>
      <c r="AI66" s="417">
        <v>2033</v>
      </c>
      <c r="AJ66" s="417">
        <v>2059</v>
      </c>
      <c r="AK66" s="417">
        <v>2086</v>
      </c>
      <c r="AL66" s="417">
        <v>2113</v>
      </c>
      <c r="AM66" s="417">
        <v>2140</v>
      </c>
      <c r="AN66" s="417">
        <v>2166</v>
      </c>
      <c r="AO66" s="417">
        <v>2193</v>
      </c>
      <c r="AP66" s="417">
        <v>2219</v>
      </c>
      <c r="AQ66" s="417">
        <v>2245</v>
      </c>
      <c r="AR66" s="417">
        <v>2271</v>
      </c>
      <c r="AS66" s="417">
        <v>2296</v>
      </c>
      <c r="AT66" s="417">
        <v>2320</v>
      </c>
      <c r="AU66" s="417">
        <v>2344</v>
      </c>
      <c r="AV66" s="417">
        <v>2367</v>
      </c>
      <c r="AW66" s="417">
        <v>2390</v>
      </c>
      <c r="AX66" s="417">
        <v>2411</v>
      </c>
      <c r="AY66" s="417">
        <v>2431</v>
      </c>
      <c r="AZ66" s="417">
        <v>2450</v>
      </c>
      <c r="BA66" s="417">
        <v>2468</v>
      </c>
      <c r="BB66" s="417">
        <v>2485</v>
      </c>
      <c r="BC66" s="417">
        <v>2500</v>
      </c>
      <c r="BD66" s="417">
        <v>2515</v>
      </c>
      <c r="BE66" s="417">
        <v>2528</v>
      </c>
      <c r="BF66" s="417">
        <v>2540</v>
      </c>
      <c r="BG66" s="417">
        <v>2550</v>
      </c>
      <c r="BH66" s="417">
        <v>2559</v>
      </c>
      <c r="BI66" s="417">
        <v>2566</v>
      </c>
      <c r="BJ66" s="417">
        <v>2571</v>
      </c>
      <c r="BK66" s="417">
        <v>2574</v>
      </c>
      <c r="BL66" s="417">
        <v>2576</v>
      </c>
      <c r="BM66" s="417">
        <v>2576</v>
      </c>
      <c r="BN66" s="417">
        <v>2575</v>
      </c>
      <c r="BO66" s="417">
        <v>2571</v>
      </c>
      <c r="BP66" s="417">
        <v>2566</v>
      </c>
      <c r="BQ66" s="417">
        <v>2558</v>
      </c>
      <c r="BR66" s="417">
        <v>2549</v>
      </c>
      <c r="BS66" s="417">
        <v>2538</v>
      </c>
      <c r="BT66" s="417">
        <v>2525</v>
      </c>
      <c r="BU66" s="417">
        <v>2509</v>
      </c>
      <c r="BV66" s="417">
        <v>2493</v>
      </c>
      <c r="BW66" s="417">
        <v>2474</v>
      </c>
      <c r="BX66" s="417">
        <v>2454</v>
      </c>
      <c r="BY66" s="417">
        <v>2432</v>
      </c>
      <c r="BZ66" s="417">
        <v>2408</v>
      </c>
      <c r="CA66" s="417">
        <v>2383</v>
      </c>
      <c r="CB66" s="417">
        <v>2357</v>
      </c>
      <c r="CC66" s="417">
        <v>2330</v>
      </c>
      <c r="CD66" s="417">
        <v>2302</v>
      </c>
      <c r="CE66" s="417">
        <v>2273</v>
      </c>
      <c r="CF66" s="417">
        <v>2243</v>
      </c>
      <c r="CG66" s="417">
        <v>2214</v>
      </c>
      <c r="CH66" s="417">
        <v>2186</v>
      </c>
      <c r="CI66" s="417">
        <v>2159</v>
      </c>
      <c r="CJ66" s="417">
        <v>2136</v>
      </c>
      <c r="CK66" s="417">
        <v>2124</v>
      </c>
      <c r="CL66" s="417">
        <v>0</v>
      </c>
      <c r="CM66" s="417">
        <v>0</v>
      </c>
      <c r="CN66" s="417">
        <v>0</v>
      </c>
      <c r="CO66" s="417">
        <v>0</v>
      </c>
      <c r="CP66" s="417">
        <v>0</v>
      </c>
      <c r="CQ66" s="417">
        <v>0</v>
      </c>
      <c r="CR66" s="417">
        <v>0</v>
      </c>
      <c r="CS66" s="417">
        <v>0</v>
      </c>
      <c r="CT66" s="417"/>
      <c r="CU66" s="417"/>
      <c r="CV66" s="417"/>
      <c r="CW66" s="417"/>
      <c r="CX66" s="417"/>
      <c r="CY66" s="417"/>
      <c r="CZ66" s="417"/>
      <c r="DA66" s="417"/>
      <c r="DB66" s="417"/>
      <c r="DC66" s="417"/>
      <c r="DD66" s="417"/>
      <c r="DE66" s="417"/>
      <c r="DF66" s="417"/>
      <c r="DG66" s="417"/>
      <c r="DH66" s="417"/>
      <c r="DI66" s="417"/>
      <c r="DJ66" s="417"/>
      <c r="DK66" s="417"/>
    </row>
    <row r="67" spans="1:115" ht="16.149999999999999" hidden="1">
      <c r="A67" s="421" t="s">
        <v>7</v>
      </c>
      <c r="B67" s="421">
        <v>2</v>
      </c>
      <c r="C67" s="416" t="s">
        <v>30</v>
      </c>
      <c r="D67" s="417">
        <v>1223</v>
      </c>
      <c r="E67" s="417">
        <v>1244</v>
      </c>
      <c r="F67" s="417">
        <v>1265</v>
      </c>
      <c r="G67" s="417">
        <v>1385</v>
      </c>
      <c r="H67" s="417">
        <v>1409</v>
      </c>
      <c r="I67" s="417">
        <v>1432</v>
      </c>
      <c r="J67" s="417">
        <v>1453</v>
      </c>
      <c r="K67" s="417">
        <v>1491</v>
      </c>
      <c r="L67" s="417">
        <v>1514</v>
      </c>
      <c r="M67" s="417">
        <v>1538</v>
      </c>
      <c r="N67" s="417">
        <v>1561</v>
      </c>
      <c r="O67" s="417">
        <v>1585</v>
      </c>
      <c r="P67" s="417">
        <v>1609</v>
      </c>
      <c r="Q67" s="417">
        <v>1634</v>
      </c>
      <c r="R67" s="417">
        <v>1658</v>
      </c>
      <c r="S67" s="417">
        <v>1683</v>
      </c>
      <c r="T67" s="417">
        <v>1708</v>
      </c>
      <c r="U67" s="417">
        <v>1733</v>
      </c>
      <c r="V67" s="417">
        <v>1758</v>
      </c>
      <c r="W67" s="417">
        <v>1784</v>
      </c>
      <c r="X67" s="417">
        <v>1809</v>
      </c>
      <c r="Y67" s="417">
        <v>1835</v>
      </c>
      <c r="Z67" s="417">
        <v>1861</v>
      </c>
      <c r="AA67" s="417">
        <v>1887</v>
      </c>
      <c r="AB67" s="417">
        <v>1913</v>
      </c>
      <c r="AC67" s="417">
        <v>1939</v>
      </c>
      <c r="AD67" s="417">
        <v>1966</v>
      </c>
      <c r="AE67" s="417">
        <v>1993</v>
      </c>
      <c r="AF67" s="417">
        <v>2020</v>
      </c>
      <c r="AG67" s="417">
        <v>2047</v>
      </c>
      <c r="AH67" s="417">
        <v>2074</v>
      </c>
      <c r="AI67" s="417">
        <v>2101</v>
      </c>
      <c r="AJ67" s="417">
        <v>2129</v>
      </c>
      <c r="AK67" s="417">
        <v>2156</v>
      </c>
      <c r="AL67" s="417">
        <v>2183</v>
      </c>
      <c r="AM67" s="417">
        <v>2211</v>
      </c>
      <c r="AN67" s="417">
        <v>2237</v>
      </c>
      <c r="AO67" s="417">
        <v>2264</v>
      </c>
      <c r="AP67" s="417">
        <v>2291</v>
      </c>
      <c r="AQ67" s="417">
        <v>2317</v>
      </c>
      <c r="AR67" s="417">
        <v>2343</v>
      </c>
      <c r="AS67" s="417">
        <v>2368</v>
      </c>
      <c r="AT67" s="417">
        <v>2392</v>
      </c>
      <c r="AU67" s="417">
        <v>2415</v>
      </c>
      <c r="AV67" s="417">
        <v>2438</v>
      </c>
      <c r="AW67" s="417">
        <v>2460</v>
      </c>
      <c r="AX67" s="417">
        <v>2481</v>
      </c>
      <c r="AY67" s="417">
        <v>2500</v>
      </c>
      <c r="AZ67" s="417">
        <v>2518</v>
      </c>
      <c r="BA67" s="417">
        <v>2535</v>
      </c>
      <c r="BB67" s="417">
        <v>2551</v>
      </c>
      <c r="BC67" s="417">
        <v>2566</v>
      </c>
      <c r="BD67" s="417">
        <v>2580</v>
      </c>
      <c r="BE67" s="417">
        <v>2592</v>
      </c>
      <c r="BF67" s="417">
        <v>2602</v>
      </c>
      <c r="BG67" s="417">
        <v>2611</v>
      </c>
      <c r="BH67" s="417">
        <v>2618</v>
      </c>
      <c r="BI67" s="417">
        <v>2623</v>
      </c>
      <c r="BJ67" s="417">
        <v>2627</v>
      </c>
      <c r="BK67" s="417">
        <v>2629</v>
      </c>
      <c r="BL67" s="417">
        <v>2629</v>
      </c>
      <c r="BM67" s="417">
        <v>2627</v>
      </c>
      <c r="BN67" s="417">
        <v>2624</v>
      </c>
      <c r="BO67" s="417">
        <v>2618</v>
      </c>
      <c r="BP67" s="417">
        <v>2611</v>
      </c>
      <c r="BQ67" s="417">
        <v>2601</v>
      </c>
      <c r="BR67" s="417">
        <v>2590</v>
      </c>
      <c r="BS67" s="417">
        <v>2576</v>
      </c>
      <c r="BT67" s="417">
        <v>2561</v>
      </c>
      <c r="BU67" s="417">
        <v>2544</v>
      </c>
      <c r="BV67" s="417">
        <v>2525</v>
      </c>
      <c r="BW67" s="417">
        <v>2504</v>
      </c>
      <c r="BX67" s="417">
        <v>2482</v>
      </c>
      <c r="BY67" s="417">
        <v>2458</v>
      </c>
      <c r="BZ67" s="417">
        <v>2432</v>
      </c>
      <c r="CA67" s="417">
        <v>2406</v>
      </c>
      <c r="CB67" s="417">
        <v>2378</v>
      </c>
      <c r="CC67" s="417">
        <v>2349</v>
      </c>
      <c r="CD67" s="417">
        <v>2319</v>
      </c>
      <c r="CE67" s="417">
        <v>2289</v>
      </c>
      <c r="CF67" s="417">
        <v>2260</v>
      </c>
      <c r="CG67" s="417">
        <v>2231</v>
      </c>
      <c r="CH67" s="417">
        <v>2204</v>
      </c>
      <c r="CI67" s="417">
        <v>2180</v>
      </c>
      <c r="CJ67" s="417">
        <v>2168</v>
      </c>
      <c r="CK67" s="417">
        <v>0</v>
      </c>
      <c r="CL67" s="417">
        <v>0</v>
      </c>
      <c r="CM67" s="417">
        <v>0</v>
      </c>
      <c r="CN67" s="417">
        <v>0</v>
      </c>
      <c r="CO67" s="417">
        <v>0</v>
      </c>
      <c r="CP67" s="417">
        <v>0</v>
      </c>
      <c r="CQ67" s="417">
        <v>0</v>
      </c>
      <c r="CR67" s="417">
        <v>0</v>
      </c>
      <c r="CS67" s="417">
        <v>0</v>
      </c>
      <c r="CT67" s="417"/>
      <c r="CU67" s="417"/>
      <c r="CV67" s="417"/>
      <c r="CW67" s="417"/>
      <c r="CX67" s="417"/>
      <c r="CY67" s="417"/>
      <c r="CZ67" s="417"/>
      <c r="DA67" s="417"/>
      <c r="DB67" s="417"/>
      <c r="DC67" s="417"/>
      <c r="DD67" s="417"/>
      <c r="DE67" s="417"/>
      <c r="DF67" s="417"/>
      <c r="DG67" s="417"/>
      <c r="DH67" s="417"/>
      <c r="DI67" s="417"/>
      <c r="DJ67" s="417"/>
      <c r="DK67" s="417"/>
    </row>
    <row r="68" spans="1:115" ht="16.149999999999999" hidden="1">
      <c r="A68" s="421" t="s">
        <v>7</v>
      </c>
      <c r="B68" s="421">
        <v>2</v>
      </c>
      <c r="C68" s="416" t="s">
        <v>31</v>
      </c>
      <c r="D68" s="417">
        <v>1267</v>
      </c>
      <c r="E68" s="417">
        <v>1289</v>
      </c>
      <c r="F68" s="417">
        <v>1311</v>
      </c>
      <c r="G68" s="417">
        <v>1436</v>
      </c>
      <c r="H68" s="417">
        <v>1460</v>
      </c>
      <c r="I68" s="417">
        <v>1483</v>
      </c>
      <c r="J68" s="417">
        <v>1507</v>
      </c>
      <c r="K68" s="417">
        <v>1545</v>
      </c>
      <c r="L68" s="417">
        <v>1569</v>
      </c>
      <c r="M68" s="417">
        <v>1593</v>
      </c>
      <c r="N68" s="417">
        <v>1618</v>
      </c>
      <c r="O68" s="417">
        <v>1642</v>
      </c>
      <c r="P68" s="417">
        <v>1667</v>
      </c>
      <c r="Q68" s="417">
        <v>1692</v>
      </c>
      <c r="R68" s="417">
        <v>1717</v>
      </c>
      <c r="S68" s="417">
        <v>1743</v>
      </c>
      <c r="T68" s="417">
        <v>1768</v>
      </c>
      <c r="U68" s="417">
        <v>1794</v>
      </c>
      <c r="V68" s="417">
        <v>1820</v>
      </c>
      <c r="W68" s="417">
        <v>1846</v>
      </c>
      <c r="X68" s="417">
        <v>1872</v>
      </c>
      <c r="Y68" s="417">
        <v>1899</v>
      </c>
      <c r="Z68" s="417">
        <v>1925</v>
      </c>
      <c r="AA68" s="417">
        <v>1952</v>
      </c>
      <c r="AB68" s="417">
        <v>1979</v>
      </c>
      <c r="AC68" s="417">
        <v>2006</v>
      </c>
      <c r="AD68" s="417">
        <v>2033</v>
      </c>
      <c r="AE68" s="417">
        <v>2061</v>
      </c>
      <c r="AF68" s="417">
        <v>2089</v>
      </c>
      <c r="AG68" s="417">
        <v>2117</v>
      </c>
      <c r="AH68" s="417">
        <v>2144</v>
      </c>
      <c r="AI68" s="417">
        <v>2172</v>
      </c>
      <c r="AJ68" s="417">
        <v>2200</v>
      </c>
      <c r="AK68" s="417">
        <v>2228</v>
      </c>
      <c r="AL68" s="417">
        <v>2256</v>
      </c>
      <c r="AM68" s="417">
        <v>2283</v>
      </c>
      <c r="AN68" s="417">
        <v>2310</v>
      </c>
      <c r="AO68" s="417">
        <v>2337</v>
      </c>
      <c r="AP68" s="417">
        <v>2364</v>
      </c>
      <c r="AQ68" s="417">
        <v>2391</v>
      </c>
      <c r="AR68" s="417">
        <v>2416</v>
      </c>
      <c r="AS68" s="417">
        <v>2441</v>
      </c>
      <c r="AT68" s="417">
        <v>2465</v>
      </c>
      <c r="AU68" s="417">
        <v>2488</v>
      </c>
      <c r="AV68" s="417">
        <v>2511</v>
      </c>
      <c r="AW68" s="417">
        <v>2531</v>
      </c>
      <c r="AX68" s="417">
        <v>2551</v>
      </c>
      <c r="AY68" s="417">
        <v>2570</v>
      </c>
      <c r="AZ68" s="417">
        <v>2587</v>
      </c>
      <c r="BA68" s="417">
        <v>2603</v>
      </c>
      <c r="BB68" s="417">
        <v>2619</v>
      </c>
      <c r="BC68" s="417">
        <v>2633</v>
      </c>
      <c r="BD68" s="417">
        <v>2645</v>
      </c>
      <c r="BE68" s="417">
        <v>2655</v>
      </c>
      <c r="BF68" s="417">
        <v>2664</v>
      </c>
      <c r="BG68" s="417">
        <v>2671</v>
      </c>
      <c r="BH68" s="417">
        <v>2677</v>
      </c>
      <c r="BI68" s="417">
        <v>2680</v>
      </c>
      <c r="BJ68" s="417">
        <v>2682</v>
      </c>
      <c r="BK68" s="417">
        <v>2682</v>
      </c>
      <c r="BL68" s="417">
        <v>2681</v>
      </c>
      <c r="BM68" s="417">
        <v>2677</v>
      </c>
      <c r="BN68" s="417">
        <v>2671</v>
      </c>
      <c r="BO68" s="417">
        <v>2664</v>
      </c>
      <c r="BP68" s="417">
        <v>2654</v>
      </c>
      <c r="BQ68" s="417">
        <v>2642</v>
      </c>
      <c r="BR68" s="417">
        <v>2629</v>
      </c>
      <c r="BS68" s="417">
        <v>2613</v>
      </c>
      <c r="BT68" s="417">
        <v>2595</v>
      </c>
      <c r="BU68" s="417">
        <v>2576</v>
      </c>
      <c r="BV68" s="417">
        <v>2555</v>
      </c>
      <c r="BW68" s="417">
        <v>2532</v>
      </c>
      <c r="BX68" s="417">
        <v>2508</v>
      </c>
      <c r="BY68" s="417">
        <v>2482</v>
      </c>
      <c r="BZ68" s="417">
        <v>2455</v>
      </c>
      <c r="CA68" s="417">
        <v>2427</v>
      </c>
      <c r="CB68" s="417">
        <v>2397</v>
      </c>
      <c r="CC68" s="417">
        <v>2367</v>
      </c>
      <c r="CD68" s="417">
        <v>2337</v>
      </c>
      <c r="CE68" s="417">
        <v>2306</v>
      </c>
      <c r="CF68" s="417">
        <v>2277</v>
      </c>
      <c r="CG68" s="417">
        <v>2249</v>
      </c>
      <c r="CH68" s="417">
        <v>2225</v>
      </c>
      <c r="CI68" s="417">
        <v>2212</v>
      </c>
      <c r="CJ68" s="417">
        <v>0</v>
      </c>
      <c r="CK68" s="417">
        <v>0</v>
      </c>
      <c r="CL68" s="417">
        <v>0</v>
      </c>
      <c r="CM68" s="417">
        <v>0</v>
      </c>
      <c r="CN68" s="417">
        <v>0</v>
      </c>
      <c r="CO68" s="417">
        <v>0</v>
      </c>
      <c r="CP68" s="417">
        <v>0</v>
      </c>
      <c r="CQ68" s="417">
        <v>0</v>
      </c>
      <c r="CR68" s="417">
        <v>0</v>
      </c>
      <c r="CS68" s="417">
        <v>0</v>
      </c>
      <c r="CT68" s="417"/>
      <c r="CU68" s="417"/>
      <c r="CV68" s="417"/>
      <c r="CW68" s="417"/>
      <c r="CX68" s="417"/>
      <c r="CY68" s="417"/>
      <c r="CZ68" s="417"/>
      <c r="DA68" s="417"/>
      <c r="DB68" s="417"/>
      <c r="DC68" s="417"/>
      <c r="DD68" s="417"/>
      <c r="DE68" s="417"/>
      <c r="DF68" s="417"/>
      <c r="DG68" s="417"/>
      <c r="DH68" s="417"/>
      <c r="DI68" s="417"/>
      <c r="DJ68" s="417"/>
      <c r="DK68" s="417"/>
    </row>
    <row r="69" spans="1:115" ht="16.149999999999999" hidden="1">
      <c r="A69" s="421" t="s">
        <v>7</v>
      </c>
      <c r="B69" s="421">
        <v>2</v>
      </c>
      <c r="C69" s="416" t="s">
        <v>32</v>
      </c>
      <c r="D69" s="417">
        <v>1313</v>
      </c>
      <c r="E69" s="417">
        <v>1336</v>
      </c>
      <c r="F69" s="417">
        <v>1359</v>
      </c>
      <c r="G69" s="417">
        <v>1487</v>
      </c>
      <c r="H69" s="417">
        <v>1513</v>
      </c>
      <c r="I69" s="417">
        <v>1536</v>
      </c>
      <c r="J69" s="417">
        <v>1561</v>
      </c>
      <c r="K69" s="417">
        <v>1601</v>
      </c>
      <c r="L69" s="417">
        <v>1626</v>
      </c>
      <c r="M69" s="417">
        <v>1651</v>
      </c>
      <c r="N69" s="417">
        <v>1676</v>
      </c>
      <c r="O69" s="417">
        <v>1701</v>
      </c>
      <c r="P69" s="417">
        <v>1726</v>
      </c>
      <c r="Q69" s="417">
        <v>1752</v>
      </c>
      <c r="R69" s="417">
        <v>1778</v>
      </c>
      <c r="S69" s="417">
        <v>1804</v>
      </c>
      <c r="T69" s="417">
        <v>1831</v>
      </c>
      <c r="U69" s="417">
        <v>1857</v>
      </c>
      <c r="V69" s="417">
        <v>1884</v>
      </c>
      <c r="W69" s="417">
        <v>1911</v>
      </c>
      <c r="X69" s="417">
        <v>1937</v>
      </c>
      <c r="Y69" s="417">
        <v>1965</v>
      </c>
      <c r="Z69" s="417">
        <v>1992</v>
      </c>
      <c r="AA69" s="417">
        <v>2019</v>
      </c>
      <c r="AB69" s="417">
        <v>2047</v>
      </c>
      <c r="AC69" s="417">
        <v>2075</v>
      </c>
      <c r="AD69" s="417">
        <v>2103</v>
      </c>
      <c r="AE69" s="417">
        <v>2131</v>
      </c>
      <c r="AF69" s="417">
        <v>2160</v>
      </c>
      <c r="AG69" s="417">
        <v>2188</v>
      </c>
      <c r="AH69" s="417">
        <v>2216</v>
      </c>
      <c r="AI69" s="417">
        <v>2245</v>
      </c>
      <c r="AJ69" s="417">
        <v>2273</v>
      </c>
      <c r="AK69" s="417">
        <v>2302</v>
      </c>
      <c r="AL69" s="417">
        <v>2330</v>
      </c>
      <c r="AM69" s="417">
        <v>2357</v>
      </c>
      <c r="AN69" s="417">
        <v>2385</v>
      </c>
      <c r="AO69" s="417">
        <v>2413</v>
      </c>
      <c r="AP69" s="417">
        <v>2440</v>
      </c>
      <c r="AQ69" s="417">
        <v>2465</v>
      </c>
      <c r="AR69" s="417">
        <v>2491</v>
      </c>
      <c r="AS69" s="417">
        <v>2515</v>
      </c>
      <c r="AT69" s="417">
        <v>2539</v>
      </c>
      <c r="AU69" s="417">
        <v>2562</v>
      </c>
      <c r="AV69" s="417">
        <v>2583</v>
      </c>
      <c r="AW69" s="417">
        <v>2603</v>
      </c>
      <c r="AX69" s="417">
        <v>2622</v>
      </c>
      <c r="AY69" s="417">
        <v>2640</v>
      </c>
      <c r="AZ69" s="417">
        <v>2656</v>
      </c>
      <c r="BA69" s="417">
        <v>2672</v>
      </c>
      <c r="BB69" s="417">
        <v>2686</v>
      </c>
      <c r="BC69" s="417">
        <v>2699</v>
      </c>
      <c r="BD69" s="417">
        <v>2710</v>
      </c>
      <c r="BE69" s="417">
        <v>2719</v>
      </c>
      <c r="BF69" s="417">
        <v>2726</v>
      </c>
      <c r="BG69" s="417">
        <v>2731</v>
      </c>
      <c r="BH69" s="417">
        <v>2735</v>
      </c>
      <c r="BI69" s="417">
        <v>2737</v>
      </c>
      <c r="BJ69" s="417">
        <v>2737</v>
      </c>
      <c r="BK69" s="417">
        <v>2735</v>
      </c>
      <c r="BL69" s="417">
        <v>2732</v>
      </c>
      <c r="BM69" s="417">
        <v>2726</v>
      </c>
      <c r="BN69" s="417">
        <v>2718</v>
      </c>
      <c r="BO69" s="417">
        <v>2708</v>
      </c>
      <c r="BP69" s="417">
        <v>2696</v>
      </c>
      <c r="BQ69" s="417">
        <v>2682</v>
      </c>
      <c r="BR69" s="417">
        <v>2666</v>
      </c>
      <c r="BS69" s="417">
        <v>2648</v>
      </c>
      <c r="BT69" s="417">
        <v>2629</v>
      </c>
      <c r="BU69" s="417">
        <v>2607</v>
      </c>
      <c r="BV69" s="417">
        <v>2584</v>
      </c>
      <c r="BW69" s="417">
        <v>2559</v>
      </c>
      <c r="BX69" s="417">
        <v>2533</v>
      </c>
      <c r="BY69" s="417">
        <v>2505</v>
      </c>
      <c r="BZ69" s="417">
        <v>2476</v>
      </c>
      <c r="CA69" s="417">
        <v>2447</v>
      </c>
      <c r="CB69" s="417">
        <v>2416</v>
      </c>
      <c r="CC69" s="417">
        <v>2385</v>
      </c>
      <c r="CD69" s="417">
        <v>2354</v>
      </c>
      <c r="CE69" s="417">
        <v>2324</v>
      </c>
      <c r="CF69" s="417">
        <v>2295</v>
      </c>
      <c r="CG69" s="417">
        <v>2271</v>
      </c>
      <c r="CH69" s="417">
        <v>2258</v>
      </c>
      <c r="CI69" s="417">
        <v>0</v>
      </c>
      <c r="CJ69" s="417">
        <v>0</v>
      </c>
      <c r="CK69" s="417">
        <v>0</v>
      </c>
      <c r="CL69" s="417">
        <v>0</v>
      </c>
      <c r="CM69" s="417">
        <v>0</v>
      </c>
      <c r="CN69" s="417">
        <v>0</v>
      </c>
      <c r="CO69" s="417">
        <v>0</v>
      </c>
      <c r="CP69" s="417">
        <v>0</v>
      </c>
      <c r="CQ69" s="417">
        <v>0</v>
      </c>
      <c r="CR69" s="417">
        <v>0</v>
      </c>
      <c r="CS69" s="417">
        <v>0</v>
      </c>
      <c r="CT69" s="417"/>
      <c r="CU69" s="417"/>
      <c r="CV69" s="417"/>
      <c r="CW69" s="417"/>
      <c r="CX69" s="417"/>
      <c r="CY69" s="417"/>
      <c r="CZ69" s="417"/>
      <c r="DA69" s="417"/>
      <c r="DB69" s="417"/>
      <c r="DC69" s="417"/>
      <c r="DD69" s="417"/>
      <c r="DE69" s="417"/>
      <c r="DF69" s="417"/>
      <c r="DG69" s="417"/>
      <c r="DH69" s="417"/>
      <c r="DI69" s="417"/>
      <c r="DJ69" s="417"/>
      <c r="DK69" s="417"/>
    </row>
    <row r="70" spans="1:115" ht="16.149999999999999" hidden="1">
      <c r="A70" s="421" t="s">
        <v>7</v>
      </c>
      <c r="B70" s="421">
        <v>2</v>
      </c>
      <c r="C70" s="416" t="s">
        <v>33</v>
      </c>
      <c r="D70" s="417">
        <v>1361</v>
      </c>
      <c r="E70" s="417">
        <v>1385</v>
      </c>
      <c r="F70" s="417">
        <v>1408</v>
      </c>
      <c r="G70" s="417">
        <v>1541</v>
      </c>
      <c r="H70" s="417">
        <v>1568</v>
      </c>
      <c r="I70" s="417">
        <v>1592</v>
      </c>
      <c r="J70" s="417">
        <v>1617</v>
      </c>
      <c r="K70" s="417">
        <v>1659</v>
      </c>
      <c r="L70" s="417">
        <v>1684</v>
      </c>
      <c r="M70" s="417">
        <v>1710</v>
      </c>
      <c r="N70" s="417">
        <v>1736</v>
      </c>
      <c r="O70" s="417">
        <v>1762</v>
      </c>
      <c r="P70" s="417">
        <v>1788</v>
      </c>
      <c r="Q70" s="417">
        <v>1814</v>
      </c>
      <c r="R70" s="417">
        <v>1841</v>
      </c>
      <c r="S70" s="417">
        <v>1868</v>
      </c>
      <c r="T70" s="417">
        <v>1895</v>
      </c>
      <c r="U70" s="417">
        <v>1923</v>
      </c>
      <c r="V70" s="417">
        <v>1950</v>
      </c>
      <c r="W70" s="417">
        <v>1977</v>
      </c>
      <c r="X70" s="417">
        <v>2005</v>
      </c>
      <c r="Y70" s="417">
        <v>2032</v>
      </c>
      <c r="Z70" s="417">
        <v>2060</v>
      </c>
      <c r="AA70" s="417">
        <v>2089</v>
      </c>
      <c r="AB70" s="417">
        <v>2117</v>
      </c>
      <c r="AC70" s="417">
        <v>2146</v>
      </c>
      <c r="AD70" s="417">
        <v>2175</v>
      </c>
      <c r="AE70" s="417">
        <v>2204</v>
      </c>
      <c r="AF70" s="417">
        <v>2233</v>
      </c>
      <c r="AG70" s="417">
        <v>2262</v>
      </c>
      <c r="AH70" s="417">
        <v>2291</v>
      </c>
      <c r="AI70" s="417">
        <v>2320</v>
      </c>
      <c r="AJ70" s="417">
        <v>2349</v>
      </c>
      <c r="AK70" s="417">
        <v>2377</v>
      </c>
      <c r="AL70" s="417">
        <v>2406</v>
      </c>
      <c r="AM70" s="417">
        <v>2434</v>
      </c>
      <c r="AN70" s="417">
        <v>2462</v>
      </c>
      <c r="AO70" s="417">
        <v>2490</v>
      </c>
      <c r="AP70" s="417">
        <v>2516</v>
      </c>
      <c r="AQ70" s="417">
        <v>2541</v>
      </c>
      <c r="AR70" s="417">
        <v>2566</v>
      </c>
      <c r="AS70" s="417">
        <v>2591</v>
      </c>
      <c r="AT70" s="417">
        <v>2614</v>
      </c>
      <c r="AU70" s="417">
        <v>2636</v>
      </c>
      <c r="AV70" s="417">
        <v>2656</v>
      </c>
      <c r="AW70" s="417">
        <v>2676</v>
      </c>
      <c r="AX70" s="417">
        <v>2694</v>
      </c>
      <c r="AY70" s="417">
        <v>2710</v>
      </c>
      <c r="AZ70" s="417">
        <v>2727</v>
      </c>
      <c r="BA70" s="417">
        <v>2741</v>
      </c>
      <c r="BB70" s="417">
        <v>2754</v>
      </c>
      <c r="BC70" s="417">
        <v>2765</v>
      </c>
      <c r="BD70" s="417">
        <v>2774</v>
      </c>
      <c r="BE70" s="417">
        <v>2781</v>
      </c>
      <c r="BF70" s="417">
        <v>2787</v>
      </c>
      <c r="BG70" s="417">
        <v>2791</v>
      </c>
      <c r="BH70" s="417">
        <v>2793</v>
      </c>
      <c r="BI70" s="417">
        <v>2793</v>
      </c>
      <c r="BJ70" s="417">
        <v>2791</v>
      </c>
      <c r="BK70" s="417">
        <v>2787</v>
      </c>
      <c r="BL70" s="417">
        <v>2781</v>
      </c>
      <c r="BM70" s="417">
        <v>2773</v>
      </c>
      <c r="BN70" s="417">
        <v>2763</v>
      </c>
      <c r="BO70" s="417">
        <v>2751</v>
      </c>
      <c r="BP70" s="417">
        <v>2737</v>
      </c>
      <c r="BQ70" s="417">
        <v>2721</v>
      </c>
      <c r="BR70" s="417">
        <v>2702</v>
      </c>
      <c r="BS70" s="417">
        <v>2682</v>
      </c>
      <c r="BT70" s="417">
        <v>2660</v>
      </c>
      <c r="BU70" s="417">
        <v>2637</v>
      </c>
      <c r="BV70" s="417">
        <v>2612</v>
      </c>
      <c r="BW70" s="417">
        <v>2585</v>
      </c>
      <c r="BX70" s="417">
        <v>2557</v>
      </c>
      <c r="BY70" s="417">
        <v>2527</v>
      </c>
      <c r="BZ70" s="417">
        <v>2497</v>
      </c>
      <c r="CA70" s="417">
        <v>2465</v>
      </c>
      <c r="CB70" s="417">
        <v>2434</v>
      </c>
      <c r="CC70" s="417">
        <v>2402</v>
      </c>
      <c r="CD70" s="417">
        <v>2372</v>
      </c>
      <c r="CE70" s="417">
        <v>2343</v>
      </c>
      <c r="CF70" s="417">
        <v>2317</v>
      </c>
      <c r="CG70" s="417">
        <v>2304</v>
      </c>
      <c r="CH70" s="417">
        <v>0</v>
      </c>
      <c r="CI70" s="417">
        <v>0</v>
      </c>
      <c r="CJ70" s="417">
        <v>0</v>
      </c>
      <c r="CK70" s="417">
        <v>0</v>
      </c>
      <c r="CL70" s="417">
        <v>0</v>
      </c>
      <c r="CM70" s="417">
        <v>0</v>
      </c>
      <c r="CN70" s="417">
        <v>0</v>
      </c>
      <c r="CO70" s="417">
        <v>0</v>
      </c>
      <c r="CP70" s="417">
        <v>0</v>
      </c>
      <c r="CQ70" s="417">
        <v>0</v>
      </c>
      <c r="CR70" s="417">
        <v>0</v>
      </c>
      <c r="CS70" s="417">
        <v>0</v>
      </c>
      <c r="CT70" s="417"/>
      <c r="CU70" s="417"/>
      <c r="CV70" s="417"/>
      <c r="CW70" s="417"/>
      <c r="CX70" s="417"/>
      <c r="CY70" s="417"/>
      <c r="CZ70" s="417"/>
      <c r="DA70" s="417"/>
      <c r="DB70" s="417"/>
      <c r="DC70" s="417"/>
      <c r="DD70" s="417"/>
      <c r="DE70" s="417"/>
      <c r="DF70" s="417"/>
      <c r="DG70" s="417"/>
      <c r="DH70" s="417"/>
      <c r="DI70" s="417"/>
      <c r="DJ70" s="417"/>
      <c r="DK70" s="417"/>
    </row>
    <row r="71" spans="1:115" ht="16.149999999999999" hidden="1">
      <c r="A71" s="421" t="s">
        <v>7</v>
      </c>
      <c r="B71" s="421">
        <v>2</v>
      </c>
      <c r="C71" s="416" t="s">
        <v>34</v>
      </c>
      <c r="D71" s="417">
        <v>1410</v>
      </c>
      <c r="E71" s="417">
        <v>1434</v>
      </c>
      <c r="F71" s="417">
        <v>1459</v>
      </c>
      <c r="G71" s="417">
        <v>1597</v>
      </c>
      <c r="H71" s="417">
        <v>1625</v>
      </c>
      <c r="I71" s="417">
        <v>1649</v>
      </c>
      <c r="J71" s="417">
        <v>1675</v>
      </c>
      <c r="K71" s="417">
        <v>1718</v>
      </c>
      <c r="L71" s="417">
        <v>1745</v>
      </c>
      <c r="M71" s="417">
        <v>1771</v>
      </c>
      <c r="N71" s="417">
        <v>1798</v>
      </c>
      <c r="O71" s="417">
        <v>1824</v>
      </c>
      <c r="P71" s="417">
        <v>1851</v>
      </c>
      <c r="Q71" s="417">
        <v>1879</v>
      </c>
      <c r="R71" s="417">
        <v>1906</v>
      </c>
      <c r="S71" s="417">
        <v>1934</v>
      </c>
      <c r="T71" s="417">
        <v>1962</v>
      </c>
      <c r="U71" s="417">
        <v>1989</v>
      </c>
      <c r="V71" s="417">
        <v>2017</v>
      </c>
      <c r="W71" s="417">
        <v>2046</v>
      </c>
      <c r="X71" s="417">
        <v>2074</v>
      </c>
      <c r="Y71" s="417">
        <v>2102</v>
      </c>
      <c r="Z71" s="417">
        <v>2131</v>
      </c>
      <c r="AA71" s="417">
        <v>2160</v>
      </c>
      <c r="AB71" s="417">
        <v>2190</v>
      </c>
      <c r="AC71" s="417">
        <v>2219</v>
      </c>
      <c r="AD71" s="417">
        <v>2249</v>
      </c>
      <c r="AE71" s="417">
        <v>2278</v>
      </c>
      <c r="AF71" s="417">
        <v>2308</v>
      </c>
      <c r="AG71" s="417">
        <v>2337</v>
      </c>
      <c r="AH71" s="417">
        <v>2367</v>
      </c>
      <c r="AI71" s="417">
        <v>2397</v>
      </c>
      <c r="AJ71" s="417">
        <v>2426</v>
      </c>
      <c r="AK71" s="417">
        <v>2455</v>
      </c>
      <c r="AL71" s="417">
        <v>2484</v>
      </c>
      <c r="AM71" s="417">
        <v>2512</v>
      </c>
      <c r="AN71" s="417">
        <v>2541</v>
      </c>
      <c r="AO71" s="417">
        <v>2567</v>
      </c>
      <c r="AP71" s="417">
        <v>2593</v>
      </c>
      <c r="AQ71" s="417">
        <v>2619</v>
      </c>
      <c r="AR71" s="417">
        <v>2644</v>
      </c>
      <c r="AS71" s="417">
        <v>2668</v>
      </c>
      <c r="AT71" s="417">
        <v>2690</v>
      </c>
      <c r="AU71" s="417">
        <v>2711</v>
      </c>
      <c r="AV71" s="417">
        <v>2730</v>
      </c>
      <c r="AW71" s="417">
        <v>2749</v>
      </c>
      <c r="AX71" s="417">
        <v>2766</v>
      </c>
      <c r="AY71" s="417">
        <v>2782</v>
      </c>
      <c r="AZ71" s="417">
        <v>2797</v>
      </c>
      <c r="BA71" s="417">
        <v>2810</v>
      </c>
      <c r="BB71" s="417">
        <v>2821</v>
      </c>
      <c r="BC71" s="417">
        <v>2831</v>
      </c>
      <c r="BD71" s="417">
        <v>2838</v>
      </c>
      <c r="BE71" s="417">
        <v>2844</v>
      </c>
      <c r="BF71" s="417">
        <v>2848</v>
      </c>
      <c r="BG71" s="417">
        <v>2850</v>
      </c>
      <c r="BH71" s="417">
        <v>2850</v>
      </c>
      <c r="BI71" s="417">
        <v>2848</v>
      </c>
      <c r="BJ71" s="417">
        <v>2844</v>
      </c>
      <c r="BK71" s="417">
        <v>2838</v>
      </c>
      <c r="BL71" s="417">
        <v>2830</v>
      </c>
      <c r="BM71" s="417">
        <v>2820</v>
      </c>
      <c r="BN71" s="417">
        <v>2807</v>
      </c>
      <c r="BO71" s="417">
        <v>2793</v>
      </c>
      <c r="BP71" s="417">
        <v>2776</v>
      </c>
      <c r="BQ71" s="417">
        <v>2758</v>
      </c>
      <c r="BR71" s="417">
        <v>2737</v>
      </c>
      <c r="BS71" s="417">
        <v>2715</v>
      </c>
      <c r="BT71" s="417">
        <v>2691</v>
      </c>
      <c r="BU71" s="417">
        <v>2665</v>
      </c>
      <c r="BV71" s="417">
        <v>2638</v>
      </c>
      <c r="BW71" s="417">
        <v>2609</v>
      </c>
      <c r="BX71" s="417">
        <v>2579</v>
      </c>
      <c r="BY71" s="417">
        <v>2548</v>
      </c>
      <c r="BZ71" s="417">
        <v>2516</v>
      </c>
      <c r="CA71" s="417">
        <v>2484</v>
      </c>
      <c r="CB71" s="417">
        <v>2452</v>
      </c>
      <c r="CC71" s="417">
        <v>2421</v>
      </c>
      <c r="CD71" s="417">
        <v>2391</v>
      </c>
      <c r="CE71" s="417">
        <v>2365</v>
      </c>
      <c r="CF71" s="417">
        <v>2352</v>
      </c>
      <c r="CG71" s="417">
        <v>0</v>
      </c>
      <c r="CH71" s="417">
        <v>0</v>
      </c>
      <c r="CI71" s="417">
        <v>0</v>
      </c>
      <c r="CJ71" s="417">
        <v>0</v>
      </c>
      <c r="CK71" s="417">
        <v>0</v>
      </c>
      <c r="CL71" s="417">
        <v>0</v>
      </c>
      <c r="CM71" s="417">
        <v>0</v>
      </c>
      <c r="CN71" s="417">
        <v>0</v>
      </c>
      <c r="CO71" s="417">
        <v>0</v>
      </c>
      <c r="CP71" s="417">
        <v>0</v>
      </c>
      <c r="CQ71" s="417">
        <v>0</v>
      </c>
      <c r="CR71" s="417">
        <v>0</v>
      </c>
      <c r="CS71" s="417">
        <v>0</v>
      </c>
      <c r="CT71" s="417"/>
      <c r="CU71" s="417"/>
      <c r="CV71" s="417"/>
      <c r="CW71" s="417"/>
      <c r="CX71" s="417"/>
      <c r="CY71" s="417"/>
      <c r="CZ71" s="417"/>
      <c r="DA71" s="417"/>
      <c r="DB71" s="417"/>
      <c r="DC71" s="417"/>
      <c r="DD71" s="417"/>
      <c r="DE71" s="417"/>
      <c r="DF71" s="417"/>
      <c r="DG71" s="417"/>
      <c r="DH71" s="417"/>
      <c r="DI71" s="417"/>
      <c r="DJ71" s="417"/>
      <c r="DK71" s="417"/>
    </row>
    <row r="72" spans="1:115" ht="16.149999999999999" hidden="1">
      <c r="A72" s="421" t="s">
        <v>7</v>
      </c>
      <c r="B72" s="421">
        <v>2</v>
      </c>
      <c r="C72" s="416" t="s">
        <v>35</v>
      </c>
      <c r="D72" s="417">
        <v>1461</v>
      </c>
      <c r="E72" s="417">
        <v>1486</v>
      </c>
      <c r="F72" s="417">
        <v>1512</v>
      </c>
      <c r="G72" s="417">
        <v>1654</v>
      </c>
      <c r="H72" s="417">
        <v>1683</v>
      </c>
      <c r="I72" s="417">
        <v>1709</v>
      </c>
      <c r="J72" s="417">
        <v>1735</v>
      </c>
      <c r="K72" s="417">
        <v>1780</v>
      </c>
      <c r="L72" s="417">
        <v>1807</v>
      </c>
      <c r="M72" s="417">
        <v>1834</v>
      </c>
      <c r="N72" s="417">
        <v>1862</v>
      </c>
      <c r="O72" s="417">
        <v>1889</v>
      </c>
      <c r="P72" s="417">
        <v>1917</v>
      </c>
      <c r="Q72" s="417">
        <v>1945</v>
      </c>
      <c r="R72" s="417">
        <v>1973</v>
      </c>
      <c r="S72" s="417">
        <v>2002</v>
      </c>
      <c r="T72" s="417">
        <v>2030</v>
      </c>
      <c r="U72" s="417">
        <v>2059</v>
      </c>
      <c r="V72" s="417">
        <v>2087</v>
      </c>
      <c r="W72" s="417">
        <v>2116</v>
      </c>
      <c r="X72" s="417">
        <v>2145</v>
      </c>
      <c r="Y72" s="417">
        <v>2175</v>
      </c>
      <c r="Z72" s="417">
        <v>2204</v>
      </c>
      <c r="AA72" s="417">
        <v>2234</v>
      </c>
      <c r="AB72" s="417">
        <v>2265</v>
      </c>
      <c r="AC72" s="417">
        <v>2295</v>
      </c>
      <c r="AD72" s="417">
        <v>2325</v>
      </c>
      <c r="AE72" s="417">
        <v>2355</v>
      </c>
      <c r="AF72" s="417">
        <v>2385</v>
      </c>
      <c r="AG72" s="417">
        <v>2415</v>
      </c>
      <c r="AH72" s="417">
        <v>2446</v>
      </c>
      <c r="AI72" s="417">
        <v>2475</v>
      </c>
      <c r="AJ72" s="417">
        <v>2505</v>
      </c>
      <c r="AK72" s="417">
        <v>2534</v>
      </c>
      <c r="AL72" s="417">
        <v>2563</v>
      </c>
      <c r="AM72" s="417">
        <v>2592</v>
      </c>
      <c r="AN72" s="417">
        <v>2619</v>
      </c>
      <c r="AO72" s="417">
        <v>2646</v>
      </c>
      <c r="AP72" s="417">
        <v>2672</v>
      </c>
      <c r="AQ72" s="417">
        <v>2698</v>
      </c>
      <c r="AR72" s="417">
        <v>2722</v>
      </c>
      <c r="AS72" s="417">
        <v>2744</v>
      </c>
      <c r="AT72" s="417">
        <v>2766</v>
      </c>
      <c r="AU72" s="417">
        <v>2786</v>
      </c>
      <c r="AV72" s="417">
        <v>2805</v>
      </c>
      <c r="AW72" s="417">
        <v>2822</v>
      </c>
      <c r="AX72" s="417">
        <v>2839</v>
      </c>
      <c r="AY72" s="417">
        <v>2854</v>
      </c>
      <c r="AZ72" s="417">
        <v>2867</v>
      </c>
      <c r="BA72" s="417">
        <v>2879</v>
      </c>
      <c r="BB72" s="417">
        <v>2888</v>
      </c>
      <c r="BC72" s="417">
        <v>2896</v>
      </c>
      <c r="BD72" s="417">
        <v>2902</v>
      </c>
      <c r="BE72" s="417">
        <v>2906</v>
      </c>
      <c r="BF72" s="417">
        <v>2908</v>
      </c>
      <c r="BG72" s="417">
        <v>2908</v>
      </c>
      <c r="BH72" s="417">
        <v>2906</v>
      </c>
      <c r="BI72" s="417">
        <v>2902</v>
      </c>
      <c r="BJ72" s="417">
        <v>2896</v>
      </c>
      <c r="BK72" s="417">
        <v>2888</v>
      </c>
      <c r="BL72" s="417">
        <v>2877</v>
      </c>
      <c r="BM72" s="417">
        <v>2864</v>
      </c>
      <c r="BN72" s="417">
        <v>2850</v>
      </c>
      <c r="BO72" s="417">
        <v>2833</v>
      </c>
      <c r="BP72" s="417">
        <v>2814</v>
      </c>
      <c r="BQ72" s="417">
        <v>2793</v>
      </c>
      <c r="BR72" s="417">
        <v>2770</v>
      </c>
      <c r="BS72" s="417">
        <v>2745</v>
      </c>
      <c r="BT72" s="417">
        <v>2719</v>
      </c>
      <c r="BU72" s="417">
        <v>2691</v>
      </c>
      <c r="BV72" s="417">
        <v>2662</v>
      </c>
      <c r="BW72" s="417">
        <v>2632</v>
      </c>
      <c r="BX72" s="417">
        <v>2600</v>
      </c>
      <c r="BY72" s="417">
        <v>2568</v>
      </c>
      <c r="BZ72" s="417">
        <v>2535</v>
      </c>
      <c r="CA72" s="417">
        <v>2502</v>
      </c>
      <c r="CB72" s="417">
        <v>2471</v>
      </c>
      <c r="CC72" s="417">
        <v>2440</v>
      </c>
      <c r="CD72" s="417">
        <v>2414</v>
      </c>
      <c r="CE72" s="417">
        <v>2400</v>
      </c>
      <c r="CF72" s="417">
        <v>0</v>
      </c>
      <c r="CG72" s="417">
        <v>0</v>
      </c>
      <c r="CH72" s="417">
        <v>0</v>
      </c>
      <c r="CI72" s="417">
        <v>0</v>
      </c>
      <c r="CJ72" s="417">
        <v>0</v>
      </c>
      <c r="CK72" s="417">
        <v>0</v>
      </c>
      <c r="CL72" s="417">
        <v>0</v>
      </c>
      <c r="CM72" s="417">
        <v>0</v>
      </c>
      <c r="CN72" s="417">
        <v>0</v>
      </c>
      <c r="CO72" s="417">
        <v>0</v>
      </c>
      <c r="CP72" s="417">
        <v>0</v>
      </c>
      <c r="CQ72" s="417">
        <v>0</v>
      </c>
      <c r="CR72" s="417">
        <v>0</v>
      </c>
      <c r="CS72" s="417">
        <v>0</v>
      </c>
      <c r="CT72" s="417"/>
      <c r="CU72" s="417"/>
      <c r="CV72" s="417"/>
      <c r="CW72" s="417"/>
      <c r="CX72" s="417"/>
      <c r="CY72" s="417"/>
      <c r="CZ72" s="417"/>
      <c r="DA72" s="417"/>
      <c r="DB72" s="417"/>
      <c r="DC72" s="417"/>
      <c r="DD72" s="417"/>
      <c r="DE72" s="417"/>
      <c r="DF72" s="417"/>
      <c r="DG72" s="417"/>
      <c r="DH72" s="417"/>
      <c r="DI72" s="417"/>
      <c r="DJ72" s="417"/>
      <c r="DK72" s="417"/>
    </row>
    <row r="73" spans="1:115" ht="16.149999999999999" hidden="1">
      <c r="A73" s="421" t="s">
        <v>7</v>
      </c>
      <c r="B73" s="421">
        <v>2</v>
      </c>
      <c r="C73" s="416" t="s">
        <v>36</v>
      </c>
      <c r="D73" s="417">
        <v>1513</v>
      </c>
      <c r="E73" s="417">
        <v>1539</v>
      </c>
      <c r="F73" s="417">
        <v>1566</v>
      </c>
      <c r="G73" s="417">
        <v>1714</v>
      </c>
      <c r="H73" s="417">
        <v>1743</v>
      </c>
      <c r="I73" s="417">
        <v>1770</v>
      </c>
      <c r="J73" s="417">
        <v>1798</v>
      </c>
      <c r="K73" s="417">
        <v>1844</v>
      </c>
      <c r="L73" s="417">
        <v>1872</v>
      </c>
      <c r="M73" s="417">
        <v>1900</v>
      </c>
      <c r="N73" s="417">
        <v>1928</v>
      </c>
      <c r="O73" s="417">
        <v>1956</v>
      </c>
      <c r="P73" s="417">
        <v>1985</v>
      </c>
      <c r="Q73" s="417">
        <v>2014</v>
      </c>
      <c r="R73" s="417">
        <v>2043</v>
      </c>
      <c r="S73" s="417">
        <v>2072</v>
      </c>
      <c r="T73" s="417">
        <v>2101</v>
      </c>
      <c r="U73" s="417">
        <v>2130</v>
      </c>
      <c r="V73" s="417">
        <v>2159</v>
      </c>
      <c r="W73" s="417">
        <v>2189</v>
      </c>
      <c r="X73" s="417">
        <v>2219</v>
      </c>
      <c r="Y73" s="417">
        <v>2249</v>
      </c>
      <c r="Z73" s="417">
        <v>2280</v>
      </c>
      <c r="AA73" s="417">
        <v>2311</v>
      </c>
      <c r="AB73" s="417">
        <v>2342</v>
      </c>
      <c r="AC73" s="417">
        <v>2372</v>
      </c>
      <c r="AD73" s="417">
        <v>2403</v>
      </c>
      <c r="AE73" s="417">
        <v>2434</v>
      </c>
      <c r="AF73" s="417">
        <v>2465</v>
      </c>
      <c r="AG73" s="417">
        <v>2496</v>
      </c>
      <c r="AH73" s="417">
        <v>2526</v>
      </c>
      <c r="AI73" s="417">
        <v>2556</v>
      </c>
      <c r="AJ73" s="417">
        <v>2586</v>
      </c>
      <c r="AK73" s="417">
        <v>2616</v>
      </c>
      <c r="AL73" s="417">
        <v>2645</v>
      </c>
      <c r="AM73" s="417">
        <v>2673</v>
      </c>
      <c r="AN73" s="417">
        <v>2700</v>
      </c>
      <c r="AO73" s="417">
        <v>2727</v>
      </c>
      <c r="AP73" s="417">
        <v>2753</v>
      </c>
      <c r="AQ73" s="417">
        <v>2778</v>
      </c>
      <c r="AR73" s="417">
        <v>2800</v>
      </c>
      <c r="AS73" s="417">
        <v>2822</v>
      </c>
      <c r="AT73" s="417">
        <v>2843</v>
      </c>
      <c r="AU73" s="417">
        <v>2862</v>
      </c>
      <c r="AV73" s="417">
        <v>2880</v>
      </c>
      <c r="AW73" s="417">
        <v>2897</v>
      </c>
      <c r="AX73" s="417">
        <v>2912</v>
      </c>
      <c r="AY73" s="417">
        <v>2926</v>
      </c>
      <c r="AZ73" s="417">
        <v>2937</v>
      </c>
      <c r="BA73" s="417">
        <v>2947</v>
      </c>
      <c r="BB73" s="417">
        <v>2955</v>
      </c>
      <c r="BC73" s="417">
        <v>2961</v>
      </c>
      <c r="BD73" s="417">
        <v>2965</v>
      </c>
      <c r="BE73" s="417">
        <v>2967</v>
      </c>
      <c r="BF73" s="417">
        <v>2967</v>
      </c>
      <c r="BG73" s="417">
        <v>2965</v>
      </c>
      <c r="BH73" s="417">
        <v>2961</v>
      </c>
      <c r="BI73" s="417">
        <v>2955</v>
      </c>
      <c r="BJ73" s="417">
        <v>2946</v>
      </c>
      <c r="BK73" s="417">
        <v>2936</v>
      </c>
      <c r="BL73" s="417">
        <v>2923</v>
      </c>
      <c r="BM73" s="417">
        <v>2908</v>
      </c>
      <c r="BN73" s="417">
        <v>2890</v>
      </c>
      <c r="BO73" s="417">
        <v>2871</v>
      </c>
      <c r="BP73" s="417">
        <v>2850</v>
      </c>
      <c r="BQ73" s="417">
        <v>2826</v>
      </c>
      <c r="BR73" s="417">
        <v>2801</v>
      </c>
      <c r="BS73" s="417">
        <v>2775</v>
      </c>
      <c r="BT73" s="417">
        <v>2746</v>
      </c>
      <c r="BU73" s="417">
        <v>2716</v>
      </c>
      <c r="BV73" s="417">
        <v>2685</v>
      </c>
      <c r="BW73" s="417">
        <v>2653</v>
      </c>
      <c r="BX73" s="417">
        <v>2620</v>
      </c>
      <c r="BY73" s="417">
        <v>2587</v>
      </c>
      <c r="BZ73" s="417">
        <v>2553</v>
      </c>
      <c r="CA73" s="417">
        <v>2521</v>
      </c>
      <c r="CB73" s="417">
        <v>2490</v>
      </c>
      <c r="CC73" s="417">
        <v>2463</v>
      </c>
      <c r="CD73" s="417">
        <v>2450</v>
      </c>
      <c r="CE73" s="417">
        <v>0</v>
      </c>
      <c r="CF73" s="417">
        <v>0</v>
      </c>
      <c r="CG73" s="417">
        <v>0</v>
      </c>
      <c r="CH73" s="417">
        <v>0</v>
      </c>
      <c r="CI73" s="417">
        <v>0</v>
      </c>
      <c r="CJ73" s="417">
        <v>0</v>
      </c>
      <c r="CK73" s="417">
        <v>0</v>
      </c>
      <c r="CL73" s="417">
        <v>0</v>
      </c>
      <c r="CM73" s="417">
        <v>0</v>
      </c>
      <c r="CN73" s="417">
        <v>0</v>
      </c>
      <c r="CO73" s="417">
        <v>0</v>
      </c>
      <c r="CP73" s="417">
        <v>0</v>
      </c>
      <c r="CQ73" s="417">
        <v>0</v>
      </c>
      <c r="CR73" s="417">
        <v>0</v>
      </c>
      <c r="CS73" s="417">
        <v>0</v>
      </c>
      <c r="CT73" s="417"/>
      <c r="CU73" s="417"/>
      <c r="CV73" s="417"/>
      <c r="CW73" s="417"/>
      <c r="CX73" s="417"/>
      <c r="CY73" s="417"/>
      <c r="CZ73" s="417"/>
      <c r="DA73" s="417"/>
      <c r="DB73" s="417"/>
      <c r="DC73" s="417"/>
      <c r="DD73" s="417"/>
      <c r="DE73" s="417"/>
      <c r="DF73" s="417"/>
      <c r="DG73" s="417"/>
      <c r="DH73" s="417"/>
      <c r="DI73" s="417"/>
      <c r="DJ73" s="417"/>
      <c r="DK73" s="417"/>
    </row>
    <row r="74" spans="1:115" ht="16.149999999999999" hidden="1">
      <c r="A74" s="421" t="s">
        <v>7</v>
      </c>
      <c r="B74" s="421">
        <v>2</v>
      </c>
      <c r="C74" s="416" t="s">
        <v>37</v>
      </c>
      <c r="D74" s="417">
        <v>1568</v>
      </c>
      <c r="E74" s="417">
        <v>1595</v>
      </c>
      <c r="F74" s="417">
        <v>1622</v>
      </c>
      <c r="G74" s="417">
        <v>1776</v>
      </c>
      <c r="H74" s="417">
        <v>1806</v>
      </c>
      <c r="I74" s="417">
        <v>1834</v>
      </c>
      <c r="J74" s="417">
        <v>1862</v>
      </c>
      <c r="K74" s="417">
        <v>1910</v>
      </c>
      <c r="L74" s="417">
        <v>1938</v>
      </c>
      <c r="M74" s="417">
        <v>1967</v>
      </c>
      <c r="N74" s="417">
        <v>1996</v>
      </c>
      <c r="O74" s="417">
        <v>2025</v>
      </c>
      <c r="P74" s="417">
        <v>2055</v>
      </c>
      <c r="Q74" s="417">
        <v>2084</v>
      </c>
      <c r="R74" s="417">
        <v>2114</v>
      </c>
      <c r="S74" s="417">
        <v>2143</v>
      </c>
      <c r="T74" s="417">
        <v>2173</v>
      </c>
      <c r="U74" s="417">
        <v>2203</v>
      </c>
      <c r="V74" s="417">
        <v>2234</v>
      </c>
      <c r="W74" s="417">
        <v>2264</v>
      </c>
      <c r="X74" s="417">
        <v>2295</v>
      </c>
      <c r="Y74" s="417">
        <v>2327</v>
      </c>
      <c r="Z74" s="417">
        <v>2358</v>
      </c>
      <c r="AA74" s="417">
        <v>2390</v>
      </c>
      <c r="AB74" s="417">
        <v>2421</v>
      </c>
      <c r="AC74" s="417">
        <v>2452</v>
      </c>
      <c r="AD74" s="417">
        <v>2483</v>
      </c>
      <c r="AE74" s="417">
        <v>2515</v>
      </c>
      <c r="AF74" s="417">
        <v>2547</v>
      </c>
      <c r="AG74" s="417">
        <v>2577</v>
      </c>
      <c r="AH74" s="417">
        <v>2608</v>
      </c>
      <c r="AI74" s="417">
        <v>2639</v>
      </c>
      <c r="AJ74" s="417">
        <v>2669</v>
      </c>
      <c r="AK74" s="417">
        <v>2699</v>
      </c>
      <c r="AL74" s="417">
        <v>2728</v>
      </c>
      <c r="AM74" s="417">
        <v>2755</v>
      </c>
      <c r="AN74" s="417">
        <v>2782</v>
      </c>
      <c r="AO74" s="417">
        <v>2809</v>
      </c>
      <c r="AP74" s="417">
        <v>2834</v>
      </c>
      <c r="AQ74" s="417">
        <v>2858</v>
      </c>
      <c r="AR74" s="417">
        <v>2880</v>
      </c>
      <c r="AS74" s="417">
        <v>2901</v>
      </c>
      <c r="AT74" s="417">
        <v>2920</v>
      </c>
      <c r="AU74" s="417">
        <v>2938</v>
      </c>
      <c r="AV74" s="417">
        <v>2956</v>
      </c>
      <c r="AW74" s="417">
        <v>2972</v>
      </c>
      <c r="AX74" s="417">
        <v>2985</v>
      </c>
      <c r="AY74" s="417">
        <v>2997</v>
      </c>
      <c r="AZ74" s="417">
        <v>3007</v>
      </c>
      <c r="BA74" s="417">
        <v>3015</v>
      </c>
      <c r="BB74" s="417">
        <v>3021</v>
      </c>
      <c r="BC74" s="417">
        <v>3026</v>
      </c>
      <c r="BD74" s="417">
        <v>3028</v>
      </c>
      <c r="BE74" s="417">
        <v>3028</v>
      </c>
      <c r="BF74" s="417">
        <v>3026</v>
      </c>
      <c r="BG74" s="417">
        <v>3022</v>
      </c>
      <c r="BH74" s="417">
        <v>3015</v>
      </c>
      <c r="BI74" s="417">
        <v>3007</v>
      </c>
      <c r="BJ74" s="417">
        <v>2996</v>
      </c>
      <c r="BK74" s="417">
        <v>2982</v>
      </c>
      <c r="BL74" s="417">
        <v>2967</v>
      </c>
      <c r="BM74" s="417">
        <v>2949</v>
      </c>
      <c r="BN74" s="417">
        <v>2930</v>
      </c>
      <c r="BO74" s="417">
        <v>2908</v>
      </c>
      <c r="BP74" s="417">
        <v>2884</v>
      </c>
      <c r="BQ74" s="417">
        <v>2858</v>
      </c>
      <c r="BR74" s="417">
        <v>2831</v>
      </c>
      <c r="BS74" s="417">
        <v>2802</v>
      </c>
      <c r="BT74" s="417">
        <v>2772</v>
      </c>
      <c r="BU74" s="417">
        <v>2740</v>
      </c>
      <c r="BV74" s="417">
        <v>2707</v>
      </c>
      <c r="BW74" s="417">
        <v>2674</v>
      </c>
      <c r="BX74" s="417">
        <v>2640</v>
      </c>
      <c r="BY74" s="417">
        <v>2606</v>
      </c>
      <c r="BZ74" s="417">
        <v>2573</v>
      </c>
      <c r="CA74" s="417">
        <v>2541</v>
      </c>
      <c r="CB74" s="417">
        <v>2514</v>
      </c>
      <c r="CC74" s="417">
        <v>2500</v>
      </c>
      <c r="CD74" s="417">
        <v>0</v>
      </c>
      <c r="CE74" s="417">
        <v>0</v>
      </c>
      <c r="CF74" s="417">
        <v>0</v>
      </c>
      <c r="CG74" s="417">
        <v>0</v>
      </c>
      <c r="CH74" s="417">
        <v>0</v>
      </c>
      <c r="CI74" s="417">
        <v>0</v>
      </c>
      <c r="CJ74" s="417">
        <v>0</v>
      </c>
      <c r="CK74" s="417">
        <v>0</v>
      </c>
      <c r="CL74" s="417">
        <v>0</v>
      </c>
      <c r="CM74" s="417">
        <v>0</v>
      </c>
      <c r="CN74" s="417">
        <v>0</v>
      </c>
      <c r="CO74" s="417">
        <v>0</v>
      </c>
      <c r="CP74" s="417">
        <v>0</v>
      </c>
      <c r="CQ74" s="417">
        <v>0</v>
      </c>
      <c r="CR74" s="417">
        <v>0</v>
      </c>
      <c r="CS74" s="417">
        <v>0</v>
      </c>
      <c r="CT74" s="417"/>
      <c r="CU74" s="417"/>
      <c r="CV74" s="417"/>
      <c r="CW74" s="417"/>
      <c r="CX74" s="417"/>
      <c r="CY74" s="417"/>
      <c r="CZ74" s="417"/>
      <c r="DA74" s="417"/>
      <c r="DB74" s="417"/>
      <c r="DC74" s="417"/>
      <c r="DD74" s="417"/>
      <c r="DE74" s="417"/>
      <c r="DF74" s="417"/>
      <c r="DG74" s="417"/>
      <c r="DH74" s="417"/>
      <c r="DI74" s="417"/>
      <c r="DJ74" s="417"/>
      <c r="DK74" s="417"/>
    </row>
    <row r="75" spans="1:115" ht="16.149999999999999" hidden="1">
      <c r="A75" s="421" t="s">
        <v>7</v>
      </c>
      <c r="B75" s="421">
        <v>2</v>
      </c>
      <c r="C75" s="416" t="s">
        <v>38</v>
      </c>
      <c r="D75" s="417">
        <v>1624</v>
      </c>
      <c r="E75" s="417">
        <v>1652</v>
      </c>
      <c r="F75" s="417">
        <v>1681</v>
      </c>
      <c r="G75" s="417">
        <v>1839</v>
      </c>
      <c r="H75" s="417">
        <v>1871</v>
      </c>
      <c r="I75" s="417">
        <v>1900</v>
      </c>
      <c r="J75" s="417">
        <v>1929</v>
      </c>
      <c r="K75" s="417">
        <v>1978</v>
      </c>
      <c r="L75" s="417">
        <v>2007</v>
      </c>
      <c r="M75" s="417">
        <v>2037</v>
      </c>
      <c r="N75" s="417">
        <v>2067</v>
      </c>
      <c r="O75" s="417">
        <v>2097</v>
      </c>
      <c r="P75" s="417">
        <v>2127</v>
      </c>
      <c r="Q75" s="417">
        <v>2157</v>
      </c>
      <c r="R75" s="417">
        <v>2187</v>
      </c>
      <c r="S75" s="417">
        <v>2218</v>
      </c>
      <c r="T75" s="417">
        <v>2248</v>
      </c>
      <c r="U75" s="417">
        <v>2279</v>
      </c>
      <c r="V75" s="417">
        <v>2311</v>
      </c>
      <c r="W75" s="417">
        <v>2342</v>
      </c>
      <c r="X75" s="417">
        <v>2374</v>
      </c>
      <c r="Y75" s="417">
        <v>2406</v>
      </c>
      <c r="Z75" s="417">
        <v>2438</v>
      </c>
      <c r="AA75" s="417">
        <v>2470</v>
      </c>
      <c r="AB75" s="417">
        <v>2502</v>
      </c>
      <c r="AC75" s="417">
        <v>2534</v>
      </c>
      <c r="AD75" s="417">
        <v>2566</v>
      </c>
      <c r="AE75" s="417">
        <v>2599</v>
      </c>
      <c r="AF75" s="417">
        <v>2630</v>
      </c>
      <c r="AG75" s="417">
        <v>2661</v>
      </c>
      <c r="AH75" s="417">
        <v>2693</v>
      </c>
      <c r="AI75" s="417">
        <v>2724</v>
      </c>
      <c r="AJ75" s="417">
        <v>2754</v>
      </c>
      <c r="AK75" s="417">
        <v>2783</v>
      </c>
      <c r="AL75" s="417">
        <v>2812</v>
      </c>
      <c r="AM75" s="417">
        <v>2839</v>
      </c>
      <c r="AN75" s="417">
        <v>2866</v>
      </c>
      <c r="AO75" s="417">
        <v>2892</v>
      </c>
      <c r="AP75" s="417">
        <v>2916</v>
      </c>
      <c r="AQ75" s="417">
        <v>2939</v>
      </c>
      <c r="AR75" s="417">
        <v>2960</v>
      </c>
      <c r="AS75" s="417">
        <v>2980</v>
      </c>
      <c r="AT75" s="417">
        <v>2998</v>
      </c>
      <c r="AU75" s="417">
        <v>3016</v>
      </c>
      <c r="AV75" s="417">
        <v>3032</v>
      </c>
      <c r="AW75" s="417">
        <v>3046</v>
      </c>
      <c r="AX75" s="417">
        <v>3059</v>
      </c>
      <c r="AY75" s="417">
        <v>3069</v>
      </c>
      <c r="AZ75" s="417">
        <v>3077</v>
      </c>
      <c r="BA75" s="417">
        <v>3083</v>
      </c>
      <c r="BB75" s="417">
        <v>3087</v>
      </c>
      <c r="BC75" s="417">
        <v>3089</v>
      </c>
      <c r="BD75" s="417">
        <v>3089</v>
      </c>
      <c r="BE75" s="417">
        <v>3087</v>
      </c>
      <c r="BF75" s="417">
        <v>3083</v>
      </c>
      <c r="BG75" s="417">
        <v>3077</v>
      </c>
      <c r="BH75" s="417">
        <v>3068</v>
      </c>
      <c r="BI75" s="417">
        <v>3057</v>
      </c>
      <c r="BJ75" s="417">
        <v>3043</v>
      </c>
      <c r="BK75" s="417">
        <v>3027</v>
      </c>
      <c r="BL75" s="417">
        <v>3009</v>
      </c>
      <c r="BM75" s="417">
        <v>2989</v>
      </c>
      <c r="BN75" s="417">
        <v>2967</v>
      </c>
      <c r="BO75" s="417">
        <v>2943</v>
      </c>
      <c r="BP75" s="417">
        <v>2917</v>
      </c>
      <c r="BQ75" s="417">
        <v>2889</v>
      </c>
      <c r="BR75" s="417">
        <v>2859</v>
      </c>
      <c r="BS75" s="417">
        <v>2828</v>
      </c>
      <c r="BT75" s="417">
        <v>2796</v>
      </c>
      <c r="BU75" s="417">
        <v>2762</v>
      </c>
      <c r="BV75" s="417">
        <v>2728</v>
      </c>
      <c r="BW75" s="417">
        <v>2693</v>
      </c>
      <c r="BX75" s="417">
        <v>2659</v>
      </c>
      <c r="BY75" s="417">
        <v>2626</v>
      </c>
      <c r="BZ75" s="417">
        <v>2593</v>
      </c>
      <c r="CA75" s="417">
        <v>2566</v>
      </c>
      <c r="CB75" s="417">
        <v>2551</v>
      </c>
      <c r="CC75" s="417">
        <v>0</v>
      </c>
      <c r="CD75" s="417">
        <v>0</v>
      </c>
      <c r="CE75" s="417">
        <v>0</v>
      </c>
      <c r="CF75" s="417">
        <v>0</v>
      </c>
      <c r="CG75" s="417">
        <v>0</v>
      </c>
      <c r="CH75" s="417">
        <v>0</v>
      </c>
      <c r="CI75" s="417">
        <v>0</v>
      </c>
      <c r="CJ75" s="417">
        <v>0</v>
      </c>
      <c r="CK75" s="417">
        <v>0</v>
      </c>
      <c r="CL75" s="417">
        <v>0</v>
      </c>
      <c r="CM75" s="417">
        <v>0</v>
      </c>
      <c r="CN75" s="417">
        <v>0</v>
      </c>
      <c r="CO75" s="417">
        <v>0</v>
      </c>
      <c r="CP75" s="417">
        <v>0</v>
      </c>
      <c r="CQ75" s="417">
        <v>0</v>
      </c>
      <c r="CR75" s="417">
        <v>0</v>
      </c>
      <c r="CS75" s="417">
        <v>0</v>
      </c>
      <c r="CT75" s="417"/>
      <c r="CU75" s="417"/>
      <c r="CV75" s="417"/>
      <c r="CW75" s="417"/>
      <c r="CX75" s="417"/>
      <c r="CY75" s="417"/>
      <c r="CZ75" s="417"/>
      <c r="DA75" s="417"/>
      <c r="DB75" s="417"/>
      <c r="DC75" s="417"/>
      <c r="DD75" s="417"/>
      <c r="DE75" s="417"/>
      <c r="DF75" s="417"/>
      <c r="DG75" s="417"/>
      <c r="DH75" s="417"/>
      <c r="DI75" s="417"/>
      <c r="DJ75" s="417"/>
      <c r="DK75" s="417"/>
    </row>
    <row r="76" spans="1:115" ht="16.149999999999999" hidden="1">
      <c r="A76" s="421" t="s">
        <v>7</v>
      </c>
      <c r="B76" s="421">
        <v>2</v>
      </c>
      <c r="C76" s="416" t="s">
        <v>39</v>
      </c>
      <c r="D76" s="417">
        <v>1683</v>
      </c>
      <c r="E76" s="417">
        <v>1711</v>
      </c>
      <c r="F76" s="417">
        <v>1741</v>
      </c>
      <c r="G76" s="417">
        <v>1906</v>
      </c>
      <c r="H76" s="417">
        <v>1937</v>
      </c>
      <c r="I76" s="417">
        <v>1967</v>
      </c>
      <c r="J76" s="417">
        <v>1998</v>
      </c>
      <c r="K76" s="417">
        <v>2048</v>
      </c>
      <c r="L76" s="417">
        <v>2078</v>
      </c>
      <c r="M76" s="417">
        <v>2109</v>
      </c>
      <c r="N76" s="417">
        <v>2139</v>
      </c>
      <c r="O76" s="417">
        <v>2170</v>
      </c>
      <c r="P76" s="417">
        <v>2201</v>
      </c>
      <c r="Q76" s="417">
        <v>2232</v>
      </c>
      <c r="R76" s="417">
        <v>2263</v>
      </c>
      <c r="S76" s="417">
        <v>2294</v>
      </c>
      <c r="T76" s="417">
        <v>2326</v>
      </c>
      <c r="U76" s="417">
        <v>2358</v>
      </c>
      <c r="V76" s="417">
        <v>2390</v>
      </c>
      <c r="W76" s="417">
        <v>2423</v>
      </c>
      <c r="X76" s="417">
        <v>2455</v>
      </c>
      <c r="Y76" s="417">
        <v>2488</v>
      </c>
      <c r="Z76" s="417">
        <v>2521</v>
      </c>
      <c r="AA76" s="417">
        <v>2553</v>
      </c>
      <c r="AB76" s="417">
        <v>2586</v>
      </c>
      <c r="AC76" s="417">
        <v>2619</v>
      </c>
      <c r="AD76" s="417">
        <v>2652</v>
      </c>
      <c r="AE76" s="417">
        <v>2684</v>
      </c>
      <c r="AF76" s="417">
        <v>2716</v>
      </c>
      <c r="AG76" s="417">
        <v>2748</v>
      </c>
      <c r="AH76" s="417">
        <v>2779</v>
      </c>
      <c r="AI76" s="417">
        <v>2811</v>
      </c>
      <c r="AJ76" s="417">
        <v>2840</v>
      </c>
      <c r="AK76" s="417">
        <v>2869</v>
      </c>
      <c r="AL76" s="417">
        <v>2897</v>
      </c>
      <c r="AM76" s="417">
        <v>2925</v>
      </c>
      <c r="AN76" s="417">
        <v>2951</v>
      </c>
      <c r="AO76" s="417">
        <v>2976</v>
      </c>
      <c r="AP76" s="417">
        <v>2999</v>
      </c>
      <c r="AQ76" s="417">
        <v>3021</v>
      </c>
      <c r="AR76" s="417">
        <v>3041</v>
      </c>
      <c r="AS76" s="417">
        <v>3060</v>
      </c>
      <c r="AT76" s="417">
        <v>3078</v>
      </c>
      <c r="AU76" s="417">
        <v>3094</v>
      </c>
      <c r="AV76" s="417">
        <v>3109</v>
      </c>
      <c r="AW76" s="417">
        <v>3121</v>
      </c>
      <c r="AX76" s="417">
        <v>3131</v>
      </c>
      <c r="AY76" s="417">
        <v>3140</v>
      </c>
      <c r="AZ76" s="417">
        <v>3146</v>
      </c>
      <c r="BA76" s="417">
        <v>3150</v>
      </c>
      <c r="BB76" s="417">
        <v>3152</v>
      </c>
      <c r="BC76" s="417">
        <v>3153</v>
      </c>
      <c r="BD76" s="417">
        <v>3150</v>
      </c>
      <c r="BE76" s="417">
        <v>3146</v>
      </c>
      <c r="BF76" s="417">
        <v>3139</v>
      </c>
      <c r="BG76" s="417">
        <v>3130</v>
      </c>
      <c r="BH76" s="417">
        <v>3119</v>
      </c>
      <c r="BI76" s="417">
        <v>3105</v>
      </c>
      <c r="BJ76" s="417">
        <v>3089</v>
      </c>
      <c r="BK76" s="417">
        <v>3071</v>
      </c>
      <c r="BL76" s="417">
        <v>3050</v>
      </c>
      <c r="BM76" s="417">
        <v>3027</v>
      </c>
      <c r="BN76" s="417">
        <v>3003</v>
      </c>
      <c r="BO76" s="417">
        <v>2976</v>
      </c>
      <c r="BP76" s="417">
        <v>2948</v>
      </c>
      <c r="BQ76" s="417">
        <v>2918</v>
      </c>
      <c r="BR76" s="417">
        <v>2886</v>
      </c>
      <c r="BS76" s="417">
        <v>2853</v>
      </c>
      <c r="BT76" s="417">
        <v>2819</v>
      </c>
      <c r="BU76" s="417">
        <v>2784</v>
      </c>
      <c r="BV76" s="417">
        <v>2748</v>
      </c>
      <c r="BW76" s="417">
        <v>2713</v>
      </c>
      <c r="BX76" s="417">
        <v>2679</v>
      </c>
      <c r="BY76" s="417">
        <v>2647</v>
      </c>
      <c r="BZ76" s="417">
        <v>2618</v>
      </c>
      <c r="CA76" s="417">
        <v>2604</v>
      </c>
      <c r="CB76" s="417">
        <v>0</v>
      </c>
      <c r="CC76" s="417">
        <v>0</v>
      </c>
      <c r="CD76" s="417">
        <v>0</v>
      </c>
      <c r="CE76" s="417">
        <v>0</v>
      </c>
      <c r="CF76" s="417">
        <v>0</v>
      </c>
      <c r="CG76" s="417">
        <v>0</v>
      </c>
      <c r="CH76" s="417">
        <v>0</v>
      </c>
      <c r="CI76" s="417">
        <v>0</v>
      </c>
      <c r="CJ76" s="417">
        <v>0</v>
      </c>
      <c r="CK76" s="417">
        <v>0</v>
      </c>
      <c r="CL76" s="417">
        <v>0</v>
      </c>
      <c r="CM76" s="417">
        <v>0</v>
      </c>
      <c r="CN76" s="417">
        <v>0</v>
      </c>
      <c r="CO76" s="417">
        <v>0</v>
      </c>
      <c r="CP76" s="417">
        <v>0</v>
      </c>
      <c r="CQ76" s="417">
        <v>0</v>
      </c>
      <c r="CR76" s="417">
        <v>0</v>
      </c>
      <c r="CS76" s="417">
        <v>0</v>
      </c>
      <c r="CT76" s="417"/>
      <c r="CU76" s="417"/>
      <c r="CV76" s="417"/>
      <c r="CW76" s="417"/>
      <c r="CX76" s="417"/>
      <c r="CY76" s="417"/>
      <c r="CZ76" s="417"/>
      <c r="DA76" s="417"/>
      <c r="DB76" s="417"/>
      <c r="DC76" s="417"/>
      <c r="DD76" s="417"/>
      <c r="DE76" s="417"/>
      <c r="DF76" s="417"/>
      <c r="DG76" s="417"/>
      <c r="DH76" s="417"/>
      <c r="DI76" s="417"/>
      <c r="DJ76" s="417"/>
      <c r="DK76" s="417"/>
    </row>
    <row r="77" spans="1:115" ht="16.149999999999999" hidden="1">
      <c r="A77" s="421" t="s">
        <v>7</v>
      </c>
      <c r="B77" s="421">
        <v>2</v>
      </c>
      <c r="C77" s="416" t="s">
        <v>40</v>
      </c>
      <c r="D77" s="417">
        <v>1742</v>
      </c>
      <c r="E77" s="417">
        <v>1773</v>
      </c>
      <c r="F77" s="417">
        <v>1803</v>
      </c>
      <c r="G77" s="417">
        <v>1973</v>
      </c>
      <c r="H77" s="417">
        <v>2007</v>
      </c>
      <c r="I77" s="417">
        <v>2037</v>
      </c>
      <c r="J77" s="417">
        <v>2068</v>
      </c>
      <c r="K77" s="417">
        <v>2120</v>
      </c>
      <c r="L77" s="417">
        <v>2152</v>
      </c>
      <c r="M77" s="417">
        <v>2183</v>
      </c>
      <c r="N77" s="417">
        <v>2215</v>
      </c>
      <c r="O77" s="417">
        <v>2246</v>
      </c>
      <c r="P77" s="417">
        <v>2277</v>
      </c>
      <c r="Q77" s="417">
        <v>2309</v>
      </c>
      <c r="R77" s="417">
        <v>2341</v>
      </c>
      <c r="S77" s="417">
        <v>2373</v>
      </c>
      <c r="T77" s="417">
        <v>2406</v>
      </c>
      <c r="U77" s="417">
        <v>2439</v>
      </c>
      <c r="V77" s="417">
        <v>2472</v>
      </c>
      <c r="W77" s="417">
        <v>2505</v>
      </c>
      <c r="X77" s="417">
        <v>2539</v>
      </c>
      <c r="Y77" s="417">
        <v>2572</v>
      </c>
      <c r="Z77" s="417">
        <v>2605</v>
      </c>
      <c r="AA77" s="417">
        <v>2639</v>
      </c>
      <c r="AB77" s="417">
        <v>2672</v>
      </c>
      <c r="AC77" s="417">
        <v>2706</v>
      </c>
      <c r="AD77" s="417">
        <v>2738</v>
      </c>
      <c r="AE77" s="417">
        <v>2771</v>
      </c>
      <c r="AF77" s="417">
        <v>2804</v>
      </c>
      <c r="AG77" s="417">
        <v>2836</v>
      </c>
      <c r="AH77" s="417">
        <v>2868</v>
      </c>
      <c r="AI77" s="417">
        <v>2898</v>
      </c>
      <c r="AJ77" s="417">
        <v>2928</v>
      </c>
      <c r="AK77" s="417">
        <v>2956</v>
      </c>
      <c r="AL77" s="417">
        <v>2984</v>
      </c>
      <c r="AM77" s="417">
        <v>3011</v>
      </c>
      <c r="AN77" s="417">
        <v>3036</v>
      </c>
      <c r="AO77" s="417">
        <v>3060</v>
      </c>
      <c r="AP77" s="417">
        <v>3082</v>
      </c>
      <c r="AQ77" s="417">
        <v>3103</v>
      </c>
      <c r="AR77" s="417">
        <v>3122</v>
      </c>
      <c r="AS77" s="417">
        <v>3141</v>
      </c>
      <c r="AT77" s="417">
        <v>3157</v>
      </c>
      <c r="AU77" s="417">
        <v>3172</v>
      </c>
      <c r="AV77" s="417">
        <v>3185</v>
      </c>
      <c r="AW77" s="417">
        <v>3195</v>
      </c>
      <c r="AX77" s="417">
        <v>3204</v>
      </c>
      <c r="AY77" s="417">
        <v>3210</v>
      </c>
      <c r="AZ77" s="417">
        <v>3215</v>
      </c>
      <c r="BA77" s="417">
        <v>3217</v>
      </c>
      <c r="BB77" s="417">
        <v>3217</v>
      </c>
      <c r="BC77" s="417">
        <v>3215</v>
      </c>
      <c r="BD77" s="417">
        <v>3210</v>
      </c>
      <c r="BE77" s="417">
        <v>3203</v>
      </c>
      <c r="BF77" s="417">
        <v>3194</v>
      </c>
      <c r="BG77" s="417">
        <v>3182</v>
      </c>
      <c r="BH77" s="417">
        <v>3168</v>
      </c>
      <c r="BI77" s="417">
        <v>3152</v>
      </c>
      <c r="BJ77" s="417">
        <v>3133</v>
      </c>
      <c r="BK77" s="417">
        <v>3112</v>
      </c>
      <c r="BL77" s="417">
        <v>3089</v>
      </c>
      <c r="BM77" s="417">
        <v>3064</v>
      </c>
      <c r="BN77" s="417">
        <v>3037</v>
      </c>
      <c r="BO77" s="417">
        <v>3008</v>
      </c>
      <c r="BP77" s="417">
        <v>2977</v>
      </c>
      <c r="BQ77" s="417">
        <v>2945</v>
      </c>
      <c r="BR77" s="417">
        <v>2911</v>
      </c>
      <c r="BS77" s="417">
        <v>2876</v>
      </c>
      <c r="BT77" s="417">
        <v>2840</v>
      </c>
      <c r="BU77" s="417">
        <v>2804</v>
      </c>
      <c r="BV77" s="417">
        <v>2768</v>
      </c>
      <c r="BW77" s="417">
        <v>2734</v>
      </c>
      <c r="BX77" s="417">
        <v>2701</v>
      </c>
      <c r="BY77" s="417">
        <v>2672</v>
      </c>
      <c r="BZ77" s="417">
        <v>2657</v>
      </c>
      <c r="CA77" s="417">
        <v>0</v>
      </c>
      <c r="CB77" s="417">
        <v>0</v>
      </c>
      <c r="CC77" s="417">
        <v>0</v>
      </c>
      <c r="CD77" s="417">
        <v>0</v>
      </c>
      <c r="CE77" s="417">
        <v>0</v>
      </c>
      <c r="CF77" s="417">
        <v>0</v>
      </c>
      <c r="CG77" s="417">
        <v>0</v>
      </c>
      <c r="CH77" s="417">
        <v>0</v>
      </c>
      <c r="CI77" s="417">
        <v>0</v>
      </c>
      <c r="CJ77" s="417">
        <v>0</v>
      </c>
      <c r="CK77" s="417">
        <v>0</v>
      </c>
      <c r="CL77" s="417">
        <v>0</v>
      </c>
      <c r="CM77" s="417">
        <v>0</v>
      </c>
      <c r="CN77" s="417">
        <v>0</v>
      </c>
      <c r="CO77" s="417">
        <v>0</v>
      </c>
      <c r="CP77" s="417">
        <v>0</v>
      </c>
      <c r="CQ77" s="417">
        <v>0</v>
      </c>
      <c r="CR77" s="417">
        <v>0</v>
      </c>
      <c r="CS77" s="417">
        <v>0</v>
      </c>
      <c r="CT77" s="417"/>
      <c r="CU77" s="417"/>
      <c r="CV77" s="417"/>
      <c r="CW77" s="417"/>
      <c r="CX77" s="417"/>
      <c r="CY77" s="417"/>
      <c r="CZ77" s="417"/>
      <c r="DA77" s="417"/>
      <c r="DB77" s="417"/>
      <c r="DC77" s="417"/>
      <c r="DD77" s="417"/>
      <c r="DE77" s="417"/>
      <c r="DF77" s="417"/>
      <c r="DG77" s="417"/>
      <c r="DH77" s="417"/>
      <c r="DI77" s="417"/>
      <c r="DJ77" s="417"/>
      <c r="DK77" s="417"/>
    </row>
    <row r="78" spans="1:115" ht="16.149999999999999" hidden="1">
      <c r="A78" s="421" t="s">
        <v>7</v>
      </c>
      <c r="B78" s="421">
        <v>2</v>
      </c>
      <c r="C78" s="416" t="s">
        <v>41</v>
      </c>
      <c r="D78" s="417">
        <v>1805</v>
      </c>
      <c r="E78" s="417">
        <v>1836</v>
      </c>
      <c r="F78" s="417">
        <v>1868</v>
      </c>
      <c r="G78" s="417">
        <v>2043</v>
      </c>
      <c r="H78" s="417">
        <v>2079</v>
      </c>
      <c r="I78" s="417">
        <v>2110</v>
      </c>
      <c r="J78" s="417">
        <v>2141</v>
      </c>
      <c r="K78" s="417">
        <v>2195</v>
      </c>
      <c r="L78" s="417">
        <v>2228</v>
      </c>
      <c r="M78" s="417">
        <v>2260</v>
      </c>
      <c r="N78" s="417">
        <v>2292</v>
      </c>
      <c r="O78" s="417">
        <v>2324</v>
      </c>
      <c r="P78" s="417">
        <v>2356</v>
      </c>
      <c r="Q78" s="417">
        <v>2389</v>
      </c>
      <c r="R78" s="417">
        <v>2422</v>
      </c>
      <c r="S78" s="417">
        <v>2455</v>
      </c>
      <c r="T78" s="417">
        <v>2489</v>
      </c>
      <c r="U78" s="417">
        <v>2523</v>
      </c>
      <c r="V78" s="417">
        <v>2557</v>
      </c>
      <c r="W78" s="417">
        <v>2591</v>
      </c>
      <c r="X78" s="417">
        <v>2625</v>
      </c>
      <c r="Y78" s="417">
        <v>2658</v>
      </c>
      <c r="Z78" s="417">
        <v>2693</v>
      </c>
      <c r="AA78" s="417">
        <v>2727</v>
      </c>
      <c r="AB78" s="417">
        <v>2761</v>
      </c>
      <c r="AC78" s="417">
        <v>2794</v>
      </c>
      <c r="AD78" s="417">
        <v>2828</v>
      </c>
      <c r="AE78" s="417">
        <v>2861</v>
      </c>
      <c r="AF78" s="417">
        <v>2894</v>
      </c>
      <c r="AG78" s="417">
        <v>2927</v>
      </c>
      <c r="AH78" s="417">
        <v>2957</v>
      </c>
      <c r="AI78" s="417">
        <v>2987</v>
      </c>
      <c r="AJ78" s="417">
        <v>3017</v>
      </c>
      <c r="AK78" s="417">
        <v>3045</v>
      </c>
      <c r="AL78" s="417">
        <v>3073</v>
      </c>
      <c r="AM78" s="417">
        <v>3098</v>
      </c>
      <c r="AN78" s="417">
        <v>3122</v>
      </c>
      <c r="AO78" s="417">
        <v>3145</v>
      </c>
      <c r="AP78" s="417">
        <v>3166</v>
      </c>
      <c r="AQ78" s="417">
        <v>3186</v>
      </c>
      <c r="AR78" s="417">
        <v>3205</v>
      </c>
      <c r="AS78" s="417">
        <v>3222</v>
      </c>
      <c r="AT78" s="417">
        <v>3237</v>
      </c>
      <c r="AU78" s="417">
        <v>3250</v>
      </c>
      <c r="AV78" s="417">
        <v>3261</v>
      </c>
      <c r="AW78" s="417">
        <v>3269</v>
      </c>
      <c r="AX78" s="417">
        <v>3276</v>
      </c>
      <c r="AY78" s="417">
        <v>3280</v>
      </c>
      <c r="AZ78" s="417">
        <v>3282</v>
      </c>
      <c r="BA78" s="417">
        <v>3282</v>
      </c>
      <c r="BB78" s="417">
        <v>3280</v>
      </c>
      <c r="BC78" s="417">
        <v>3276</v>
      </c>
      <c r="BD78" s="417">
        <v>3269</v>
      </c>
      <c r="BE78" s="417">
        <v>3259</v>
      </c>
      <c r="BF78" s="417">
        <v>3247</v>
      </c>
      <c r="BG78" s="417">
        <v>3233</v>
      </c>
      <c r="BH78" s="417">
        <v>3216</v>
      </c>
      <c r="BI78" s="417">
        <v>3197</v>
      </c>
      <c r="BJ78" s="417">
        <v>3176</v>
      </c>
      <c r="BK78" s="417">
        <v>3152</v>
      </c>
      <c r="BL78" s="417">
        <v>3126</v>
      </c>
      <c r="BM78" s="417">
        <v>3098</v>
      </c>
      <c r="BN78" s="417">
        <v>3069</v>
      </c>
      <c r="BO78" s="417">
        <v>3038</v>
      </c>
      <c r="BP78" s="417">
        <v>3005</v>
      </c>
      <c r="BQ78" s="417">
        <v>2970</v>
      </c>
      <c r="BR78" s="417">
        <v>2935</v>
      </c>
      <c r="BS78" s="417">
        <v>2898</v>
      </c>
      <c r="BT78" s="417">
        <v>2861</v>
      </c>
      <c r="BU78" s="417">
        <v>2825</v>
      </c>
      <c r="BV78" s="417">
        <v>2790</v>
      </c>
      <c r="BW78" s="417">
        <v>2756</v>
      </c>
      <c r="BX78" s="417">
        <v>2727</v>
      </c>
      <c r="BY78" s="417">
        <v>2711</v>
      </c>
      <c r="BZ78" s="417">
        <v>0</v>
      </c>
      <c r="CA78" s="417">
        <v>0</v>
      </c>
      <c r="CB78" s="417">
        <v>0</v>
      </c>
      <c r="CC78" s="417">
        <v>0</v>
      </c>
      <c r="CD78" s="417">
        <v>0</v>
      </c>
      <c r="CE78" s="417">
        <v>0</v>
      </c>
      <c r="CF78" s="417">
        <v>0</v>
      </c>
      <c r="CG78" s="417">
        <v>0</v>
      </c>
      <c r="CH78" s="417">
        <v>0</v>
      </c>
      <c r="CI78" s="417">
        <v>0</v>
      </c>
      <c r="CJ78" s="417">
        <v>0</v>
      </c>
      <c r="CK78" s="417">
        <v>0</v>
      </c>
      <c r="CL78" s="417">
        <v>0</v>
      </c>
      <c r="CM78" s="417">
        <v>0</v>
      </c>
      <c r="CN78" s="417">
        <v>0</v>
      </c>
      <c r="CO78" s="417">
        <v>0</v>
      </c>
      <c r="CP78" s="417">
        <v>0</v>
      </c>
      <c r="CQ78" s="417">
        <v>0</v>
      </c>
      <c r="CR78" s="417">
        <v>0</v>
      </c>
      <c r="CS78" s="417">
        <v>0</v>
      </c>
      <c r="CT78" s="417"/>
      <c r="CU78" s="417"/>
      <c r="CV78" s="417"/>
      <c r="CW78" s="417"/>
      <c r="CX78" s="417"/>
      <c r="CY78" s="417"/>
      <c r="CZ78" s="417"/>
      <c r="DA78" s="417"/>
      <c r="DB78" s="417"/>
      <c r="DC78" s="417"/>
      <c r="DD78" s="417"/>
      <c r="DE78" s="417"/>
      <c r="DF78" s="417"/>
      <c r="DG78" s="417"/>
      <c r="DH78" s="417"/>
      <c r="DI78" s="417"/>
      <c r="DJ78" s="417"/>
      <c r="DK78" s="417"/>
    </row>
    <row r="79" spans="1:115" ht="16.149999999999999" hidden="1">
      <c r="A79" s="421" t="s">
        <v>7</v>
      </c>
      <c r="B79" s="421">
        <v>2</v>
      </c>
      <c r="C79" s="416" t="s">
        <v>42</v>
      </c>
      <c r="D79" s="417">
        <v>1869</v>
      </c>
      <c r="E79" s="417">
        <v>1902</v>
      </c>
      <c r="F79" s="417">
        <v>1934</v>
      </c>
      <c r="G79" s="417">
        <v>2117</v>
      </c>
      <c r="H79" s="417">
        <v>2152</v>
      </c>
      <c r="I79" s="417">
        <v>2185</v>
      </c>
      <c r="J79" s="417">
        <v>2218</v>
      </c>
      <c r="K79" s="417">
        <v>2273</v>
      </c>
      <c r="L79" s="417">
        <v>2306</v>
      </c>
      <c r="M79" s="417">
        <v>2339</v>
      </c>
      <c r="N79" s="417">
        <v>2371</v>
      </c>
      <c r="O79" s="417">
        <v>2404</v>
      </c>
      <c r="P79" s="417">
        <v>2438</v>
      </c>
      <c r="Q79" s="417">
        <v>2471</v>
      </c>
      <c r="R79" s="417">
        <v>2505</v>
      </c>
      <c r="S79" s="417">
        <v>2540</v>
      </c>
      <c r="T79" s="417">
        <v>2574</v>
      </c>
      <c r="U79" s="417">
        <v>2609</v>
      </c>
      <c r="V79" s="417">
        <v>2644</v>
      </c>
      <c r="W79" s="417">
        <v>2678</v>
      </c>
      <c r="X79" s="417">
        <v>2713</v>
      </c>
      <c r="Y79" s="417">
        <v>2748</v>
      </c>
      <c r="Z79" s="417">
        <v>2782</v>
      </c>
      <c r="AA79" s="417">
        <v>2817</v>
      </c>
      <c r="AB79" s="417">
        <v>2851</v>
      </c>
      <c r="AC79" s="417">
        <v>2886</v>
      </c>
      <c r="AD79" s="417">
        <v>2919</v>
      </c>
      <c r="AE79" s="417">
        <v>2953</v>
      </c>
      <c r="AF79" s="417">
        <v>2986</v>
      </c>
      <c r="AG79" s="417">
        <v>3018</v>
      </c>
      <c r="AH79" s="417">
        <v>3048</v>
      </c>
      <c r="AI79" s="417">
        <v>3078</v>
      </c>
      <c r="AJ79" s="417">
        <v>3107</v>
      </c>
      <c r="AK79" s="417">
        <v>3136</v>
      </c>
      <c r="AL79" s="417">
        <v>3162</v>
      </c>
      <c r="AM79" s="417">
        <v>3186</v>
      </c>
      <c r="AN79" s="417">
        <v>3209</v>
      </c>
      <c r="AO79" s="417">
        <v>3231</v>
      </c>
      <c r="AP79" s="417">
        <v>3251</v>
      </c>
      <c r="AQ79" s="417">
        <v>3270</v>
      </c>
      <c r="AR79" s="417">
        <v>3288</v>
      </c>
      <c r="AS79" s="417">
        <v>3303</v>
      </c>
      <c r="AT79" s="417">
        <v>3316</v>
      </c>
      <c r="AU79" s="417">
        <v>3327</v>
      </c>
      <c r="AV79" s="417">
        <v>3336</v>
      </c>
      <c r="AW79" s="417">
        <v>3343</v>
      </c>
      <c r="AX79" s="417">
        <v>3347</v>
      </c>
      <c r="AY79" s="417">
        <v>3349</v>
      </c>
      <c r="AZ79" s="417">
        <v>3349</v>
      </c>
      <c r="BA79" s="417">
        <v>3347</v>
      </c>
      <c r="BB79" s="417">
        <v>3343</v>
      </c>
      <c r="BC79" s="417">
        <v>3335</v>
      </c>
      <c r="BD79" s="417">
        <v>3326</v>
      </c>
      <c r="BE79" s="417">
        <v>3314</v>
      </c>
      <c r="BF79" s="417">
        <v>3299</v>
      </c>
      <c r="BG79" s="417">
        <v>3282</v>
      </c>
      <c r="BH79" s="417">
        <v>3262</v>
      </c>
      <c r="BI79" s="417">
        <v>3240</v>
      </c>
      <c r="BJ79" s="417">
        <v>3216</v>
      </c>
      <c r="BK79" s="417">
        <v>3190</v>
      </c>
      <c r="BL79" s="417">
        <v>3162</v>
      </c>
      <c r="BM79" s="417">
        <v>3131</v>
      </c>
      <c r="BN79" s="417">
        <v>3099</v>
      </c>
      <c r="BO79" s="417">
        <v>3066</v>
      </c>
      <c r="BP79" s="417">
        <v>3031</v>
      </c>
      <c r="BQ79" s="417">
        <v>2994</v>
      </c>
      <c r="BR79" s="417">
        <v>2957</v>
      </c>
      <c r="BS79" s="417">
        <v>2920</v>
      </c>
      <c r="BT79" s="417">
        <v>2882</v>
      </c>
      <c r="BU79" s="417">
        <v>2846</v>
      </c>
      <c r="BV79" s="417">
        <v>2812</v>
      </c>
      <c r="BW79" s="417">
        <v>2782</v>
      </c>
      <c r="BX79" s="417">
        <v>2767</v>
      </c>
      <c r="BY79" s="417">
        <v>0</v>
      </c>
      <c r="BZ79" s="417">
        <v>0</v>
      </c>
      <c r="CA79" s="417">
        <v>0</v>
      </c>
      <c r="CB79" s="417">
        <v>0</v>
      </c>
      <c r="CC79" s="417">
        <v>0</v>
      </c>
      <c r="CD79" s="417">
        <v>0</v>
      </c>
      <c r="CE79" s="417">
        <v>0</v>
      </c>
      <c r="CF79" s="417">
        <v>0</v>
      </c>
      <c r="CG79" s="417">
        <v>0</v>
      </c>
      <c r="CH79" s="417">
        <v>0</v>
      </c>
      <c r="CI79" s="417">
        <v>0</v>
      </c>
      <c r="CJ79" s="417">
        <v>0</v>
      </c>
      <c r="CK79" s="417">
        <v>0</v>
      </c>
      <c r="CL79" s="417">
        <v>0</v>
      </c>
      <c r="CM79" s="417">
        <v>0</v>
      </c>
      <c r="CN79" s="417">
        <v>0</v>
      </c>
      <c r="CO79" s="417">
        <v>0</v>
      </c>
      <c r="CP79" s="417">
        <v>0</v>
      </c>
      <c r="CQ79" s="417">
        <v>0</v>
      </c>
      <c r="CR79" s="417">
        <v>0</v>
      </c>
      <c r="CS79" s="417">
        <v>0</v>
      </c>
      <c r="CT79" s="417"/>
      <c r="CU79" s="417"/>
      <c r="CV79" s="417"/>
      <c r="CW79" s="417"/>
      <c r="CX79" s="417"/>
      <c r="CY79" s="417"/>
      <c r="CZ79" s="417"/>
      <c r="DA79" s="417"/>
      <c r="DB79" s="417"/>
      <c r="DC79" s="417"/>
      <c r="DD79" s="417"/>
      <c r="DE79" s="417"/>
      <c r="DF79" s="417"/>
      <c r="DG79" s="417"/>
      <c r="DH79" s="417"/>
      <c r="DI79" s="417"/>
      <c r="DJ79" s="417"/>
      <c r="DK79" s="417"/>
    </row>
    <row r="80" spans="1:115" ht="16.149999999999999" hidden="1">
      <c r="A80" s="421" t="s">
        <v>7</v>
      </c>
      <c r="B80" s="421">
        <v>2</v>
      </c>
      <c r="C80" s="416" t="s">
        <v>43</v>
      </c>
      <c r="D80" s="417">
        <v>1936</v>
      </c>
      <c r="E80" s="417">
        <v>1969</v>
      </c>
      <c r="F80" s="417">
        <v>2002</v>
      </c>
      <c r="G80" s="417">
        <v>2191</v>
      </c>
      <c r="H80" s="417">
        <v>2228</v>
      </c>
      <c r="I80" s="417">
        <v>2262</v>
      </c>
      <c r="J80" s="417">
        <v>2296</v>
      </c>
      <c r="K80" s="417">
        <v>2353</v>
      </c>
      <c r="L80" s="417">
        <v>2386</v>
      </c>
      <c r="M80" s="417">
        <v>2420</v>
      </c>
      <c r="N80" s="417">
        <v>2454</v>
      </c>
      <c r="O80" s="417">
        <v>2488</v>
      </c>
      <c r="P80" s="417">
        <v>2522</v>
      </c>
      <c r="Q80" s="417">
        <v>2557</v>
      </c>
      <c r="R80" s="417">
        <v>2591</v>
      </c>
      <c r="S80" s="417">
        <v>2627</v>
      </c>
      <c r="T80" s="417">
        <v>2662</v>
      </c>
      <c r="U80" s="417">
        <v>2698</v>
      </c>
      <c r="V80" s="417">
        <v>2733</v>
      </c>
      <c r="W80" s="417">
        <v>2768</v>
      </c>
      <c r="X80" s="417">
        <v>2804</v>
      </c>
      <c r="Y80" s="417">
        <v>2839</v>
      </c>
      <c r="Z80" s="417">
        <v>2875</v>
      </c>
      <c r="AA80" s="417">
        <v>2910</v>
      </c>
      <c r="AB80" s="417">
        <v>2944</v>
      </c>
      <c r="AC80" s="417">
        <v>2979</v>
      </c>
      <c r="AD80" s="417">
        <v>3013</v>
      </c>
      <c r="AE80" s="417">
        <v>3047</v>
      </c>
      <c r="AF80" s="417">
        <v>3079</v>
      </c>
      <c r="AG80" s="417">
        <v>3111</v>
      </c>
      <c r="AH80" s="417">
        <v>3141</v>
      </c>
      <c r="AI80" s="417">
        <v>3171</v>
      </c>
      <c r="AJ80" s="417">
        <v>3200</v>
      </c>
      <c r="AK80" s="417">
        <v>3226</v>
      </c>
      <c r="AL80" s="417">
        <v>3251</v>
      </c>
      <c r="AM80" s="417">
        <v>3275</v>
      </c>
      <c r="AN80" s="417">
        <v>3297</v>
      </c>
      <c r="AO80" s="417">
        <v>3317</v>
      </c>
      <c r="AP80" s="417">
        <v>3337</v>
      </c>
      <c r="AQ80" s="417">
        <v>3355</v>
      </c>
      <c r="AR80" s="417">
        <v>3370</v>
      </c>
      <c r="AS80" s="417">
        <v>3384</v>
      </c>
      <c r="AT80" s="417">
        <v>3395</v>
      </c>
      <c r="AU80" s="417">
        <v>3404</v>
      </c>
      <c r="AV80" s="417">
        <v>3411</v>
      </c>
      <c r="AW80" s="417">
        <v>3415</v>
      </c>
      <c r="AX80" s="417">
        <v>3418</v>
      </c>
      <c r="AY80" s="417">
        <v>3418</v>
      </c>
      <c r="AZ80" s="417">
        <v>3416</v>
      </c>
      <c r="BA80" s="417">
        <v>3411</v>
      </c>
      <c r="BB80" s="417">
        <v>3404</v>
      </c>
      <c r="BC80" s="417">
        <v>3394</v>
      </c>
      <c r="BD80" s="417">
        <v>3381</v>
      </c>
      <c r="BE80" s="417">
        <v>3366</v>
      </c>
      <c r="BF80" s="417">
        <v>3349</v>
      </c>
      <c r="BG80" s="417">
        <v>3329</v>
      </c>
      <c r="BH80" s="417">
        <v>3306</v>
      </c>
      <c r="BI80" s="417">
        <v>3282</v>
      </c>
      <c r="BJ80" s="417">
        <v>3255</v>
      </c>
      <c r="BK80" s="417">
        <v>3226</v>
      </c>
      <c r="BL80" s="417">
        <v>3195</v>
      </c>
      <c r="BM80" s="417">
        <v>3163</v>
      </c>
      <c r="BN80" s="417">
        <v>3128</v>
      </c>
      <c r="BO80" s="417">
        <v>3093</v>
      </c>
      <c r="BP80" s="417">
        <v>3056</v>
      </c>
      <c r="BQ80" s="417">
        <v>3018</v>
      </c>
      <c r="BR80" s="417">
        <v>2979</v>
      </c>
      <c r="BS80" s="417">
        <v>2941</v>
      </c>
      <c r="BT80" s="417">
        <v>2904</v>
      </c>
      <c r="BU80" s="417">
        <v>2869</v>
      </c>
      <c r="BV80" s="417">
        <v>2839</v>
      </c>
      <c r="BW80" s="417">
        <v>2823</v>
      </c>
      <c r="BX80" s="417">
        <v>0</v>
      </c>
      <c r="BY80" s="417">
        <v>0</v>
      </c>
      <c r="BZ80" s="417">
        <v>0</v>
      </c>
      <c r="CA80" s="417">
        <v>0</v>
      </c>
      <c r="CB80" s="417">
        <v>0</v>
      </c>
      <c r="CC80" s="417">
        <v>0</v>
      </c>
      <c r="CD80" s="417">
        <v>0</v>
      </c>
      <c r="CE80" s="417">
        <v>0</v>
      </c>
      <c r="CF80" s="417">
        <v>0</v>
      </c>
      <c r="CG80" s="417">
        <v>0</v>
      </c>
      <c r="CH80" s="417">
        <v>0</v>
      </c>
      <c r="CI80" s="417">
        <v>0</v>
      </c>
      <c r="CJ80" s="417">
        <v>0</v>
      </c>
      <c r="CK80" s="417">
        <v>0</v>
      </c>
      <c r="CL80" s="417">
        <v>0</v>
      </c>
      <c r="CM80" s="417">
        <v>0</v>
      </c>
      <c r="CN80" s="417">
        <v>0</v>
      </c>
      <c r="CO80" s="417">
        <v>0</v>
      </c>
      <c r="CP80" s="417">
        <v>0</v>
      </c>
      <c r="CQ80" s="417">
        <v>0</v>
      </c>
      <c r="CR80" s="417">
        <v>0</v>
      </c>
      <c r="CS80" s="417">
        <v>0</v>
      </c>
      <c r="CT80" s="417"/>
      <c r="CU80" s="417"/>
      <c r="CV80" s="417"/>
      <c r="CW80" s="417"/>
      <c r="CX80" s="417"/>
      <c r="CY80" s="417"/>
      <c r="CZ80" s="417"/>
      <c r="DA80" s="417"/>
      <c r="DB80" s="417"/>
      <c r="DC80" s="417"/>
      <c r="DD80" s="417"/>
      <c r="DE80" s="417"/>
      <c r="DF80" s="417"/>
      <c r="DG80" s="417"/>
      <c r="DH80" s="417"/>
      <c r="DI80" s="417"/>
      <c r="DJ80" s="417"/>
      <c r="DK80" s="417"/>
    </row>
    <row r="81" spans="1:115" ht="16.149999999999999" hidden="1">
      <c r="A81" s="421" t="s">
        <v>7</v>
      </c>
      <c r="B81" s="421">
        <v>2</v>
      </c>
      <c r="C81" s="416" t="s">
        <v>44</v>
      </c>
      <c r="D81" s="417">
        <v>2004</v>
      </c>
      <c r="E81" s="417">
        <v>2038</v>
      </c>
      <c r="F81" s="417">
        <v>2073</v>
      </c>
      <c r="G81" s="417">
        <v>2268</v>
      </c>
      <c r="H81" s="417">
        <v>2307</v>
      </c>
      <c r="I81" s="417">
        <v>2341</v>
      </c>
      <c r="J81" s="417">
        <v>2376</v>
      </c>
      <c r="K81" s="417">
        <v>2434</v>
      </c>
      <c r="L81" s="417">
        <v>2469</v>
      </c>
      <c r="M81" s="417">
        <v>2504</v>
      </c>
      <c r="N81" s="417">
        <v>2538</v>
      </c>
      <c r="O81" s="417">
        <v>2573</v>
      </c>
      <c r="P81" s="417">
        <v>2609</v>
      </c>
      <c r="Q81" s="417">
        <v>2644</v>
      </c>
      <c r="R81" s="417">
        <v>2680</v>
      </c>
      <c r="S81" s="417">
        <v>2716</v>
      </c>
      <c r="T81" s="417">
        <v>2753</v>
      </c>
      <c r="U81" s="417">
        <v>2789</v>
      </c>
      <c r="V81" s="417">
        <v>2825</v>
      </c>
      <c r="W81" s="417">
        <v>2861</v>
      </c>
      <c r="X81" s="417">
        <v>2897</v>
      </c>
      <c r="Y81" s="417">
        <v>2934</v>
      </c>
      <c r="Z81" s="417">
        <v>2969</v>
      </c>
      <c r="AA81" s="417">
        <v>3005</v>
      </c>
      <c r="AB81" s="417">
        <v>3040</v>
      </c>
      <c r="AC81" s="417">
        <v>3075</v>
      </c>
      <c r="AD81" s="417">
        <v>3110</v>
      </c>
      <c r="AE81" s="417">
        <v>3142</v>
      </c>
      <c r="AF81" s="417">
        <v>3174</v>
      </c>
      <c r="AG81" s="417">
        <v>3205</v>
      </c>
      <c r="AH81" s="417">
        <v>3236</v>
      </c>
      <c r="AI81" s="417">
        <v>3265</v>
      </c>
      <c r="AJ81" s="417">
        <v>3292</v>
      </c>
      <c r="AK81" s="417">
        <v>3318</v>
      </c>
      <c r="AL81" s="417">
        <v>3342</v>
      </c>
      <c r="AM81" s="417">
        <v>3364</v>
      </c>
      <c r="AN81" s="417">
        <v>3385</v>
      </c>
      <c r="AO81" s="417">
        <v>3405</v>
      </c>
      <c r="AP81" s="417">
        <v>3423</v>
      </c>
      <c r="AQ81" s="417">
        <v>3439</v>
      </c>
      <c r="AR81" s="417">
        <v>3453</v>
      </c>
      <c r="AS81" s="417">
        <v>3464</v>
      </c>
      <c r="AT81" s="417">
        <v>3474</v>
      </c>
      <c r="AU81" s="417">
        <v>3481</v>
      </c>
      <c r="AV81" s="417">
        <v>3485</v>
      </c>
      <c r="AW81" s="417">
        <v>3488</v>
      </c>
      <c r="AX81" s="417">
        <v>3488</v>
      </c>
      <c r="AY81" s="417">
        <v>3485</v>
      </c>
      <c r="AZ81" s="417">
        <v>3480</v>
      </c>
      <c r="BA81" s="417">
        <v>3473</v>
      </c>
      <c r="BB81" s="417">
        <v>3463</v>
      </c>
      <c r="BC81" s="417">
        <v>3450</v>
      </c>
      <c r="BD81" s="417">
        <v>3435</v>
      </c>
      <c r="BE81" s="417">
        <v>3417</v>
      </c>
      <c r="BF81" s="417">
        <v>3397</v>
      </c>
      <c r="BG81" s="417">
        <v>3374</v>
      </c>
      <c r="BH81" s="417">
        <v>3349</v>
      </c>
      <c r="BI81" s="417">
        <v>3321</v>
      </c>
      <c r="BJ81" s="417">
        <v>3292</v>
      </c>
      <c r="BK81" s="417">
        <v>3260</v>
      </c>
      <c r="BL81" s="417">
        <v>3227</v>
      </c>
      <c r="BM81" s="417">
        <v>3192</v>
      </c>
      <c r="BN81" s="417">
        <v>3155</v>
      </c>
      <c r="BO81" s="417">
        <v>3118</v>
      </c>
      <c r="BP81" s="417">
        <v>3079</v>
      </c>
      <c r="BQ81" s="417">
        <v>3040</v>
      </c>
      <c r="BR81" s="417">
        <v>3001</v>
      </c>
      <c r="BS81" s="417">
        <v>2964</v>
      </c>
      <c r="BT81" s="417">
        <v>2927</v>
      </c>
      <c r="BU81" s="417">
        <v>2896</v>
      </c>
      <c r="BV81" s="417">
        <v>2880</v>
      </c>
      <c r="BW81" s="417">
        <v>0</v>
      </c>
      <c r="BX81" s="417">
        <v>0</v>
      </c>
      <c r="BY81" s="417">
        <v>0</v>
      </c>
      <c r="BZ81" s="417">
        <v>0</v>
      </c>
      <c r="CA81" s="417">
        <v>0</v>
      </c>
      <c r="CB81" s="417">
        <v>0</v>
      </c>
      <c r="CC81" s="417">
        <v>0</v>
      </c>
      <c r="CD81" s="417">
        <v>0</v>
      </c>
      <c r="CE81" s="417">
        <v>0</v>
      </c>
      <c r="CF81" s="417">
        <v>0</v>
      </c>
      <c r="CG81" s="417">
        <v>0</v>
      </c>
      <c r="CH81" s="417">
        <v>0</v>
      </c>
      <c r="CI81" s="417">
        <v>0</v>
      </c>
      <c r="CJ81" s="417">
        <v>0</v>
      </c>
      <c r="CK81" s="417">
        <v>0</v>
      </c>
      <c r="CL81" s="417">
        <v>0</v>
      </c>
      <c r="CM81" s="417">
        <v>0</v>
      </c>
      <c r="CN81" s="417">
        <v>0</v>
      </c>
      <c r="CO81" s="417">
        <v>0</v>
      </c>
      <c r="CP81" s="417">
        <v>0</v>
      </c>
      <c r="CQ81" s="417">
        <v>0</v>
      </c>
      <c r="CR81" s="417">
        <v>0</v>
      </c>
      <c r="CS81" s="417">
        <v>0</v>
      </c>
      <c r="CT81" s="417"/>
      <c r="CU81" s="417"/>
      <c r="CV81" s="417"/>
      <c r="CW81" s="417"/>
      <c r="CX81" s="417"/>
      <c r="CY81" s="417"/>
      <c r="CZ81" s="417"/>
      <c r="DA81" s="417"/>
      <c r="DB81" s="417"/>
      <c r="DC81" s="417"/>
      <c r="DD81" s="417"/>
      <c r="DE81" s="417"/>
      <c r="DF81" s="417"/>
      <c r="DG81" s="417"/>
      <c r="DH81" s="417"/>
      <c r="DI81" s="417"/>
      <c r="DJ81" s="417"/>
      <c r="DK81" s="417"/>
    </row>
    <row r="82" spans="1:115" ht="16.149999999999999" hidden="1">
      <c r="A82" s="421" t="s">
        <v>7</v>
      </c>
      <c r="B82" s="421">
        <v>2</v>
      </c>
      <c r="C82" s="416" t="s">
        <v>45</v>
      </c>
      <c r="D82" s="417">
        <v>2075</v>
      </c>
      <c r="E82" s="417">
        <v>2110</v>
      </c>
      <c r="F82" s="417">
        <v>2145</v>
      </c>
      <c r="G82" s="417">
        <v>2348</v>
      </c>
      <c r="H82" s="417">
        <v>2388</v>
      </c>
      <c r="I82" s="417">
        <v>2424</v>
      </c>
      <c r="J82" s="417">
        <v>2459</v>
      </c>
      <c r="K82" s="417">
        <v>2519</v>
      </c>
      <c r="L82" s="417">
        <v>2555</v>
      </c>
      <c r="M82" s="417">
        <v>2590</v>
      </c>
      <c r="N82" s="417">
        <v>2626</v>
      </c>
      <c r="O82" s="417">
        <v>2662</v>
      </c>
      <c r="P82" s="417">
        <v>2698</v>
      </c>
      <c r="Q82" s="417">
        <v>2735</v>
      </c>
      <c r="R82" s="417">
        <v>2772</v>
      </c>
      <c r="S82" s="417">
        <v>2809</v>
      </c>
      <c r="T82" s="417">
        <v>2846</v>
      </c>
      <c r="U82" s="417">
        <v>2882</v>
      </c>
      <c r="V82" s="417">
        <v>2919</v>
      </c>
      <c r="W82" s="417">
        <v>2957</v>
      </c>
      <c r="X82" s="417">
        <v>2994</v>
      </c>
      <c r="Y82" s="417">
        <v>3030</v>
      </c>
      <c r="Z82" s="417">
        <v>3066</v>
      </c>
      <c r="AA82" s="417">
        <v>3102</v>
      </c>
      <c r="AB82" s="417">
        <v>3138</v>
      </c>
      <c r="AC82" s="417">
        <v>3173</v>
      </c>
      <c r="AD82" s="417">
        <v>3206</v>
      </c>
      <c r="AE82" s="417">
        <v>3239</v>
      </c>
      <c r="AF82" s="417">
        <v>3271</v>
      </c>
      <c r="AG82" s="417">
        <v>3302</v>
      </c>
      <c r="AH82" s="417">
        <v>3332</v>
      </c>
      <c r="AI82" s="417">
        <v>3359</v>
      </c>
      <c r="AJ82" s="417">
        <v>3386</v>
      </c>
      <c r="AK82" s="417">
        <v>3410</v>
      </c>
      <c r="AL82" s="417">
        <v>3433</v>
      </c>
      <c r="AM82" s="417">
        <v>3454</v>
      </c>
      <c r="AN82" s="417">
        <v>3475</v>
      </c>
      <c r="AO82" s="417">
        <v>3493</v>
      </c>
      <c r="AP82" s="417">
        <v>3510</v>
      </c>
      <c r="AQ82" s="417">
        <v>3524</v>
      </c>
      <c r="AR82" s="417">
        <v>3535</v>
      </c>
      <c r="AS82" s="417">
        <v>3545</v>
      </c>
      <c r="AT82" s="417">
        <v>3552</v>
      </c>
      <c r="AU82" s="417">
        <v>3556</v>
      </c>
      <c r="AV82" s="417">
        <v>3559</v>
      </c>
      <c r="AW82" s="417">
        <v>3559</v>
      </c>
      <c r="AX82" s="417">
        <v>3556</v>
      </c>
      <c r="AY82" s="417">
        <v>3551</v>
      </c>
      <c r="AZ82" s="417">
        <v>3544</v>
      </c>
      <c r="BA82" s="417">
        <v>3534</v>
      </c>
      <c r="BB82" s="417">
        <v>3521</v>
      </c>
      <c r="BC82" s="417">
        <v>3505</v>
      </c>
      <c r="BD82" s="417">
        <v>3487</v>
      </c>
      <c r="BE82" s="417">
        <v>3466</v>
      </c>
      <c r="BF82" s="417">
        <v>3443</v>
      </c>
      <c r="BG82" s="417">
        <v>3417</v>
      </c>
      <c r="BH82" s="417">
        <v>3389</v>
      </c>
      <c r="BI82" s="417">
        <v>3359</v>
      </c>
      <c r="BJ82" s="417">
        <v>3327</v>
      </c>
      <c r="BK82" s="417">
        <v>3293</v>
      </c>
      <c r="BL82" s="417">
        <v>3257</v>
      </c>
      <c r="BM82" s="417">
        <v>3220</v>
      </c>
      <c r="BN82" s="417">
        <v>3181</v>
      </c>
      <c r="BO82" s="417">
        <v>3142</v>
      </c>
      <c r="BP82" s="417">
        <v>3102</v>
      </c>
      <c r="BQ82" s="417">
        <v>3062</v>
      </c>
      <c r="BR82" s="417">
        <v>3024</v>
      </c>
      <c r="BS82" s="417">
        <v>2987</v>
      </c>
      <c r="BT82" s="417">
        <v>2955</v>
      </c>
      <c r="BU82" s="417">
        <v>2939</v>
      </c>
      <c r="BV82" s="417">
        <v>0</v>
      </c>
      <c r="BW82" s="417">
        <v>0</v>
      </c>
      <c r="BX82" s="417">
        <v>0</v>
      </c>
      <c r="BY82" s="417">
        <v>0</v>
      </c>
      <c r="BZ82" s="417">
        <v>0</v>
      </c>
      <c r="CA82" s="417">
        <v>0</v>
      </c>
      <c r="CB82" s="417">
        <v>0</v>
      </c>
      <c r="CC82" s="417">
        <v>0</v>
      </c>
      <c r="CD82" s="417">
        <v>0</v>
      </c>
      <c r="CE82" s="417">
        <v>0</v>
      </c>
      <c r="CF82" s="417">
        <v>0</v>
      </c>
      <c r="CG82" s="417">
        <v>0</v>
      </c>
      <c r="CH82" s="417">
        <v>0</v>
      </c>
      <c r="CI82" s="417">
        <v>0</v>
      </c>
      <c r="CJ82" s="417">
        <v>0</v>
      </c>
      <c r="CK82" s="417">
        <v>0</v>
      </c>
      <c r="CL82" s="417">
        <v>0</v>
      </c>
      <c r="CM82" s="417">
        <v>0</v>
      </c>
      <c r="CN82" s="417">
        <v>0</v>
      </c>
      <c r="CO82" s="417">
        <v>0</v>
      </c>
      <c r="CP82" s="417">
        <v>0</v>
      </c>
      <c r="CQ82" s="417">
        <v>0</v>
      </c>
      <c r="CR82" s="417">
        <v>0</v>
      </c>
      <c r="CS82" s="417">
        <v>0</v>
      </c>
      <c r="CT82" s="417"/>
      <c r="CU82" s="417"/>
      <c r="CV82" s="417"/>
      <c r="CW82" s="417"/>
      <c r="CX82" s="417"/>
      <c r="CY82" s="417"/>
      <c r="CZ82" s="417"/>
      <c r="DA82" s="417"/>
      <c r="DB82" s="417"/>
      <c r="DC82" s="417"/>
      <c r="DD82" s="417"/>
      <c r="DE82" s="417"/>
      <c r="DF82" s="417"/>
      <c r="DG82" s="417"/>
      <c r="DH82" s="417"/>
      <c r="DI82" s="417"/>
      <c r="DJ82" s="417"/>
      <c r="DK82" s="417"/>
    </row>
    <row r="83" spans="1:115" ht="16.149999999999999" hidden="1">
      <c r="A83" s="421" t="s">
        <v>7</v>
      </c>
      <c r="B83" s="421">
        <v>2</v>
      </c>
      <c r="C83" s="416" t="s">
        <v>46</v>
      </c>
      <c r="D83" s="417">
        <v>2147</v>
      </c>
      <c r="E83" s="417">
        <v>2184</v>
      </c>
      <c r="F83" s="417">
        <v>2221</v>
      </c>
      <c r="G83" s="417">
        <v>2430</v>
      </c>
      <c r="H83" s="417">
        <v>2472</v>
      </c>
      <c r="I83" s="417">
        <v>2508</v>
      </c>
      <c r="J83" s="417">
        <v>2544</v>
      </c>
      <c r="K83" s="417">
        <v>2606</v>
      </c>
      <c r="L83" s="417">
        <v>2643</v>
      </c>
      <c r="M83" s="417">
        <v>2680</v>
      </c>
      <c r="N83" s="417">
        <v>2716</v>
      </c>
      <c r="O83" s="417">
        <v>2754</v>
      </c>
      <c r="P83" s="417">
        <v>2791</v>
      </c>
      <c r="Q83" s="417">
        <v>2829</v>
      </c>
      <c r="R83" s="417">
        <v>2867</v>
      </c>
      <c r="S83" s="417">
        <v>2904</v>
      </c>
      <c r="T83" s="417">
        <v>2941</v>
      </c>
      <c r="U83" s="417">
        <v>2979</v>
      </c>
      <c r="V83" s="417">
        <v>3017</v>
      </c>
      <c r="W83" s="417">
        <v>3055</v>
      </c>
      <c r="X83" s="417">
        <v>3092</v>
      </c>
      <c r="Y83" s="417">
        <v>3129</v>
      </c>
      <c r="Z83" s="417">
        <v>3165</v>
      </c>
      <c r="AA83" s="417">
        <v>3202</v>
      </c>
      <c r="AB83" s="417">
        <v>3238</v>
      </c>
      <c r="AC83" s="417">
        <v>3272</v>
      </c>
      <c r="AD83" s="417">
        <v>3305</v>
      </c>
      <c r="AE83" s="417">
        <v>3338</v>
      </c>
      <c r="AF83" s="417">
        <v>3369</v>
      </c>
      <c r="AG83" s="417">
        <v>3400</v>
      </c>
      <c r="AH83" s="417">
        <v>3428</v>
      </c>
      <c r="AI83" s="417">
        <v>3455</v>
      </c>
      <c r="AJ83" s="417">
        <v>3480</v>
      </c>
      <c r="AK83" s="417">
        <v>3503</v>
      </c>
      <c r="AL83" s="417">
        <v>3525</v>
      </c>
      <c r="AM83" s="417">
        <v>3546</v>
      </c>
      <c r="AN83" s="417">
        <v>3565</v>
      </c>
      <c r="AO83" s="417">
        <v>3581</v>
      </c>
      <c r="AP83" s="417">
        <v>3596</v>
      </c>
      <c r="AQ83" s="417">
        <v>3608</v>
      </c>
      <c r="AR83" s="417">
        <v>3617</v>
      </c>
      <c r="AS83" s="417">
        <v>3624</v>
      </c>
      <c r="AT83" s="417">
        <v>3629</v>
      </c>
      <c r="AU83" s="417">
        <v>3632</v>
      </c>
      <c r="AV83" s="417">
        <v>3632</v>
      </c>
      <c r="AW83" s="417">
        <v>3629</v>
      </c>
      <c r="AX83" s="417">
        <v>3624</v>
      </c>
      <c r="AY83" s="417">
        <v>3616</v>
      </c>
      <c r="AZ83" s="417">
        <v>3606</v>
      </c>
      <c r="BA83" s="417">
        <v>3593</v>
      </c>
      <c r="BB83" s="417">
        <v>3577</v>
      </c>
      <c r="BC83" s="417">
        <v>3558</v>
      </c>
      <c r="BD83" s="417">
        <v>3537</v>
      </c>
      <c r="BE83" s="417">
        <v>3513</v>
      </c>
      <c r="BF83" s="417">
        <v>3487</v>
      </c>
      <c r="BG83" s="417">
        <v>3458</v>
      </c>
      <c r="BH83" s="417">
        <v>3427</v>
      </c>
      <c r="BI83" s="417">
        <v>3395</v>
      </c>
      <c r="BJ83" s="417">
        <v>3360</v>
      </c>
      <c r="BK83" s="417">
        <v>3323</v>
      </c>
      <c r="BL83" s="417">
        <v>3285</v>
      </c>
      <c r="BM83" s="417">
        <v>3246</v>
      </c>
      <c r="BN83" s="417">
        <v>3206</v>
      </c>
      <c r="BO83" s="417">
        <v>3165</v>
      </c>
      <c r="BP83" s="417">
        <v>3124</v>
      </c>
      <c r="BQ83" s="417">
        <v>3086</v>
      </c>
      <c r="BR83" s="417">
        <v>3048</v>
      </c>
      <c r="BS83" s="417">
        <v>3016</v>
      </c>
      <c r="BT83" s="417">
        <v>2999</v>
      </c>
      <c r="BU83" s="417">
        <v>0</v>
      </c>
      <c r="BV83" s="417">
        <v>0</v>
      </c>
      <c r="BW83" s="417">
        <v>0</v>
      </c>
      <c r="BX83" s="417">
        <v>0</v>
      </c>
      <c r="BY83" s="417">
        <v>0</v>
      </c>
      <c r="BZ83" s="417">
        <v>0</v>
      </c>
      <c r="CA83" s="417">
        <v>0</v>
      </c>
      <c r="CB83" s="417">
        <v>0</v>
      </c>
      <c r="CC83" s="417">
        <v>0</v>
      </c>
      <c r="CD83" s="417">
        <v>0</v>
      </c>
      <c r="CE83" s="417">
        <v>0</v>
      </c>
      <c r="CF83" s="417">
        <v>0</v>
      </c>
      <c r="CG83" s="417">
        <v>0</v>
      </c>
      <c r="CH83" s="417">
        <v>0</v>
      </c>
      <c r="CI83" s="417">
        <v>0</v>
      </c>
      <c r="CJ83" s="417">
        <v>0</v>
      </c>
      <c r="CK83" s="417">
        <v>0</v>
      </c>
      <c r="CL83" s="417">
        <v>0</v>
      </c>
      <c r="CM83" s="417">
        <v>0</v>
      </c>
      <c r="CN83" s="417">
        <v>0</v>
      </c>
      <c r="CO83" s="417">
        <v>0</v>
      </c>
      <c r="CP83" s="417">
        <v>0</v>
      </c>
      <c r="CQ83" s="417">
        <v>0</v>
      </c>
      <c r="CR83" s="417">
        <v>0</v>
      </c>
      <c r="CS83" s="417">
        <v>0</v>
      </c>
      <c r="CT83" s="417"/>
      <c r="CU83" s="417"/>
      <c r="CV83" s="417"/>
      <c r="CW83" s="417"/>
      <c r="CX83" s="417"/>
      <c r="CY83" s="417"/>
      <c r="CZ83" s="417"/>
      <c r="DA83" s="417"/>
      <c r="DB83" s="417"/>
      <c r="DC83" s="417"/>
      <c r="DD83" s="417"/>
      <c r="DE83" s="417"/>
      <c r="DF83" s="417"/>
      <c r="DG83" s="417"/>
      <c r="DH83" s="417"/>
      <c r="DI83" s="417"/>
      <c r="DJ83" s="417"/>
      <c r="DK83" s="417"/>
    </row>
    <row r="84" spans="1:115" ht="16.149999999999999" hidden="1">
      <c r="A84" s="421" t="s">
        <v>7</v>
      </c>
      <c r="B84" s="421">
        <v>2</v>
      </c>
      <c r="C84" s="416" t="s">
        <v>47</v>
      </c>
      <c r="D84" s="417">
        <v>2223</v>
      </c>
      <c r="E84" s="417">
        <v>2260</v>
      </c>
      <c r="F84" s="417">
        <v>2299</v>
      </c>
      <c r="G84" s="417">
        <v>2516</v>
      </c>
      <c r="H84" s="417">
        <v>2558</v>
      </c>
      <c r="I84" s="417">
        <v>2595</v>
      </c>
      <c r="J84" s="417">
        <v>2632</v>
      </c>
      <c r="K84" s="417">
        <v>2696</v>
      </c>
      <c r="L84" s="417">
        <v>2734</v>
      </c>
      <c r="M84" s="417">
        <v>2772</v>
      </c>
      <c r="N84" s="417">
        <v>2810</v>
      </c>
      <c r="O84" s="417">
        <v>2848</v>
      </c>
      <c r="P84" s="417">
        <v>2886</v>
      </c>
      <c r="Q84" s="417">
        <v>2925</v>
      </c>
      <c r="R84" s="417">
        <v>2963</v>
      </c>
      <c r="S84" s="417">
        <v>3001</v>
      </c>
      <c r="T84" s="417">
        <v>3040</v>
      </c>
      <c r="U84" s="417">
        <v>3079</v>
      </c>
      <c r="V84" s="417">
        <v>3117</v>
      </c>
      <c r="W84" s="417">
        <v>3155</v>
      </c>
      <c r="X84" s="417">
        <v>3193</v>
      </c>
      <c r="Y84" s="417">
        <v>3230</v>
      </c>
      <c r="Z84" s="417">
        <v>3267</v>
      </c>
      <c r="AA84" s="417">
        <v>3304</v>
      </c>
      <c r="AB84" s="417">
        <v>3339</v>
      </c>
      <c r="AC84" s="417">
        <v>3373</v>
      </c>
      <c r="AD84" s="417">
        <v>3406</v>
      </c>
      <c r="AE84" s="417">
        <v>3438</v>
      </c>
      <c r="AF84" s="417">
        <v>3469</v>
      </c>
      <c r="AG84" s="417">
        <v>3498</v>
      </c>
      <c r="AH84" s="417">
        <v>3525</v>
      </c>
      <c r="AI84" s="417">
        <v>3551</v>
      </c>
      <c r="AJ84" s="417">
        <v>3575</v>
      </c>
      <c r="AK84" s="417">
        <v>3597</v>
      </c>
      <c r="AL84" s="417">
        <v>3618</v>
      </c>
      <c r="AM84" s="417">
        <v>3638</v>
      </c>
      <c r="AN84" s="417">
        <v>3654</v>
      </c>
      <c r="AO84" s="417">
        <v>3669</v>
      </c>
      <c r="AP84" s="417">
        <v>3681</v>
      </c>
      <c r="AQ84" s="417">
        <v>3691</v>
      </c>
      <c r="AR84" s="417">
        <v>3698</v>
      </c>
      <c r="AS84" s="417">
        <v>3703</v>
      </c>
      <c r="AT84" s="417">
        <v>3706</v>
      </c>
      <c r="AU84" s="417">
        <v>3706</v>
      </c>
      <c r="AV84" s="417">
        <v>3703</v>
      </c>
      <c r="AW84" s="417">
        <v>3698</v>
      </c>
      <c r="AX84" s="417">
        <v>3690</v>
      </c>
      <c r="AY84" s="417">
        <v>3679</v>
      </c>
      <c r="AZ84" s="417">
        <v>3666</v>
      </c>
      <c r="BA84" s="417">
        <v>3650</v>
      </c>
      <c r="BB84" s="417">
        <v>3631</v>
      </c>
      <c r="BC84" s="417">
        <v>3609</v>
      </c>
      <c r="BD84" s="417">
        <v>3585</v>
      </c>
      <c r="BE84" s="417">
        <v>3558</v>
      </c>
      <c r="BF84" s="417">
        <v>3529</v>
      </c>
      <c r="BG84" s="417">
        <v>3497</v>
      </c>
      <c r="BH84" s="417">
        <v>3464</v>
      </c>
      <c r="BI84" s="417">
        <v>3428</v>
      </c>
      <c r="BJ84" s="417">
        <v>3391</v>
      </c>
      <c r="BK84" s="417">
        <v>3352</v>
      </c>
      <c r="BL84" s="417">
        <v>3312</v>
      </c>
      <c r="BM84" s="417">
        <v>3271</v>
      </c>
      <c r="BN84" s="417">
        <v>3229</v>
      </c>
      <c r="BO84" s="417">
        <v>3188</v>
      </c>
      <c r="BP84" s="417">
        <v>3148</v>
      </c>
      <c r="BQ84" s="417">
        <v>3110</v>
      </c>
      <c r="BR84" s="417">
        <v>3077</v>
      </c>
      <c r="BS84" s="417">
        <v>3060</v>
      </c>
      <c r="BT84" s="417">
        <v>0</v>
      </c>
      <c r="BU84" s="417">
        <v>0</v>
      </c>
      <c r="BV84" s="417">
        <v>0</v>
      </c>
      <c r="BW84" s="417">
        <v>0</v>
      </c>
      <c r="BX84" s="417">
        <v>0</v>
      </c>
      <c r="BY84" s="417">
        <v>0</v>
      </c>
      <c r="BZ84" s="417">
        <v>0</v>
      </c>
      <c r="CA84" s="417">
        <v>0</v>
      </c>
      <c r="CB84" s="417">
        <v>0</v>
      </c>
      <c r="CC84" s="417">
        <v>0</v>
      </c>
      <c r="CD84" s="417">
        <v>0</v>
      </c>
      <c r="CE84" s="417">
        <v>0</v>
      </c>
      <c r="CF84" s="417">
        <v>0</v>
      </c>
      <c r="CG84" s="417">
        <v>0</v>
      </c>
      <c r="CH84" s="417">
        <v>0</v>
      </c>
      <c r="CI84" s="417">
        <v>0</v>
      </c>
      <c r="CJ84" s="417">
        <v>0</v>
      </c>
      <c r="CK84" s="417">
        <v>0</v>
      </c>
      <c r="CL84" s="417">
        <v>0</v>
      </c>
      <c r="CM84" s="417">
        <v>0</v>
      </c>
      <c r="CN84" s="417">
        <v>0</v>
      </c>
      <c r="CO84" s="417">
        <v>0</v>
      </c>
      <c r="CP84" s="417">
        <v>0</v>
      </c>
      <c r="CQ84" s="417">
        <v>0</v>
      </c>
      <c r="CR84" s="417">
        <v>0</v>
      </c>
      <c r="CS84" s="417">
        <v>0</v>
      </c>
      <c r="CT84" s="417"/>
      <c r="CU84" s="417"/>
      <c r="CV84" s="417"/>
      <c r="CW84" s="417"/>
      <c r="CX84" s="417"/>
      <c r="CY84" s="417"/>
      <c r="CZ84" s="417"/>
      <c r="DA84" s="417"/>
      <c r="DB84" s="417"/>
      <c r="DC84" s="417"/>
      <c r="DD84" s="417"/>
      <c r="DE84" s="417"/>
      <c r="DF84" s="417"/>
      <c r="DG84" s="417"/>
      <c r="DH84" s="417"/>
      <c r="DI84" s="417"/>
      <c r="DJ84" s="417"/>
      <c r="DK84" s="417"/>
    </row>
    <row r="85" spans="1:115" ht="16.149999999999999" hidden="1">
      <c r="A85" s="421" t="s">
        <v>7</v>
      </c>
      <c r="B85" s="421">
        <v>2</v>
      </c>
      <c r="C85" s="416" t="s">
        <v>48</v>
      </c>
      <c r="D85" s="417">
        <v>2300</v>
      </c>
      <c r="E85" s="417">
        <v>2339</v>
      </c>
      <c r="F85" s="417">
        <v>2379</v>
      </c>
      <c r="G85" s="417">
        <v>2603</v>
      </c>
      <c r="H85" s="417">
        <v>2647</v>
      </c>
      <c r="I85" s="417">
        <v>2685</v>
      </c>
      <c r="J85" s="417">
        <v>2723</v>
      </c>
      <c r="K85" s="417">
        <v>2789</v>
      </c>
      <c r="L85" s="417">
        <v>2828</v>
      </c>
      <c r="M85" s="417">
        <v>2867</v>
      </c>
      <c r="N85" s="417">
        <v>2906</v>
      </c>
      <c r="O85" s="417">
        <v>2945</v>
      </c>
      <c r="P85" s="417">
        <v>2985</v>
      </c>
      <c r="Q85" s="417">
        <v>3024</v>
      </c>
      <c r="R85" s="417">
        <v>3063</v>
      </c>
      <c r="S85" s="417">
        <v>3102</v>
      </c>
      <c r="T85" s="417">
        <v>3141</v>
      </c>
      <c r="U85" s="417">
        <v>3181</v>
      </c>
      <c r="V85" s="417">
        <v>3219</v>
      </c>
      <c r="W85" s="417">
        <v>3258</v>
      </c>
      <c r="X85" s="417">
        <v>3296</v>
      </c>
      <c r="Y85" s="417">
        <v>3334</v>
      </c>
      <c r="Z85" s="417">
        <v>3372</v>
      </c>
      <c r="AA85" s="417">
        <v>3407</v>
      </c>
      <c r="AB85" s="417">
        <v>3442</v>
      </c>
      <c r="AC85" s="417">
        <v>3475</v>
      </c>
      <c r="AD85" s="417">
        <v>3508</v>
      </c>
      <c r="AE85" s="417">
        <v>3540</v>
      </c>
      <c r="AF85" s="417">
        <v>3570</v>
      </c>
      <c r="AG85" s="417">
        <v>3597</v>
      </c>
      <c r="AH85" s="417">
        <v>3624</v>
      </c>
      <c r="AI85" s="417">
        <v>3648</v>
      </c>
      <c r="AJ85" s="417">
        <v>3671</v>
      </c>
      <c r="AK85" s="417">
        <v>3692</v>
      </c>
      <c r="AL85" s="417">
        <v>3712</v>
      </c>
      <c r="AM85" s="417">
        <v>3729</v>
      </c>
      <c r="AN85" s="417">
        <v>3744</v>
      </c>
      <c r="AO85" s="417">
        <v>3757</v>
      </c>
      <c r="AP85" s="417">
        <v>3766</v>
      </c>
      <c r="AQ85" s="417">
        <v>3774</v>
      </c>
      <c r="AR85" s="417">
        <v>3779</v>
      </c>
      <c r="AS85" s="417">
        <v>3782</v>
      </c>
      <c r="AT85" s="417">
        <v>3782</v>
      </c>
      <c r="AU85" s="417">
        <v>3779</v>
      </c>
      <c r="AV85" s="417">
        <v>3774</v>
      </c>
      <c r="AW85" s="417">
        <v>3766</v>
      </c>
      <c r="AX85" s="417">
        <v>3755</v>
      </c>
      <c r="AY85" s="417">
        <v>3741</v>
      </c>
      <c r="AZ85" s="417">
        <v>3724</v>
      </c>
      <c r="BA85" s="417">
        <v>3705</v>
      </c>
      <c r="BB85" s="417">
        <v>3683</v>
      </c>
      <c r="BC85" s="417">
        <v>3658</v>
      </c>
      <c r="BD85" s="417">
        <v>3630</v>
      </c>
      <c r="BE85" s="417">
        <v>3601</v>
      </c>
      <c r="BF85" s="417">
        <v>3569</v>
      </c>
      <c r="BG85" s="417">
        <v>3534</v>
      </c>
      <c r="BH85" s="417">
        <v>3498</v>
      </c>
      <c r="BI85" s="417">
        <v>3460</v>
      </c>
      <c r="BJ85" s="417">
        <v>3421</v>
      </c>
      <c r="BK85" s="417">
        <v>3380</v>
      </c>
      <c r="BL85" s="417">
        <v>3338</v>
      </c>
      <c r="BM85" s="417">
        <v>3295</v>
      </c>
      <c r="BN85" s="417">
        <v>3253</v>
      </c>
      <c r="BO85" s="417">
        <v>3213</v>
      </c>
      <c r="BP85" s="417">
        <v>3173</v>
      </c>
      <c r="BQ85" s="417">
        <v>3140</v>
      </c>
      <c r="BR85" s="417">
        <v>3122</v>
      </c>
      <c r="BS85" s="417">
        <v>0</v>
      </c>
      <c r="BT85" s="417">
        <v>0</v>
      </c>
      <c r="BU85" s="417">
        <v>0</v>
      </c>
      <c r="BV85" s="417">
        <v>0</v>
      </c>
      <c r="BW85" s="417">
        <v>0</v>
      </c>
      <c r="BX85" s="417">
        <v>0</v>
      </c>
      <c r="BY85" s="417">
        <v>0</v>
      </c>
      <c r="BZ85" s="417">
        <v>0</v>
      </c>
      <c r="CA85" s="417">
        <v>0</v>
      </c>
      <c r="CB85" s="417">
        <v>0</v>
      </c>
      <c r="CC85" s="417">
        <v>0</v>
      </c>
      <c r="CD85" s="417">
        <v>0</v>
      </c>
      <c r="CE85" s="417">
        <v>0</v>
      </c>
      <c r="CF85" s="417">
        <v>0</v>
      </c>
      <c r="CG85" s="417">
        <v>0</v>
      </c>
      <c r="CH85" s="417">
        <v>0</v>
      </c>
      <c r="CI85" s="417">
        <v>0</v>
      </c>
      <c r="CJ85" s="417">
        <v>0</v>
      </c>
      <c r="CK85" s="417">
        <v>0</v>
      </c>
      <c r="CL85" s="417">
        <v>0</v>
      </c>
      <c r="CM85" s="417">
        <v>0</v>
      </c>
      <c r="CN85" s="417">
        <v>0</v>
      </c>
      <c r="CO85" s="417">
        <v>0</v>
      </c>
      <c r="CP85" s="417">
        <v>0</v>
      </c>
      <c r="CQ85" s="417">
        <v>0</v>
      </c>
      <c r="CR85" s="417">
        <v>0</v>
      </c>
      <c r="CS85" s="417">
        <v>0</v>
      </c>
      <c r="CT85" s="417"/>
      <c r="CU85" s="417"/>
      <c r="CV85" s="417"/>
      <c r="CW85" s="417"/>
      <c r="CX85" s="417"/>
      <c r="CY85" s="417"/>
      <c r="CZ85" s="417"/>
      <c r="DA85" s="417"/>
      <c r="DB85" s="417"/>
      <c r="DC85" s="417"/>
      <c r="DD85" s="417"/>
      <c r="DE85" s="417"/>
      <c r="DF85" s="417"/>
      <c r="DG85" s="417"/>
      <c r="DH85" s="417"/>
      <c r="DI85" s="417"/>
      <c r="DJ85" s="417"/>
      <c r="DK85" s="417"/>
    </row>
    <row r="86" spans="1:115" ht="16.149999999999999" hidden="1">
      <c r="A86" s="421" t="s">
        <v>7</v>
      </c>
      <c r="B86" s="421">
        <v>2</v>
      </c>
      <c r="C86" s="416" t="s">
        <v>49</v>
      </c>
      <c r="D86" s="417">
        <v>2380</v>
      </c>
      <c r="E86" s="417">
        <v>2421</v>
      </c>
      <c r="F86" s="417">
        <v>2461</v>
      </c>
      <c r="G86" s="417">
        <v>2693</v>
      </c>
      <c r="H86" s="417">
        <v>2738</v>
      </c>
      <c r="I86" s="417">
        <v>2778</v>
      </c>
      <c r="J86" s="417">
        <v>2817</v>
      </c>
      <c r="K86" s="417">
        <v>2885</v>
      </c>
      <c r="L86" s="417">
        <v>2925</v>
      </c>
      <c r="M86" s="417">
        <v>2965</v>
      </c>
      <c r="N86" s="417">
        <v>3005</v>
      </c>
      <c r="O86" s="417">
        <v>3046</v>
      </c>
      <c r="P86" s="417">
        <v>3085</v>
      </c>
      <c r="Q86" s="417">
        <v>3125</v>
      </c>
      <c r="R86" s="417">
        <v>3165</v>
      </c>
      <c r="S86" s="417">
        <v>3206</v>
      </c>
      <c r="T86" s="417">
        <v>3246</v>
      </c>
      <c r="U86" s="417">
        <v>3285</v>
      </c>
      <c r="V86" s="417">
        <v>3324</v>
      </c>
      <c r="W86" s="417">
        <v>3363</v>
      </c>
      <c r="X86" s="417">
        <v>3402</v>
      </c>
      <c r="Y86" s="417">
        <v>3441</v>
      </c>
      <c r="Z86" s="417">
        <v>3477</v>
      </c>
      <c r="AA86" s="417">
        <v>3512</v>
      </c>
      <c r="AB86" s="417">
        <v>3547</v>
      </c>
      <c r="AC86" s="417">
        <v>3580</v>
      </c>
      <c r="AD86" s="417">
        <v>3613</v>
      </c>
      <c r="AE86" s="417">
        <v>3642</v>
      </c>
      <c r="AF86" s="417">
        <v>3671</v>
      </c>
      <c r="AG86" s="417">
        <v>3698</v>
      </c>
      <c r="AH86" s="417">
        <v>3723</v>
      </c>
      <c r="AI86" s="417">
        <v>3746</v>
      </c>
      <c r="AJ86" s="417">
        <v>3768</v>
      </c>
      <c r="AK86" s="417">
        <v>3788</v>
      </c>
      <c r="AL86" s="417">
        <v>3805</v>
      </c>
      <c r="AM86" s="417">
        <v>3821</v>
      </c>
      <c r="AN86" s="417">
        <v>3833</v>
      </c>
      <c r="AO86" s="417">
        <v>3843</v>
      </c>
      <c r="AP86" s="417">
        <v>3851</v>
      </c>
      <c r="AQ86" s="417">
        <v>3856</v>
      </c>
      <c r="AR86" s="417">
        <v>3859</v>
      </c>
      <c r="AS86" s="417">
        <v>3859</v>
      </c>
      <c r="AT86" s="417">
        <v>3856</v>
      </c>
      <c r="AU86" s="417">
        <v>3851</v>
      </c>
      <c r="AV86" s="417">
        <v>3842</v>
      </c>
      <c r="AW86" s="417">
        <v>3831</v>
      </c>
      <c r="AX86" s="417">
        <v>3817</v>
      </c>
      <c r="AY86" s="417">
        <v>3800</v>
      </c>
      <c r="AZ86" s="417">
        <v>3780</v>
      </c>
      <c r="BA86" s="417">
        <v>3758</v>
      </c>
      <c r="BB86" s="417">
        <v>3733</v>
      </c>
      <c r="BC86" s="417">
        <v>3705</v>
      </c>
      <c r="BD86" s="417">
        <v>3674</v>
      </c>
      <c r="BE86" s="417">
        <v>3641</v>
      </c>
      <c r="BF86" s="417">
        <v>3607</v>
      </c>
      <c r="BG86" s="417">
        <v>3569</v>
      </c>
      <c r="BH86" s="417">
        <v>3531</v>
      </c>
      <c r="BI86" s="417">
        <v>3490</v>
      </c>
      <c r="BJ86" s="417">
        <v>3448</v>
      </c>
      <c r="BK86" s="417">
        <v>3406</v>
      </c>
      <c r="BL86" s="417">
        <v>3362</v>
      </c>
      <c r="BM86" s="417">
        <v>3319</v>
      </c>
      <c r="BN86" s="417">
        <v>3278</v>
      </c>
      <c r="BO86" s="417">
        <v>3238</v>
      </c>
      <c r="BP86" s="417">
        <v>3204</v>
      </c>
      <c r="BQ86" s="417">
        <v>3186</v>
      </c>
      <c r="BR86" s="417">
        <v>0</v>
      </c>
      <c r="BS86" s="417">
        <v>0</v>
      </c>
      <c r="BT86" s="417">
        <v>0</v>
      </c>
      <c r="BU86" s="417">
        <v>0</v>
      </c>
      <c r="BV86" s="417">
        <v>0</v>
      </c>
      <c r="BW86" s="417">
        <v>0</v>
      </c>
      <c r="BX86" s="417">
        <v>0</v>
      </c>
      <c r="BY86" s="417">
        <v>0</v>
      </c>
      <c r="BZ86" s="417">
        <v>0</v>
      </c>
      <c r="CA86" s="417">
        <v>0</v>
      </c>
      <c r="CB86" s="417">
        <v>0</v>
      </c>
      <c r="CC86" s="417">
        <v>0</v>
      </c>
      <c r="CD86" s="417">
        <v>0</v>
      </c>
      <c r="CE86" s="417">
        <v>0</v>
      </c>
      <c r="CF86" s="417">
        <v>0</v>
      </c>
      <c r="CG86" s="417">
        <v>0</v>
      </c>
      <c r="CH86" s="417">
        <v>0</v>
      </c>
      <c r="CI86" s="417">
        <v>0</v>
      </c>
      <c r="CJ86" s="417">
        <v>0</v>
      </c>
      <c r="CK86" s="417">
        <v>0</v>
      </c>
      <c r="CL86" s="417">
        <v>0</v>
      </c>
      <c r="CM86" s="417">
        <v>0</v>
      </c>
      <c r="CN86" s="417">
        <v>0</v>
      </c>
      <c r="CO86" s="417">
        <v>0</v>
      </c>
      <c r="CP86" s="417">
        <v>0</v>
      </c>
      <c r="CQ86" s="417">
        <v>0</v>
      </c>
      <c r="CR86" s="417">
        <v>0</v>
      </c>
      <c r="CS86" s="417">
        <v>0</v>
      </c>
      <c r="CT86" s="417"/>
      <c r="CU86" s="417"/>
      <c r="CV86" s="417"/>
      <c r="CW86" s="417"/>
      <c r="CX86" s="417"/>
      <c r="CY86" s="417"/>
      <c r="CZ86" s="417"/>
      <c r="DA86" s="417"/>
      <c r="DB86" s="417"/>
      <c r="DC86" s="417"/>
      <c r="DD86" s="417"/>
      <c r="DE86" s="417"/>
      <c r="DF86" s="417"/>
      <c r="DG86" s="417"/>
      <c r="DH86" s="417"/>
      <c r="DI86" s="417"/>
      <c r="DJ86" s="417"/>
      <c r="DK86" s="417"/>
    </row>
    <row r="87" spans="1:115" ht="16.149999999999999" hidden="1">
      <c r="A87" s="421" t="s">
        <v>7</v>
      </c>
      <c r="B87" s="421">
        <v>2</v>
      </c>
      <c r="C87" s="416" t="s">
        <v>50</v>
      </c>
      <c r="D87" s="417">
        <v>2463</v>
      </c>
      <c r="E87" s="417">
        <v>2504</v>
      </c>
      <c r="F87" s="417">
        <v>2547</v>
      </c>
      <c r="G87" s="417">
        <v>2786</v>
      </c>
      <c r="H87" s="417">
        <v>2833</v>
      </c>
      <c r="I87" s="417">
        <v>2873</v>
      </c>
      <c r="J87" s="417">
        <v>2914</v>
      </c>
      <c r="K87" s="417">
        <v>2985</v>
      </c>
      <c r="L87" s="417">
        <v>3026</v>
      </c>
      <c r="M87" s="417">
        <v>3067</v>
      </c>
      <c r="N87" s="417">
        <v>3108</v>
      </c>
      <c r="O87" s="417">
        <v>3148</v>
      </c>
      <c r="P87" s="417">
        <v>3189</v>
      </c>
      <c r="Q87" s="417">
        <v>3230</v>
      </c>
      <c r="R87" s="417">
        <v>3271</v>
      </c>
      <c r="S87" s="417">
        <v>3312</v>
      </c>
      <c r="T87" s="417">
        <v>3352</v>
      </c>
      <c r="U87" s="417">
        <v>3392</v>
      </c>
      <c r="V87" s="417">
        <v>3432</v>
      </c>
      <c r="W87" s="417">
        <v>3472</v>
      </c>
      <c r="X87" s="417">
        <v>3511</v>
      </c>
      <c r="Y87" s="417">
        <v>3548</v>
      </c>
      <c r="Z87" s="417">
        <v>3584</v>
      </c>
      <c r="AA87" s="417">
        <v>3619</v>
      </c>
      <c r="AB87" s="417">
        <v>3653</v>
      </c>
      <c r="AC87" s="417">
        <v>3686</v>
      </c>
      <c r="AD87" s="417">
        <v>3717</v>
      </c>
      <c r="AE87" s="417">
        <v>3746</v>
      </c>
      <c r="AF87" s="417">
        <v>3773</v>
      </c>
      <c r="AG87" s="417">
        <v>3799</v>
      </c>
      <c r="AH87" s="417">
        <v>3822</v>
      </c>
      <c r="AI87" s="417">
        <v>3845</v>
      </c>
      <c r="AJ87" s="417">
        <v>3865</v>
      </c>
      <c r="AK87" s="417">
        <v>3883</v>
      </c>
      <c r="AL87" s="417">
        <v>3899</v>
      </c>
      <c r="AM87" s="417">
        <v>3912</v>
      </c>
      <c r="AN87" s="417">
        <v>3922</v>
      </c>
      <c r="AO87" s="417">
        <v>3930</v>
      </c>
      <c r="AP87" s="417">
        <v>3935</v>
      </c>
      <c r="AQ87" s="417">
        <v>3938</v>
      </c>
      <c r="AR87" s="417">
        <v>3938</v>
      </c>
      <c r="AS87" s="417">
        <v>3935</v>
      </c>
      <c r="AT87" s="417">
        <v>3930</v>
      </c>
      <c r="AU87" s="417">
        <v>3921</v>
      </c>
      <c r="AV87" s="417">
        <v>3910</v>
      </c>
      <c r="AW87" s="417">
        <v>3895</v>
      </c>
      <c r="AX87" s="417">
        <v>3878</v>
      </c>
      <c r="AY87" s="417">
        <v>3858</v>
      </c>
      <c r="AZ87" s="417">
        <v>3835</v>
      </c>
      <c r="BA87" s="417">
        <v>3809</v>
      </c>
      <c r="BB87" s="417">
        <v>3780</v>
      </c>
      <c r="BC87" s="417">
        <v>3749</v>
      </c>
      <c r="BD87" s="417">
        <v>3716</v>
      </c>
      <c r="BE87" s="417">
        <v>3680</v>
      </c>
      <c r="BF87" s="417">
        <v>3642</v>
      </c>
      <c r="BG87" s="417">
        <v>3603</v>
      </c>
      <c r="BH87" s="417">
        <v>3561</v>
      </c>
      <c r="BI87" s="417">
        <v>3519</v>
      </c>
      <c r="BJ87" s="417">
        <v>3475</v>
      </c>
      <c r="BK87" s="417">
        <v>3431</v>
      </c>
      <c r="BL87" s="417">
        <v>3387</v>
      </c>
      <c r="BM87" s="417">
        <v>3345</v>
      </c>
      <c r="BN87" s="417">
        <v>3304</v>
      </c>
      <c r="BO87" s="417">
        <v>3269</v>
      </c>
      <c r="BP87" s="417">
        <v>3251</v>
      </c>
      <c r="BQ87" s="417">
        <v>0</v>
      </c>
      <c r="BR87" s="417">
        <v>0</v>
      </c>
      <c r="BS87" s="417">
        <v>0</v>
      </c>
      <c r="BT87" s="417">
        <v>0</v>
      </c>
      <c r="BU87" s="417">
        <v>0</v>
      </c>
      <c r="BV87" s="417">
        <v>0</v>
      </c>
      <c r="BW87" s="417">
        <v>0</v>
      </c>
      <c r="BX87" s="417">
        <v>0</v>
      </c>
      <c r="BY87" s="417">
        <v>0</v>
      </c>
      <c r="BZ87" s="417">
        <v>0</v>
      </c>
      <c r="CA87" s="417">
        <v>0</v>
      </c>
      <c r="CB87" s="417">
        <v>0</v>
      </c>
      <c r="CC87" s="417">
        <v>0</v>
      </c>
      <c r="CD87" s="417">
        <v>0</v>
      </c>
      <c r="CE87" s="417">
        <v>0</v>
      </c>
      <c r="CF87" s="417">
        <v>0</v>
      </c>
      <c r="CG87" s="417">
        <v>0</v>
      </c>
      <c r="CH87" s="417">
        <v>0</v>
      </c>
      <c r="CI87" s="417">
        <v>0</v>
      </c>
      <c r="CJ87" s="417">
        <v>0</v>
      </c>
      <c r="CK87" s="417">
        <v>0</v>
      </c>
      <c r="CL87" s="417">
        <v>0</v>
      </c>
      <c r="CM87" s="417">
        <v>0</v>
      </c>
      <c r="CN87" s="417">
        <v>0</v>
      </c>
      <c r="CO87" s="417">
        <v>0</v>
      </c>
      <c r="CP87" s="417">
        <v>0</v>
      </c>
      <c r="CQ87" s="417">
        <v>0</v>
      </c>
      <c r="CR87" s="417">
        <v>0</v>
      </c>
      <c r="CS87" s="417">
        <v>0</v>
      </c>
      <c r="CT87" s="417"/>
      <c r="CU87" s="417"/>
      <c r="CV87" s="417"/>
      <c r="CW87" s="417"/>
      <c r="CX87" s="417"/>
      <c r="CY87" s="417"/>
      <c r="CZ87" s="417"/>
      <c r="DA87" s="417"/>
      <c r="DB87" s="417"/>
      <c r="DC87" s="417"/>
      <c r="DD87" s="417"/>
      <c r="DE87" s="417"/>
      <c r="DF87" s="417"/>
      <c r="DG87" s="417"/>
      <c r="DH87" s="417"/>
      <c r="DI87" s="417"/>
      <c r="DJ87" s="417"/>
      <c r="DK87" s="417"/>
    </row>
    <row r="88" spans="1:115" ht="16.149999999999999" hidden="1">
      <c r="A88" s="421" t="s">
        <v>7</v>
      </c>
      <c r="B88" s="421">
        <v>2</v>
      </c>
      <c r="C88" s="416" t="s">
        <v>51</v>
      </c>
      <c r="D88" s="417">
        <v>2547</v>
      </c>
      <c r="E88" s="417">
        <v>2591</v>
      </c>
      <c r="F88" s="417">
        <v>2635</v>
      </c>
      <c r="G88" s="417">
        <v>2883</v>
      </c>
      <c r="H88" s="417">
        <v>2930</v>
      </c>
      <c r="I88" s="417">
        <v>2972</v>
      </c>
      <c r="J88" s="417">
        <v>3015</v>
      </c>
      <c r="K88" s="417">
        <v>3087</v>
      </c>
      <c r="L88" s="417">
        <v>3129</v>
      </c>
      <c r="M88" s="417">
        <v>3172</v>
      </c>
      <c r="N88" s="417">
        <v>3213</v>
      </c>
      <c r="O88" s="417">
        <v>3254</v>
      </c>
      <c r="P88" s="417">
        <v>3296</v>
      </c>
      <c r="Q88" s="417">
        <v>3338</v>
      </c>
      <c r="R88" s="417">
        <v>3380</v>
      </c>
      <c r="S88" s="417">
        <v>3421</v>
      </c>
      <c r="T88" s="417">
        <v>3462</v>
      </c>
      <c r="U88" s="417">
        <v>3502</v>
      </c>
      <c r="V88" s="417">
        <v>3543</v>
      </c>
      <c r="W88" s="417">
        <v>3583</v>
      </c>
      <c r="X88" s="417">
        <v>3620</v>
      </c>
      <c r="Y88" s="417">
        <v>3657</v>
      </c>
      <c r="Z88" s="417">
        <v>3693</v>
      </c>
      <c r="AA88" s="417">
        <v>3728</v>
      </c>
      <c r="AB88" s="417">
        <v>3762</v>
      </c>
      <c r="AC88" s="417">
        <v>3793</v>
      </c>
      <c r="AD88" s="417">
        <v>3822</v>
      </c>
      <c r="AE88" s="417">
        <v>3850</v>
      </c>
      <c r="AF88" s="417">
        <v>3876</v>
      </c>
      <c r="AG88" s="417">
        <v>3900</v>
      </c>
      <c r="AH88" s="417">
        <v>3923</v>
      </c>
      <c r="AI88" s="417">
        <v>3944</v>
      </c>
      <c r="AJ88" s="417">
        <v>3963</v>
      </c>
      <c r="AK88" s="417">
        <v>3978</v>
      </c>
      <c r="AL88" s="417">
        <v>3992</v>
      </c>
      <c r="AM88" s="417">
        <v>4002</v>
      </c>
      <c r="AN88" s="417">
        <v>4010</v>
      </c>
      <c r="AO88" s="417">
        <v>4016</v>
      </c>
      <c r="AP88" s="417">
        <v>4018</v>
      </c>
      <c r="AQ88" s="417">
        <v>4018</v>
      </c>
      <c r="AR88" s="417">
        <v>4016</v>
      </c>
      <c r="AS88" s="417">
        <v>4010</v>
      </c>
      <c r="AT88" s="417">
        <v>4001</v>
      </c>
      <c r="AU88" s="417">
        <v>3990</v>
      </c>
      <c r="AV88" s="417">
        <v>3975</v>
      </c>
      <c r="AW88" s="417">
        <v>3957</v>
      </c>
      <c r="AX88" s="417">
        <v>3936</v>
      </c>
      <c r="AY88" s="417">
        <v>3913</v>
      </c>
      <c r="AZ88" s="417">
        <v>3886</v>
      </c>
      <c r="BA88" s="417">
        <v>3857</v>
      </c>
      <c r="BB88" s="417">
        <v>3826</v>
      </c>
      <c r="BC88" s="417">
        <v>3792</v>
      </c>
      <c r="BD88" s="417">
        <v>3755</v>
      </c>
      <c r="BE88" s="417">
        <v>3717</v>
      </c>
      <c r="BF88" s="417">
        <v>3676</v>
      </c>
      <c r="BG88" s="417">
        <v>3634</v>
      </c>
      <c r="BH88" s="417">
        <v>3591</v>
      </c>
      <c r="BI88" s="417">
        <v>3546</v>
      </c>
      <c r="BJ88" s="417">
        <v>3501</v>
      </c>
      <c r="BK88" s="417">
        <v>3456</v>
      </c>
      <c r="BL88" s="417">
        <v>3413</v>
      </c>
      <c r="BM88" s="417">
        <v>3371</v>
      </c>
      <c r="BN88" s="417">
        <v>3335</v>
      </c>
      <c r="BO88" s="417">
        <v>3317</v>
      </c>
      <c r="BP88" s="417">
        <v>0</v>
      </c>
      <c r="BQ88" s="417">
        <v>0</v>
      </c>
      <c r="BR88" s="417">
        <v>0</v>
      </c>
      <c r="BS88" s="417">
        <v>0</v>
      </c>
      <c r="BT88" s="417">
        <v>0</v>
      </c>
      <c r="BU88" s="417">
        <v>0</v>
      </c>
      <c r="BV88" s="417">
        <v>0</v>
      </c>
      <c r="BW88" s="417">
        <v>0</v>
      </c>
      <c r="BX88" s="417">
        <v>0</v>
      </c>
      <c r="BY88" s="417">
        <v>0</v>
      </c>
      <c r="BZ88" s="417">
        <v>0</v>
      </c>
      <c r="CA88" s="417">
        <v>0</v>
      </c>
      <c r="CB88" s="417">
        <v>0</v>
      </c>
      <c r="CC88" s="417">
        <v>0</v>
      </c>
      <c r="CD88" s="417">
        <v>0</v>
      </c>
      <c r="CE88" s="417">
        <v>0</v>
      </c>
      <c r="CF88" s="417">
        <v>0</v>
      </c>
      <c r="CG88" s="417">
        <v>0</v>
      </c>
      <c r="CH88" s="417">
        <v>0</v>
      </c>
      <c r="CI88" s="417">
        <v>0</v>
      </c>
      <c r="CJ88" s="417">
        <v>0</v>
      </c>
      <c r="CK88" s="417">
        <v>0</v>
      </c>
      <c r="CL88" s="417">
        <v>0</v>
      </c>
      <c r="CM88" s="417">
        <v>0</v>
      </c>
      <c r="CN88" s="417">
        <v>0</v>
      </c>
      <c r="CO88" s="417">
        <v>0</v>
      </c>
      <c r="CP88" s="417">
        <v>0</v>
      </c>
      <c r="CQ88" s="417">
        <v>0</v>
      </c>
      <c r="CR88" s="417">
        <v>0</v>
      </c>
      <c r="CS88" s="417">
        <v>0</v>
      </c>
      <c r="CT88" s="417"/>
      <c r="CU88" s="417"/>
      <c r="CV88" s="417"/>
      <c r="CW88" s="417"/>
      <c r="CX88" s="417"/>
      <c r="CY88" s="417"/>
      <c r="CZ88" s="417"/>
      <c r="DA88" s="417"/>
      <c r="DB88" s="417"/>
      <c r="DC88" s="417"/>
      <c r="DD88" s="417"/>
      <c r="DE88" s="417"/>
      <c r="DF88" s="417"/>
      <c r="DG88" s="417"/>
      <c r="DH88" s="417"/>
      <c r="DI88" s="417"/>
      <c r="DJ88" s="417"/>
      <c r="DK88" s="417"/>
    </row>
    <row r="89" spans="1:115" ht="16.149999999999999" hidden="1">
      <c r="A89" s="421" t="s">
        <v>7</v>
      </c>
      <c r="B89" s="421">
        <v>2</v>
      </c>
      <c r="C89" s="416" t="s">
        <v>52</v>
      </c>
      <c r="D89" s="417">
        <v>2636</v>
      </c>
      <c r="E89" s="417">
        <v>2680</v>
      </c>
      <c r="F89" s="417">
        <v>2725</v>
      </c>
      <c r="G89" s="417">
        <v>2982</v>
      </c>
      <c r="H89" s="417">
        <v>3031</v>
      </c>
      <c r="I89" s="417">
        <v>3074</v>
      </c>
      <c r="J89" s="417">
        <v>3118</v>
      </c>
      <c r="K89" s="417">
        <v>3192</v>
      </c>
      <c r="L89" s="417">
        <v>3236</v>
      </c>
      <c r="M89" s="417">
        <v>3278</v>
      </c>
      <c r="N89" s="417">
        <v>3321</v>
      </c>
      <c r="O89" s="417">
        <v>3363</v>
      </c>
      <c r="P89" s="417">
        <v>3406</v>
      </c>
      <c r="Q89" s="417">
        <v>3449</v>
      </c>
      <c r="R89" s="417">
        <v>3491</v>
      </c>
      <c r="S89" s="417">
        <v>3532</v>
      </c>
      <c r="T89" s="417">
        <v>3574</v>
      </c>
      <c r="U89" s="417">
        <v>3615</v>
      </c>
      <c r="V89" s="417">
        <v>3656</v>
      </c>
      <c r="W89" s="417">
        <v>3694</v>
      </c>
      <c r="X89" s="417">
        <v>3732</v>
      </c>
      <c r="Y89" s="417">
        <v>3768</v>
      </c>
      <c r="Z89" s="417">
        <v>3804</v>
      </c>
      <c r="AA89" s="417">
        <v>3839</v>
      </c>
      <c r="AB89" s="417">
        <v>3870</v>
      </c>
      <c r="AC89" s="417">
        <v>3901</v>
      </c>
      <c r="AD89" s="417">
        <v>3929</v>
      </c>
      <c r="AE89" s="417">
        <v>3955</v>
      </c>
      <c r="AF89" s="417">
        <v>3980</v>
      </c>
      <c r="AG89" s="417">
        <v>4004</v>
      </c>
      <c r="AH89" s="417">
        <v>4025</v>
      </c>
      <c r="AI89" s="417">
        <v>4044</v>
      </c>
      <c r="AJ89" s="417">
        <v>4060</v>
      </c>
      <c r="AK89" s="417">
        <v>4073</v>
      </c>
      <c r="AL89" s="417">
        <v>4084</v>
      </c>
      <c r="AM89" s="417">
        <v>4092</v>
      </c>
      <c r="AN89" s="417">
        <v>4098</v>
      </c>
      <c r="AO89" s="417">
        <v>4100</v>
      </c>
      <c r="AP89" s="417">
        <v>4100</v>
      </c>
      <c r="AQ89" s="417">
        <v>4098</v>
      </c>
      <c r="AR89" s="417">
        <v>4092</v>
      </c>
      <c r="AS89" s="417">
        <v>4083</v>
      </c>
      <c r="AT89" s="417">
        <v>4071</v>
      </c>
      <c r="AU89" s="417">
        <v>4056</v>
      </c>
      <c r="AV89" s="417">
        <v>4038</v>
      </c>
      <c r="AW89" s="417">
        <v>4017</v>
      </c>
      <c r="AX89" s="417">
        <v>3993</v>
      </c>
      <c r="AY89" s="417">
        <v>3966</v>
      </c>
      <c r="AZ89" s="417">
        <v>3936</v>
      </c>
      <c r="BA89" s="417">
        <v>3904</v>
      </c>
      <c r="BB89" s="417">
        <v>3869</v>
      </c>
      <c r="BC89" s="417">
        <v>3832</v>
      </c>
      <c r="BD89" s="417">
        <v>3793</v>
      </c>
      <c r="BE89" s="417">
        <v>3751</v>
      </c>
      <c r="BF89" s="417">
        <v>3708</v>
      </c>
      <c r="BG89" s="417">
        <v>3664</v>
      </c>
      <c r="BH89" s="417">
        <v>3618</v>
      </c>
      <c r="BI89" s="417">
        <v>3572</v>
      </c>
      <c r="BJ89" s="417">
        <v>3526</v>
      </c>
      <c r="BK89" s="417">
        <v>3482</v>
      </c>
      <c r="BL89" s="417">
        <v>3440</v>
      </c>
      <c r="BM89" s="417">
        <v>3403</v>
      </c>
      <c r="BN89" s="417">
        <v>3384</v>
      </c>
      <c r="BO89" s="417">
        <v>0</v>
      </c>
      <c r="BP89" s="417">
        <v>0</v>
      </c>
      <c r="BQ89" s="417">
        <v>0</v>
      </c>
      <c r="BR89" s="417">
        <v>0</v>
      </c>
      <c r="BS89" s="417">
        <v>0</v>
      </c>
      <c r="BT89" s="417">
        <v>0</v>
      </c>
      <c r="BU89" s="417">
        <v>0</v>
      </c>
      <c r="BV89" s="417">
        <v>0</v>
      </c>
      <c r="BW89" s="417">
        <v>0</v>
      </c>
      <c r="BX89" s="417">
        <v>0</v>
      </c>
      <c r="BY89" s="417">
        <v>0</v>
      </c>
      <c r="BZ89" s="417">
        <v>0</v>
      </c>
      <c r="CA89" s="417">
        <v>0</v>
      </c>
      <c r="CB89" s="417">
        <v>0</v>
      </c>
      <c r="CC89" s="417">
        <v>0</v>
      </c>
      <c r="CD89" s="417">
        <v>0</v>
      </c>
      <c r="CE89" s="417">
        <v>0</v>
      </c>
      <c r="CF89" s="417">
        <v>0</v>
      </c>
      <c r="CG89" s="417">
        <v>0</v>
      </c>
      <c r="CH89" s="417">
        <v>0</v>
      </c>
      <c r="CI89" s="417">
        <v>0</v>
      </c>
      <c r="CJ89" s="417">
        <v>0</v>
      </c>
      <c r="CK89" s="417">
        <v>0</v>
      </c>
      <c r="CL89" s="417">
        <v>0</v>
      </c>
      <c r="CM89" s="417">
        <v>0</v>
      </c>
      <c r="CN89" s="417">
        <v>0</v>
      </c>
      <c r="CO89" s="417">
        <v>0</v>
      </c>
      <c r="CP89" s="417">
        <v>0</v>
      </c>
      <c r="CQ89" s="417">
        <v>0</v>
      </c>
      <c r="CR89" s="417">
        <v>0</v>
      </c>
      <c r="CS89" s="417">
        <v>0</v>
      </c>
      <c r="CT89" s="417"/>
      <c r="CU89" s="417"/>
      <c r="CV89" s="417"/>
      <c r="CW89" s="417"/>
      <c r="CX89" s="417"/>
      <c r="CY89" s="417"/>
      <c r="CZ89" s="417"/>
      <c r="DA89" s="417"/>
      <c r="DB89" s="417"/>
      <c r="DC89" s="417"/>
      <c r="DD89" s="417"/>
      <c r="DE89" s="417"/>
      <c r="DF89" s="417"/>
      <c r="DG89" s="417"/>
      <c r="DH89" s="417"/>
      <c r="DI89" s="417"/>
      <c r="DJ89" s="417"/>
      <c r="DK89" s="417"/>
    </row>
    <row r="90" spans="1:115" ht="16.149999999999999" hidden="1">
      <c r="A90" s="421" t="s">
        <v>7</v>
      </c>
      <c r="B90" s="421">
        <v>2</v>
      </c>
      <c r="C90" s="416" t="s">
        <v>53</v>
      </c>
      <c r="D90" s="417">
        <v>2726</v>
      </c>
      <c r="E90" s="417">
        <v>2772</v>
      </c>
      <c r="F90" s="417">
        <v>2818</v>
      </c>
      <c r="G90" s="417">
        <v>3083</v>
      </c>
      <c r="H90" s="417">
        <v>3135</v>
      </c>
      <c r="I90" s="417">
        <v>3180</v>
      </c>
      <c r="J90" s="417">
        <v>3223</v>
      </c>
      <c r="K90" s="417">
        <v>3301</v>
      </c>
      <c r="L90" s="417">
        <v>3345</v>
      </c>
      <c r="M90" s="417">
        <v>3389</v>
      </c>
      <c r="N90" s="417">
        <v>3432</v>
      </c>
      <c r="O90" s="417">
        <v>3476</v>
      </c>
      <c r="P90" s="417">
        <v>3519</v>
      </c>
      <c r="Q90" s="417">
        <v>3562</v>
      </c>
      <c r="R90" s="417">
        <v>3605</v>
      </c>
      <c r="S90" s="417">
        <v>3647</v>
      </c>
      <c r="T90" s="417">
        <v>3689</v>
      </c>
      <c r="U90" s="417">
        <v>3731</v>
      </c>
      <c r="V90" s="417">
        <v>3770</v>
      </c>
      <c r="W90" s="417">
        <v>3808</v>
      </c>
      <c r="X90" s="417">
        <v>3845</v>
      </c>
      <c r="Y90" s="417">
        <v>3882</v>
      </c>
      <c r="Z90" s="417">
        <v>3917</v>
      </c>
      <c r="AA90" s="417">
        <v>3949</v>
      </c>
      <c r="AB90" s="417">
        <v>3980</v>
      </c>
      <c r="AC90" s="417">
        <v>4009</v>
      </c>
      <c r="AD90" s="417">
        <v>4036</v>
      </c>
      <c r="AE90" s="417">
        <v>4061</v>
      </c>
      <c r="AF90" s="417">
        <v>4085</v>
      </c>
      <c r="AG90" s="417">
        <v>4107</v>
      </c>
      <c r="AH90" s="417">
        <v>4126</v>
      </c>
      <c r="AI90" s="417">
        <v>4143</v>
      </c>
      <c r="AJ90" s="417">
        <v>4156</v>
      </c>
      <c r="AK90" s="417">
        <v>4167</v>
      </c>
      <c r="AL90" s="417">
        <v>4176</v>
      </c>
      <c r="AM90" s="417">
        <v>4181</v>
      </c>
      <c r="AN90" s="417">
        <v>4184</v>
      </c>
      <c r="AO90" s="417">
        <v>4184</v>
      </c>
      <c r="AP90" s="417">
        <v>4181</v>
      </c>
      <c r="AQ90" s="417">
        <v>4176</v>
      </c>
      <c r="AR90" s="417">
        <v>4167</v>
      </c>
      <c r="AS90" s="417">
        <v>4154</v>
      </c>
      <c r="AT90" s="417">
        <v>4139</v>
      </c>
      <c r="AU90" s="417">
        <v>4121</v>
      </c>
      <c r="AV90" s="417">
        <v>4099</v>
      </c>
      <c r="AW90" s="417">
        <v>4074</v>
      </c>
      <c r="AX90" s="417">
        <v>4047</v>
      </c>
      <c r="AY90" s="417">
        <v>4017</v>
      </c>
      <c r="AZ90" s="417">
        <v>3984</v>
      </c>
      <c r="BA90" s="417">
        <v>3948</v>
      </c>
      <c r="BB90" s="417">
        <v>3910</v>
      </c>
      <c r="BC90" s="417">
        <v>3870</v>
      </c>
      <c r="BD90" s="417">
        <v>3828</v>
      </c>
      <c r="BE90" s="417">
        <v>3784</v>
      </c>
      <c r="BF90" s="417">
        <v>3739</v>
      </c>
      <c r="BG90" s="417">
        <v>3692</v>
      </c>
      <c r="BH90" s="417">
        <v>3645</v>
      </c>
      <c r="BI90" s="417">
        <v>3598</v>
      </c>
      <c r="BJ90" s="417">
        <v>3553</v>
      </c>
      <c r="BK90" s="417">
        <v>3510</v>
      </c>
      <c r="BL90" s="417">
        <v>3473</v>
      </c>
      <c r="BM90" s="417">
        <v>3453</v>
      </c>
      <c r="BN90" s="417">
        <v>0</v>
      </c>
      <c r="BO90" s="417">
        <v>0</v>
      </c>
      <c r="BP90" s="417">
        <v>0</v>
      </c>
      <c r="BQ90" s="417">
        <v>0</v>
      </c>
      <c r="BR90" s="417">
        <v>0</v>
      </c>
      <c r="BS90" s="417">
        <v>0</v>
      </c>
      <c r="BT90" s="417">
        <v>0</v>
      </c>
      <c r="BU90" s="417">
        <v>0</v>
      </c>
      <c r="BV90" s="417">
        <v>0</v>
      </c>
      <c r="BW90" s="417">
        <v>0</v>
      </c>
      <c r="BX90" s="417">
        <v>0</v>
      </c>
      <c r="BY90" s="417">
        <v>0</v>
      </c>
      <c r="BZ90" s="417">
        <v>0</v>
      </c>
      <c r="CA90" s="417">
        <v>0</v>
      </c>
      <c r="CB90" s="417">
        <v>0</v>
      </c>
      <c r="CC90" s="417">
        <v>0</v>
      </c>
      <c r="CD90" s="417">
        <v>0</v>
      </c>
      <c r="CE90" s="417">
        <v>0</v>
      </c>
      <c r="CF90" s="417">
        <v>0</v>
      </c>
      <c r="CG90" s="417">
        <v>0</v>
      </c>
      <c r="CH90" s="417">
        <v>0</v>
      </c>
      <c r="CI90" s="417">
        <v>0</v>
      </c>
      <c r="CJ90" s="417">
        <v>0</v>
      </c>
      <c r="CK90" s="417">
        <v>0</v>
      </c>
      <c r="CL90" s="417">
        <v>0</v>
      </c>
      <c r="CM90" s="417">
        <v>0</v>
      </c>
      <c r="CN90" s="417">
        <v>0</v>
      </c>
      <c r="CO90" s="417">
        <v>0</v>
      </c>
      <c r="CP90" s="417">
        <v>0</v>
      </c>
      <c r="CQ90" s="417">
        <v>0</v>
      </c>
      <c r="CR90" s="417">
        <v>0</v>
      </c>
      <c r="CS90" s="417">
        <v>0</v>
      </c>
      <c r="CT90" s="417"/>
      <c r="CU90" s="417"/>
      <c r="CV90" s="417"/>
      <c r="CW90" s="417"/>
      <c r="CX90" s="417"/>
      <c r="CY90" s="417"/>
      <c r="CZ90" s="417"/>
      <c r="DA90" s="417"/>
      <c r="DB90" s="417"/>
      <c r="DC90" s="417"/>
      <c r="DD90" s="417"/>
      <c r="DE90" s="417"/>
      <c r="DF90" s="417"/>
      <c r="DG90" s="417"/>
      <c r="DH90" s="417"/>
      <c r="DI90" s="417"/>
      <c r="DJ90" s="417"/>
      <c r="DK90" s="417"/>
    </row>
    <row r="91" spans="1:115" ht="16.149999999999999" hidden="1">
      <c r="A91" s="421" t="s">
        <v>7</v>
      </c>
      <c r="B91" s="421">
        <v>2</v>
      </c>
      <c r="C91" s="416" t="s">
        <v>54</v>
      </c>
      <c r="D91" s="417">
        <v>2818</v>
      </c>
      <c r="E91" s="417">
        <v>2866</v>
      </c>
      <c r="F91" s="417">
        <v>2913</v>
      </c>
      <c r="G91" s="417">
        <v>3188</v>
      </c>
      <c r="H91" s="417">
        <v>3242</v>
      </c>
      <c r="I91" s="417">
        <v>3288</v>
      </c>
      <c r="J91" s="417">
        <v>3333</v>
      </c>
      <c r="K91" s="417">
        <v>3412</v>
      </c>
      <c r="L91" s="417">
        <v>3457</v>
      </c>
      <c r="M91" s="417">
        <v>3502</v>
      </c>
      <c r="N91" s="417">
        <v>3547</v>
      </c>
      <c r="O91" s="417">
        <v>3591</v>
      </c>
      <c r="P91" s="417">
        <v>3635</v>
      </c>
      <c r="Q91" s="417">
        <v>3678</v>
      </c>
      <c r="R91" s="417">
        <v>3721</v>
      </c>
      <c r="S91" s="417">
        <v>3764</v>
      </c>
      <c r="T91" s="417">
        <v>3807</v>
      </c>
      <c r="U91" s="417">
        <v>3847</v>
      </c>
      <c r="V91" s="417">
        <v>3886</v>
      </c>
      <c r="W91" s="417">
        <v>3924</v>
      </c>
      <c r="X91" s="417">
        <v>3961</v>
      </c>
      <c r="Y91" s="417">
        <v>3997</v>
      </c>
      <c r="Z91" s="417">
        <v>4030</v>
      </c>
      <c r="AA91" s="417">
        <v>4062</v>
      </c>
      <c r="AB91" s="417">
        <v>4091</v>
      </c>
      <c r="AC91" s="417">
        <v>4119</v>
      </c>
      <c r="AD91" s="417">
        <v>4144</v>
      </c>
      <c r="AE91" s="417">
        <v>4169</v>
      </c>
      <c r="AF91" s="417">
        <v>4191</v>
      </c>
      <c r="AG91" s="417">
        <v>4210</v>
      </c>
      <c r="AH91" s="417">
        <v>4227</v>
      </c>
      <c r="AI91" s="417">
        <v>4241</v>
      </c>
      <c r="AJ91" s="417">
        <v>4253</v>
      </c>
      <c r="AK91" s="417">
        <v>4261</v>
      </c>
      <c r="AL91" s="417">
        <v>4267</v>
      </c>
      <c r="AM91" s="417">
        <v>4270</v>
      </c>
      <c r="AN91" s="417">
        <v>4270</v>
      </c>
      <c r="AO91" s="417">
        <v>4267</v>
      </c>
      <c r="AP91" s="417">
        <v>4261</v>
      </c>
      <c r="AQ91" s="417">
        <v>4252</v>
      </c>
      <c r="AR91" s="417">
        <v>4239</v>
      </c>
      <c r="AS91" s="417">
        <v>4224</v>
      </c>
      <c r="AT91" s="417">
        <v>4205</v>
      </c>
      <c r="AU91" s="417">
        <v>4183</v>
      </c>
      <c r="AV91" s="417">
        <v>4158</v>
      </c>
      <c r="AW91" s="417">
        <v>4130</v>
      </c>
      <c r="AX91" s="417">
        <v>4099</v>
      </c>
      <c r="AY91" s="417">
        <v>4065</v>
      </c>
      <c r="AZ91" s="417">
        <v>4029</v>
      </c>
      <c r="BA91" s="417">
        <v>3990</v>
      </c>
      <c r="BB91" s="417">
        <v>3949</v>
      </c>
      <c r="BC91" s="417">
        <v>3906</v>
      </c>
      <c r="BD91" s="417">
        <v>3861</v>
      </c>
      <c r="BE91" s="417">
        <v>3815</v>
      </c>
      <c r="BF91" s="417">
        <v>3767</v>
      </c>
      <c r="BG91" s="417">
        <v>3719</v>
      </c>
      <c r="BH91" s="417">
        <v>3671</v>
      </c>
      <c r="BI91" s="417">
        <v>3626</v>
      </c>
      <c r="BJ91" s="417">
        <v>3581</v>
      </c>
      <c r="BK91" s="417">
        <v>3543</v>
      </c>
      <c r="BL91" s="417">
        <v>3524</v>
      </c>
      <c r="BM91" s="417">
        <v>0</v>
      </c>
      <c r="BN91" s="417">
        <v>0</v>
      </c>
      <c r="BO91" s="417">
        <v>0</v>
      </c>
      <c r="BP91" s="417">
        <v>0</v>
      </c>
      <c r="BQ91" s="417">
        <v>0</v>
      </c>
      <c r="BR91" s="417">
        <v>0</v>
      </c>
      <c r="BS91" s="417">
        <v>0</v>
      </c>
      <c r="BT91" s="417">
        <v>0</v>
      </c>
      <c r="BU91" s="417">
        <v>0</v>
      </c>
      <c r="BV91" s="417">
        <v>0</v>
      </c>
      <c r="BW91" s="417">
        <v>0</v>
      </c>
      <c r="BX91" s="417">
        <v>0</v>
      </c>
      <c r="BY91" s="417">
        <v>0</v>
      </c>
      <c r="BZ91" s="417">
        <v>0</v>
      </c>
      <c r="CA91" s="417">
        <v>0</v>
      </c>
      <c r="CB91" s="417">
        <v>0</v>
      </c>
      <c r="CC91" s="417">
        <v>0</v>
      </c>
      <c r="CD91" s="417">
        <v>0</v>
      </c>
      <c r="CE91" s="417">
        <v>0</v>
      </c>
      <c r="CF91" s="417">
        <v>0</v>
      </c>
      <c r="CG91" s="417">
        <v>0</v>
      </c>
      <c r="CH91" s="417">
        <v>0</v>
      </c>
      <c r="CI91" s="417">
        <v>0</v>
      </c>
      <c r="CJ91" s="417">
        <v>0</v>
      </c>
      <c r="CK91" s="417">
        <v>0</v>
      </c>
      <c r="CL91" s="417">
        <v>0</v>
      </c>
      <c r="CM91" s="417">
        <v>0</v>
      </c>
      <c r="CN91" s="417">
        <v>0</v>
      </c>
      <c r="CO91" s="417">
        <v>0</v>
      </c>
      <c r="CP91" s="417">
        <v>0</v>
      </c>
      <c r="CQ91" s="417">
        <v>0</v>
      </c>
      <c r="CR91" s="417">
        <v>0</v>
      </c>
      <c r="CS91" s="417">
        <v>0</v>
      </c>
      <c r="CT91" s="417"/>
      <c r="CU91" s="417"/>
      <c r="CV91" s="417"/>
      <c r="CW91" s="417"/>
      <c r="CX91" s="417"/>
      <c r="CY91" s="417"/>
      <c r="CZ91" s="417"/>
      <c r="DA91" s="417"/>
      <c r="DB91" s="417"/>
      <c r="DC91" s="417"/>
      <c r="DD91" s="417"/>
      <c r="DE91" s="417"/>
      <c r="DF91" s="417"/>
      <c r="DG91" s="417"/>
      <c r="DH91" s="417"/>
      <c r="DI91" s="417"/>
      <c r="DJ91" s="417"/>
      <c r="DK91" s="417"/>
    </row>
    <row r="92" spans="1:115" ht="16.149999999999999" hidden="1">
      <c r="A92" s="421" t="s">
        <v>7</v>
      </c>
      <c r="B92" s="421">
        <v>2</v>
      </c>
      <c r="C92" s="416" t="s">
        <v>55</v>
      </c>
      <c r="D92" s="417">
        <v>2914</v>
      </c>
      <c r="E92" s="417">
        <v>2962</v>
      </c>
      <c r="F92" s="417">
        <v>3013</v>
      </c>
      <c r="G92" s="417">
        <v>3297</v>
      </c>
      <c r="H92" s="417">
        <v>3353</v>
      </c>
      <c r="I92" s="417">
        <v>3400</v>
      </c>
      <c r="J92" s="417">
        <v>3446</v>
      </c>
      <c r="K92" s="417">
        <v>3527</v>
      </c>
      <c r="L92" s="417">
        <v>3573</v>
      </c>
      <c r="M92" s="417">
        <v>3619</v>
      </c>
      <c r="N92" s="417">
        <v>3665</v>
      </c>
      <c r="O92" s="417">
        <v>3709</v>
      </c>
      <c r="P92" s="417">
        <v>3753</v>
      </c>
      <c r="Q92" s="417">
        <v>3797</v>
      </c>
      <c r="R92" s="417">
        <v>3841</v>
      </c>
      <c r="S92" s="417">
        <v>3885</v>
      </c>
      <c r="T92" s="417">
        <v>3925</v>
      </c>
      <c r="U92" s="417">
        <v>3965</v>
      </c>
      <c r="V92" s="417">
        <v>4004</v>
      </c>
      <c r="W92" s="417">
        <v>4042</v>
      </c>
      <c r="X92" s="417">
        <v>4079</v>
      </c>
      <c r="Y92" s="417">
        <v>4113</v>
      </c>
      <c r="Z92" s="417">
        <v>4145</v>
      </c>
      <c r="AA92" s="417">
        <v>4175</v>
      </c>
      <c r="AB92" s="417">
        <v>4203</v>
      </c>
      <c r="AC92" s="417">
        <v>4229</v>
      </c>
      <c r="AD92" s="417">
        <v>4254</v>
      </c>
      <c r="AE92" s="417">
        <v>4277</v>
      </c>
      <c r="AF92" s="417">
        <v>4297</v>
      </c>
      <c r="AG92" s="417">
        <v>4314</v>
      </c>
      <c r="AH92" s="417">
        <v>4328</v>
      </c>
      <c r="AI92" s="417">
        <v>4340</v>
      </c>
      <c r="AJ92" s="417">
        <v>4348</v>
      </c>
      <c r="AK92" s="417">
        <v>4354</v>
      </c>
      <c r="AL92" s="417">
        <v>4357</v>
      </c>
      <c r="AM92" s="417">
        <v>4357</v>
      </c>
      <c r="AN92" s="417">
        <v>4354</v>
      </c>
      <c r="AO92" s="417">
        <v>4348</v>
      </c>
      <c r="AP92" s="417">
        <v>4339</v>
      </c>
      <c r="AQ92" s="417">
        <v>4326</v>
      </c>
      <c r="AR92" s="417">
        <v>4310</v>
      </c>
      <c r="AS92" s="417">
        <v>4291</v>
      </c>
      <c r="AT92" s="417">
        <v>4269</v>
      </c>
      <c r="AU92" s="417">
        <v>4243</v>
      </c>
      <c r="AV92" s="417">
        <v>4214</v>
      </c>
      <c r="AW92" s="417">
        <v>4183</v>
      </c>
      <c r="AX92" s="417">
        <v>4148</v>
      </c>
      <c r="AY92" s="417">
        <v>4111</v>
      </c>
      <c r="AZ92" s="417">
        <v>4072</v>
      </c>
      <c r="BA92" s="417">
        <v>4030</v>
      </c>
      <c r="BB92" s="417">
        <v>3986</v>
      </c>
      <c r="BC92" s="417">
        <v>3941</v>
      </c>
      <c r="BD92" s="417">
        <v>3893</v>
      </c>
      <c r="BE92" s="417">
        <v>3845</v>
      </c>
      <c r="BF92" s="417">
        <v>3796</v>
      </c>
      <c r="BG92" s="417">
        <v>3748</v>
      </c>
      <c r="BH92" s="417">
        <v>3702</v>
      </c>
      <c r="BI92" s="417">
        <v>3659</v>
      </c>
      <c r="BJ92" s="417">
        <v>3625</v>
      </c>
      <c r="BK92" s="417">
        <v>3616</v>
      </c>
      <c r="BL92" s="417">
        <v>0</v>
      </c>
      <c r="BM92" s="417">
        <v>0</v>
      </c>
      <c r="BN92" s="417">
        <v>0</v>
      </c>
      <c r="BO92" s="417">
        <v>0</v>
      </c>
      <c r="BP92" s="417">
        <v>0</v>
      </c>
      <c r="BQ92" s="417">
        <v>0</v>
      </c>
      <c r="BR92" s="417">
        <v>0</v>
      </c>
      <c r="BS92" s="417">
        <v>0</v>
      </c>
      <c r="BT92" s="417">
        <v>0</v>
      </c>
      <c r="BU92" s="417">
        <v>0</v>
      </c>
      <c r="BV92" s="417">
        <v>0</v>
      </c>
      <c r="BW92" s="417">
        <v>0</v>
      </c>
      <c r="BX92" s="417">
        <v>0</v>
      </c>
      <c r="BY92" s="417">
        <v>0</v>
      </c>
      <c r="BZ92" s="417">
        <v>0</v>
      </c>
      <c r="CA92" s="417">
        <v>0</v>
      </c>
      <c r="CB92" s="417">
        <v>0</v>
      </c>
      <c r="CC92" s="417">
        <v>0</v>
      </c>
      <c r="CD92" s="417">
        <v>0</v>
      </c>
      <c r="CE92" s="417">
        <v>0</v>
      </c>
      <c r="CF92" s="417">
        <v>0</v>
      </c>
      <c r="CG92" s="417">
        <v>0</v>
      </c>
      <c r="CH92" s="417">
        <v>0</v>
      </c>
      <c r="CI92" s="417">
        <v>0</v>
      </c>
      <c r="CJ92" s="417">
        <v>0</v>
      </c>
      <c r="CK92" s="417">
        <v>0</v>
      </c>
      <c r="CL92" s="417">
        <v>0</v>
      </c>
      <c r="CM92" s="417">
        <v>0</v>
      </c>
      <c r="CN92" s="417">
        <v>0</v>
      </c>
      <c r="CO92" s="417">
        <v>0</v>
      </c>
      <c r="CP92" s="417">
        <v>0</v>
      </c>
      <c r="CQ92" s="417">
        <v>0</v>
      </c>
      <c r="CR92" s="417">
        <v>0</v>
      </c>
      <c r="CS92" s="417">
        <v>0</v>
      </c>
      <c r="CT92" s="417"/>
      <c r="CU92" s="417"/>
      <c r="CV92" s="417"/>
      <c r="CW92" s="417"/>
      <c r="CX92" s="417"/>
      <c r="CY92" s="417"/>
      <c r="CZ92" s="417"/>
      <c r="DA92" s="417"/>
      <c r="DB92" s="417"/>
      <c r="DC92" s="417"/>
      <c r="DD92" s="417"/>
      <c r="DE92" s="417"/>
      <c r="DF92" s="417"/>
      <c r="DG92" s="417"/>
      <c r="DH92" s="417"/>
      <c r="DI92" s="417"/>
      <c r="DJ92" s="417"/>
      <c r="DK92" s="417"/>
    </row>
    <row r="93" spans="1:115" ht="16.149999999999999" hidden="1">
      <c r="A93" s="421" t="s">
        <v>7</v>
      </c>
      <c r="B93" s="421">
        <v>2</v>
      </c>
      <c r="C93" s="416" t="s">
        <v>56</v>
      </c>
      <c r="D93" s="417">
        <v>3012</v>
      </c>
      <c r="E93" s="417">
        <v>3064</v>
      </c>
      <c r="F93" s="417">
        <v>3115</v>
      </c>
      <c r="G93" s="417">
        <v>3410</v>
      </c>
      <c r="H93" s="417">
        <v>3467</v>
      </c>
      <c r="I93" s="417">
        <v>3515</v>
      </c>
      <c r="J93" s="417">
        <v>3562</v>
      </c>
      <c r="K93" s="417">
        <v>3645</v>
      </c>
      <c r="L93" s="417">
        <v>3693</v>
      </c>
      <c r="M93" s="417">
        <v>3740</v>
      </c>
      <c r="N93" s="417">
        <v>3785</v>
      </c>
      <c r="O93" s="417">
        <v>3830</v>
      </c>
      <c r="P93" s="417">
        <v>3875</v>
      </c>
      <c r="Q93" s="417">
        <v>3920</v>
      </c>
      <c r="R93" s="417">
        <v>3964</v>
      </c>
      <c r="S93" s="417">
        <v>4005</v>
      </c>
      <c r="T93" s="417">
        <v>4046</v>
      </c>
      <c r="U93" s="417">
        <v>4086</v>
      </c>
      <c r="V93" s="417">
        <v>4125</v>
      </c>
      <c r="W93" s="417">
        <v>4162</v>
      </c>
      <c r="X93" s="417">
        <v>4197</v>
      </c>
      <c r="Y93" s="417">
        <v>4229</v>
      </c>
      <c r="Z93" s="417">
        <v>4260</v>
      </c>
      <c r="AA93" s="417">
        <v>4289</v>
      </c>
      <c r="AB93" s="417">
        <v>4315</v>
      </c>
      <c r="AC93" s="417">
        <v>4341</v>
      </c>
      <c r="AD93" s="417">
        <v>4364</v>
      </c>
      <c r="AE93" s="417">
        <v>4384</v>
      </c>
      <c r="AF93" s="417">
        <v>4402</v>
      </c>
      <c r="AG93" s="417">
        <v>4417</v>
      </c>
      <c r="AH93" s="417">
        <v>4428</v>
      </c>
      <c r="AI93" s="417">
        <v>4437</v>
      </c>
      <c r="AJ93" s="417">
        <v>4443</v>
      </c>
      <c r="AK93" s="417">
        <v>4446</v>
      </c>
      <c r="AL93" s="417">
        <v>4446</v>
      </c>
      <c r="AM93" s="417">
        <v>4443</v>
      </c>
      <c r="AN93" s="417">
        <v>4437</v>
      </c>
      <c r="AO93" s="417">
        <v>4428</v>
      </c>
      <c r="AP93" s="417">
        <v>4415</v>
      </c>
      <c r="AQ93" s="417">
        <v>4399</v>
      </c>
      <c r="AR93" s="417">
        <v>4379</v>
      </c>
      <c r="AS93" s="417">
        <v>4356</v>
      </c>
      <c r="AT93" s="417">
        <v>4330</v>
      </c>
      <c r="AU93" s="417">
        <v>4301</v>
      </c>
      <c r="AV93" s="417">
        <v>4268</v>
      </c>
      <c r="AW93" s="417">
        <v>4233</v>
      </c>
      <c r="AX93" s="417">
        <v>4195</v>
      </c>
      <c r="AY93" s="417">
        <v>4155</v>
      </c>
      <c r="AZ93" s="417">
        <v>4113</v>
      </c>
      <c r="BA93" s="417">
        <v>4068</v>
      </c>
      <c r="BB93" s="417">
        <v>4022</v>
      </c>
      <c r="BC93" s="417">
        <v>3974</v>
      </c>
      <c r="BD93" s="417">
        <v>3925</v>
      </c>
      <c r="BE93" s="417">
        <v>3876</v>
      </c>
      <c r="BF93" s="417">
        <v>3828</v>
      </c>
      <c r="BG93" s="417">
        <v>3783</v>
      </c>
      <c r="BH93" s="417">
        <v>3744</v>
      </c>
      <c r="BI93" s="417">
        <v>3720</v>
      </c>
      <c r="BJ93" s="417">
        <v>3739</v>
      </c>
      <c r="BK93" s="417">
        <v>0</v>
      </c>
      <c r="BL93" s="417">
        <v>0</v>
      </c>
      <c r="BM93" s="417">
        <v>0</v>
      </c>
      <c r="BN93" s="417">
        <v>0</v>
      </c>
      <c r="BO93" s="417">
        <v>0</v>
      </c>
      <c r="BP93" s="417">
        <v>0</v>
      </c>
      <c r="BQ93" s="417">
        <v>0</v>
      </c>
      <c r="BR93" s="417">
        <v>0</v>
      </c>
      <c r="BS93" s="417">
        <v>0</v>
      </c>
      <c r="BT93" s="417">
        <v>0</v>
      </c>
      <c r="BU93" s="417">
        <v>0</v>
      </c>
      <c r="BV93" s="417">
        <v>0</v>
      </c>
      <c r="BW93" s="417">
        <v>0</v>
      </c>
      <c r="BX93" s="417">
        <v>0</v>
      </c>
      <c r="BY93" s="417">
        <v>0</v>
      </c>
      <c r="BZ93" s="417">
        <v>0</v>
      </c>
      <c r="CA93" s="417">
        <v>0</v>
      </c>
      <c r="CB93" s="417">
        <v>0</v>
      </c>
      <c r="CC93" s="417">
        <v>0</v>
      </c>
      <c r="CD93" s="417">
        <v>0</v>
      </c>
      <c r="CE93" s="417">
        <v>0</v>
      </c>
      <c r="CF93" s="417">
        <v>0</v>
      </c>
      <c r="CG93" s="417">
        <v>0</v>
      </c>
      <c r="CH93" s="417">
        <v>0</v>
      </c>
      <c r="CI93" s="417">
        <v>0</v>
      </c>
      <c r="CJ93" s="417">
        <v>0</v>
      </c>
      <c r="CK93" s="417">
        <v>0</v>
      </c>
      <c r="CL93" s="417">
        <v>0</v>
      </c>
      <c r="CM93" s="417">
        <v>0</v>
      </c>
      <c r="CN93" s="417">
        <v>0</v>
      </c>
      <c r="CO93" s="417">
        <v>0</v>
      </c>
      <c r="CP93" s="417">
        <v>0</v>
      </c>
      <c r="CQ93" s="417">
        <v>0</v>
      </c>
      <c r="CR93" s="417">
        <v>0</v>
      </c>
      <c r="CS93" s="417">
        <v>0</v>
      </c>
      <c r="CT93" s="417"/>
      <c r="CU93" s="417"/>
      <c r="CV93" s="417"/>
      <c r="CW93" s="417"/>
      <c r="CX93" s="417"/>
      <c r="CY93" s="417"/>
      <c r="CZ93" s="417"/>
      <c r="DA93" s="417"/>
      <c r="DB93" s="417"/>
      <c r="DC93" s="417"/>
      <c r="DD93" s="417"/>
      <c r="DE93" s="417"/>
      <c r="DF93" s="417"/>
      <c r="DG93" s="417"/>
      <c r="DH93" s="417"/>
      <c r="DI93" s="417"/>
      <c r="DJ93" s="417"/>
      <c r="DK93" s="417"/>
    </row>
    <row r="94" spans="1:115" ht="16.149999999999999" hidden="1">
      <c r="A94" s="421" t="s">
        <v>7</v>
      </c>
      <c r="B94" s="421">
        <v>2</v>
      </c>
      <c r="C94" s="416" t="s">
        <v>57</v>
      </c>
      <c r="D94" s="417">
        <v>3113</v>
      </c>
      <c r="E94" s="417">
        <v>3167</v>
      </c>
      <c r="F94" s="417">
        <v>3221</v>
      </c>
      <c r="G94" s="417">
        <v>3524</v>
      </c>
      <c r="H94" s="417">
        <v>3584</v>
      </c>
      <c r="I94" s="417">
        <v>3632</v>
      </c>
      <c r="J94" s="417">
        <v>3681</v>
      </c>
      <c r="K94" s="417">
        <v>3767</v>
      </c>
      <c r="L94" s="417">
        <v>3815</v>
      </c>
      <c r="M94" s="417">
        <v>3862</v>
      </c>
      <c r="N94" s="417">
        <v>3908</v>
      </c>
      <c r="O94" s="417">
        <v>3954</v>
      </c>
      <c r="P94" s="417">
        <v>4000</v>
      </c>
      <c r="Q94" s="417">
        <v>4045</v>
      </c>
      <c r="R94" s="417">
        <v>4087</v>
      </c>
      <c r="S94" s="417">
        <v>4129</v>
      </c>
      <c r="T94" s="417">
        <v>4170</v>
      </c>
      <c r="U94" s="417">
        <v>4209</v>
      </c>
      <c r="V94" s="417">
        <v>4247</v>
      </c>
      <c r="W94" s="417">
        <v>4282</v>
      </c>
      <c r="X94" s="417">
        <v>4316</v>
      </c>
      <c r="Y94" s="417">
        <v>4347</v>
      </c>
      <c r="Z94" s="417">
        <v>4377</v>
      </c>
      <c r="AA94" s="417">
        <v>4404</v>
      </c>
      <c r="AB94" s="417">
        <v>4430</v>
      </c>
      <c r="AC94" s="417">
        <v>4453</v>
      </c>
      <c r="AD94" s="417">
        <v>4474</v>
      </c>
      <c r="AE94" s="417">
        <v>4492</v>
      </c>
      <c r="AF94" s="417">
        <v>4507</v>
      </c>
      <c r="AG94" s="417">
        <v>4519</v>
      </c>
      <c r="AH94" s="417">
        <v>4528</v>
      </c>
      <c r="AI94" s="417">
        <v>4534</v>
      </c>
      <c r="AJ94" s="417">
        <v>4537</v>
      </c>
      <c r="AK94" s="417">
        <v>4537</v>
      </c>
      <c r="AL94" s="417">
        <v>4534</v>
      </c>
      <c r="AM94" s="417">
        <v>4528</v>
      </c>
      <c r="AN94" s="417">
        <v>4518</v>
      </c>
      <c r="AO94" s="417">
        <v>4505</v>
      </c>
      <c r="AP94" s="417">
        <v>4489</v>
      </c>
      <c r="AQ94" s="417">
        <v>4469</v>
      </c>
      <c r="AR94" s="417">
        <v>4445</v>
      </c>
      <c r="AS94" s="417">
        <v>4419</v>
      </c>
      <c r="AT94" s="417">
        <v>4389</v>
      </c>
      <c r="AU94" s="417">
        <v>4356</v>
      </c>
      <c r="AV94" s="417">
        <v>4320</v>
      </c>
      <c r="AW94" s="417">
        <v>4282</v>
      </c>
      <c r="AX94" s="417">
        <v>4241</v>
      </c>
      <c r="AY94" s="417">
        <v>4198</v>
      </c>
      <c r="AZ94" s="417">
        <v>4152</v>
      </c>
      <c r="BA94" s="417">
        <v>4105</v>
      </c>
      <c r="BB94" s="417">
        <v>4057</v>
      </c>
      <c r="BC94" s="417">
        <v>4008</v>
      </c>
      <c r="BD94" s="417">
        <v>3959</v>
      </c>
      <c r="BE94" s="417">
        <v>3913</v>
      </c>
      <c r="BF94" s="417">
        <v>3873</v>
      </c>
      <c r="BG94" s="417">
        <v>3843</v>
      </c>
      <c r="BH94" s="417">
        <v>3841</v>
      </c>
      <c r="BI94" s="417">
        <v>3863</v>
      </c>
      <c r="BJ94" s="417">
        <v>0</v>
      </c>
      <c r="BK94" s="417">
        <v>0</v>
      </c>
      <c r="BL94" s="417">
        <v>0</v>
      </c>
      <c r="BM94" s="417">
        <v>0</v>
      </c>
      <c r="BN94" s="417">
        <v>0</v>
      </c>
      <c r="BO94" s="417">
        <v>0</v>
      </c>
      <c r="BP94" s="417">
        <v>0</v>
      </c>
      <c r="BQ94" s="417">
        <v>0</v>
      </c>
      <c r="BR94" s="417">
        <v>0</v>
      </c>
      <c r="BS94" s="417">
        <v>0</v>
      </c>
      <c r="BT94" s="417">
        <v>0</v>
      </c>
      <c r="BU94" s="417">
        <v>0</v>
      </c>
      <c r="BV94" s="417">
        <v>0</v>
      </c>
      <c r="BW94" s="417">
        <v>0</v>
      </c>
      <c r="BX94" s="417">
        <v>0</v>
      </c>
      <c r="BY94" s="417">
        <v>0</v>
      </c>
      <c r="BZ94" s="417">
        <v>0</v>
      </c>
      <c r="CA94" s="417">
        <v>0</v>
      </c>
      <c r="CB94" s="417">
        <v>0</v>
      </c>
      <c r="CC94" s="417">
        <v>0</v>
      </c>
      <c r="CD94" s="417">
        <v>0</v>
      </c>
      <c r="CE94" s="417">
        <v>0</v>
      </c>
      <c r="CF94" s="417">
        <v>0</v>
      </c>
      <c r="CG94" s="417">
        <v>0</v>
      </c>
      <c r="CH94" s="417">
        <v>0</v>
      </c>
      <c r="CI94" s="417">
        <v>0</v>
      </c>
      <c r="CJ94" s="417">
        <v>0</v>
      </c>
      <c r="CK94" s="417">
        <v>0</v>
      </c>
      <c r="CL94" s="417">
        <v>0</v>
      </c>
      <c r="CM94" s="417">
        <v>0</v>
      </c>
      <c r="CN94" s="417">
        <v>0</v>
      </c>
      <c r="CO94" s="417">
        <v>0</v>
      </c>
      <c r="CP94" s="417">
        <v>0</v>
      </c>
      <c r="CQ94" s="417">
        <v>0</v>
      </c>
      <c r="CR94" s="417">
        <v>0</v>
      </c>
      <c r="CS94" s="417">
        <v>0</v>
      </c>
      <c r="CT94" s="417"/>
      <c r="CU94" s="417"/>
      <c r="CV94" s="417"/>
      <c r="CW94" s="417"/>
      <c r="CX94" s="417"/>
      <c r="CY94" s="417"/>
      <c r="CZ94" s="417"/>
      <c r="DA94" s="417"/>
      <c r="DB94" s="417"/>
      <c r="DC94" s="417"/>
      <c r="DD94" s="417"/>
      <c r="DE94" s="417"/>
      <c r="DF94" s="417"/>
      <c r="DG94" s="417"/>
      <c r="DH94" s="417"/>
      <c r="DI94" s="417"/>
      <c r="DJ94" s="417"/>
      <c r="DK94" s="417"/>
    </row>
    <row r="95" spans="1:115" ht="16.149999999999999" hidden="1">
      <c r="A95" s="421" t="s">
        <v>7</v>
      </c>
      <c r="B95" s="421">
        <v>2</v>
      </c>
      <c r="C95" s="416" t="s">
        <v>58</v>
      </c>
      <c r="D95" s="417">
        <v>3219</v>
      </c>
      <c r="E95" s="417">
        <v>3273</v>
      </c>
      <c r="F95" s="417">
        <v>3329</v>
      </c>
      <c r="G95" s="417">
        <v>3642</v>
      </c>
      <c r="H95" s="417">
        <v>3704</v>
      </c>
      <c r="I95" s="417">
        <v>3754</v>
      </c>
      <c r="J95" s="417">
        <v>3804</v>
      </c>
      <c r="K95" s="417">
        <v>3892</v>
      </c>
      <c r="L95" s="417">
        <v>3940</v>
      </c>
      <c r="M95" s="417">
        <v>3988</v>
      </c>
      <c r="N95" s="417">
        <v>4035</v>
      </c>
      <c r="O95" s="417">
        <v>4082</v>
      </c>
      <c r="P95" s="417">
        <v>4128</v>
      </c>
      <c r="Q95" s="417">
        <v>4171</v>
      </c>
      <c r="R95" s="417">
        <v>4213</v>
      </c>
      <c r="S95" s="417">
        <v>4255</v>
      </c>
      <c r="T95" s="417">
        <v>4295</v>
      </c>
      <c r="U95" s="417">
        <v>4334</v>
      </c>
      <c r="V95" s="417">
        <v>4370</v>
      </c>
      <c r="W95" s="417">
        <v>4404</v>
      </c>
      <c r="X95" s="417">
        <v>4436</v>
      </c>
      <c r="Y95" s="417">
        <v>4466</v>
      </c>
      <c r="Z95" s="417">
        <v>4494</v>
      </c>
      <c r="AA95" s="417">
        <v>4520</v>
      </c>
      <c r="AB95" s="417">
        <v>4544</v>
      </c>
      <c r="AC95" s="417">
        <v>4566</v>
      </c>
      <c r="AD95" s="417">
        <v>4584</v>
      </c>
      <c r="AE95" s="417">
        <v>4599</v>
      </c>
      <c r="AF95" s="417">
        <v>4611</v>
      </c>
      <c r="AG95" s="417">
        <v>4621</v>
      </c>
      <c r="AH95" s="417">
        <v>4627</v>
      </c>
      <c r="AI95" s="417">
        <v>4630</v>
      </c>
      <c r="AJ95" s="417">
        <v>4630</v>
      </c>
      <c r="AK95" s="417">
        <v>4627</v>
      </c>
      <c r="AL95" s="417">
        <v>4621</v>
      </c>
      <c r="AM95" s="417">
        <v>4611</v>
      </c>
      <c r="AN95" s="417">
        <v>4598</v>
      </c>
      <c r="AO95" s="417">
        <v>4581</v>
      </c>
      <c r="AP95" s="417">
        <v>4560</v>
      </c>
      <c r="AQ95" s="417">
        <v>4537</v>
      </c>
      <c r="AR95" s="417">
        <v>4510</v>
      </c>
      <c r="AS95" s="417">
        <v>4479</v>
      </c>
      <c r="AT95" s="417">
        <v>4446</v>
      </c>
      <c r="AU95" s="417">
        <v>4409</v>
      </c>
      <c r="AV95" s="417">
        <v>4370</v>
      </c>
      <c r="AW95" s="417">
        <v>4329</v>
      </c>
      <c r="AX95" s="417">
        <v>4285</v>
      </c>
      <c r="AY95" s="417">
        <v>4239</v>
      </c>
      <c r="AZ95" s="417">
        <v>4191</v>
      </c>
      <c r="BA95" s="417">
        <v>4143</v>
      </c>
      <c r="BB95" s="417">
        <v>4094</v>
      </c>
      <c r="BC95" s="417">
        <v>4047</v>
      </c>
      <c r="BD95" s="417">
        <v>4004</v>
      </c>
      <c r="BE95" s="417">
        <v>3971</v>
      </c>
      <c r="BF95" s="417">
        <v>3956</v>
      </c>
      <c r="BG95" s="417">
        <v>3972</v>
      </c>
      <c r="BH95" s="417">
        <v>3995</v>
      </c>
      <c r="BI95" s="417">
        <v>0</v>
      </c>
      <c r="BJ95" s="417">
        <v>0</v>
      </c>
      <c r="BK95" s="417">
        <v>0</v>
      </c>
      <c r="BL95" s="417">
        <v>0</v>
      </c>
      <c r="BM95" s="417">
        <v>0</v>
      </c>
      <c r="BN95" s="417">
        <v>0</v>
      </c>
      <c r="BO95" s="417">
        <v>0</v>
      </c>
      <c r="BP95" s="417">
        <v>0</v>
      </c>
      <c r="BQ95" s="417">
        <v>0</v>
      </c>
      <c r="BR95" s="417">
        <v>0</v>
      </c>
      <c r="BS95" s="417">
        <v>0</v>
      </c>
      <c r="BT95" s="417">
        <v>0</v>
      </c>
      <c r="BU95" s="417">
        <v>0</v>
      </c>
      <c r="BV95" s="417">
        <v>0</v>
      </c>
      <c r="BW95" s="417">
        <v>0</v>
      </c>
      <c r="BX95" s="417">
        <v>0</v>
      </c>
      <c r="BY95" s="417">
        <v>0</v>
      </c>
      <c r="BZ95" s="417">
        <v>0</v>
      </c>
      <c r="CA95" s="417">
        <v>0</v>
      </c>
      <c r="CB95" s="417">
        <v>0</v>
      </c>
      <c r="CC95" s="417">
        <v>0</v>
      </c>
      <c r="CD95" s="417">
        <v>0</v>
      </c>
      <c r="CE95" s="417">
        <v>0</v>
      </c>
      <c r="CF95" s="417">
        <v>0</v>
      </c>
      <c r="CG95" s="417">
        <v>0</v>
      </c>
      <c r="CH95" s="417">
        <v>0</v>
      </c>
      <c r="CI95" s="417">
        <v>0</v>
      </c>
      <c r="CJ95" s="417">
        <v>0</v>
      </c>
      <c r="CK95" s="417">
        <v>0</v>
      </c>
      <c r="CL95" s="417">
        <v>0</v>
      </c>
      <c r="CM95" s="417">
        <v>0</v>
      </c>
      <c r="CN95" s="417">
        <v>0</v>
      </c>
      <c r="CO95" s="417">
        <v>0</v>
      </c>
      <c r="CP95" s="417">
        <v>0</v>
      </c>
      <c r="CQ95" s="417">
        <v>0</v>
      </c>
      <c r="CR95" s="417">
        <v>0</v>
      </c>
      <c r="CS95" s="417">
        <v>0</v>
      </c>
      <c r="CT95" s="417"/>
      <c r="CU95" s="417"/>
      <c r="CV95" s="417"/>
      <c r="CW95" s="417"/>
      <c r="CX95" s="417"/>
      <c r="CY95" s="417"/>
      <c r="CZ95" s="417"/>
      <c r="DA95" s="417"/>
      <c r="DB95" s="417"/>
      <c r="DC95" s="417"/>
      <c r="DD95" s="417"/>
      <c r="DE95" s="417"/>
      <c r="DF95" s="417"/>
      <c r="DG95" s="417"/>
      <c r="DH95" s="417"/>
      <c r="DI95" s="417"/>
      <c r="DJ95" s="417"/>
      <c r="DK95" s="417"/>
    </row>
    <row r="96" spans="1:115" ht="16.149999999999999" hidden="1">
      <c r="A96" s="421" t="s">
        <v>7</v>
      </c>
      <c r="B96" s="421">
        <v>2</v>
      </c>
      <c r="C96" s="416" t="s">
        <v>59</v>
      </c>
      <c r="D96" s="417">
        <v>3327</v>
      </c>
      <c r="E96" s="417">
        <v>3384</v>
      </c>
      <c r="F96" s="417">
        <v>3441</v>
      </c>
      <c r="G96" s="417">
        <v>3764</v>
      </c>
      <c r="H96" s="417">
        <v>3827</v>
      </c>
      <c r="I96" s="417">
        <v>3879</v>
      </c>
      <c r="J96" s="417">
        <v>3930</v>
      </c>
      <c r="K96" s="417">
        <v>4020</v>
      </c>
      <c r="L96" s="417">
        <v>4069</v>
      </c>
      <c r="M96" s="417">
        <v>4118</v>
      </c>
      <c r="N96" s="417">
        <v>4165</v>
      </c>
      <c r="O96" s="417">
        <v>4212</v>
      </c>
      <c r="P96" s="417">
        <v>4256</v>
      </c>
      <c r="Q96" s="417">
        <v>4300</v>
      </c>
      <c r="R96" s="417">
        <v>4342</v>
      </c>
      <c r="S96" s="417">
        <v>4383</v>
      </c>
      <c r="T96" s="417">
        <v>4423</v>
      </c>
      <c r="U96" s="417">
        <v>4459</v>
      </c>
      <c r="V96" s="417">
        <v>4494</v>
      </c>
      <c r="W96" s="417">
        <v>4527</v>
      </c>
      <c r="X96" s="417">
        <v>4558</v>
      </c>
      <c r="Y96" s="417">
        <v>4586</v>
      </c>
      <c r="Z96" s="417">
        <v>4613</v>
      </c>
      <c r="AA96" s="417">
        <v>4637</v>
      </c>
      <c r="AB96" s="417">
        <v>4659</v>
      </c>
      <c r="AC96" s="417">
        <v>4678</v>
      </c>
      <c r="AD96" s="417">
        <v>4693</v>
      </c>
      <c r="AE96" s="417">
        <v>4706</v>
      </c>
      <c r="AF96" s="417">
        <v>4715</v>
      </c>
      <c r="AG96" s="417">
        <v>4722</v>
      </c>
      <c r="AH96" s="417">
        <v>4725</v>
      </c>
      <c r="AI96" s="417">
        <v>4725</v>
      </c>
      <c r="AJ96" s="417">
        <v>4722</v>
      </c>
      <c r="AK96" s="417">
        <v>4715</v>
      </c>
      <c r="AL96" s="417">
        <v>4705</v>
      </c>
      <c r="AM96" s="417">
        <v>4692</v>
      </c>
      <c r="AN96" s="417">
        <v>4675</v>
      </c>
      <c r="AO96" s="417">
        <v>4654</v>
      </c>
      <c r="AP96" s="417">
        <v>4630</v>
      </c>
      <c r="AQ96" s="417">
        <v>4602</v>
      </c>
      <c r="AR96" s="417">
        <v>4571</v>
      </c>
      <c r="AS96" s="417">
        <v>4537</v>
      </c>
      <c r="AT96" s="417">
        <v>4501</v>
      </c>
      <c r="AU96" s="417">
        <v>4461</v>
      </c>
      <c r="AV96" s="417">
        <v>4419</v>
      </c>
      <c r="AW96" s="417">
        <v>4374</v>
      </c>
      <c r="AX96" s="417">
        <v>4328</v>
      </c>
      <c r="AY96" s="417">
        <v>4280</v>
      </c>
      <c r="AZ96" s="417">
        <v>4232</v>
      </c>
      <c r="BA96" s="417">
        <v>4185</v>
      </c>
      <c r="BB96" s="417">
        <v>4140</v>
      </c>
      <c r="BC96" s="417">
        <v>4102</v>
      </c>
      <c r="BD96" s="417">
        <v>4079</v>
      </c>
      <c r="BE96" s="417">
        <v>4088</v>
      </c>
      <c r="BF96" s="417">
        <v>4104</v>
      </c>
      <c r="BG96" s="417">
        <v>4128</v>
      </c>
      <c r="BH96" s="417">
        <v>0</v>
      </c>
      <c r="BI96" s="417">
        <v>0</v>
      </c>
      <c r="BJ96" s="417">
        <v>0</v>
      </c>
      <c r="BK96" s="417">
        <v>0</v>
      </c>
      <c r="BL96" s="417">
        <v>0</v>
      </c>
      <c r="BM96" s="417">
        <v>0</v>
      </c>
      <c r="BN96" s="417">
        <v>0</v>
      </c>
      <c r="BO96" s="417">
        <v>0</v>
      </c>
      <c r="BP96" s="417">
        <v>0</v>
      </c>
      <c r="BQ96" s="417">
        <v>0</v>
      </c>
      <c r="BR96" s="417">
        <v>0</v>
      </c>
      <c r="BS96" s="417">
        <v>0</v>
      </c>
      <c r="BT96" s="417">
        <v>0</v>
      </c>
      <c r="BU96" s="417">
        <v>0</v>
      </c>
      <c r="BV96" s="417">
        <v>0</v>
      </c>
      <c r="BW96" s="417">
        <v>0</v>
      </c>
      <c r="BX96" s="417">
        <v>0</v>
      </c>
      <c r="BY96" s="417">
        <v>0</v>
      </c>
      <c r="BZ96" s="417">
        <v>0</v>
      </c>
      <c r="CA96" s="417">
        <v>0</v>
      </c>
      <c r="CB96" s="417">
        <v>0</v>
      </c>
      <c r="CC96" s="417">
        <v>0</v>
      </c>
      <c r="CD96" s="417">
        <v>0</v>
      </c>
      <c r="CE96" s="417">
        <v>0</v>
      </c>
      <c r="CF96" s="417">
        <v>0</v>
      </c>
      <c r="CG96" s="417">
        <v>0</v>
      </c>
      <c r="CH96" s="417">
        <v>0</v>
      </c>
      <c r="CI96" s="417">
        <v>0</v>
      </c>
      <c r="CJ96" s="417">
        <v>0</v>
      </c>
      <c r="CK96" s="417">
        <v>0</v>
      </c>
      <c r="CL96" s="417">
        <v>0</v>
      </c>
      <c r="CM96" s="417">
        <v>0</v>
      </c>
      <c r="CN96" s="417">
        <v>0</v>
      </c>
      <c r="CO96" s="417">
        <v>0</v>
      </c>
      <c r="CP96" s="417">
        <v>0</v>
      </c>
      <c r="CQ96" s="417">
        <v>0</v>
      </c>
      <c r="CR96" s="417">
        <v>0</v>
      </c>
      <c r="CS96" s="417">
        <v>0</v>
      </c>
      <c r="CT96" s="417"/>
      <c r="CU96" s="417"/>
      <c r="CV96" s="417"/>
      <c r="CW96" s="417"/>
      <c r="CX96" s="417"/>
      <c r="CY96" s="417"/>
      <c r="CZ96" s="417"/>
      <c r="DA96" s="417"/>
      <c r="DB96" s="417"/>
      <c r="DC96" s="417"/>
      <c r="DD96" s="417"/>
      <c r="DE96" s="417"/>
      <c r="DF96" s="417"/>
      <c r="DG96" s="417"/>
      <c r="DH96" s="417"/>
      <c r="DI96" s="417"/>
      <c r="DJ96" s="417"/>
      <c r="DK96" s="417"/>
    </row>
    <row r="97" spans="1:115" ht="16.149999999999999" hidden="1">
      <c r="A97" s="421" t="s">
        <v>7</v>
      </c>
      <c r="B97" s="421">
        <v>2</v>
      </c>
      <c r="C97" s="416" t="s">
        <v>60</v>
      </c>
      <c r="D97" s="417">
        <v>3438</v>
      </c>
      <c r="E97" s="417">
        <v>3496</v>
      </c>
      <c r="F97" s="417">
        <v>3555</v>
      </c>
      <c r="G97" s="417">
        <v>3890</v>
      </c>
      <c r="H97" s="417">
        <v>3955</v>
      </c>
      <c r="I97" s="417">
        <v>4008</v>
      </c>
      <c r="J97" s="417">
        <v>4059</v>
      </c>
      <c r="K97" s="417">
        <v>4151</v>
      </c>
      <c r="L97" s="417">
        <v>4201</v>
      </c>
      <c r="M97" s="417">
        <v>4250</v>
      </c>
      <c r="N97" s="417">
        <v>4298</v>
      </c>
      <c r="O97" s="417">
        <v>4343</v>
      </c>
      <c r="P97" s="417">
        <v>4388</v>
      </c>
      <c r="Q97" s="417">
        <v>4431</v>
      </c>
      <c r="R97" s="417">
        <v>4473</v>
      </c>
      <c r="S97" s="417">
        <v>4513</v>
      </c>
      <c r="T97" s="417">
        <v>4551</v>
      </c>
      <c r="U97" s="417">
        <v>4586</v>
      </c>
      <c r="V97" s="417">
        <v>4620</v>
      </c>
      <c r="W97" s="417">
        <v>4651</v>
      </c>
      <c r="X97" s="417">
        <v>4680</v>
      </c>
      <c r="Y97" s="417">
        <v>4707</v>
      </c>
      <c r="Z97" s="417">
        <v>4732</v>
      </c>
      <c r="AA97" s="417">
        <v>4755</v>
      </c>
      <c r="AB97" s="417">
        <v>4774</v>
      </c>
      <c r="AC97" s="417">
        <v>4790</v>
      </c>
      <c r="AD97" s="417">
        <v>4802</v>
      </c>
      <c r="AE97" s="417">
        <v>4812</v>
      </c>
      <c r="AF97" s="417">
        <v>4818</v>
      </c>
      <c r="AG97" s="417">
        <v>4822</v>
      </c>
      <c r="AH97" s="417">
        <v>4822</v>
      </c>
      <c r="AI97" s="417">
        <v>4819</v>
      </c>
      <c r="AJ97" s="417">
        <v>4812</v>
      </c>
      <c r="AK97" s="417">
        <v>4802</v>
      </c>
      <c r="AL97" s="417">
        <v>4788</v>
      </c>
      <c r="AM97" s="417">
        <v>4771</v>
      </c>
      <c r="AN97" s="417">
        <v>4750</v>
      </c>
      <c r="AO97" s="417">
        <v>4725</v>
      </c>
      <c r="AP97" s="417">
        <v>4697</v>
      </c>
      <c r="AQ97" s="417">
        <v>4666</v>
      </c>
      <c r="AR97" s="417">
        <v>4632</v>
      </c>
      <c r="AS97" s="417">
        <v>4594</v>
      </c>
      <c r="AT97" s="417">
        <v>4554</v>
      </c>
      <c r="AU97" s="417">
        <v>4511</v>
      </c>
      <c r="AV97" s="417">
        <v>4467</v>
      </c>
      <c r="AW97" s="417">
        <v>4420</v>
      </c>
      <c r="AX97" s="417">
        <v>4373</v>
      </c>
      <c r="AY97" s="417">
        <v>4326</v>
      </c>
      <c r="AZ97" s="417">
        <v>4281</v>
      </c>
      <c r="BA97" s="417">
        <v>4242</v>
      </c>
      <c r="BB97" s="417">
        <v>4213</v>
      </c>
      <c r="BC97" s="417">
        <v>4210</v>
      </c>
      <c r="BD97" s="417">
        <v>4225</v>
      </c>
      <c r="BE97" s="417">
        <v>4242</v>
      </c>
      <c r="BF97" s="417">
        <v>4267</v>
      </c>
      <c r="BG97" s="417">
        <v>0</v>
      </c>
      <c r="BH97" s="417">
        <v>0</v>
      </c>
      <c r="BI97" s="417">
        <v>0</v>
      </c>
      <c r="BJ97" s="417">
        <v>0</v>
      </c>
      <c r="BK97" s="417">
        <v>0</v>
      </c>
      <c r="BL97" s="417">
        <v>0</v>
      </c>
      <c r="BM97" s="417">
        <v>0</v>
      </c>
      <c r="BN97" s="417">
        <v>0</v>
      </c>
      <c r="BO97" s="417">
        <v>0</v>
      </c>
      <c r="BP97" s="417">
        <v>0</v>
      </c>
      <c r="BQ97" s="417">
        <v>0</v>
      </c>
      <c r="BR97" s="417">
        <v>0</v>
      </c>
      <c r="BS97" s="417">
        <v>0</v>
      </c>
      <c r="BT97" s="417">
        <v>0</v>
      </c>
      <c r="BU97" s="417">
        <v>0</v>
      </c>
      <c r="BV97" s="417">
        <v>0</v>
      </c>
      <c r="BW97" s="417">
        <v>0</v>
      </c>
      <c r="BX97" s="417">
        <v>0</v>
      </c>
      <c r="BY97" s="417">
        <v>0</v>
      </c>
      <c r="BZ97" s="417">
        <v>0</v>
      </c>
      <c r="CA97" s="417">
        <v>0</v>
      </c>
      <c r="CB97" s="417">
        <v>0</v>
      </c>
      <c r="CC97" s="417">
        <v>0</v>
      </c>
      <c r="CD97" s="417">
        <v>0</v>
      </c>
      <c r="CE97" s="417">
        <v>0</v>
      </c>
      <c r="CF97" s="417">
        <v>0</v>
      </c>
      <c r="CG97" s="417">
        <v>0</v>
      </c>
      <c r="CH97" s="417">
        <v>0</v>
      </c>
      <c r="CI97" s="417">
        <v>0</v>
      </c>
      <c r="CJ97" s="417">
        <v>0</v>
      </c>
      <c r="CK97" s="417">
        <v>0</v>
      </c>
      <c r="CL97" s="417">
        <v>0</v>
      </c>
      <c r="CM97" s="417">
        <v>0</v>
      </c>
      <c r="CN97" s="417">
        <v>0</v>
      </c>
      <c r="CO97" s="417">
        <v>0</v>
      </c>
      <c r="CP97" s="417">
        <v>0</v>
      </c>
      <c r="CQ97" s="417">
        <v>0</v>
      </c>
      <c r="CR97" s="417">
        <v>0</v>
      </c>
      <c r="CS97" s="417">
        <v>0</v>
      </c>
      <c r="CT97" s="417"/>
      <c r="CU97" s="417"/>
      <c r="CV97" s="417"/>
      <c r="CW97" s="417"/>
      <c r="CX97" s="417"/>
      <c r="CY97" s="417"/>
      <c r="CZ97" s="417"/>
      <c r="DA97" s="417"/>
      <c r="DB97" s="417"/>
      <c r="DC97" s="417"/>
      <c r="DD97" s="417"/>
      <c r="DE97" s="417"/>
      <c r="DF97" s="417"/>
      <c r="DG97" s="417"/>
      <c r="DH97" s="417"/>
      <c r="DI97" s="417"/>
      <c r="DJ97" s="417"/>
      <c r="DK97" s="417"/>
    </row>
    <row r="98" spans="1:115" ht="16.149999999999999" hidden="1">
      <c r="A98" s="421" t="s">
        <v>7</v>
      </c>
      <c r="B98" s="421">
        <v>2</v>
      </c>
      <c r="C98" s="416" t="s">
        <v>61</v>
      </c>
      <c r="D98" s="417">
        <v>3553</v>
      </c>
      <c r="E98" s="417">
        <v>3613</v>
      </c>
      <c r="F98" s="417">
        <v>3674</v>
      </c>
      <c r="G98" s="417">
        <v>4019</v>
      </c>
      <c r="H98" s="417">
        <v>4086</v>
      </c>
      <c r="I98" s="417">
        <v>4139</v>
      </c>
      <c r="J98" s="417">
        <v>4191</v>
      </c>
      <c r="K98" s="417">
        <v>4285</v>
      </c>
      <c r="L98" s="417">
        <v>4337</v>
      </c>
      <c r="M98" s="417">
        <v>4386</v>
      </c>
      <c r="N98" s="417">
        <v>4432</v>
      </c>
      <c r="O98" s="417">
        <v>4477</v>
      </c>
      <c r="P98" s="417">
        <v>4522</v>
      </c>
      <c r="Q98" s="417">
        <v>4564</v>
      </c>
      <c r="R98" s="417">
        <v>4606</v>
      </c>
      <c r="S98" s="417">
        <v>4644</v>
      </c>
      <c r="T98" s="417">
        <v>4680</v>
      </c>
      <c r="U98" s="417">
        <v>4714</v>
      </c>
      <c r="V98" s="417">
        <v>4746</v>
      </c>
      <c r="W98" s="417">
        <v>4776</v>
      </c>
      <c r="X98" s="417">
        <v>4804</v>
      </c>
      <c r="Y98" s="417">
        <v>4830</v>
      </c>
      <c r="Z98" s="417">
        <v>4852</v>
      </c>
      <c r="AA98" s="417">
        <v>4872</v>
      </c>
      <c r="AB98" s="417">
        <v>4888</v>
      </c>
      <c r="AC98" s="417">
        <v>4901</v>
      </c>
      <c r="AD98" s="417">
        <v>4911</v>
      </c>
      <c r="AE98" s="417">
        <v>4917</v>
      </c>
      <c r="AF98" s="417">
        <v>4921</v>
      </c>
      <c r="AG98" s="417">
        <v>4921</v>
      </c>
      <c r="AH98" s="417">
        <v>4918</v>
      </c>
      <c r="AI98" s="417">
        <v>4911</v>
      </c>
      <c r="AJ98" s="417">
        <v>4901</v>
      </c>
      <c r="AK98" s="417">
        <v>4887</v>
      </c>
      <c r="AL98" s="417">
        <v>4869</v>
      </c>
      <c r="AM98" s="417">
        <v>4848</v>
      </c>
      <c r="AN98" s="417">
        <v>4823</v>
      </c>
      <c r="AO98" s="417">
        <v>4795</v>
      </c>
      <c r="AP98" s="417">
        <v>4763</v>
      </c>
      <c r="AQ98" s="417">
        <v>4728</v>
      </c>
      <c r="AR98" s="417">
        <v>4690</v>
      </c>
      <c r="AS98" s="417">
        <v>4650</v>
      </c>
      <c r="AT98" s="417">
        <v>4607</v>
      </c>
      <c r="AU98" s="417">
        <v>4562</v>
      </c>
      <c r="AV98" s="417">
        <v>4516</v>
      </c>
      <c r="AW98" s="417">
        <v>4470</v>
      </c>
      <c r="AX98" s="417">
        <v>4424</v>
      </c>
      <c r="AY98" s="417">
        <v>4383</v>
      </c>
      <c r="AZ98" s="417">
        <v>4350</v>
      </c>
      <c r="BA98" s="417">
        <v>4335</v>
      </c>
      <c r="BB98" s="417">
        <v>4350</v>
      </c>
      <c r="BC98" s="417">
        <v>4366</v>
      </c>
      <c r="BD98" s="417">
        <v>4383</v>
      </c>
      <c r="BE98" s="417">
        <v>4409</v>
      </c>
      <c r="BF98" s="417">
        <v>0</v>
      </c>
      <c r="BG98" s="417">
        <v>0</v>
      </c>
      <c r="BH98" s="417">
        <v>0</v>
      </c>
      <c r="BI98" s="417">
        <v>0</v>
      </c>
      <c r="BJ98" s="417">
        <v>0</v>
      </c>
      <c r="BK98" s="417">
        <v>0</v>
      </c>
      <c r="BL98" s="417">
        <v>0</v>
      </c>
      <c r="BM98" s="417">
        <v>0</v>
      </c>
      <c r="BN98" s="417">
        <v>0</v>
      </c>
      <c r="BO98" s="417">
        <v>0</v>
      </c>
      <c r="BP98" s="417">
        <v>0</v>
      </c>
      <c r="BQ98" s="417">
        <v>0</v>
      </c>
      <c r="BR98" s="417">
        <v>0</v>
      </c>
      <c r="BS98" s="417">
        <v>0</v>
      </c>
      <c r="BT98" s="417">
        <v>0</v>
      </c>
      <c r="BU98" s="417">
        <v>0</v>
      </c>
      <c r="BV98" s="417">
        <v>0</v>
      </c>
      <c r="BW98" s="417">
        <v>0</v>
      </c>
      <c r="BX98" s="417">
        <v>0</v>
      </c>
      <c r="BY98" s="417">
        <v>0</v>
      </c>
      <c r="BZ98" s="417">
        <v>0</v>
      </c>
      <c r="CA98" s="417">
        <v>0</v>
      </c>
      <c r="CB98" s="417">
        <v>0</v>
      </c>
      <c r="CC98" s="417">
        <v>0</v>
      </c>
      <c r="CD98" s="417">
        <v>0</v>
      </c>
      <c r="CE98" s="417">
        <v>0</v>
      </c>
      <c r="CF98" s="417">
        <v>0</v>
      </c>
      <c r="CG98" s="417">
        <v>0</v>
      </c>
      <c r="CH98" s="417">
        <v>0</v>
      </c>
      <c r="CI98" s="417">
        <v>0</v>
      </c>
      <c r="CJ98" s="417">
        <v>0</v>
      </c>
      <c r="CK98" s="417">
        <v>0</v>
      </c>
      <c r="CL98" s="417">
        <v>0</v>
      </c>
      <c r="CM98" s="417">
        <v>0</v>
      </c>
      <c r="CN98" s="417">
        <v>0</v>
      </c>
      <c r="CO98" s="417">
        <v>0</v>
      </c>
      <c r="CP98" s="417">
        <v>0</v>
      </c>
      <c r="CQ98" s="417">
        <v>0</v>
      </c>
      <c r="CR98" s="417">
        <v>0</v>
      </c>
      <c r="CS98" s="417">
        <v>0</v>
      </c>
      <c r="CT98" s="417"/>
      <c r="CU98" s="417"/>
      <c r="CV98" s="417"/>
      <c r="CW98" s="417"/>
      <c r="CX98" s="417"/>
      <c r="CY98" s="417"/>
      <c r="CZ98" s="417"/>
      <c r="DA98" s="417"/>
      <c r="DB98" s="417"/>
      <c r="DC98" s="417"/>
      <c r="DD98" s="417"/>
      <c r="DE98" s="417"/>
      <c r="DF98" s="417"/>
      <c r="DG98" s="417"/>
      <c r="DH98" s="417"/>
      <c r="DI98" s="417"/>
      <c r="DJ98" s="417"/>
      <c r="DK98" s="417"/>
    </row>
    <row r="99" spans="1:115" ht="16.149999999999999" hidden="1">
      <c r="A99" s="421" t="s">
        <v>7</v>
      </c>
      <c r="B99" s="421">
        <v>2</v>
      </c>
      <c r="C99" s="416" t="s">
        <v>62</v>
      </c>
      <c r="D99" s="417">
        <v>3670</v>
      </c>
      <c r="E99" s="417">
        <v>3732</v>
      </c>
      <c r="F99" s="417">
        <v>3794</v>
      </c>
      <c r="G99" s="417">
        <v>4151</v>
      </c>
      <c r="H99" s="417">
        <v>4219</v>
      </c>
      <c r="I99" s="417">
        <v>4274</v>
      </c>
      <c r="J99" s="417">
        <v>4327</v>
      </c>
      <c r="K99" s="417">
        <v>4424</v>
      </c>
      <c r="L99" s="417">
        <v>4475</v>
      </c>
      <c r="M99" s="417">
        <v>4523</v>
      </c>
      <c r="N99" s="417">
        <v>4569</v>
      </c>
      <c r="O99" s="417">
        <v>4614</v>
      </c>
      <c r="P99" s="417">
        <v>4658</v>
      </c>
      <c r="Q99" s="417">
        <v>4700</v>
      </c>
      <c r="R99" s="417">
        <v>4739</v>
      </c>
      <c r="S99" s="417">
        <v>4776</v>
      </c>
      <c r="T99" s="417">
        <v>4811</v>
      </c>
      <c r="U99" s="417">
        <v>4844</v>
      </c>
      <c r="V99" s="417">
        <v>4874</v>
      </c>
      <c r="W99" s="417">
        <v>4903</v>
      </c>
      <c r="X99" s="417">
        <v>4929</v>
      </c>
      <c r="Y99" s="417">
        <v>4952</v>
      </c>
      <c r="Z99" s="417">
        <v>4972</v>
      </c>
      <c r="AA99" s="417">
        <v>4988</v>
      </c>
      <c r="AB99" s="417">
        <v>5002</v>
      </c>
      <c r="AC99" s="417">
        <v>5012</v>
      </c>
      <c r="AD99" s="417">
        <v>5019</v>
      </c>
      <c r="AE99" s="417">
        <v>5022</v>
      </c>
      <c r="AF99" s="417">
        <v>5022</v>
      </c>
      <c r="AG99" s="417">
        <v>5019</v>
      </c>
      <c r="AH99" s="417">
        <v>5013</v>
      </c>
      <c r="AI99" s="417">
        <v>5002</v>
      </c>
      <c r="AJ99" s="417">
        <v>4988</v>
      </c>
      <c r="AK99" s="417">
        <v>4970</v>
      </c>
      <c r="AL99" s="417">
        <v>4948</v>
      </c>
      <c r="AM99" s="417">
        <v>4923</v>
      </c>
      <c r="AN99" s="417">
        <v>4894</v>
      </c>
      <c r="AO99" s="417">
        <v>4862</v>
      </c>
      <c r="AP99" s="417">
        <v>4827</v>
      </c>
      <c r="AQ99" s="417">
        <v>4789</v>
      </c>
      <c r="AR99" s="417">
        <v>4748</v>
      </c>
      <c r="AS99" s="417">
        <v>4706</v>
      </c>
      <c r="AT99" s="417">
        <v>4661</v>
      </c>
      <c r="AU99" s="417">
        <v>4616</v>
      </c>
      <c r="AV99" s="417">
        <v>4571</v>
      </c>
      <c r="AW99" s="417">
        <v>4529</v>
      </c>
      <c r="AX99" s="417">
        <v>4494</v>
      </c>
      <c r="AY99" s="417">
        <v>4471</v>
      </c>
      <c r="AZ99" s="417">
        <v>4475</v>
      </c>
      <c r="BA99" s="417">
        <v>4490</v>
      </c>
      <c r="BB99" s="417">
        <v>4506</v>
      </c>
      <c r="BC99" s="417">
        <v>4525</v>
      </c>
      <c r="BD99" s="417">
        <v>4551</v>
      </c>
      <c r="BE99" s="417">
        <v>0</v>
      </c>
      <c r="BF99" s="417">
        <v>0</v>
      </c>
      <c r="BG99" s="417">
        <v>0</v>
      </c>
      <c r="BH99" s="417">
        <v>0</v>
      </c>
      <c r="BI99" s="417">
        <v>0</v>
      </c>
      <c r="BJ99" s="417">
        <v>0</v>
      </c>
      <c r="BK99" s="417">
        <v>0</v>
      </c>
      <c r="BL99" s="417">
        <v>0</v>
      </c>
      <c r="BM99" s="417">
        <v>0</v>
      </c>
      <c r="BN99" s="417">
        <v>0</v>
      </c>
      <c r="BO99" s="417">
        <v>0</v>
      </c>
      <c r="BP99" s="417">
        <v>0</v>
      </c>
      <c r="BQ99" s="417">
        <v>0</v>
      </c>
      <c r="BR99" s="417">
        <v>0</v>
      </c>
      <c r="BS99" s="417">
        <v>0</v>
      </c>
      <c r="BT99" s="417">
        <v>0</v>
      </c>
      <c r="BU99" s="417">
        <v>0</v>
      </c>
      <c r="BV99" s="417">
        <v>0</v>
      </c>
      <c r="BW99" s="417">
        <v>0</v>
      </c>
      <c r="BX99" s="417">
        <v>0</v>
      </c>
      <c r="BY99" s="417">
        <v>0</v>
      </c>
      <c r="BZ99" s="417">
        <v>0</v>
      </c>
      <c r="CA99" s="417">
        <v>0</v>
      </c>
      <c r="CB99" s="417">
        <v>0</v>
      </c>
      <c r="CC99" s="417">
        <v>0</v>
      </c>
      <c r="CD99" s="417">
        <v>0</v>
      </c>
      <c r="CE99" s="417">
        <v>0</v>
      </c>
      <c r="CF99" s="417">
        <v>0</v>
      </c>
      <c r="CG99" s="417">
        <v>0</v>
      </c>
      <c r="CH99" s="417">
        <v>0</v>
      </c>
      <c r="CI99" s="417">
        <v>0</v>
      </c>
      <c r="CJ99" s="417">
        <v>0</v>
      </c>
      <c r="CK99" s="417">
        <v>0</v>
      </c>
      <c r="CL99" s="417">
        <v>0</v>
      </c>
      <c r="CM99" s="417">
        <v>0</v>
      </c>
      <c r="CN99" s="417">
        <v>0</v>
      </c>
      <c r="CO99" s="417">
        <v>0</v>
      </c>
      <c r="CP99" s="417">
        <v>0</v>
      </c>
      <c r="CQ99" s="417">
        <v>0</v>
      </c>
      <c r="CR99" s="417">
        <v>0</v>
      </c>
      <c r="CS99" s="417">
        <v>0</v>
      </c>
      <c r="CT99" s="417"/>
      <c r="CU99" s="417"/>
      <c r="CV99" s="417"/>
      <c r="CW99" s="417"/>
      <c r="CX99" s="417"/>
      <c r="CY99" s="417"/>
      <c r="CZ99" s="417"/>
      <c r="DA99" s="417"/>
      <c r="DB99" s="417"/>
      <c r="DC99" s="417"/>
      <c r="DD99" s="417"/>
      <c r="DE99" s="417"/>
      <c r="DF99" s="417"/>
      <c r="DG99" s="417"/>
      <c r="DH99" s="417"/>
      <c r="DI99" s="417"/>
      <c r="DJ99" s="417"/>
      <c r="DK99" s="417"/>
    </row>
    <row r="100" spans="1:115" ht="16.149999999999999" hidden="1">
      <c r="A100" s="421" t="s">
        <v>7</v>
      </c>
      <c r="B100" s="421">
        <v>2</v>
      </c>
      <c r="C100" s="416" t="s">
        <v>63</v>
      </c>
      <c r="D100" s="417">
        <v>3789</v>
      </c>
      <c r="E100" s="417">
        <v>3853</v>
      </c>
      <c r="F100" s="417">
        <v>3917</v>
      </c>
      <c r="G100" s="417">
        <v>4285</v>
      </c>
      <c r="H100" s="417">
        <v>4357</v>
      </c>
      <c r="I100" s="417">
        <v>4411</v>
      </c>
      <c r="J100" s="417">
        <v>4466</v>
      </c>
      <c r="K100" s="417">
        <v>4565</v>
      </c>
      <c r="L100" s="417">
        <v>4615</v>
      </c>
      <c r="M100" s="417">
        <v>4663</v>
      </c>
      <c r="N100" s="417">
        <v>4709</v>
      </c>
      <c r="O100" s="417">
        <v>4754</v>
      </c>
      <c r="P100" s="417">
        <v>4797</v>
      </c>
      <c r="Q100" s="417">
        <v>4837</v>
      </c>
      <c r="R100" s="417">
        <v>4875</v>
      </c>
      <c r="S100" s="417">
        <v>4910</v>
      </c>
      <c r="T100" s="417">
        <v>4943</v>
      </c>
      <c r="U100" s="417">
        <v>4974</v>
      </c>
      <c r="V100" s="417">
        <v>5004</v>
      </c>
      <c r="W100" s="417">
        <v>5030</v>
      </c>
      <c r="X100" s="417">
        <v>5054</v>
      </c>
      <c r="Y100" s="417">
        <v>5074</v>
      </c>
      <c r="Z100" s="417">
        <v>5091</v>
      </c>
      <c r="AA100" s="417">
        <v>5105</v>
      </c>
      <c r="AB100" s="417">
        <v>5115</v>
      </c>
      <c r="AC100" s="417">
        <v>5122</v>
      </c>
      <c r="AD100" s="417">
        <v>5126</v>
      </c>
      <c r="AE100" s="417">
        <v>5126</v>
      </c>
      <c r="AF100" s="417">
        <v>5123</v>
      </c>
      <c r="AG100" s="417">
        <v>5116</v>
      </c>
      <c r="AH100" s="417">
        <v>5106</v>
      </c>
      <c r="AI100" s="417">
        <v>5091</v>
      </c>
      <c r="AJ100" s="417">
        <v>5073</v>
      </c>
      <c r="AK100" s="417">
        <v>5051</v>
      </c>
      <c r="AL100" s="417">
        <v>5026</v>
      </c>
      <c r="AM100" s="417">
        <v>4997</v>
      </c>
      <c r="AN100" s="417">
        <v>4965</v>
      </c>
      <c r="AO100" s="417">
        <v>4929</v>
      </c>
      <c r="AP100" s="417">
        <v>4891</v>
      </c>
      <c r="AQ100" s="417">
        <v>4850</v>
      </c>
      <c r="AR100" s="417">
        <v>4808</v>
      </c>
      <c r="AS100" s="417">
        <v>4764</v>
      </c>
      <c r="AT100" s="417">
        <v>4720</v>
      </c>
      <c r="AU100" s="417">
        <v>4678</v>
      </c>
      <c r="AV100" s="417">
        <v>4641</v>
      </c>
      <c r="AW100" s="417">
        <v>4613</v>
      </c>
      <c r="AX100" s="417">
        <v>4605</v>
      </c>
      <c r="AY100" s="417">
        <v>4620</v>
      </c>
      <c r="AZ100" s="417">
        <v>4637</v>
      </c>
      <c r="BA100" s="417">
        <v>4653</v>
      </c>
      <c r="BB100" s="417">
        <v>4672</v>
      </c>
      <c r="BC100" s="417">
        <v>4699</v>
      </c>
      <c r="BD100" s="417">
        <v>0</v>
      </c>
      <c r="BE100" s="417">
        <v>0</v>
      </c>
      <c r="BF100" s="417">
        <v>0</v>
      </c>
      <c r="BG100" s="417">
        <v>0</v>
      </c>
      <c r="BH100" s="417">
        <v>0</v>
      </c>
      <c r="BI100" s="417">
        <v>0</v>
      </c>
      <c r="BJ100" s="417">
        <v>0</v>
      </c>
      <c r="BK100" s="417">
        <v>0</v>
      </c>
      <c r="BL100" s="417">
        <v>0</v>
      </c>
      <c r="BM100" s="417">
        <v>0</v>
      </c>
      <c r="BN100" s="417">
        <v>0</v>
      </c>
      <c r="BO100" s="417">
        <v>0</v>
      </c>
      <c r="BP100" s="417">
        <v>0</v>
      </c>
      <c r="BQ100" s="417">
        <v>0</v>
      </c>
      <c r="BR100" s="417">
        <v>0</v>
      </c>
      <c r="BS100" s="417">
        <v>0</v>
      </c>
      <c r="BT100" s="417">
        <v>0</v>
      </c>
      <c r="BU100" s="417">
        <v>0</v>
      </c>
      <c r="BV100" s="417">
        <v>0</v>
      </c>
      <c r="BW100" s="417">
        <v>0</v>
      </c>
      <c r="BX100" s="417">
        <v>0</v>
      </c>
      <c r="BY100" s="417">
        <v>0</v>
      </c>
      <c r="BZ100" s="417">
        <v>0</v>
      </c>
      <c r="CA100" s="417">
        <v>0</v>
      </c>
      <c r="CB100" s="417">
        <v>0</v>
      </c>
      <c r="CC100" s="417">
        <v>0</v>
      </c>
      <c r="CD100" s="417">
        <v>0</v>
      </c>
      <c r="CE100" s="417">
        <v>0</v>
      </c>
      <c r="CF100" s="417">
        <v>0</v>
      </c>
      <c r="CG100" s="417">
        <v>0</v>
      </c>
      <c r="CH100" s="417">
        <v>0</v>
      </c>
      <c r="CI100" s="417">
        <v>0</v>
      </c>
      <c r="CJ100" s="417">
        <v>0</v>
      </c>
      <c r="CK100" s="417">
        <v>0</v>
      </c>
      <c r="CL100" s="417">
        <v>0</v>
      </c>
      <c r="CM100" s="417">
        <v>0</v>
      </c>
      <c r="CN100" s="417">
        <v>0</v>
      </c>
      <c r="CO100" s="417">
        <v>0</v>
      </c>
      <c r="CP100" s="417">
        <v>0</v>
      </c>
      <c r="CQ100" s="417">
        <v>0</v>
      </c>
      <c r="CR100" s="417">
        <v>0</v>
      </c>
      <c r="CS100" s="417">
        <v>0</v>
      </c>
      <c r="CT100" s="417"/>
      <c r="CU100" s="417"/>
      <c r="CV100" s="417"/>
      <c r="CW100" s="417"/>
      <c r="CX100" s="417"/>
      <c r="CY100" s="417"/>
      <c r="CZ100" s="417"/>
      <c r="DA100" s="417"/>
      <c r="DB100" s="417"/>
      <c r="DC100" s="417"/>
      <c r="DD100" s="417"/>
      <c r="DE100" s="417"/>
      <c r="DF100" s="417"/>
      <c r="DG100" s="417"/>
      <c r="DH100" s="417"/>
      <c r="DI100" s="417"/>
      <c r="DJ100" s="417"/>
      <c r="DK100" s="417"/>
    </row>
    <row r="101" spans="1:115" ht="16.149999999999999" hidden="1">
      <c r="A101" s="421" t="s">
        <v>7</v>
      </c>
      <c r="B101" s="421">
        <v>2</v>
      </c>
      <c r="C101" s="416" t="s">
        <v>64</v>
      </c>
      <c r="D101" s="417">
        <v>3912</v>
      </c>
      <c r="E101" s="417">
        <v>3977</v>
      </c>
      <c r="F101" s="417">
        <v>4042</v>
      </c>
      <c r="G101" s="417">
        <v>4423</v>
      </c>
      <c r="H101" s="417">
        <v>4498</v>
      </c>
      <c r="I101" s="417">
        <v>4554</v>
      </c>
      <c r="J101" s="417">
        <v>4608</v>
      </c>
      <c r="K101" s="417">
        <v>4707</v>
      </c>
      <c r="L101" s="417">
        <v>4758</v>
      </c>
      <c r="M101" s="417">
        <v>4806</v>
      </c>
      <c r="N101" s="417">
        <v>4852</v>
      </c>
      <c r="O101" s="417">
        <v>4896</v>
      </c>
      <c r="P101" s="417">
        <v>4936</v>
      </c>
      <c r="Q101" s="417">
        <v>4975</v>
      </c>
      <c r="R101" s="417">
        <v>5011</v>
      </c>
      <c r="S101" s="417">
        <v>5045</v>
      </c>
      <c r="T101" s="417">
        <v>5076</v>
      </c>
      <c r="U101" s="417">
        <v>5107</v>
      </c>
      <c r="V101" s="417">
        <v>5134</v>
      </c>
      <c r="W101" s="417">
        <v>5158</v>
      </c>
      <c r="X101" s="417">
        <v>5179</v>
      </c>
      <c r="Y101" s="417">
        <v>5196</v>
      </c>
      <c r="Z101" s="417">
        <v>5210</v>
      </c>
      <c r="AA101" s="417">
        <v>5221</v>
      </c>
      <c r="AB101" s="417">
        <v>5228</v>
      </c>
      <c r="AC101" s="417">
        <v>5232</v>
      </c>
      <c r="AD101" s="417">
        <v>5232</v>
      </c>
      <c r="AE101" s="417">
        <v>5229</v>
      </c>
      <c r="AF101" s="417">
        <v>5222</v>
      </c>
      <c r="AG101" s="417">
        <v>5212</v>
      </c>
      <c r="AH101" s="417">
        <v>5197</v>
      </c>
      <c r="AI101" s="417">
        <v>5179</v>
      </c>
      <c r="AJ101" s="417">
        <v>5157</v>
      </c>
      <c r="AK101" s="417">
        <v>5131</v>
      </c>
      <c r="AL101" s="417">
        <v>5102</v>
      </c>
      <c r="AM101" s="417">
        <v>5070</v>
      </c>
      <c r="AN101" s="417">
        <v>5034</v>
      </c>
      <c r="AO101" s="417">
        <v>4996</v>
      </c>
      <c r="AP101" s="417">
        <v>4956</v>
      </c>
      <c r="AQ101" s="417">
        <v>4914</v>
      </c>
      <c r="AR101" s="417">
        <v>4871</v>
      </c>
      <c r="AS101" s="417">
        <v>4830</v>
      </c>
      <c r="AT101" s="417">
        <v>4792</v>
      </c>
      <c r="AU101" s="417">
        <v>4761</v>
      </c>
      <c r="AV101" s="417">
        <v>4744</v>
      </c>
      <c r="AW101" s="417">
        <v>4754</v>
      </c>
      <c r="AX101" s="417">
        <v>4770</v>
      </c>
      <c r="AY101" s="417">
        <v>4787</v>
      </c>
      <c r="AZ101" s="417">
        <v>4804</v>
      </c>
      <c r="BA101" s="417">
        <v>4823</v>
      </c>
      <c r="BB101" s="417">
        <v>4852</v>
      </c>
      <c r="BC101" s="417">
        <v>0</v>
      </c>
      <c r="BD101" s="417">
        <v>0</v>
      </c>
      <c r="BE101" s="417">
        <v>0</v>
      </c>
      <c r="BF101" s="417">
        <v>0</v>
      </c>
      <c r="BG101" s="417">
        <v>0</v>
      </c>
      <c r="BH101" s="417">
        <v>0</v>
      </c>
      <c r="BI101" s="417">
        <v>0</v>
      </c>
      <c r="BJ101" s="417">
        <v>0</v>
      </c>
      <c r="BK101" s="417">
        <v>0</v>
      </c>
      <c r="BL101" s="417">
        <v>0</v>
      </c>
      <c r="BM101" s="417">
        <v>0</v>
      </c>
      <c r="BN101" s="417">
        <v>0</v>
      </c>
      <c r="BO101" s="417">
        <v>0</v>
      </c>
      <c r="BP101" s="417">
        <v>0</v>
      </c>
      <c r="BQ101" s="417">
        <v>0</v>
      </c>
      <c r="BR101" s="417">
        <v>0</v>
      </c>
      <c r="BS101" s="417">
        <v>0</v>
      </c>
      <c r="BT101" s="417">
        <v>0</v>
      </c>
      <c r="BU101" s="417">
        <v>0</v>
      </c>
      <c r="BV101" s="417">
        <v>0</v>
      </c>
      <c r="BW101" s="417">
        <v>0</v>
      </c>
      <c r="BX101" s="417">
        <v>0</v>
      </c>
      <c r="BY101" s="417">
        <v>0</v>
      </c>
      <c r="BZ101" s="417">
        <v>0</v>
      </c>
      <c r="CA101" s="417">
        <v>0</v>
      </c>
      <c r="CB101" s="417">
        <v>0</v>
      </c>
      <c r="CC101" s="417">
        <v>0</v>
      </c>
      <c r="CD101" s="417">
        <v>0</v>
      </c>
      <c r="CE101" s="417">
        <v>0</v>
      </c>
      <c r="CF101" s="417">
        <v>0</v>
      </c>
      <c r="CG101" s="417">
        <v>0</v>
      </c>
      <c r="CH101" s="417">
        <v>0</v>
      </c>
      <c r="CI101" s="417">
        <v>0</v>
      </c>
      <c r="CJ101" s="417">
        <v>0</v>
      </c>
      <c r="CK101" s="417">
        <v>0</v>
      </c>
      <c r="CL101" s="417">
        <v>0</v>
      </c>
      <c r="CM101" s="417">
        <v>0</v>
      </c>
      <c r="CN101" s="417">
        <v>0</v>
      </c>
      <c r="CO101" s="417">
        <v>0</v>
      </c>
      <c r="CP101" s="417">
        <v>0</v>
      </c>
      <c r="CQ101" s="417">
        <v>0</v>
      </c>
      <c r="CR101" s="417">
        <v>0</v>
      </c>
      <c r="CS101" s="417">
        <v>0</v>
      </c>
      <c r="CT101" s="417"/>
      <c r="CU101" s="417"/>
      <c r="CV101" s="417"/>
      <c r="CW101" s="417"/>
      <c r="CX101" s="417"/>
      <c r="CY101" s="417"/>
      <c r="CZ101" s="417"/>
      <c r="DA101" s="417"/>
      <c r="DB101" s="417"/>
      <c r="DC101" s="417"/>
      <c r="DD101" s="417"/>
      <c r="DE101" s="417"/>
      <c r="DF101" s="417"/>
      <c r="DG101" s="417"/>
      <c r="DH101" s="417"/>
      <c r="DI101" s="417"/>
      <c r="DJ101" s="417"/>
      <c r="DK101" s="417"/>
    </row>
    <row r="102" spans="1:115" ht="16.149999999999999" hidden="1">
      <c r="A102" s="421" t="s">
        <v>7</v>
      </c>
      <c r="B102" s="421">
        <v>2</v>
      </c>
      <c r="C102" s="416" t="s">
        <v>65</v>
      </c>
      <c r="D102" s="417">
        <v>4038</v>
      </c>
      <c r="E102" s="417">
        <v>4104</v>
      </c>
      <c r="F102" s="417">
        <v>4173</v>
      </c>
      <c r="G102" s="417">
        <v>4566</v>
      </c>
      <c r="H102" s="417">
        <v>4642</v>
      </c>
      <c r="I102" s="417">
        <v>4699</v>
      </c>
      <c r="J102" s="417">
        <v>4753</v>
      </c>
      <c r="K102" s="417">
        <v>4853</v>
      </c>
      <c r="L102" s="417">
        <v>4904</v>
      </c>
      <c r="M102" s="417">
        <v>4952</v>
      </c>
      <c r="N102" s="417">
        <v>4997</v>
      </c>
      <c r="O102" s="417">
        <v>5038</v>
      </c>
      <c r="P102" s="417">
        <v>5078</v>
      </c>
      <c r="Q102" s="417">
        <v>5115</v>
      </c>
      <c r="R102" s="417">
        <v>5149</v>
      </c>
      <c r="S102" s="417">
        <v>5181</v>
      </c>
      <c r="T102" s="417">
        <v>5212</v>
      </c>
      <c r="U102" s="417">
        <v>5240</v>
      </c>
      <c r="V102" s="417">
        <v>5265</v>
      </c>
      <c r="W102" s="417">
        <v>5286</v>
      </c>
      <c r="X102" s="417">
        <v>5304</v>
      </c>
      <c r="Y102" s="417">
        <v>5318</v>
      </c>
      <c r="Z102" s="417">
        <v>5329</v>
      </c>
      <c r="AA102" s="417">
        <v>5337</v>
      </c>
      <c r="AB102" s="417">
        <v>5341</v>
      </c>
      <c r="AC102" s="417">
        <v>5341</v>
      </c>
      <c r="AD102" s="417">
        <v>5338</v>
      </c>
      <c r="AE102" s="417">
        <v>5331</v>
      </c>
      <c r="AF102" s="417">
        <v>5321</v>
      </c>
      <c r="AG102" s="417">
        <v>5306</v>
      </c>
      <c r="AH102" s="417">
        <v>5288</v>
      </c>
      <c r="AI102" s="417">
        <v>5266</v>
      </c>
      <c r="AJ102" s="417">
        <v>5240</v>
      </c>
      <c r="AK102" s="417">
        <v>5211</v>
      </c>
      <c r="AL102" s="417">
        <v>5178</v>
      </c>
      <c r="AM102" s="417">
        <v>5143</v>
      </c>
      <c r="AN102" s="417">
        <v>5105</v>
      </c>
      <c r="AO102" s="417">
        <v>5066</v>
      </c>
      <c r="AP102" s="417">
        <v>5025</v>
      </c>
      <c r="AQ102" s="417">
        <v>4985</v>
      </c>
      <c r="AR102" s="417">
        <v>4947</v>
      </c>
      <c r="AS102" s="417">
        <v>4915</v>
      </c>
      <c r="AT102" s="417">
        <v>4893</v>
      </c>
      <c r="AU102" s="417">
        <v>4892</v>
      </c>
      <c r="AV102" s="417">
        <v>4909</v>
      </c>
      <c r="AW102" s="417">
        <v>4925</v>
      </c>
      <c r="AX102" s="417">
        <v>4943</v>
      </c>
      <c r="AY102" s="417">
        <v>4960</v>
      </c>
      <c r="AZ102" s="417">
        <v>4981</v>
      </c>
      <c r="BA102" s="417">
        <v>5010</v>
      </c>
      <c r="BB102" s="417">
        <v>0</v>
      </c>
      <c r="BC102" s="417">
        <v>0</v>
      </c>
      <c r="BD102" s="417">
        <v>0</v>
      </c>
      <c r="BE102" s="417">
        <v>0</v>
      </c>
      <c r="BF102" s="417">
        <v>0</v>
      </c>
      <c r="BG102" s="417">
        <v>0</v>
      </c>
      <c r="BH102" s="417">
        <v>0</v>
      </c>
      <c r="BI102" s="417">
        <v>0</v>
      </c>
      <c r="BJ102" s="417">
        <v>0</v>
      </c>
      <c r="BK102" s="417">
        <v>0</v>
      </c>
      <c r="BL102" s="417">
        <v>0</v>
      </c>
      <c r="BM102" s="417">
        <v>0</v>
      </c>
      <c r="BN102" s="417">
        <v>0</v>
      </c>
      <c r="BO102" s="417">
        <v>0</v>
      </c>
      <c r="BP102" s="417">
        <v>0</v>
      </c>
      <c r="BQ102" s="417">
        <v>0</v>
      </c>
      <c r="BR102" s="417">
        <v>0</v>
      </c>
      <c r="BS102" s="417">
        <v>0</v>
      </c>
      <c r="BT102" s="417">
        <v>0</v>
      </c>
      <c r="BU102" s="417">
        <v>0</v>
      </c>
      <c r="BV102" s="417">
        <v>0</v>
      </c>
      <c r="BW102" s="417">
        <v>0</v>
      </c>
      <c r="BX102" s="417">
        <v>0</v>
      </c>
      <c r="BY102" s="417">
        <v>0</v>
      </c>
      <c r="BZ102" s="417">
        <v>0</v>
      </c>
      <c r="CA102" s="417">
        <v>0</v>
      </c>
      <c r="CB102" s="417">
        <v>0</v>
      </c>
      <c r="CC102" s="417">
        <v>0</v>
      </c>
      <c r="CD102" s="417">
        <v>0</v>
      </c>
      <c r="CE102" s="417">
        <v>0</v>
      </c>
      <c r="CF102" s="417">
        <v>0</v>
      </c>
      <c r="CG102" s="417">
        <v>0</v>
      </c>
      <c r="CH102" s="417">
        <v>0</v>
      </c>
      <c r="CI102" s="417">
        <v>0</v>
      </c>
      <c r="CJ102" s="417">
        <v>0</v>
      </c>
      <c r="CK102" s="417">
        <v>0</v>
      </c>
      <c r="CL102" s="417">
        <v>0</v>
      </c>
      <c r="CM102" s="417">
        <v>0</v>
      </c>
      <c r="CN102" s="417">
        <v>0</v>
      </c>
      <c r="CO102" s="417">
        <v>0</v>
      </c>
      <c r="CP102" s="417">
        <v>0</v>
      </c>
      <c r="CQ102" s="417">
        <v>0</v>
      </c>
      <c r="CR102" s="417">
        <v>0</v>
      </c>
      <c r="CS102" s="417">
        <v>0</v>
      </c>
      <c r="CT102" s="417"/>
      <c r="CU102" s="417"/>
      <c r="CV102" s="417"/>
      <c r="CW102" s="417"/>
      <c r="CX102" s="417"/>
      <c r="CY102" s="417"/>
      <c r="CZ102" s="417"/>
      <c r="DA102" s="417"/>
      <c r="DB102" s="417"/>
      <c r="DC102" s="417"/>
      <c r="DD102" s="417"/>
      <c r="DE102" s="417"/>
      <c r="DF102" s="417"/>
      <c r="DG102" s="417"/>
      <c r="DH102" s="417"/>
      <c r="DI102" s="417"/>
      <c r="DJ102" s="417"/>
      <c r="DK102" s="417"/>
    </row>
    <row r="103" spans="1:115" ht="16.149999999999999" hidden="1">
      <c r="A103" s="421" t="s">
        <v>7</v>
      </c>
      <c r="B103" s="421">
        <v>2</v>
      </c>
      <c r="C103" s="416" t="s">
        <v>66</v>
      </c>
      <c r="D103" s="417">
        <v>4166</v>
      </c>
      <c r="E103" s="417">
        <v>4236</v>
      </c>
      <c r="F103" s="417">
        <v>4307</v>
      </c>
      <c r="G103" s="417">
        <v>4711</v>
      </c>
      <c r="H103" s="417">
        <v>4790</v>
      </c>
      <c r="I103" s="417">
        <v>4845</v>
      </c>
      <c r="J103" s="417">
        <v>4900</v>
      </c>
      <c r="K103" s="417">
        <v>5002</v>
      </c>
      <c r="L103" s="417">
        <v>5053</v>
      </c>
      <c r="M103" s="417">
        <v>5100</v>
      </c>
      <c r="N103" s="417">
        <v>5142</v>
      </c>
      <c r="O103" s="417">
        <v>5183</v>
      </c>
      <c r="P103" s="417">
        <v>5221</v>
      </c>
      <c r="Q103" s="417">
        <v>5256</v>
      </c>
      <c r="R103" s="417">
        <v>5289</v>
      </c>
      <c r="S103" s="417">
        <v>5320</v>
      </c>
      <c r="T103" s="417">
        <v>5349</v>
      </c>
      <c r="U103" s="417">
        <v>5374</v>
      </c>
      <c r="V103" s="417">
        <v>5396</v>
      </c>
      <c r="W103" s="417">
        <v>5414</v>
      </c>
      <c r="X103" s="417">
        <v>5429</v>
      </c>
      <c r="Y103" s="417">
        <v>5440</v>
      </c>
      <c r="Z103" s="417">
        <v>5448</v>
      </c>
      <c r="AA103" s="417">
        <v>5452</v>
      </c>
      <c r="AB103" s="417">
        <v>5453</v>
      </c>
      <c r="AC103" s="417">
        <v>5450</v>
      </c>
      <c r="AD103" s="417">
        <v>5443</v>
      </c>
      <c r="AE103" s="417">
        <v>5432</v>
      </c>
      <c r="AF103" s="417">
        <v>5418</v>
      </c>
      <c r="AG103" s="417">
        <v>5399</v>
      </c>
      <c r="AH103" s="417">
        <v>5377</v>
      </c>
      <c r="AI103" s="417">
        <v>5351</v>
      </c>
      <c r="AJ103" s="417">
        <v>5322</v>
      </c>
      <c r="AK103" s="417">
        <v>5290</v>
      </c>
      <c r="AL103" s="417">
        <v>5255</v>
      </c>
      <c r="AM103" s="417">
        <v>5217</v>
      </c>
      <c r="AN103" s="417">
        <v>5179</v>
      </c>
      <c r="AO103" s="417">
        <v>5140</v>
      </c>
      <c r="AP103" s="417">
        <v>5102</v>
      </c>
      <c r="AQ103" s="417">
        <v>5069</v>
      </c>
      <c r="AR103" s="417">
        <v>5043</v>
      </c>
      <c r="AS103" s="417">
        <v>5032</v>
      </c>
      <c r="AT103" s="417">
        <v>5049</v>
      </c>
      <c r="AU103" s="417">
        <v>5066</v>
      </c>
      <c r="AV103" s="417">
        <v>5084</v>
      </c>
      <c r="AW103" s="417">
        <v>5102</v>
      </c>
      <c r="AX103" s="417">
        <v>5120</v>
      </c>
      <c r="AY103" s="417">
        <v>5141</v>
      </c>
      <c r="AZ103" s="417">
        <v>5171</v>
      </c>
      <c r="BA103" s="417">
        <v>0</v>
      </c>
      <c r="BB103" s="417">
        <v>0</v>
      </c>
      <c r="BC103" s="417">
        <v>0</v>
      </c>
      <c r="BD103" s="417">
        <v>0</v>
      </c>
      <c r="BE103" s="417">
        <v>0</v>
      </c>
      <c r="BF103" s="417">
        <v>0</v>
      </c>
      <c r="BG103" s="417">
        <v>0</v>
      </c>
      <c r="BH103" s="417">
        <v>0</v>
      </c>
      <c r="BI103" s="417">
        <v>0</v>
      </c>
      <c r="BJ103" s="417">
        <v>0</v>
      </c>
      <c r="BK103" s="417">
        <v>0</v>
      </c>
      <c r="BL103" s="417">
        <v>0</v>
      </c>
      <c r="BM103" s="417">
        <v>0</v>
      </c>
      <c r="BN103" s="417">
        <v>0</v>
      </c>
      <c r="BO103" s="417">
        <v>0</v>
      </c>
      <c r="BP103" s="417">
        <v>0</v>
      </c>
      <c r="BQ103" s="417">
        <v>0</v>
      </c>
      <c r="BR103" s="417">
        <v>0</v>
      </c>
      <c r="BS103" s="417">
        <v>0</v>
      </c>
      <c r="BT103" s="417">
        <v>0</v>
      </c>
      <c r="BU103" s="417">
        <v>0</v>
      </c>
      <c r="BV103" s="417">
        <v>0</v>
      </c>
      <c r="BW103" s="417">
        <v>0</v>
      </c>
      <c r="BX103" s="417">
        <v>0</v>
      </c>
      <c r="BY103" s="417">
        <v>0</v>
      </c>
      <c r="BZ103" s="417">
        <v>0</v>
      </c>
      <c r="CA103" s="417">
        <v>0</v>
      </c>
      <c r="CB103" s="417">
        <v>0</v>
      </c>
      <c r="CC103" s="417">
        <v>0</v>
      </c>
      <c r="CD103" s="417">
        <v>0</v>
      </c>
      <c r="CE103" s="417">
        <v>0</v>
      </c>
      <c r="CF103" s="417">
        <v>0</v>
      </c>
      <c r="CG103" s="417">
        <v>0</v>
      </c>
      <c r="CH103" s="417">
        <v>0</v>
      </c>
      <c r="CI103" s="417">
        <v>0</v>
      </c>
      <c r="CJ103" s="417">
        <v>0</v>
      </c>
      <c r="CK103" s="417">
        <v>0</v>
      </c>
      <c r="CL103" s="417">
        <v>0</v>
      </c>
      <c r="CM103" s="417">
        <v>0</v>
      </c>
      <c r="CN103" s="417">
        <v>0</v>
      </c>
      <c r="CO103" s="417">
        <v>0</v>
      </c>
      <c r="CP103" s="417">
        <v>0</v>
      </c>
      <c r="CQ103" s="417">
        <v>0</v>
      </c>
      <c r="CR103" s="417">
        <v>0</v>
      </c>
      <c r="CS103" s="417">
        <v>0</v>
      </c>
      <c r="CT103" s="417"/>
      <c r="CU103" s="417"/>
      <c r="CV103" s="417"/>
      <c r="CW103" s="417"/>
      <c r="CX103" s="417"/>
      <c r="CY103" s="417"/>
      <c r="CZ103" s="417"/>
      <c r="DA103" s="417"/>
      <c r="DB103" s="417"/>
      <c r="DC103" s="417"/>
      <c r="DD103" s="417"/>
      <c r="DE103" s="417"/>
      <c r="DF103" s="417"/>
      <c r="DG103" s="417"/>
      <c r="DH103" s="417"/>
      <c r="DI103" s="417"/>
      <c r="DJ103" s="417"/>
      <c r="DK103" s="417"/>
    </row>
    <row r="104" spans="1:115" ht="16.149999999999999" hidden="1">
      <c r="A104" s="421" t="s">
        <v>7</v>
      </c>
      <c r="B104" s="421">
        <v>2</v>
      </c>
      <c r="C104" s="416" t="s">
        <v>67</v>
      </c>
      <c r="D104" s="417">
        <v>4297</v>
      </c>
      <c r="E104" s="417">
        <v>4369</v>
      </c>
      <c r="F104" s="417">
        <v>4442</v>
      </c>
      <c r="G104" s="417">
        <v>4859</v>
      </c>
      <c r="H104" s="417">
        <v>4939</v>
      </c>
      <c r="I104" s="417">
        <v>4996</v>
      </c>
      <c r="J104" s="417">
        <v>5050</v>
      </c>
      <c r="K104" s="417">
        <v>5154</v>
      </c>
      <c r="L104" s="417">
        <v>5204</v>
      </c>
      <c r="M104" s="417">
        <v>5249</v>
      </c>
      <c r="N104" s="417">
        <v>5290</v>
      </c>
      <c r="O104" s="417">
        <v>5329</v>
      </c>
      <c r="P104" s="417">
        <v>5365</v>
      </c>
      <c r="Q104" s="417">
        <v>5399</v>
      </c>
      <c r="R104" s="417">
        <v>5431</v>
      </c>
      <c r="S104" s="417">
        <v>5460</v>
      </c>
      <c r="T104" s="417">
        <v>5486</v>
      </c>
      <c r="U104" s="417">
        <v>5508</v>
      </c>
      <c r="V104" s="417">
        <v>5527</v>
      </c>
      <c r="W104" s="417">
        <v>5542</v>
      </c>
      <c r="X104" s="417">
        <v>5554</v>
      </c>
      <c r="Y104" s="417">
        <v>5562</v>
      </c>
      <c r="Z104" s="417">
        <v>5566</v>
      </c>
      <c r="AA104" s="417">
        <v>5567</v>
      </c>
      <c r="AB104" s="417">
        <v>5564</v>
      </c>
      <c r="AC104" s="417">
        <v>5558</v>
      </c>
      <c r="AD104" s="417">
        <v>5547</v>
      </c>
      <c r="AE104" s="417">
        <v>5533</v>
      </c>
      <c r="AF104" s="417">
        <v>5515</v>
      </c>
      <c r="AG104" s="417">
        <v>5492</v>
      </c>
      <c r="AH104" s="417">
        <v>5467</v>
      </c>
      <c r="AI104" s="417">
        <v>5438</v>
      </c>
      <c r="AJ104" s="417">
        <v>5406</v>
      </c>
      <c r="AK104" s="417">
        <v>5371</v>
      </c>
      <c r="AL104" s="417">
        <v>5335</v>
      </c>
      <c r="AM104" s="417">
        <v>5298</v>
      </c>
      <c r="AN104" s="417">
        <v>5262</v>
      </c>
      <c r="AO104" s="417">
        <v>5229</v>
      </c>
      <c r="AP104" s="417">
        <v>5201</v>
      </c>
      <c r="AQ104" s="417">
        <v>5185</v>
      </c>
      <c r="AR104" s="417">
        <v>5190</v>
      </c>
      <c r="AS104" s="417">
        <v>5209</v>
      </c>
      <c r="AT104" s="417">
        <v>5227</v>
      </c>
      <c r="AU104" s="417">
        <v>5245</v>
      </c>
      <c r="AV104" s="417">
        <v>5264</v>
      </c>
      <c r="AW104" s="417">
        <v>5282</v>
      </c>
      <c r="AX104" s="417">
        <v>5304</v>
      </c>
      <c r="AY104" s="417">
        <v>5335</v>
      </c>
      <c r="AZ104" s="417">
        <v>0</v>
      </c>
      <c r="BA104" s="417">
        <v>0</v>
      </c>
      <c r="BB104" s="417">
        <v>0</v>
      </c>
      <c r="BC104" s="417">
        <v>0</v>
      </c>
      <c r="BD104" s="417">
        <v>0</v>
      </c>
      <c r="BE104" s="417">
        <v>0</v>
      </c>
      <c r="BF104" s="417">
        <v>0</v>
      </c>
      <c r="BG104" s="417">
        <v>0</v>
      </c>
      <c r="BH104" s="417">
        <v>0</v>
      </c>
      <c r="BI104" s="417">
        <v>0</v>
      </c>
      <c r="BJ104" s="417">
        <v>0</v>
      </c>
      <c r="BK104" s="417">
        <v>0</v>
      </c>
      <c r="BL104" s="417">
        <v>0</v>
      </c>
      <c r="BM104" s="417">
        <v>0</v>
      </c>
      <c r="BN104" s="417">
        <v>0</v>
      </c>
      <c r="BO104" s="417">
        <v>0</v>
      </c>
      <c r="BP104" s="417">
        <v>0</v>
      </c>
      <c r="BQ104" s="417">
        <v>0</v>
      </c>
      <c r="BR104" s="417">
        <v>0</v>
      </c>
      <c r="BS104" s="417">
        <v>0</v>
      </c>
      <c r="BT104" s="417">
        <v>0</v>
      </c>
      <c r="BU104" s="417">
        <v>0</v>
      </c>
      <c r="BV104" s="417">
        <v>0</v>
      </c>
      <c r="BW104" s="417">
        <v>0</v>
      </c>
      <c r="BX104" s="417">
        <v>0</v>
      </c>
      <c r="BY104" s="417">
        <v>0</v>
      </c>
      <c r="BZ104" s="417">
        <v>0</v>
      </c>
      <c r="CA104" s="417">
        <v>0</v>
      </c>
      <c r="CB104" s="417">
        <v>0</v>
      </c>
      <c r="CC104" s="417">
        <v>0</v>
      </c>
      <c r="CD104" s="417">
        <v>0</v>
      </c>
      <c r="CE104" s="417">
        <v>0</v>
      </c>
      <c r="CF104" s="417">
        <v>0</v>
      </c>
      <c r="CG104" s="417">
        <v>0</v>
      </c>
      <c r="CH104" s="417">
        <v>0</v>
      </c>
      <c r="CI104" s="417">
        <v>0</v>
      </c>
      <c r="CJ104" s="417">
        <v>0</v>
      </c>
      <c r="CK104" s="417">
        <v>0</v>
      </c>
      <c r="CL104" s="417">
        <v>0</v>
      </c>
      <c r="CM104" s="417">
        <v>0</v>
      </c>
      <c r="CN104" s="417">
        <v>0</v>
      </c>
      <c r="CO104" s="417">
        <v>0</v>
      </c>
      <c r="CP104" s="417">
        <v>0</v>
      </c>
      <c r="CQ104" s="417">
        <v>0</v>
      </c>
      <c r="CR104" s="417">
        <v>0</v>
      </c>
      <c r="CS104" s="417">
        <v>0</v>
      </c>
      <c r="CT104" s="417"/>
      <c r="CU104" s="417"/>
      <c r="CV104" s="417"/>
      <c r="CW104" s="417"/>
      <c r="CX104" s="417"/>
      <c r="CY104" s="417"/>
      <c r="CZ104" s="417"/>
      <c r="DA104" s="417"/>
      <c r="DB104" s="417"/>
      <c r="DC104" s="417"/>
      <c r="DD104" s="417"/>
      <c r="DE104" s="417"/>
      <c r="DF104" s="417"/>
      <c r="DG104" s="417"/>
      <c r="DH104" s="417"/>
      <c r="DI104" s="417"/>
      <c r="DJ104" s="417"/>
      <c r="DK104" s="417"/>
    </row>
    <row r="105" spans="1:115" ht="16.149999999999999" hidden="1">
      <c r="A105" s="421" t="s">
        <v>7</v>
      </c>
      <c r="B105" s="421">
        <v>2</v>
      </c>
      <c r="C105" s="416" t="s">
        <v>68</v>
      </c>
      <c r="D105" s="417">
        <v>4432</v>
      </c>
      <c r="E105" s="417">
        <v>4505</v>
      </c>
      <c r="F105" s="417">
        <v>4580</v>
      </c>
      <c r="G105" s="417">
        <v>5009</v>
      </c>
      <c r="H105" s="417">
        <v>5091</v>
      </c>
      <c r="I105" s="417">
        <v>5148</v>
      </c>
      <c r="J105" s="417">
        <v>5202</v>
      </c>
      <c r="K105" s="417">
        <v>5308</v>
      </c>
      <c r="L105" s="417">
        <v>5356</v>
      </c>
      <c r="M105" s="417">
        <v>5400</v>
      </c>
      <c r="N105" s="417">
        <v>5440</v>
      </c>
      <c r="O105" s="417">
        <v>5477</v>
      </c>
      <c r="P105" s="417">
        <v>5511</v>
      </c>
      <c r="Q105" s="417">
        <v>5544</v>
      </c>
      <c r="R105" s="417">
        <v>5574</v>
      </c>
      <c r="S105" s="417">
        <v>5600</v>
      </c>
      <c r="T105" s="417">
        <v>5623</v>
      </c>
      <c r="U105" s="417">
        <v>5642</v>
      </c>
      <c r="V105" s="417">
        <v>5658</v>
      </c>
      <c r="W105" s="417">
        <v>5670</v>
      </c>
      <c r="X105" s="417">
        <v>5678</v>
      </c>
      <c r="Y105" s="417">
        <v>5683</v>
      </c>
      <c r="Z105" s="417">
        <v>5684</v>
      </c>
      <c r="AA105" s="417">
        <v>5682</v>
      </c>
      <c r="AB105" s="417">
        <v>5675</v>
      </c>
      <c r="AC105" s="417">
        <v>5665</v>
      </c>
      <c r="AD105" s="417">
        <v>5650</v>
      </c>
      <c r="AE105" s="417">
        <v>5632</v>
      </c>
      <c r="AF105" s="417">
        <v>5610</v>
      </c>
      <c r="AG105" s="417">
        <v>5584</v>
      </c>
      <c r="AH105" s="417">
        <v>5556</v>
      </c>
      <c r="AI105" s="417">
        <v>5524</v>
      </c>
      <c r="AJ105" s="417">
        <v>5491</v>
      </c>
      <c r="AK105" s="417">
        <v>5456</v>
      </c>
      <c r="AL105" s="417">
        <v>5420</v>
      </c>
      <c r="AM105" s="417">
        <v>5387</v>
      </c>
      <c r="AN105" s="417">
        <v>5357</v>
      </c>
      <c r="AO105" s="417">
        <v>5336</v>
      </c>
      <c r="AP105" s="417">
        <v>5330</v>
      </c>
      <c r="AQ105" s="417">
        <v>5351</v>
      </c>
      <c r="AR105" s="417">
        <v>5370</v>
      </c>
      <c r="AS105" s="417">
        <v>5389</v>
      </c>
      <c r="AT105" s="417">
        <v>5407</v>
      </c>
      <c r="AU105" s="417">
        <v>5426</v>
      </c>
      <c r="AV105" s="417">
        <v>5446</v>
      </c>
      <c r="AW105" s="417">
        <v>5468</v>
      </c>
      <c r="AX105" s="417">
        <v>5500</v>
      </c>
      <c r="AY105" s="417">
        <v>0</v>
      </c>
      <c r="AZ105" s="417">
        <v>0</v>
      </c>
      <c r="BA105" s="417">
        <v>0</v>
      </c>
      <c r="BB105" s="417">
        <v>0</v>
      </c>
      <c r="BC105" s="417">
        <v>0</v>
      </c>
      <c r="BD105" s="417">
        <v>0</v>
      </c>
      <c r="BE105" s="417">
        <v>0</v>
      </c>
      <c r="BF105" s="417">
        <v>0</v>
      </c>
      <c r="BG105" s="417">
        <v>0</v>
      </c>
      <c r="BH105" s="417">
        <v>0</v>
      </c>
      <c r="BI105" s="417">
        <v>0</v>
      </c>
      <c r="BJ105" s="417">
        <v>0</v>
      </c>
      <c r="BK105" s="417">
        <v>0</v>
      </c>
      <c r="BL105" s="417">
        <v>0</v>
      </c>
      <c r="BM105" s="417">
        <v>0</v>
      </c>
      <c r="BN105" s="417">
        <v>0</v>
      </c>
      <c r="BO105" s="417">
        <v>0</v>
      </c>
      <c r="BP105" s="417">
        <v>0</v>
      </c>
      <c r="BQ105" s="417">
        <v>0</v>
      </c>
      <c r="BR105" s="417">
        <v>0</v>
      </c>
      <c r="BS105" s="417">
        <v>0</v>
      </c>
      <c r="BT105" s="417">
        <v>0</v>
      </c>
      <c r="BU105" s="417">
        <v>0</v>
      </c>
      <c r="BV105" s="417">
        <v>0</v>
      </c>
      <c r="BW105" s="417">
        <v>0</v>
      </c>
      <c r="BX105" s="417">
        <v>0</v>
      </c>
      <c r="BY105" s="417">
        <v>0</v>
      </c>
      <c r="BZ105" s="417">
        <v>0</v>
      </c>
      <c r="CA105" s="417">
        <v>0</v>
      </c>
      <c r="CB105" s="417">
        <v>0</v>
      </c>
      <c r="CC105" s="417">
        <v>0</v>
      </c>
      <c r="CD105" s="417">
        <v>0</v>
      </c>
      <c r="CE105" s="417">
        <v>0</v>
      </c>
      <c r="CF105" s="417">
        <v>0</v>
      </c>
      <c r="CG105" s="417">
        <v>0</v>
      </c>
      <c r="CH105" s="417">
        <v>0</v>
      </c>
      <c r="CI105" s="417">
        <v>0</v>
      </c>
      <c r="CJ105" s="417">
        <v>0</v>
      </c>
      <c r="CK105" s="417">
        <v>0</v>
      </c>
      <c r="CL105" s="417">
        <v>0</v>
      </c>
      <c r="CM105" s="417">
        <v>0</v>
      </c>
      <c r="CN105" s="417">
        <v>0</v>
      </c>
      <c r="CO105" s="417">
        <v>0</v>
      </c>
      <c r="CP105" s="417">
        <v>0</v>
      </c>
      <c r="CQ105" s="417">
        <v>0</v>
      </c>
      <c r="CR105" s="417">
        <v>0</v>
      </c>
      <c r="CS105" s="417">
        <v>0</v>
      </c>
      <c r="CT105" s="417"/>
      <c r="CU105" s="417"/>
      <c r="CV105" s="417"/>
      <c r="CW105" s="417"/>
      <c r="CX105" s="417"/>
      <c r="CY105" s="417"/>
      <c r="CZ105" s="417"/>
      <c r="DA105" s="417"/>
      <c r="DB105" s="417"/>
      <c r="DC105" s="417"/>
      <c r="DD105" s="417"/>
      <c r="DE105" s="417"/>
      <c r="DF105" s="417"/>
      <c r="DG105" s="417"/>
      <c r="DH105" s="417"/>
      <c r="DI105" s="417"/>
      <c r="DJ105" s="417"/>
      <c r="DK105" s="417"/>
    </row>
    <row r="106" spans="1:115" ht="16.149999999999999" hidden="1">
      <c r="A106" s="421" t="s">
        <v>7</v>
      </c>
      <c r="B106" s="421">
        <v>2</v>
      </c>
      <c r="C106" s="416" t="s">
        <v>69</v>
      </c>
      <c r="D106" s="417">
        <v>4570</v>
      </c>
      <c r="E106" s="417">
        <v>4645</v>
      </c>
      <c r="F106" s="417">
        <v>4721</v>
      </c>
      <c r="G106" s="417">
        <v>5163</v>
      </c>
      <c r="H106" s="417">
        <v>5246</v>
      </c>
      <c r="I106" s="417">
        <v>5303</v>
      </c>
      <c r="J106" s="417">
        <v>5359</v>
      </c>
      <c r="K106" s="417">
        <v>5464</v>
      </c>
      <c r="L106" s="417">
        <v>5511</v>
      </c>
      <c r="M106" s="417">
        <v>5554</v>
      </c>
      <c r="N106" s="417">
        <v>5592</v>
      </c>
      <c r="O106" s="417">
        <v>5626</v>
      </c>
      <c r="P106" s="417">
        <v>5660</v>
      </c>
      <c r="Q106" s="417">
        <v>5691</v>
      </c>
      <c r="R106" s="417">
        <v>5718</v>
      </c>
      <c r="S106" s="417">
        <v>5741</v>
      </c>
      <c r="T106" s="417">
        <v>5761</v>
      </c>
      <c r="U106" s="417">
        <v>5777</v>
      </c>
      <c r="V106" s="417">
        <v>5790</v>
      </c>
      <c r="W106" s="417">
        <v>5798</v>
      </c>
      <c r="X106" s="417">
        <v>5804</v>
      </c>
      <c r="Y106" s="417">
        <v>5805</v>
      </c>
      <c r="Z106" s="417">
        <v>5803</v>
      </c>
      <c r="AA106" s="417">
        <v>5796</v>
      </c>
      <c r="AB106" s="417">
        <v>5786</v>
      </c>
      <c r="AC106" s="417">
        <v>5772</v>
      </c>
      <c r="AD106" s="417">
        <v>5754</v>
      </c>
      <c r="AE106" s="417">
        <v>5732</v>
      </c>
      <c r="AF106" s="417">
        <v>5707</v>
      </c>
      <c r="AG106" s="417">
        <v>5679</v>
      </c>
      <c r="AH106" s="417">
        <v>5649</v>
      </c>
      <c r="AI106" s="417">
        <v>5616</v>
      </c>
      <c r="AJ106" s="417">
        <v>5583</v>
      </c>
      <c r="AK106" s="417">
        <v>5551</v>
      </c>
      <c r="AL106" s="417">
        <v>5522</v>
      </c>
      <c r="AM106" s="417">
        <v>5499</v>
      </c>
      <c r="AN106" s="417">
        <v>5487</v>
      </c>
      <c r="AO106" s="417">
        <v>5496</v>
      </c>
      <c r="AP106" s="417">
        <v>5517</v>
      </c>
      <c r="AQ106" s="417">
        <v>5537</v>
      </c>
      <c r="AR106" s="417">
        <v>5556</v>
      </c>
      <c r="AS106" s="417">
        <v>5575</v>
      </c>
      <c r="AT106" s="417">
        <v>5595</v>
      </c>
      <c r="AU106" s="417">
        <v>5615</v>
      </c>
      <c r="AV106" s="417">
        <v>5638</v>
      </c>
      <c r="AW106" s="417">
        <v>5671</v>
      </c>
      <c r="AX106" s="417">
        <v>0</v>
      </c>
      <c r="AY106" s="417">
        <v>0</v>
      </c>
      <c r="AZ106" s="417">
        <v>0</v>
      </c>
      <c r="BA106" s="417">
        <v>0</v>
      </c>
      <c r="BB106" s="417">
        <v>0</v>
      </c>
      <c r="BC106" s="417">
        <v>0</v>
      </c>
      <c r="BD106" s="417">
        <v>0</v>
      </c>
      <c r="BE106" s="417">
        <v>0</v>
      </c>
      <c r="BF106" s="417">
        <v>0</v>
      </c>
      <c r="BG106" s="417">
        <v>0</v>
      </c>
      <c r="BH106" s="417">
        <v>0</v>
      </c>
      <c r="BI106" s="417">
        <v>0</v>
      </c>
      <c r="BJ106" s="417">
        <v>0</v>
      </c>
      <c r="BK106" s="417">
        <v>0</v>
      </c>
      <c r="BL106" s="417">
        <v>0</v>
      </c>
      <c r="BM106" s="417">
        <v>0</v>
      </c>
      <c r="BN106" s="417">
        <v>0</v>
      </c>
      <c r="BO106" s="417">
        <v>0</v>
      </c>
      <c r="BP106" s="417">
        <v>0</v>
      </c>
      <c r="BQ106" s="417">
        <v>0</v>
      </c>
      <c r="BR106" s="417">
        <v>0</v>
      </c>
      <c r="BS106" s="417">
        <v>0</v>
      </c>
      <c r="BT106" s="417">
        <v>0</v>
      </c>
      <c r="BU106" s="417">
        <v>0</v>
      </c>
      <c r="BV106" s="417">
        <v>0</v>
      </c>
      <c r="BW106" s="417">
        <v>0</v>
      </c>
      <c r="BX106" s="417">
        <v>0</v>
      </c>
      <c r="BY106" s="417">
        <v>0</v>
      </c>
      <c r="BZ106" s="417">
        <v>0</v>
      </c>
      <c r="CA106" s="417">
        <v>0</v>
      </c>
      <c r="CB106" s="417">
        <v>0</v>
      </c>
      <c r="CC106" s="417">
        <v>0</v>
      </c>
      <c r="CD106" s="417">
        <v>0</v>
      </c>
      <c r="CE106" s="417">
        <v>0</v>
      </c>
      <c r="CF106" s="417">
        <v>0</v>
      </c>
      <c r="CG106" s="417">
        <v>0</v>
      </c>
      <c r="CH106" s="417">
        <v>0</v>
      </c>
      <c r="CI106" s="417">
        <v>0</v>
      </c>
      <c r="CJ106" s="417">
        <v>0</v>
      </c>
      <c r="CK106" s="417">
        <v>0</v>
      </c>
      <c r="CL106" s="417">
        <v>0</v>
      </c>
      <c r="CM106" s="417">
        <v>0</v>
      </c>
      <c r="CN106" s="417">
        <v>0</v>
      </c>
      <c r="CO106" s="417">
        <v>0</v>
      </c>
      <c r="CP106" s="417">
        <v>0</v>
      </c>
      <c r="CQ106" s="417">
        <v>0</v>
      </c>
      <c r="CR106" s="417">
        <v>0</v>
      </c>
      <c r="CS106" s="417">
        <v>0</v>
      </c>
      <c r="CT106" s="417"/>
      <c r="CU106" s="417"/>
      <c r="CV106" s="417"/>
      <c r="CW106" s="417"/>
      <c r="CX106" s="417"/>
      <c r="CY106" s="417"/>
      <c r="CZ106" s="417"/>
      <c r="DA106" s="417"/>
      <c r="DB106" s="417"/>
      <c r="DC106" s="417"/>
      <c r="DD106" s="417"/>
      <c r="DE106" s="417"/>
      <c r="DF106" s="417"/>
      <c r="DG106" s="417"/>
      <c r="DH106" s="417"/>
      <c r="DI106" s="417"/>
      <c r="DJ106" s="417"/>
      <c r="DK106" s="417"/>
    </row>
    <row r="107" spans="1:115" ht="16.149999999999999" hidden="1">
      <c r="A107" s="421" t="s">
        <v>7</v>
      </c>
      <c r="B107" s="421">
        <v>2</v>
      </c>
      <c r="C107" s="416" t="s">
        <v>70</v>
      </c>
      <c r="D107" s="417">
        <v>4709</v>
      </c>
      <c r="E107" s="417">
        <v>4787</v>
      </c>
      <c r="F107" s="417">
        <v>4865</v>
      </c>
      <c r="G107" s="417">
        <v>5319</v>
      </c>
      <c r="H107" s="417">
        <v>5404</v>
      </c>
      <c r="I107" s="417">
        <v>5462</v>
      </c>
      <c r="J107" s="417">
        <v>5515</v>
      </c>
      <c r="K107" s="417">
        <v>5621</v>
      </c>
      <c r="L107" s="417">
        <v>5667</v>
      </c>
      <c r="M107" s="417">
        <v>5709</v>
      </c>
      <c r="N107" s="417">
        <v>5744</v>
      </c>
      <c r="O107" s="417">
        <v>5779</v>
      </c>
      <c r="P107" s="417">
        <v>5810</v>
      </c>
      <c r="Q107" s="417">
        <v>5838</v>
      </c>
      <c r="R107" s="417">
        <v>5862</v>
      </c>
      <c r="S107" s="417">
        <v>5882</v>
      </c>
      <c r="T107" s="417">
        <v>5899</v>
      </c>
      <c r="U107" s="417">
        <v>5912</v>
      </c>
      <c r="V107" s="417">
        <v>5921</v>
      </c>
      <c r="W107" s="417">
        <v>5927</v>
      </c>
      <c r="X107" s="417">
        <v>5928</v>
      </c>
      <c r="Y107" s="417">
        <v>5926</v>
      </c>
      <c r="Z107" s="417">
        <v>5920</v>
      </c>
      <c r="AA107" s="417">
        <v>5910</v>
      </c>
      <c r="AB107" s="417">
        <v>5897</v>
      </c>
      <c r="AC107" s="417">
        <v>5879</v>
      </c>
      <c r="AD107" s="417">
        <v>5858</v>
      </c>
      <c r="AE107" s="417">
        <v>5833</v>
      </c>
      <c r="AF107" s="417">
        <v>5806</v>
      </c>
      <c r="AG107" s="417">
        <v>5776</v>
      </c>
      <c r="AH107" s="417">
        <v>5745</v>
      </c>
      <c r="AI107" s="417">
        <v>5714</v>
      </c>
      <c r="AJ107" s="417">
        <v>5685</v>
      </c>
      <c r="AK107" s="417">
        <v>5660</v>
      </c>
      <c r="AL107" s="417">
        <v>5644</v>
      </c>
      <c r="AM107" s="417">
        <v>5642</v>
      </c>
      <c r="AN107" s="417">
        <v>5665</v>
      </c>
      <c r="AO107" s="417">
        <v>5687</v>
      </c>
      <c r="AP107" s="417">
        <v>5708</v>
      </c>
      <c r="AQ107" s="417">
        <v>5728</v>
      </c>
      <c r="AR107" s="417">
        <v>5747</v>
      </c>
      <c r="AS107" s="417">
        <v>5768</v>
      </c>
      <c r="AT107" s="417">
        <v>5788</v>
      </c>
      <c r="AU107" s="417">
        <v>5812</v>
      </c>
      <c r="AV107" s="417">
        <v>5846</v>
      </c>
      <c r="AW107" s="417">
        <v>0</v>
      </c>
      <c r="AX107" s="417">
        <v>0</v>
      </c>
      <c r="AY107" s="417">
        <v>0</v>
      </c>
      <c r="AZ107" s="417">
        <v>0</v>
      </c>
      <c r="BA107" s="417">
        <v>0</v>
      </c>
      <c r="BB107" s="417">
        <v>0</v>
      </c>
      <c r="BC107" s="417">
        <v>0</v>
      </c>
      <c r="BD107" s="417">
        <v>0</v>
      </c>
      <c r="BE107" s="417">
        <v>0</v>
      </c>
      <c r="BF107" s="417">
        <v>0</v>
      </c>
      <c r="BG107" s="417">
        <v>0</v>
      </c>
      <c r="BH107" s="417">
        <v>0</v>
      </c>
      <c r="BI107" s="417">
        <v>0</v>
      </c>
      <c r="BJ107" s="417">
        <v>0</v>
      </c>
      <c r="BK107" s="417">
        <v>0</v>
      </c>
      <c r="BL107" s="417">
        <v>0</v>
      </c>
      <c r="BM107" s="417">
        <v>0</v>
      </c>
      <c r="BN107" s="417">
        <v>0</v>
      </c>
      <c r="BO107" s="417">
        <v>0</v>
      </c>
      <c r="BP107" s="417">
        <v>0</v>
      </c>
      <c r="BQ107" s="417">
        <v>0</v>
      </c>
      <c r="BR107" s="417">
        <v>0</v>
      </c>
      <c r="BS107" s="417">
        <v>0</v>
      </c>
      <c r="BT107" s="417">
        <v>0</v>
      </c>
      <c r="BU107" s="417">
        <v>0</v>
      </c>
      <c r="BV107" s="417">
        <v>0</v>
      </c>
      <c r="BW107" s="417">
        <v>0</v>
      </c>
      <c r="BX107" s="417">
        <v>0</v>
      </c>
      <c r="BY107" s="417">
        <v>0</v>
      </c>
      <c r="BZ107" s="417">
        <v>0</v>
      </c>
      <c r="CA107" s="417">
        <v>0</v>
      </c>
      <c r="CB107" s="417">
        <v>0</v>
      </c>
      <c r="CC107" s="417">
        <v>0</v>
      </c>
      <c r="CD107" s="417">
        <v>0</v>
      </c>
      <c r="CE107" s="417">
        <v>0</v>
      </c>
      <c r="CF107" s="417">
        <v>0</v>
      </c>
      <c r="CG107" s="417">
        <v>0</v>
      </c>
      <c r="CH107" s="417">
        <v>0</v>
      </c>
      <c r="CI107" s="417">
        <v>0</v>
      </c>
      <c r="CJ107" s="417">
        <v>0</v>
      </c>
      <c r="CK107" s="417">
        <v>0</v>
      </c>
      <c r="CL107" s="417">
        <v>0</v>
      </c>
      <c r="CM107" s="417">
        <v>0</v>
      </c>
      <c r="CN107" s="417">
        <v>0</v>
      </c>
      <c r="CO107" s="417">
        <v>0</v>
      </c>
      <c r="CP107" s="417">
        <v>0</v>
      </c>
      <c r="CQ107" s="417">
        <v>0</v>
      </c>
      <c r="CR107" s="417">
        <v>0</v>
      </c>
      <c r="CS107" s="417">
        <v>0</v>
      </c>
      <c r="CT107" s="417"/>
      <c r="CU107" s="417"/>
      <c r="CV107" s="417"/>
      <c r="CW107" s="417"/>
      <c r="CX107" s="417"/>
      <c r="CY107" s="417"/>
      <c r="CZ107" s="417"/>
      <c r="DA107" s="417"/>
      <c r="DB107" s="417"/>
      <c r="DC107" s="417"/>
      <c r="DD107" s="417"/>
      <c r="DE107" s="417"/>
      <c r="DF107" s="417"/>
      <c r="DG107" s="417"/>
      <c r="DH107" s="417"/>
      <c r="DI107" s="417"/>
      <c r="DJ107" s="417"/>
      <c r="DK107" s="417"/>
    </row>
    <row r="108" spans="1:115" ht="16.149999999999999" hidden="1">
      <c r="A108" s="421" t="s">
        <v>7</v>
      </c>
      <c r="B108" s="421">
        <v>2</v>
      </c>
      <c r="C108" s="416" t="s">
        <v>71</v>
      </c>
      <c r="D108" s="417">
        <v>4853</v>
      </c>
      <c r="E108" s="417">
        <v>4932</v>
      </c>
      <c r="F108" s="417">
        <v>5011</v>
      </c>
      <c r="G108" s="417">
        <v>5479</v>
      </c>
      <c r="H108" s="417">
        <v>5566</v>
      </c>
      <c r="I108" s="417">
        <v>5622</v>
      </c>
      <c r="J108" s="417">
        <v>5675</v>
      </c>
      <c r="K108" s="417">
        <v>5781</v>
      </c>
      <c r="L108" s="417">
        <v>5826</v>
      </c>
      <c r="M108" s="417">
        <v>5866</v>
      </c>
      <c r="N108" s="417">
        <v>5901</v>
      </c>
      <c r="O108" s="417">
        <v>5933</v>
      </c>
      <c r="P108" s="417">
        <v>5962</v>
      </c>
      <c r="Q108" s="417">
        <v>5987</v>
      </c>
      <c r="R108" s="417">
        <v>6008</v>
      </c>
      <c r="S108" s="417">
        <v>6025</v>
      </c>
      <c r="T108" s="417">
        <v>6038</v>
      </c>
      <c r="U108" s="417">
        <v>6048</v>
      </c>
      <c r="V108" s="417">
        <v>6054</v>
      </c>
      <c r="W108" s="417">
        <v>6056</v>
      </c>
      <c r="X108" s="417">
        <v>6054</v>
      </c>
      <c r="Y108" s="417">
        <v>6049</v>
      </c>
      <c r="Z108" s="417">
        <v>6039</v>
      </c>
      <c r="AA108" s="417">
        <v>6026</v>
      </c>
      <c r="AB108" s="417">
        <v>6009</v>
      </c>
      <c r="AC108" s="417">
        <v>5988</v>
      </c>
      <c r="AD108" s="417">
        <v>5965</v>
      </c>
      <c r="AE108" s="417">
        <v>5938</v>
      </c>
      <c r="AF108" s="417">
        <v>5910</v>
      </c>
      <c r="AG108" s="417">
        <v>5882</v>
      </c>
      <c r="AH108" s="417">
        <v>5854</v>
      </c>
      <c r="AI108" s="417">
        <v>5829</v>
      </c>
      <c r="AJ108" s="417">
        <v>5810</v>
      </c>
      <c r="AK108" s="417">
        <v>5803</v>
      </c>
      <c r="AL108" s="417">
        <v>5816</v>
      </c>
      <c r="AM108" s="417">
        <v>5840</v>
      </c>
      <c r="AN108" s="417">
        <v>5862</v>
      </c>
      <c r="AO108" s="417">
        <v>5884</v>
      </c>
      <c r="AP108" s="417">
        <v>5904</v>
      </c>
      <c r="AQ108" s="417">
        <v>5924</v>
      </c>
      <c r="AR108" s="417">
        <v>5945</v>
      </c>
      <c r="AS108" s="417">
        <v>5966</v>
      </c>
      <c r="AT108" s="417">
        <v>5991</v>
      </c>
      <c r="AU108" s="417">
        <v>6025</v>
      </c>
      <c r="AV108" s="417">
        <v>0</v>
      </c>
      <c r="AW108" s="417">
        <v>0</v>
      </c>
      <c r="AX108" s="417">
        <v>0</v>
      </c>
      <c r="AY108" s="417">
        <v>0</v>
      </c>
      <c r="AZ108" s="417">
        <v>0</v>
      </c>
      <c r="BA108" s="417">
        <v>0</v>
      </c>
      <c r="BB108" s="417">
        <v>0</v>
      </c>
      <c r="BC108" s="417">
        <v>0</v>
      </c>
      <c r="BD108" s="417">
        <v>0</v>
      </c>
      <c r="BE108" s="417">
        <v>0</v>
      </c>
      <c r="BF108" s="417">
        <v>0</v>
      </c>
      <c r="BG108" s="417">
        <v>0</v>
      </c>
      <c r="BH108" s="417">
        <v>0</v>
      </c>
      <c r="BI108" s="417">
        <v>0</v>
      </c>
      <c r="BJ108" s="417">
        <v>0</v>
      </c>
      <c r="BK108" s="417">
        <v>0</v>
      </c>
      <c r="BL108" s="417">
        <v>0</v>
      </c>
      <c r="BM108" s="417">
        <v>0</v>
      </c>
      <c r="BN108" s="417">
        <v>0</v>
      </c>
      <c r="BO108" s="417">
        <v>0</v>
      </c>
      <c r="BP108" s="417">
        <v>0</v>
      </c>
      <c r="BQ108" s="417">
        <v>0</v>
      </c>
      <c r="BR108" s="417">
        <v>0</v>
      </c>
      <c r="BS108" s="417">
        <v>0</v>
      </c>
      <c r="BT108" s="417">
        <v>0</v>
      </c>
      <c r="BU108" s="417">
        <v>0</v>
      </c>
      <c r="BV108" s="417">
        <v>0</v>
      </c>
      <c r="BW108" s="417">
        <v>0</v>
      </c>
      <c r="BX108" s="417">
        <v>0</v>
      </c>
      <c r="BY108" s="417">
        <v>0</v>
      </c>
      <c r="BZ108" s="417">
        <v>0</v>
      </c>
      <c r="CA108" s="417">
        <v>0</v>
      </c>
      <c r="CB108" s="417">
        <v>0</v>
      </c>
      <c r="CC108" s="417">
        <v>0</v>
      </c>
      <c r="CD108" s="417">
        <v>0</v>
      </c>
      <c r="CE108" s="417">
        <v>0</v>
      </c>
      <c r="CF108" s="417">
        <v>0</v>
      </c>
      <c r="CG108" s="417">
        <v>0</v>
      </c>
      <c r="CH108" s="417">
        <v>0</v>
      </c>
      <c r="CI108" s="417">
        <v>0</v>
      </c>
      <c r="CJ108" s="417">
        <v>0</v>
      </c>
      <c r="CK108" s="417">
        <v>0</v>
      </c>
      <c r="CL108" s="417">
        <v>0</v>
      </c>
      <c r="CM108" s="417">
        <v>0</v>
      </c>
      <c r="CN108" s="417">
        <v>0</v>
      </c>
      <c r="CO108" s="417">
        <v>0</v>
      </c>
      <c r="CP108" s="417">
        <v>0</v>
      </c>
      <c r="CQ108" s="417">
        <v>0</v>
      </c>
      <c r="CR108" s="417">
        <v>0</v>
      </c>
      <c r="CS108" s="417">
        <v>0</v>
      </c>
      <c r="CT108" s="417"/>
      <c r="CU108" s="417"/>
      <c r="CV108" s="417"/>
      <c r="CW108" s="417"/>
      <c r="CX108" s="417"/>
      <c r="CY108" s="417"/>
      <c r="CZ108" s="417"/>
      <c r="DA108" s="417"/>
      <c r="DB108" s="417"/>
      <c r="DC108" s="417"/>
      <c r="DD108" s="417"/>
      <c r="DE108" s="417"/>
      <c r="DF108" s="417"/>
      <c r="DG108" s="417"/>
      <c r="DH108" s="417"/>
      <c r="DI108" s="417"/>
      <c r="DJ108" s="417"/>
      <c r="DK108" s="417"/>
    </row>
    <row r="109" spans="1:115" ht="16.149999999999999" hidden="1">
      <c r="A109" s="421" t="s">
        <v>7</v>
      </c>
      <c r="B109" s="421">
        <v>2</v>
      </c>
      <c r="C109" s="416" t="s">
        <v>72</v>
      </c>
      <c r="D109" s="417">
        <v>4997</v>
      </c>
      <c r="E109" s="417">
        <v>5078</v>
      </c>
      <c r="F109" s="417">
        <v>5159</v>
      </c>
      <c r="G109" s="417">
        <v>5640</v>
      </c>
      <c r="H109" s="417">
        <v>5728</v>
      </c>
      <c r="I109" s="417">
        <v>5784</v>
      </c>
      <c r="J109" s="417">
        <v>5836</v>
      </c>
      <c r="K109" s="417">
        <v>5943</v>
      </c>
      <c r="L109" s="417">
        <v>5987</v>
      </c>
      <c r="M109" s="417">
        <v>6026</v>
      </c>
      <c r="N109" s="417">
        <v>6059</v>
      </c>
      <c r="O109" s="417">
        <v>6088</v>
      </c>
      <c r="P109" s="417">
        <v>6114</v>
      </c>
      <c r="Q109" s="417">
        <v>6135</v>
      </c>
      <c r="R109" s="417">
        <v>6153</v>
      </c>
      <c r="S109" s="417">
        <v>6167</v>
      </c>
      <c r="T109" s="417">
        <v>6177</v>
      </c>
      <c r="U109" s="417">
        <v>6184</v>
      </c>
      <c r="V109" s="417">
        <v>6187</v>
      </c>
      <c r="W109" s="417">
        <v>6185</v>
      </c>
      <c r="X109" s="417">
        <v>6180</v>
      </c>
      <c r="Y109" s="417">
        <v>6171</v>
      </c>
      <c r="Z109" s="417">
        <v>6159</v>
      </c>
      <c r="AA109" s="417">
        <v>6142</v>
      </c>
      <c r="AB109" s="417">
        <v>6122</v>
      </c>
      <c r="AC109" s="417">
        <v>6099</v>
      </c>
      <c r="AD109" s="417">
        <v>6074</v>
      </c>
      <c r="AE109" s="417">
        <v>6048</v>
      </c>
      <c r="AF109" s="417">
        <v>6022</v>
      </c>
      <c r="AG109" s="417">
        <v>5997</v>
      </c>
      <c r="AH109" s="417">
        <v>5977</v>
      </c>
      <c r="AI109" s="417">
        <v>5966</v>
      </c>
      <c r="AJ109" s="417">
        <v>5969</v>
      </c>
      <c r="AK109" s="417">
        <v>5995</v>
      </c>
      <c r="AL109" s="417">
        <v>6020</v>
      </c>
      <c r="AM109" s="417">
        <v>6043</v>
      </c>
      <c r="AN109" s="417">
        <v>6065</v>
      </c>
      <c r="AO109" s="417">
        <v>6086</v>
      </c>
      <c r="AP109" s="417">
        <v>6107</v>
      </c>
      <c r="AQ109" s="417">
        <v>6128</v>
      </c>
      <c r="AR109" s="417">
        <v>6150</v>
      </c>
      <c r="AS109" s="417">
        <v>6175</v>
      </c>
      <c r="AT109" s="417">
        <v>6211</v>
      </c>
      <c r="AU109" s="417">
        <v>0</v>
      </c>
      <c r="AV109" s="417">
        <v>0</v>
      </c>
      <c r="AW109" s="417">
        <v>0</v>
      </c>
      <c r="AX109" s="417">
        <v>0</v>
      </c>
      <c r="AY109" s="417">
        <v>0</v>
      </c>
      <c r="AZ109" s="417">
        <v>0</v>
      </c>
      <c r="BA109" s="417">
        <v>0</v>
      </c>
      <c r="BB109" s="417">
        <v>0</v>
      </c>
      <c r="BC109" s="417">
        <v>0</v>
      </c>
      <c r="BD109" s="417">
        <v>0</v>
      </c>
      <c r="BE109" s="417">
        <v>0</v>
      </c>
      <c r="BF109" s="417">
        <v>0</v>
      </c>
      <c r="BG109" s="417">
        <v>0</v>
      </c>
      <c r="BH109" s="417">
        <v>0</v>
      </c>
      <c r="BI109" s="417">
        <v>0</v>
      </c>
      <c r="BJ109" s="417">
        <v>0</v>
      </c>
      <c r="BK109" s="417">
        <v>0</v>
      </c>
      <c r="BL109" s="417">
        <v>0</v>
      </c>
      <c r="BM109" s="417">
        <v>0</v>
      </c>
      <c r="BN109" s="417">
        <v>0</v>
      </c>
      <c r="BO109" s="417">
        <v>0</v>
      </c>
      <c r="BP109" s="417">
        <v>0</v>
      </c>
      <c r="BQ109" s="417">
        <v>0</v>
      </c>
      <c r="BR109" s="417">
        <v>0</v>
      </c>
      <c r="BS109" s="417">
        <v>0</v>
      </c>
      <c r="BT109" s="417">
        <v>0</v>
      </c>
      <c r="BU109" s="417">
        <v>0</v>
      </c>
      <c r="BV109" s="417">
        <v>0</v>
      </c>
      <c r="BW109" s="417">
        <v>0</v>
      </c>
      <c r="BX109" s="417">
        <v>0</v>
      </c>
      <c r="BY109" s="417">
        <v>0</v>
      </c>
      <c r="BZ109" s="417">
        <v>0</v>
      </c>
      <c r="CA109" s="417">
        <v>0</v>
      </c>
      <c r="CB109" s="417">
        <v>0</v>
      </c>
      <c r="CC109" s="417">
        <v>0</v>
      </c>
      <c r="CD109" s="417">
        <v>0</v>
      </c>
      <c r="CE109" s="417">
        <v>0</v>
      </c>
      <c r="CF109" s="417">
        <v>0</v>
      </c>
      <c r="CG109" s="417">
        <v>0</v>
      </c>
      <c r="CH109" s="417">
        <v>0</v>
      </c>
      <c r="CI109" s="417">
        <v>0</v>
      </c>
      <c r="CJ109" s="417">
        <v>0</v>
      </c>
      <c r="CK109" s="417">
        <v>0</v>
      </c>
      <c r="CL109" s="417">
        <v>0</v>
      </c>
      <c r="CM109" s="417">
        <v>0</v>
      </c>
      <c r="CN109" s="417">
        <v>0</v>
      </c>
      <c r="CO109" s="417">
        <v>0</v>
      </c>
      <c r="CP109" s="417">
        <v>0</v>
      </c>
      <c r="CQ109" s="417">
        <v>0</v>
      </c>
      <c r="CR109" s="417">
        <v>0</v>
      </c>
      <c r="CS109" s="417">
        <v>0</v>
      </c>
      <c r="CT109" s="417"/>
      <c r="CU109" s="417"/>
      <c r="CV109" s="417"/>
      <c r="CW109" s="417"/>
      <c r="CX109" s="417"/>
      <c r="CY109" s="417"/>
      <c r="CZ109" s="417"/>
      <c r="DA109" s="417"/>
      <c r="DB109" s="417"/>
      <c r="DC109" s="417"/>
      <c r="DD109" s="417"/>
      <c r="DE109" s="417"/>
      <c r="DF109" s="417"/>
      <c r="DG109" s="417"/>
      <c r="DH109" s="417"/>
      <c r="DI109" s="417"/>
      <c r="DJ109" s="417"/>
      <c r="DK109" s="417"/>
    </row>
    <row r="110" spans="1:115" ht="16.149999999999999" hidden="1">
      <c r="A110" s="421" t="s">
        <v>7</v>
      </c>
      <c r="B110" s="421">
        <v>2</v>
      </c>
      <c r="C110" s="416" t="s">
        <v>73</v>
      </c>
      <c r="D110" s="417">
        <v>5141</v>
      </c>
      <c r="E110" s="417">
        <v>5223</v>
      </c>
      <c r="F110" s="417">
        <v>5306</v>
      </c>
      <c r="G110" s="417">
        <v>5798</v>
      </c>
      <c r="H110" s="417">
        <v>5893</v>
      </c>
      <c r="I110" s="417">
        <v>5949</v>
      </c>
      <c r="J110" s="417">
        <v>6000</v>
      </c>
      <c r="K110" s="417">
        <v>6108</v>
      </c>
      <c r="L110" s="417">
        <v>6152</v>
      </c>
      <c r="M110" s="417">
        <v>6190</v>
      </c>
      <c r="N110" s="417">
        <v>6220</v>
      </c>
      <c r="O110" s="417">
        <v>6246</v>
      </c>
      <c r="P110" s="417">
        <v>6268</v>
      </c>
      <c r="Q110" s="417">
        <v>6287</v>
      </c>
      <c r="R110" s="417">
        <v>6302</v>
      </c>
      <c r="S110" s="417">
        <v>6312</v>
      </c>
      <c r="T110" s="417">
        <v>6319</v>
      </c>
      <c r="U110" s="417">
        <v>6323</v>
      </c>
      <c r="V110" s="417">
        <v>6322</v>
      </c>
      <c r="W110" s="417">
        <v>6318</v>
      </c>
      <c r="X110" s="417">
        <v>6310</v>
      </c>
      <c r="Y110" s="417">
        <v>6298</v>
      </c>
      <c r="Z110" s="417">
        <v>6282</v>
      </c>
      <c r="AA110" s="417">
        <v>6264</v>
      </c>
      <c r="AB110" s="417">
        <v>6243</v>
      </c>
      <c r="AC110" s="417">
        <v>6220</v>
      </c>
      <c r="AD110" s="417">
        <v>6196</v>
      </c>
      <c r="AE110" s="417">
        <v>6174</v>
      </c>
      <c r="AF110" s="417">
        <v>6154</v>
      </c>
      <c r="AG110" s="417">
        <v>6142</v>
      </c>
      <c r="AH110" s="417">
        <v>6140</v>
      </c>
      <c r="AI110" s="417">
        <v>6157</v>
      </c>
      <c r="AJ110" s="417">
        <v>6185</v>
      </c>
      <c r="AK110" s="417">
        <v>6210</v>
      </c>
      <c r="AL110" s="417">
        <v>6234</v>
      </c>
      <c r="AM110" s="417">
        <v>6257</v>
      </c>
      <c r="AN110" s="417">
        <v>6279</v>
      </c>
      <c r="AO110" s="417">
        <v>6300</v>
      </c>
      <c r="AP110" s="417">
        <v>6322</v>
      </c>
      <c r="AQ110" s="417">
        <v>6345</v>
      </c>
      <c r="AR110" s="417">
        <v>6371</v>
      </c>
      <c r="AS110" s="417">
        <v>6408</v>
      </c>
      <c r="AT110" s="417">
        <v>0</v>
      </c>
      <c r="AU110" s="417">
        <v>0</v>
      </c>
      <c r="AV110" s="417">
        <v>0</v>
      </c>
      <c r="AW110" s="417">
        <v>0</v>
      </c>
      <c r="AX110" s="417">
        <v>0</v>
      </c>
      <c r="AY110" s="417">
        <v>0</v>
      </c>
      <c r="AZ110" s="417">
        <v>0</v>
      </c>
      <c r="BA110" s="417">
        <v>0</v>
      </c>
      <c r="BB110" s="417">
        <v>0</v>
      </c>
      <c r="BC110" s="417">
        <v>0</v>
      </c>
      <c r="BD110" s="417">
        <v>0</v>
      </c>
      <c r="BE110" s="417">
        <v>0</v>
      </c>
      <c r="BF110" s="417">
        <v>0</v>
      </c>
      <c r="BG110" s="417">
        <v>0</v>
      </c>
      <c r="BH110" s="417">
        <v>0</v>
      </c>
      <c r="BI110" s="417">
        <v>0</v>
      </c>
      <c r="BJ110" s="417">
        <v>0</v>
      </c>
      <c r="BK110" s="417">
        <v>0</v>
      </c>
      <c r="BL110" s="417">
        <v>0</v>
      </c>
      <c r="BM110" s="417">
        <v>0</v>
      </c>
      <c r="BN110" s="417">
        <v>0</v>
      </c>
      <c r="BO110" s="417">
        <v>0</v>
      </c>
      <c r="BP110" s="417">
        <v>0</v>
      </c>
      <c r="BQ110" s="417">
        <v>0</v>
      </c>
      <c r="BR110" s="417">
        <v>0</v>
      </c>
      <c r="BS110" s="417">
        <v>0</v>
      </c>
      <c r="BT110" s="417">
        <v>0</v>
      </c>
      <c r="BU110" s="417">
        <v>0</v>
      </c>
      <c r="BV110" s="417">
        <v>0</v>
      </c>
      <c r="BW110" s="417">
        <v>0</v>
      </c>
      <c r="BX110" s="417">
        <v>0</v>
      </c>
      <c r="BY110" s="417">
        <v>0</v>
      </c>
      <c r="BZ110" s="417">
        <v>0</v>
      </c>
      <c r="CA110" s="417">
        <v>0</v>
      </c>
      <c r="CB110" s="417">
        <v>0</v>
      </c>
      <c r="CC110" s="417">
        <v>0</v>
      </c>
      <c r="CD110" s="417">
        <v>0</v>
      </c>
      <c r="CE110" s="417">
        <v>0</v>
      </c>
      <c r="CF110" s="417">
        <v>0</v>
      </c>
      <c r="CG110" s="417">
        <v>0</v>
      </c>
      <c r="CH110" s="417">
        <v>0</v>
      </c>
      <c r="CI110" s="417">
        <v>0</v>
      </c>
      <c r="CJ110" s="417">
        <v>0</v>
      </c>
      <c r="CK110" s="417">
        <v>0</v>
      </c>
      <c r="CL110" s="417">
        <v>0</v>
      </c>
      <c r="CM110" s="417">
        <v>0</v>
      </c>
      <c r="CN110" s="417">
        <v>0</v>
      </c>
      <c r="CO110" s="417">
        <v>0</v>
      </c>
      <c r="CP110" s="417">
        <v>0</v>
      </c>
      <c r="CQ110" s="417">
        <v>0</v>
      </c>
      <c r="CR110" s="417">
        <v>0</v>
      </c>
      <c r="CS110" s="417">
        <v>0</v>
      </c>
      <c r="CT110" s="417"/>
      <c r="CU110" s="417"/>
      <c r="CV110" s="417"/>
      <c r="CW110" s="417"/>
      <c r="CX110" s="417"/>
      <c r="CY110" s="417"/>
      <c r="CZ110" s="417"/>
      <c r="DA110" s="417"/>
      <c r="DB110" s="417"/>
      <c r="DC110" s="417"/>
      <c r="DD110" s="417"/>
      <c r="DE110" s="417"/>
      <c r="DF110" s="417"/>
      <c r="DG110" s="417"/>
      <c r="DH110" s="417"/>
      <c r="DI110" s="417"/>
      <c r="DJ110" s="417"/>
      <c r="DK110" s="417"/>
    </row>
    <row r="111" spans="1:115" ht="16.149999999999999" hidden="1">
      <c r="A111" s="421" t="s">
        <v>7</v>
      </c>
      <c r="B111" s="421">
        <v>2</v>
      </c>
      <c r="C111" s="416" t="s">
        <v>74</v>
      </c>
      <c r="D111" s="417">
        <v>5284</v>
      </c>
      <c r="E111" s="417">
        <v>5368</v>
      </c>
      <c r="F111" s="417">
        <v>5452</v>
      </c>
      <c r="G111" s="417">
        <v>5962</v>
      </c>
      <c r="H111" s="417">
        <v>6059</v>
      </c>
      <c r="I111" s="417">
        <v>6114</v>
      </c>
      <c r="J111" s="417">
        <v>6165</v>
      </c>
      <c r="K111" s="417">
        <v>6275</v>
      </c>
      <c r="L111" s="417">
        <v>6316</v>
      </c>
      <c r="M111" s="417">
        <v>6351</v>
      </c>
      <c r="N111" s="417">
        <v>6378</v>
      </c>
      <c r="O111" s="417">
        <v>6402</v>
      </c>
      <c r="P111" s="417">
        <v>6421</v>
      </c>
      <c r="Q111" s="417">
        <v>6436</v>
      </c>
      <c r="R111" s="417">
        <v>6447</v>
      </c>
      <c r="S111" s="417">
        <v>6455</v>
      </c>
      <c r="T111" s="417">
        <v>6459</v>
      </c>
      <c r="U111" s="417">
        <v>6459</v>
      </c>
      <c r="V111" s="417">
        <v>6455</v>
      </c>
      <c r="W111" s="417">
        <v>6447</v>
      </c>
      <c r="X111" s="417">
        <v>6436</v>
      </c>
      <c r="Y111" s="417">
        <v>6421</v>
      </c>
      <c r="Z111" s="417">
        <v>6403</v>
      </c>
      <c r="AA111" s="417">
        <v>6383</v>
      </c>
      <c r="AB111" s="417">
        <v>6362</v>
      </c>
      <c r="AC111" s="417">
        <v>6340</v>
      </c>
      <c r="AD111" s="417">
        <v>6320</v>
      </c>
      <c r="AE111" s="417">
        <v>6304</v>
      </c>
      <c r="AF111" s="417">
        <v>6297</v>
      </c>
      <c r="AG111" s="417">
        <v>6302</v>
      </c>
      <c r="AH111" s="417">
        <v>6330</v>
      </c>
      <c r="AI111" s="417">
        <v>6358</v>
      </c>
      <c r="AJ111" s="417">
        <v>6385</v>
      </c>
      <c r="AK111" s="417">
        <v>6409</v>
      </c>
      <c r="AL111" s="417">
        <v>6433</v>
      </c>
      <c r="AM111" s="417">
        <v>6455</v>
      </c>
      <c r="AN111" s="417">
        <v>6477</v>
      </c>
      <c r="AO111" s="417">
        <v>6500</v>
      </c>
      <c r="AP111" s="417">
        <v>6523</v>
      </c>
      <c r="AQ111" s="417">
        <v>6549</v>
      </c>
      <c r="AR111" s="417">
        <v>6588</v>
      </c>
      <c r="AS111" s="417">
        <v>0</v>
      </c>
      <c r="AT111" s="417">
        <v>0</v>
      </c>
      <c r="AU111" s="417">
        <v>0</v>
      </c>
      <c r="AV111" s="417">
        <v>0</v>
      </c>
      <c r="AW111" s="417">
        <v>0</v>
      </c>
      <c r="AX111" s="417">
        <v>0</v>
      </c>
      <c r="AY111" s="417">
        <v>0</v>
      </c>
      <c r="AZ111" s="417">
        <v>0</v>
      </c>
      <c r="BA111" s="417">
        <v>0</v>
      </c>
      <c r="BB111" s="417">
        <v>0</v>
      </c>
      <c r="BC111" s="417">
        <v>0</v>
      </c>
      <c r="BD111" s="417">
        <v>0</v>
      </c>
      <c r="BE111" s="417">
        <v>0</v>
      </c>
      <c r="BF111" s="417">
        <v>0</v>
      </c>
      <c r="BG111" s="417">
        <v>0</v>
      </c>
      <c r="BH111" s="417">
        <v>0</v>
      </c>
      <c r="BI111" s="417">
        <v>0</v>
      </c>
      <c r="BJ111" s="417">
        <v>0</v>
      </c>
      <c r="BK111" s="417">
        <v>0</v>
      </c>
      <c r="BL111" s="417">
        <v>0</v>
      </c>
      <c r="BM111" s="417">
        <v>0</v>
      </c>
      <c r="BN111" s="417">
        <v>0</v>
      </c>
      <c r="BO111" s="417">
        <v>0</v>
      </c>
      <c r="BP111" s="417">
        <v>0</v>
      </c>
      <c r="BQ111" s="417">
        <v>0</v>
      </c>
      <c r="BR111" s="417">
        <v>0</v>
      </c>
      <c r="BS111" s="417">
        <v>0</v>
      </c>
      <c r="BT111" s="417">
        <v>0</v>
      </c>
      <c r="BU111" s="417">
        <v>0</v>
      </c>
      <c r="BV111" s="417">
        <v>0</v>
      </c>
      <c r="BW111" s="417">
        <v>0</v>
      </c>
      <c r="BX111" s="417">
        <v>0</v>
      </c>
      <c r="BY111" s="417">
        <v>0</v>
      </c>
      <c r="BZ111" s="417">
        <v>0</v>
      </c>
      <c r="CA111" s="417">
        <v>0</v>
      </c>
      <c r="CB111" s="417">
        <v>0</v>
      </c>
      <c r="CC111" s="417">
        <v>0</v>
      </c>
      <c r="CD111" s="417">
        <v>0</v>
      </c>
      <c r="CE111" s="417">
        <v>0</v>
      </c>
      <c r="CF111" s="417">
        <v>0</v>
      </c>
      <c r="CG111" s="417">
        <v>0</v>
      </c>
      <c r="CH111" s="417">
        <v>0</v>
      </c>
      <c r="CI111" s="417">
        <v>0</v>
      </c>
      <c r="CJ111" s="417">
        <v>0</v>
      </c>
      <c r="CK111" s="417">
        <v>0</v>
      </c>
      <c r="CL111" s="417">
        <v>0</v>
      </c>
      <c r="CM111" s="417">
        <v>0</v>
      </c>
      <c r="CN111" s="417">
        <v>0</v>
      </c>
      <c r="CO111" s="417">
        <v>0</v>
      </c>
      <c r="CP111" s="417">
        <v>0</v>
      </c>
      <c r="CQ111" s="417">
        <v>0</v>
      </c>
      <c r="CR111" s="417">
        <v>0</v>
      </c>
      <c r="CS111" s="417">
        <v>0</v>
      </c>
      <c r="CT111" s="417"/>
      <c r="CU111" s="417"/>
      <c r="CV111" s="417"/>
      <c r="CW111" s="417"/>
      <c r="CX111" s="417"/>
      <c r="CY111" s="417"/>
      <c r="CZ111" s="417"/>
      <c r="DA111" s="417"/>
      <c r="DB111" s="417"/>
      <c r="DC111" s="417"/>
      <c r="DD111" s="417"/>
      <c r="DE111" s="417"/>
      <c r="DF111" s="417"/>
      <c r="DG111" s="417"/>
      <c r="DH111" s="417"/>
      <c r="DI111" s="417"/>
      <c r="DJ111" s="417"/>
      <c r="DK111" s="417"/>
    </row>
    <row r="112" spans="1:115" ht="16.149999999999999" hidden="1">
      <c r="A112" s="421" t="s">
        <v>7</v>
      </c>
      <c r="B112" s="421">
        <v>2</v>
      </c>
      <c r="C112" s="416" t="s">
        <v>75</v>
      </c>
      <c r="D112" s="417">
        <v>5432</v>
      </c>
      <c r="E112" s="417">
        <v>5516</v>
      </c>
      <c r="F112" s="417">
        <v>5605</v>
      </c>
      <c r="G112" s="417">
        <v>6128</v>
      </c>
      <c r="H112" s="417">
        <v>6227</v>
      </c>
      <c r="I112" s="417">
        <v>6282</v>
      </c>
      <c r="J112" s="417">
        <v>6333</v>
      </c>
      <c r="K112" s="417">
        <v>6443</v>
      </c>
      <c r="L112" s="417">
        <v>6483</v>
      </c>
      <c r="M112" s="417">
        <v>6515</v>
      </c>
      <c r="N112" s="417">
        <v>6539</v>
      </c>
      <c r="O112" s="417">
        <v>6559</v>
      </c>
      <c r="P112" s="417">
        <v>6575</v>
      </c>
      <c r="Q112" s="417">
        <v>6587</v>
      </c>
      <c r="R112" s="417">
        <v>6595</v>
      </c>
      <c r="S112" s="417">
        <v>6600</v>
      </c>
      <c r="T112" s="417">
        <v>6600</v>
      </c>
      <c r="U112" s="417">
        <v>6597</v>
      </c>
      <c r="V112" s="417">
        <v>6590</v>
      </c>
      <c r="W112" s="417">
        <v>6580</v>
      </c>
      <c r="X112" s="417">
        <v>6566</v>
      </c>
      <c r="Y112" s="417">
        <v>6549</v>
      </c>
      <c r="Z112" s="417">
        <v>6530</v>
      </c>
      <c r="AA112" s="417">
        <v>6511</v>
      </c>
      <c r="AB112" s="417">
        <v>6492</v>
      </c>
      <c r="AC112" s="417">
        <v>6475</v>
      </c>
      <c r="AD112" s="417">
        <v>6464</v>
      </c>
      <c r="AE112" s="417">
        <v>6463</v>
      </c>
      <c r="AF112" s="417">
        <v>6478</v>
      </c>
      <c r="AG112" s="417">
        <v>6509</v>
      </c>
      <c r="AH112" s="417">
        <v>6538</v>
      </c>
      <c r="AI112" s="417">
        <v>6565</v>
      </c>
      <c r="AJ112" s="417">
        <v>6590</v>
      </c>
      <c r="AK112" s="417">
        <v>6614</v>
      </c>
      <c r="AL112" s="417">
        <v>6637</v>
      </c>
      <c r="AM112" s="417">
        <v>6659</v>
      </c>
      <c r="AN112" s="417">
        <v>6683</v>
      </c>
      <c r="AO112" s="417">
        <v>6707</v>
      </c>
      <c r="AP112" s="417">
        <v>6734</v>
      </c>
      <c r="AQ112" s="417">
        <v>6773</v>
      </c>
      <c r="AR112" s="417">
        <v>0</v>
      </c>
      <c r="AS112" s="417">
        <v>0</v>
      </c>
      <c r="AT112" s="417">
        <v>0</v>
      </c>
      <c r="AU112" s="417">
        <v>0</v>
      </c>
      <c r="AV112" s="417">
        <v>0</v>
      </c>
      <c r="AW112" s="417">
        <v>0</v>
      </c>
      <c r="AX112" s="417">
        <v>0</v>
      </c>
      <c r="AY112" s="417">
        <v>0</v>
      </c>
      <c r="AZ112" s="417">
        <v>0</v>
      </c>
      <c r="BA112" s="417">
        <v>0</v>
      </c>
      <c r="BB112" s="417">
        <v>0</v>
      </c>
      <c r="BC112" s="417">
        <v>0</v>
      </c>
      <c r="BD112" s="417">
        <v>0</v>
      </c>
      <c r="BE112" s="417">
        <v>0</v>
      </c>
      <c r="BF112" s="417">
        <v>0</v>
      </c>
      <c r="BG112" s="417">
        <v>0</v>
      </c>
      <c r="BH112" s="417">
        <v>0</v>
      </c>
      <c r="BI112" s="417">
        <v>0</v>
      </c>
      <c r="BJ112" s="417">
        <v>0</v>
      </c>
      <c r="BK112" s="417">
        <v>0</v>
      </c>
      <c r="BL112" s="417">
        <v>0</v>
      </c>
      <c r="BM112" s="417">
        <v>0</v>
      </c>
      <c r="BN112" s="417">
        <v>0</v>
      </c>
      <c r="BO112" s="417">
        <v>0</v>
      </c>
      <c r="BP112" s="417">
        <v>0</v>
      </c>
      <c r="BQ112" s="417">
        <v>0</v>
      </c>
      <c r="BR112" s="417">
        <v>0</v>
      </c>
      <c r="BS112" s="417">
        <v>0</v>
      </c>
      <c r="BT112" s="417">
        <v>0</v>
      </c>
      <c r="BU112" s="417">
        <v>0</v>
      </c>
      <c r="BV112" s="417">
        <v>0</v>
      </c>
      <c r="BW112" s="417">
        <v>0</v>
      </c>
      <c r="BX112" s="417">
        <v>0</v>
      </c>
      <c r="BY112" s="417">
        <v>0</v>
      </c>
      <c r="BZ112" s="417">
        <v>0</v>
      </c>
      <c r="CA112" s="417">
        <v>0</v>
      </c>
      <c r="CB112" s="417">
        <v>0</v>
      </c>
      <c r="CC112" s="417">
        <v>0</v>
      </c>
      <c r="CD112" s="417">
        <v>0</v>
      </c>
      <c r="CE112" s="417">
        <v>0</v>
      </c>
      <c r="CF112" s="417">
        <v>0</v>
      </c>
      <c r="CG112" s="417">
        <v>0</v>
      </c>
      <c r="CH112" s="417">
        <v>0</v>
      </c>
      <c r="CI112" s="417">
        <v>0</v>
      </c>
      <c r="CJ112" s="417">
        <v>0</v>
      </c>
      <c r="CK112" s="417">
        <v>0</v>
      </c>
      <c r="CL112" s="417">
        <v>0</v>
      </c>
      <c r="CM112" s="417">
        <v>0</v>
      </c>
      <c r="CN112" s="417">
        <v>0</v>
      </c>
      <c r="CO112" s="417">
        <v>0</v>
      </c>
      <c r="CP112" s="417">
        <v>0</v>
      </c>
      <c r="CQ112" s="417">
        <v>0</v>
      </c>
      <c r="CR112" s="417">
        <v>0</v>
      </c>
      <c r="CS112" s="417">
        <v>0</v>
      </c>
      <c r="CT112" s="417"/>
      <c r="CU112" s="417"/>
      <c r="CV112" s="417"/>
      <c r="CW112" s="417"/>
      <c r="CX112" s="417"/>
      <c r="CY112" s="417"/>
      <c r="CZ112" s="417"/>
      <c r="DA112" s="417"/>
      <c r="DB112" s="417"/>
      <c r="DC112" s="417"/>
      <c r="DD112" s="417"/>
      <c r="DE112" s="417"/>
      <c r="DF112" s="417"/>
      <c r="DG112" s="417"/>
      <c r="DH112" s="417"/>
      <c r="DI112" s="417"/>
      <c r="DJ112" s="417"/>
      <c r="DK112" s="417"/>
    </row>
    <row r="113" spans="1:115" ht="16.149999999999999" hidden="1">
      <c r="A113" s="421" t="s">
        <v>7</v>
      </c>
      <c r="B113" s="421">
        <v>2</v>
      </c>
      <c r="C113" s="416" t="s">
        <v>471</v>
      </c>
      <c r="D113" s="417">
        <v>5580</v>
      </c>
      <c r="E113" s="417">
        <v>5668</v>
      </c>
      <c r="F113" s="417">
        <v>5758</v>
      </c>
      <c r="G113" s="417">
        <v>6294</v>
      </c>
      <c r="H113" s="417">
        <v>6395</v>
      </c>
      <c r="I113" s="417">
        <v>6451</v>
      </c>
      <c r="J113" s="417">
        <v>6501</v>
      </c>
      <c r="K113" s="417">
        <v>6611</v>
      </c>
      <c r="L113" s="417">
        <v>6649</v>
      </c>
      <c r="M113" s="417">
        <v>6679</v>
      </c>
      <c r="N113" s="417">
        <v>6699</v>
      </c>
      <c r="O113" s="417">
        <v>6716</v>
      </c>
      <c r="P113" s="417">
        <v>6729</v>
      </c>
      <c r="Q113" s="417">
        <v>6737</v>
      </c>
      <c r="R113" s="417">
        <v>6742</v>
      </c>
      <c r="S113" s="417">
        <v>6744</v>
      </c>
      <c r="T113" s="417">
        <v>6741</v>
      </c>
      <c r="U113" s="417">
        <v>6735</v>
      </c>
      <c r="V113" s="417">
        <v>6725</v>
      </c>
      <c r="W113" s="417">
        <v>6712</v>
      </c>
      <c r="X113" s="417">
        <v>6696</v>
      </c>
      <c r="Y113" s="417">
        <v>6679</v>
      </c>
      <c r="Z113" s="417">
        <v>6661</v>
      </c>
      <c r="AA113" s="417">
        <v>6644</v>
      </c>
      <c r="AB113" s="417">
        <v>6631</v>
      </c>
      <c r="AC113" s="417">
        <v>6624</v>
      </c>
      <c r="AD113" s="417">
        <v>6629</v>
      </c>
      <c r="AE113" s="417">
        <v>6653</v>
      </c>
      <c r="AF113" s="417">
        <v>6684</v>
      </c>
      <c r="AG113" s="417">
        <v>6714</v>
      </c>
      <c r="AH113" s="417">
        <v>6742</v>
      </c>
      <c r="AI113" s="417">
        <v>6768</v>
      </c>
      <c r="AJ113" s="417">
        <v>6792</v>
      </c>
      <c r="AK113" s="417">
        <v>6816</v>
      </c>
      <c r="AL113" s="417">
        <v>6839</v>
      </c>
      <c r="AM113" s="417">
        <v>6863</v>
      </c>
      <c r="AN113" s="417">
        <v>6888</v>
      </c>
      <c r="AO113" s="417">
        <v>6916</v>
      </c>
      <c r="AP113" s="417">
        <v>6956</v>
      </c>
      <c r="AQ113" s="417">
        <v>0</v>
      </c>
      <c r="AR113" s="417">
        <v>0</v>
      </c>
      <c r="AS113" s="417">
        <v>0</v>
      </c>
      <c r="AT113" s="417">
        <v>0</v>
      </c>
      <c r="AU113" s="417">
        <v>0</v>
      </c>
      <c r="AV113" s="417">
        <v>0</v>
      </c>
      <c r="AW113" s="417">
        <v>0</v>
      </c>
      <c r="AX113" s="417">
        <v>0</v>
      </c>
      <c r="AY113" s="417">
        <v>0</v>
      </c>
      <c r="AZ113" s="417">
        <v>0</v>
      </c>
      <c r="BA113" s="417">
        <v>0</v>
      </c>
      <c r="BB113" s="417">
        <v>0</v>
      </c>
      <c r="BC113" s="417">
        <v>0</v>
      </c>
      <c r="BD113" s="417">
        <v>0</v>
      </c>
      <c r="BE113" s="417">
        <v>0</v>
      </c>
      <c r="BF113" s="417">
        <v>0</v>
      </c>
      <c r="BG113" s="417">
        <v>0</v>
      </c>
      <c r="BH113" s="417">
        <v>0</v>
      </c>
      <c r="BI113" s="417">
        <v>0</v>
      </c>
      <c r="BJ113" s="417">
        <v>0</v>
      </c>
      <c r="BK113" s="417">
        <v>0</v>
      </c>
      <c r="BL113" s="417">
        <v>0</v>
      </c>
      <c r="BM113" s="417">
        <v>0</v>
      </c>
      <c r="BN113" s="417">
        <v>0</v>
      </c>
      <c r="BO113" s="417">
        <v>0</v>
      </c>
      <c r="BP113" s="417">
        <v>0</v>
      </c>
      <c r="BQ113" s="417">
        <v>0</v>
      </c>
      <c r="BR113" s="417">
        <v>0</v>
      </c>
      <c r="BS113" s="417">
        <v>0</v>
      </c>
      <c r="BT113" s="417">
        <v>0</v>
      </c>
      <c r="BU113" s="417">
        <v>0</v>
      </c>
      <c r="BV113" s="417">
        <v>0</v>
      </c>
      <c r="BW113" s="417">
        <v>0</v>
      </c>
      <c r="BX113" s="417">
        <v>0</v>
      </c>
      <c r="BY113" s="417">
        <v>0</v>
      </c>
      <c r="BZ113" s="417">
        <v>0</v>
      </c>
      <c r="CA113" s="417">
        <v>0</v>
      </c>
      <c r="CB113" s="417">
        <v>0</v>
      </c>
      <c r="CC113" s="417">
        <v>0</v>
      </c>
      <c r="CD113" s="417">
        <v>0</v>
      </c>
      <c r="CE113" s="417">
        <v>0</v>
      </c>
      <c r="CF113" s="417">
        <v>0</v>
      </c>
      <c r="CG113" s="417">
        <v>0</v>
      </c>
      <c r="CH113" s="417">
        <v>0</v>
      </c>
      <c r="CI113" s="417">
        <v>0</v>
      </c>
      <c r="CJ113" s="417">
        <v>0</v>
      </c>
      <c r="CK113" s="417">
        <v>0</v>
      </c>
      <c r="CL113" s="417">
        <v>0</v>
      </c>
      <c r="CM113" s="417">
        <v>0</v>
      </c>
      <c r="CN113" s="417">
        <v>0</v>
      </c>
      <c r="CO113" s="417">
        <v>0</v>
      </c>
      <c r="CP113" s="417">
        <v>0</v>
      </c>
      <c r="CQ113" s="417">
        <v>0</v>
      </c>
      <c r="CR113" s="417">
        <v>0</v>
      </c>
      <c r="CS113" s="417">
        <v>0</v>
      </c>
      <c r="CT113" s="417"/>
      <c r="CU113" s="417"/>
      <c r="CV113" s="417"/>
      <c r="CW113" s="417"/>
      <c r="CX113" s="417"/>
      <c r="CY113" s="417"/>
      <c r="CZ113" s="417"/>
      <c r="DA113" s="417"/>
      <c r="DB113" s="417"/>
      <c r="DC113" s="417"/>
      <c r="DD113" s="417"/>
      <c r="DE113" s="417"/>
      <c r="DF113" s="417"/>
      <c r="DG113" s="417"/>
      <c r="DH113" s="417"/>
      <c r="DI113" s="417"/>
      <c r="DJ113" s="417"/>
      <c r="DK113" s="417"/>
    </row>
    <row r="114" spans="1:115" ht="16.149999999999999" hidden="1">
      <c r="A114" s="421" t="s">
        <v>7</v>
      </c>
      <c r="B114" s="421">
        <v>2</v>
      </c>
      <c r="C114" s="416" t="s">
        <v>472</v>
      </c>
      <c r="D114" s="417">
        <v>5733</v>
      </c>
      <c r="E114" s="417">
        <v>5822</v>
      </c>
      <c r="F114" s="417">
        <v>5914</v>
      </c>
      <c r="G114" s="417">
        <v>6464</v>
      </c>
      <c r="H114" s="417">
        <v>6567</v>
      </c>
      <c r="I114" s="417">
        <v>6620</v>
      </c>
      <c r="J114" s="417">
        <v>6670</v>
      </c>
      <c r="K114" s="417">
        <v>6780</v>
      </c>
      <c r="L114" s="417">
        <v>6815</v>
      </c>
      <c r="M114" s="417">
        <v>6842</v>
      </c>
      <c r="N114" s="417">
        <v>6859</v>
      </c>
      <c r="O114" s="417">
        <v>6873</v>
      </c>
      <c r="P114" s="417">
        <v>6882</v>
      </c>
      <c r="Q114" s="417">
        <v>6888</v>
      </c>
      <c r="R114" s="417">
        <v>6890</v>
      </c>
      <c r="S114" s="417">
        <v>6888</v>
      </c>
      <c r="T114" s="417">
        <v>6882</v>
      </c>
      <c r="U114" s="417">
        <v>6873</v>
      </c>
      <c r="V114" s="417">
        <v>6860</v>
      </c>
      <c r="W114" s="417">
        <v>6846</v>
      </c>
      <c r="X114" s="417">
        <v>6830</v>
      </c>
      <c r="Y114" s="417">
        <v>6814</v>
      </c>
      <c r="Z114" s="417">
        <v>6799</v>
      </c>
      <c r="AA114" s="417">
        <v>6789</v>
      </c>
      <c r="AB114" s="417">
        <v>6786</v>
      </c>
      <c r="AC114" s="417">
        <v>6797</v>
      </c>
      <c r="AD114" s="417">
        <v>6830</v>
      </c>
      <c r="AE114" s="417">
        <v>6862</v>
      </c>
      <c r="AF114" s="417">
        <v>6892</v>
      </c>
      <c r="AG114" s="417">
        <v>6921</v>
      </c>
      <c r="AH114" s="417">
        <v>6948</v>
      </c>
      <c r="AI114" s="417">
        <v>6973</v>
      </c>
      <c r="AJ114" s="417">
        <v>6997</v>
      </c>
      <c r="AK114" s="417">
        <v>7021</v>
      </c>
      <c r="AL114" s="417">
        <v>7046</v>
      </c>
      <c r="AM114" s="417">
        <v>7071</v>
      </c>
      <c r="AN114" s="417">
        <v>7100</v>
      </c>
      <c r="AO114" s="417">
        <v>7141</v>
      </c>
      <c r="AP114" s="417">
        <v>0</v>
      </c>
      <c r="AQ114" s="417">
        <v>0</v>
      </c>
      <c r="AR114" s="417">
        <v>0</v>
      </c>
      <c r="AS114" s="417">
        <v>0</v>
      </c>
      <c r="AT114" s="417">
        <v>0</v>
      </c>
      <c r="AU114" s="417">
        <v>0</v>
      </c>
      <c r="AV114" s="417">
        <v>0</v>
      </c>
      <c r="AW114" s="417">
        <v>0</v>
      </c>
      <c r="AX114" s="417">
        <v>0</v>
      </c>
      <c r="AY114" s="417">
        <v>0</v>
      </c>
      <c r="AZ114" s="417">
        <v>0</v>
      </c>
      <c r="BA114" s="417">
        <v>0</v>
      </c>
      <c r="BB114" s="417">
        <v>0</v>
      </c>
      <c r="BC114" s="417">
        <v>0</v>
      </c>
      <c r="BD114" s="417">
        <v>0</v>
      </c>
      <c r="BE114" s="417">
        <v>0</v>
      </c>
      <c r="BF114" s="417">
        <v>0</v>
      </c>
      <c r="BG114" s="417">
        <v>0</v>
      </c>
      <c r="BH114" s="417">
        <v>0</v>
      </c>
      <c r="BI114" s="417">
        <v>0</v>
      </c>
      <c r="BJ114" s="417">
        <v>0</v>
      </c>
      <c r="BK114" s="417">
        <v>0</v>
      </c>
      <c r="BL114" s="417">
        <v>0</v>
      </c>
      <c r="BM114" s="417">
        <v>0</v>
      </c>
      <c r="BN114" s="417">
        <v>0</v>
      </c>
      <c r="BO114" s="417">
        <v>0</v>
      </c>
      <c r="BP114" s="417">
        <v>0</v>
      </c>
      <c r="BQ114" s="417">
        <v>0</v>
      </c>
      <c r="BR114" s="417">
        <v>0</v>
      </c>
      <c r="BS114" s="417">
        <v>0</v>
      </c>
      <c r="BT114" s="417">
        <v>0</v>
      </c>
      <c r="BU114" s="417">
        <v>0</v>
      </c>
      <c r="BV114" s="417">
        <v>0</v>
      </c>
      <c r="BW114" s="417">
        <v>0</v>
      </c>
      <c r="BX114" s="417">
        <v>0</v>
      </c>
      <c r="BY114" s="417">
        <v>0</v>
      </c>
      <c r="BZ114" s="417">
        <v>0</v>
      </c>
      <c r="CA114" s="417">
        <v>0</v>
      </c>
      <c r="CB114" s="417">
        <v>0</v>
      </c>
      <c r="CC114" s="417">
        <v>0</v>
      </c>
      <c r="CD114" s="417">
        <v>0</v>
      </c>
      <c r="CE114" s="417">
        <v>0</v>
      </c>
      <c r="CF114" s="417">
        <v>0</v>
      </c>
      <c r="CG114" s="417">
        <v>0</v>
      </c>
      <c r="CH114" s="417">
        <v>0</v>
      </c>
      <c r="CI114" s="417">
        <v>0</v>
      </c>
      <c r="CJ114" s="417">
        <v>0</v>
      </c>
      <c r="CK114" s="417">
        <v>0</v>
      </c>
      <c r="CL114" s="417">
        <v>0</v>
      </c>
      <c r="CM114" s="417">
        <v>0</v>
      </c>
      <c r="CN114" s="417">
        <v>0</v>
      </c>
      <c r="CO114" s="417">
        <v>0</v>
      </c>
      <c r="CP114" s="417">
        <v>0</v>
      </c>
      <c r="CQ114" s="417">
        <v>0</v>
      </c>
      <c r="CR114" s="417">
        <v>0</v>
      </c>
      <c r="CS114" s="417">
        <v>0</v>
      </c>
      <c r="CT114" s="417"/>
      <c r="CU114" s="417"/>
      <c r="CV114" s="417"/>
      <c r="CW114" s="417"/>
      <c r="CX114" s="417"/>
      <c r="CY114" s="417"/>
      <c r="CZ114" s="417"/>
      <c r="DA114" s="417"/>
      <c r="DB114" s="417"/>
      <c r="DC114" s="417"/>
      <c r="DD114" s="417"/>
      <c r="DE114" s="417"/>
      <c r="DF114" s="417"/>
      <c r="DG114" s="417"/>
      <c r="DH114" s="417"/>
      <c r="DI114" s="417"/>
      <c r="DJ114" s="417"/>
      <c r="DK114" s="417"/>
    </row>
    <row r="115" spans="1:115" ht="16.149999999999999" hidden="1">
      <c r="A115" s="421" t="s">
        <v>7</v>
      </c>
      <c r="B115" s="421">
        <v>2</v>
      </c>
      <c r="C115" s="416" t="s">
        <v>473</v>
      </c>
      <c r="D115" s="417">
        <v>5885</v>
      </c>
      <c r="E115" s="417">
        <v>5976</v>
      </c>
      <c r="F115" s="417">
        <v>6069</v>
      </c>
      <c r="G115" s="417">
        <v>6633</v>
      </c>
      <c r="H115" s="417">
        <v>6737</v>
      </c>
      <c r="I115" s="417">
        <v>6790</v>
      </c>
      <c r="J115" s="417">
        <v>6838</v>
      </c>
      <c r="K115" s="417">
        <v>6948</v>
      </c>
      <c r="L115" s="417">
        <v>6981</v>
      </c>
      <c r="M115" s="417">
        <v>7006</v>
      </c>
      <c r="N115" s="417">
        <v>7020</v>
      </c>
      <c r="O115" s="417">
        <v>7030</v>
      </c>
      <c r="P115" s="417">
        <v>7036</v>
      </c>
      <c r="Q115" s="417">
        <v>7038</v>
      </c>
      <c r="R115" s="417">
        <v>7037</v>
      </c>
      <c r="S115" s="417">
        <v>7032</v>
      </c>
      <c r="T115" s="417">
        <v>7023</v>
      </c>
      <c r="U115" s="417">
        <v>7012</v>
      </c>
      <c r="V115" s="417">
        <v>6998</v>
      </c>
      <c r="W115" s="417">
        <v>6984</v>
      </c>
      <c r="X115" s="417">
        <v>6969</v>
      </c>
      <c r="Y115" s="417">
        <v>6957</v>
      </c>
      <c r="Z115" s="417">
        <v>6950</v>
      </c>
      <c r="AA115" s="417">
        <v>6951</v>
      </c>
      <c r="AB115" s="417">
        <v>6968</v>
      </c>
      <c r="AC115" s="417">
        <v>7004</v>
      </c>
      <c r="AD115" s="417">
        <v>7037</v>
      </c>
      <c r="AE115" s="417">
        <v>7068</v>
      </c>
      <c r="AF115" s="417">
        <v>7097</v>
      </c>
      <c r="AG115" s="417">
        <v>7124</v>
      </c>
      <c r="AH115" s="417">
        <v>7150</v>
      </c>
      <c r="AI115" s="417">
        <v>7175</v>
      </c>
      <c r="AJ115" s="417">
        <v>7200</v>
      </c>
      <c r="AK115" s="417">
        <v>7225</v>
      </c>
      <c r="AL115" s="417">
        <v>7251</v>
      </c>
      <c r="AM115" s="417">
        <v>7280</v>
      </c>
      <c r="AN115" s="417">
        <v>7323</v>
      </c>
      <c r="AO115" s="417">
        <v>0</v>
      </c>
      <c r="AP115" s="417">
        <v>0</v>
      </c>
      <c r="AQ115" s="417">
        <v>0</v>
      </c>
      <c r="AR115" s="417">
        <v>0</v>
      </c>
      <c r="AS115" s="417">
        <v>0</v>
      </c>
      <c r="AT115" s="417">
        <v>0</v>
      </c>
      <c r="AU115" s="417">
        <v>0</v>
      </c>
      <c r="AV115" s="417">
        <v>0</v>
      </c>
      <c r="AW115" s="417">
        <v>0</v>
      </c>
      <c r="AX115" s="417">
        <v>0</v>
      </c>
      <c r="AY115" s="417">
        <v>0</v>
      </c>
      <c r="AZ115" s="417">
        <v>0</v>
      </c>
      <c r="BA115" s="417">
        <v>0</v>
      </c>
      <c r="BB115" s="417">
        <v>0</v>
      </c>
      <c r="BC115" s="417">
        <v>0</v>
      </c>
      <c r="BD115" s="417">
        <v>0</v>
      </c>
      <c r="BE115" s="417">
        <v>0</v>
      </c>
      <c r="BF115" s="417">
        <v>0</v>
      </c>
      <c r="BG115" s="417">
        <v>0</v>
      </c>
      <c r="BH115" s="417">
        <v>0</v>
      </c>
      <c r="BI115" s="417">
        <v>0</v>
      </c>
      <c r="BJ115" s="417">
        <v>0</v>
      </c>
      <c r="BK115" s="417">
        <v>0</v>
      </c>
      <c r="BL115" s="417">
        <v>0</v>
      </c>
      <c r="BM115" s="417">
        <v>0</v>
      </c>
      <c r="BN115" s="417">
        <v>0</v>
      </c>
      <c r="BO115" s="417">
        <v>0</v>
      </c>
      <c r="BP115" s="417">
        <v>0</v>
      </c>
      <c r="BQ115" s="417">
        <v>0</v>
      </c>
      <c r="BR115" s="417">
        <v>0</v>
      </c>
      <c r="BS115" s="417">
        <v>0</v>
      </c>
      <c r="BT115" s="417">
        <v>0</v>
      </c>
      <c r="BU115" s="417">
        <v>0</v>
      </c>
      <c r="BV115" s="417">
        <v>0</v>
      </c>
      <c r="BW115" s="417">
        <v>0</v>
      </c>
      <c r="BX115" s="417">
        <v>0</v>
      </c>
      <c r="BY115" s="417">
        <v>0</v>
      </c>
      <c r="BZ115" s="417">
        <v>0</v>
      </c>
      <c r="CA115" s="417">
        <v>0</v>
      </c>
      <c r="CB115" s="417">
        <v>0</v>
      </c>
      <c r="CC115" s="417">
        <v>0</v>
      </c>
      <c r="CD115" s="417">
        <v>0</v>
      </c>
      <c r="CE115" s="417">
        <v>0</v>
      </c>
      <c r="CF115" s="417">
        <v>0</v>
      </c>
      <c r="CG115" s="417">
        <v>0</v>
      </c>
      <c r="CH115" s="417">
        <v>0</v>
      </c>
      <c r="CI115" s="417">
        <v>0</v>
      </c>
      <c r="CJ115" s="417">
        <v>0</v>
      </c>
      <c r="CK115" s="417">
        <v>0</v>
      </c>
      <c r="CL115" s="417">
        <v>0</v>
      </c>
      <c r="CM115" s="417">
        <v>0</v>
      </c>
      <c r="CN115" s="417">
        <v>0</v>
      </c>
      <c r="CO115" s="417">
        <v>0</v>
      </c>
      <c r="CP115" s="417">
        <v>0</v>
      </c>
      <c r="CQ115" s="417">
        <v>0</v>
      </c>
      <c r="CR115" s="417">
        <v>0</v>
      </c>
      <c r="CS115" s="417">
        <v>0</v>
      </c>
      <c r="CT115" s="417"/>
      <c r="CU115" s="417"/>
      <c r="CV115" s="417"/>
      <c r="CW115" s="417"/>
      <c r="CX115" s="417"/>
      <c r="CY115" s="417"/>
      <c r="CZ115" s="417"/>
      <c r="DA115" s="417"/>
      <c r="DB115" s="417"/>
      <c r="DC115" s="417"/>
      <c r="DD115" s="417"/>
      <c r="DE115" s="417"/>
      <c r="DF115" s="417"/>
      <c r="DG115" s="417"/>
      <c r="DH115" s="417"/>
      <c r="DI115" s="417"/>
      <c r="DJ115" s="417"/>
      <c r="DK115" s="417"/>
    </row>
    <row r="116" spans="1:115" ht="16.149999999999999" hidden="1">
      <c r="A116" s="421" t="s">
        <v>7</v>
      </c>
      <c r="B116" s="421">
        <v>2</v>
      </c>
      <c r="C116" s="416" t="s">
        <v>474</v>
      </c>
      <c r="D116" s="417">
        <v>6040</v>
      </c>
      <c r="E116" s="417">
        <v>6132</v>
      </c>
      <c r="F116" s="417">
        <v>6226</v>
      </c>
      <c r="G116" s="417">
        <v>6803</v>
      </c>
      <c r="H116" s="417">
        <v>6908</v>
      </c>
      <c r="I116" s="417">
        <v>6961</v>
      </c>
      <c r="J116" s="417">
        <v>7006</v>
      </c>
      <c r="K116" s="417">
        <v>7117</v>
      </c>
      <c r="L116" s="417">
        <v>7148</v>
      </c>
      <c r="M116" s="417">
        <v>7170</v>
      </c>
      <c r="N116" s="417">
        <v>7180</v>
      </c>
      <c r="O116" s="417">
        <v>7187</v>
      </c>
      <c r="P116" s="417">
        <v>7190</v>
      </c>
      <c r="Q116" s="417">
        <v>7189</v>
      </c>
      <c r="R116" s="417">
        <v>7185</v>
      </c>
      <c r="S116" s="417">
        <v>7177</v>
      </c>
      <c r="T116" s="417">
        <v>7167</v>
      </c>
      <c r="U116" s="417">
        <v>7154</v>
      </c>
      <c r="V116" s="417">
        <v>7141</v>
      </c>
      <c r="W116" s="417">
        <v>7128</v>
      </c>
      <c r="X116" s="417">
        <v>7118</v>
      </c>
      <c r="Y116" s="417">
        <v>7114</v>
      </c>
      <c r="Z116" s="417">
        <v>7120</v>
      </c>
      <c r="AA116" s="417">
        <v>7143</v>
      </c>
      <c r="AB116" s="417">
        <v>7179</v>
      </c>
      <c r="AC116" s="417">
        <v>7213</v>
      </c>
      <c r="AD116" s="417">
        <v>7245</v>
      </c>
      <c r="AE116" s="417">
        <v>7275</v>
      </c>
      <c r="AF116" s="417">
        <v>7303</v>
      </c>
      <c r="AG116" s="417">
        <v>7330</v>
      </c>
      <c r="AH116" s="417">
        <v>7355</v>
      </c>
      <c r="AI116" s="417">
        <v>7380</v>
      </c>
      <c r="AJ116" s="417">
        <v>7406</v>
      </c>
      <c r="AK116" s="417">
        <v>7433</v>
      </c>
      <c r="AL116" s="417">
        <v>7463</v>
      </c>
      <c r="AM116" s="417">
        <v>7507</v>
      </c>
      <c r="AN116" s="417">
        <v>0</v>
      </c>
      <c r="AO116" s="417">
        <v>0</v>
      </c>
      <c r="AP116" s="417">
        <v>0</v>
      </c>
      <c r="AQ116" s="417">
        <v>0</v>
      </c>
      <c r="AR116" s="417">
        <v>0</v>
      </c>
      <c r="AS116" s="417">
        <v>0</v>
      </c>
      <c r="AT116" s="417">
        <v>0</v>
      </c>
      <c r="AU116" s="417">
        <v>0</v>
      </c>
      <c r="AV116" s="417">
        <v>0</v>
      </c>
      <c r="AW116" s="417">
        <v>0</v>
      </c>
      <c r="AX116" s="417">
        <v>0</v>
      </c>
      <c r="AY116" s="417">
        <v>0</v>
      </c>
      <c r="AZ116" s="417">
        <v>0</v>
      </c>
      <c r="BA116" s="417">
        <v>0</v>
      </c>
      <c r="BB116" s="417">
        <v>0</v>
      </c>
      <c r="BC116" s="417">
        <v>0</v>
      </c>
      <c r="BD116" s="417">
        <v>0</v>
      </c>
      <c r="BE116" s="417">
        <v>0</v>
      </c>
      <c r="BF116" s="417">
        <v>0</v>
      </c>
      <c r="BG116" s="417">
        <v>0</v>
      </c>
      <c r="BH116" s="417">
        <v>0</v>
      </c>
      <c r="BI116" s="417">
        <v>0</v>
      </c>
      <c r="BJ116" s="417">
        <v>0</v>
      </c>
      <c r="BK116" s="417">
        <v>0</v>
      </c>
      <c r="BL116" s="417">
        <v>0</v>
      </c>
      <c r="BM116" s="417">
        <v>0</v>
      </c>
      <c r="BN116" s="417">
        <v>0</v>
      </c>
      <c r="BO116" s="417">
        <v>0</v>
      </c>
      <c r="BP116" s="417">
        <v>0</v>
      </c>
      <c r="BQ116" s="417">
        <v>0</v>
      </c>
      <c r="BR116" s="417">
        <v>0</v>
      </c>
      <c r="BS116" s="417">
        <v>0</v>
      </c>
      <c r="BT116" s="417">
        <v>0</v>
      </c>
      <c r="BU116" s="417">
        <v>0</v>
      </c>
      <c r="BV116" s="417">
        <v>0</v>
      </c>
      <c r="BW116" s="417">
        <v>0</v>
      </c>
      <c r="BX116" s="417">
        <v>0</v>
      </c>
      <c r="BY116" s="417">
        <v>0</v>
      </c>
      <c r="BZ116" s="417">
        <v>0</v>
      </c>
      <c r="CA116" s="417">
        <v>0</v>
      </c>
      <c r="CB116" s="417">
        <v>0</v>
      </c>
      <c r="CC116" s="417">
        <v>0</v>
      </c>
      <c r="CD116" s="417">
        <v>0</v>
      </c>
      <c r="CE116" s="417">
        <v>0</v>
      </c>
      <c r="CF116" s="417">
        <v>0</v>
      </c>
      <c r="CG116" s="417">
        <v>0</v>
      </c>
      <c r="CH116" s="417">
        <v>0</v>
      </c>
      <c r="CI116" s="417">
        <v>0</v>
      </c>
      <c r="CJ116" s="417">
        <v>0</v>
      </c>
      <c r="CK116" s="417">
        <v>0</v>
      </c>
      <c r="CL116" s="417">
        <v>0</v>
      </c>
      <c r="CM116" s="417">
        <v>0</v>
      </c>
      <c r="CN116" s="417">
        <v>0</v>
      </c>
      <c r="CO116" s="417">
        <v>0</v>
      </c>
      <c r="CP116" s="417">
        <v>0</v>
      </c>
      <c r="CQ116" s="417">
        <v>0</v>
      </c>
      <c r="CR116" s="417">
        <v>0</v>
      </c>
      <c r="CS116" s="417">
        <v>0</v>
      </c>
      <c r="CT116" s="417"/>
      <c r="CU116" s="417"/>
      <c r="CV116" s="417"/>
      <c r="CW116" s="417"/>
      <c r="CX116" s="417"/>
      <c r="CY116" s="417"/>
      <c r="CZ116" s="417"/>
      <c r="DA116" s="417"/>
      <c r="DB116" s="417"/>
      <c r="DC116" s="417"/>
      <c r="DD116" s="417"/>
      <c r="DE116" s="417"/>
      <c r="DF116" s="417"/>
      <c r="DG116" s="417"/>
      <c r="DH116" s="417"/>
      <c r="DI116" s="417"/>
      <c r="DJ116" s="417"/>
      <c r="DK116" s="417"/>
    </row>
    <row r="117" spans="1:115" ht="16.149999999999999" hidden="1">
      <c r="A117" s="421" t="s">
        <v>7</v>
      </c>
      <c r="B117" s="421">
        <v>2</v>
      </c>
      <c r="C117" s="416" t="s">
        <v>584</v>
      </c>
      <c r="D117" s="417">
        <v>6196</v>
      </c>
      <c r="E117" s="417">
        <v>6290</v>
      </c>
      <c r="F117" s="417">
        <v>6385</v>
      </c>
      <c r="G117" s="417">
        <v>6975</v>
      </c>
      <c r="H117" s="417">
        <v>7080</v>
      </c>
      <c r="I117" s="417">
        <v>7132</v>
      </c>
      <c r="J117" s="417">
        <v>7177</v>
      </c>
      <c r="K117" s="417">
        <v>7287</v>
      </c>
      <c r="L117" s="417">
        <v>7316</v>
      </c>
      <c r="M117" s="417">
        <v>7336</v>
      </c>
      <c r="N117" s="417">
        <v>7343</v>
      </c>
      <c r="O117" s="417">
        <v>7347</v>
      </c>
      <c r="P117" s="417">
        <v>7347</v>
      </c>
      <c r="Q117" s="417">
        <v>7343</v>
      </c>
      <c r="R117" s="417">
        <v>7337</v>
      </c>
      <c r="S117" s="417">
        <v>7327</v>
      </c>
      <c r="T117" s="417">
        <v>7316</v>
      </c>
      <c r="U117" s="417">
        <v>7304</v>
      </c>
      <c r="V117" s="417">
        <v>7294</v>
      </c>
      <c r="W117" s="417">
        <v>7287</v>
      </c>
      <c r="X117" s="417">
        <v>7287</v>
      </c>
      <c r="Y117" s="417">
        <v>7299</v>
      </c>
      <c r="Z117" s="417">
        <v>7329</v>
      </c>
      <c r="AA117" s="417">
        <v>7366</v>
      </c>
      <c r="AB117" s="417">
        <v>7401</v>
      </c>
      <c r="AC117" s="417">
        <v>7434</v>
      </c>
      <c r="AD117" s="417">
        <v>7465</v>
      </c>
      <c r="AE117" s="417">
        <v>7494</v>
      </c>
      <c r="AF117" s="417">
        <v>7521</v>
      </c>
      <c r="AG117" s="417">
        <v>7547</v>
      </c>
      <c r="AH117" s="417">
        <v>7573</v>
      </c>
      <c r="AI117" s="417">
        <v>7600</v>
      </c>
      <c r="AJ117" s="417">
        <v>7626</v>
      </c>
      <c r="AK117" s="417">
        <v>7658</v>
      </c>
      <c r="AL117" s="417">
        <v>7702</v>
      </c>
      <c r="AM117" s="417">
        <v>0</v>
      </c>
      <c r="AN117" s="417">
        <v>0</v>
      </c>
      <c r="AO117" s="417">
        <v>0</v>
      </c>
      <c r="AP117" s="417">
        <v>0</v>
      </c>
      <c r="AQ117" s="417">
        <v>0</v>
      </c>
      <c r="AR117" s="417">
        <v>0</v>
      </c>
      <c r="AS117" s="417">
        <v>0</v>
      </c>
      <c r="AT117" s="417">
        <v>0</v>
      </c>
      <c r="AU117" s="417">
        <v>0</v>
      </c>
      <c r="AV117" s="417">
        <v>0</v>
      </c>
      <c r="AW117" s="417">
        <v>0</v>
      </c>
      <c r="AX117" s="417">
        <v>0</v>
      </c>
      <c r="AY117" s="417">
        <v>0</v>
      </c>
      <c r="AZ117" s="417">
        <v>0</v>
      </c>
      <c r="BA117" s="417">
        <v>0</v>
      </c>
      <c r="BB117" s="417">
        <v>0</v>
      </c>
      <c r="BC117" s="417">
        <v>0</v>
      </c>
      <c r="BD117" s="417">
        <v>0</v>
      </c>
      <c r="BE117" s="417">
        <v>0</v>
      </c>
      <c r="BF117" s="417">
        <v>0</v>
      </c>
      <c r="BG117" s="417">
        <v>0</v>
      </c>
      <c r="BH117" s="417">
        <v>0</v>
      </c>
      <c r="BI117" s="417">
        <v>0</v>
      </c>
      <c r="BJ117" s="417">
        <v>0</v>
      </c>
      <c r="BK117" s="417">
        <v>0</v>
      </c>
      <c r="BL117" s="417">
        <v>0</v>
      </c>
      <c r="BM117" s="417">
        <v>0</v>
      </c>
      <c r="BN117" s="417">
        <v>0</v>
      </c>
      <c r="BO117" s="417">
        <v>0</v>
      </c>
      <c r="BP117" s="417">
        <v>0</v>
      </c>
      <c r="BQ117" s="417">
        <v>0</v>
      </c>
      <c r="BR117" s="417">
        <v>0</v>
      </c>
      <c r="BS117" s="417">
        <v>0</v>
      </c>
      <c r="BT117" s="417">
        <v>0</v>
      </c>
      <c r="BU117" s="417">
        <v>0</v>
      </c>
      <c r="BV117" s="417">
        <v>0</v>
      </c>
      <c r="BW117" s="417">
        <v>0</v>
      </c>
      <c r="BX117" s="417">
        <v>0</v>
      </c>
      <c r="BY117" s="417">
        <v>0</v>
      </c>
      <c r="BZ117" s="417">
        <v>0</v>
      </c>
      <c r="CA117" s="417">
        <v>0</v>
      </c>
      <c r="CB117" s="417">
        <v>0</v>
      </c>
      <c r="CC117" s="417">
        <v>0</v>
      </c>
      <c r="CD117" s="417">
        <v>0</v>
      </c>
      <c r="CE117" s="417">
        <v>0</v>
      </c>
      <c r="CF117" s="417">
        <v>0</v>
      </c>
      <c r="CG117" s="417">
        <v>0</v>
      </c>
      <c r="CH117" s="417">
        <v>0</v>
      </c>
      <c r="CI117" s="417">
        <v>0</v>
      </c>
      <c r="CJ117" s="417">
        <v>0</v>
      </c>
      <c r="CK117" s="417">
        <v>0</v>
      </c>
      <c r="CL117" s="417">
        <v>0</v>
      </c>
      <c r="CM117" s="417">
        <v>0</v>
      </c>
      <c r="CN117" s="417">
        <v>0</v>
      </c>
      <c r="CO117" s="417">
        <v>0</v>
      </c>
      <c r="CP117" s="417">
        <v>0</v>
      </c>
      <c r="CQ117" s="417">
        <v>0</v>
      </c>
      <c r="CR117" s="417">
        <v>0</v>
      </c>
      <c r="CS117" s="417">
        <v>0</v>
      </c>
      <c r="CT117" s="417"/>
      <c r="CU117" s="417"/>
      <c r="CV117" s="417"/>
      <c r="CW117" s="417"/>
      <c r="CX117" s="417"/>
      <c r="CY117" s="417"/>
      <c r="CZ117" s="417"/>
      <c r="DA117" s="417"/>
      <c r="DB117" s="417"/>
      <c r="DC117" s="417"/>
      <c r="DD117" s="417"/>
      <c r="DE117" s="417"/>
      <c r="DF117" s="417"/>
      <c r="DG117" s="417"/>
      <c r="DH117" s="417"/>
      <c r="DI117" s="417"/>
      <c r="DJ117" s="417"/>
      <c r="DK117" s="417"/>
    </row>
    <row r="118" spans="1:115" ht="16.149999999999999" hidden="1">
      <c r="A118" s="421" t="s">
        <v>529</v>
      </c>
      <c r="B118" s="421" t="s">
        <v>529</v>
      </c>
      <c r="C118" s="416" t="s">
        <v>529</v>
      </c>
      <c r="D118" s="417">
        <v>0</v>
      </c>
      <c r="E118" s="417">
        <v>0</v>
      </c>
      <c r="F118" s="417">
        <v>0</v>
      </c>
      <c r="G118" s="417">
        <v>0</v>
      </c>
      <c r="H118" s="417">
        <v>0</v>
      </c>
      <c r="I118" s="417">
        <v>0</v>
      </c>
      <c r="J118" s="417">
        <v>0</v>
      </c>
      <c r="K118" s="417">
        <v>0</v>
      </c>
      <c r="L118" s="417">
        <v>0</v>
      </c>
      <c r="M118" s="417">
        <v>0</v>
      </c>
      <c r="N118" s="417">
        <v>0</v>
      </c>
      <c r="O118" s="417">
        <v>0</v>
      </c>
      <c r="P118" s="417">
        <v>0</v>
      </c>
      <c r="Q118" s="417">
        <v>0</v>
      </c>
      <c r="R118" s="417">
        <v>0</v>
      </c>
      <c r="S118" s="417">
        <v>0</v>
      </c>
      <c r="T118" s="417">
        <v>0</v>
      </c>
      <c r="U118" s="417">
        <v>0</v>
      </c>
      <c r="V118" s="417">
        <v>0</v>
      </c>
      <c r="W118" s="417">
        <v>0</v>
      </c>
      <c r="X118" s="417">
        <v>0</v>
      </c>
      <c r="Y118" s="417">
        <v>0</v>
      </c>
      <c r="Z118" s="417">
        <v>0</v>
      </c>
      <c r="AA118" s="417">
        <v>0</v>
      </c>
      <c r="AB118" s="417">
        <v>0</v>
      </c>
      <c r="AC118" s="417">
        <v>0</v>
      </c>
      <c r="AD118" s="417">
        <v>0</v>
      </c>
      <c r="AE118" s="417">
        <v>0</v>
      </c>
      <c r="AF118" s="417">
        <v>0</v>
      </c>
      <c r="AG118" s="417">
        <v>0</v>
      </c>
      <c r="AH118" s="417">
        <v>0</v>
      </c>
      <c r="AI118" s="417">
        <v>0</v>
      </c>
      <c r="AJ118" s="417">
        <v>0</v>
      </c>
      <c r="AK118" s="417">
        <v>0</v>
      </c>
      <c r="AL118" s="417">
        <v>0</v>
      </c>
      <c r="AM118" s="417">
        <v>0</v>
      </c>
      <c r="AN118" s="417">
        <v>0</v>
      </c>
      <c r="AO118" s="417">
        <v>0</v>
      </c>
      <c r="AP118" s="417">
        <v>0</v>
      </c>
      <c r="AQ118" s="417">
        <v>0</v>
      </c>
      <c r="AR118" s="417">
        <v>0</v>
      </c>
      <c r="AS118" s="417">
        <v>0</v>
      </c>
      <c r="AT118" s="417">
        <v>0</v>
      </c>
      <c r="AU118" s="417">
        <v>0</v>
      </c>
      <c r="AV118" s="417">
        <v>0</v>
      </c>
      <c r="AW118" s="417">
        <v>0</v>
      </c>
      <c r="AX118" s="417">
        <v>0</v>
      </c>
      <c r="AY118" s="417">
        <v>0</v>
      </c>
      <c r="AZ118" s="417">
        <v>0</v>
      </c>
      <c r="BA118" s="417">
        <v>0</v>
      </c>
      <c r="BB118" s="417">
        <v>0</v>
      </c>
      <c r="BC118" s="417">
        <v>0</v>
      </c>
      <c r="BD118" s="417">
        <v>0</v>
      </c>
      <c r="BE118" s="417">
        <v>0</v>
      </c>
      <c r="BF118" s="417">
        <v>0</v>
      </c>
      <c r="BG118" s="417">
        <v>0</v>
      </c>
      <c r="BH118" s="417">
        <v>0</v>
      </c>
      <c r="BI118" s="417">
        <v>0</v>
      </c>
      <c r="BJ118" s="417">
        <v>0</v>
      </c>
      <c r="BK118" s="417">
        <v>0</v>
      </c>
      <c r="BL118" s="417">
        <v>0</v>
      </c>
      <c r="BM118" s="417">
        <v>0</v>
      </c>
      <c r="BN118" s="417">
        <v>0</v>
      </c>
      <c r="BO118" s="417">
        <v>0</v>
      </c>
      <c r="BP118" s="417">
        <v>0</v>
      </c>
      <c r="BQ118" s="417">
        <v>0</v>
      </c>
      <c r="BR118" s="417">
        <v>0</v>
      </c>
      <c r="BS118" s="417">
        <v>0</v>
      </c>
      <c r="BT118" s="417">
        <v>0</v>
      </c>
      <c r="BU118" s="417">
        <v>0</v>
      </c>
      <c r="BV118" s="417">
        <v>0</v>
      </c>
      <c r="BW118" s="417">
        <v>0</v>
      </c>
      <c r="BX118" s="417">
        <v>0</v>
      </c>
      <c r="BY118" s="417">
        <v>0</v>
      </c>
      <c r="BZ118" s="417">
        <v>0</v>
      </c>
      <c r="CA118" s="417">
        <v>0</v>
      </c>
      <c r="CB118" s="417">
        <v>0</v>
      </c>
      <c r="CC118" s="417">
        <v>0</v>
      </c>
      <c r="CD118" s="417">
        <v>0</v>
      </c>
      <c r="CE118" s="417">
        <v>0</v>
      </c>
      <c r="CF118" s="417">
        <v>0</v>
      </c>
      <c r="CG118" s="417">
        <v>0</v>
      </c>
      <c r="CH118" s="417">
        <v>0</v>
      </c>
      <c r="CI118" s="417">
        <v>0</v>
      </c>
      <c r="CJ118" s="417">
        <v>0</v>
      </c>
      <c r="CK118" s="417">
        <v>0</v>
      </c>
      <c r="CL118" s="417">
        <v>0</v>
      </c>
      <c r="CM118" s="417">
        <v>0</v>
      </c>
      <c r="CN118" s="417">
        <v>0</v>
      </c>
      <c r="CO118" s="417">
        <v>0</v>
      </c>
      <c r="CP118" s="417">
        <v>0</v>
      </c>
      <c r="CQ118" s="417">
        <v>0</v>
      </c>
      <c r="CR118" s="417">
        <v>0</v>
      </c>
      <c r="CS118" s="417">
        <v>0</v>
      </c>
      <c r="CT118" s="417"/>
      <c r="CU118" s="417"/>
      <c r="CV118" s="417"/>
      <c r="CW118" s="417"/>
      <c r="CX118" s="417"/>
      <c r="CY118" s="417"/>
      <c r="CZ118" s="417"/>
      <c r="DA118" s="417"/>
      <c r="DB118" s="417"/>
      <c r="DC118" s="417"/>
      <c r="DD118" s="417"/>
      <c r="DE118" s="417"/>
      <c r="DF118" s="417"/>
      <c r="DG118" s="417"/>
      <c r="DH118" s="417"/>
      <c r="DI118" s="417"/>
      <c r="DJ118" s="417"/>
      <c r="DK118" s="417"/>
    </row>
    <row r="119" spans="1:115" ht="16.149999999999999" hidden="1">
      <c r="A119" s="421"/>
      <c r="B119" s="421"/>
      <c r="C119" s="416"/>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c r="AA119" s="417"/>
      <c r="AB119" s="417"/>
      <c r="AC119" s="417"/>
      <c r="AD119" s="417"/>
      <c r="AE119" s="417"/>
      <c r="AF119" s="417"/>
      <c r="AG119" s="417"/>
      <c r="AH119" s="417"/>
      <c r="AI119" s="417"/>
      <c r="AJ119" s="41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row>
    <row r="120" spans="1:115" ht="16.149999999999999" hidden="1">
      <c r="A120" s="421"/>
      <c r="B120" s="421"/>
      <c r="C120" s="416"/>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c r="AA120" s="417"/>
      <c r="AB120" s="417"/>
      <c r="AC120" s="417"/>
      <c r="AD120" s="417"/>
      <c r="AE120" s="417"/>
      <c r="AF120" s="417"/>
      <c r="AG120" s="417"/>
      <c r="AH120" s="417"/>
      <c r="AI120" s="417"/>
      <c r="AJ120" s="41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row>
    <row r="121" spans="1:115" ht="16.149999999999999" hidden="1">
      <c r="A121" s="421"/>
      <c r="B121" s="421"/>
      <c r="C121" s="416"/>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c r="AA121" s="417"/>
      <c r="AB121" s="417"/>
      <c r="AC121" s="417"/>
      <c r="AD121" s="417"/>
      <c r="AE121" s="417"/>
      <c r="AF121" s="417"/>
      <c r="AG121" s="417"/>
      <c r="AH121" s="417"/>
      <c r="AI121" s="417"/>
      <c r="AJ121" s="41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row>
    <row r="122" spans="1:115" ht="16.149999999999999" hidden="1">
      <c r="A122" s="421"/>
      <c r="B122" s="421"/>
      <c r="C122" s="416"/>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row>
    <row r="123" spans="1:115" ht="16.149999999999999" hidden="1">
      <c r="A123" s="421"/>
      <c r="B123" s="421"/>
      <c r="C123" s="416"/>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row>
    <row r="124" spans="1:115" ht="16.149999999999999" hidden="1">
      <c r="A124" s="421"/>
      <c r="B124" s="421"/>
      <c r="C124" s="416"/>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row>
    <row r="125" spans="1:115" ht="16.149999999999999" hidden="1">
      <c r="A125" s="421"/>
      <c r="B125" s="421"/>
      <c r="C125" s="416"/>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c r="AA125" s="417"/>
      <c r="AB125" s="417"/>
      <c r="AC125" s="417"/>
      <c r="AD125" s="417"/>
      <c r="AE125" s="417"/>
      <c r="AF125" s="417"/>
      <c r="AG125" s="417"/>
      <c r="AH125" s="417"/>
      <c r="AI125" s="417"/>
      <c r="AJ125" s="41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row>
    <row r="126" spans="1:115" ht="16.149999999999999" hidden="1">
      <c r="A126" s="421"/>
      <c r="B126" s="421"/>
      <c r="C126" s="416"/>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row>
    <row r="127" spans="1:115" ht="16.149999999999999" hidden="1">
      <c r="A127" s="421"/>
      <c r="B127" s="421"/>
      <c r="C127" s="416"/>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c r="AA127" s="417"/>
      <c r="AB127" s="417"/>
      <c r="AC127" s="417"/>
      <c r="AD127" s="417"/>
      <c r="AE127" s="417"/>
      <c r="AF127" s="417"/>
      <c r="AG127" s="417"/>
      <c r="AH127" s="417"/>
      <c r="AI127" s="417"/>
      <c r="AJ127" s="41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row>
    <row r="128" spans="1:115" ht="16.149999999999999" hidden="1">
      <c r="A128" s="421"/>
      <c r="B128" s="421"/>
      <c r="C128" s="416"/>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c r="AA128" s="417"/>
      <c r="AB128" s="417"/>
      <c r="AC128" s="417"/>
      <c r="AD128" s="417"/>
      <c r="AE128" s="417"/>
      <c r="AF128" s="417"/>
      <c r="AG128" s="417"/>
      <c r="AH128" s="417"/>
      <c r="AI128" s="417"/>
      <c r="AJ128" s="417"/>
      <c r="AK128" s="417"/>
      <c r="AL128" s="417"/>
      <c r="AM128" s="417"/>
      <c r="AN128" s="417"/>
      <c r="AO128" s="417"/>
      <c r="AP128" s="417"/>
      <c r="AQ128" s="417"/>
      <c r="AR128" s="417"/>
      <c r="AS128" s="417"/>
      <c r="AT128" s="417"/>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row>
    <row r="129" spans="1:115" s="5" customFormat="1" ht="16.149999999999999" hidden="1">
      <c r="A129" s="421"/>
      <c r="B129" s="421"/>
      <c r="C129" s="416"/>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c r="AA129" s="417"/>
      <c r="AB129" s="417"/>
      <c r="AC129" s="417"/>
      <c r="AD129" s="417"/>
      <c r="AE129" s="417"/>
      <c r="AF129" s="417"/>
      <c r="AG129" s="417"/>
      <c r="AH129" s="417"/>
      <c r="AI129" s="417"/>
      <c r="AJ129" s="41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row>
    <row r="130" spans="1:115" ht="16.149999999999999" hidden="1">
      <c r="A130" s="421"/>
      <c r="B130" s="421"/>
      <c r="C130" s="416"/>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row>
    <row r="131" spans="1:115" ht="16.149999999999999" hidden="1">
      <c r="A131" s="421"/>
      <c r="B131" s="421"/>
      <c r="C131" s="416"/>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c r="AA131" s="417"/>
      <c r="AB131" s="417"/>
      <c r="AC131" s="417"/>
      <c r="AD131" s="417"/>
      <c r="AE131" s="417"/>
      <c r="AF131" s="417"/>
      <c r="AG131" s="417"/>
      <c r="AH131" s="417"/>
      <c r="AI131" s="417"/>
      <c r="AJ131" s="41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row>
    <row r="132" spans="1:115" ht="16.149999999999999" hidden="1">
      <c r="A132" s="421"/>
      <c r="B132" s="421"/>
      <c r="C132" s="416"/>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c r="AA132" s="417"/>
      <c r="AB132" s="417"/>
      <c r="AC132" s="417"/>
      <c r="AD132" s="417"/>
      <c r="AE132" s="417"/>
      <c r="AF132" s="417"/>
      <c r="AG132" s="417"/>
      <c r="AH132" s="417"/>
      <c r="AI132" s="417"/>
      <c r="AJ132" s="41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row>
    <row r="133" spans="1:115" ht="16.149999999999999" hidden="1">
      <c r="A133" s="421"/>
      <c r="B133" s="421"/>
      <c r="C133" s="416"/>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row>
    <row r="134" spans="1:115" ht="16.149999999999999" hidden="1">
      <c r="A134" s="421"/>
      <c r="B134" s="421"/>
      <c r="C134" s="416"/>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row>
    <row r="135" spans="1:115" ht="16.149999999999999" hidden="1">
      <c r="A135" s="421"/>
      <c r="B135" s="421"/>
      <c r="C135" s="416"/>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c r="AA135" s="417"/>
      <c r="AB135" s="417"/>
      <c r="AC135" s="417"/>
      <c r="AD135" s="417"/>
      <c r="AE135" s="417"/>
      <c r="AF135" s="417"/>
      <c r="AG135" s="417"/>
      <c r="AH135" s="417"/>
      <c r="AI135" s="417"/>
      <c r="AJ135" s="41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row>
    <row r="136" spans="1:115" ht="16.149999999999999" hidden="1">
      <c r="A136" s="421"/>
      <c r="B136" s="421"/>
      <c r="C136" s="416"/>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c r="AA136" s="417"/>
      <c r="AB136" s="417"/>
      <c r="AC136" s="417"/>
      <c r="AD136" s="417"/>
      <c r="AE136" s="417"/>
      <c r="AF136" s="417"/>
      <c r="AG136" s="417"/>
      <c r="AH136" s="417"/>
      <c r="AI136" s="417"/>
      <c r="AJ136" s="41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row>
    <row r="137" spans="1:115" ht="16.149999999999999" hidden="1">
      <c r="A137" s="421"/>
      <c r="B137" s="421"/>
      <c r="C137" s="416"/>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row>
    <row r="138" spans="1:115" ht="16.149999999999999" hidden="1">
      <c r="A138" s="421"/>
      <c r="B138" s="421"/>
      <c r="C138" s="416"/>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c r="AA138" s="417"/>
      <c r="AB138" s="417"/>
      <c r="AC138" s="417"/>
      <c r="AD138" s="417"/>
      <c r="AE138" s="417"/>
      <c r="AF138" s="417"/>
      <c r="AG138" s="417"/>
      <c r="AH138" s="417"/>
      <c r="AI138" s="417"/>
      <c r="AJ138" s="41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row>
    <row r="139" spans="1:115" ht="16.149999999999999" hidden="1">
      <c r="A139" s="421"/>
      <c r="B139" s="421"/>
      <c r="C139" s="416"/>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row>
    <row r="140" spans="1:115" ht="16.149999999999999" hidden="1">
      <c r="A140" s="421"/>
      <c r="B140" s="421"/>
      <c r="C140" s="416"/>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c r="AA140" s="417"/>
      <c r="AB140" s="417"/>
      <c r="AC140" s="417"/>
      <c r="AD140" s="417"/>
      <c r="AE140" s="417"/>
      <c r="AF140" s="417"/>
      <c r="AG140" s="417"/>
      <c r="AH140" s="417"/>
      <c r="AI140" s="417"/>
      <c r="AJ140" s="41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row>
    <row r="141" spans="1:115" ht="16.149999999999999" hidden="1">
      <c r="A141" s="421"/>
      <c r="B141" s="421"/>
      <c r="C141" s="416"/>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row>
    <row r="142" spans="1:115" ht="16.149999999999999" hidden="1">
      <c r="A142" s="421"/>
      <c r="B142" s="421"/>
      <c r="C142" s="416"/>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c r="AA142" s="417"/>
      <c r="AB142" s="417"/>
      <c r="AC142" s="417"/>
      <c r="AD142" s="417"/>
      <c r="AE142" s="417"/>
      <c r="AF142" s="417"/>
      <c r="AG142" s="417"/>
      <c r="AH142" s="417"/>
      <c r="AI142" s="417"/>
      <c r="AJ142" s="41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row>
    <row r="143" spans="1:115" ht="16.149999999999999" hidden="1">
      <c r="A143" s="421"/>
      <c r="B143" s="421"/>
      <c r="C143" s="416"/>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row>
    <row r="144" spans="1:115" ht="16.149999999999999" hidden="1">
      <c r="A144" s="421"/>
      <c r="B144" s="421"/>
      <c r="C144" s="416"/>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c r="AA144" s="417"/>
      <c r="AB144" s="417"/>
      <c r="AC144" s="417"/>
      <c r="AD144" s="417"/>
      <c r="AE144" s="417"/>
      <c r="AF144" s="417"/>
      <c r="AG144" s="417"/>
      <c r="AH144" s="417"/>
      <c r="AI144" s="417"/>
      <c r="AJ144" s="41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row>
    <row r="145" spans="1:115" ht="16.149999999999999" hidden="1">
      <c r="A145" s="421"/>
      <c r="B145" s="421"/>
      <c r="C145" s="416"/>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row>
    <row r="146" spans="1:115" ht="16.149999999999999" hidden="1">
      <c r="A146" s="421"/>
      <c r="B146" s="421"/>
      <c r="C146" s="416"/>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c r="AA146" s="417"/>
      <c r="AB146" s="417"/>
      <c r="AC146" s="417"/>
      <c r="AD146" s="417"/>
      <c r="AE146" s="417"/>
      <c r="AF146" s="417"/>
      <c r="AG146" s="417"/>
      <c r="AH146" s="417"/>
      <c r="AI146" s="417"/>
      <c r="AJ146" s="41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row>
    <row r="147" spans="1:115" ht="16.149999999999999" hidden="1">
      <c r="A147" s="421"/>
      <c r="B147" s="421"/>
      <c r="C147" s="416"/>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c r="AA147" s="417"/>
      <c r="AB147" s="417"/>
      <c r="AC147" s="417"/>
      <c r="AD147" s="417"/>
      <c r="AE147" s="417"/>
      <c r="AF147" s="417"/>
      <c r="AG147" s="417"/>
      <c r="AH147" s="417"/>
      <c r="AI147" s="417"/>
      <c r="AJ147" s="41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row>
    <row r="148" spans="1:115" ht="16.149999999999999" hidden="1">
      <c r="A148" s="421"/>
      <c r="B148" s="421"/>
      <c r="C148" s="416"/>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c r="AA148" s="417"/>
      <c r="AB148" s="417"/>
      <c r="AC148" s="417"/>
      <c r="AD148" s="417"/>
      <c r="AE148" s="417"/>
      <c r="AF148" s="417"/>
      <c r="AG148" s="417"/>
      <c r="AH148" s="417"/>
      <c r="AI148" s="417"/>
      <c r="AJ148" s="41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row>
    <row r="149" spans="1:115" ht="16.149999999999999" hidden="1">
      <c r="A149" s="421"/>
      <c r="B149" s="421"/>
      <c r="C149" s="416"/>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c r="AA149" s="417"/>
      <c r="AB149" s="417"/>
      <c r="AC149" s="417"/>
      <c r="AD149" s="417"/>
      <c r="AE149" s="417"/>
      <c r="AF149" s="417"/>
      <c r="AG149" s="417"/>
      <c r="AH149" s="417"/>
      <c r="AI149" s="417"/>
      <c r="AJ149" s="41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row>
    <row r="150" spans="1:115" ht="16.149999999999999" hidden="1">
      <c r="A150" s="421"/>
      <c r="B150" s="421"/>
      <c r="C150" s="416"/>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c r="AA150" s="417"/>
      <c r="AB150" s="417"/>
      <c r="AC150" s="417"/>
      <c r="AD150" s="417"/>
      <c r="AE150" s="417"/>
      <c r="AF150" s="417"/>
      <c r="AG150" s="417"/>
      <c r="AH150" s="417"/>
      <c r="AI150" s="417"/>
      <c r="AJ150" s="41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row>
    <row r="151" spans="1:115" ht="16.149999999999999" hidden="1">
      <c r="A151" s="422"/>
      <c r="B151" s="421"/>
      <c r="C151" s="416"/>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c r="AA151" s="417"/>
      <c r="AB151" s="417"/>
      <c r="AC151" s="417"/>
      <c r="AD151" s="417"/>
      <c r="AE151" s="417"/>
      <c r="AF151" s="417"/>
      <c r="AG151" s="417"/>
      <c r="AH151" s="417"/>
      <c r="AI151" s="417"/>
      <c r="AJ151" s="41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row>
    <row r="152" spans="1:115" ht="16.149999999999999" hidden="1">
      <c r="A152" s="421"/>
      <c r="B152" s="421"/>
      <c r="C152" s="416"/>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row>
    <row r="153" spans="1:115" ht="16.149999999999999" hidden="1">
      <c r="A153" s="421"/>
      <c r="B153" s="421"/>
      <c r="C153" s="416"/>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c r="AA153" s="417"/>
      <c r="AB153" s="417"/>
      <c r="AC153" s="417"/>
      <c r="AD153" s="417"/>
      <c r="AE153" s="417"/>
      <c r="AF153" s="417"/>
      <c r="AG153" s="417"/>
      <c r="AH153" s="417"/>
      <c r="AI153" s="417"/>
      <c r="AJ153" s="41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row>
    <row r="154" spans="1:115" ht="16.149999999999999" hidden="1">
      <c r="A154" s="421"/>
      <c r="B154" s="421"/>
      <c r="C154" s="416"/>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c r="AA154" s="417"/>
      <c r="AB154" s="417"/>
      <c r="AC154" s="417"/>
      <c r="AD154" s="417"/>
      <c r="AE154" s="417"/>
      <c r="AF154" s="417"/>
      <c r="AG154" s="417"/>
      <c r="AH154" s="417"/>
      <c r="AI154" s="417"/>
      <c r="AJ154" s="41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row>
    <row r="155" spans="1:115" ht="16.149999999999999" hidden="1">
      <c r="A155" s="421"/>
      <c r="B155" s="421"/>
      <c r="C155" s="416"/>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c r="AC155" s="417"/>
      <c r="AD155" s="417"/>
      <c r="AE155" s="417"/>
      <c r="AF155" s="417"/>
      <c r="AG155" s="417"/>
      <c r="AH155" s="417"/>
      <c r="AI155" s="417"/>
      <c r="AJ155" s="41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row>
    <row r="156" spans="1:115" ht="16.149999999999999" hidden="1">
      <c r="A156" s="421"/>
      <c r="B156" s="421"/>
      <c r="C156" s="416"/>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c r="AA156" s="417"/>
      <c r="AB156" s="417"/>
      <c r="AC156" s="417"/>
      <c r="AD156" s="417"/>
      <c r="AE156" s="417"/>
      <c r="AF156" s="417"/>
      <c r="AG156" s="417"/>
      <c r="AH156" s="417"/>
      <c r="AI156" s="417"/>
      <c r="AJ156" s="41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row>
    <row r="157" spans="1:115" ht="16.149999999999999" hidden="1">
      <c r="A157" s="421"/>
      <c r="B157" s="421"/>
      <c r="C157" s="416"/>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c r="AA157" s="417"/>
      <c r="AB157" s="417"/>
      <c r="AC157" s="417"/>
      <c r="AD157" s="417"/>
      <c r="AE157" s="417"/>
      <c r="AF157" s="417"/>
      <c r="AG157" s="417"/>
      <c r="AH157" s="417"/>
      <c r="AI157" s="417"/>
      <c r="AJ157" s="41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row>
    <row r="158" spans="1:115" ht="16.149999999999999" hidden="1">
      <c r="A158" s="421"/>
      <c r="B158" s="421"/>
      <c r="C158" s="416"/>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c r="AA158" s="417"/>
      <c r="AB158" s="417"/>
      <c r="AC158" s="417"/>
      <c r="AD158" s="417"/>
      <c r="AE158" s="417"/>
      <c r="AF158" s="417"/>
      <c r="AG158" s="417"/>
      <c r="AH158" s="417"/>
      <c r="AI158" s="417"/>
      <c r="AJ158" s="41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row>
    <row r="159" spans="1:115" ht="16.149999999999999" hidden="1">
      <c r="A159" s="421"/>
      <c r="B159" s="421"/>
      <c r="C159" s="416"/>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c r="AA159" s="417"/>
      <c r="AB159" s="417"/>
      <c r="AC159" s="417"/>
      <c r="AD159" s="417"/>
      <c r="AE159" s="417"/>
      <c r="AF159" s="417"/>
      <c r="AG159" s="417"/>
      <c r="AH159" s="417"/>
      <c r="AI159" s="417"/>
      <c r="AJ159" s="41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row>
    <row r="160" spans="1:115" ht="16.149999999999999" hidden="1">
      <c r="A160" s="421"/>
      <c r="B160" s="421"/>
      <c r="C160" s="416"/>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c r="AA160" s="417"/>
      <c r="AB160" s="417"/>
      <c r="AC160" s="417"/>
      <c r="AD160" s="417"/>
      <c r="AE160" s="417"/>
      <c r="AF160" s="417"/>
      <c r="AG160" s="417"/>
      <c r="AH160" s="417"/>
      <c r="AI160" s="417"/>
      <c r="AJ160" s="41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row>
    <row r="161" spans="1:115" ht="16.149999999999999" hidden="1">
      <c r="A161" s="421"/>
      <c r="B161" s="421"/>
      <c r="C161" s="416"/>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c r="AA161" s="417"/>
      <c r="AB161" s="417"/>
      <c r="AC161" s="417"/>
      <c r="AD161" s="417"/>
      <c r="AE161" s="417"/>
      <c r="AF161" s="417"/>
      <c r="AG161" s="417"/>
      <c r="AH161" s="417"/>
      <c r="AI161" s="417"/>
      <c r="AJ161" s="41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row>
    <row r="162" spans="1:115" ht="16.149999999999999" hidden="1">
      <c r="A162" s="421"/>
      <c r="B162" s="421"/>
      <c r="C162" s="416"/>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c r="AA162" s="417"/>
      <c r="AB162" s="417"/>
      <c r="AC162" s="417"/>
      <c r="AD162" s="417"/>
      <c r="AE162" s="417"/>
      <c r="AF162" s="417"/>
      <c r="AG162" s="417"/>
      <c r="AH162" s="417"/>
      <c r="AI162" s="417"/>
      <c r="AJ162" s="41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row>
    <row r="163" spans="1:115" ht="16.149999999999999" hidden="1">
      <c r="A163" s="421"/>
      <c r="B163" s="421"/>
      <c r="C163" s="416"/>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c r="AA163" s="417"/>
      <c r="AB163" s="417"/>
      <c r="AC163" s="417"/>
      <c r="AD163" s="417"/>
      <c r="AE163" s="417"/>
      <c r="AF163" s="417"/>
      <c r="AG163" s="417"/>
      <c r="AH163" s="417"/>
      <c r="AI163" s="417"/>
      <c r="AJ163" s="41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row>
    <row r="164" spans="1:115" ht="16.149999999999999" hidden="1">
      <c r="A164" s="421"/>
      <c r="B164" s="421"/>
      <c r="C164" s="416"/>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c r="AA164" s="417"/>
      <c r="AB164" s="417"/>
      <c r="AC164" s="417"/>
      <c r="AD164" s="417"/>
      <c r="AE164" s="417"/>
      <c r="AF164" s="417"/>
      <c r="AG164" s="417"/>
      <c r="AH164" s="417"/>
      <c r="AI164" s="417"/>
      <c r="AJ164" s="41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row>
    <row r="165" spans="1:115" ht="16.149999999999999" hidden="1">
      <c r="A165" s="421"/>
      <c r="B165" s="421"/>
      <c r="C165" s="416"/>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c r="AA165" s="417"/>
      <c r="AB165" s="417"/>
      <c r="AC165" s="417"/>
      <c r="AD165" s="417"/>
      <c r="AE165" s="417"/>
      <c r="AF165" s="417"/>
      <c r="AG165" s="417"/>
      <c r="AH165" s="417"/>
      <c r="AI165" s="417"/>
      <c r="AJ165" s="41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row>
    <row r="166" spans="1:115" ht="16.149999999999999" hidden="1">
      <c r="A166" s="421"/>
      <c r="B166" s="421"/>
      <c r="C166" s="416"/>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c r="AA166" s="417"/>
      <c r="AB166" s="417"/>
      <c r="AC166" s="417"/>
      <c r="AD166" s="417"/>
      <c r="AE166" s="417"/>
      <c r="AF166" s="417"/>
      <c r="AG166" s="417"/>
      <c r="AH166" s="417"/>
      <c r="AI166" s="417"/>
      <c r="AJ166" s="41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row>
    <row r="167" spans="1:115" ht="16.149999999999999" hidden="1">
      <c r="A167" s="421"/>
      <c r="B167" s="421"/>
      <c r="C167" s="416"/>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c r="AA167" s="417"/>
      <c r="AB167" s="417"/>
      <c r="AC167" s="417"/>
      <c r="AD167" s="417"/>
      <c r="AE167" s="417"/>
      <c r="AF167" s="417"/>
      <c r="AG167" s="417"/>
      <c r="AH167" s="417"/>
      <c r="AI167" s="417"/>
      <c r="AJ167" s="41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row>
    <row r="168" spans="1:115" ht="16.149999999999999" hidden="1">
      <c r="A168" s="421"/>
      <c r="B168" s="421"/>
      <c r="C168" s="416"/>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c r="AA168" s="417"/>
      <c r="AB168" s="417"/>
      <c r="AC168" s="417"/>
      <c r="AD168" s="417"/>
      <c r="AE168" s="417"/>
      <c r="AF168" s="417"/>
      <c r="AG168" s="417"/>
      <c r="AH168" s="417"/>
      <c r="AI168" s="417"/>
      <c r="AJ168" s="41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row>
    <row r="169" spans="1:115" ht="16.149999999999999" hidden="1">
      <c r="A169" s="421"/>
      <c r="B169" s="421"/>
      <c r="C169" s="416"/>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c r="AA169" s="417"/>
      <c r="AB169" s="417"/>
      <c r="AC169" s="417"/>
      <c r="AD169" s="417"/>
      <c r="AE169" s="417"/>
      <c r="AF169" s="417"/>
      <c r="AG169" s="417"/>
      <c r="AH169" s="417"/>
      <c r="AI169" s="417"/>
      <c r="AJ169" s="41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row>
    <row r="170" spans="1:115" ht="16.149999999999999" hidden="1">
      <c r="A170" s="421"/>
      <c r="B170" s="421"/>
      <c r="C170" s="416"/>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c r="AA170" s="417"/>
      <c r="AB170" s="417"/>
      <c r="AC170" s="417"/>
      <c r="AD170" s="417"/>
      <c r="AE170" s="417"/>
      <c r="AF170" s="417"/>
      <c r="AG170" s="417"/>
      <c r="AH170" s="417"/>
      <c r="AI170" s="417"/>
      <c r="AJ170" s="41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row>
    <row r="171" spans="1:115" ht="16.149999999999999" hidden="1">
      <c r="A171" s="421"/>
      <c r="B171" s="421"/>
      <c r="C171" s="416"/>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c r="AA171" s="417"/>
      <c r="AB171" s="417"/>
      <c r="AC171" s="417"/>
      <c r="AD171" s="417"/>
      <c r="AE171" s="417"/>
      <c r="AF171" s="417"/>
      <c r="AG171" s="417"/>
      <c r="AH171" s="417"/>
      <c r="AI171" s="417"/>
      <c r="AJ171" s="41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row>
    <row r="172" spans="1:115" ht="16.149999999999999" hidden="1">
      <c r="A172" s="421"/>
      <c r="B172" s="421"/>
      <c r="C172" s="416"/>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c r="AC172" s="417"/>
      <c r="AD172" s="417"/>
      <c r="AE172" s="417"/>
      <c r="AF172" s="417"/>
      <c r="AG172" s="417"/>
      <c r="AH172" s="417"/>
      <c r="AI172" s="417"/>
      <c r="AJ172" s="41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row>
    <row r="173" spans="1:115" ht="16.149999999999999" hidden="1">
      <c r="A173" s="421"/>
      <c r="B173" s="421"/>
      <c r="C173" s="416"/>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c r="AA173" s="417"/>
      <c r="AB173" s="417"/>
      <c r="AC173" s="417"/>
      <c r="AD173" s="417"/>
      <c r="AE173" s="417"/>
      <c r="AF173" s="417"/>
      <c r="AG173" s="417"/>
      <c r="AH173" s="417"/>
      <c r="AI173" s="417"/>
      <c r="AJ173" s="41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row>
    <row r="174" spans="1:115" ht="16.149999999999999" hidden="1">
      <c r="A174" s="421"/>
      <c r="B174" s="421"/>
      <c r="C174" s="416"/>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c r="AA174" s="417"/>
      <c r="AB174" s="417"/>
      <c r="AC174" s="417"/>
      <c r="AD174" s="417"/>
      <c r="AE174" s="417"/>
      <c r="AF174" s="417"/>
      <c r="AG174" s="417"/>
      <c r="AH174" s="417"/>
      <c r="AI174" s="417"/>
      <c r="AJ174" s="41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row>
    <row r="175" spans="1:115" ht="16.149999999999999" hidden="1">
      <c r="A175" s="421"/>
      <c r="B175" s="421"/>
      <c r="C175" s="416"/>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c r="AA175" s="417"/>
      <c r="AB175" s="417"/>
      <c r="AC175" s="417"/>
      <c r="AD175" s="417"/>
      <c r="AE175" s="417"/>
      <c r="AF175" s="417"/>
      <c r="AG175" s="417"/>
      <c r="AH175" s="417"/>
      <c r="AI175" s="417"/>
      <c r="AJ175" s="41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row>
    <row r="176" spans="1:115" ht="16.149999999999999" hidden="1">
      <c r="A176" s="421"/>
      <c r="B176" s="421"/>
      <c r="C176" s="416"/>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c r="AA176" s="417"/>
      <c r="AB176" s="417"/>
      <c r="AC176" s="417"/>
      <c r="AD176" s="417"/>
      <c r="AE176" s="417"/>
      <c r="AF176" s="417"/>
      <c r="AG176" s="417"/>
      <c r="AH176" s="417"/>
      <c r="AI176" s="417"/>
      <c r="AJ176" s="41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row>
    <row r="177" spans="1:115" ht="16.149999999999999" hidden="1">
      <c r="A177" s="421"/>
      <c r="B177" s="421"/>
      <c r="C177" s="416"/>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c r="AA177" s="417"/>
      <c r="AB177" s="417"/>
      <c r="AC177" s="417"/>
      <c r="AD177" s="417"/>
      <c r="AE177" s="417"/>
      <c r="AF177" s="417"/>
      <c r="AG177" s="417"/>
      <c r="AH177" s="417"/>
      <c r="AI177" s="417"/>
      <c r="AJ177" s="41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row>
    <row r="178" spans="1:115" ht="16.149999999999999" hidden="1">
      <c r="A178" s="421"/>
      <c r="B178" s="421"/>
      <c r="C178" s="416"/>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c r="AA178" s="417"/>
      <c r="AB178" s="417"/>
      <c r="AC178" s="417"/>
      <c r="AD178" s="417"/>
      <c r="AE178" s="417"/>
      <c r="AF178" s="417"/>
      <c r="AG178" s="417"/>
      <c r="AH178" s="417"/>
      <c r="AI178" s="417"/>
      <c r="AJ178" s="41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row>
    <row r="179" spans="1:115" ht="16.149999999999999" hidden="1">
      <c r="A179" s="421"/>
      <c r="B179" s="421"/>
      <c r="C179" s="416"/>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c r="AA179" s="417"/>
      <c r="AB179" s="417"/>
      <c r="AC179" s="417"/>
      <c r="AD179" s="417"/>
      <c r="AE179" s="417"/>
      <c r="AF179" s="417"/>
      <c r="AG179" s="417"/>
      <c r="AH179" s="417"/>
      <c r="AI179" s="417"/>
      <c r="AJ179" s="41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row>
    <row r="180" spans="1:115" ht="16.149999999999999" hidden="1">
      <c r="A180" s="421"/>
      <c r="B180" s="421"/>
      <c r="C180" s="416"/>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c r="AA180" s="417"/>
      <c r="AB180" s="417"/>
      <c r="AC180" s="417"/>
      <c r="AD180" s="417"/>
      <c r="AE180" s="417"/>
      <c r="AF180" s="417"/>
      <c r="AG180" s="417"/>
      <c r="AH180" s="417"/>
      <c r="AI180" s="417"/>
      <c r="AJ180" s="41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row>
    <row r="181" spans="1:115" ht="16.149999999999999" hidden="1">
      <c r="A181" s="421"/>
      <c r="B181" s="421"/>
      <c r="C181" s="416"/>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c r="AA181" s="417"/>
      <c r="AB181" s="417"/>
      <c r="AC181" s="417"/>
      <c r="AD181" s="417"/>
      <c r="AE181" s="417"/>
      <c r="AF181" s="417"/>
      <c r="AG181" s="417"/>
      <c r="AH181" s="417"/>
      <c r="AI181" s="417"/>
      <c r="AJ181" s="41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row>
    <row r="182" spans="1:115" ht="16.149999999999999" hidden="1">
      <c r="A182" s="421"/>
      <c r="B182" s="421"/>
      <c r="C182" s="416"/>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c r="AA182" s="417"/>
      <c r="AB182" s="417"/>
      <c r="AC182" s="417"/>
      <c r="AD182" s="417"/>
      <c r="AE182" s="417"/>
      <c r="AF182" s="417"/>
      <c r="AG182" s="417"/>
      <c r="AH182" s="417"/>
      <c r="AI182" s="417"/>
      <c r="AJ182" s="41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row>
    <row r="183" spans="1:115" ht="16.149999999999999" hidden="1">
      <c r="A183" s="421"/>
      <c r="B183" s="421"/>
      <c r="C183" s="416"/>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c r="AA183" s="417"/>
      <c r="AB183" s="417"/>
      <c r="AC183" s="417"/>
      <c r="AD183" s="417"/>
      <c r="AE183" s="417"/>
      <c r="AF183" s="417"/>
      <c r="AG183" s="417"/>
      <c r="AH183" s="417"/>
      <c r="AI183" s="417"/>
      <c r="AJ183" s="41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row>
    <row r="184" spans="1:115" ht="16.149999999999999" hidden="1">
      <c r="A184" s="421"/>
      <c r="B184" s="421"/>
      <c r="C184" s="416"/>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c r="AA184" s="417"/>
      <c r="AB184" s="417"/>
      <c r="AC184" s="417"/>
      <c r="AD184" s="417"/>
      <c r="AE184" s="417"/>
      <c r="AF184" s="417"/>
      <c r="AG184" s="417"/>
      <c r="AH184" s="417"/>
      <c r="AI184" s="417"/>
      <c r="AJ184" s="41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row>
    <row r="185" spans="1:115" ht="16.149999999999999" hidden="1">
      <c r="A185" s="421"/>
      <c r="B185" s="421"/>
      <c r="C185" s="416"/>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c r="AC185" s="417"/>
      <c r="AD185" s="417"/>
      <c r="AE185" s="417"/>
      <c r="AF185" s="417"/>
      <c r="AG185" s="417"/>
      <c r="AH185" s="417"/>
      <c r="AI185" s="417"/>
      <c r="AJ185" s="41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row>
    <row r="186" spans="1:115" ht="16.149999999999999" hidden="1">
      <c r="A186" s="421"/>
      <c r="B186" s="421"/>
      <c r="C186" s="416"/>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c r="AA186" s="417"/>
      <c r="AB186" s="417"/>
      <c r="AC186" s="417"/>
      <c r="AD186" s="417"/>
      <c r="AE186" s="417"/>
      <c r="AF186" s="417"/>
      <c r="AG186" s="417"/>
      <c r="AH186" s="417"/>
      <c r="AI186" s="417"/>
      <c r="AJ186" s="41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row>
    <row r="187" spans="1:115" ht="16.149999999999999" hidden="1">
      <c r="A187" s="421"/>
      <c r="B187" s="421"/>
      <c r="C187" s="416"/>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c r="AA187" s="417"/>
      <c r="AB187" s="417"/>
      <c r="AC187" s="417"/>
      <c r="AD187" s="417"/>
      <c r="AE187" s="417"/>
      <c r="AF187" s="417"/>
      <c r="AG187" s="417"/>
      <c r="AH187" s="417"/>
      <c r="AI187" s="417"/>
      <c r="AJ187" s="41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row>
    <row r="188" spans="1:115" ht="16.149999999999999" hidden="1">
      <c r="A188" s="421"/>
      <c r="B188" s="421"/>
      <c r="C188" s="416"/>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c r="AA188" s="417"/>
      <c r="AB188" s="417"/>
      <c r="AC188" s="417"/>
      <c r="AD188" s="417"/>
      <c r="AE188" s="417"/>
      <c r="AF188" s="417"/>
      <c r="AG188" s="417"/>
      <c r="AH188" s="417"/>
      <c r="AI188" s="417"/>
      <c r="AJ188" s="41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row>
    <row r="189" spans="1:115" ht="16.149999999999999" hidden="1">
      <c r="A189" s="421"/>
      <c r="B189" s="421"/>
      <c r="C189" s="416"/>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c r="AA189" s="417"/>
      <c r="AB189" s="417"/>
      <c r="AC189" s="417"/>
      <c r="AD189" s="417"/>
      <c r="AE189" s="417"/>
      <c r="AF189" s="417"/>
      <c r="AG189" s="417"/>
      <c r="AH189" s="417"/>
      <c r="AI189" s="417"/>
      <c r="AJ189" s="41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row>
    <row r="190" spans="1:115" ht="16.149999999999999" hidden="1">
      <c r="A190" s="421"/>
      <c r="B190" s="421"/>
      <c r="C190" s="416"/>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c r="AA190" s="417"/>
      <c r="AB190" s="417"/>
      <c r="AC190" s="417"/>
      <c r="AD190" s="417"/>
      <c r="AE190" s="417"/>
      <c r="AF190" s="417"/>
      <c r="AG190" s="417"/>
      <c r="AH190" s="417"/>
      <c r="AI190" s="417"/>
      <c r="AJ190" s="41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row>
    <row r="191" spans="1:115" ht="16.149999999999999" hidden="1">
      <c r="A191" s="421"/>
      <c r="B191" s="421"/>
      <c r="C191" s="416"/>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row>
    <row r="192" spans="1:115" ht="16.149999999999999" hidden="1">
      <c r="A192" s="421"/>
      <c r="B192" s="421"/>
      <c r="C192" s="416"/>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c r="AA192" s="417"/>
      <c r="AB192" s="417"/>
      <c r="AC192" s="417"/>
      <c r="AD192" s="417"/>
      <c r="AE192" s="417"/>
      <c r="AF192" s="417"/>
      <c r="AG192" s="417"/>
      <c r="AH192" s="417"/>
      <c r="AI192" s="417"/>
      <c r="AJ192" s="41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row>
    <row r="193" spans="1:115" ht="16.149999999999999" hidden="1">
      <c r="A193" s="421"/>
      <c r="B193" s="421"/>
      <c r="C193" s="416"/>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c r="AA193" s="417"/>
      <c r="AB193" s="417"/>
      <c r="AC193" s="417"/>
      <c r="AD193" s="417"/>
      <c r="AE193" s="417"/>
      <c r="AF193" s="417"/>
      <c r="AG193" s="417"/>
      <c r="AH193" s="417"/>
      <c r="AI193" s="417"/>
      <c r="AJ193" s="41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row>
    <row r="194" spans="1:115" ht="16.149999999999999" hidden="1">
      <c r="A194" s="421"/>
      <c r="B194" s="421"/>
      <c r="C194" s="416"/>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c r="AA194" s="417"/>
      <c r="AB194" s="417"/>
      <c r="AC194" s="417"/>
      <c r="AD194" s="417"/>
      <c r="AE194" s="417"/>
      <c r="AF194" s="417"/>
      <c r="AG194" s="417"/>
      <c r="AH194" s="417"/>
      <c r="AI194" s="417"/>
      <c r="AJ194" s="41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row>
    <row r="195" spans="1:115" ht="16.149999999999999" hidden="1">
      <c r="A195" s="421"/>
      <c r="B195" s="421"/>
      <c r="C195" s="416"/>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c r="AA195" s="417"/>
      <c r="AB195" s="417"/>
      <c r="AC195" s="417"/>
      <c r="AD195" s="417"/>
      <c r="AE195" s="417"/>
      <c r="AF195" s="417"/>
      <c r="AG195" s="417"/>
      <c r="AH195" s="417"/>
      <c r="AI195" s="417"/>
      <c r="AJ195" s="41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row>
    <row r="196" spans="1:115" ht="16.149999999999999" hidden="1">
      <c r="A196" s="421"/>
      <c r="B196" s="421"/>
      <c r="C196" s="416"/>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c r="AA196" s="417"/>
      <c r="AB196" s="417"/>
      <c r="AC196" s="417"/>
      <c r="AD196" s="417"/>
      <c r="AE196" s="417"/>
      <c r="AF196" s="417"/>
      <c r="AG196" s="417"/>
      <c r="AH196" s="417"/>
      <c r="AI196" s="417"/>
      <c r="AJ196" s="41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row>
    <row r="197" spans="1:115" ht="16.149999999999999" hidden="1">
      <c r="A197" s="421"/>
      <c r="B197" s="421"/>
      <c r="C197" s="416"/>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c r="AA197" s="417"/>
      <c r="AB197" s="417"/>
      <c r="AC197" s="417"/>
      <c r="AD197" s="417"/>
      <c r="AE197" s="417"/>
      <c r="AF197" s="417"/>
      <c r="AG197" s="417"/>
      <c r="AH197" s="417"/>
      <c r="AI197" s="417"/>
      <c r="AJ197" s="41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row>
    <row r="198" spans="1:115" ht="16.149999999999999" hidden="1">
      <c r="A198" s="421"/>
      <c r="B198" s="421"/>
      <c r="C198" s="416"/>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c r="AA198" s="417"/>
      <c r="AB198" s="417"/>
      <c r="AC198" s="417"/>
      <c r="AD198" s="417"/>
      <c r="AE198" s="417"/>
      <c r="AF198" s="417"/>
      <c r="AG198" s="417"/>
      <c r="AH198" s="417"/>
      <c r="AI198" s="417"/>
      <c r="AJ198" s="41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row>
    <row r="199" spans="1:115" ht="16.149999999999999" hidden="1">
      <c r="A199" s="421"/>
      <c r="B199" s="421"/>
      <c r="C199" s="416"/>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c r="AA199" s="417"/>
      <c r="AB199" s="417"/>
      <c r="AC199" s="417"/>
      <c r="AD199" s="417"/>
      <c r="AE199" s="417"/>
      <c r="AF199" s="417"/>
      <c r="AG199" s="417"/>
      <c r="AH199" s="417"/>
      <c r="AI199" s="417"/>
      <c r="AJ199" s="41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row>
    <row r="200" spans="1:115" ht="16.149999999999999" hidden="1">
      <c r="A200" s="421"/>
      <c r="B200" s="421"/>
      <c r="C200" s="416"/>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c r="AA200" s="417"/>
      <c r="AB200" s="417"/>
      <c r="AC200" s="417"/>
      <c r="AD200" s="417"/>
      <c r="AE200" s="417"/>
      <c r="AF200" s="417"/>
      <c r="AG200" s="417"/>
      <c r="AH200" s="417"/>
      <c r="AI200" s="417"/>
      <c r="AJ200" s="41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row>
    <row r="201" spans="1:115" ht="16.149999999999999" hidden="1">
      <c r="A201" s="421"/>
      <c r="B201" s="421"/>
      <c r="C201" s="416"/>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c r="AA201" s="417"/>
      <c r="AB201" s="417"/>
      <c r="AC201" s="417"/>
      <c r="AD201" s="417"/>
      <c r="AE201" s="417"/>
      <c r="AF201" s="417"/>
      <c r="AG201" s="417"/>
      <c r="AH201" s="417"/>
      <c r="AI201" s="417"/>
      <c r="AJ201" s="41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row>
    <row r="202" spans="1:115" ht="16.149999999999999" hidden="1">
      <c r="A202" s="421"/>
      <c r="B202" s="421"/>
      <c r="C202" s="416"/>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c r="AA202" s="417"/>
      <c r="AB202" s="417"/>
      <c r="AC202" s="417"/>
      <c r="AD202" s="417"/>
      <c r="AE202" s="417"/>
      <c r="AF202" s="417"/>
      <c r="AG202" s="417"/>
      <c r="AH202" s="417"/>
      <c r="AI202" s="417"/>
      <c r="AJ202" s="41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row>
    <row r="203" spans="1:115" ht="16.149999999999999" hidden="1">
      <c r="A203" s="421"/>
      <c r="B203" s="421"/>
      <c r="C203" s="416"/>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c r="AA203" s="417"/>
      <c r="AB203" s="417"/>
      <c r="AC203" s="417"/>
      <c r="AD203" s="417"/>
      <c r="AE203" s="417"/>
      <c r="AF203" s="417"/>
      <c r="AG203" s="417"/>
      <c r="AH203" s="417"/>
      <c r="AI203" s="417"/>
      <c r="AJ203" s="41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row>
    <row r="204" spans="1:115" ht="16.149999999999999" hidden="1">
      <c r="A204" s="421"/>
      <c r="B204" s="421"/>
      <c r="C204" s="416"/>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c r="AA204" s="417"/>
      <c r="AB204" s="417"/>
      <c r="AC204" s="417"/>
      <c r="AD204" s="417"/>
      <c r="AE204" s="417"/>
      <c r="AF204" s="417"/>
      <c r="AG204" s="417"/>
      <c r="AH204" s="417"/>
      <c r="AI204" s="417"/>
      <c r="AJ204" s="41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row>
    <row r="205" spans="1:115" ht="16.149999999999999" hidden="1">
      <c r="A205" s="421"/>
      <c r="B205" s="421"/>
      <c r="C205" s="416"/>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c r="AA205" s="417"/>
      <c r="AB205" s="417"/>
      <c r="AC205" s="417"/>
      <c r="AD205" s="417"/>
      <c r="AE205" s="417"/>
      <c r="AF205" s="417"/>
      <c r="AG205" s="417"/>
      <c r="AH205" s="417"/>
      <c r="AI205" s="417"/>
      <c r="AJ205" s="417"/>
      <c r="AK205" s="417"/>
      <c r="AL205" s="417"/>
      <c r="AM205" s="417"/>
      <c r="AN205" s="417"/>
      <c r="AO205" s="417"/>
      <c r="AP205" s="417"/>
      <c r="AQ205" s="417"/>
      <c r="AR205" s="417"/>
      <c r="AS205" s="417"/>
      <c r="AT205" s="417"/>
      <c r="AU205" s="417"/>
      <c r="AV205" s="417"/>
      <c r="AW205" s="417"/>
      <c r="AX205" s="417"/>
      <c r="AY205" s="417"/>
      <c r="AZ205" s="417"/>
      <c r="BA205" s="417"/>
      <c r="BB205" s="417"/>
      <c r="BC205" s="417"/>
      <c r="BD205" s="417"/>
      <c r="BE205" s="417"/>
      <c r="BF205" s="417"/>
      <c r="BG205" s="417"/>
      <c r="BH205" s="417"/>
      <c r="BI205" s="417"/>
      <c r="BJ205" s="417"/>
      <c r="BK205" s="417"/>
      <c r="BL205" s="417"/>
      <c r="BM205" s="417"/>
      <c r="BN205" s="417"/>
      <c r="BO205" s="417"/>
      <c r="BP205" s="417"/>
      <c r="BQ205" s="417"/>
      <c r="BR205" s="417"/>
      <c r="BS205" s="417"/>
      <c r="BT205" s="417"/>
      <c r="BU205" s="417"/>
      <c r="BV205" s="417"/>
      <c r="BW205" s="417"/>
      <c r="BX205" s="417"/>
      <c r="BY205" s="417"/>
      <c r="BZ205" s="417"/>
      <c r="CA205" s="417"/>
      <c r="CB205" s="417"/>
      <c r="CC205" s="417"/>
      <c r="CD205" s="417"/>
      <c r="CE205" s="417"/>
      <c r="CF205" s="417"/>
      <c r="CG205" s="417"/>
      <c r="CH205" s="417"/>
      <c r="CI205" s="417"/>
      <c r="CJ205" s="417"/>
      <c r="CK205" s="417"/>
      <c r="CL205" s="417"/>
      <c r="CM205" s="417"/>
      <c r="CN205" s="417"/>
      <c r="CO205" s="417"/>
      <c r="CP205" s="417"/>
      <c r="CQ205" s="417"/>
      <c r="CR205" s="417"/>
      <c r="CS205" s="417"/>
      <c r="CT205" s="417"/>
      <c r="CU205" s="417"/>
      <c r="CV205" s="417"/>
      <c r="CW205" s="417"/>
      <c r="CX205" s="417"/>
      <c r="CY205" s="417"/>
      <c r="CZ205" s="417"/>
      <c r="DA205" s="417"/>
      <c r="DB205" s="417"/>
      <c r="DC205" s="417"/>
      <c r="DD205" s="417"/>
      <c r="DE205" s="417"/>
      <c r="DF205" s="417"/>
      <c r="DG205" s="417"/>
      <c r="DH205" s="417"/>
      <c r="DI205" s="417"/>
      <c r="DJ205" s="417"/>
      <c r="DK205" s="417"/>
    </row>
    <row r="206" spans="1:115" ht="16.149999999999999" hidden="1">
      <c r="A206" s="421"/>
      <c r="B206" s="421"/>
      <c r="C206" s="416"/>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c r="AA206" s="417"/>
      <c r="AB206" s="417"/>
      <c r="AC206" s="417"/>
      <c r="AD206" s="417"/>
      <c r="AE206" s="417"/>
      <c r="AF206" s="417"/>
      <c r="AG206" s="417"/>
      <c r="AH206" s="417"/>
      <c r="AI206" s="417"/>
      <c r="AJ206" s="417"/>
      <c r="AK206" s="417"/>
      <c r="AL206" s="417"/>
      <c r="AM206" s="417"/>
      <c r="AN206" s="417"/>
      <c r="AO206" s="417"/>
      <c r="AP206" s="417"/>
      <c r="AQ206" s="417"/>
      <c r="AR206" s="417"/>
      <c r="AS206" s="417"/>
      <c r="AT206" s="417"/>
      <c r="AU206" s="417"/>
      <c r="AV206" s="417"/>
      <c r="AW206" s="417"/>
      <c r="AX206" s="417"/>
      <c r="AY206" s="417"/>
      <c r="AZ206" s="417"/>
      <c r="BA206" s="417"/>
      <c r="BB206" s="417"/>
      <c r="BC206" s="417"/>
      <c r="BD206" s="417"/>
      <c r="BE206" s="417"/>
      <c r="BF206" s="417"/>
      <c r="BG206" s="417"/>
      <c r="BH206" s="417"/>
      <c r="BI206" s="417"/>
      <c r="BJ206" s="417"/>
      <c r="BK206" s="417"/>
      <c r="BL206" s="417"/>
      <c r="BM206" s="417"/>
      <c r="BN206" s="417"/>
      <c r="BO206" s="417"/>
      <c r="BP206" s="417"/>
      <c r="BQ206" s="417"/>
      <c r="BR206" s="417"/>
      <c r="BS206" s="417"/>
      <c r="BT206" s="417"/>
      <c r="BU206" s="417"/>
      <c r="BV206" s="417"/>
      <c r="BW206" s="417"/>
      <c r="BX206" s="417"/>
      <c r="BY206" s="417"/>
      <c r="BZ206" s="417"/>
      <c r="CA206" s="417"/>
      <c r="CB206" s="417"/>
      <c r="CC206" s="417"/>
      <c r="CD206" s="417"/>
      <c r="CE206" s="417"/>
      <c r="CF206" s="417"/>
      <c r="CG206" s="417"/>
      <c r="CH206" s="417"/>
      <c r="CI206" s="417"/>
      <c r="CJ206" s="417"/>
      <c r="CK206" s="417"/>
      <c r="CL206" s="417"/>
      <c r="CM206" s="417"/>
      <c r="CN206" s="417"/>
      <c r="CO206" s="417"/>
      <c r="CP206" s="417"/>
      <c r="CQ206" s="417"/>
      <c r="CR206" s="417"/>
      <c r="CS206" s="417"/>
      <c r="CT206" s="417"/>
      <c r="CU206" s="417"/>
      <c r="CV206" s="417"/>
      <c r="CW206" s="417"/>
      <c r="CX206" s="417"/>
      <c r="CY206" s="417"/>
      <c r="CZ206" s="417"/>
      <c r="DA206" s="417"/>
      <c r="DB206" s="417"/>
      <c r="DC206" s="417"/>
      <c r="DD206" s="417"/>
      <c r="DE206" s="417"/>
      <c r="DF206" s="417"/>
      <c r="DG206" s="417"/>
      <c r="DH206" s="417"/>
      <c r="DI206" s="417"/>
      <c r="DJ206" s="417"/>
      <c r="DK206" s="417"/>
    </row>
    <row r="207" spans="1:115" ht="16.149999999999999" hidden="1">
      <c r="A207" s="421"/>
      <c r="B207" s="421"/>
      <c r="C207" s="416"/>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c r="AA207" s="417"/>
      <c r="AB207" s="417"/>
      <c r="AC207" s="417"/>
      <c r="AD207" s="417"/>
      <c r="AE207" s="417"/>
      <c r="AF207" s="417"/>
      <c r="AG207" s="417"/>
      <c r="AH207" s="417"/>
      <c r="AI207" s="417"/>
      <c r="AJ207" s="417"/>
      <c r="AK207" s="417"/>
      <c r="AL207" s="417"/>
      <c r="AM207" s="417"/>
      <c r="AN207" s="417"/>
      <c r="AO207" s="417"/>
      <c r="AP207" s="417"/>
      <c r="AQ207" s="417"/>
      <c r="AR207" s="417"/>
      <c r="AS207" s="417"/>
      <c r="AT207" s="417"/>
      <c r="AU207" s="417"/>
      <c r="AV207" s="417"/>
      <c r="AW207" s="417"/>
      <c r="AX207" s="417"/>
      <c r="AY207" s="417"/>
      <c r="AZ207" s="417"/>
      <c r="BA207" s="417"/>
      <c r="BB207" s="417"/>
      <c r="BC207" s="417"/>
      <c r="BD207" s="417"/>
      <c r="BE207" s="417"/>
      <c r="BF207" s="417"/>
      <c r="BG207" s="417"/>
      <c r="BH207" s="417"/>
      <c r="BI207" s="417"/>
      <c r="BJ207" s="417"/>
      <c r="BK207" s="417"/>
      <c r="BL207" s="417"/>
      <c r="BM207" s="417"/>
      <c r="BN207" s="417"/>
      <c r="BO207" s="417"/>
      <c r="BP207" s="417"/>
      <c r="BQ207" s="417"/>
      <c r="BR207" s="417"/>
      <c r="BS207" s="417"/>
      <c r="BT207" s="417"/>
      <c r="BU207" s="417"/>
      <c r="BV207" s="417"/>
      <c r="BW207" s="417"/>
      <c r="BX207" s="417"/>
      <c r="BY207" s="417"/>
      <c r="BZ207" s="417"/>
      <c r="CA207" s="417"/>
      <c r="CB207" s="417"/>
      <c r="CC207" s="417"/>
      <c r="CD207" s="417"/>
      <c r="CE207" s="417"/>
      <c r="CF207" s="417"/>
      <c r="CG207" s="417"/>
      <c r="CH207" s="417"/>
      <c r="CI207" s="417"/>
      <c r="CJ207" s="417"/>
      <c r="CK207" s="417"/>
      <c r="CL207" s="417"/>
      <c r="CM207" s="417"/>
      <c r="CN207" s="417"/>
      <c r="CO207" s="417"/>
      <c r="CP207" s="417"/>
      <c r="CQ207" s="417"/>
      <c r="CR207" s="417"/>
      <c r="CS207" s="417"/>
      <c r="CT207" s="417"/>
      <c r="CU207" s="417"/>
      <c r="CV207" s="417"/>
      <c r="CW207" s="417"/>
      <c r="CX207" s="417"/>
      <c r="CY207" s="417"/>
      <c r="CZ207" s="417"/>
      <c r="DA207" s="417"/>
      <c r="DB207" s="417"/>
      <c r="DC207" s="417"/>
      <c r="DD207" s="417"/>
      <c r="DE207" s="417"/>
      <c r="DF207" s="417"/>
      <c r="DG207" s="417"/>
      <c r="DH207" s="417"/>
      <c r="DI207" s="417"/>
      <c r="DJ207" s="417"/>
      <c r="DK207" s="417"/>
    </row>
    <row r="208" spans="1:115" ht="16.149999999999999" hidden="1">
      <c r="A208" s="421"/>
      <c r="B208" s="421"/>
      <c r="C208" s="416"/>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c r="AA208" s="417"/>
      <c r="AB208" s="417"/>
      <c r="AC208" s="417"/>
      <c r="AD208" s="417"/>
      <c r="AE208" s="417"/>
      <c r="AF208" s="417"/>
      <c r="AG208" s="417"/>
      <c r="AH208" s="417"/>
      <c r="AI208" s="417"/>
      <c r="AJ208" s="417"/>
      <c r="AK208" s="417"/>
      <c r="AL208" s="417"/>
      <c r="AM208" s="417"/>
      <c r="AN208" s="417"/>
      <c r="AO208" s="417"/>
      <c r="AP208" s="417"/>
      <c r="AQ208" s="417"/>
      <c r="AR208" s="417"/>
      <c r="AS208" s="417"/>
      <c r="AT208" s="417"/>
      <c r="AU208" s="417"/>
      <c r="AV208" s="417"/>
      <c r="AW208" s="417"/>
      <c r="AX208" s="417"/>
      <c r="AY208" s="417"/>
      <c r="AZ208" s="417"/>
      <c r="BA208" s="417"/>
      <c r="BB208" s="417"/>
      <c r="BC208" s="417"/>
      <c r="BD208" s="417"/>
      <c r="BE208" s="417"/>
      <c r="BF208" s="417"/>
      <c r="BG208" s="417"/>
      <c r="BH208" s="417"/>
      <c r="BI208" s="417"/>
      <c r="BJ208" s="417"/>
      <c r="BK208" s="417"/>
      <c r="BL208" s="417"/>
      <c r="BM208" s="417"/>
      <c r="BN208" s="417"/>
      <c r="BO208" s="417"/>
      <c r="BP208" s="417"/>
      <c r="BQ208" s="417"/>
      <c r="BR208" s="417"/>
      <c r="BS208" s="417"/>
      <c r="BT208" s="417"/>
      <c r="BU208" s="417"/>
      <c r="BV208" s="417"/>
      <c r="BW208" s="417"/>
      <c r="BX208" s="417"/>
      <c r="BY208" s="417"/>
      <c r="BZ208" s="417"/>
      <c r="CA208" s="417"/>
      <c r="CB208" s="417"/>
      <c r="CC208" s="417"/>
      <c r="CD208" s="417"/>
      <c r="CE208" s="417"/>
      <c r="CF208" s="417"/>
      <c r="CG208" s="417"/>
      <c r="CH208" s="417"/>
      <c r="CI208" s="417"/>
      <c r="CJ208" s="417"/>
      <c r="CK208" s="417"/>
      <c r="CL208" s="417"/>
      <c r="CM208" s="417"/>
      <c r="CN208" s="417"/>
      <c r="CO208" s="417"/>
      <c r="CP208" s="417"/>
      <c r="CQ208" s="417"/>
      <c r="CR208" s="417"/>
      <c r="CS208" s="417"/>
      <c r="CT208" s="417"/>
      <c r="CU208" s="417"/>
      <c r="CV208" s="417"/>
      <c r="CW208" s="417"/>
      <c r="CX208" s="417"/>
      <c r="CY208" s="417"/>
      <c r="CZ208" s="417"/>
      <c r="DA208" s="417"/>
      <c r="DB208" s="417"/>
      <c r="DC208" s="417"/>
      <c r="DD208" s="417"/>
      <c r="DE208" s="417"/>
      <c r="DF208" s="417"/>
      <c r="DG208" s="417"/>
      <c r="DH208" s="417"/>
      <c r="DI208" s="417"/>
      <c r="DJ208" s="417"/>
      <c r="DK208" s="417"/>
    </row>
    <row r="209" spans="1:115" ht="16.149999999999999" hidden="1">
      <c r="A209" s="421"/>
      <c r="B209" s="421"/>
      <c r="C209" s="416"/>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c r="AA209" s="417"/>
      <c r="AB209" s="417"/>
      <c r="AC209" s="417"/>
      <c r="AD209" s="417"/>
      <c r="AE209" s="417"/>
      <c r="AF209" s="417"/>
      <c r="AG209" s="417"/>
      <c r="AH209" s="417"/>
      <c r="AI209" s="417"/>
      <c r="AJ209" s="417"/>
      <c r="AK209" s="417"/>
      <c r="AL209" s="417"/>
      <c r="AM209" s="417"/>
      <c r="AN209" s="417"/>
      <c r="AO209" s="417"/>
      <c r="AP209" s="417"/>
      <c r="AQ209" s="417"/>
      <c r="AR209" s="417"/>
      <c r="AS209" s="417"/>
      <c r="AT209" s="417"/>
      <c r="AU209" s="417"/>
      <c r="AV209" s="417"/>
      <c r="AW209" s="417"/>
      <c r="AX209" s="417"/>
      <c r="AY209" s="417"/>
      <c r="AZ209" s="417"/>
      <c r="BA209" s="417"/>
      <c r="BB209" s="417"/>
      <c r="BC209" s="417"/>
      <c r="BD209" s="417"/>
      <c r="BE209" s="417"/>
      <c r="BF209" s="417"/>
      <c r="BG209" s="417"/>
      <c r="BH209" s="417"/>
      <c r="BI209" s="417"/>
      <c r="BJ209" s="417"/>
      <c r="BK209" s="417"/>
      <c r="BL209" s="417"/>
      <c r="BM209" s="417"/>
      <c r="BN209" s="417"/>
      <c r="BO209" s="417"/>
      <c r="BP209" s="417"/>
      <c r="BQ209" s="417"/>
      <c r="BR209" s="417"/>
      <c r="BS209" s="417"/>
      <c r="BT209" s="417"/>
      <c r="BU209" s="417"/>
      <c r="BV209" s="417"/>
      <c r="BW209" s="417"/>
      <c r="BX209" s="417"/>
      <c r="BY209" s="417"/>
      <c r="BZ209" s="417"/>
      <c r="CA209" s="417"/>
      <c r="CB209" s="417"/>
      <c r="CC209" s="417"/>
      <c r="CD209" s="417"/>
      <c r="CE209" s="417"/>
      <c r="CF209" s="417"/>
      <c r="CG209" s="417"/>
      <c r="CH209" s="417"/>
      <c r="CI209" s="417"/>
      <c r="CJ209" s="417"/>
      <c r="CK209" s="417"/>
      <c r="CL209" s="417"/>
      <c r="CM209" s="417"/>
      <c r="CN209" s="417"/>
      <c r="CO209" s="417"/>
      <c r="CP209" s="417"/>
      <c r="CQ209" s="417"/>
      <c r="CR209" s="417"/>
      <c r="CS209" s="417"/>
      <c r="CT209" s="417"/>
      <c r="CU209" s="417"/>
      <c r="CV209" s="417"/>
      <c r="CW209" s="417"/>
      <c r="CX209" s="417"/>
      <c r="CY209" s="417"/>
      <c r="CZ209" s="417"/>
      <c r="DA209" s="417"/>
      <c r="DB209" s="417"/>
      <c r="DC209" s="417"/>
      <c r="DD209" s="417"/>
      <c r="DE209" s="417"/>
      <c r="DF209" s="417"/>
      <c r="DG209" s="417"/>
      <c r="DH209" s="417"/>
      <c r="DI209" s="417"/>
      <c r="DJ209" s="417"/>
      <c r="DK209" s="417"/>
    </row>
    <row r="210" spans="1:115" ht="16.149999999999999" hidden="1">
      <c r="A210" s="421"/>
      <c r="B210" s="421"/>
      <c r="C210" s="416"/>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c r="AA210" s="417"/>
      <c r="AB210" s="417"/>
      <c r="AC210" s="417"/>
      <c r="AD210" s="417"/>
      <c r="AE210" s="417"/>
      <c r="AF210" s="417"/>
      <c r="AG210" s="417"/>
      <c r="AH210" s="417"/>
      <c r="AI210" s="417"/>
      <c r="AJ210" s="417"/>
      <c r="AK210" s="417"/>
      <c r="AL210" s="417"/>
      <c r="AM210" s="417"/>
      <c r="AN210" s="417"/>
      <c r="AO210" s="417"/>
      <c r="AP210" s="417"/>
      <c r="AQ210" s="417"/>
      <c r="AR210" s="417"/>
      <c r="AS210" s="417"/>
      <c r="AT210" s="417"/>
      <c r="AU210" s="417"/>
      <c r="AV210" s="417"/>
      <c r="AW210" s="417"/>
      <c r="AX210" s="417"/>
      <c r="AY210" s="417"/>
      <c r="AZ210" s="417"/>
      <c r="BA210" s="417"/>
      <c r="BB210" s="417"/>
      <c r="BC210" s="417"/>
      <c r="BD210" s="417"/>
      <c r="BE210" s="417"/>
      <c r="BF210" s="417"/>
      <c r="BG210" s="417"/>
      <c r="BH210" s="417"/>
      <c r="BI210" s="417"/>
      <c r="BJ210" s="417"/>
      <c r="BK210" s="417"/>
      <c r="BL210" s="417"/>
      <c r="BM210" s="417"/>
      <c r="BN210" s="417"/>
      <c r="BO210" s="417"/>
      <c r="BP210" s="417"/>
      <c r="BQ210" s="417"/>
      <c r="BR210" s="417"/>
      <c r="BS210" s="417"/>
      <c r="BT210" s="417"/>
      <c r="BU210" s="417"/>
      <c r="BV210" s="417"/>
      <c r="BW210" s="417"/>
      <c r="BX210" s="417"/>
      <c r="BY210" s="417"/>
      <c r="BZ210" s="417"/>
      <c r="CA210" s="417"/>
      <c r="CB210" s="417"/>
      <c r="CC210" s="417"/>
      <c r="CD210" s="417"/>
      <c r="CE210" s="417"/>
      <c r="CF210" s="417"/>
      <c r="CG210" s="417"/>
      <c r="CH210" s="417"/>
      <c r="CI210" s="417"/>
      <c r="CJ210" s="417"/>
      <c r="CK210" s="417"/>
      <c r="CL210" s="417"/>
      <c r="CM210" s="417"/>
      <c r="CN210" s="417"/>
      <c r="CO210" s="417"/>
      <c r="CP210" s="417"/>
      <c r="CQ210" s="417"/>
      <c r="CR210" s="417"/>
      <c r="CS210" s="417"/>
      <c r="CT210" s="417"/>
      <c r="CU210" s="417"/>
      <c r="CV210" s="417"/>
      <c r="CW210" s="417"/>
      <c r="CX210" s="417"/>
      <c r="CY210" s="417"/>
      <c r="CZ210" s="417"/>
      <c r="DA210" s="417"/>
      <c r="DB210" s="417"/>
      <c r="DC210" s="417"/>
      <c r="DD210" s="417"/>
      <c r="DE210" s="417"/>
      <c r="DF210" s="417"/>
      <c r="DG210" s="417"/>
      <c r="DH210" s="417"/>
      <c r="DI210" s="417"/>
      <c r="DJ210" s="417"/>
      <c r="DK210" s="417"/>
    </row>
    <row r="211" spans="1:115" ht="16.149999999999999" hidden="1">
      <c r="A211" s="421"/>
      <c r="B211" s="421"/>
      <c r="C211" s="416"/>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c r="AA211" s="417"/>
      <c r="AB211" s="417"/>
      <c r="AC211" s="417"/>
      <c r="AD211" s="417"/>
      <c r="AE211" s="417"/>
      <c r="AF211" s="417"/>
      <c r="AG211" s="417"/>
      <c r="AH211" s="417"/>
      <c r="AI211" s="417"/>
      <c r="AJ211" s="417"/>
      <c r="AK211" s="417"/>
      <c r="AL211" s="417"/>
      <c r="AM211" s="417"/>
      <c r="AN211" s="417"/>
      <c r="AO211" s="417"/>
      <c r="AP211" s="417"/>
      <c r="AQ211" s="417"/>
      <c r="AR211" s="417"/>
      <c r="AS211" s="417"/>
      <c r="AT211" s="417"/>
      <c r="AU211" s="417"/>
      <c r="AV211" s="417"/>
      <c r="AW211" s="417"/>
      <c r="AX211" s="417"/>
      <c r="AY211" s="417"/>
      <c r="AZ211" s="417"/>
      <c r="BA211" s="417"/>
      <c r="BB211" s="417"/>
      <c r="BC211" s="417"/>
      <c r="BD211" s="417"/>
      <c r="BE211" s="417"/>
      <c r="BF211" s="417"/>
      <c r="BG211" s="417"/>
      <c r="BH211" s="417"/>
      <c r="BI211" s="417"/>
      <c r="BJ211" s="417"/>
      <c r="BK211" s="417"/>
      <c r="BL211" s="417"/>
      <c r="BM211" s="417"/>
      <c r="BN211" s="417"/>
      <c r="BO211" s="417"/>
      <c r="BP211" s="417"/>
      <c r="BQ211" s="417"/>
      <c r="BR211" s="417"/>
      <c r="BS211" s="417"/>
      <c r="BT211" s="417"/>
      <c r="BU211" s="417"/>
      <c r="BV211" s="417"/>
      <c r="BW211" s="417"/>
      <c r="BX211" s="417"/>
      <c r="BY211" s="417"/>
      <c r="BZ211" s="417"/>
      <c r="CA211" s="417"/>
      <c r="CB211" s="417"/>
      <c r="CC211" s="417"/>
      <c r="CD211" s="417"/>
      <c r="CE211" s="417"/>
      <c r="CF211" s="417"/>
      <c r="CG211" s="417"/>
      <c r="CH211" s="417"/>
      <c r="CI211" s="417"/>
      <c r="CJ211" s="417"/>
      <c r="CK211" s="417"/>
      <c r="CL211" s="417"/>
      <c r="CM211" s="417"/>
      <c r="CN211" s="417"/>
      <c r="CO211" s="417"/>
      <c r="CP211" s="417"/>
      <c r="CQ211" s="417"/>
      <c r="CR211" s="417"/>
      <c r="CS211" s="417"/>
      <c r="CT211" s="417"/>
      <c r="CU211" s="417"/>
      <c r="CV211" s="417"/>
      <c r="CW211" s="417"/>
      <c r="CX211" s="417"/>
      <c r="CY211" s="417"/>
      <c r="CZ211" s="417"/>
      <c r="DA211" s="417"/>
      <c r="DB211" s="417"/>
      <c r="DC211" s="417"/>
      <c r="DD211" s="417"/>
      <c r="DE211" s="417"/>
      <c r="DF211" s="417"/>
      <c r="DG211" s="417"/>
      <c r="DH211" s="417"/>
      <c r="DI211" s="417"/>
      <c r="DJ211" s="417"/>
      <c r="DK211" s="417"/>
    </row>
    <row r="212" spans="1:115" ht="16.149999999999999" hidden="1">
      <c r="A212" s="421"/>
      <c r="B212" s="421"/>
      <c r="C212" s="416"/>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c r="AA212" s="417"/>
      <c r="AB212" s="417"/>
      <c r="AC212" s="417"/>
      <c r="AD212" s="417"/>
      <c r="AE212" s="417"/>
      <c r="AF212" s="417"/>
      <c r="AG212" s="417"/>
      <c r="AH212" s="417"/>
      <c r="AI212" s="417"/>
      <c r="AJ212" s="417"/>
      <c r="AK212" s="417"/>
      <c r="AL212" s="417"/>
      <c r="AM212" s="417"/>
      <c r="AN212" s="417"/>
      <c r="AO212" s="417"/>
      <c r="AP212" s="417"/>
      <c r="AQ212" s="417"/>
      <c r="AR212" s="417"/>
      <c r="AS212" s="417"/>
      <c r="AT212" s="417"/>
      <c r="AU212" s="417"/>
      <c r="AV212" s="417"/>
      <c r="AW212" s="417"/>
      <c r="AX212" s="417"/>
      <c r="AY212" s="417"/>
      <c r="AZ212" s="417"/>
      <c r="BA212" s="417"/>
      <c r="BB212" s="417"/>
      <c r="BC212" s="417"/>
      <c r="BD212" s="417"/>
      <c r="BE212" s="417"/>
      <c r="BF212" s="417"/>
      <c r="BG212" s="417"/>
      <c r="BH212" s="417"/>
      <c r="BI212" s="417"/>
      <c r="BJ212" s="417"/>
      <c r="BK212" s="417"/>
      <c r="BL212" s="417"/>
      <c r="BM212" s="417"/>
      <c r="BN212" s="417"/>
      <c r="BO212" s="417"/>
      <c r="BP212" s="417"/>
      <c r="BQ212" s="417"/>
      <c r="BR212" s="417"/>
      <c r="BS212" s="417"/>
      <c r="BT212" s="417"/>
      <c r="BU212" s="417"/>
      <c r="BV212" s="417"/>
      <c r="BW212" s="417"/>
      <c r="BX212" s="417"/>
      <c r="BY212" s="417"/>
      <c r="BZ212" s="417"/>
      <c r="CA212" s="417"/>
      <c r="CB212" s="417"/>
      <c r="CC212" s="417"/>
      <c r="CD212" s="417"/>
      <c r="CE212" s="417"/>
      <c r="CF212" s="417"/>
      <c r="CG212" s="417"/>
      <c r="CH212" s="417"/>
      <c r="CI212" s="417"/>
      <c r="CJ212" s="417"/>
      <c r="CK212" s="417"/>
      <c r="CL212" s="417"/>
      <c r="CM212" s="417"/>
      <c r="CN212" s="417"/>
      <c r="CO212" s="417"/>
      <c r="CP212" s="417"/>
      <c r="CQ212" s="417"/>
      <c r="CR212" s="417"/>
      <c r="CS212" s="417"/>
      <c r="CT212" s="417"/>
      <c r="CU212" s="417"/>
      <c r="CV212" s="417"/>
      <c r="CW212" s="417"/>
      <c r="CX212" s="417"/>
      <c r="CY212" s="417"/>
      <c r="CZ212" s="417"/>
      <c r="DA212" s="417"/>
      <c r="DB212" s="417"/>
      <c r="DC212" s="417"/>
      <c r="DD212" s="417"/>
      <c r="DE212" s="417"/>
      <c r="DF212" s="417"/>
      <c r="DG212" s="417"/>
      <c r="DH212" s="417"/>
      <c r="DI212" s="417"/>
      <c r="DJ212" s="417"/>
      <c r="DK212" s="417"/>
    </row>
    <row r="213" spans="1:115" ht="16.149999999999999" hidden="1">
      <c r="A213" s="421"/>
      <c r="B213" s="421"/>
      <c r="C213" s="416"/>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c r="AA213" s="417"/>
      <c r="AB213" s="417"/>
      <c r="AC213" s="417"/>
      <c r="AD213" s="417"/>
      <c r="AE213" s="417"/>
      <c r="AF213" s="417"/>
      <c r="AG213" s="417"/>
      <c r="AH213" s="417"/>
      <c r="AI213" s="417"/>
      <c r="AJ213" s="417"/>
      <c r="AK213" s="417"/>
      <c r="AL213" s="417"/>
      <c r="AM213" s="417"/>
      <c r="AN213" s="417"/>
      <c r="AO213" s="417"/>
      <c r="AP213" s="417"/>
      <c r="AQ213" s="417"/>
      <c r="AR213" s="417"/>
      <c r="AS213" s="417"/>
      <c r="AT213" s="417"/>
      <c r="AU213" s="417"/>
      <c r="AV213" s="417"/>
      <c r="AW213" s="417"/>
      <c r="AX213" s="417"/>
      <c r="AY213" s="417"/>
      <c r="AZ213" s="417"/>
      <c r="BA213" s="417"/>
      <c r="BB213" s="417"/>
      <c r="BC213" s="417"/>
      <c r="BD213" s="417"/>
      <c r="BE213" s="417"/>
      <c r="BF213" s="417"/>
      <c r="BG213" s="417"/>
      <c r="BH213" s="417"/>
      <c r="BI213" s="417"/>
      <c r="BJ213" s="417"/>
      <c r="BK213" s="417"/>
      <c r="BL213" s="417"/>
      <c r="BM213" s="417"/>
      <c r="BN213" s="417"/>
      <c r="BO213" s="417"/>
      <c r="BP213" s="417"/>
      <c r="BQ213" s="417"/>
      <c r="BR213" s="417"/>
      <c r="BS213" s="417"/>
      <c r="BT213" s="417"/>
      <c r="BU213" s="417"/>
      <c r="BV213" s="417"/>
      <c r="BW213" s="417"/>
      <c r="BX213" s="417"/>
      <c r="BY213" s="417"/>
      <c r="BZ213" s="417"/>
      <c r="CA213" s="417"/>
      <c r="CB213" s="417"/>
      <c r="CC213" s="417"/>
      <c r="CD213" s="417"/>
      <c r="CE213" s="417"/>
      <c r="CF213" s="417"/>
      <c r="CG213" s="417"/>
      <c r="CH213" s="417"/>
      <c r="CI213" s="417"/>
      <c r="CJ213" s="417"/>
      <c r="CK213" s="417"/>
      <c r="CL213" s="417"/>
      <c r="CM213" s="417"/>
      <c r="CN213" s="417"/>
      <c r="CO213" s="417"/>
      <c r="CP213" s="417"/>
      <c r="CQ213" s="417"/>
      <c r="CR213" s="417"/>
      <c r="CS213" s="417"/>
      <c r="CT213" s="417"/>
      <c r="CU213" s="417"/>
      <c r="CV213" s="417"/>
      <c r="CW213" s="417"/>
      <c r="CX213" s="417"/>
      <c r="CY213" s="417"/>
      <c r="CZ213" s="417"/>
      <c r="DA213" s="417"/>
      <c r="DB213" s="417"/>
      <c r="DC213" s="417"/>
      <c r="DD213" s="417"/>
      <c r="DE213" s="417"/>
      <c r="DF213" s="417"/>
      <c r="DG213" s="417"/>
      <c r="DH213" s="417"/>
      <c r="DI213" s="417"/>
      <c r="DJ213" s="417"/>
      <c r="DK213" s="417"/>
    </row>
    <row r="214" spans="1:115" ht="16.149999999999999" hidden="1">
      <c r="A214" s="421"/>
      <c r="B214" s="421"/>
      <c r="C214" s="416"/>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c r="AA214" s="417"/>
      <c r="AB214" s="417"/>
      <c r="AC214" s="417"/>
      <c r="AD214" s="417"/>
      <c r="AE214" s="417"/>
      <c r="AF214" s="417"/>
      <c r="AG214" s="417"/>
      <c r="AH214" s="417"/>
      <c r="AI214" s="417"/>
      <c r="AJ214" s="417"/>
      <c r="AK214" s="417"/>
      <c r="AL214" s="417"/>
      <c r="AM214" s="417"/>
      <c r="AN214" s="417"/>
      <c r="AO214" s="417"/>
      <c r="AP214" s="417"/>
      <c r="AQ214" s="417"/>
      <c r="AR214" s="417"/>
      <c r="AS214" s="417"/>
      <c r="AT214" s="417"/>
      <c r="AU214" s="417"/>
      <c r="AV214" s="417"/>
      <c r="AW214" s="417"/>
      <c r="AX214" s="417"/>
      <c r="AY214" s="417"/>
      <c r="AZ214" s="417"/>
      <c r="BA214" s="417"/>
      <c r="BB214" s="417"/>
      <c r="BC214" s="417"/>
      <c r="BD214" s="417"/>
      <c r="BE214" s="417"/>
      <c r="BF214" s="417"/>
      <c r="BG214" s="417"/>
      <c r="BH214" s="417"/>
      <c r="BI214" s="417"/>
      <c r="BJ214" s="417"/>
      <c r="BK214" s="417"/>
      <c r="BL214" s="417"/>
      <c r="BM214" s="417"/>
      <c r="BN214" s="417"/>
      <c r="BO214" s="417"/>
      <c r="BP214" s="417"/>
      <c r="BQ214" s="417"/>
      <c r="BR214" s="417"/>
      <c r="BS214" s="417"/>
      <c r="BT214" s="417"/>
      <c r="BU214" s="417"/>
      <c r="BV214" s="417"/>
      <c r="BW214" s="417"/>
      <c r="BX214" s="417"/>
      <c r="BY214" s="417"/>
      <c r="BZ214" s="417"/>
      <c r="CA214" s="417"/>
      <c r="CB214" s="417"/>
      <c r="CC214" s="417"/>
      <c r="CD214" s="417"/>
      <c r="CE214" s="417"/>
      <c r="CF214" s="417"/>
      <c r="CG214" s="417"/>
      <c r="CH214" s="417"/>
      <c r="CI214" s="417"/>
      <c r="CJ214" s="417"/>
      <c r="CK214" s="417"/>
      <c r="CL214" s="417"/>
      <c r="CM214" s="417"/>
      <c r="CN214" s="417"/>
      <c r="CO214" s="417"/>
      <c r="CP214" s="417"/>
      <c r="CQ214" s="417"/>
      <c r="CR214" s="417"/>
      <c r="CS214" s="417"/>
      <c r="CT214" s="417"/>
      <c r="CU214" s="417"/>
      <c r="CV214" s="417"/>
      <c r="CW214" s="417"/>
      <c r="CX214" s="417"/>
      <c r="CY214" s="417"/>
      <c r="CZ214" s="417"/>
      <c r="DA214" s="417"/>
      <c r="DB214" s="417"/>
      <c r="DC214" s="417"/>
      <c r="DD214" s="417"/>
      <c r="DE214" s="417"/>
      <c r="DF214" s="417"/>
      <c r="DG214" s="417"/>
      <c r="DH214" s="417"/>
      <c r="DI214" s="417"/>
      <c r="DJ214" s="417"/>
      <c r="DK214" s="417"/>
    </row>
    <row r="215" spans="1:115" ht="16.149999999999999" hidden="1">
      <c r="A215" s="421"/>
      <c r="B215" s="421"/>
      <c r="C215" s="416"/>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c r="AA215" s="417"/>
      <c r="AB215" s="417"/>
      <c r="AC215" s="417"/>
      <c r="AD215" s="417"/>
      <c r="AE215" s="417"/>
      <c r="AF215" s="417"/>
      <c r="AG215" s="417"/>
      <c r="AH215" s="417"/>
      <c r="AI215" s="417"/>
      <c r="AJ215" s="417"/>
      <c r="AK215" s="417"/>
      <c r="AL215" s="417"/>
      <c r="AM215" s="417"/>
      <c r="AN215" s="417"/>
      <c r="AO215" s="417"/>
      <c r="AP215" s="417"/>
      <c r="AQ215" s="417"/>
      <c r="AR215" s="417"/>
      <c r="AS215" s="417"/>
      <c r="AT215" s="417"/>
      <c r="AU215" s="417"/>
      <c r="AV215" s="417"/>
      <c r="AW215" s="417"/>
      <c r="AX215" s="417"/>
      <c r="AY215" s="417"/>
      <c r="AZ215" s="417"/>
      <c r="BA215" s="417"/>
      <c r="BB215" s="417"/>
      <c r="BC215" s="417"/>
      <c r="BD215" s="417"/>
      <c r="BE215" s="417"/>
      <c r="BF215" s="417"/>
      <c r="BG215" s="417"/>
      <c r="BH215" s="417"/>
      <c r="BI215" s="417"/>
      <c r="BJ215" s="417"/>
      <c r="BK215" s="417"/>
      <c r="BL215" s="417"/>
      <c r="BM215" s="417"/>
      <c r="BN215" s="417"/>
      <c r="BO215" s="417"/>
      <c r="BP215" s="417"/>
      <c r="BQ215" s="417"/>
      <c r="BR215" s="417"/>
      <c r="BS215" s="417"/>
      <c r="BT215" s="417"/>
      <c r="BU215" s="417"/>
      <c r="BV215" s="417"/>
      <c r="BW215" s="417"/>
      <c r="BX215" s="417"/>
      <c r="BY215" s="417"/>
      <c r="BZ215" s="417"/>
      <c r="CA215" s="417"/>
      <c r="CB215" s="417"/>
      <c r="CC215" s="417"/>
      <c r="CD215" s="417"/>
      <c r="CE215" s="417"/>
      <c r="CF215" s="417"/>
      <c r="CG215" s="417"/>
      <c r="CH215" s="417"/>
      <c r="CI215" s="417"/>
      <c r="CJ215" s="417"/>
      <c r="CK215" s="417"/>
      <c r="CL215" s="417"/>
      <c r="CM215" s="417"/>
      <c r="CN215" s="417"/>
      <c r="CO215" s="417"/>
      <c r="CP215" s="417"/>
      <c r="CQ215" s="417"/>
      <c r="CR215" s="417"/>
      <c r="CS215" s="417"/>
      <c r="CT215" s="417"/>
      <c r="CU215" s="417"/>
      <c r="CV215" s="417"/>
      <c r="CW215" s="417"/>
      <c r="CX215" s="417"/>
      <c r="CY215" s="417"/>
      <c r="CZ215" s="417"/>
      <c r="DA215" s="417"/>
      <c r="DB215" s="417"/>
      <c r="DC215" s="417"/>
      <c r="DD215" s="417"/>
      <c r="DE215" s="417"/>
      <c r="DF215" s="417"/>
      <c r="DG215" s="417"/>
      <c r="DH215" s="417"/>
      <c r="DI215" s="417"/>
      <c r="DJ215" s="417"/>
      <c r="DK215" s="417"/>
    </row>
    <row r="216" spans="1:115" ht="16.149999999999999" hidden="1">
      <c r="A216" s="421"/>
      <c r="B216" s="421"/>
      <c r="C216" s="416"/>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c r="AA216" s="417"/>
      <c r="AB216" s="417"/>
      <c r="AC216" s="417"/>
      <c r="AD216" s="417"/>
      <c r="AE216" s="417"/>
      <c r="AF216" s="417"/>
      <c r="AG216" s="417"/>
      <c r="AH216" s="417"/>
      <c r="AI216" s="417"/>
      <c r="AJ216" s="417"/>
      <c r="AK216" s="417"/>
      <c r="AL216" s="417"/>
      <c r="AM216" s="417"/>
      <c r="AN216" s="417"/>
      <c r="AO216" s="417"/>
      <c r="AP216" s="417"/>
      <c r="AQ216" s="417"/>
      <c r="AR216" s="417"/>
      <c r="AS216" s="417"/>
      <c r="AT216" s="417"/>
      <c r="AU216" s="417"/>
      <c r="AV216" s="417"/>
      <c r="AW216" s="417"/>
      <c r="AX216" s="417"/>
      <c r="AY216" s="417"/>
      <c r="AZ216" s="417"/>
      <c r="BA216" s="417"/>
      <c r="BB216" s="417"/>
      <c r="BC216" s="417"/>
      <c r="BD216" s="417"/>
      <c r="BE216" s="417"/>
      <c r="BF216" s="417"/>
      <c r="BG216" s="417"/>
      <c r="BH216" s="417"/>
      <c r="BI216" s="417"/>
      <c r="BJ216" s="417"/>
      <c r="BK216" s="417"/>
      <c r="BL216" s="417"/>
      <c r="BM216" s="417"/>
      <c r="BN216" s="417"/>
      <c r="BO216" s="417"/>
      <c r="BP216" s="417"/>
      <c r="BQ216" s="417"/>
      <c r="BR216" s="417"/>
      <c r="BS216" s="417"/>
      <c r="BT216" s="417"/>
      <c r="BU216" s="417"/>
      <c r="BV216" s="417"/>
      <c r="BW216" s="417"/>
      <c r="BX216" s="417"/>
      <c r="BY216" s="417"/>
      <c r="BZ216" s="417"/>
      <c r="CA216" s="417"/>
      <c r="CB216" s="417"/>
      <c r="CC216" s="417"/>
      <c r="CD216" s="417"/>
      <c r="CE216" s="417"/>
      <c r="CF216" s="417"/>
      <c r="CG216" s="417"/>
      <c r="CH216" s="417"/>
      <c r="CI216" s="417"/>
      <c r="CJ216" s="417"/>
      <c r="CK216" s="417"/>
      <c r="CL216" s="417"/>
      <c r="CM216" s="417"/>
      <c r="CN216" s="417"/>
      <c r="CO216" s="417"/>
      <c r="CP216" s="417"/>
      <c r="CQ216" s="417"/>
      <c r="CR216" s="417"/>
      <c r="CS216" s="417"/>
      <c r="CT216" s="417"/>
      <c r="CU216" s="417"/>
      <c r="CV216" s="417"/>
      <c r="CW216" s="417"/>
      <c r="CX216" s="417"/>
      <c r="CY216" s="417"/>
      <c r="CZ216" s="417"/>
      <c r="DA216" s="417"/>
      <c r="DB216" s="417"/>
      <c r="DC216" s="417"/>
      <c r="DD216" s="417"/>
      <c r="DE216" s="417"/>
      <c r="DF216" s="417"/>
      <c r="DG216" s="417"/>
      <c r="DH216" s="417"/>
      <c r="DI216" s="417"/>
      <c r="DJ216" s="417"/>
      <c r="DK216" s="417"/>
    </row>
    <row r="217" spans="1:115" ht="16.149999999999999" hidden="1">
      <c r="A217" s="421"/>
      <c r="B217" s="421"/>
      <c r="C217" s="416"/>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c r="AA217" s="417"/>
      <c r="AB217" s="417"/>
      <c r="AC217" s="417"/>
      <c r="AD217" s="417"/>
      <c r="AE217" s="417"/>
      <c r="AF217" s="417"/>
      <c r="AG217" s="417"/>
      <c r="AH217" s="417"/>
      <c r="AI217" s="417"/>
      <c r="AJ217" s="417"/>
      <c r="AK217" s="417"/>
      <c r="AL217" s="417"/>
      <c r="AM217" s="417"/>
      <c r="AN217" s="417"/>
      <c r="AO217" s="417"/>
      <c r="AP217" s="417"/>
      <c r="AQ217" s="417"/>
      <c r="AR217" s="417"/>
      <c r="AS217" s="417"/>
      <c r="AT217" s="417"/>
      <c r="AU217" s="417"/>
      <c r="AV217" s="417"/>
      <c r="AW217" s="417"/>
      <c r="AX217" s="417"/>
      <c r="AY217" s="417"/>
      <c r="AZ217" s="417"/>
      <c r="BA217" s="417"/>
      <c r="BB217" s="417"/>
      <c r="BC217" s="417"/>
      <c r="BD217" s="417"/>
      <c r="BE217" s="417"/>
      <c r="BF217" s="417"/>
      <c r="BG217" s="417"/>
      <c r="BH217" s="417"/>
      <c r="BI217" s="417"/>
      <c r="BJ217" s="417"/>
      <c r="BK217" s="417"/>
      <c r="BL217" s="417"/>
      <c r="BM217" s="417"/>
      <c r="BN217" s="417"/>
      <c r="BO217" s="417"/>
      <c r="BP217" s="417"/>
      <c r="BQ217" s="417"/>
      <c r="BR217" s="417"/>
      <c r="BS217" s="417"/>
      <c r="BT217" s="417"/>
      <c r="BU217" s="417"/>
      <c r="BV217" s="417"/>
      <c r="BW217" s="417"/>
      <c r="BX217" s="417"/>
      <c r="BY217" s="417"/>
      <c r="BZ217" s="417"/>
      <c r="CA217" s="417"/>
      <c r="CB217" s="417"/>
      <c r="CC217" s="417"/>
      <c r="CD217" s="417"/>
      <c r="CE217" s="417"/>
      <c r="CF217" s="417"/>
      <c r="CG217" s="417"/>
      <c r="CH217" s="417"/>
      <c r="CI217" s="417"/>
      <c r="CJ217" s="417"/>
      <c r="CK217" s="417"/>
      <c r="CL217" s="417"/>
      <c r="CM217" s="417"/>
      <c r="CN217" s="417"/>
      <c r="CO217" s="417"/>
      <c r="CP217" s="417"/>
      <c r="CQ217" s="417"/>
      <c r="CR217" s="417"/>
      <c r="CS217" s="417"/>
      <c r="CT217" s="417"/>
      <c r="CU217" s="417"/>
      <c r="CV217" s="417"/>
      <c r="CW217" s="417"/>
      <c r="CX217" s="417"/>
      <c r="CY217" s="417"/>
      <c r="CZ217" s="417"/>
      <c r="DA217" s="417"/>
      <c r="DB217" s="417"/>
      <c r="DC217" s="417"/>
      <c r="DD217" s="417"/>
      <c r="DE217" s="417"/>
      <c r="DF217" s="417"/>
      <c r="DG217" s="417"/>
      <c r="DH217" s="417"/>
      <c r="DI217" s="417"/>
      <c r="DJ217" s="417"/>
      <c r="DK217" s="417"/>
    </row>
    <row r="218" spans="1:115" ht="16.149999999999999" hidden="1">
      <c r="A218" s="421"/>
      <c r="B218" s="421"/>
      <c r="C218" s="416"/>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c r="AA218" s="417"/>
      <c r="AB218" s="417"/>
      <c r="AC218" s="417"/>
      <c r="AD218" s="417"/>
      <c r="AE218" s="417"/>
      <c r="AF218" s="417"/>
      <c r="AG218" s="417"/>
      <c r="AH218" s="417"/>
      <c r="AI218" s="417"/>
      <c r="AJ218" s="417"/>
      <c r="AK218" s="417"/>
      <c r="AL218" s="417"/>
      <c r="AM218" s="417"/>
      <c r="AN218" s="417"/>
      <c r="AO218" s="417"/>
      <c r="AP218" s="417"/>
      <c r="AQ218" s="417"/>
      <c r="AR218" s="417"/>
      <c r="AS218" s="417"/>
      <c r="AT218" s="417"/>
      <c r="AU218" s="417"/>
      <c r="AV218" s="417"/>
      <c r="AW218" s="417"/>
      <c r="AX218" s="417"/>
      <c r="AY218" s="417"/>
      <c r="AZ218" s="417"/>
      <c r="BA218" s="417"/>
      <c r="BB218" s="417"/>
      <c r="BC218" s="417"/>
      <c r="BD218" s="417"/>
      <c r="BE218" s="417"/>
      <c r="BF218" s="417"/>
      <c r="BG218" s="417"/>
      <c r="BH218" s="417"/>
      <c r="BI218" s="417"/>
      <c r="BJ218" s="417"/>
      <c r="BK218" s="417"/>
      <c r="BL218" s="417"/>
      <c r="BM218" s="417"/>
      <c r="BN218" s="417"/>
      <c r="BO218" s="417"/>
      <c r="BP218" s="417"/>
      <c r="BQ218" s="417"/>
      <c r="BR218" s="417"/>
      <c r="BS218" s="417"/>
      <c r="BT218" s="417"/>
      <c r="BU218" s="417"/>
      <c r="BV218" s="417"/>
      <c r="BW218" s="417"/>
      <c r="BX218" s="417"/>
      <c r="BY218" s="417"/>
      <c r="BZ218" s="417"/>
      <c r="CA218" s="417"/>
      <c r="CB218" s="417"/>
      <c r="CC218" s="417"/>
      <c r="CD218" s="417"/>
      <c r="CE218" s="417"/>
      <c r="CF218" s="417"/>
      <c r="CG218" s="417"/>
      <c r="CH218" s="417"/>
      <c r="CI218" s="417"/>
      <c r="CJ218" s="417"/>
      <c r="CK218" s="417"/>
      <c r="CL218" s="417"/>
      <c r="CM218" s="417"/>
      <c r="CN218" s="417"/>
      <c r="CO218" s="417"/>
      <c r="CP218" s="417"/>
      <c r="CQ218" s="417"/>
      <c r="CR218" s="417"/>
      <c r="CS218" s="417"/>
      <c r="CT218" s="417"/>
      <c r="CU218" s="417"/>
      <c r="CV218" s="417"/>
      <c r="CW218" s="417"/>
      <c r="CX218" s="417"/>
      <c r="CY218" s="417"/>
      <c r="CZ218" s="417"/>
      <c r="DA218" s="417"/>
      <c r="DB218" s="417"/>
      <c r="DC218" s="417"/>
      <c r="DD218" s="417"/>
      <c r="DE218" s="417"/>
      <c r="DF218" s="417"/>
      <c r="DG218" s="417"/>
      <c r="DH218" s="417"/>
      <c r="DI218" s="417"/>
      <c r="DJ218" s="417"/>
      <c r="DK218" s="417"/>
    </row>
    <row r="219" spans="1:115" ht="16.149999999999999" hidden="1">
      <c r="A219" s="421"/>
      <c r="B219" s="421"/>
      <c r="C219" s="416"/>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c r="AA219" s="417"/>
      <c r="AB219" s="417"/>
      <c r="AC219" s="417"/>
      <c r="AD219" s="417"/>
      <c r="AE219" s="417"/>
      <c r="AF219" s="417"/>
      <c r="AG219" s="417"/>
      <c r="AH219" s="417"/>
      <c r="AI219" s="417"/>
      <c r="AJ219" s="417"/>
      <c r="AK219" s="417"/>
      <c r="AL219" s="417"/>
      <c r="AM219" s="417"/>
      <c r="AN219" s="417"/>
      <c r="AO219" s="417"/>
      <c r="AP219" s="417"/>
      <c r="AQ219" s="417"/>
      <c r="AR219" s="417"/>
      <c r="AS219" s="417"/>
      <c r="AT219" s="417"/>
      <c r="AU219" s="417"/>
      <c r="AV219" s="417"/>
      <c r="AW219" s="417"/>
      <c r="AX219" s="417"/>
      <c r="AY219" s="417"/>
      <c r="AZ219" s="417"/>
      <c r="BA219" s="417"/>
      <c r="BB219" s="417"/>
      <c r="BC219" s="417"/>
      <c r="BD219" s="417"/>
      <c r="BE219" s="417"/>
      <c r="BF219" s="417"/>
      <c r="BG219" s="417"/>
      <c r="BH219" s="417"/>
      <c r="BI219" s="417"/>
      <c r="BJ219" s="417"/>
      <c r="BK219" s="417"/>
      <c r="BL219" s="417"/>
      <c r="BM219" s="417"/>
      <c r="BN219" s="417"/>
      <c r="BO219" s="417"/>
      <c r="BP219" s="417"/>
      <c r="BQ219" s="417"/>
      <c r="BR219" s="417"/>
      <c r="BS219" s="417"/>
      <c r="BT219" s="417"/>
      <c r="BU219" s="417"/>
      <c r="BV219" s="417"/>
      <c r="BW219" s="417"/>
      <c r="BX219" s="417"/>
      <c r="BY219" s="417"/>
      <c r="BZ219" s="417"/>
      <c r="CA219" s="417"/>
      <c r="CB219" s="417"/>
      <c r="CC219" s="417"/>
      <c r="CD219" s="417"/>
      <c r="CE219" s="417"/>
      <c r="CF219" s="417"/>
      <c r="CG219" s="417"/>
      <c r="CH219" s="417"/>
      <c r="CI219" s="417"/>
      <c r="CJ219" s="417"/>
      <c r="CK219" s="417"/>
      <c r="CL219" s="417"/>
      <c r="CM219" s="417"/>
      <c r="CN219" s="417"/>
      <c r="CO219" s="417"/>
      <c r="CP219" s="417"/>
      <c r="CQ219" s="417"/>
      <c r="CR219" s="417"/>
      <c r="CS219" s="417"/>
      <c r="CT219" s="417"/>
      <c r="CU219" s="417"/>
      <c r="CV219" s="417"/>
      <c r="CW219" s="417"/>
      <c r="CX219" s="417"/>
      <c r="CY219" s="417"/>
      <c r="CZ219" s="417"/>
      <c r="DA219" s="417"/>
      <c r="DB219" s="417"/>
      <c r="DC219" s="417"/>
      <c r="DD219" s="417"/>
      <c r="DE219" s="417"/>
      <c r="DF219" s="417"/>
      <c r="DG219" s="417"/>
      <c r="DH219" s="417"/>
      <c r="DI219" s="417"/>
      <c r="DJ219" s="417"/>
      <c r="DK219" s="417"/>
    </row>
    <row r="220" spans="1:115" ht="16.149999999999999" hidden="1">
      <c r="A220" s="421"/>
      <c r="B220" s="421"/>
      <c r="C220" s="416"/>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7"/>
      <c r="AC220" s="417"/>
      <c r="AD220" s="417"/>
      <c r="AE220" s="417"/>
      <c r="AF220" s="417"/>
      <c r="AG220" s="417"/>
      <c r="AH220" s="417"/>
      <c r="AI220" s="417"/>
      <c r="AJ220" s="417"/>
      <c r="AK220" s="417"/>
      <c r="AL220" s="417"/>
      <c r="AM220" s="417"/>
      <c r="AN220" s="417"/>
      <c r="AO220" s="417"/>
      <c r="AP220" s="417"/>
      <c r="AQ220" s="417"/>
      <c r="AR220" s="417"/>
      <c r="AS220" s="417"/>
      <c r="AT220" s="417"/>
      <c r="AU220" s="417"/>
      <c r="AV220" s="417"/>
      <c r="AW220" s="417"/>
      <c r="AX220" s="417"/>
      <c r="AY220" s="417"/>
      <c r="AZ220" s="417"/>
      <c r="BA220" s="417"/>
      <c r="BB220" s="417"/>
      <c r="BC220" s="417"/>
      <c r="BD220" s="417"/>
      <c r="BE220" s="417"/>
      <c r="BF220" s="417"/>
      <c r="BG220" s="417"/>
      <c r="BH220" s="417"/>
      <c r="BI220" s="417"/>
      <c r="BJ220" s="417"/>
      <c r="BK220" s="417"/>
      <c r="BL220" s="417"/>
      <c r="BM220" s="417"/>
      <c r="BN220" s="417"/>
      <c r="BO220" s="417"/>
      <c r="BP220" s="417"/>
      <c r="BQ220" s="417"/>
      <c r="BR220" s="417"/>
      <c r="BS220" s="417"/>
      <c r="BT220" s="417"/>
      <c r="BU220" s="417"/>
      <c r="BV220" s="417"/>
      <c r="BW220" s="417"/>
      <c r="BX220" s="417"/>
      <c r="BY220" s="417"/>
      <c r="BZ220" s="417"/>
      <c r="CA220" s="417"/>
      <c r="CB220" s="417"/>
      <c r="CC220" s="417"/>
      <c r="CD220" s="417"/>
      <c r="CE220" s="417"/>
      <c r="CF220" s="417"/>
      <c r="CG220" s="417"/>
      <c r="CH220" s="417"/>
      <c r="CI220" s="417"/>
      <c r="CJ220" s="417"/>
      <c r="CK220" s="417"/>
      <c r="CL220" s="417"/>
      <c r="CM220" s="417"/>
      <c r="CN220" s="417"/>
      <c r="CO220" s="417"/>
      <c r="CP220" s="417"/>
      <c r="CQ220" s="417"/>
      <c r="CR220" s="417"/>
      <c r="CS220" s="417"/>
      <c r="CT220" s="417"/>
      <c r="CU220" s="417"/>
      <c r="CV220" s="417"/>
      <c r="CW220" s="417"/>
      <c r="CX220" s="417"/>
      <c r="CY220" s="417"/>
      <c r="CZ220" s="417"/>
      <c r="DA220" s="417"/>
      <c r="DB220" s="417"/>
      <c r="DC220" s="417"/>
      <c r="DD220" s="417"/>
      <c r="DE220" s="417"/>
      <c r="DF220" s="417"/>
      <c r="DG220" s="417"/>
      <c r="DH220" s="417"/>
      <c r="DI220" s="417"/>
      <c r="DJ220" s="417"/>
      <c r="DK220" s="417"/>
    </row>
    <row r="221" spans="1:115" ht="16.149999999999999" hidden="1">
      <c r="A221" s="421"/>
      <c r="B221" s="421"/>
      <c r="C221" s="416"/>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c r="AA221" s="417"/>
      <c r="AB221" s="417"/>
      <c r="AC221" s="417"/>
      <c r="AD221" s="417"/>
      <c r="AE221" s="417"/>
      <c r="AF221" s="417"/>
      <c r="AG221" s="417"/>
      <c r="AH221" s="417"/>
      <c r="AI221" s="417"/>
      <c r="AJ221" s="417"/>
      <c r="AK221" s="417"/>
      <c r="AL221" s="417"/>
      <c r="AM221" s="417"/>
      <c r="AN221" s="417"/>
      <c r="AO221" s="417"/>
      <c r="AP221" s="417"/>
      <c r="AQ221" s="417"/>
      <c r="AR221" s="417"/>
      <c r="AS221" s="417"/>
      <c r="AT221" s="417"/>
      <c r="AU221" s="417"/>
      <c r="AV221" s="417"/>
      <c r="AW221" s="417"/>
      <c r="AX221" s="417"/>
      <c r="AY221" s="417"/>
      <c r="AZ221" s="417"/>
      <c r="BA221" s="417"/>
      <c r="BB221" s="417"/>
      <c r="BC221" s="417"/>
      <c r="BD221" s="417"/>
      <c r="BE221" s="417"/>
      <c r="BF221" s="417"/>
      <c r="BG221" s="417"/>
      <c r="BH221" s="417"/>
      <c r="BI221" s="417"/>
      <c r="BJ221" s="417"/>
      <c r="BK221" s="417"/>
      <c r="BL221" s="417"/>
      <c r="BM221" s="417"/>
      <c r="BN221" s="417"/>
      <c r="BO221" s="417"/>
      <c r="BP221" s="417"/>
      <c r="BQ221" s="417"/>
      <c r="BR221" s="417"/>
      <c r="BS221" s="417"/>
      <c r="BT221" s="417"/>
      <c r="BU221" s="417"/>
      <c r="BV221" s="417"/>
      <c r="BW221" s="417"/>
      <c r="BX221" s="417"/>
      <c r="BY221" s="417"/>
      <c r="BZ221" s="417"/>
      <c r="CA221" s="417"/>
      <c r="CB221" s="417"/>
      <c r="CC221" s="417"/>
      <c r="CD221" s="417"/>
      <c r="CE221" s="417"/>
      <c r="CF221" s="417"/>
      <c r="CG221" s="417"/>
      <c r="CH221" s="417"/>
      <c r="CI221" s="417"/>
      <c r="CJ221" s="417"/>
      <c r="CK221" s="417"/>
      <c r="CL221" s="417"/>
      <c r="CM221" s="417"/>
      <c r="CN221" s="417"/>
      <c r="CO221" s="417"/>
      <c r="CP221" s="417"/>
      <c r="CQ221" s="417"/>
      <c r="CR221" s="417"/>
      <c r="CS221" s="417"/>
      <c r="CT221" s="417"/>
      <c r="CU221" s="417"/>
      <c r="CV221" s="417"/>
      <c r="CW221" s="417"/>
      <c r="CX221" s="417"/>
      <c r="CY221" s="417"/>
      <c r="CZ221" s="417"/>
      <c r="DA221" s="417"/>
      <c r="DB221" s="417"/>
      <c r="DC221" s="417"/>
      <c r="DD221" s="417"/>
      <c r="DE221" s="417"/>
      <c r="DF221" s="417"/>
      <c r="DG221" s="417"/>
      <c r="DH221" s="417"/>
      <c r="DI221" s="417"/>
      <c r="DJ221" s="417"/>
      <c r="DK221" s="417"/>
    </row>
    <row r="222" spans="1:115" ht="16.149999999999999" hidden="1">
      <c r="A222" s="421"/>
      <c r="B222" s="421"/>
      <c r="C222" s="416"/>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17"/>
      <c r="AY222" s="417"/>
      <c r="AZ222" s="417"/>
      <c r="BA222" s="417"/>
      <c r="BB222" s="417"/>
      <c r="BC222" s="417"/>
      <c r="BD222" s="417"/>
      <c r="BE222" s="417"/>
      <c r="BF222" s="417"/>
      <c r="BG222" s="417"/>
      <c r="BH222" s="417"/>
      <c r="BI222" s="417"/>
      <c r="BJ222" s="417"/>
      <c r="BK222" s="417"/>
      <c r="BL222" s="417"/>
      <c r="BM222" s="417"/>
      <c r="BN222" s="417"/>
      <c r="BO222" s="417"/>
      <c r="BP222" s="417"/>
      <c r="BQ222" s="417"/>
      <c r="BR222" s="417"/>
      <c r="BS222" s="417"/>
      <c r="BT222" s="417"/>
      <c r="BU222" s="417"/>
      <c r="BV222" s="417"/>
      <c r="BW222" s="417"/>
      <c r="BX222" s="417"/>
      <c r="BY222" s="417"/>
      <c r="BZ222" s="417"/>
      <c r="CA222" s="417"/>
      <c r="CB222" s="417"/>
      <c r="CC222" s="417"/>
      <c r="CD222" s="417"/>
      <c r="CE222" s="417"/>
      <c r="CF222" s="417"/>
      <c r="CG222" s="417"/>
      <c r="CH222" s="417"/>
      <c r="CI222" s="417"/>
      <c r="CJ222" s="417"/>
      <c r="CK222" s="417"/>
      <c r="CL222" s="417"/>
      <c r="CM222" s="417"/>
      <c r="CN222" s="417"/>
      <c r="CO222" s="417"/>
      <c r="CP222" s="417"/>
      <c r="CQ222" s="417"/>
      <c r="CR222" s="417"/>
      <c r="CS222" s="417"/>
      <c r="CT222" s="417"/>
      <c r="CU222" s="417"/>
      <c r="CV222" s="417"/>
      <c r="CW222" s="417"/>
      <c r="CX222" s="417"/>
      <c r="CY222" s="417"/>
      <c r="CZ222" s="417"/>
      <c r="DA222" s="417"/>
      <c r="DB222" s="417"/>
      <c r="DC222" s="417"/>
      <c r="DD222" s="417"/>
      <c r="DE222" s="417"/>
      <c r="DF222" s="417"/>
      <c r="DG222" s="417"/>
      <c r="DH222" s="417"/>
      <c r="DI222" s="417"/>
      <c r="DJ222" s="417"/>
      <c r="DK222" s="417"/>
    </row>
    <row r="223" spans="1:115" ht="16.149999999999999" hidden="1">
      <c r="A223" s="421"/>
      <c r="B223" s="421"/>
      <c r="C223" s="416"/>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c r="AA223" s="417"/>
      <c r="AB223" s="417"/>
      <c r="AC223" s="417"/>
      <c r="AD223" s="417"/>
      <c r="AE223" s="417"/>
      <c r="AF223" s="417"/>
      <c r="AG223" s="417"/>
      <c r="AH223" s="417"/>
      <c r="AI223" s="417"/>
      <c r="AJ223" s="417"/>
      <c r="AK223" s="417"/>
      <c r="AL223" s="417"/>
      <c r="AM223" s="417"/>
      <c r="AN223" s="417"/>
      <c r="AO223" s="417"/>
      <c r="AP223" s="417"/>
      <c r="AQ223" s="417"/>
      <c r="AR223" s="417"/>
      <c r="AS223" s="417"/>
      <c r="AT223" s="417"/>
      <c r="AU223" s="417"/>
      <c r="AV223" s="417"/>
      <c r="AW223" s="417"/>
      <c r="AX223" s="417"/>
      <c r="AY223" s="417"/>
      <c r="AZ223" s="417"/>
      <c r="BA223" s="417"/>
      <c r="BB223" s="417"/>
      <c r="BC223" s="417"/>
      <c r="BD223" s="417"/>
      <c r="BE223" s="417"/>
      <c r="BF223" s="417"/>
      <c r="BG223" s="417"/>
      <c r="BH223" s="417"/>
      <c r="BI223" s="417"/>
      <c r="BJ223" s="417"/>
      <c r="BK223" s="417"/>
      <c r="BL223" s="417"/>
      <c r="BM223" s="417"/>
      <c r="BN223" s="417"/>
      <c r="BO223" s="417"/>
      <c r="BP223" s="417"/>
      <c r="BQ223" s="417"/>
      <c r="BR223" s="417"/>
      <c r="BS223" s="417"/>
      <c r="BT223" s="417"/>
      <c r="BU223" s="417"/>
      <c r="BV223" s="417"/>
      <c r="BW223" s="417"/>
      <c r="BX223" s="417"/>
      <c r="BY223" s="417"/>
      <c r="BZ223" s="417"/>
      <c r="CA223" s="417"/>
      <c r="CB223" s="417"/>
      <c r="CC223" s="417"/>
      <c r="CD223" s="417"/>
      <c r="CE223" s="417"/>
      <c r="CF223" s="417"/>
      <c r="CG223" s="417"/>
      <c r="CH223" s="417"/>
      <c r="CI223" s="417"/>
      <c r="CJ223" s="417"/>
      <c r="CK223" s="417"/>
      <c r="CL223" s="417"/>
      <c r="CM223" s="417"/>
      <c r="CN223" s="417"/>
      <c r="CO223" s="417"/>
      <c r="CP223" s="417"/>
      <c r="CQ223" s="417"/>
      <c r="CR223" s="417"/>
      <c r="CS223" s="417"/>
      <c r="CT223" s="417"/>
      <c r="CU223" s="417"/>
      <c r="CV223" s="417"/>
      <c r="CW223" s="417"/>
      <c r="CX223" s="417"/>
      <c r="CY223" s="417"/>
      <c r="CZ223" s="417"/>
      <c r="DA223" s="417"/>
      <c r="DB223" s="417"/>
      <c r="DC223" s="417"/>
      <c r="DD223" s="417"/>
      <c r="DE223" s="417"/>
      <c r="DF223" s="417"/>
      <c r="DG223" s="417"/>
      <c r="DH223" s="417"/>
      <c r="DI223" s="417"/>
      <c r="DJ223" s="417"/>
      <c r="DK223" s="417"/>
    </row>
    <row r="224" spans="1:115" ht="16.149999999999999" hidden="1">
      <c r="A224" s="421"/>
      <c r="B224" s="421"/>
      <c r="C224" s="416"/>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c r="AA224" s="417"/>
      <c r="AB224" s="417"/>
      <c r="AC224" s="417"/>
      <c r="AD224" s="417"/>
      <c r="AE224" s="417"/>
      <c r="AF224" s="417"/>
      <c r="AG224" s="417"/>
      <c r="AH224" s="417"/>
      <c r="AI224" s="417"/>
      <c r="AJ224" s="417"/>
      <c r="AK224" s="417"/>
      <c r="AL224" s="417"/>
      <c r="AM224" s="417"/>
      <c r="AN224" s="417"/>
      <c r="AO224" s="417"/>
      <c r="AP224" s="417"/>
      <c r="AQ224" s="417"/>
      <c r="AR224" s="417"/>
      <c r="AS224" s="417"/>
      <c r="AT224" s="417"/>
      <c r="AU224" s="417"/>
      <c r="AV224" s="417"/>
      <c r="AW224" s="417"/>
      <c r="AX224" s="417"/>
      <c r="AY224" s="417"/>
      <c r="AZ224" s="417"/>
      <c r="BA224" s="417"/>
      <c r="BB224" s="417"/>
      <c r="BC224" s="417"/>
      <c r="BD224" s="417"/>
      <c r="BE224" s="417"/>
      <c r="BF224" s="417"/>
      <c r="BG224" s="417"/>
      <c r="BH224" s="417"/>
      <c r="BI224" s="417"/>
      <c r="BJ224" s="417"/>
      <c r="BK224" s="417"/>
      <c r="BL224" s="417"/>
      <c r="BM224" s="417"/>
      <c r="BN224" s="417"/>
      <c r="BO224" s="417"/>
      <c r="BP224" s="417"/>
      <c r="BQ224" s="417"/>
      <c r="BR224" s="417"/>
      <c r="BS224" s="417"/>
      <c r="BT224" s="417"/>
      <c r="BU224" s="417"/>
      <c r="BV224" s="417"/>
      <c r="BW224" s="417"/>
      <c r="BX224" s="417"/>
      <c r="BY224" s="417"/>
      <c r="BZ224" s="417"/>
      <c r="CA224" s="417"/>
      <c r="CB224" s="417"/>
      <c r="CC224" s="417"/>
      <c r="CD224" s="417"/>
      <c r="CE224" s="417"/>
      <c r="CF224" s="417"/>
      <c r="CG224" s="417"/>
      <c r="CH224" s="417"/>
      <c r="CI224" s="417"/>
      <c r="CJ224" s="417"/>
      <c r="CK224" s="417"/>
      <c r="CL224" s="417"/>
      <c r="CM224" s="417"/>
      <c r="CN224" s="417"/>
      <c r="CO224" s="417"/>
      <c r="CP224" s="417"/>
      <c r="CQ224" s="417"/>
      <c r="CR224" s="417"/>
      <c r="CS224" s="417"/>
      <c r="CT224" s="417"/>
      <c r="CU224" s="417"/>
      <c r="CV224" s="417"/>
      <c r="CW224" s="417"/>
      <c r="CX224" s="417"/>
      <c r="CY224" s="417"/>
      <c r="CZ224" s="417"/>
      <c r="DA224" s="417"/>
      <c r="DB224" s="417"/>
      <c r="DC224" s="417"/>
      <c r="DD224" s="417"/>
      <c r="DE224" s="417"/>
      <c r="DF224" s="417"/>
      <c r="DG224" s="417"/>
      <c r="DH224" s="417"/>
      <c r="DI224" s="417"/>
      <c r="DJ224" s="417"/>
      <c r="DK224" s="417"/>
    </row>
    <row r="225" spans="1:115" ht="16.149999999999999" hidden="1">
      <c r="A225" s="421"/>
      <c r="B225" s="421"/>
      <c r="C225" s="416"/>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c r="AA225" s="417"/>
      <c r="AB225" s="417"/>
      <c r="AC225" s="417"/>
      <c r="AD225" s="417"/>
      <c r="AE225" s="417"/>
      <c r="AF225" s="417"/>
      <c r="AG225" s="417"/>
      <c r="AH225" s="417"/>
      <c r="AI225" s="417"/>
      <c r="AJ225" s="417"/>
      <c r="AK225" s="417"/>
      <c r="AL225" s="417"/>
      <c r="AM225" s="417"/>
      <c r="AN225" s="417"/>
      <c r="AO225" s="417"/>
      <c r="AP225" s="417"/>
      <c r="AQ225" s="417"/>
      <c r="AR225" s="417"/>
      <c r="AS225" s="417"/>
      <c r="AT225" s="417"/>
      <c r="AU225" s="417"/>
      <c r="AV225" s="417"/>
      <c r="AW225" s="417"/>
      <c r="AX225" s="417"/>
      <c r="AY225" s="417"/>
      <c r="AZ225" s="417"/>
      <c r="BA225" s="417"/>
      <c r="BB225" s="417"/>
      <c r="BC225" s="417"/>
      <c r="BD225" s="417"/>
      <c r="BE225" s="417"/>
      <c r="BF225" s="417"/>
      <c r="BG225" s="417"/>
      <c r="BH225" s="417"/>
      <c r="BI225" s="417"/>
      <c r="BJ225" s="417"/>
      <c r="BK225" s="417"/>
      <c r="BL225" s="417"/>
      <c r="BM225" s="417"/>
      <c r="BN225" s="417"/>
      <c r="BO225" s="417"/>
      <c r="BP225" s="417"/>
      <c r="BQ225" s="417"/>
      <c r="BR225" s="417"/>
      <c r="BS225" s="417"/>
      <c r="BT225" s="417"/>
      <c r="BU225" s="417"/>
      <c r="BV225" s="417"/>
      <c r="BW225" s="417"/>
      <c r="BX225" s="417"/>
      <c r="BY225" s="417"/>
      <c r="BZ225" s="417"/>
      <c r="CA225" s="417"/>
      <c r="CB225" s="417"/>
      <c r="CC225" s="417"/>
      <c r="CD225" s="417"/>
      <c r="CE225" s="417"/>
      <c r="CF225" s="417"/>
      <c r="CG225" s="417"/>
      <c r="CH225" s="417"/>
      <c r="CI225" s="417"/>
      <c r="CJ225" s="417"/>
      <c r="CK225" s="417"/>
      <c r="CL225" s="417"/>
      <c r="CM225" s="417"/>
      <c r="CN225" s="417"/>
      <c r="CO225" s="417"/>
      <c r="CP225" s="417"/>
      <c r="CQ225" s="417"/>
      <c r="CR225" s="417"/>
      <c r="CS225" s="417"/>
      <c r="CT225" s="417"/>
      <c r="CU225" s="417"/>
      <c r="CV225" s="417"/>
      <c r="CW225" s="417"/>
      <c r="CX225" s="417"/>
      <c r="CY225" s="417"/>
      <c r="CZ225" s="417"/>
      <c r="DA225" s="417"/>
      <c r="DB225" s="417"/>
      <c r="DC225" s="417"/>
      <c r="DD225" s="417"/>
      <c r="DE225" s="417"/>
      <c r="DF225" s="417"/>
      <c r="DG225" s="417"/>
      <c r="DH225" s="417"/>
      <c r="DI225" s="417"/>
      <c r="DJ225" s="417"/>
      <c r="DK225" s="417"/>
    </row>
    <row r="226" spans="1:115" ht="16.149999999999999" hidden="1">
      <c r="A226" s="421"/>
      <c r="B226" s="421"/>
      <c r="C226" s="416"/>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c r="AA226" s="417"/>
      <c r="AB226" s="417"/>
      <c r="AC226" s="417"/>
      <c r="AD226" s="417"/>
      <c r="AE226" s="417"/>
      <c r="AF226" s="417"/>
      <c r="AG226" s="417"/>
      <c r="AH226" s="417"/>
      <c r="AI226" s="417"/>
      <c r="AJ226" s="417"/>
      <c r="AK226" s="417"/>
      <c r="AL226" s="417"/>
      <c r="AM226" s="417"/>
      <c r="AN226" s="417"/>
      <c r="AO226" s="417"/>
      <c r="AP226" s="417"/>
      <c r="AQ226" s="417"/>
      <c r="AR226" s="417"/>
      <c r="AS226" s="417"/>
      <c r="AT226" s="417"/>
      <c r="AU226" s="417"/>
      <c r="AV226" s="417"/>
      <c r="AW226" s="417"/>
      <c r="AX226" s="417"/>
      <c r="AY226" s="417"/>
      <c r="AZ226" s="417"/>
      <c r="BA226" s="417"/>
      <c r="BB226" s="417"/>
      <c r="BC226" s="417"/>
      <c r="BD226" s="417"/>
      <c r="BE226" s="417"/>
      <c r="BF226" s="417"/>
      <c r="BG226" s="417"/>
      <c r="BH226" s="417"/>
      <c r="BI226" s="417"/>
      <c r="BJ226" s="417"/>
      <c r="BK226" s="417"/>
      <c r="BL226" s="417"/>
      <c r="BM226" s="417"/>
      <c r="BN226" s="417"/>
      <c r="BO226" s="417"/>
      <c r="BP226" s="417"/>
      <c r="BQ226" s="417"/>
      <c r="BR226" s="417"/>
      <c r="BS226" s="417"/>
      <c r="BT226" s="417"/>
      <c r="BU226" s="417"/>
      <c r="BV226" s="417"/>
      <c r="BW226" s="417"/>
      <c r="BX226" s="417"/>
      <c r="BY226" s="417"/>
      <c r="BZ226" s="417"/>
      <c r="CA226" s="417"/>
      <c r="CB226" s="417"/>
      <c r="CC226" s="417"/>
      <c r="CD226" s="417"/>
      <c r="CE226" s="417"/>
      <c r="CF226" s="417"/>
      <c r="CG226" s="417"/>
      <c r="CH226" s="417"/>
      <c r="CI226" s="417"/>
      <c r="CJ226" s="417"/>
      <c r="CK226" s="417"/>
      <c r="CL226" s="417"/>
      <c r="CM226" s="417"/>
      <c r="CN226" s="417"/>
      <c r="CO226" s="417"/>
      <c r="CP226" s="417"/>
      <c r="CQ226" s="417"/>
      <c r="CR226" s="417"/>
      <c r="CS226" s="417"/>
      <c r="CT226" s="417"/>
      <c r="CU226" s="417"/>
      <c r="CV226" s="417"/>
      <c r="CW226" s="417"/>
      <c r="CX226" s="417"/>
      <c r="CY226" s="417"/>
      <c r="CZ226" s="417"/>
      <c r="DA226" s="417"/>
      <c r="DB226" s="417"/>
      <c r="DC226" s="417"/>
      <c r="DD226" s="417"/>
      <c r="DE226" s="417"/>
      <c r="DF226" s="417"/>
      <c r="DG226" s="417"/>
      <c r="DH226" s="417"/>
      <c r="DI226" s="417"/>
      <c r="DJ226" s="417"/>
      <c r="DK226" s="417"/>
    </row>
    <row r="227" spans="1:115" ht="16.149999999999999" hidden="1">
      <c r="A227" s="421"/>
      <c r="B227" s="421"/>
      <c r="C227" s="416"/>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c r="AA227" s="417"/>
      <c r="AB227" s="417"/>
      <c r="AC227" s="417"/>
      <c r="AD227" s="417"/>
      <c r="AE227" s="417"/>
      <c r="AF227" s="417"/>
      <c r="AG227" s="417"/>
      <c r="AH227" s="417"/>
      <c r="AI227" s="417"/>
      <c r="AJ227" s="417"/>
      <c r="AK227" s="417"/>
      <c r="AL227" s="417"/>
      <c r="AM227" s="417"/>
      <c r="AN227" s="417"/>
      <c r="AO227" s="417"/>
      <c r="AP227" s="417"/>
      <c r="AQ227" s="417"/>
      <c r="AR227" s="417"/>
      <c r="AS227" s="417"/>
      <c r="AT227" s="417"/>
      <c r="AU227" s="417"/>
      <c r="AV227" s="417"/>
      <c r="AW227" s="417"/>
      <c r="AX227" s="417"/>
      <c r="AY227" s="417"/>
      <c r="AZ227" s="417"/>
      <c r="BA227" s="417"/>
      <c r="BB227" s="417"/>
      <c r="BC227" s="417"/>
      <c r="BD227" s="417"/>
      <c r="BE227" s="417"/>
      <c r="BF227" s="417"/>
      <c r="BG227" s="417"/>
      <c r="BH227" s="417"/>
      <c r="BI227" s="417"/>
      <c r="BJ227" s="417"/>
      <c r="BK227" s="417"/>
      <c r="BL227" s="417"/>
      <c r="BM227" s="417"/>
      <c r="BN227" s="417"/>
      <c r="BO227" s="417"/>
      <c r="BP227" s="417"/>
      <c r="BQ227" s="417"/>
      <c r="BR227" s="417"/>
      <c r="BS227" s="417"/>
      <c r="BT227" s="417"/>
      <c r="BU227" s="417"/>
      <c r="BV227" s="417"/>
      <c r="BW227" s="417"/>
      <c r="BX227" s="417"/>
      <c r="BY227" s="417"/>
      <c r="BZ227" s="417"/>
      <c r="CA227" s="417"/>
      <c r="CB227" s="417"/>
      <c r="CC227" s="417"/>
      <c r="CD227" s="417"/>
      <c r="CE227" s="417"/>
      <c r="CF227" s="417"/>
      <c r="CG227" s="417"/>
      <c r="CH227" s="417"/>
      <c r="CI227" s="417"/>
      <c r="CJ227" s="417"/>
      <c r="CK227" s="417"/>
      <c r="CL227" s="417"/>
      <c r="CM227" s="417"/>
      <c r="CN227" s="417"/>
      <c r="CO227" s="417"/>
      <c r="CP227" s="417"/>
      <c r="CQ227" s="417"/>
      <c r="CR227" s="417"/>
      <c r="CS227" s="417"/>
      <c r="CT227" s="417"/>
      <c r="CU227" s="417"/>
      <c r="CV227" s="417"/>
      <c r="CW227" s="417"/>
      <c r="CX227" s="417"/>
      <c r="CY227" s="417"/>
      <c r="CZ227" s="417"/>
      <c r="DA227" s="417"/>
      <c r="DB227" s="417"/>
      <c r="DC227" s="417"/>
      <c r="DD227" s="417"/>
      <c r="DE227" s="417"/>
      <c r="DF227" s="417"/>
      <c r="DG227" s="417"/>
      <c r="DH227" s="417"/>
      <c r="DI227" s="417"/>
      <c r="DJ227" s="417"/>
      <c r="DK227" s="417"/>
    </row>
    <row r="228" spans="1:115" ht="16.149999999999999" hidden="1">
      <c r="A228" s="421"/>
      <c r="B228" s="421"/>
      <c r="C228" s="416"/>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c r="AA228" s="417"/>
      <c r="AB228" s="417"/>
      <c r="AC228" s="417"/>
      <c r="AD228" s="417"/>
      <c r="AE228" s="417"/>
      <c r="AF228" s="417"/>
      <c r="AG228" s="417"/>
      <c r="AH228" s="417"/>
      <c r="AI228" s="417"/>
      <c r="AJ228" s="417"/>
      <c r="AK228" s="417"/>
      <c r="AL228" s="417"/>
      <c r="AM228" s="417"/>
      <c r="AN228" s="417"/>
      <c r="AO228" s="417"/>
      <c r="AP228" s="417"/>
      <c r="AQ228" s="417"/>
      <c r="AR228" s="417"/>
      <c r="AS228" s="417"/>
      <c r="AT228" s="417"/>
      <c r="AU228" s="417"/>
      <c r="AV228" s="417"/>
      <c r="AW228" s="417"/>
      <c r="AX228" s="417"/>
      <c r="AY228" s="417"/>
      <c r="AZ228" s="417"/>
      <c r="BA228" s="417"/>
      <c r="BB228" s="417"/>
      <c r="BC228" s="417"/>
      <c r="BD228" s="417"/>
      <c r="BE228" s="417"/>
      <c r="BF228" s="417"/>
      <c r="BG228" s="417"/>
      <c r="BH228" s="417"/>
      <c r="BI228" s="417"/>
      <c r="BJ228" s="417"/>
      <c r="BK228" s="417"/>
      <c r="BL228" s="417"/>
      <c r="BM228" s="417"/>
      <c r="BN228" s="417"/>
      <c r="BO228" s="417"/>
      <c r="BP228" s="417"/>
      <c r="BQ228" s="417"/>
      <c r="BR228" s="417"/>
      <c r="BS228" s="417"/>
      <c r="BT228" s="417"/>
      <c r="BU228" s="417"/>
      <c r="BV228" s="417"/>
      <c r="BW228" s="417"/>
      <c r="BX228" s="417"/>
      <c r="BY228" s="417"/>
      <c r="BZ228" s="417"/>
      <c r="CA228" s="417"/>
      <c r="CB228" s="417"/>
      <c r="CC228" s="417"/>
      <c r="CD228" s="417"/>
      <c r="CE228" s="417"/>
      <c r="CF228" s="417"/>
      <c r="CG228" s="417"/>
      <c r="CH228" s="417"/>
      <c r="CI228" s="417"/>
      <c r="CJ228" s="417"/>
      <c r="CK228" s="417"/>
      <c r="CL228" s="417"/>
      <c r="CM228" s="417"/>
      <c r="CN228" s="417"/>
      <c r="CO228" s="417"/>
      <c r="CP228" s="417"/>
      <c r="CQ228" s="417"/>
      <c r="CR228" s="417"/>
      <c r="CS228" s="417"/>
      <c r="CT228" s="417"/>
      <c r="CU228" s="417"/>
      <c r="CV228" s="417"/>
      <c r="CW228" s="417"/>
      <c r="CX228" s="417"/>
      <c r="CY228" s="417"/>
      <c r="CZ228" s="417"/>
      <c r="DA228" s="417"/>
      <c r="DB228" s="417"/>
      <c r="DC228" s="417"/>
      <c r="DD228" s="417"/>
      <c r="DE228" s="417"/>
      <c r="DF228" s="417"/>
      <c r="DG228" s="417"/>
      <c r="DH228" s="417"/>
      <c r="DI228" s="417"/>
      <c r="DJ228" s="417"/>
      <c r="DK228" s="417"/>
    </row>
    <row r="229" spans="1:115" ht="16.149999999999999" hidden="1">
      <c r="A229" s="421"/>
      <c r="B229" s="421"/>
      <c r="C229" s="416"/>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c r="AA229" s="417"/>
      <c r="AB229" s="417"/>
      <c r="AC229" s="417"/>
      <c r="AD229" s="417"/>
      <c r="AE229" s="417"/>
      <c r="AF229" s="417"/>
      <c r="AG229" s="417"/>
      <c r="AH229" s="417"/>
      <c r="AI229" s="417"/>
      <c r="AJ229" s="417"/>
      <c r="AK229" s="417"/>
      <c r="AL229" s="417"/>
      <c r="AM229" s="417"/>
      <c r="AN229" s="417"/>
      <c r="AO229" s="417"/>
      <c r="AP229" s="417"/>
      <c r="AQ229" s="417"/>
      <c r="AR229" s="417"/>
      <c r="AS229" s="417"/>
      <c r="AT229" s="417"/>
      <c r="AU229" s="417"/>
      <c r="AV229" s="417"/>
      <c r="AW229" s="417"/>
      <c r="AX229" s="417"/>
      <c r="AY229" s="417"/>
      <c r="AZ229" s="417"/>
      <c r="BA229" s="417"/>
      <c r="BB229" s="417"/>
      <c r="BC229" s="417"/>
      <c r="BD229" s="417"/>
      <c r="BE229" s="417"/>
      <c r="BF229" s="417"/>
      <c r="BG229" s="417"/>
      <c r="BH229" s="417"/>
      <c r="BI229" s="417"/>
      <c r="BJ229" s="417"/>
      <c r="BK229" s="417"/>
      <c r="BL229" s="417"/>
      <c r="BM229" s="417"/>
      <c r="BN229" s="417"/>
      <c r="BO229" s="417"/>
      <c r="BP229" s="417"/>
      <c r="BQ229" s="417"/>
      <c r="BR229" s="417"/>
      <c r="BS229" s="417"/>
      <c r="BT229" s="417"/>
      <c r="BU229" s="417"/>
      <c r="BV229" s="417"/>
      <c r="BW229" s="417"/>
      <c r="BX229" s="417"/>
      <c r="BY229" s="417"/>
      <c r="BZ229" s="417"/>
      <c r="CA229" s="417"/>
      <c r="CB229" s="417"/>
      <c r="CC229" s="417"/>
      <c r="CD229" s="417"/>
      <c r="CE229" s="417"/>
      <c r="CF229" s="417"/>
      <c r="CG229" s="417"/>
      <c r="CH229" s="417"/>
      <c r="CI229" s="417"/>
      <c r="CJ229" s="417"/>
      <c r="CK229" s="417"/>
      <c r="CL229" s="417"/>
      <c r="CM229" s="417"/>
      <c r="CN229" s="417"/>
      <c r="CO229" s="417"/>
      <c r="CP229" s="417"/>
      <c r="CQ229" s="417"/>
      <c r="CR229" s="417"/>
      <c r="CS229" s="417"/>
      <c r="CT229" s="417"/>
      <c r="CU229" s="417"/>
      <c r="CV229" s="417"/>
      <c r="CW229" s="417"/>
      <c r="CX229" s="417"/>
      <c r="CY229" s="417"/>
      <c r="CZ229" s="417"/>
      <c r="DA229" s="417"/>
      <c r="DB229" s="417"/>
      <c r="DC229" s="417"/>
      <c r="DD229" s="417"/>
      <c r="DE229" s="417"/>
      <c r="DF229" s="417"/>
      <c r="DG229" s="417"/>
      <c r="DH229" s="417"/>
      <c r="DI229" s="417"/>
      <c r="DJ229" s="417"/>
      <c r="DK229" s="417"/>
    </row>
    <row r="230" spans="1:115" ht="16.149999999999999" hidden="1">
      <c r="A230" s="421"/>
      <c r="B230" s="421"/>
      <c r="C230" s="416"/>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c r="AA230" s="417"/>
      <c r="AB230" s="417"/>
      <c r="AC230" s="417"/>
      <c r="AD230" s="417"/>
      <c r="AE230" s="417"/>
      <c r="AF230" s="417"/>
      <c r="AG230" s="417"/>
      <c r="AH230" s="417"/>
      <c r="AI230" s="417"/>
      <c r="AJ230" s="417"/>
      <c r="AK230" s="417"/>
      <c r="AL230" s="417"/>
      <c r="AM230" s="417"/>
      <c r="AN230" s="417"/>
      <c r="AO230" s="417"/>
      <c r="AP230" s="417"/>
      <c r="AQ230" s="417"/>
      <c r="AR230" s="417"/>
      <c r="AS230" s="417"/>
      <c r="AT230" s="417"/>
      <c r="AU230" s="417"/>
      <c r="AV230" s="417"/>
      <c r="AW230" s="417"/>
      <c r="AX230" s="417"/>
      <c r="AY230" s="417"/>
      <c r="AZ230" s="417"/>
      <c r="BA230" s="417"/>
      <c r="BB230" s="417"/>
      <c r="BC230" s="417"/>
      <c r="BD230" s="417"/>
      <c r="BE230" s="417"/>
      <c r="BF230" s="417"/>
      <c r="BG230" s="417"/>
      <c r="BH230" s="417"/>
      <c r="BI230" s="417"/>
      <c r="BJ230" s="417"/>
      <c r="BK230" s="417"/>
      <c r="BL230" s="417"/>
      <c r="BM230" s="417"/>
      <c r="BN230" s="417"/>
      <c r="BO230" s="417"/>
      <c r="BP230" s="417"/>
      <c r="BQ230" s="417"/>
      <c r="BR230" s="417"/>
      <c r="BS230" s="417"/>
      <c r="BT230" s="417"/>
      <c r="BU230" s="417"/>
      <c r="BV230" s="417"/>
      <c r="BW230" s="417"/>
      <c r="BX230" s="417"/>
      <c r="BY230" s="417"/>
      <c r="BZ230" s="417"/>
      <c r="CA230" s="417"/>
      <c r="CB230" s="417"/>
      <c r="CC230" s="417"/>
      <c r="CD230" s="417"/>
      <c r="CE230" s="417"/>
      <c r="CF230" s="417"/>
      <c r="CG230" s="417"/>
      <c r="CH230" s="417"/>
      <c r="CI230" s="417"/>
      <c r="CJ230" s="417"/>
      <c r="CK230" s="417"/>
      <c r="CL230" s="417"/>
      <c r="CM230" s="417"/>
      <c r="CN230" s="417"/>
      <c r="CO230" s="417"/>
      <c r="CP230" s="417"/>
      <c r="CQ230" s="417"/>
      <c r="CR230" s="417"/>
      <c r="CS230" s="417"/>
      <c r="CT230" s="417"/>
      <c r="CU230" s="417"/>
      <c r="CV230" s="417"/>
      <c r="CW230" s="417"/>
      <c r="CX230" s="417"/>
      <c r="CY230" s="417"/>
      <c r="CZ230" s="417"/>
      <c r="DA230" s="417"/>
      <c r="DB230" s="417"/>
      <c r="DC230" s="417"/>
      <c r="DD230" s="417"/>
      <c r="DE230" s="417"/>
      <c r="DF230" s="417"/>
      <c r="DG230" s="417"/>
      <c r="DH230" s="417"/>
      <c r="DI230" s="417"/>
      <c r="DJ230" s="417"/>
      <c r="DK230" s="417"/>
    </row>
    <row r="231" spans="1:115" ht="16.149999999999999" hidden="1">
      <c r="A231" s="421"/>
      <c r="B231" s="421"/>
      <c r="C231" s="416"/>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c r="AA231" s="417"/>
      <c r="AB231" s="417"/>
      <c r="AC231" s="417"/>
      <c r="AD231" s="417"/>
      <c r="AE231" s="417"/>
      <c r="AF231" s="417"/>
      <c r="AG231" s="417"/>
      <c r="AH231" s="417"/>
      <c r="AI231" s="417"/>
      <c r="AJ231" s="417"/>
      <c r="AK231" s="417"/>
      <c r="AL231" s="417"/>
      <c r="AM231" s="417"/>
      <c r="AN231" s="417"/>
      <c r="AO231" s="417"/>
      <c r="AP231" s="417"/>
      <c r="AQ231" s="417"/>
      <c r="AR231" s="417"/>
      <c r="AS231" s="417"/>
      <c r="AT231" s="417"/>
      <c r="AU231" s="417"/>
      <c r="AV231" s="417"/>
      <c r="AW231" s="417"/>
      <c r="AX231" s="417"/>
      <c r="AY231" s="417"/>
      <c r="AZ231" s="417"/>
      <c r="BA231" s="417"/>
      <c r="BB231" s="417"/>
      <c r="BC231" s="417"/>
      <c r="BD231" s="417"/>
      <c r="BE231" s="417"/>
      <c r="BF231" s="417"/>
      <c r="BG231" s="417"/>
      <c r="BH231" s="417"/>
      <c r="BI231" s="417"/>
      <c r="BJ231" s="417"/>
      <c r="BK231" s="417"/>
      <c r="BL231" s="417"/>
      <c r="BM231" s="417"/>
      <c r="BN231" s="417"/>
      <c r="BO231" s="417"/>
      <c r="BP231" s="417"/>
      <c r="BQ231" s="417"/>
      <c r="BR231" s="417"/>
      <c r="BS231" s="417"/>
      <c r="BT231" s="417"/>
      <c r="BU231" s="417"/>
      <c r="BV231" s="417"/>
      <c r="BW231" s="417"/>
      <c r="BX231" s="417"/>
      <c r="BY231" s="417"/>
      <c r="BZ231" s="417"/>
      <c r="CA231" s="417"/>
      <c r="CB231" s="417"/>
      <c r="CC231" s="417"/>
      <c r="CD231" s="417"/>
      <c r="CE231" s="417"/>
      <c r="CF231" s="417"/>
      <c r="CG231" s="417"/>
      <c r="CH231" s="417"/>
      <c r="CI231" s="417"/>
      <c r="CJ231" s="417"/>
      <c r="CK231" s="417"/>
      <c r="CL231" s="417"/>
      <c r="CM231" s="417"/>
      <c r="CN231" s="417"/>
      <c r="CO231" s="417"/>
      <c r="CP231" s="417"/>
      <c r="CQ231" s="417"/>
      <c r="CR231" s="417"/>
      <c r="CS231" s="417"/>
      <c r="CT231" s="417"/>
      <c r="CU231" s="417"/>
      <c r="CV231" s="417"/>
      <c r="CW231" s="417"/>
      <c r="CX231" s="417"/>
      <c r="CY231" s="417"/>
      <c r="CZ231" s="417"/>
      <c r="DA231" s="417"/>
      <c r="DB231" s="417"/>
      <c r="DC231" s="417"/>
      <c r="DD231" s="417"/>
      <c r="DE231" s="417"/>
      <c r="DF231" s="417"/>
      <c r="DG231" s="417"/>
      <c r="DH231" s="417"/>
      <c r="DI231" s="417"/>
      <c r="DJ231" s="417"/>
      <c r="DK231" s="417"/>
    </row>
    <row r="232" spans="1:115" ht="16.149999999999999" hidden="1">
      <c r="A232" s="421"/>
      <c r="B232" s="421"/>
      <c r="C232" s="416"/>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c r="AA232" s="417"/>
      <c r="AB232" s="417"/>
      <c r="AC232" s="417"/>
      <c r="AD232" s="417"/>
      <c r="AE232" s="417"/>
      <c r="AF232" s="417"/>
      <c r="AG232" s="417"/>
      <c r="AH232" s="417"/>
      <c r="AI232" s="417"/>
      <c r="AJ232" s="417"/>
      <c r="AK232" s="417"/>
      <c r="AL232" s="417"/>
      <c r="AM232" s="417"/>
      <c r="AN232" s="417"/>
      <c r="AO232" s="417"/>
      <c r="AP232" s="417"/>
      <c r="AQ232" s="417"/>
      <c r="AR232" s="417"/>
      <c r="AS232" s="417"/>
      <c r="AT232" s="417"/>
      <c r="AU232" s="417"/>
      <c r="AV232" s="417"/>
      <c r="AW232" s="417"/>
      <c r="AX232" s="417"/>
      <c r="AY232" s="417"/>
      <c r="AZ232" s="417"/>
      <c r="BA232" s="417"/>
      <c r="BB232" s="417"/>
      <c r="BC232" s="417"/>
      <c r="BD232" s="417"/>
      <c r="BE232" s="417"/>
      <c r="BF232" s="417"/>
      <c r="BG232" s="417"/>
      <c r="BH232" s="417"/>
      <c r="BI232" s="417"/>
      <c r="BJ232" s="417"/>
      <c r="BK232" s="417"/>
      <c r="BL232" s="417"/>
      <c r="BM232" s="417"/>
      <c r="BN232" s="417"/>
      <c r="BO232" s="417"/>
      <c r="BP232" s="417"/>
      <c r="BQ232" s="417"/>
      <c r="BR232" s="417"/>
      <c r="BS232" s="417"/>
      <c r="BT232" s="417"/>
      <c r="BU232" s="417"/>
      <c r="BV232" s="417"/>
      <c r="BW232" s="417"/>
      <c r="BX232" s="417"/>
      <c r="BY232" s="417"/>
      <c r="BZ232" s="417"/>
      <c r="CA232" s="417"/>
      <c r="CB232" s="417"/>
      <c r="CC232" s="417"/>
      <c r="CD232" s="417"/>
      <c r="CE232" s="417"/>
      <c r="CF232" s="417"/>
      <c r="CG232" s="417"/>
      <c r="CH232" s="417"/>
      <c r="CI232" s="417"/>
      <c r="CJ232" s="417"/>
      <c r="CK232" s="417"/>
      <c r="CL232" s="417"/>
      <c r="CM232" s="417"/>
      <c r="CN232" s="417"/>
      <c r="CO232" s="417"/>
      <c r="CP232" s="417"/>
      <c r="CQ232" s="417"/>
      <c r="CR232" s="417"/>
      <c r="CS232" s="417"/>
      <c r="CT232" s="417"/>
      <c r="CU232" s="417"/>
      <c r="CV232" s="417"/>
      <c r="CW232" s="417"/>
      <c r="CX232" s="417"/>
      <c r="CY232" s="417"/>
      <c r="CZ232" s="417"/>
      <c r="DA232" s="417"/>
      <c r="DB232" s="417"/>
      <c r="DC232" s="417"/>
      <c r="DD232" s="417"/>
      <c r="DE232" s="417"/>
      <c r="DF232" s="417"/>
      <c r="DG232" s="417"/>
      <c r="DH232" s="417"/>
      <c r="DI232" s="417"/>
      <c r="DJ232" s="417"/>
      <c r="DK232" s="417"/>
    </row>
    <row r="233" spans="1:115" ht="16.149999999999999" hidden="1">
      <c r="A233" s="421"/>
      <c r="B233" s="421"/>
      <c r="C233" s="416"/>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c r="AA233" s="417"/>
      <c r="AB233" s="417"/>
      <c r="AC233" s="417"/>
      <c r="AD233" s="417"/>
      <c r="AE233" s="417"/>
      <c r="AF233" s="417"/>
      <c r="AG233" s="417"/>
      <c r="AH233" s="417"/>
      <c r="AI233" s="417"/>
      <c r="AJ233" s="417"/>
      <c r="AK233" s="417"/>
      <c r="AL233" s="417"/>
      <c r="AM233" s="417"/>
      <c r="AN233" s="417"/>
      <c r="AO233" s="417"/>
      <c r="AP233" s="417"/>
      <c r="AQ233" s="417"/>
      <c r="AR233" s="417"/>
      <c r="AS233" s="417"/>
      <c r="AT233" s="417"/>
      <c r="AU233" s="417"/>
      <c r="AV233" s="417"/>
      <c r="AW233" s="417"/>
      <c r="AX233" s="417"/>
      <c r="AY233" s="417"/>
      <c r="AZ233" s="417"/>
      <c r="BA233" s="417"/>
      <c r="BB233" s="417"/>
      <c r="BC233" s="417"/>
      <c r="BD233" s="417"/>
      <c r="BE233" s="417"/>
      <c r="BF233" s="417"/>
      <c r="BG233" s="417"/>
      <c r="BH233" s="417"/>
      <c r="BI233" s="417"/>
      <c r="BJ233" s="417"/>
      <c r="BK233" s="417"/>
      <c r="BL233" s="417"/>
      <c r="BM233" s="417"/>
      <c r="BN233" s="417"/>
      <c r="BO233" s="417"/>
      <c r="BP233" s="417"/>
      <c r="BQ233" s="417"/>
      <c r="BR233" s="417"/>
      <c r="BS233" s="417"/>
      <c r="BT233" s="417"/>
      <c r="BU233" s="417"/>
      <c r="BV233" s="417"/>
      <c r="BW233" s="417"/>
      <c r="BX233" s="417"/>
      <c r="BY233" s="417"/>
      <c r="BZ233" s="417"/>
      <c r="CA233" s="417"/>
      <c r="CB233" s="417"/>
      <c r="CC233" s="417"/>
      <c r="CD233" s="417"/>
      <c r="CE233" s="417"/>
      <c r="CF233" s="417"/>
      <c r="CG233" s="417"/>
      <c r="CH233" s="417"/>
      <c r="CI233" s="417"/>
      <c r="CJ233" s="417"/>
      <c r="CK233" s="417"/>
      <c r="CL233" s="417"/>
      <c r="CM233" s="417"/>
      <c r="CN233" s="417"/>
      <c r="CO233" s="417"/>
      <c r="CP233" s="417"/>
      <c r="CQ233" s="417"/>
      <c r="CR233" s="417"/>
      <c r="CS233" s="417"/>
      <c r="CT233" s="417"/>
      <c r="CU233" s="417"/>
      <c r="CV233" s="417"/>
      <c r="CW233" s="417"/>
      <c r="CX233" s="417"/>
      <c r="CY233" s="417"/>
      <c r="CZ233" s="417"/>
      <c r="DA233" s="417"/>
      <c r="DB233" s="417"/>
      <c r="DC233" s="417"/>
      <c r="DD233" s="417"/>
      <c r="DE233" s="417"/>
      <c r="DF233" s="417"/>
      <c r="DG233" s="417"/>
      <c r="DH233" s="417"/>
      <c r="DI233" s="417"/>
      <c r="DJ233" s="417"/>
      <c r="DK233" s="417"/>
    </row>
    <row r="234" spans="1:115" ht="16.149999999999999" hidden="1">
      <c r="A234" s="421"/>
      <c r="B234" s="421"/>
      <c r="C234" s="416"/>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c r="AA234" s="417"/>
      <c r="AB234" s="417"/>
      <c r="AC234" s="417"/>
      <c r="AD234" s="417"/>
      <c r="AE234" s="417"/>
      <c r="AF234" s="417"/>
      <c r="AG234" s="417"/>
      <c r="AH234" s="417"/>
      <c r="AI234" s="417"/>
      <c r="AJ234" s="417"/>
      <c r="AK234" s="417"/>
      <c r="AL234" s="417"/>
      <c r="AM234" s="417"/>
      <c r="AN234" s="417"/>
      <c r="AO234" s="417"/>
      <c r="AP234" s="417"/>
      <c r="AQ234" s="417"/>
      <c r="AR234" s="417"/>
      <c r="AS234" s="417"/>
      <c r="AT234" s="417"/>
      <c r="AU234" s="417"/>
      <c r="AV234" s="417"/>
      <c r="AW234" s="417"/>
      <c r="AX234" s="417"/>
      <c r="AY234" s="417"/>
      <c r="AZ234" s="417"/>
      <c r="BA234" s="417"/>
      <c r="BB234" s="417"/>
      <c r="BC234" s="417"/>
      <c r="BD234" s="417"/>
      <c r="BE234" s="417"/>
      <c r="BF234" s="417"/>
      <c r="BG234" s="417"/>
      <c r="BH234" s="417"/>
      <c r="BI234" s="417"/>
      <c r="BJ234" s="417"/>
      <c r="BK234" s="417"/>
      <c r="BL234" s="417"/>
      <c r="BM234" s="417"/>
      <c r="BN234" s="417"/>
      <c r="BO234" s="417"/>
      <c r="BP234" s="417"/>
      <c r="BQ234" s="417"/>
      <c r="BR234" s="417"/>
      <c r="BS234" s="417"/>
      <c r="BT234" s="417"/>
      <c r="BU234" s="417"/>
      <c r="BV234" s="417"/>
      <c r="BW234" s="417"/>
      <c r="BX234" s="417"/>
      <c r="BY234" s="417"/>
      <c r="BZ234" s="417"/>
      <c r="CA234" s="417"/>
      <c r="CB234" s="417"/>
      <c r="CC234" s="417"/>
      <c r="CD234" s="417"/>
      <c r="CE234" s="417"/>
      <c r="CF234" s="417"/>
      <c r="CG234" s="417"/>
      <c r="CH234" s="417"/>
      <c r="CI234" s="417"/>
      <c r="CJ234" s="417"/>
      <c r="CK234" s="417"/>
      <c r="CL234" s="417"/>
      <c r="CM234" s="417"/>
      <c r="CN234" s="417"/>
      <c r="CO234" s="417"/>
      <c r="CP234" s="417"/>
      <c r="CQ234" s="417"/>
      <c r="CR234" s="417"/>
      <c r="CS234" s="417"/>
      <c r="CT234" s="417"/>
      <c r="CU234" s="417"/>
      <c r="CV234" s="417"/>
      <c r="CW234" s="417"/>
      <c r="CX234" s="417"/>
      <c r="CY234" s="417"/>
      <c r="CZ234" s="417"/>
      <c r="DA234" s="417"/>
      <c r="DB234" s="417"/>
      <c r="DC234" s="417"/>
      <c r="DD234" s="417"/>
      <c r="DE234" s="417"/>
      <c r="DF234" s="417"/>
      <c r="DG234" s="417"/>
      <c r="DH234" s="417"/>
      <c r="DI234" s="417"/>
      <c r="DJ234" s="417"/>
      <c r="DK234" s="417"/>
    </row>
    <row r="235" spans="1:115" ht="16.149999999999999" hidden="1">
      <c r="A235" s="421"/>
      <c r="B235" s="421"/>
      <c r="C235" s="416"/>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c r="AA235" s="417"/>
      <c r="AB235" s="417"/>
      <c r="AC235" s="417"/>
      <c r="AD235" s="417"/>
      <c r="AE235" s="417"/>
      <c r="AF235" s="417"/>
      <c r="AG235" s="417"/>
      <c r="AH235" s="417"/>
      <c r="AI235" s="417"/>
      <c r="AJ235" s="417"/>
      <c r="AK235" s="417"/>
      <c r="AL235" s="417"/>
      <c r="AM235" s="417"/>
      <c r="AN235" s="417"/>
      <c r="AO235" s="417"/>
      <c r="AP235" s="417"/>
      <c r="AQ235" s="417"/>
      <c r="AR235" s="417"/>
      <c r="AS235" s="417"/>
      <c r="AT235" s="417"/>
      <c r="AU235" s="417"/>
      <c r="AV235" s="417"/>
      <c r="AW235" s="417"/>
      <c r="AX235" s="417"/>
      <c r="AY235" s="417"/>
      <c r="AZ235" s="417"/>
      <c r="BA235" s="417"/>
      <c r="BB235" s="417"/>
      <c r="BC235" s="417"/>
      <c r="BD235" s="417"/>
      <c r="BE235" s="417"/>
      <c r="BF235" s="417"/>
      <c r="BG235" s="417"/>
      <c r="BH235" s="417"/>
      <c r="BI235" s="417"/>
      <c r="BJ235" s="417"/>
      <c r="BK235" s="417"/>
      <c r="BL235" s="417"/>
      <c r="BM235" s="417"/>
      <c r="BN235" s="417"/>
      <c r="BO235" s="417"/>
      <c r="BP235" s="417"/>
      <c r="BQ235" s="417"/>
      <c r="BR235" s="417"/>
      <c r="BS235" s="417"/>
      <c r="BT235" s="417"/>
      <c r="BU235" s="417"/>
      <c r="BV235" s="417"/>
      <c r="BW235" s="417"/>
      <c r="BX235" s="417"/>
      <c r="BY235" s="417"/>
      <c r="BZ235" s="417"/>
      <c r="CA235" s="417"/>
      <c r="CB235" s="417"/>
      <c r="CC235" s="417"/>
      <c r="CD235" s="417"/>
      <c r="CE235" s="417"/>
      <c r="CF235" s="417"/>
      <c r="CG235" s="417"/>
      <c r="CH235" s="417"/>
      <c r="CI235" s="417"/>
      <c r="CJ235" s="417"/>
      <c r="CK235" s="417"/>
      <c r="CL235" s="417"/>
      <c r="CM235" s="417"/>
      <c r="CN235" s="417"/>
      <c r="CO235" s="417"/>
      <c r="CP235" s="417"/>
      <c r="CQ235" s="417"/>
      <c r="CR235" s="417"/>
      <c r="CS235" s="417"/>
      <c r="CT235" s="417"/>
      <c r="CU235" s="417"/>
      <c r="CV235" s="417"/>
      <c r="CW235" s="417"/>
      <c r="CX235" s="417"/>
      <c r="CY235" s="417"/>
      <c r="CZ235" s="417"/>
      <c r="DA235" s="417"/>
      <c r="DB235" s="417"/>
      <c r="DC235" s="417"/>
      <c r="DD235" s="417"/>
      <c r="DE235" s="417"/>
      <c r="DF235" s="417"/>
      <c r="DG235" s="417"/>
      <c r="DH235" s="417"/>
      <c r="DI235" s="417"/>
      <c r="DJ235" s="417"/>
      <c r="DK235" s="417"/>
    </row>
    <row r="236" spans="1:115" ht="16.149999999999999" hidden="1">
      <c r="A236" s="421"/>
      <c r="B236" s="421"/>
      <c r="C236" s="416"/>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c r="AA236" s="417"/>
      <c r="AB236" s="417"/>
      <c r="AC236" s="417"/>
      <c r="AD236" s="417"/>
      <c r="AE236" s="417"/>
      <c r="AF236" s="417"/>
      <c r="AG236" s="417"/>
      <c r="AH236" s="417"/>
      <c r="AI236" s="417"/>
      <c r="AJ236" s="417"/>
      <c r="AK236" s="417"/>
      <c r="AL236" s="417"/>
      <c r="AM236" s="417"/>
      <c r="AN236" s="417"/>
      <c r="AO236" s="417"/>
      <c r="AP236" s="417"/>
      <c r="AQ236" s="417"/>
      <c r="AR236" s="417"/>
      <c r="AS236" s="417"/>
      <c r="AT236" s="417"/>
      <c r="AU236" s="417"/>
      <c r="AV236" s="417"/>
      <c r="AW236" s="417"/>
      <c r="AX236" s="417"/>
      <c r="AY236" s="417"/>
      <c r="AZ236" s="417"/>
      <c r="BA236" s="417"/>
      <c r="BB236" s="417"/>
      <c r="BC236" s="417"/>
      <c r="BD236" s="417"/>
      <c r="BE236" s="417"/>
      <c r="BF236" s="417"/>
      <c r="BG236" s="417"/>
      <c r="BH236" s="417"/>
      <c r="BI236" s="417"/>
      <c r="BJ236" s="417"/>
      <c r="BK236" s="417"/>
      <c r="BL236" s="417"/>
      <c r="BM236" s="417"/>
      <c r="BN236" s="417"/>
      <c r="BO236" s="417"/>
      <c r="BP236" s="417"/>
      <c r="BQ236" s="417"/>
      <c r="BR236" s="417"/>
      <c r="BS236" s="417"/>
      <c r="BT236" s="417"/>
      <c r="BU236" s="417"/>
      <c r="BV236" s="417"/>
      <c r="BW236" s="417"/>
      <c r="BX236" s="417"/>
      <c r="BY236" s="417"/>
      <c r="BZ236" s="417"/>
      <c r="CA236" s="417"/>
      <c r="CB236" s="417"/>
      <c r="CC236" s="417"/>
      <c r="CD236" s="417"/>
      <c r="CE236" s="417"/>
      <c r="CF236" s="417"/>
      <c r="CG236" s="417"/>
      <c r="CH236" s="417"/>
      <c r="CI236" s="417"/>
      <c r="CJ236" s="417"/>
      <c r="CK236" s="417"/>
      <c r="CL236" s="417"/>
      <c r="CM236" s="417"/>
      <c r="CN236" s="417"/>
      <c r="CO236" s="417"/>
      <c r="CP236" s="417"/>
      <c r="CQ236" s="417"/>
      <c r="CR236" s="417"/>
      <c r="CS236" s="417"/>
      <c r="CT236" s="417"/>
      <c r="CU236" s="417"/>
      <c r="CV236" s="417"/>
      <c r="CW236" s="417"/>
      <c r="CX236" s="417"/>
      <c r="CY236" s="417"/>
      <c r="CZ236" s="417"/>
      <c r="DA236" s="417"/>
      <c r="DB236" s="417"/>
      <c r="DC236" s="417"/>
      <c r="DD236" s="417"/>
      <c r="DE236" s="417"/>
      <c r="DF236" s="417"/>
      <c r="DG236" s="417"/>
      <c r="DH236" s="417"/>
      <c r="DI236" s="417"/>
      <c r="DJ236" s="417"/>
      <c r="DK236" s="417"/>
    </row>
    <row r="237" spans="1:115" ht="16.149999999999999" hidden="1">
      <c r="A237" s="421"/>
      <c r="B237" s="421"/>
      <c r="C237" s="416"/>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c r="AA237" s="417"/>
      <c r="AB237" s="417"/>
      <c r="AC237" s="417"/>
      <c r="AD237" s="417"/>
      <c r="AE237" s="417"/>
      <c r="AF237" s="417"/>
      <c r="AG237" s="417"/>
      <c r="AH237" s="417"/>
      <c r="AI237" s="417"/>
      <c r="AJ237" s="417"/>
      <c r="AK237" s="417"/>
      <c r="AL237" s="417"/>
      <c r="AM237" s="417"/>
      <c r="AN237" s="417"/>
      <c r="AO237" s="417"/>
      <c r="AP237" s="417"/>
      <c r="AQ237" s="417"/>
      <c r="AR237" s="417"/>
      <c r="AS237" s="417"/>
      <c r="AT237" s="417"/>
      <c r="AU237" s="417"/>
      <c r="AV237" s="417"/>
      <c r="AW237" s="417"/>
      <c r="AX237" s="417"/>
      <c r="AY237" s="417"/>
      <c r="AZ237" s="417"/>
      <c r="BA237" s="417"/>
      <c r="BB237" s="417"/>
      <c r="BC237" s="417"/>
      <c r="BD237" s="417"/>
      <c r="BE237" s="417"/>
      <c r="BF237" s="417"/>
      <c r="BG237" s="417"/>
      <c r="BH237" s="417"/>
      <c r="BI237" s="417"/>
      <c r="BJ237" s="417"/>
      <c r="BK237" s="417"/>
      <c r="BL237" s="417"/>
      <c r="BM237" s="417"/>
      <c r="BN237" s="417"/>
      <c r="BO237" s="417"/>
      <c r="BP237" s="417"/>
      <c r="BQ237" s="417"/>
      <c r="BR237" s="417"/>
      <c r="BS237" s="417"/>
      <c r="BT237" s="417"/>
      <c r="BU237" s="417"/>
      <c r="BV237" s="417"/>
      <c r="BW237" s="417"/>
      <c r="BX237" s="417"/>
      <c r="BY237" s="417"/>
      <c r="BZ237" s="417"/>
      <c r="CA237" s="417"/>
      <c r="CB237" s="417"/>
      <c r="CC237" s="417"/>
      <c r="CD237" s="417"/>
      <c r="CE237" s="417"/>
      <c r="CF237" s="417"/>
      <c r="CG237" s="417"/>
      <c r="CH237" s="417"/>
      <c r="CI237" s="417"/>
      <c r="CJ237" s="417"/>
      <c r="CK237" s="417"/>
      <c r="CL237" s="417"/>
      <c r="CM237" s="417"/>
      <c r="CN237" s="417"/>
      <c r="CO237" s="417"/>
      <c r="CP237" s="417"/>
      <c r="CQ237" s="417"/>
      <c r="CR237" s="417"/>
      <c r="CS237" s="417"/>
      <c r="CT237" s="417"/>
      <c r="CU237" s="417"/>
      <c r="CV237" s="417"/>
      <c r="CW237" s="417"/>
      <c r="CX237" s="417"/>
      <c r="CY237" s="417"/>
      <c r="CZ237" s="417"/>
      <c r="DA237" s="417"/>
      <c r="DB237" s="417"/>
      <c r="DC237" s="417"/>
      <c r="DD237" s="417"/>
      <c r="DE237" s="417"/>
      <c r="DF237" s="417"/>
      <c r="DG237" s="417"/>
      <c r="DH237" s="417"/>
      <c r="DI237" s="417"/>
      <c r="DJ237" s="417"/>
      <c r="DK237" s="417"/>
    </row>
    <row r="238" spans="1:115" ht="16.149999999999999" hidden="1">
      <c r="A238" s="421"/>
      <c r="B238" s="421"/>
      <c r="C238" s="416"/>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c r="AA238" s="417"/>
      <c r="AB238" s="417"/>
      <c r="AC238" s="417"/>
      <c r="AD238" s="417"/>
      <c r="AE238" s="417"/>
      <c r="AF238" s="417"/>
      <c r="AG238" s="417"/>
      <c r="AH238" s="417"/>
      <c r="AI238" s="417"/>
      <c r="AJ238" s="417"/>
      <c r="AK238" s="417"/>
      <c r="AL238" s="417"/>
      <c r="AM238" s="417"/>
      <c r="AN238" s="417"/>
      <c r="AO238" s="417"/>
      <c r="AP238" s="417"/>
      <c r="AQ238" s="417"/>
      <c r="AR238" s="417"/>
      <c r="AS238" s="417"/>
      <c r="AT238" s="417"/>
      <c r="AU238" s="417"/>
      <c r="AV238" s="417"/>
      <c r="AW238" s="417"/>
      <c r="AX238" s="417"/>
      <c r="AY238" s="417"/>
      <c r="AZ238" s="417"/>
      <c r="BA238" s="417"/>
      <c r="BB238" s="417"/>
      <c r="BC238" s="417"/>
      <c r="BD238" s="417"/>
      <c r="BE238" s="417"/>
      <c r="BF238" s="417"/>
      <c r="BG238" s="417"/>
      <c r="BH238" s="417"/>
      <c r="BI238" s="417"/>
      <c r="BJ238" s="417"/>
      <c r="BK238" s="417"/>
      <c r="BL238" s="417"/>
      <c r="BM238" s="417"/>
      <c r="BN238" s="417"/>
      <c r="BO238" s="417"/>
      <c r="BP238" s="417"/>
      <c r="BQ238" s="417"/>
      <c r="BR238" s="417"/>
      <c r="BS238" s="417"/>
      <c r="BT238" s="417"/>
      <c r="BU238" s="417"/>
      <c r="BV238" s="417"/>
      <c r="BW238" s="417"/>
      <c r="BX238" s="417"/>
      <c r="BY238" s="417"/>
      <c r="BZ238" s="417"/>
      <c r="CA238" s="417"/>
      <c r="CB238" s="417"/>
      <c r="CC238" s="417"/>
      <c r="CD238" s="417"/>
      <c r="CE238" s="417"/>
      <c r="CF238" s="417"/>
      <c r="CG238" s="417"/>
      <c r="CH238" s="417"/>
      <c r="CI238" s="417"/>
      <c r="CJ238" s="417"/>
      <c r="CK238" s="417"/>
      <c r="CL238" s="417"/>
      <c r="CM238" s="417"/>
      <c r="CN238" s="417"/>
      <c r="CO238" s="417"/>
      <c r="CP238" s="417"/>
      <c r="CQ238" s="417"/>
      <c r="CR238" s="417"/>
      <c r="CS238" s="417"/>
      <c r="CT238" s="417"/>
      <c r="CU238" s="417"/>
      <c r="CV238" s="417"/>
      <c r="CW238" s="417"/>
      <c r="CX238" s="417"/>
      <c r="CY238" s="417"/>
      <c r="CZ238" s="417"/>
      <c r="DA238" s="417"/>
      <c r="DB238" s="417"/>
      <c r="DC238" s="417"/>
      <c r="DD238" s="417"/>
      <c r="DE238" s="417"/>
      <c r="DF238" s="417"/>
      <c r="DG238" s="417"/>
      <c r="DH238" s="417"/>
      <c r="DI238" s="417"/>
      <c r="DJ238" s="417"/>
      <c r="DK238" s="417"/>
    </row>
    <row r="239" spans="1:115" ht="16.149999999999999" hidden="1">
      <c r="A239" s="421"/>
      <c r="B239" s="421"/>
      <c r="C239" s="416"/>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c r="AA239" s="417"/>
      <c r="AB239" s="417"/>
      <c r="AC239" s="417"/>
      <c r="AD239" s="417"/>
      <c r="AE239" s="417"/>
      <c r="AF239" s="417"/>
      <c r="AG239" s="417"/>
      <c r="AH239" s="417"/>
      <c r="AI239" s="417"/>
      <c r="AJ239" s="417"/>
      <c r="AK239" s="417"/>
      <c r="AL239" s="417"/>
      <c r="AM239" s="417"/>
      <c r="AN239" s="417"/>
      <c r="AO239" s="417"/>
      <c r="AP239" s="417"/>
      <c r="AQ239" s="417"/>
      <c r="AR239" s="417"/>
      <c r="AS239" s="417"/>
      <c r="AT239" s="417"/>
      <c r="AU239" s="417"/>
      <c r="AV239" s="417"/>
      <c r="AW239" s="417"/>
      <c r="AX239" s="417"/>
      <c r="AY239" s="417"/>
      <c r="AZ239" s="417"/>
      <c r="BA239" s="417"/>
      <c r="BB239" s="417"/>
      <c r="BC239" s="417"/>
      <c r="BD239" s="417"/>
      <c r="BE239" s="417"/>
      <c r="BF239" s="417"/>
      <c r="BG239" s="417"/>
      <c r="BH239" s="417"/>
      <c r="BI239" s="417"/>
      <c r="BJ239" s="417"/>
      <c r="BK239" s="417"/>
      <c r="BL239" s="417"/>
      <c r="BM239" s="417"/>
      <c r="BN239" s="417"/>
      <c r="BO239" s="417"/>
      <c r="BP239" s="417"/>
      <c r="BQ239" s="417"/>
      <c r="BR239" s="417"/>
      <c r="BS239" s="417"/>
      <c r="BT239" s="417"/>
      <c r="BU239" s="417"/>
      <c r="BV239" s="417"/>
      <c r="BW239" s="417"/>
      <c r="BX239" s="417"/>
      <c r="BY239" s="417"/>
      <c r="BZ239" s="417"/>
      <c r="CA239" s="417"/>
      <c r="CB239" s="417"/>
      <c r="CC239" s="417"/>
      <c r="CD239" s="417"/>
      <c r="CE239" s="417"/>
      <c r="CF239" s="417"/>
      <c r="CG239" s="417"/>
      <c r="CH239" s="417"/>
      <c r="CI239" s="417"/>
      <c r="CJ239" s="417"/>
      <c r="CK239" s="417"/>
      <c r="CL239" s="417"/>
      <c r="CM239" s="417"/>
      <c r="CN239" s="417"/>
      <c r="CO239" s="417"/>
      <c r="CP239" s="417"/>
      <c r="CQ239" s="417"/>
      <c r="CR239" s="417"/>
      <c r="CS239" s="417"/>
      <c r="CT239" s="417"/>
      <c r="CU239" s="417"/>
      <c r="CV239" s="417"/>
      <c r="CW239" s="417"/>
      <c r="CX239" s="417"/>
      <c r="CY239" s="417"/>
      <c r="CZ239" s="417"/>
      <c r="DA239" s="417"/>
      <c r="DB239" s="417"/>
      <c r="DC239" s="417"/>
      <c r="DD239" s="417"/>
      <c r="DE239" s="417"/>
      <c r="DF239" s="417"/>
      <c r="DG239" s="417"/>
      <c r="DH239" s="417"/>
      <c r="DI239" s="417"/>
      <c r="DJ239" s="417"/>
      <c r="DK239" s="417"/>
    </row>
    <row r="240" spans="1:115" ht="16.149999999999999" hidden="1">
      <c r="A240" s="421"/>
      <c r="B240" s="421"/>
      <c r="C240" s="416"/>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c r="AA240" s="417"/>
      <c r="AB240" s="417"/>
      <c r="AC240" s="417"/>
      <c r="AD240" s="417"/>
      <c r="AE240" s="417"/>
      <c r="AF240" s="417"/>
      <c r="AG240" s="417"/>
      <c r="AH240" s="417"/>
      <c r="AI240" s="417"/>
      <c r="AJ240" s="417"/>
      <c r="AK240" s="417"/>
      <c r="AL240" s="417"/>
      <c r="AM240" s="417"/>
      <c r="AN240" s="417"/>
      <c r="AO240" s="417"/>
      <c r="AP240" s="417"/>
      <c r="AQ240" s="417"/>
      <c r="AR240" s="417"/>
      <c r="AS240" s="417"/>
      <c r="AT240" s="417"/>
      <c r="AU240" s="417"/>
      <c r="AV240" s="417"/>
      <c r="AW240" s="417"/>
      <c r="AX240" s="417"/>
      <c r="AY240" s="417"/>
      <c r="AZ240" s="417"/>
      <c r="BA240" s="417"/>
      <c r="BB240" s="417"/>
      <c r="BC240" s="417"/>
      <c r="BD240" s="417"/>
      <c r="BE240" s="417"/>
      <c r="BF240" s="417"/>
      <c r="BG240" s="417"/>
      <c r="BH240" s="417"/>
      <c r="BI240" s="417"/>
      <c r="BJ240" s="417"/>
      <c r="BK240" s="417"/>
      <c r="BL240" s="417"/>
      <c r="BM240" s="417"/>
      <c r="BN240" s="417"/>
      <c r="BO240" s="417"/>
      <c r="BP240" s="417"/>
      <c r="BQ240" s="417"/>
      <c r="BR240" s="417"/>
      <c r="BS240" s="417"/>
      <c r="BT240" s="417"/>
      <c r="BU240" s="417"/>
      <c r="BV240" s="417"/>
      <c r="BW240" s="417"/>
      <c r="BX240" s="417"/>
      <c r="BY240" s="417"/>
      <c r="BZ240" s="417"/>
      <c r="CA240" s="417"/>
      <c r="CB240" s="417"/>
      <c r="CC240" s="417"/>
      <c r="CD240" s="417"/>
      <c r="CE240" s="417"/>
      <c r="CF240" s="417"/>
      <c r="CG240" s="417"/>
      <c r="CH240" s="417"/>
      <c r="CI240" s="417"/>
      <c r="CJ240" s="417"/>
      <c r="CK240" s="417"/>
      <c r="CL240" s="417"/>
      <c r="CM240" s="417"/>
      <c r="CN240" s="417"/>
      <c r="CO240" s="417"/>
      <c r="CP240" s="417"/>
      <c r="CQ240" s="417"/>
      <c r="CR240" s="417"/>
      <c r="CS240" s="417"/>
      <c r="CT240" s="417"/>
      <c r="CU240" s="417"/>
      <c r="CV240" s="417"/>
      <c r="CW240" s="417"/>
      <c r="CX240" s="417"/>
      <c r="CY240" s="417"/>
      <c r="CZ240" s="417"/>
      <c r="DA240" s="417"/>
      <c r="DB240" s="417"/>
      <c r="DC240" s="417"/>
      <c r="DD240" s="417"/>
      <c r="DE240" s="417"/>
      <c r="DF240" s="417"/>
      <c r="DG240" s="417"/>
      <c r="DH240" s="417"/>
      <c r="DI240" s="417"/>
      <c r="DJ240" s="417"/>
      <c r="DK240" s="417"/>
    </row>
    <row r="241" spans="1:115" ht="16.149999999999999" hidden="1">
      <c r="A241" s="421"/>
      <c r="B241" s="421"/>
      <c r="C241" s="416"/>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c r="AA241" s="417"/>
      <c r="AB241" s="417"/>
      <c r="AC241" s="417"/>
      <c r="AD241" s="417"/>
      <c r="AE241" s="417"/>
      <c r="AF241" s="417"/>
      <c r="AG241" s="417"/>
      <c r="AH241" s="417"/>
      <c r="AI241" s="417"/>
      <c r="AJ241" s="417"/>
      <c r="AK241" s="417"/>
      <c r="AL241" s="417"/>
      <c r="AM241" s="417"/>
      <c r="AN241" s="417"/>
      <c r="AO241" s="417"/>
      <c r="AP241" s="417"/>
      <c r="AQ241" s="417"/>
      <c r="AR241" s="417"/>
      <c r="AS241" s="417"/>
      <c r="AT241" s="417"/>
      <c r="AU241" s="417"/>
      <c r="AV241" s="417"/>
      <c r="AW241" s="417"/>
      <c r="AX241" s="417"/>
      <c r="AY241" s="417"/>
      <c r="AZ241" s="417"/>
      <c r="BA241" s="417"/>
      <c r="BB241" s="417"/>
      <c r="BC241" s="417"/>
      <c r="BD241" s="417"/>
      <c r="BE241" s="417"/>
      <c r="BF241" s="417"/>
      <c r="BG241" s="417"/>
      <c r="BH241" s="417"/>
      <c r="BI241" s="417"/>
      <c r="BJ241" s="417"/>
      <c r="BK241" s="417"/>
      <c r="BL241" s="417"/>
      <c r="BM241" s="417"/>
      <c r="BN241" s="417"/>
      <c r="BO241" s="417"/>
      <c r="BP241" s="417"/>
      <c r="BQ241" s="417"/>
      <c r="BR241" s="417"/>
      <c r="BS241" s="417"/>
      <c r="BT241" s="417"/>
      <c r="BU241" s="417"/>
      <c r="BV241" s="417"/>
      <c r="BW241" s="417"/>
      <c r="BX241" s="417"/>
      <c r="BY241" s="417"/>
      <c r="BZ241" s="417"/>
      <c r="CA241" s="417"/>
      <c r="CB241" s="417"/>
      <c r="CC241" s="417"/>
      <c r="CD241" s="417"/>
      <c r="CE241" s="417"/>
      <c r="CF241" s="417"/>
      <c r="CG241" s="417"/>
      <c r="CH241" s="417"/>
      <c r="CI241" s="417"/>
      <c r="CJ241" s="417"/>
      <c r="CK241" s="417"/>
      <c r="CL241" s="417"/>
      <c r="CM241" s="417"/>
      <c r="CN241" s="417"/>
      <c r="CO241" s="417"/>
      <c r="CP241" s="417"/>
      <c r="CQ241" s="417"/>
      <c r="CR241" s="417"/>
      <c r="CS241" s="417"/>
      <c r="CT241" s="417"/>
      <c r="CU241" s="417"/>
      <c r="CV241" s="417"/>
      <c r="CW241" s="417"/>
      <c r="CX241" s="417"/>
      <c r="CY241" s="417"/>
      <c r="CZ241" s="417"/>
      <c r="DA241" s="417"/>
      <c r="DB241" s="417"/>
      <c r="DC241" s="417"/>
      <c r="DD241" s="417"/>
      <c r="DE241" s="417"/>
      <c r="DF241" s="417"/>
      <c r="DG241" s="417"/>
      <c r="DH241" s="417"/>
      <c r="DI241" s="417"/>
      <c r="DJ241" s="417"/>
      <c r="DK241" s="417"/>
    </row>
    <row r="242" spans="1:115" ht="16.149999999999999" hidden="1">
      <c r="A242" s="421"/>
      <c r="B242" s="421"/>
      <c r="C242" s="416"/>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17"/>
      <c r="AY242" s="417"/>
      <c r="AZ242" s="417"/>
      <c r="BA242" s="417"/>
      <c r="BB242" s="417"/>
      <c r="BC242" s="417"/>
      <c r="BD242" s="417"/>
      <c r="BE242" s="417"/>
      <c r="BF242" s="417"/>
      <c r="BG242" s="417"/>
      <c r="BH242" s="417"/>
      <c r="BI242" s="417"/>
      <c r="BJ242" s="417"/>
      <c r="BK242" s="417"/>
      <c r="BL242" s="417"/>
      <c r="BM242" s="417"/>
      <c r="BN242" s="417"/>
      <c r="BO242" s="417"/>
      <c r="BP242" s="417"/>
      <c r="BQ242" s="417"/>
      <c r="BR242" s="417"/>
      <c r="BS242" s="417"/>
      <c r="BT242" s="417"/>
      <c r="BU242" s="417"/>
      <c r="BV242" s="417"/>
      <c r="BW242" s="417"/>
      <c r="BX242" s="417"/>
      <c r="BY242" s="417"/>
      <c r="BZ242" s="417"/>
      <c r="CA242" s="417"/>
      <c r="CB242" s="417"/>
      <c r="CC242" s="417"/>
      <c r="CD242" s="417"/>
      <c r="CE242" s="417"/>
      <c r="CF242" s="417"/>
      <c r="CG242" s="417"/>
      <c r="CH242" s="417"/>
      <c r="CI242" s="417"/>
      <c r="CJ242" s="417"/>
      <c r="CK242" s="417"/>
      <c r="CL242" s="417"/>
      <c r="CM242" s="417"/>
      <c r="CN242" s="417"/>
      <c r="CO242" s="417"/>
      <c r="CP242" s="417"/>
      <c r="CQ242" s="417"/>
      <c r="CR242" s="417"/>
      <c r="CS242" s="417"/>
      <c r="CT242" s="417"/>
      <c r="CU242" s="417"/>
      <c r="CV242" s="417"/>
      <c r="CW242" s="417"/>
      <c r="CX242" s="417"/>
      <c r="CY242" s="417"/>
      <c r="CZ242" s="417"/>
      <c r="DA242" s="417"/>
      <c r="DB242" s="417"/>
      <c r="DC242" s="417"/>
      <c r="DD242" s="417"/>
      <c r="DE242" s="417"/>
      <c r="DF242" s="417"/>
      <c r="DG242" s="417"/>
      <c r="DH242" s="417"/>
      <c r="DI242" s="417"/>
      <c r="DJ242" s="417"/>
      <c r="DK242" s="417"/>
    </row>
    <row r="243" spans="1:115" ht="16.149999999999999" hidden="1">
      <c r="A243" s="421"/>
      <c r="B243" s="421"/>
      <c r="C243" s="416"/>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c r="AA243" s="417"/>
      <c r="AB243" s="417"/>
      <c r="AC243" s="417"/>
      <c r="AD243" s="417"/>
      <c r="AE243" s="417"/>
      <c r="AF243" s="417"/>
      <c r="AG243" s="417"/>
      <c r="AH243" s="417"/>
      <c r="AI243" s="417"/>
      <c r="AJ243" s="417"/>
      <c r="AK243" s="417"/>
      <c r="AL243" s="417"/>
      <c r="AM243" s="417"/>
      <c r="AN243" s="417"/>
      <c r="AO243" s="417"/>
      <c r="AP243" s="417"/>
      <c r="AQ243" s="417"/>
      <c r="AR243" s="417"/>
      <c r="AS243" s="417"/>
      <c r="AT243" s="417"/>
      <c r="AU243" s="417"/>
      <c r="AV243" s="417"/>
      <c r="AW243" s="417"/>
      <c r="AX243" s="417"/>
      <c r="AY243" s="417"/>
      <c r="AZ243" s="417"/>
      <c r="BA243" s="417"/>
      <c r="BB243" s="417"/>
      <c r="BC243" s="417"/>
      <c r="BD243" s="417"/>
      <c r="BE243" s="417"/>
      <c r="BF243" s="417"/>
      <c r="BG243" s="417"/>
      <c r="BH243" s="417"/>
      <c r="BI243" s="417"/>
      <c r="BJ243" s="417"/>
      <c r="BK243" s="417"/>
      <c r="BL243" s="417"/>
      <c r="BM243" s="417"/>
      <c r="BN243" s="417"/>
      <c r="BO243" s="417"/>
      <c r="BP243" s="417"/>
      <c r="BQ243" s="417"/>
      <c r="BR243" s="417"/>
      <c r="BS243" s="417"/>
      <c r="BT243" s="417"/>
      <c r="BU243" s="417"/>
      <c r="BV243" s="417"/>
      <c r="BW243" s="417"/>
      <c r="BX243" s="417"/>
      <c r="BY243" s="417"/>
      <c r="BZ243" s="417"/>
      <c r="CA243" s="417"/>
      <c r="CB243" s="417"/>
      <c r="CC243" s="417"/>
      <c r="CD243" s="417"/>
      <c r="CE243" s="417"/>
      <c r="CF243" s="417"/>
      <c r="CG243" s="417"/>
      <c r="CH243" s="417"/>
      <c r="CI243" s="417"/>
      <c r="CJ243" s="417"/>
      <c r="CK243" s="417"/>
      <c r="CL243" s="417"/>
      <c r="CM243" s="417"/>
      <c r="CN243" s="417"/>
      <c r="CO243" s="417"/>
      <c r="CP243" s="417"/>
      <c r="CQ243" s="417"/>
      <c r="CR243" s="417"/>
      <c r="CS243" s="417"/>
      <c r="CT243" s="417"/>
      <c r="CU243" s="417"/>
      <c r="CV243" s="417"/>
      <c r="CW243" s="417"/>
      <c r="CX243" s="417"/>
      <c r="CY243" s="417"/>
      <c r="CZ243" s="417"/>
      <c r="DA243" s="417"/>
      <c r="DB243" s="417"/>
      <c r="DC243" s="417"/>
      <c r="DD243" s="417"/>
      <c r="DE243" s="417"/>
      <c r="DF243" s="417"/>
      <c r="DG243" s="417"/>
      <c r="DH243" s="417"/>
      <c r="DI243" s="417"/>
      <c r="DJ243" s="417"/>
      <c r="DK243" s="417"/>
    </row>
    <row r="244" spans="1:115" ht="16.149999999999999" hidden="1">
      <c r="A244" s="421"/>
      <c r="B244" s="421"/>
      <c r="C244" s="416"/>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c r="AA244" s="417"/>
      <c r="AB244" s="417"/>
      <c r="AC244" s="417"/>
      <c r="AD244" s="417"/>
      <c r="AE244" s="417"/>
      <c r="AF244" s="417"/>
      <c r="AG244" s="417"/>
      <c r="AH244" s="417"/>
      <c r="AI244" s="417"/>
      <c r="AJ244" s="417"/>
      <c r="AK244" s="417"/>
      <c r="AL244" s="417"/>
      <c r="AM244" s="417"/>
      <c r="AN244" s="417"/>
      <c r="AO244" s="417"/>
      <c r="AP244" s="417"/>
      <c r="AQ244" s="417"/>
      <c r="AR244" s="417"/>
      <c r="AS244" s="417"/>
      <c r="AT244" s="417"/>
      <c r="AU244" s="417"/>
      <c r="AV244" s="417"/>
      <c r="AW244" s="417"/>
      <c r="AX244" s="417"/>
      <c r="AY244" s="417"/>
      <c r="AZ244" s="417"/>
      <c r="BA244" s="417"/>
      <c r="BB244" s="417"/>
      <c r="BC244" s="417"/>
      <c r="BD244" s="417"/>
      <c r="BE244" s="417"/>
      <c r="BF244" s="417"/>
      <c r="BG244" s="417"/>
      <c r="BH244" s="417"/>
      <c r="BI244" s="417"/>
      <c r="BJ244" s="417"/>
      <c r="BK244" s="417"/>
      <c r="BL244" s="417"/>
      <c r="BM244" s="417"/>
      <c r="BN244" s="417"/>
      <c r="BO244" s="417"/>
      <c r="BP244" s="417"/>
      <c r="BQ244" s="417"/>
      <c r="BR244" s="417"/>
      <c r="BS244" s="417"/>
      <c r="BT244" s="417"/>
      <c r="BU244" s="417"/>
      <c r="BV244" s="417"/>
      <c r="BW244" s="417"/>
      <c r="BX244" s="417"/>
      <c r="BY244" s="417"/>
      <c r="BZ244" s="417"/>
      <c r="CA244" s="417"/>
      <c r="CB244" s="417"/>
      <c r="CC244" s="417"/>
      <c r="CD244" s="417"/>
      <c r="CE244" s="417"/>
      <c r="CF244" s="417"/>
      <c r="CG244" s="417"/>
      <c r="CH244" s="417"/>
      <c r="CI244" s="417"/>
      <c r="CJ244" s="417"/>
      <c r="CK244" s="417"/>
      <c r="CL244" s="417"/>
      <c r="CM244" s="417"/>
      <c r="CN244" s="417"/>
      <c r="CO244" s="417"/>
      <c r="CP244" s="417"/>
      <c r="CQ244" s="417"/>
      <c r="CR244" s="417"/>
      <c r="CS244" s="417"/>
      <c r="CT244" s="417"/>
      <c r="CU244" s="417"/>
      <c r="CV244" s="417"/>
      <c r="CW244" s="417"/>
      <c r="CX244" s="417"/>
      <c r="CY244" s="417"/>
      <c r="CZ244" s="417"/>
      <c r="DA244" s="417"/>
      <c r="DB244" s="417"/>
      <c r="DC244" s="417"/>
      <c r="DD244" s="417"/>
      <c r="DE244" s="417"/>
      <c r="DF244" s="417"/>
      <c r="DG244" s="417"/>
      <c r="DH244" s="417"/>
      <c r="DI244" s="417"/>
      <c r="DJ244" s="417"/>
      <c r="DK244" s="417"/>
    </row>
    <row r="245" spans="1:115" ht="16.149999999999999" hidden="1">
      <c r="A245" s="421"/>
      <c r="B245" s="421"/>
      <c r="C245" s="416"/>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c r="AA245" s="417"/>
      <c r="AB245" s="417"/>
      <c r="AC245" s="417"/>
      <c r="AD245" s="417"/>
      <c r="AE245" s="417"/>
      <c r="AF245" s="417"/>
      <c r="AG245" s="417"/>
      <c r="AH245" s="417"/>
      <c r="AI245" s="417"/>
      <c r="AJ245" s="417"/>
      <c r="AK245" s="417"/>
      <c r="AL245" s="417"/>
      <c r="AM245" s="417"/>
      <c r="AN245" s="417"/>
      <c r="AO245" s="417"/>
      <c r="AP245" s="417"/>
      <c r="AQ245" s="417"/>
      <c r="AR245" s="417"/>
      <c r="AS245" s="417"/>
      <c r="AT245" s="417"/>
      <c r="AU245" s="417"/>
      <c r="AV245" s="417"/>
      <c r="AW245" s="417"/>
      <c r="AX245" s="417"/>
      <c r="AY245" s="417"/>
      <c r="AZ245" s="417"/>
      <c r="BA245" s="417"/>
      <c r="BB245" s="417"/>
      <c r="BC245" s="417"/>
      <c r="BD245" s="417"/>
      <c r="BE245" s="417"/>
      <c r="BF245" s="417"/>
      <c r="BG245" s="417"/>
      <c r="BH245" s="417"/>
      <c r="BI245" s="417"/>
      <c r="BJ245" s="417"/>
      <c r="BK245" s="417"/>
      <c r="BL245" s="417"/>
      <c r="BM245" s="417"/>
      <c r="BN245" s="417"/>
      <c r="BO245" s="417"/>
      <c r="BP245" s="417"/>
      <c r="BQ245" s="417"/>
      <c r="BR245" s="417"/>
      <c r="BS245" s="417"/>
      <c r="BT245" s="417"/>
      <c r="BU245" s="417"/>
      <c r="BV245" s="417"/>
      <c r="BW245" s="417"/>
      <c r="BX245" s="417"/>
      <c r="BY245" s="417"/>
      <c r="BZ245" s="417"/>
      <c r="CA245" s="417"/>
      <c r="CB245" s="417"/>
      <c r="CC245" s="417"/>
      <c r="CD245" s="417"/>
      <c r="CE245" s="417"/>
      <c r="CF245" s="417"/>
      <c r="CG245" s="417"/>
      <c r="CH245" s="417"/>
      <c r="CI245" s="417"/>
      <c r="CJ245" s="417"/>
      <c r="CK245" s="417"/>
      <c r="CL245" s="417"/>
      <c r="CM245" s="417"/>
      <c r="CN245" s="417"/>
      <c r="CO245" s="417"/>
      <c r="CP245" s="417"/>
      <c r="CQ245" s="417"/>
      <c r="CR245" s="417"/>
      <c r="CS245" s="417"/>
      <c r="CT245" s="417"/>
      <c r="CU245" s="417"/>
      <c r="CV245" s="417"/>
      <c r="CW245" s="417"/>
      <c r="CX245" s="417"/>
      <c r="CY245" s="417"/>
      <c r="CZ245" s="417"/>
      <c r="DA245" s="417"/>
      <c r="DB245" s="417"/>
      <c r="DC245" s="417"/>
      <c r="DD245" s="417"/>
      <c r="DE245" s="417"/>
      <c r="DF245" s="417"/>
      <c r="DG245" s="417"/>
      <c r="DH245" s="417"/>
      <c r="DI245" s="417"/>
      <c r="DJ245" s="417"/>
      <c r="DK245" s="417"/>
    </row>
    <row r="246" spans="1:115" ht="16.149999999999999" hidden="1">
      <c r="A246" s="421"/>
      <c r="B246" s="421"/>
      <c r="C246" s="416"/>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c r="AA246" s="417"/>
      <c r="AB246" s="417"/>
      <c r="AC246" s="417"/>
      <c r="AD246" s="417"/>
      <c r="AE246" s="417"/>
      <c r="AF246" s="417"/>
      <c r="AG246" s="417"/>
      <c r="AH246" s="417"/>
      <c r="AI246" s="417"/>
      <c r="AJ246" s="417"/>
      <c r="AK246" s="417"/>
      <c r="AL246" s="417"/>
      <c r="AM246" s="417"/>
      <c r="AN246" s="417"/>
      <c r="AO246" s="417"/>
      <c r="AP246" s="417"/>
      <c r="AQ246" s="417"/>
      <c r="AR246" s="417"/>
      <c r="AS246" s="417"/>
      <c r="AT246" s="417"/>
      <c r="AU246" s="417"/>
      <c r="AV246" s="417"/>
      <c r="AW246" s="417"/>
      <c r="AX246" s="417"/>
      <c r="AY246" s="417"/>
      <c r="AZ246" s="417"/>
      <c r="BA246" s="417"/>
      <c r="BB246" s="417"/>
      <c r="BC246" s="417"/>
      <c r="BD246" s="417"/>
      <c r="BE246" s="417"/>
      <c r="BF246" s="417"/>
      <c r="BG246" s="417"/>
      <c r="BH246" s="417"/>
      <c r="BI246" s="417"/>
      <c r="BJ246" s="417"/>
      <c r="BK246" s="417"/>
      <c r="BL246" s="417"/>
      <c r="BM246" s="417"/>
      <c r="BN246" s="417"/>
      <c r="BO246" s="417"/>
      <c r="BP246" s="417"/>
      <c r="BQ246" s="417"/>
      <c r="BR246" s="417"/>
      <c r="BS246" s="417"/>
      <c r="BT246" s="417"/>
      <c r="BU246" s="417"/>
      <c r="BV246" s="417"/>
      <c r="BW246" s="417"/>
      <c r="BX246" s="417"/>
      <c r="BY246" s="417"/>
      <c r="BZ246" s="417"/>
      <c r="CA246" s="417"/>
      <c r="CB246" s="417"/>
      <c r="CC246" s="417"/>
      <c r="CD246" s="417"/>
      <c r="CE246" s="417"/>
      <c r="CF246" s="417"/>
      <c r="CG246" s="417"/>
      <c r="CH246" s="417"/>
      <c r="CI246" s="417"/>
      <c r="CJ246" s="417"/>
      <c r="CK246" s="417"/>
      <c r="CL246" s="417"/>
      <c r="CM246" s="417"/>
      <c r="CN246" s="417"/>
      <c r="CO246" s="417"/>
      <c r="CP246" s="417"/>
      <c r="CQ246" s="417"/>
      <c r="CR246" s="417"/>
      <c r="CS246" s="417"/>
      <c r="CT246" s="417"/>
      <c r="CU246" s="417"/>
      <c r="CV246" s="417"/>
      <c r="CW246" s="417"/>
      <c r="CX246" s="417"/>
      <c r="CY246" s="417"/>
      <c r="CZ246" s="417"/>
      <c r="DA246" s="417"/>
      <c r="DB246" s="417"/>
      <c r="DC246" s="417"/>
      <c r="DD246" s="417"/>
      <c r="DE246" s="417"/>
      <c r="DF246" s="417"/>
      <c r="DG246" s="417"/>
      <c r="DH246" s="417"/>
      <c r="DI246" s="417"/>
      <c r="DJ246" s="417"/>
      <c r="DK246" s="417"/>
    </row>
    <row r="247" spans="1:115" ht="16.149999999999999" hidden="1">
      <c r="A247" s="421"/>
      <c r="B247" s="421"/>
      <c r="C247" s="416"/>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c r="AA247" s="417"/>
      <c r="AB247" s="417"/>
      <c r="AC247" s="417"/>
      <c r="AD247" s="417"/>
      <c r="AE247" s="417"/>
      <c r="AF247" s="417"/>
      <c r="AG247" s="417"/>
      <c r="AH247" s="417"/>
      <c r="AI247" s="417"/>
      <c r="AJ247" s="417"/>
      <c r="AK247" s="417"/>
      <c r="AL247" s="417"/>
      <c r="AM247" s="417"/>
      <c r="AN247" s="417"/>
      <c r="AO247" s="417"/>
      <c r="AP247" s="417"/>
      <c r="AQ247" s="417"/>
      <c r="AR247" s="417"/>
      <c r="AS247" s="417"/>
      <c r="AT247" s="417"/>
      <c r="AU247" s="417"/>
      <c r="AV247" s="417"/>
      <c r="AW247" s="417"/>
      <c r="AX247" s="417"/>
      <c r="AY247" s="417"/>
      <c r="AZ247" s="417"/>
      <c r="BA247" s="417"/>
      <c r="BB247" s="417"/>
      <c r="BC247" s="417"/>
      <c r="BD247" s="417"/>
      <c r="BE247" s="417"/>
      <c r="BF247" s="417"/>
      <c r="BG247" s="417"/>
      <c r="BH247" s="417"/>
      <c r="BI247" s="417"/>
      <c r="BJ247" s="417"/>
      <c r="BK247" s="417"/>
      <c r="BL247" s="417"/>
      <c r="BM247" s="417"/>
      <c r="BN247" s="417"/>
      <c r="BO247" s="417"/>
      <c r="BP247" s="417"/>
      <c r="BQ247" s="417"/>
      <c r="BR247" s="417"/>
      <c r="BS247" s="417"/>
      <c r="BT247" s="417"/>
      <c r="BU247" s="417"/>
      <c r="BV247" s="417"/>
      <c r="BW247" s="417"/>
      <c r="BX247" s="417"/>
      <c r="BY247" s="417"/>
      <c r="BZ247" s="417"/>
      <c r="CA247" s="417"/>
      <c r="CB247" s="417"/>
      <c r="CC247" s="417"/>
      <c r="CD247" s="417"/>
      <c r="CE247" s="417"/>
      <c r="CF247" s="417"/>
      <c r="CG247" s="417"/>
      <c r="CH247" s="417"/>
      <c r="CI247" s="417"/>
      <c r="CJ247" s="417"/>
      <c r="CK247" s="417"/>
      <c r="CL247" s="417"/>
      <c r="CM247" s="417"/>
      <c r="CN247" s="417"/>
      <c r="CO247" s="417"/>
      <c r="CP247" s="417"/>
      <c r="CQ247" s="417"/>
      <c r="CR247" s="417"/>
      <c r="CS247" s="417"/>
      <c r="CT247" s="417"/>
      <c r="CU247" s="417"/>
      <c r="CV247" s="417"/>
      <c r="CW247" s="417"/>
      <c r="CX247" s="417"/>
      <c r="CY247" s="417"/>
      <c r="CZ247" s="417"/>
      <c r="DA247" s="417"/>
      <c r="DB247" s="417"/>
      <c r="DC247" s="417"/>
      <c r="DD247" s="417"/>
      <c r="DE247" s="417"/>
      <c r="DF247" s="417"/>
      <c r="DG247" s="417"/>
      <c r="DH247" s="417"/>
      <c r="DI247" s="417"/>
      <c r="DJ247" s="417"/>
      <c r="DK247" s="417"/>
    </row>
    <row r="248" spans="1:115" ht="16.149999999999999" hidden="1">
      <c r="A248" s="421"/>
      <c r="B248" s="421"/>
      <c r="C248" s="416"/>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c r="AA248" s="417"/>
      <c r="AB248" s="417"/>
      <c r="AC248" s="417"/>
      <c r="AD248" s="417"/>
      <c r="AE248" s="417"/>
      <c r="AF248" s="417"/>
      <c r="AG248" s="417"/>
      <c r="AH248" s="417"/>
      <c r="AI248" s="417"/>
      <c r="AJ248" s="417"/>
      <c r="AK248" s="417"/>
      <c r="AL248" s="417"/>
      <c r="AM248" s="417"/>
      <c r="AN248" s="417"/>
      <c r="AO248" s="417"/>
      <c r="AP248" s="417"/>
      <c r="AQ248" s="417"/>
      <c r="AR248" s="417"/>
      <c r="AS248" s="417"/>
      <c r="AT248" s="417"/>
      <c r="AU248" s="417"/>
      <c r="AV248" s="417"/>
      <c r="AW248" s="417"/>
      <c r="AX248" s="417"/>
      <c r="AY248" s="417"/>
      <c r="AZ248" s="417"/>
      <c r="BA248" s="417"/>
      <c r="BB248" s="417"/>
      <c r="BC248" s="417"/>
      <c r="BD248" s="417"/>
      <c r="BE248" s="417"/>
      <c r="BF248" s="417"/>
      <c r="BG248" s="417"/>
      <c r="BH248" s="417"/>
      <c r="BI248" s="417"/>
      <c r="BJ248" s="417"/>
      <c r="BK248" s="417"/>
      <c r="BL248" s="417"/>
      <c r="BM248" s="417"/>
      <c r="BN248" s="417"/>
      <c r="BO248" s="417"/>
      <c r="BP248" s="417"/>
      <c r="BQ248" s="417"/>
      <c r="BR248" s="417"/>
      <c r="BS248" s="417"/>
      <c r="BT248" s="417"/>
      <c r="BU248" s="417"/>
      <c r="BV248" s="417"/>
      <c r="BW248" s="417"/>
      <c r="BX248" s="417"/>
      <c r="BY248" s="417"/>
      <c r="BZ248" s="417"/>
      <c r="CA248" s="417"/>
      <c r="CB248" s="417"/>
      <c r="CC248" s="417"/>
      <c r="CD248" s="417"/>
      <c r="CE248" s="417"/>
      <c r="CF248" s="417"/>
      <c r="CG248" s="417"/>
      <c r="CH248" s="417"/>
      <c r="CI248" s="417"/>
      <c r="CJ248" s="417"/>
      <c r="CK248" s="417"/>
      <c r="CL248" s="417"/>
      <c r="CM248" s="417"/>
      <c r="CN248" s="417"/>
      <c r="CO248" s="417"/>
      <c r="CP248" s="417"/>
      <c r="CQ248" s="417"/>
      <c r="CR248" s="417"/>
      <c r="CS248" s="417"/>
      <c r="CT248" s="417"/>
      <c r="CU248" s="417"/>
      <c r="CV248" s="417"/>
      <c r="CW248" s="417"/>
      <c r="CX248" s="417"/>
      <c r="CY248" s="417"/>
      <c r="CZ248" s="417"/>
      <c r="DA248" s="417"/>
      <c r="DB248" s="417"/>
      <c r="DC248" s="417"/>
      <c r="DD248" s="417"/>
      <c r="DE248" s="417"/>
      <c r="DF248" s="417"/>
      <c r="DG248" s="417"/>
      <c r="DH248" s="417"/>
      <c r="DI248" s="417"/>
      <c r="DJ248" s="417"/>
      <c r="DK248" s="417"/>
    </row>
    <row r="249" spans="1:115" ht="16.149999999999999" hidden="1">
      <c r="A249" s="421"/>
      <c r="B249" s="421"/>
      <c r="C249" s="416"/>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17"/>
      <c r="AY249" s="417"/>
      <c r="AZ249" s="417"/>
      <c r="BA249" s="417"/>
      <c r="BB249" s="417"/>
      <c r="BC249" s="417"/>
      <c r="BD249" s="417"/>
      <c r="BE249" s="417"/>
      <c r="BF249" s="417"/>
      <c r="BG249" s="417"/>
      <c r="BH249" s="417"/>
      <c r="BI249" s="417"/>
      <c r="BJ249" s="417"/>
      <c r="BK249" s="417"/>
      <c r="BL249" s="417"/>
      <c r="BM249" s="417"/>
      <c r="BN249" s="417"/>
      <c r="BO249" s="417"/>
      <c r="BP249" s="417"/>
      <c r="BQ249" s="417"/>
      <c r="BR249" s="417"/>
      <c r="BS249" s="417"/>
      <c r="BT249" s="417"/>
      <c r="BU249" s="417"/>
      <c r="BV249" s="417"/>
      <c r="BW249" s="417"/>
      <c r="BX249" s="417"/>
      <c r="BY249" s="417"/>
      <c r="BZ249" s="417"/>
      <c r="CA249" s="417"/>
      <c r="CB249" s="417"/>
      <c r="CC249" s="417"/>
      <c r="CD249" s="417"/>
      <c r="CE249" s="417"/>
      <c r="CF249" s="417"/>
      <c r="CG249" s="417"/>
      <c r="CH249" s="417"/>
      <c r="CI249" s="417"/>
      <c r="CJ249" s="417"/>
      <c r="CK249" s="417"/>
      <c r="CL249" s="417"/>
      <c r="CM249" s="417"/>
      <c r="CN249" s="417"/>
      <c r="CO249" s="417"/>
      <c r="CP249" s="417"/>
      <c r="CQ249" s="417"/>
      <c r="CR249" s="417"/>
      <c r="CS249" s="417"/>
      <c r="CT249" s="417"/>
      <c r="CU249" s="417"/>
      <c r="CV249" s="417"/>
      <c r="CW249" s="417"/>
      <c r="CX249" s="417"/>
      <c r="CY249" s="417"/>
      <c r="CZ249" s="417"/>
      <c r="DA249" s="417"/>
      <c r="DB249" s="417"/>
      <c r="DC249" s="417"/>
      <c r="DD249" s="417"/>
      <c r="DE249" s="417"/>
      <c r="DF249" s="417"/>
      <c r="DG249" s="417"/>
      <c r="DH249" s="417"/>
      <c r="DI249" s="417"/>
      <c r="DJ249" s="417"/>
      <c r="DK249" s="417"/>
    </row>
    <row r="250" spans="1:115" ht="16.149999999999999" hidden="1">
      <c r="A250" s="421"/>
      <c r="B250" s="421"/>
      <c r="C250" s="416"/>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c r="AA250" s="417"/>
      <c r="AB250" s="417"/>
      <c r="AC250" s="417"/>
      <c r="AD250" s="417"/>
      <c r="AE250" s="417"/>
      <c r="AF250" s="417"/>
      <c r="AG250" s="417"/>
      <c r="AH250" s="417"/>
      <c r="AI250" s="417"/>
      <c r="AJ250" s="417"/>
      <c r="AK250" s="417"/>
      <c r="AL250" s="417"/>
      <c r="AM250" s="417"/>
      <c r="AN250" s="417"/>
      <c r="AO250" s="417"/>
      <c r="AP250" s="417"/>
      <c r="AQ250" s="417"/>
      <c r="AR250" s="417"/>
      <c r="AS250" s="417"/>
      <c r="AT250" s="417"/>
      <c r="AU250" s="417"/>
      <c r="AV250" s="417"/>
      <c r="AW250" s="417"/>
      <c r="AX250" s="417"/>
      <c r="AY250" s="417"/>
      <c r="AZ250" s="417"/>
      <c r="BA250" s="417"/>
      <c r="BB250" s="417"/>
      <c r="BC250" s="417"/>
      <c r="BD250" s="417"/>
      <c r="BE250" s="417"/>
      <c r="BF250" s="417"/>
      <c r="BG250" s="417"/>
      <c r="BH250" s="417"/>
      <c r="BI250" s="417"/>
      <c r="BJ250" s="417"/>
      <c r="BK250" s="417"/>
      <c r="BL250" s="417"/>
      <c r="BM250" s="417"/>
      <c r="BN250" s="417"/>
      <c r="BO250" s="417"/>
      <c r="BP250" s="417"/>
      <c r="BQ250" s="417"/>
      <c r="BR250" s="417"/>
      <c r="BS250" s="417"/>
      <c r="BT250" s="417"/>
      <c r="BU250" s="417"/>
      <c r="BV250" s="417"/>
      <c r="BW250" s="417"/>
      <c r="BX250" s="417"/>
      <c r="BY250" s="417"/>
      <c r="BZ250" s="417"/>
      <c r="CA250" s="417"/>
      <c r="CB250" s="417"/>
      <c r="CC250" s="417"/>
      <c r="CD250" s="417"/>
      <c r="CE250" s="417"/>
      <c r="CF250" s="417"/>
      <c r="CG250" s="417"/>
      <c r="CH250" s="417"/>
      <c r="CI250" s="417"/>
      <c r="CJ250" s="417"/>
      <c r="CK250" s="417"/>
      <c r="CL250" s="417"/>
      <c r="CM250" s="417"/>
      <c r="CN250" s="417"/>
      <c r="CO250" s="417"/>
      <c r="CP250" s="417"/>
      <c r="CQ250" s="417"/>
      <c r="CR250" s="417"/>
      <c r="CS250" s="417"/>
      <c r="CT250" s="417"/>
      <c r="CU250" s="417"/>
      <c r="CV250" s="417"/>
      <c r="CW250" s="417"/>
      <c r="CX250" s="417"/>
      <c r="CY250" s="417"/>
      <c r="CZ250" s="417"/>
      <c r="DA250" s="417"/>
      <c r="DB250" s="417"/>
      <c r="DC250" s="417"/>
      <c r="DD250" s="417"/>
      <c r="DE250" s="417"/>
      <c r="DF250" s="417"/>
      <c r="DG250" s="417"/>
      <c r="DH250" s="417"/>
      <c r="DI250" s="417"/>
      <c r="DJ250" s="417"/>
      <c r="DK250" s="417"/>
    </row>
    <row r="251" spans="1:115" ht="16.149999999999999" hidden="1">
      <c r="A251" s="421"/>
      <c r="B251" s="421"/>
      <c r="C251" s="416"/>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c r="AA251" s="417"/>
      <c r="AB251" s="417"/>
      <c r="AC251" s="417"/>
      <c r="AD251" s="417"/>
      <c r="AE251" s="417"/>
      <c r="AF251" s="417"/>
      <c r="AG251" s="417"/>
      <c r="AH251" s="417"/>
      <c r="AI251" s="417"/>
      <c r="AJ251" s="417"/>
      <c r="AK251" s="417"/>
      <c r="AL251" s="417"/>
      <c r="AM251" s="417"/>
      <c r="AN251" s="417"/>
      <c r="AO251" s="417"/>
      <c r="AP251" s="417"/>
      <c r="AQ251" s="417"/>
      <c r="AR251" s="417"/>
      <c r="AS251" s="417"/>
      <c r="AT251" s="417"/>
      <c r="AU251" s="417"/>
      <c r="AV251" s="417"/>
      <c r="AW251" s="417"/>
      <c r="AX251" s="417"/>
      <c r="AY251" s="417"/>
      <c r="AZ251" s="417"/>
      <c r="BA251" s="417"/>
      <c r="BB251" s="417"/>
      <c r="BC251" s="417"/>
      <c r="BD251" s="417"/>
      <c r="BE251" s="417"/>
      <c r="BF251" s="417"/>
      <c r="BG251" s="417"/>
      <c r="BH251" s="417"/>
      <c r="BI251" s="417"/>
      <c r="BJ251" s="417"/>
      <c r="BK251" s="417"/>
      <c r="BL251" s="417"/>
      <c r="BM251" s="417"/>
      <c r="BN251" s="417"/>
      <c r="BO251" s="417"/>
      <c r="BP251" s="417"/>
      <c r="BQ251" s="417"/>
      <c r="BR251" s="417"/>
      <c r="BS251" s="417"/>
      <c r="BT251" s="417"/>
      <c r="BU251" s="417"/>
      <c r="BV251" s="417"/>
      <c r="BW251" s="417"/>
      <c r="BX251" s="417"/>
      <c r="BY251" s="417"/>
      <c r="BZ251" s="417"/>
      <c r="CA251" s="417"/>
      <c r="CB251" s="417"/>
      <c r="CC251" s="417"/>
      <c r="CD251" s="417"/>
      <c r="CE251" s="417"/>
      <c r="CF251" s="417"/>
      <c r="CG251" s="417"/>
      <c r="CH251" s="417"/>
      <c r="CI251" s="417"/>
      <c r="CJ251" s="417"/>
      <c r="CK251" s="417"/>
      <c r="CL251" s="417"/>
      <c r="CM251" s="417"/>
      <c r="CN251" s="417"/>
      <c r="CO251" s="417"/>
      <c r="CP251" s="417"/>
      <c r="CQ251" s="417"/>
      <c r="CR251" s="417"/>
      <c r="CS251" s="417"/>
      <c r="CT251" s="417"/>
      <c r="CU251" s="417"/>
      <c r="CV251" s="417"/>
      <c r="CW251" s="417"/>
      <c r="CX251" s="417"/>
      <c r="CY251" s="417"/>
      <c r="CZ251" s="417"/>
      <c r="DA251" s="417"/>
      <c r="DB251" s="417"/>
      <c r="DC251" s="417"/>
      <c r="DD251" s="417"/>
      <c r="DE251" s="417"/>
      <c r="DF251" s="417"/>
      <c r="DG251" s="417"/>
      <c r="DH251" s="417"/>
      <c r="DI251" s="417"/>
      <c r="DJ251" s="417"/>
      <c r="DK251" s="417"/>
    </row>
    <row r="252" spans="1:115" ht="16.149999999999999" hidden="1">
      <c r="A252" s="421"/>
      <c r="B252" s="421"/>
      <c r="C252" s="416"/>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c r="AA252" s="417"/>
      <c r="AB252" s="417"/>
      <c r="AC252" s="417"/>
      <c r="AD252" s="417"/>
      <c r="AE252" s="417"/>
      <c r="AF252" s="417"/>
      <c r="AG252" s="417"/>
      <c r="AH252" s="417"/>
      <c r="AI252" s="417"/>
      <c r="AJ252" s="417"/>
      <c r="AK252" s="417"/>
      <c r="AL252" s="417"/>
      <c r="AM252" s="417"/>
      <c r="AN252" s="417"/>
      <c r="AO252" s="417"/>
      <c r="AP252" s="417"/>
      <c r="AQ252" s="417"/>
      <c r="AR252" s="417"/>
      <c r="AS252" s="417"/>
      <c r="AT252" s="417"/>
      <c r="AU252" s="417"/>
      <c r="AV252" s="417"/>
      <c r="AW252" s="417"/>
      <c r="AX252" s="417"/>
      <c r="AY252" s="417"/>
      <c r="AZ252" s="417"/>
      <c r="BA252" s="417"/>
      <c r="BB252" s="417"/>
      <c r="BC252" s="417"/>
      <c r="BD252" s="417"/>
      <c r="BE252" s="417"/>
      <c r="BF252" s="417"/>
      <c r="BG252" s="417"/>
      <c r="BH252" s="417"/>
      <c r="BI252" s="417"/>
      <c r="BJ252" s="417"/>
      <c r="BK252" s="417"/>
      <c r="BL252" s="417"/>
      <c r="BM252" s="417"/>
      <c r="BN252" s="417"/>
      <c r="BO252" s="417"/>
      <c r="BP252" s="417"/>
      <c r="BQ252" s="417"/>
      <c r="BR252" s="417"/>
      <c r="BS252" s="417"/>
      <c r="BT252" s="417"/>
      <c r="BU252" s="417"/>
      <c r="BV252" s="417"/>
      <c r="BW252" s="417"/>
      <c r="BX252" s="417"/>
      <c r="BY252" s="417"/>
      <c r="BZ252" s="417"/>
      <c r="CA252" s="417"/>
      <c r="CB252" s="417"/>
      <c r="CC252" s="417"/>
      <c r="CD252" s="417"/>
      <c r="CE252" s="417"/>
      <c r="CF252" s="417"/>
      <c r="CG252" s="417"/>
      <c r="CH252" s="417"/>
      <c r="CI252" s="417"/>
      <c r="CJ252" s="417"/>
      <c r="CK252" s="417"/>
      <c r="CL252" s="417"/>
      <c r="CM252" s="417"/>
      <c r="CN252" s="417"/>
      <c r="CO252" s="417"/>
      <c r="CP252" s="417"/>
      <c r="CQ252" s="417"/>
      <c r="CR252" s="417"/>
      <c r="CS252" s="417"/>
      <c r="CT252" s="417"/>
      <c r="CU252" s="417"/>
      <c r="CV252" s="417"/>
      <c r="CW252" s="417"/>
      <c r="CX252" s="417"/>
      <c r="CY252" s="417"/>
      <c r="CZ252" s="417"/>
      <c r="DA252" s="417"/>
      <c r="DB252" s="417"/>
      <c r="DC252" s="417"/>
      <c r="DD252" s="417"/>
      <c r="DE252" s="417"/>
      <c r="DF252" s="417"/>
      <c r="DG252" s="417"/>
      <c r="DH252" s="417"/>
      <c r="DI252" s="417"/>
      <c r="DJ252" s="417"/>
      <c r="DK252" s="417"/>
    </row>
    <row r="253" spans="1:115" ht="16.149999999999999" hidden="1">
      <c r="A253" s="421"/>
      <c r="B253" s="421"/>
      <c r="C253" s="416"/>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c r="AA253" s="417"/>
      <c r="AB253" s="417"/>
      <c r="AC253" s="417"/>
      <c r="AD253" s="417"/>
      <c r="AE253" s="417"/>
      <c r="AF253" s="417"/>
      <c r="AG253" s="417"/>
      <c r="AH253" s="417"/>
      <c r="AI253" s="417"/>
      <c r="AJ253" s="417"/>
      <c r="AK253" s="417"/>
      <c r="AL253" s="417"/>
      <c r="AM253" s="417"/>
      <c r="AN253" s="417"/>
      <c r="AO253" s="417"/>
      <c r="AP253" s="417"/>
      <c r="AQ253" s="417"/>
      <c r="AR253" s="417"/>
      <c r="AS253" s="417"/>
      <c r="AT253" s="417"/>
      <c r="AU253" s="417"/>
      <c r="AV253" s="417"/>
      <c r="AW253" s="417"/>
      <c r="AX253" s="417"/>
      <c r="AY253" s="417"/>
      <c r="AZ253" s="417"/>
      <c r="BA253" s="417"/>
      <c r="BB253" s="417"/>
      <c r="BC253" s="417"/>
      <c r="BD253" s="417"/>
      <c r="BE253" s="417"/>
      <c r="BF253" s="417"/>
      <c r="BG253" s="417"/>
      <c r="BH253" s="417"/>
      <c r="BI253" s="417"/>
      <c r="BJ253" s="417"/>
      <c r="BK253" s="417"/>
      <c r="BL253" s="417"/>
      <c r="BM253" s="417"/>
      <c r="BN253" s="417"/>
      <c r="BO253" s="417"/>
      <c r="BP253" s="417"/>
      <c r="BQ253" s="417"/>
      <c r="BR253" s="417"/>
      <c r="BS253" s="417"/>
      <c r="BT253" s="417"/>
      <c r="BU253" s="417"/>
      <c r="BV253" s="417"/>
      <c r="BW253" s="417"/>
      <c r="BX253" s="417"/>
      <c r="BY253" s="417"/>
      <c r="BZ253" s="417"/>
      <c r="CA253" s="417"/>
      <c r="CB253" s="417"/>
      <c r="CC253" s="417"/>
      <c r="CD253" s="417"/>
      <c r="CE253" s="417"/>
      <c r="CF253" s="417"/>
      <c r="CG253" s="417"/>
      <c r="CH253" s="417"/>
      <c r="CI253" s="417"/>
      <c r="CJ253" s="417"/>
      <c r="CK253" s="417"/>
      <c r="CL253" s="417"/>
      <c r="CM253" s="417"/>
      <c r="CN253" s="417"/>
      <c r="CO253" s="417"/>
      <c r="CP253" s="417"/>
      <c r="CQ253" s="417"/>
      <c r="CR253" s="417"/>
      <c r="CS253" s="417"/>
      <c r="CT253" s="417"/>
      <c r="CU253" s="417"/>
      <c r="CV253" s="417"/>
      <c r="CW253" s="417"/>
      <c r="CX253" s="417"/>
      <c r="CY253" s="417"/>
      <c r="CZ253" s="417"/>
      <c r="DA253" s="417"/>
      <c r="DB253" s="417"/>
      <c r="DC253" s="417"/>
      <c r="DD253" s="417"/>
      <c r="DE253" s="417"/>
      <c r="DF253" s="417"/>
      <c r="DG253" s="417"/>
      <c r="DH253" s="417"/>
      <c r="DI253" s="417"/>
      <c r="DJ253" s="417"/>
      <c r="DK253" s="417"/>
    </row>
    <row r="254" spans="1:115" ht="16.149999999999999" hidden="1">
      <c r="A254" s="421"/>
      <c r="B254" s="421"/>
      <c r="C254" s="416"/>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c r="AA254" s="417"/>
      <c r="AB254" s="417"/>
      <c r="AC254" s="417"/>
      <c r="AD254" s="417"/>
      <c r="AE254" s="417"/>
      <c r="AF254" s="417"/>
      <c r="AG254" s="417"/>
      <c r="AH254" s="417"/>
      <c r="AI254" s="417"/>
      <c r="AJ254" s="417"/>
      <c r="AK254" s="417"/>
      <c r="AL254" s="417"/>
      <c r="AM254" s="417"/>
      <c r="AN254" s="417"/>
      <c r="AO254" s="417"/>
      <c r="AP254" s="417"/>
      <c r="AQ254" s="417"/>
      <c r="AR254" s="417"/>
      <c r="AS254" s="417"/>
      <c r="AT254" s="417"/>
      <c r="AU254" s="417"/>
      <c r="AV254" s="417"/>
      <c r="AW254" s="417"/>
      <c r="AX254" s="417"/>
      <c r="AY254" s="417"/>
      <c r="AZ254" s="417"/>
      <c r="BA254" s="417"/>
      <c r="BB254" s="417"/>
      <c r="BC254" s="417"/>
      <c r="BD254" s="417"/>
      <c r="BE254" s="417"/>
      <c r="BF254" s="417"/>
      <c r="BG254" s="417"/>
      <c r="BH254" s="417"/>
      <c r="BI254" s="417"/>
      <c r="BJ254" s="417"/>
      <c r="BK254" s="417"/>
      <c r="BL254" s="417"/>
      <c r="BM254" s="417"/>
      <c r="BN254" s="417"/>
      <c r="BO254" s="417"/>
      <c r="BP254" s="417"/>
      <c r="BQ254" s="417"/>
      <c r="BR254" s="417"/>
      <c r="BS254" s="417"/>
      <c r="BT254" s="417"/>
      <c r="BU254" s="417"/>
      <c r="BV254" s="417"/>
      <c r="BW254" s="417"/>
      <c r="BX254" s="417"/>
      <c r="BY254" s="417"/>
      <c r="BZ254" s="417"/>
      <c r="CA254" s="417"/>
      <c r="CB254" s="417"/>
      <c r="CC254" s="417"/>
      <c r="CD254" s="417"/>
      <c r="CE254" s="417"/>
      <c r="CF254" s="417"/>
      <c r="CG254" s="417"/>
      <c r="CH254" s="417"/>
      <c r="CI254" s="417"/>
      <c r="CJ254" s="417"/>
      <c r="CK254" s="417"/>
      <c r="CL254" s="417"/>
      <c r="CM254" s="417"/>
      <c r="CN254" s="417"/>
      <c r="CO254" s="417"/>
      <c r="CP254" s="417"/>
      <c r="CQ254" s="417"/>
      <c r="CR254" s="417"/>
      <c r="CS254" s="417"/>
      <c r="CT254" s="417"/>
      <c r="CU254" s="417"/>
      <c r="CV254" s="417"/>
      <c r="CW254" s="417"/>
      <c r="CX254" s="417"/>
      <c r="CY254" s="417"/>
      <c r="CZ254" s="417"/>
      <c r="DA254" s="417"/>
      <c r="DB254" s="417"/>
      <c r="DC254" s="417"/>
      <c r="DD254" s="417"/>
      <c r="DE254" s="417"/>
      <c r="DF254" s="417"/>
      <c r="DG254" s="417"/>
      <c r="DH254" s="417"/>
      <c r="DI254" s="417"/>
      <c r="DJ254" s="417"/>
      <c r="DK254" s="417"/>
    </row>
    <row r="255" spans="1:115" ht="16.149999999999999" hidden="1">
      <c r="A255" s="421"/>
      <c r="B255" s="421"/>
      <c r="C255" s="416"/>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c r="AA255" s="417"/>
      <c r="AB255" s="417"/>
      <c r="AC255" s="417"/>
      <c r="AD255" s="417"/>
      <c r="AE255" s="417"/>
      <c r="AF255" s="417"/>
      <c r="AG255" s="417"/>
      <c r="AH255" s="417"/>
      <c r="AI255" s="417"/>
      <c r="AJ255" s="417"/>
      <c r="AK255" s="417"/>
      <c r="AL255" s="417"/>
      <c r="AM255" s="417"/>
      <c r="AN255" s="417"/>
      <c r="AO255" s="417"/>
      <c r="AP255" s="417"/>
      <c r="AQ255" s="417"/>
      <c r="AR255" s="417"/>
      <c r="AS255" s="417"/>
      <c r="AT255" s="417"/>
      <c r="AU255" s="417"/>
      <c r="AV255" s="417"/>
      <c r="AW255" s="417"/>
      <c r="AX255" s="417"/>
      <c r="AY255" s="417"/>
      <c r="AZ255" s="417"/>
      <c r="BA255" s="417"/>
      <c r="BB255" s="417"/>
      <c r="BC255" s="417"/>
      <c r="BD255" s="417"/>
      <c r="BE255" s="417"/>
      <c r="BF255" s="417"/>
      <c r="BG255" s="417"/>
      <c r="BH255" s="417"/>
      <c r="BI255" s="417"/>
      <c r="BJ255" s="417"/>
      <c r="BK255" s="417"/>
      <c r="BL255" s="417"/>
      <c r="BM255" s="417"/>
      <c r="BN255" s="417"/>
      <c r="BO255" s="417"/>
      <c r="BP255" s="417"/>
      <c r="BQ255" s="417"/>
      <c r="BR255" s="417"/>
      <c r="BS255" s="417"/>
      <c r="BT255" s="417"/>
      <c r="BU255" s="417"/>
      <c r="BV255" s="417"/>
      <c r="BW255" s="417"/>
      <c r="BX255" s="417"/>
      <c r="BY255" s="417"/>
      <c r="BZ255" s="417"/>
      <c r="CA255" s="417"/>
      <c r="CB255" s="417"/>
      <c r="CC255" s="417"/>
      <c r="CD255" s="417"/>
      <c r="CE255" s="417"/>
      <c r="CF255" s="417"/>
      <c r="CG255" s="417"/>
      <c r="CH255" s="417"/>
      <c r="CI255" s="417"/>
      <c r="CJ255" s="417"/>
      <c r="CK255" s="417"/>
      <c r="CL255" s="417"/>
      <c r="CM255" s="417"/>
      <c r="CN255" s="417"/>
      <c r="CO255" s="417"/>
      <c r="CP255" s="417"/>
      <c r="CQ255" s="417"/>
      <c r="CR255" s="417"/>
      <c r="CS255" s="417"/>
      <c r="CT255" s="417"/>
      <c r="CU255" s="417"/>
      <c r="CV255" s="417"/>
      <c r="CW255" s="417"/>
      <c r="CX255" s="417"/>
      <c r="CY255" s="417"/>
      <c r="CZ255" s="417"/>
      <c r="DA255" s="417"/>
      <c r="DB255" s="417"/>
      <c r="DC255" s="417"/>
      <c r="DD255" s="417"/>
      <c r="DE255" s="417"/>
      <c r="DF255" s="417"/>
      <c r="DG255" s="417"/>
      <c r="DH255" s="417"/>
      <c r="DI255" s="417"/>
      <c r="DJ255" s="417"/>
      <c r="DK255" s="417"/>
    </row>
    <row r="256" spans="1:115" ht="16.149999999999999" hidden="1">
      <c r="A256" s="421"/>
      <c r="B256" s="421"/>
      <c r="C256" s="416"/>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c r="AA256" s="417"/>
      <c r="AB256" s="417"/>
      <c r="AC256" s="417"/>
      <c r="AD256" s="417"/>
      <c r="AE256" s="417"/>
      <c r="AF256" s="417"/>
      <c r="AG256" s="417"/>
      <c r="AH256" s="417"/>
      <c r="AI256" s="417"/>
      <c r="AJ256" s="417"/>
      <c r="AK256" s="417"/>
      <c r="AL256" s="417"/>
      <c r="AM256" s="417"/>
      <c r="AN256" s="417"/>
      <c r="AO256" s="417"/>
      <c r="AP256" s="417"/>
      <c r="AQ256" s="417"/>
      <c r="AR256" s="417"/>
      <c r="AS256" s="417"/>
      <c r="AT256" s="417"/>
      <c r="AU256" s="417"/>
      <c r="AV256" s="417"/>
      <c r="AW256" s="417"/>
      <c r="AX256" s="417"/>
      <c r="AY256" s="417"/>
      <c r="AZ256" s="417"/>
      <c r="BA256" s="417"/>
      <c r="BB256" s="417"/>
      <c r="BC256" s="417"/>
      <c r="BD256" s="417"/>
      <c r="BE256" s="417"/>
      <c r="BF256" s="417"/>
      <c r="BG256" s="417"/>
      <c r="BH256" s="417"/>
      <c r="BI256" s="417"/>
      <c r="BJ256" s="417"/>
      <c r="BK256" s="417"/>
      <c r="BL256" s="417"/>
      <c r="BM256" s="417"/>
      <c r="BN256" s="417"/>
      <c r="BO256" s="417"/>
      <c r="BP256" s="417"/>
      <c r="BQ256" s="417"/>
      <c r="BR256" s="417"/>
      <c r="BS256" s="417"/>
      <c r="BT256" s="417"/>
      <c r="BU256" s="417"/>
      <c r="BV256" s="417"/>
      <c r="BW256" s="417"/>
      <c r="BX256" s="417"/>
      <c r="BY256" s="417"/>
      <c r="BZ256" s="417"/>
      <c r="CA256" s="417"/>
      <c r="CB256" s="417"/>
      <c r="CC256" s="417"/>
      <c r="CD256" s="417"/>
      <c r="CE256" s="417"/>
      <c r="CF256" s="417"/>
      <c r="CG256" s="417"/>
      <c r="CH256" s="417"/>
      <c r="CI256" s="417"/>
      <c r="CJ256" s="417"/>
      <c r="CK256" s="417"/>
      <c r="CL256" s="417"/>
      <c r="CM256" s="417"/>
      <c r="CN256" s="417"/>
      <c r="CO256" s="417"/>
      <c r="CP256" s="417"/>
      <c r="CQ256" s="417"/>
      <c r="CR256" s="417"/>
      <c r="CS256" s="417"/>
      <c r="CT256" s="417"/>
      <c r="CU256" s="417"/>
      <c r="CV256" s="417"/>
      <c r="CW256" s="417"/>
      <c r="CX256" s="417"/>
      <c r="CY256" s="417"/>
      <c r="CZ256" s="417"/>
      <c r="DA256" s="417"/>
      <c r="DB256" s="417"/>
      <c r="DC256" s="417"/>
      <c r="DD256" s="417"/>
      <c r="DE256" s="417"/>
      <c r="DF256" s="417"/>
      <c r="DG256" s="417"/>
      <c r="DH256" s="417"/>
      <c r="DI256" s="417"/>
      <c r="DJ256" s="417"/>
      <c r="DK256" s="417"/>
    </row>
    <row r="257" spans="1:115" ht="16.149999999999999" hidden="1">
      <c r="A257" s="421"/>
      <c r="B257" s="421"/>
      <c r="C257" s="416"/>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c r="AA257" s="417"/>
      <c r="AB257" s="417"/>
      <c r="AC257" s="417"/>
      <c r="AD257" s="417"/>
      <c r="AE257" s="417"/>
      <c r="AF257" s="417"/>
      <c r="AG257" s="417"/>
      <c r="AH257" s="417"/>
      <c r="AI257" s="417"/>
      <c r="AJ257" s="417"/>
      <c r="AK257" s="417"/>
      <c r="AL257" s="417"/>
      <c r="AM257" s="417"/>
      <c r="AN257" s="417"/>
      <c r="AO257" s="417"/>
      <c r="AP257" s="417"/>
      <c r="AQ257" s="417"/>
      <c r="AR257" s="417"/>
      <c r="AS257" s="417"/>
      <c r="AT257" s="417"/>
      <c r="AU257" s="417"/>
      <c r="AV257" s="417"/>
      <c r="AW257" s="417"/>
      <c r="AX257" s="417"/>
      <c r="AY257" s="417"/>
      <c r="AZ257" s="417"/>
      <c r="BA257" s="417"/>
      <c r="BB257" s="417"/>
      <c r="BC257" s="417"/>
      <c r="BD257" s="417"/>
      <c r="BE257" s="417"/>
      <c r="BF257" s="417"/>
      <c r="BG257" s="417"/>
      <c r="BH257" s="417"/>
      <c r="BI257" s="417"/>
      <c r="BJ257" s="417"/>
      <c r="BK257" s="417"/>
      <c r="BL257" s="417"/>
      <c r="BM257" s="417"/>
      <c r="BN257" s="417"/>
      <c r="BO257" s="417"/>
      <c r="BP257" s="417"/>
      <c r="BQ257" s="417"/>
      <c r="BR257" s="417"/>
      <c r="BS257" s="417"/>
      <c r="BT257" s="417"/>
      <c r="BU257" s="417"/>
      <c r="BV257" s="417"/>
      <c r="BW257" s="417"/>
      <c r="BX257" s="417"/>
      <c r="BY257" s="417"/>
      <c r="BZ257" s="417"/>
      <c r="CA257" s="417"/>
      <c r="CB257" s="417"/>
      <c r="CC257" s="417"/>
      <c r="CD257" s="417"/>
      <c r="CE257" s="417"/>
      <c r="CF257" s="417"/>
      <c r="CG257" s="417"/>
      <c r="CH257" s="417"/>
      <c r="CI257" s="417"/>
      <c r="CJ257" s="417"/>
      <c r="CK257" s="417"/>
      <c r="CL257" s="417"/>
      <c r="CM257" s="417"/>
      <c r="CN257" s="417"/>
      <c r="CO257" s="417"/>
      <c r="CP257" s="417"/>
      <c r="CQ257" s="417"/>
      <c r="CR257" s="417"/>
      <c r="CS257" s="417"/>
      <c r="CT257" s="417"/>
      <c r="CU257" s="417"/>
      <c r="CV257" s="417"/>
      <c r="CW257" s="417"/>
      <c r="CX257" s="417"/>
      <c r="CY257" s="417"/>
      <c r="CZ257" s="417"/>
      <c r="DA257" s="417"/>
      <c r="DB257" s="417"/>
      <c r="DC257" s="417"/>
      <c r="DD257" s="417"/>
      <c r="DE257" s="417"/>
      <c r="DF257" s="417"/>
      <c r="DG257" s="417"/>
      <c r="DH257" s="417"/>
      <c r="DI257" s="417"/>
      <c r="DJ257" s="417"/>
      <c r="DK257" s="417"/>
    </row>
    <row r="258" spans="1:115" ht="16.149999999999999" hidden="1">
      <c r="A258" s="421"/>
      <c r="B258" s="421"/>
      <c r="C258" s="416"/>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c r="AA258" s="417"/>
      <c r="AB258" s="417"/>
      <c r="AC258" s="417"/>
      <c r="AD258" s="417"/>
      <c r="AE258" s="417"/>
      <c r="AF258" s="417"/>
      <c r="AG258" s="417"/>
      <c r="AH258" s="417"/>
      <c r="AI258" s="417"/>
      <c r="AJ258" s="417"/>
      <c r="AK258" s="417"/>
      <c r="AL258" s="417"/>
      <c r="AM258" s="417"/>
      <c r="AN258" s="417"/>
      <c r="AO258" s="417"/>
      <c r="AP258" s="417"/>
      <c r="AQ258" s="417"/>
      <c r="AR258" s="417"/>
      <c r="AS258" s="417"/>
      <c r="AT258" s="417"/>
      <c r="AU258" s="417"/>
      <c r="AV258" s="417"/>
      <c r="AW258" s="417"/>
      <c r="AX258" s="417"/>
      <c r="AY258" s="417"/>
      <c r="AZ258" s="417"/>
      <c r="BA258" s="417"/>
      <c r="BB258" s="417"/>
      <c r="BC258" s="417"/>
      <c r="BD258" s="417"/>
      <c r="BE258" s="417"/>
      <c r="BF258" s="417"/>
      <c r="BG258" s="417"/>
      <c r="BH258" s="417"/>
      <c r="BI258" s="417"/>
      <c r="BJ258" s="417"/>
      <c r="BK258" s="417"/>
      <c r="BL258" s="417"/>
      <c r="BM258" s="417"/>
      <c r="BN258" s="417"/>
      <c r="BO258" s="417"/>
      <c r="BP258" s="417"/>
      <c r="BQ258" s="417"/>
      <c r="BR258" s="417"/>
      <c r="BS258" s="417"/>
      <c r="BT258" s="417"/>
      <c r="BU258" s="417"/>
      <c r="BV258" s="417"/>
      <c r="BW258" s="417"/>
      <c r="BX258" s="417"/>
      <c r="BY258" s="417"/>
      <c r="BZ258" s="417"/>
      <c r="CA258" s="417"/>
      <c r="CB258" s="417"/>
      <c r="CC258" s="417"/>
      <c r="CD258" s="417"/>
      <c r="CE258" s="417"/>
      <c r="CF258" s="417"/>
      <c r="CG258" s="417"/>
      <c r="CH258" s="417"/>
      <c r="CI258" s="417"/>
      <c r="CJ258" s="417"/>
      <c r="CK258" s="417"/>
      <c r="CL258" s="417"/>
      <c r="CM258" s="417"/>
      <c r="CN258" s="417"/>
      <c r="CO258" s="417"/>
      <c r="CP258" s="417"/>
      <c r="CQ258" s="417"/>
      <c r="CR258" s="417"/>
      <c r="CS258" s="417"/>
      <c r="CT258" s="417"/>
      <c r="CU258" s="417"/>
      <c r="CV258" s="417"/>
      <c r="CW258" s="417"/>
      <c r="CX258" s="417"/>
      <c r="CY258" s="417"/>
      <c r="CZ258" s="417"/>
      <c r="DA258" s="417"/>
      <c r="DB258" s="417"/>
      <c r="DC258" s="417"/>
      <c r="DD258" s="417"/>
      <c r="DE258" s="417"/>
      <c r="DF258" s="417"/>
      <c r="DG258" s="417"/>
      <c r="DH258" s="417"/>
      <c r="DI258" s="417"/>
      <c r="DJ258" s="417"/>
      <c r="DK258" s="417"/>
    </row>
    <row r="259" spans="1:115" ht="16.149999999999999" hidden="1">
      <c r="A259" s="421"/>
      <c r="B259" s="421"/>
      <c r="C259" s="416"/>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c r="AA259" s="417"/>
      <c r="AB259" s="417"/>
      <c r="AC259" s="417"/>
      <c r="AD259" s="417"/>
      <c r="AE259" s="417"/>
      <c r="AF259" s="417"/>
      <c r="AG259" s="417"/>
      <c r="AH259" s="417"/>
      <c r="AI259" s="417"/>
      <c r="AJ259" s="417"/>
      <c r="AK259" s="417"/>
      <c r="AL259" s="417"/>
      <c r="AM259" s="417"/>
      <c r="AN259" s="417"/>
      <c r="AO259" s="417"/>
      <c r="AP259" s="417"/>
      <c r="AQ259" s="417"/>
      <c r="AR259" s="417"/>
      <c r="AS259" s="417"/>
      <c r="AT259" s="417"/>
      <c r="AU259" s="417"/>
      <c r="AV259" s="417"/>
      <c r="AW259" s="417"/>
      <c r="AX259" s="417"/>
      <c r="AY259" s="417"/>
      <c r="AZ259" s="417"/>
      <c r="BA259" s="417"/>
      <c r="BB259" s="417"/>
      <c r="BC259" s="417"/>
      <c r="BD259" s="417"/>
      <c r="BE259" s="417"/>
      <c r="BF259" s="417"/>
      <c r="BG259" s="417"/>
      <c r="BH259" s="417"/>
      <c r="BI259" s="417"/>
      <c r="BJ259" s="417"/>
      <c r="BK259" s="417"/>
      <c r="BL259" s="417"/>
      <c r="BM259" s="417"/>
      <c r="BN259" s="417"/>
      <c r="BO259" s="417"/>
      <c r="BP259" s="417"/>
      <c r="BQ259" s="417"/>
      <c r="BR259" s="417"/>
      <c r="BS259" s="417"/>
      <c r="BT259" s="417"/>
      <c r="BU259" s="417"/>
      <c r="BV259" s="417"/>
      <c r="BW259" s="417"/>
      <c r="BX259" s="417"/>
      <c r="BY259" s="417"/>
      <c r="BZ259" s="417"/>
      <c r="CA259" s="417"/>
      <c r="CB259" s="417"/>
      <c r="CC259" s="417"/>
      <c r="CD259" s="417"/>
      <c r="CE259" s="417"/>
      <c r="CF259" s="417"/>
      <c r="CG259" s="417"/>
      <c r="CH259" s="417"/>
      <c r="CI259" s="417"/>
      <c r="CJ259" s="417"/>
      <c r="CK259" s="417"/>
      <c r="CL259" s="417"/>
      <c r="CM259" s="417"/>
      <c r="CN259" s="417"/>
      <c r="CO259" s="417"/>
      <c r="CP259" s="417"/>
      <c r="CQ259" s="417"/>
      <c r="CR259" s="417"/>
      <c r="CS259" s="417"/>
      <c r="CT259" s="417"/>
      <c r="CU259" s="417"/>
      <c r="CV259" s="417"/>
      <c r="CW259" s="417"/>
      <c r="CX259" s="417"/>
      <c r="CY259" s="417"/>
      <c r="CZ259" s="417"/>
      <c r="DA259" s="417"/>
      <c r="DB259" s="417"/>
      <c r="DC259" s="417"/>
      <c r="DD259" s="417"/>
      <c r="DE259" s="417"/>
      <c r="DF259" s="417"/>
      <c r="DG259" s="417"/>
      <c r="DH259" s="417"/>
      <c r="DI259" s="417"/>
      <c r="DJ259" s="417"/>
      <c r="DK259" s="417"/>
    </row>
    <row r="260" spans="1:115" ht="16.149999999999999" hidden="1">
      <c r="A260" s="421"/>
      <c r="B260" s="421"/>
      <c r="C260" s="416"/>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c r="AA260" s="417"/>
      <c r="AB260" s="417"/>
      <c r="AC260" s="417"/>
      <c r="AD260" s="417"/>
      <c r="AE260" s="417"/>
      <c r="AF260" s="417"/>
      <c r="AG260" s="417"/>
      <c r="AH260" s="417"/>
      <c r="AI260" s="417"/>
      <c r="AJ260" s="417"/>
      <c r="AK260" s="417"/>
      <c r="AL260" s="417"/>
      <c r="AM260" s="417"/>
      <c r="AN260" s="417"/>
      <c r="AO260" s="417"/>
      <c r="AP260" s="417"/>
      <c r="AQ260" s="417"/>
      <c r="AR260" s="417"/>
      <c r="AS260" s="417"/>
      <c r="AT260" s="417"/>
      <c r="AU260" s="417"/>
      <c r="AV260" s="417"/>
      <c r="AW260" s="417"/>
      <c r="AX260" s="417"/>
      <c r="AY260" s="417"/>
      <c r="AZ260" s="417"/>
      <c r="BA260" s="417"/>
      <c r="BB260" s="417"/>
      <c r="BC260" s="417"/>
      <c r="BD260" s="417"/>
      <c r="BE260" s="417"/>
      <c r="BF260" s="417"/>
      <c r="BG260" s="417"/>
      <c r="BH260" s="417"/>
      <c r="BI260" s="417"/>
      <c r="BJ260" s="417"/>
      <c r="BK260" s="417"/>
      <c r="BL260" s="417"/>
      <c r="BM260" s="417"/>
      <c r="BN260" s="417"/>
      <c r="BO260" s="417"/>
      <c r="BP260" s="417"/>
      <c r="BQ260" s="417"/>
      <c r="BR260" s="417"/>
      <c r="BS260" s="417"/>
      <c r="BT260" s="417"/>
      <c r="BU260" s="417"/>
      <c r="BV260" s="417"/>
      <c r="BW260" s="417"/>
      <c r="BX260" s="417"/>
      <c r="BY260" s="417"/>
      <c r="BZ260" s="417"/>
      <c r="CA260" s="417"/>
      <c r="CB260" s="417"/>
      <c r="CC260" s="417"/>
      <c r="CD260" s="417"/>
      <c r="CE260" s="417"/>
      <c r="CF260" s="417"/>
      <c r="CG260" s="417"/>
      <c r="CH260" s="417"/>
      <c r="CI260" s="417"/>
      <c r="CJ260" s="417"/>
      <c r="CK260" s="417"/>
      <c r="CL260" s="417"/>
      <c r="CM260" s="417"/>
      <c r="CN260" s="417"/>
      <c r="CO260" s="417"/>
      <c r="CP260" s="417"/>
      <c r="CQ260" s="417"/>
      <c r="CR260" s="417"/>
      <c r="CS260" s="417"/>
      <c r="CT260" s="417"/>
      <c r="CU260" s="417"/>
      <c r="CV260" s="417"/>
      <c r="CW260" s="417"/>
      <c r="CX260" s="417"/>
      <c r="CY260" s="417"/>
      <c r="CZ260" s="417"/>
      <c r="DA260" s="417"/>
      <c r="DB260" s="417"/>
      <c r="DC260" s="417"/>
      <c r="DD260" s="417"/>
      <c r="DE260" s="417"/>
      <c r="DF260" s="417"/>
      <c r="DG260" s="417"/>
      <c r="DH260" s="417"/>
      <c r="DI260" s="417"/>
      <c r="DJ260" s="417"/>
      <c r="DK260" s="417"/>
    </row>
    <row r="261" spans="1:115" ht="16.149999999999999" hidden="1">
      <c r="A261" s="421"/>
      <c r="B261" s="421"/>
      <c r="C261" s="416"/>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c r="AA261" s="417"/>
      <c r="AB261" s="417"/>
      <c r="AC261" s="417"/>
      <c r="AD261" s="417"/>
      <c r="AE261" s="417"/>
      <c r="AF261" s="417"/>
      <c r="AG261" s="417"/>
      <c r="AH261" s="417"/>
      <c r="AI261" s="417"/>
      <c r="AJ261" s="417"/>
      <c r="AK261" s="417"/>
      <c r="AL261" s="417"/>
      <c r="AM261" s="417"/>
      <c r="AN261" s="417"/>
      <c r="AO261" s="417"/>
      <c r="AP261" s="417"/>
      <c r="AQ261" s="417"/>
      <c r="AR261" s="417"/>
      <c r="AS261" s="417"/>
      <c r="AT261" s="417"/>
      <c r="AU261" s="417"/>
      <c r="AV261" s="417"/>
      <c r="AW261" s="417"/>
      <c r="AX261" s="417"/>
      <c r="AY261" s="417"/>
      <c r="AZ261" s="417"/>
      <c r="BA261" s="417"/>
      <c r="BB261" s="417"/>
      <c r="BC261" s="417"/>
      <c r="BD261" s="417"/>
      <c r="BE261" s="417"/>
      <c r="BF261" s="417"/>
      <c r="BG261" s="417"/>
      <c r="BH261" s="417"/>
      <c r="BI261" s="417"/>
      <c r="BJ261" s="417"/>
      <c r="BK261" s="417"/>
      <c r="BL261" s="417"/>
      <c r="BM261" s="417"/>
      <c r="BN261" s="417"/>
      <c r="BO261" s="417"/>
      <c r="BP261" s="417"/>
      <c r="BQ261" s="417"/>
      <c r="BR261" s="417"/>
      <c r="BS261" s="417"/>
      <c r="BT261" s="417"/>
      <c r="BU261" s="417"/>
      <c r="BV261" s="417"/>
      <c r="BW261" s="417"/>
      <c r="BX261" s="417"/>
      <c r="BY261" s="417"/>
      <c r="BZ261" s="417"/>
      <c r="CA261" s="417"/>
      <c r="CB261" s="417"/>
      <c r="CC261" s="417"/>
      <c r="CD261" s="417"/>
      <c r="CE261" s="417"/>
      <c r="CF261" s="417"/>
      <c r="CG261" s="417"/>
      <c r="CH261" s="417"/>
      <c r="CI261" s="417"/>
      <c r="CJ261" s="417"/>
      <c r="CK261" s="417"/>
      <c r="CL261" s="417"/>
      <c r="CM261" s="417"/>
      <c r="CN261" s="417"/>
      <c r="CO261" s="417"/>
      <c r="CP261" s="417"/>
      <c r="CQ261" s="417"/>
      <c r="CR261" s="417"/>
      <c r="CS261" s="417"/>
      <c r="CT261" s="417"/>
      <c r="CU261" s="417"/>
      <c r="CV261" s="417"/>
      <c r="CW261" s="417"/>
      <c r="CX261" s="417"/>
      <c r="CY261" s="417"/>
      <c r="CZ261" s="417"/>
      <c r="DA261" s="417"/>
      <c r="DB261" s="417"/>
      <c r="DC261" s="417"/>
      <c r="DD261" s="417"/>
      <c r="DE261" s="417"/>
      <c r="DF261" s="417"/>
      <c r="DG261" s="417"/>
      <c r="DH261" s="417"/>
      <c r="DI261" s="417"/>
      <c r="DJ261" s="417"/>
      <c r="DK261" s="417"/>
    </row>
    <row r="262" spans="1:115" ht="16.149999999999999" hidden="1">
      <c r="A262" s="421"/>
      <c r="B262" s="421"/>
      <c r="C262" s="416"/>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c r="AA262" s="417"/>
      <c r="AB262" s="417"/>
      <c r="AC262" s="417"/>
      <c r="AD262" s="417"/>
      <c r="AE262" s="417"/>
      <c r="AF262" s="417"/>
      <c r="AG262" s="417"/>
      <c r="AH262" s="417"/>
      <c r="AI262" s="417"/>
      <c r="AJ262" s="417"/>
      <c r="AK262" s="417"/>
      <c r="AL262" s="417"/>
      <c r="AM262" s="417"/>
      <c r="AN262" s="417"/>
      <c r="AO262" s="417"/>
      <c r="AP262" s="417"/>
      <c r="AQ262" s="417"/>
      <c r="AR262" s="417"/>
      <c r="AS262" s="417"/>
      <c r="AT262" s="417"/>
      <c r="AU262" s="417"/>
      <c r="AV262" s="417"/>
      <c r="AW262" s="417"/>
      <c r="AX262" s="417"/>
      <c r="AY262" s="417"/>
      <c r="AZ262" s="417"/>
      <c r="BA262" s="417"/>
      <c r="BB262" s="417"/>
      <c r="BC262" s="417"/>
      <c r="BD262" s="417"/>
      <c r="BE262" s="417"/>
      <c r="BF262" s="417"/>
      <c r="BG262" s="417"/>
      <c r="BH262" s="417"/>
      <c r="BI262" s="417"/>
      <c r="BJ262" s="417"/>
      <c r="BK262" s="417"/>
      <c r="BL262" s="417"/>
      <c r="BM262" s="417"/>
      <c r="BN262" s="417"/>
      <c r="BO262" s="417"/>
      <c r="BP262" s="417"/>
      <c r="BQ262" s="417"/>
      <c r="BR262" s="417"/>
      <c r="BS262" s="417"/>
      <c r="BT262" s="417"/>
      <c r="BU262" s="417"/>
      <c r="BV262" s="417"/>
      <c r="BW262" s="417"/>
      <c r="BX262" s="417"/>
      <c r="BY262" s="417"/>
      <c r="BZ262" s="417"/>
      <c r="CA262" s="417"/>
      <c r="CB262" s="417"/>
      <c r="CC262" s="417"/>
      <c r="CD262" s="417"/>
      <c r="CE262" s="417"/>
      <c r="CF262" s="417"/>
      <c r="CG262" s="417"/>
      <c r="CH262" s="417"/>
      <c r="CI262" s="417"/>
      <c r="CJ262" s="417"/>
      <c r="CK262" s="417"/>
      <c r="CL262" s="417"/>
      <c r="CM262" s="417"/>
      <c r="CN262" s="417"/>
      <c r="CO262" s="417"/>
      <c r="CP262" s="417"/>
      <c r="CQ262" s="417"/>
      <c r="CR262" s="417"/>
      <c r="CS262" s="417"/>
      <c r="CT262" s="417"/>
      <c r="CU262" s="417"/>
      <c r="CV262" s="417"/>
      <c r="CW262" s="417"/>
      <c r="CX262" s="417"/>
      <c r="CY262" s="417"/>
      <c r="CZ262" s="417"/>
      <c r="DA262" s="417"/>
      <c r="DB262" s="417"/>
      <c r="DC262" s="417"/>
      <c r="DD262" s="417"/>
      <c r="DE262" s="417"/>
      <c r="DF262" s="417"/>
      <c r="DG262" s="417"/>
      <c r="DH262" s="417"/>
      <c r="DI262" s="417"/>
      <c r="DJ262" s="417"/>
      <c r="DK262" s="417"/>
    </row>
    <row r="263" spans="1:115" ht="16.149999999999999" hidden="1">
      <c r="A263" s="421"/>
      <c r="B263" s="421"/>
      <c r="C263" s="416"/>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c r="AA263" s="417"/>
      <c r="AB263" s="417"/>
      <c r="AC263" s="417"/>
      <c r="AD263" s="417"/>
      <c r="AE263" s="417"/>
      <c r="AF263" s="417"/>
      <c r="AG263" s="417"/>
      <c r="AH263" s="417"/>
      <c r="AI263" s="417"/>
      <c r="AJ263" s="417"/>
      <c r="AK263" s="417"/>
      <c r="AL263" s="417"/>
      <c r="AM263" s="417"/>
      <c r="AN263" s="417"/>
      <c r="AO263" s="417"/>
      <c r="AP263" s="417"/>
      <c r="AQ263" s="417"/>
      <c r="AR263" s="417"/>
      <c r="AS263" s="417"/>
      <c r="AT263" s="417"/>
      <c r="AU263" s="417"/>
      <c r="AV263" s="417"/>
      <c r="AW263" s="417"/>
      <c r="AX263" s="417"/>
      <c r="AY263" s="417"/>
      <c r="AZ263" s="417"/>
      <c r="BA263" s="417"/>
      <c r="BB263" s="417"/>
      <c r="BC263" s="417"/>
      <c r="BD263" s="417"/>
      <c r="BE263" s="417"/>
      <c r="BF263" s="417"/>
      <c r="BG263" s="417"/>
      <c r="BH263" s="417"/>
      <c r="BI263" s="417"/>
      <c r="BJ263" s="417"/>
      <c r="BK263" s="417"/>
      <c r="BL263" s="417"/>
      <c r="BM263" s="417"/>
      <c r="BN263" s="417"/>
      <c r="BO263" s="417"/>
      <c r="BP263" s="417"/>
      <c r="BQ263" s="417"/>
      <c r="BR263" s="417"/>
      <c r="BS263" s="417"/>
      <c r="BT263" s="417"/>
      <c r="BU263" s="417"/>
      <c r="BV263" s="417"/>
      <c r="BW263" s="417"/>
      <c r="BX263" s="417"/>
      <c r="BY263" s="417"/>
      <c r="BZ263" s="417"/>
      <c r="CA263" s="417"/>
      <c r="CB263" s="417"/>
      <c r="CC263" s="417"/>
      <c r="CD263" s="417"/>
      <c r="CE263" s="417"/>
      <c r="CF263" s="417"/>
      <c r="CG263" s="417"/>
      <c r="CH263" s="417"/>
      <c r="CI263" s="417"/>
      <c r="CJ263" s="417"/>
      <c r="CK263" s="417"/>
      <c r="CL263" s="417"/>
      <c r="CM263" s="417"/>
      <c r="CN263" s="417"/>
      <c r="CO263" s="417"/>
      <c r="CP263" s="417"/>
      <c r="CQ263" s="417"/>
      <c r="CR263" s="417"/>
      <c r="CS263" s="417"/>
      <c r="CT263" s="417"/>
      <c r="CU263" s="417"/>
      <c r="CV263" s="417"/>
      <c r="CW263" s="417"/>
      <c r="CX263" s="417"/>
      <c r="CY263" s="417"/>
      <c r="CZ263" s="417"/>
      <c r="DA263" s="417"/>
      <c r="DB263" s="417"/>
      <c r="DC263" s="417"/>
      <c r="DD263" s="417"/>
      <c r="DE263" s="417"/>
      <c r="DF263" s="417"/>
      <c r="DG263" s="417"/>
      <c r="DH263" s="417"/>
      <c r="DI263" s="417"/>
      <c r="DJ263" s="417"/>
      <c r="DK263" s="417"/>
    </row>
    <row r="264" spans="1:115" ht="16.149999999999999" hidden="1">
      <c r="A264" s="421"/>
      <c r="B264" s="421"/>
      <c r="C264" s="416"/>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c r="AA264" s="417"/>
      <c r="AB264" s="417"/>
      <c r="AC264" s="417"/>
      <c r="AD264" s="417"/>
      <c r="AE264" s="417"/>
      <c r="AF264" s="417"/>
      <c r="AG264" s="417"/>
      <c r="AH264" s="417"/>
      <c r="AI264" s="417"/>
      <c r="AJ264" s="417"/>
      <c r="AK264" s="417"/>
      <c r="AL264" s="417"/>
      <c r="AM264" s="417"/>
      <c r="AN264" s="417"/>
      <c r="AO264" s="417"/>
      <c r="AP264" s="417"/>
      <c r="AQ264" s="417"/>
      <c r="AR264" s="417"/>
      <c r="AS264" s="417"/>
      <c r="AT264" s="417"/>
      <c r="AU264" s="417"/>
      <c r="AV264" s="417"/>
      <c r="AW264" s="417"/>
      <c r="AX264" s="417"/>
      <c r="AY264" s="417"/>
      <c r="AZ264" s="417"/>
      <c r="BA264" s="417"/>
      <c r="BB264" s="417"/>
      <c r="BC264" s="417"/>
      <c r="BD264" s="417"/>
      <c r="BE264" s="417"/>
      <c r="BF264" s="417"/>
      <c r="BG264" s="417"/>
      <c r="BH264" s="417"/>
      <c r="BI264" s="417"/>
      <c r="BJ264" s="417"/>
      <c r="BK264" s="417"/>
      <c r="BL264" s="417"/>
      <c r="BM264" s="417"/>
      <c r="BN264" s="417"/>
      <c r="BO264" s="417"/>
      <c r="BP264" s="417"/>
      <c r="BQ264" s="417"/>
      <c r="BR264" s="417"/>
      <c r="BS264" s="417"/>
      <c r="BT264" s="417"/>
      <c r="BU264" s="417"/>
      <c r="BV264" s="417"/>
      <c r="BW264" s="417"/>
      <c r="BX264" s="417"/>
      <c r="BY264" s="417"/>
      <c r="BZ264" s="417"/>
      <c r="CA264" s="417"/>
      <c r="CB264" s="417"/>
      <c r="CC264" s="417"/>
      <c r="CD264" s="417"/>
      <c r="CE264" s="417"/>
      <c r="CF264" s="417"/>
      <c r="CG264" s="417"/>
      <c r="CH264" s="417"/>
      <c r="CI264" s="417"/>
      <c r="CJ264" s="417"/>
      <c r="CK264" s="417"/>
      <c r="CL264" s="417"/>
      <c r="CM264" s="417"/>
      <c r="CN264" s="417"/>
      <c r="CO264" s="417"/>
      <c r="CP264" s="417"/>
      <c r="CQ264" s="417"/>
      <c r="CR264" s="417"/>
      <c r="CS264" s="417"/>
      <c r="CT264" s="417"/>
      <c r="CU264" s="417"/>
      <c r="CV264" s="417"/>
      <c r="CW264" s="417"/>
      <c r="CX264" s="417"/>
      <c r="CY264" s="417"/>
      <c r="CZ264" s="417"/>
      <c r="DA264" s="417"/>
      <c r="DB264" s="417"/>
      <c r="DC264" s="417"/>
      <c r="DD264" s="417"/>
      <c r="DE264" s="417"/>
      <c r="DF264" s="417"/>
      <c r="DG264" s="417"/>
      <c r="DH264" s="417"/>
      <c r="DI264" s="417"/>
      <c r="DJ264" s="417"/>
      <c r="DK264" s="417"/>
    </row>
    <row r="265" spans="1:115" ht="16.149999999999999" hidden="1">
      <c r="A265" s="421"/>
      <c r="B265" s="421"/>
      <c r="C265" s="416"/>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c r="AA265" s="417"/>
      <c r="AB265" s="417"/>
      <c r="AC265" s="417"/>
      <c r="AD265" s="417"/>
      <c r="AE265" s="417"/>
      <c r="AF265" s="417"/>
      <c r="AG265" s="417"/>
      <c r="AH265" s="417"/>
      <c r="AI265" s="417"/>
      <c r="AJ265" s="417"/>
      <c r="AK265" s="417"/>
      <c r="AL265" s="417"/>
      <c r="AM265" s="417"/>
      <c r="AN265" s="417"/>
      <c r="AO265" s="417"/>
      <c r="AP265" s="417"/>
      <c r="AQ265" s="417"/>
      <c r="AR265" s="417"/>
      <c r="AS265" s="417"/>
      <c r="AT265" s="417"/>
      <c r="AU265" s="417"/>
      <c r="AV265" s="417"/>
      <c r="AW265" s="417"/>
      <c r="AX265" s="417"/>
      <c r="AY265" s="417"/>
      <c r="AZ265" s="417"/>
      <c r="BA265" s="417"/>
      <c r="BB265" s="417"/>
      <c r="BC265" s="417"/>
      <c r="BD265" s="417"/>
      <c r="BE265" s="417"/>
      <c r="BF265" s="417"/>
      <c r="BG265" s="417"/>
      <c r="BH265" s="417"/>
      <c r="BI265" s="417"/>
      <c r="BJ265" s="417"/>
      <c r="BK265" s="417"/>
      <c r="BL265" s="417"/>
      <c r="BM265" s="417"/>
      <c r="BN265" s="417"/>
      <c r="BO265" s="417"/>
      <c r="BP265" s="417"/>
      <c r="BQ265" s="417"/>
      <c r="BR265" s="417"/>
      <c r="BS265" s="417"/>
      <c r="BT265" s="417"/>
      <c r="BU265" s="417"/>
      <c r="BV265" s="417"/>
      <c r="BW265" s="417"/>
      <c r="BX265" s="417"/>
      <c r="BY265" s="417"/>
      <c r="BZ265" s="417"/>
      <c r="CA265" s="417"/>
      <c r="CB265" s="417"/>
      <c r="CC265" s="417"/>
      <c r="CD265" s="417"/>
      <c r="CE265" s="417"/>
      <c r="CF265" s="417"/>
      <c r="CG265" s="417"/>
      <c r="CH265" s="417"/>
      <c r="CI265" s="417"/>
      <c r="CJ265" s="417"/>
      <c r="CK265" s="417"/>
      <c r="CL265" s="417"/>
      <c r="CM265" s="417"/>
      <c r="CN265" s="417"/>
      <c r="CO265" s="417"/>
      <c r="CP265" s="417"/>
      <c r="CQ265" s="417"/>
      <c r="CR265" s="417"/>
      <c r="CS265" s="417"/>
      <c r="CT265" s="417"/>
      <c r="CU265" s="417"/>
      <c r="CV265" s="417"/>
      <c r="CW265" s="417"/>
      <c r="CX265" s="417"/>
      <c r="CY265" s="417"/>
      <c r="CZ265" s="417"/>
      <c r="DA265" s="417"/>
      <c r="DB265" s="417"/>
      <c r="DC265" s="417"/>
      <c r="DD265" s="417"/>
      <c r="DE265" s="417"/>
      <c r="DF265" s="417"/>
      <c r="DG265" s="417"/>
      <c r="DH265" s="417"/>
      <c r="DI265" s="417"/>
      <c r="DJ265" s="417"/>
      <c r="DK265" s="417"/>
    </row>
    <row r="266" spans="1:115" ht="16.149999999999999" hidden="1">
      <c r="A266" s="421"/>
      <c r="B266" s="421"/>
      <c r="C266" s="416"/>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c r="AA266" s="417"/>
      <c r="AB266" s="417"/>
      <c r="AC266" s="417"/>
      <c r="AD266" s="417"/>
      <c r="AE266" s="417"/>
      <c r="AF266" s="417"/>
      <c r="AG266" s="417"/>
      <c r="AH266" s="417"/>
      <c r="AI266" s="417"/>
      <c r="AJ266" s="417"/>
      <c r="AK266" s="417"/>
      <c r="AL266" s="417"/>
      <c r="AM266" s="417"/>
      <c r="AN266" s="417"/>
      <c r="AO266" s="417"/>
      <c r="AP266" s="417"/>
      <c r="AQ266" s="417"/>
      <c r="AR266" s="417"/>
      <c r="AS266" s="417"/>
      <c r="AT266" s="417"/>
      <c r="AU266" s="417"/>
      <c r="AV266" s="417"/>
      <c r="AW266" s="417"/>
      <c r="AX266" s="417"/>
      <c r="AY266" s="417"/>
      <c r="AZ266" s="417"/>
      <c r="BA266" s="417"/>
      <c r="BB266" s="417"/>
      <c r="BC266" s="417"/>
      <c r="BD266" s="417"/>
      <c r="BE266" s="417"/>
      <c r="BF266" s="417"/>
      <c r="BG266" s="417"/>
      <c r="BH266" s="417"/>
      <c r="BI266" s="417"/>
      <c r="BJ266" s="417"/>
      <c r="BK266" s="417"/>
      <c r="BL266" s="417"/>
      <c r="BM266" s="417"/>
      <c r="BN266" s="417"/>
      <c r="BO266" s="417"/>
      <c r="BP266" s="417"/>
      <c r="BQ266" s="417"/>
      <c r="BR266" s="417"/>
      <c r="BS266" s="417"/>
      <c r="BT266" s="417"/>
      <c r="BU266" s="417"/>
      <c r="BV266" s="417"/>
      <c r="BW266" s="417"/>
      <c r="BX266" s="417"/>
      <c r="BY266" s="417"/>
      <c r="BZ266" s="417"/>
      <c r="CA266" s="417"/>
      <c r="CB266" s="417"/>
      <c r="CC266" s="417"/>
      <c r="CD266" s="417"/>
      <c r="CE266" s="417"/>
      <c r="CF266" s="417"/>
      <c r="CG266" s="417"/>
      <c r="CH266" s="417"/>
      <c r="CI266" s="417"/>
      <c r="CJ266" s="417"/>
      <c r="CK266" s="417"/>
      <c r="CL266" s="417"/>
      <c r="CM266" s="417"/>
      <c r="CN266" s="417"/>
      <c r="CO266" s="417"/>
      <c r="CP266" s="417"/>
      <c r="CQ266" s="417"/>
      <c r="CR266" s="417"/>
      <c r="CS266" s="417"/>
      <c r="CT266" s="417"/>
      <c r="CU266" s="417"/>
      <c r="CV266" s="417"/>
      <c r="CW266" s="417"/>
      <c r="CX266" s="417"/>
      <c r="CY266" s="417"/>
      <c r="CZ266" s="417"/>
      <c r="DA266" s="417"/>
      <c r="DB266" s="417"/>
      <c r="DC266" s="417"/>
      <c r="DD266" s="417"/>
      <c r="DE266" s="417"/>
      <c r="DF266" s="417"/>
      <c r="DG266" s="417"/>
      <c r="DH266" s="417"/>
      <c r="DI266" s="417"/>
      <c r="DJ266" s="417"/>
      <c r="DK266" s="417"/>
    </row>
    <row r="267" spans="1:115" ht="16.149999999999999" hidden="1">
      <c r="A267" s="421"/>
      <c r="B267" s="421"/>
      <c r="C267" s="416"/>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c r="AA267" s="417"/>
      <c r="AB267" s="417"/>
      <c r="AC267" s="417"/>
      <c r="AD267" s="417"/>
      <c r="AE267" s="417"/>
      <c r="AF267" s="417"/>
      <c r="AG267" s="417"/>
      <c r="AH267" s="417"/>
      <c r="AI267" s="417"/>
      <c r="AJ267" s="417"/>
      <c r="AK267" s="417"/>
      <c r="AL267" s="417"/>
      <c r="AM267" s="417"/>
      <c r="AN267" s="417"/>
      <c r="AO267" s="417"/>
      <c r="AP267" s="417"/>
      <c r="AQ267" s="417"/>
      <c r="AR267" s="417"/>
      <c r="AS267" s="417"/>
      <c r="AT267" s="417"/>
      <c r="AU267" s="417"/>
      <c r="AV267" s="417"/>
      <c r="AW267" s="417"/>
      <c r="AX267" s="417"/>
      <c r="AY267" s="417"/>
      <c r="AZ267" s="417"/>
      <c r="BA267" s="417"/>
      <c r="BB267" s="417"/>
      <c r="BC267" s="417"/>
      <c r="BD267" s="417"/>
      <c r="BE267" s="417"/>
      <c r="BF267" s="417"/>
      <c r="BG267" s="417"/>
      <c r="BH267" s="417"/>
      <c r="BI267" s="417"/>
      <c r="BJ267" s="417"/>
      <c r="BK267" s="417"/>
      <c r="BL267" s="417"/>
      <c r="BM267" s="417"/>
      <c r="BN267" s="417"/>
      <c r="BO267" s="417"/>
      <c r="BP267" s="417"/>
      <c r="BQ267" s="417"/>
      <c r="BR267" s="417"/>
      <c r="BS267" s="417"/>
      <c r="BT267" s="417"/>
      <c r="BU267" s="417"/>
      <c r="BV267" s="417"/>
      <c r="BW267" s="417"/>
      <c r="BX267" s="417"/>
      <c r="BY267" s="417"/>
      <c r="BZ267" s="417"/>
      <c r="CA267" s="417"/>
      <c r="CB267" s="417"/>
      <c r="CC267" s="417"/>
      <c r="CD267" s="417"/>
      <c r="CE267" s="417"/>
      <c r="CF267" s="417"/>
      <c r="CG267" s="417"/>
      <c r="CH267" s="417"/>
      <c r="CI267" s="417"/>
      <c r="CJ267" s="417"/>
      <c r="CK267" s="417"/>
      <c r="CL267" s="417"/>
      <c r="CM267" s="417"/>
      <c r="CN267" s="417"/>
      <c r="CO267" s="417"/>
      <c r="CP267" s="417"/>
      <c r="CQ267" s="417"/>
      <c r="CR267" s="417"/>
      <c r="CS267" s="417"/>
      <c r="CT267" s="417"/>
      <c r="CU267" s="417"/>
      <c r="CV267" s="417"/>
      <c r="CW267" s="417"/>
      <c r="CX267" s="417"/>
      <c r="CY267" s="417"/>
      <c r="CZ267" s="417"/>
      <c r="DA267" s="417"/>
      <c r="DB267" s="417"/>
      <c r="DC267" s="417"/>
      <c r="DD267" s="417"/>
      <c r="DE267" s="417"/>
      <c r="DF267" s="417"/>
      <c r="DG267" s="417"/>
      <c r="DH267" s="417"/>
      <c r="DI267" s="417"/>
      <c r="DJ267" s="417"/>
      <c r="DK267" s="417"/>
    </row>
    <row r="268" spans="1:115" ht="16.149999999999999" hidden="1">
      <c r="A268" s="421"/>
      <c r="B268" s="421"/>
      <c r="C268" s="416"/>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c r="AA268" s="417"/>
      <c r="AB268" s="417"/>
      <c r="AC268" s="417"/>
      <c r="AD268" s="417"/>
      <c r="AE268" s="417"/>
      <c r="AF268" s="417"/>
      <c r="AG268" s="417"/>
      <c r="AH268" s="417"/>
      <c r="AI268" s="417"/>
      <c r="AJ268" s="417"/>
      <c r="AK268" s="417"/>
      <c r="AL268" s="417"/>
      <c r="AM268" s="417"/>
      <c r="AN268" s="417"/>
      <c r="AO268" s="417"/>
      <c r="AP268" s="417"/>
      <c r="AQ268" s="417"/>
      <c r="AR268" s="417"/>
      <c r="AS268" s="417"/>
      <c r="AT268" s="417"/>
      <c r="AU268" s="417"/>
      <c r="AV268" s="417"/>
      <c r="AW268" s="417"/>
      <c r="AX268" s="417"/>
      <c r="AY268" s="417"/>
      <c r="AZ268" s="417"/>
      <c r="BA268" s="417"/>
      <c r="BB268" s="417"/>
      <c r="BC268" s="417"/>
      <c r="BD268" s="417"/>
      <c r="BE268" s="417"/>
      <c r="BF268" s="417"/>
      <c r="BG268" s="417"/>
      <c r="BH268" s="417"/>
      <c r="BI268" s="417"/>
      <c r="BJ268" s="417"/>
      <c r="BK268" s="417"/>
      <c r="BL268" s="417"/>
      <c r="BM268" s="417"/>
      <c r="BN268" s="417"/>
      <c r="BO268" s="417"/>
      <c r="BP268" s="417"/>
      <c r="BQ268" s="417"/>
      <c r="BR268" s="417"/>
      <c r="BS268" s="417"/>
      <c r="BT268" s="417"/>
      <c r="BU268" s="417"/>
      <c r="BV268" s="417"/>
      <c r="BW268" s="417"/>
      <c r="BX268" s="417"/>
      <c r="BY268" s="417"/>
      <c r="BZ268" s="417"/>
      <c r="CA268" s="417"/>
      <c r="CB268" s="417"/>
      <c r="CC268" s="417"/>
      <c r="CD268" s="417"/>
      <c r="CE268" s="417"/>
      <c r="CF268" s="417"/>
      <c r="CG268" s="417"/>
      <c r="CH268" s="417"/>
      <c r="CI268" s="417"/>
      <c r="CJ268" s="417"/>
      <c r="CK268" s="417"/>
      <c r="CL268" s="417"/>
      <c r="CM268" s="417"/>
      <c r="CN268" s="417"/>
      <c r="CO268" s="417"/>
      <c r="CP268" s="417"/>
      <c r="CQ268" s="417"/>
      <c r="CR268" s="417"/>
      <c r="CS268" s="417"/>
      <c r="CT268" s="417"/>
      <c r="CU268" s="417"/>
      <c r="CV268" s="417"/>
      <c r="CW268" s="417"/>
      <c r="CX268" s="417"/>
      <c r="CY268" s="417"/>
      <c r="CZ268" s="417"/>
      <c r="DA268" s="417"/>
      <c r="DB268" s="417"/>
      <c r="DC268" s="417"/>
      <c r="DD268" s="417"/>
      <c r="DE268" s="417"/>
      <c r="DF268" s="417"/>
      <c r="DG268" s="417"/>
      <c r="DH268" s="417"/>
      <c r="DI268" s="417"/>
      <c r="DJ268" s="417"/>
      <c r="DK268" s="417"/>
    </row>
    <row r="269" spans="1:115" ht="16.149999999999999" hidden="1">
      <c r="A269" s="421"/>
      <c r="B269" s="421"/>
      <c r="C269" s="416"/>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c r="AA269" s="417"/>
      <c r="AB269" s="417"/>
      <c r="AC269" s="417"/>
      <c r="AD269" s="417"/>
      <c r="AE269" s="417"/>
      <c r="AF269" s="417"/>
      <c r="AG269" s="417"/>
      <c r="AH269" s="417"/>
      <c r="AI269" s="417"/>
      <c r="AJ269" s="417"/>
      <c r="AK269" s="417"/>
      <c r="AL269" s="417"/>
      <c r="AM269" s="417"/>
      <c r="AN269" s="417"/>
      <c r="AO269" s="417"/>
      <c r="AP269" s="417"/>
      <c r="AQ269" s="417"/>
      <c r="AR269" s="417"/>
      <c r="AS269" s="417"/>
      <c r="AT269" s="417"/>
      <c r="AU269" s="417"/>
      <c r="AV269" s="417"/>
      <c r="AW269" s="417"/>
      <c r="AX269" s="417"/>
      <c r="AY269" s="417"/>
      <c r="AZ269" s="417"/>
      <c r="BA269" s="417"/>
      <c r="BB269" s="417"/>
      <c r="BC269" s="417"/>
      <c r="BD269" s="417"/>
      <c r="BE269" s="417"/>
      <c r="BF269" s="417"/>
      <c r="BG269" s="417"/>
      <c r="BH269" s="417"/>
      <c r="BI269" s="417"/>
      <c r="BJ269" s="417"/>
      <c r="BK269" s="417"/>
      <c r="BL269" s="417"/>
      <c r="BM269" s="417"/>
      <c r="BN269" s="417"/>
      <c r="BO269" s="417"/>
      <c r="BP269" s="417"/>
      <c r="BQ269" s="417"/>
      <c r="BR269" s="417"/>
      <c r="BS269" s="417"/>
      <c r="BT269" s="417"/>
      <c r="BU269" s="417"/>
      <c r="BV269" s="417"/>
      <c r="BW269" s="417"/>
      <c r="BX269" s="417"/>
      <c r="BY269" s="417"/>
      <c r="BZ269" s="417"/>
      <c r="CA269" s="417"/>
      <c r="CB269" s="417"/>
      <c r="CC269" s="417"/>
      <c r="CD269" s="417"/>
      <c r="CE269" s="417"/>
      <c r="CF269" s="417"/>
      <c r="CG269" s="417"/>
      <c r="CH269" s="417"/>
      <c r="CI269" s="417"/>
      <c r="CJ269" s="417"/>
      <c r="CK269" s="417"/>
      <c r="CL269" s="417"/>
      <c r="CM269" s="417"/>
      <c r="CN269" s="417"/>
      <c r="CO269" s="417"/>
      <c r="CP269" s="417"/>
      <c r="CQ269" s="417"/>
      <c r="CR269" s="417"/>
      <c r="CS269" s="417"/>
      <c r="CT269" s="417"/>
      <c r="CU269" s="417"/>
      <c r="CV269" s="417"/>
      <c r="CW269" s="417"/>
      <c r="CX269" s="417"/>
      <c r="CY269" s="417"/>
      <c r="CZ269" s="417"/>
      <c r="DA269" s="417"/>
      <c r="DB269" s="417"/>
      <c r="DC269" s="417"/>
      <c r="DD269" s="417"/>
      <c r="DE269" s="417"/>
      <c r="DF269" s="417"/>
      <c r="DG269" s="417"/>
      <c r="DH269" s="417"/>
      <c r="DI269" s="417"/>
      <c r="DJ269" s="417"/>
      <c r="DK269" s="417"/>
    </row>
    <row r="270" spans="1:115" ht="16.149999999999999" hidden="1">
      <c r="A270" s="421"/>
      <c r="B270" s="421"/>
      <c r="C270" s="416"/>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c r="AA270" s="417"/>
      <c r="AB270" s="417"/>
      <c r="AC270" s="417"/>
      <c r="AD270" s="417"/>
      <c r="AE270" s="417"/>
      <c r="AF270" s="417"/>
      <c r="AG270" s="417"/>
      <c r="AH270" s="417"/>
      <c r="AI270" s="417"/>
      <c r="AJ270" s="417"/>
      <c r="AK270" s="417"/>
      <c r="AL270" s="417"/>
      <c r="AM270" s="417"/>
      <c r="AN270" s="417"/>
      <c r="AO270" s="417"/>
      <c r="AP270" s="417"/>
      <c r="AQ270" s="417"/>
      <c r="AR270" s="417"/>
      <c r="AS270" s="417"/>
      <c r="AT270" s="417"/>
      <c r="AU270" s="417"/>
      <c r="AV270" s="417"/>
      <c r="AW270" s="417"/>
      <c r="AX270" s="417"/>
      <c r="AY270" s="417"/>
      <c r="AZ270" s="417"/>
      <c r="BA270" s="417"/>
      <c r="BB270" s="417"/>
      <c r="BC270" s="417"/>
      <c r="BD270" s="417"/>
      <c r="BE270" s="417"/>
      <c r="BF270" s="417"/>
      <c r="BG270" s="417"/>
      <c r="BH270" s="417"/>
      <c r="BI270" s="417"/>
      <c r="BJ270" s="417"/>
      <c r="BK270" s="417"/>
      <c r="BL270" s="417"/>
      <c r="BM270" s="417"/>
      <c r="BN270" s="417"/>
      <c r="BO270" s="417"/>
      <c r="BP270" s="417"/>
      <c r="BQ270" s="417"/>
      <c r="BR270" s="417"/>
      <c r="BS270" s="417"/>
      <c r="BT270" s="417"/>
      <c r="BU270" s="417"/>
      <c r="BV270" s="417"/>
      <c r="BW270" s="417"/>
      <c r="BX270" s="417"/>
      <c r="BY270" s="417"/>
      <c r="BZ270" s="417"/>
      <c r="CA270" s="417"/>
      <c r="CB270" s="417"/>
      <c r="CC270" s="417"/>
      <c r="CD270" s="417"/>
      <c r="CE270" s="417"/>
      <c r="CF270" s="417"/>
      <c r="CG270" s="417"/>
      <c r="CH270" s="417"/>
      <c r="CI270" s="417"/>
      <c r="CJ270" s="417"/>
      <c r="CK270" s="417"/>
      <c r="CL270" s="417"/>
      <c r="CM270" s="417"/>
      <c r="CN270" s="417"/>
      <c r="CO270" s="417"/>
      <c r="CP270" s="417"/>
      <c r="CQ270" s="417"/>
      <c r="CR270" s="417"/>
      <c r="CS270" s="417"/>
      <c r="CT270" s="417"/>
      <c r="CU270" s="417"/>
      <c r="CV270" s="417"/>
      <c r="CW270" s="417"/>
      <c r="CX270" s="417"/>
      <c r="CY270" s="417"/>
      <c r="CZ270" s="417"/>
      <c r="DA270" s="417"/>
      <c r="DB270" s="417"/>
      <c r="DC270" s="417"/>
      <c r="DD270" s="417"/>
      <c r="DE270" s="417"/>
      <c r="DF270" s="417"/>
      <c r="DG270" s="417"/>
      <c r="DH270" s="417"/>
      <c r="DI270" s="417"/>
      <c r="DJ270" s="417"/>
      <c r="DK270" s="417"/>
    </row>
    <row r="271" spans="1:115" ht="16.149999999999999" hidden="1">
      <c r="A271" s="421"/>
      <c r="B271" s="421"/>
      <c r="C271" s="416"/>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c r="AA271" s="417"/>
      <c r="AB271" s="417"/>
      <c r="AC271" s="417"/>
      <c r="AD271" s="417"/>
      <c r="AE271" s="417"/>
      <c r="AF271" s="417"/>
      <c r="AG271" s="417"/>
      <c r="AH271" s="417"/>
      <c r="AI271" s="417"/>
      <c r="AJ271" s="417"/>
      <c r="AK271" s="417"/>
      <c r="AL271" s="417"/>
      <c r="AM271" s="417"/>
      <c r="AN271" s="417"/>
      <c r="AO271" s="417"/>
      <c r="AP271" s="417"/>
      <c r="AQ271" s="417"/>
      <c r="AR271" s="417"/>
      <c r="AS271" s="417"/>
      <c r="AT271" s="417"/>
      <c r="AU271" s="417"/>
      <c r="AV271" s="417"/>
      <c r="AW271" s="417"/>
      <c r="AX271" s="417"/>
      <c r="AY271" s="417"/>
      <c r="AZ271" s="417"/>
      <c r="BA271" s="417"/>
      <c r="BB271" s="417"/>
      <c r="BC271" s="417"/>
      <c r="BD271" s="417"/>
      <c r="BE271" s="417"/>
      <c r="BF271" s="417"/>
      <c r="BG271" s="417"/>
      <c r="BH271" s="417"/>
      <c r="BI271" s="417"/>
      <c r="BJ271" s="417"/>
      <c r="BK271" s="417"/>
      <c r="BL271" s="417"/>
      <c r="BM271" s="417"/>
      <c r="BN271" s="417"/>
      <c r="BO271" s="417"/>
      <c r="BP271" s="417"/>
      <c r="BQ271" s="417"/>
      <c r="BR271" s="417"/>
      <c r="BS271" s="417"/>
      <c r="BT271" s="417"/>
      <c r="BU271" s="417"/>
      <c r="BV271" s="417"/>
      <c r="BW271" s="417"/>
      <c r="BX271" s="417"/>
      <c r="BY271" s="417"/>
      <c r="BZ271" s="417"/>
      <c r="CA271" s="417"/>
      <c r="CB271" s="417"/>
      <c r="CC271" s="417"/>
      <c r="CD271" s="417"/>
      <c r="CE271" s="417"/>
      <c r="CF271" s="417"/>
      <c r="CG271" s="417"/>
      <c r="CH271" s="417"/>
      <c r="CI271" s="417"/>
      <c r="CJ271" s="417"/>
      <c r="CK271" s="417"/>
      <c r="CL271" s="417"/>
      <c r="CM271" s="417"/>
      <c r="CN271" s="417"/>
      <c r="CO271" s="417"/>
      <c r="CP271" s="417"/>
      <c r="CQ271" s="417"/>
      <c r="CR271" s="417"/>
      <c r="CS271" s="417"/>
      <c r="CT271" s="417"/>
      <c r="CU271" s="417"/>
      <c r="CV271" s="417"/>
      <c r="CW271" s="417"/>
      <c r="CX271" s="417"/>
      <c r="CY271" s="417"/>
      <c r="CZ271" s="417"/>
      <c r="DA271" s="417"/>
      <c r="DB271" s="417"/>
      <c r="DC271" s="417"/>
      <c r="DD271" s="417"/>
      <c r="DE271" s="417"/>
      <c r="DF271" s="417"/>
      <c r="DG271" s="417"/>
      <c r="DH271" s="417"/>
      <c r="DI271" s="417"/>
      <c r="DJ271" s="417"/>
      <c r="DK271" s="417"/>
    </row>
    <row r="272" spans="1:115" ht="16.149999999999999" hidden="1">
      <c r="A272" s="421"/>
      <c r="B272" s="421"/>
      <c r="C272" s="416"/>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c r="AA272" s="417"/>
      <c r="AB272" s="417"/>
      <c r="AC272" s="417"/>
      <c r="AD272" s="417"/>
      <c r="AE272" s="417"/>
      <c r="AF272" s="417"/>
      <c r="AG272" s="417"/>
      <c r="AH272" s="417"/>
      <c r="AI272" s="417"/>
      <c r="AJ272" s="417"/>
      <c r="AK272" s="417"/>
      <c r="AL272" s="417"/>
      <c r="AM272" s="417"/>
      <c r="AN272" s="417"/>
      <c r="AO272" s="417"/>
      <c r="AP272" s="417"/>
      <c r="AQ272" s="417"/>
      <c r="AR272" s="417"/>
      <c r="AS272" s="417"/>
      <c r="AT272" s="417"/>
      <c r="AU272" s="417"/>
      <c r="AV272" s="417"/>
      <c r="AW272" s="417"/>
      <c r="AX272" s="417"/>
      <c r="AY272" s="417"/>
      <c r="AZ272" s="417"/>
      <c r="BA272" s="417"/>
      <c r="BB272" s="417"/>
      <c r="BC272" s="417"/>
      <c r="BD272" s="417"/>
      <c r="BE272" s="417"/>
      <c r="BF272" s="417"/>
      <c r="BG272" s="417"/>
      <c r="BH272" s="417"/>
      <c r="BI272" s="417"/>
      <c r="BJ272" s="417"/>
      <c r="BK272" s="417"/>
      <c r="BL272" s="417"/>
      <c r="BM272" s="417"/>
      <c r="BN272" s="417"/>
      <c r="BO272" s="417"/>
      <c r="BP272" s="417"/>
      <c r="BQ272" s="417"/>
      <c r="BR272" s="417"/>
      <c r="BS272" s="417"/>
      <c r="BT272" s="417"/>
      <c r="BU272" s="417"/>
      <c r="BV272" s="417"/>
      <c r="BW272" s="417"/>
      <c r="BX272" s="417"/>
      <c r="BY272" s="417"/>
      <c r="BZ272" s="417"/>
      <c r="CA272" s="417"/>
      <c r="CB272" s="417"/>
      <c r="CC272" s="417"/>
      <c r="CD272" s="417"/>
      <c r="CE272" s="417"/>
      <c r="CF272" s="417"/>
      <c r="CG272" s="417"/>
      <c r="CH272" s="417"/>
      <c r="CI272" s="417"/>
      <c r="CJ272" s="417"/>
      <c r="CK272" s="417"/>
      <c r="CL272" s="417"/>
      <c r="CM272" s="417"/>
      <c r="CN272" s="417"/>
      <c r="CO272" s="417"/>
      <c r="CP272" s="417"/>
      <c r="CQ272" s="417"/>
      <c r="CR272" s="417"/>
      <c r="CS272" s="417"/>
      <c r="CT272" s="417"/>
      <c r="CU272" s="417"/>
      <c r="CV272" s="417"/>
      <c r="CW272" s="417"/>
      <c r="CX272" s="417"/>
      <c r="CY272" s="417"/>
      <c r="CZ272" s="417"/>
      <c r="DA272" s="417"/>
      <c r="DB272" s="417"/>
      <c r="DC272" s="417"/>
      <c r="DD272" s="417"/>
      <c r="DE272" s="417"/>
      <c r="DF272" s="417"/>
      <c r="DG272" s="417"/>
      <c r="DH272" s="417"/>
      <c r="DI272" s="417"/>
      <c r="DJ272" s="417"/>
      <c r="DK272" s="417"/>
    </row>
    <row r="273" spans="1:115" ht="16.149999999999999" hidden="1">
      <c r="A273" s="421"/>
      <c r="B273" s="421"/>
      <c r="C273" s="416"/>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417"/>
      <c r="AH273" s="417"/>
      <c r="AI273" s="417"/>
      <c r="AJ273" s="417"/>
      <c r="AK273" s="417"/>
      <c r="AL273" s="417"/>
      <c r="AM273" s="417"/>
      <c r="AN273" s="417"/>
      <c r="AO273" s="417"/>
      <c r="AP273" s="417"/>
      <c r="AQ273" s="417"/>
      <c r="AR273" s="417"/>
      <c r="AS273" s="417"/>
      <c r="AT273" s="417"/>
      <c r="AU273" s="417"/>
      <c r="AV273" s="417"/>
      <c r="AW273" s="417"/>
      <c r="AX273" s="417"/>
      <c r="AY273" s="417"/>
      <c r="AZ273" s="417"/>
      <c r="BA273" s="417"/>
      <c r="BB273" s="417"/>
      <c r="BC273" s="417"/>
      <c r="BD273" s="417"/>
      <c r="BE273" s="417"/>
      <c r="BF273" s="417"/>
      <c r="BG273" s="417"/>
      <c r="BH273" s="417"/>
      <c r="BI273" s="417"/>
      <c r="BJ273" s="417"/>
      <c r="BK273" s="417"/>
      <c r="BL273" s="417"/>
      <c r="BM273" s="417"/>
      <c r="BN273" s="417"/>
      <c r="BO273" s="417"/>
      <c r="BP273" s="417"/>
      <c r="BQ273" s="417"/>
      <c r="BR273" s="417"/>
      <c r="BS273" s="417"/>
      <c r="BT273" s="417"/>
      <c r="BU273" s="417"/>
      <c r="BV273" s="417"/>
      <c r="BW273" s="417"/>
      <c r="BX273" s="417"/>
      <c r="BY273" s="417"/>
      <c r="BZ273" s="417"/>
      <c r="CA273" s="417"/>
      <c r="CB273" s="417"/>
      <c r="CC273" s="417"/>
      <c r="CD273" s="417"/>
      <c r="CE273" s="417"/>
      <c r="CF273" s="417"/>
      <c r="CG273" s="417"/>
      <c r="CH273" s="417"/>
      <c r="CI273" s="417"/>
      <c r="CJ273" s="417"/>
      <c r="CK273" s="417"/>
      <c r="CL273" s="417"/>
      <c r="CM273" s="417"/>
      <c r="CN273" s="417"/>
      <c r="CO273" s="417"/>
      <c r="CP273" s="417"/>
      <c r="CQ273" s="417"/>
      <c r="CR273" s="417"/>
      <c r="CS273" s="417"/>
      <c r="CT273" s="417"/>
      <c r="CU273" s="417"/>
      <c r="CV273" s="417"/>
      <c r="CW273" s="417"/>
      <c r="CX273" s="417"/>
      <c r="CY273" s="417"/>
      <c r="CZ273" s="417"/>
      <c r="DA273" s="417"/>
      <c r="DB273" s="417"/>
      <c r="DC273" s="417"/>
      <c r="DD273" s="417"/>
      <c r="DE273" s="417"/>
      <c r="DF273" s="417"/>
      <c r="DG273" s="417"/>
      <c r="DH273" s="417"/>
      <c r="DI273" s="417"/>
      <c r="DJ273" s="417"/>
      <c r="DK273" s="417"/>
    </row>
    <row r="274" spans="1:115" ht="16.149999999999999" hidden="1">
      <c r="A274" s="421"/>
      <c r="B274" s="421"/>
      <c r="C274" s="416"/>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c r="AA274" s="417"/>
      <c r="AB274" s="417"/>
      <c r="AC274" s="417"/>
      <c r="AD274" s="417"/>
      <c r="AE274" s="417"/>
      <c r="AF274" s="417"/>
      <c r="AG274" s="417"/>
      <c r="AH274" s="417"/>
      <c r="AI274" s="417"/>
      <c r="AJ274" s="417"/>
      <c r="AK274" s="417"/>
      <c r="AL274" s="417"/>
      <c r="AM274" s="417"/>
      <c r="AN274" s="417"/>
      <c r="AO274" s="417"/>
      <c r="AP274" s="417"/>
      <c r="AQ274" s="417"/>
      <c r="AR274" s="417"/>
      <c r="AS274" s="417"/>
      <c r="AT274" s="417"/>
      <c r="AU274" s="417"/>
      <c r="AV274" s="417"/>
      <c r="AW274" s="417"/>
      <c r="AX274" s="417"/>
      <c r="AY274" s="417"/>
      <c r="AZ274" s="417"/>
      <c r="BA274" s="417"/>
      <c r="BB274" s="417"/>
      <c r="BC274" s="417"/>
      <c r="BD274" s="417"/>
      <c r="BE274" s="417"/>
      <c r="BF274" s="417"/>
      <c r="BG274" s="417"/>
      <c r="BH274" s="417"/>
      <c r="BI274" s="417"/>
      <c r="BJ274" s="417"/>
      <c r="BK274" s="417"/>
      <c r="BL274" s="417"/>
      <c r="BM274" s="417"/>
      <c r="BN274" s="417"/>
      <c r="BO274" s="417"/>
      <c r="BP274" s="417"/>
      <c r="BQ274" s="417"/>
      <c r="BR274" s="417"/>
      <c r="BS274" s="417"/>
      <c r="BT274" s="417"/>
      <c r="BU274" s="417"/>
      <c r="BV274" s="417"/>
      <c r="BW274" s="417"/>
      <c r="BX274" s="417"/>
      <c r="BY274" s="417"/>
      <c r="BZ274" s="417"/>
      <c r="CA274" s="417"/>
      <c r="CB274" s="417"/>
      <c r="CC274" s="417"/>
      <c r="CD274" s="417"/>
      <c r="CE274" s="417"/>
      <c r="CF274" s="417"/>
      <c r="CG274" s="417"/>
      <c r="CH274" s="417"/>
      <c r="CI274" s="417"/>
      <c r="CJ274" s="417"/>
      <c r="CK274" s="417"/>
      <c r="CL274" s="417"/>
      <c r="CM274" s="417"/>
      <c r="CN274" s="417"/>
      <c r="CO274" s="417"/>
      <c r="CP274" s="417"/>
      <c r="CQ274" s="417"/>
      <c r="CR274" s="417"/>
      <c r="CS274" s="417"/>
      <c r="CT274" s="417"/>
      <c r="CU274" s="417"/>
      <c r="CV274" s="417"/>
      <c r="CW274" s="417"/>
      <c r="CX274" s="417"/>
      <c r="CY274" s="417"/>
      <c r="CZ274" s="417"/>
      <c r="DA274" s="417"/>
      <c r="DB274" s="417"/>
      <c r="DC274" s="417"/>
      <c r="DD274" s="417"/>
      <c r="DE274" s="417"/>
      <c r="DF274" s="417"/>
      <c r="DG274" s="417"/>
      <c r="DH274" s="417"/>
      <c r="DI274" s="417"/>
      <c r="DJ274" s="417"/>
      <c r="DK274" s="417"/>
    </row>
    <row r="275" spans="1:115" ht="16.149999999999999" hidden="1">
      <c r="A275" s="421"/>
      <c r="B275" s="421"/>
      <c r="C275" s="416"/>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c r="AA275" s="417"/>
      <c r="AB275" s="417"/>
      <c r="AC275" s="417"/>
      <c r="AD275" s="417"/>
      <c r="AE275" s="417"/>
      <c r="AF275" s="417"/>
      <c r="AG275" s="417"/>
      <c r="AH275" s="417"/>
      <c r="AI275" s="417"/>
      <c r="AJ275" s="417"/>
      <c r="AK275" s="417"/>
      <c r="AL275" s="417"/>
      <c r="AM275" s="417"/>
      <c r="AN275" s="417"/>
      <c r="AO275" s="417"/>
      <c r="AP275" s="417"/>
      <c r="AQ275" s="417"/>
      <c r="AR275" s="417"/>
      <c r="AS275" s="417"/>
      <c r="AT275" s="417"/>
      <c r="AU275" s="417"/>
      <c r="AV275" s="417"/>
      <c r="AW275" s="417"/>
      <c r="AX275" s="417"/>
      <c r="AY275" s="417"/>
      <c r="AZ275" s="417"/>
      <c r="BA275" s="417"/>
      <c r="BB275" s="417"/>
      <c r="BC275" s="417"/>
      <c r="BD275" s="417"/>
      <c r="BE275" s="417"/>
      <c r="BF275" s="417"/>
      <c r="BG275" s="417"/>
      <c r="BH275" s="417"/>
      <c r="BI275" s="417"/>
      <c r="BJ275" s="417"/>
      <c r="BK275" s="417"/>
      <c r="BL275" s="417"/>
      <c r="BM275" s="417"/>
      <c r="BN275" s="417"/>
      <c r="BO275" s="417"/>
      <c r="BP275" s="417"/>
      <c r="BQ275" s="417"/>
      <c r="BR275" s="417"/>
      <c r="BS275" s="417"/>
      <c r="BT275" s="417"/>
      <c r="BU275" s="417"/>
      <c r="BV275" s="417"/>
      <c r="BW275" s="417"/>
      <c r="BX275" s="417"/>
      <c r="BY275" s="417"/>
      <c r="BZ275" s="417"/>
      <c r="CA275" s="417"/>
      <c r="CB275" s="417"/>
      <c r="CC275" s="417"/>
      <c r="CD275" s="417"/>
      <c r="CE275" s="417"/>
      <c r="CF275" s="417"/>
      <c r="CG275" s="417"/>
      <c r="CH275" s="417"/>
      <c r="CI275" s="417"/>
      <c r="CJ275" s="417"/>
      <c r="CK275" s="417"/>
      <c r="CL275" s="417"/>
      <c r="CM275" s="417"/>
      <c r="CN275" s="417"/>
      <c r="CO275" s="417"/>
      <c r="CP275" s="417"/>
      <c r="CQ275" s="417"/>
      <c r="CR275" s="417"/>
      <c r="CS275" s="417"/>
      <c r="CT275" s="417"/>
      <c r="CU275" s="417"/>
      <c r="CV275" s="417"/>
      <c r="CW275" s="417"/>
      <c r="CX275" s="417"/>
      <c r="CY275" s="417"/>
      <c r="CZ275" s="417"/>
      <c r="DA275" s="417"/>
      <c r="DB275" s="417"/>
      <c r="DC275" s="417"/>
      <c r="DD275" s="417"/>
      <c r="DE275" s="417"/>
      <c r="DF275" s="417"/>
      <c r="DG275" s="417"/>
      <c r="DH275" s="417"/>
      <c r="DI275" s="417"/>
      <c r="DJ275" s="417"/>
      <c r="DK275" s="417"/>
    </row>
    <row r="276" spans="1:115" ht="16.149999999999999" hidden="1">
      <c r="A276" s="421"/>
      <c r="B276" s="421"/>
      <c r="C276" s="416"/>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c r="AA276" s="417"/>
      <c r="AB276" s="417"/>
      <c r="AC276" s="417"/>
      <c r="AD276" s="417"/>
      <c r="AE276" s="417"/>
      <c r="AF276" s="417"/>
      <c r="AG276" s="417"/>
      <c r="AH276" s="417"/>
      <c r="AI276" s="417"/>
      <c r="AJ276" s="417"/>
      <c r="AK276" s="417"/>
      <c r="AL276" s="417"/>
      <c r="AM276" s="417"/>
      <c r="AN276" s="417"/>
      <c r="AO276" s="417"/>
      <c r="AP276" s="417"/>
      <c r="AQ276" s="417"/>
      <c r="AR276" s="417"/>
      <c r="AS276" s="417"/>
      <c r="AT276" s="417"/>
      <c r="AU276" s="417"/>
      <c r="AV276" s="417"/>
      <c r="AW276" s="417"/>
      <c r="AX276" s="417"/>
      <c r="AY276" s="417"/>
      <c r="AZ276" s="417"/>
      <c r="BA276" s="417"/>
      <c r="BB276" s="417"/>
      <c r="BC276" s="417"/>
      <c r="BD276" s="417"/>
      <c r="BE276" s="417"/>
      <c r="BF276" s="417"/>
      <c r="BG276" s="417"/>
      <c r="BH276" s="417"/>
      <c r="BI276" s="417"/>
      <c r="BJ276" s="417"/>
      <c r="BK276" s="417"/>
      <c r="BL276" s="417"/>
      <c r="BM276" s="417"/>
      <c r="BN276" s="417"/>
      <c r="BO276" s="417"/>
      <c r="BP276" s="417"/>
      <c r="BQ276" s="417"/>
      <c r="BR276" s="417"/>
      <c r="BS276" s="417"/>
      <c r="BT276" s="417"/>
      <c r="BU276" s="417"/>
      <c r="BV276" s="417"/>
      <c r="BW276" s="417"/>
      <c r="BX276" s="417"/>
      <c r="BY276" s="417"/>
      <c r="BZ276" s="417"/>
      <c r="CA276" s="417"/>
      <c r="CB276" s="417"/>
      <c r="CC276" s="417"/>
      <c r="CD276" s="417"/>
      <c r="CE276" s="417"/>
      <c r="CF276" s="417"/>
      <c r="CG276" s="417"/>
      <c r="CH276" s="417"/>
      <c r="CI276" s="417"/>
      <c r="CJ276" s="417"/>
      <c r="CK276" s="417"/>
      <c r="CL276" s="417"/>
      <c r="CM276" s="417"/>
      <c r="CN276" s="417"/>
      <c r="CO276" s="417"/>
      <c r="CP276" s="417"/>
      <c r="CQ276" s="417"/>
      <c r="CR276" s="417"/>
      <c r="CS276" s="417"/>
      <c r="CT276" s="417"/>
      <c r="CU276" s="417"/>
      <c r="CV276" s="417"/>
      <c r="CW276" s="417"/>
      <c r="CX276" s="417"/>
      <c r="CY276" s="417"/>
      <c r="CZ276" s="417"/>
      <c r="DA276" s="417"/>
      <c r="DB276" s="417"/>
      <c r="DC276" s="417"/>
      <c r="DD276" s="417"/>
      <c r="DE276" s="417"/>
      <c r="DF276" s="417"/>
      <c r="DG276" s="417"/>
      <c r="DH276" s="417"/>
      <c r="DI276" s="417"/>
      <c r="DJ276" s="417"/>
      <c r="DK276" s="417"/>
    </row>
    <row r="277" spans="1:115" ht="16.149999999999999" hidden="1">
      <c r="A277" s="421"/>
      <c r="B277" s="421"/>
      <c r="C277" s="416"/>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c r="AA277" s="417"/>
      <c r="AB277" s="417"/>
      <c r="AC277" s="417"/>
      <c r="AD277" s="417"/>
      <c r="AE277" s="417"/>
      <c r="AF277" s="417"/>
      <c r="AG277" s="417"/>
      <c r="AH277" s="417"/>
      <c r="AI277" s="417"/>
      <c r="AJ277" s="417"/>
      <c r="AK277" s="417"/>
      <c r="AL277" s="417"/>
      <c r="AM277" s="417"/>
      <c r="AN277" s="417"/>
      <c r="AO277" s="417"/>
      <c r="AP277" s="417"/>
      <c r="AQ277" s="417"/>
      <c r="AR277" s="417"/>
      <c r="AS277" s="417"/>
      <c r="AT277" s="417"/>
      <c r="AU277" s="417"/>
      <c r="AV277" s="417"/>
      <c r="AW277" s="417"/>
      <c r="AX277" s="417"/>
      <c r="AY277" s="417"/>
      <c r="AZ277" s="417"/>
      <c r="BA277" s="417"/>
      <c r="BB277" s="417"/>
      <c r="BC277" s="417"/>
      <c r="BD277" s="417"/>
      <c r="BE277" s="417"/>
      <c r="BF277" s="417"/>
      <c r="BG277" s="417"/>
      <c r="BH277" s="417"/>
      <c r="BI277" s="417"/>
      <c r="BJ277" s="417"/>
      <c r="BK277" s="417"/>
      <c r="BL277" s="417"/>
      <c r="BM277" s="417"/>
      <c r="BN277" s="417"/>
      <c r="BO277" s="417"/>
      <c r="BP277" s="417"/>
      <c r="BQ277" s="417"/>
      <c r="BR277" s="417"/>
      <c r="BS277" s="417"/>
      <c r="BT277" s="417"/>
      <c r="BU277" s="417"/>
      <c r="BV277" s="417"/>
      <c r="BW277" s="417"/>
      <c r="BX277" s="417"/>
      <c r="BY277" s="417"/>
      <c r="BZ277" s="417"/>
      <c r="CA277" s="417"/>
      <c r="CB277" s="417"/>
      <c r="CC277" s="417"/>
      <c r="CD277" s="417"/>
      <c r="CE277" s="417"/>
      <c r="CF277" s="417"/>
      <c r="CG277" s="417"/>
      <c r="CH277" s="417"/>
      <c r="CI277" s="417"/>
      <c r="CJ277" s="417"/>
      <c r="CK277" s="417"/>
      <c r="CL277" s="417"/>
      <c r="CM277" s="417"/>
      <c r="CN277" s="417"/>
      <c r="CO277" s="417"/>
      <c r="CP277" s="417"/>
      <c r="CQ277" s="417"/>
      <c r="CR277" s="417"/>
      <c r="CS277" s="417"/>
      <c r="CT277" s="417"/>
      <c r="CU277" s="417"/>
      <c r="CV277" s="417"/>
      <c r="CW277" s="417"/>
      <c r="CX277" s="417"/>
      <c r="CY277" s="417"/>
      <c r="CZ277" s="417"/>
      <c r="DA277" s="417"/>
      <c r="DB277" s="417"/>
      <c r="DC277" s="417"/>
      <c r="DD277" s="417"/>
      <c r="DE277" s="417"/>
      <c r="DF277" s="417"/>
      <c r="DG277" s="417"/>
      <c r="DH277" s="417"/>
      <c r="DI277" s="417"/>
      <c r="DJ277" s="417"/>
      <c r="DK277" s="417"/>
    </row>
    <row r="278" spans="1:115" ht="16.149999999999999" hidden="1">
      <c r="A278" s="421"/>
      <c r="B278" s="421"/>
      <c r="C278" s="416"/>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c r="AA278" s="417"/>
      <c r="AB278" s="417"/>
      <c r="AC278" s="417"/>
      <c r="AD278" s="417"/>
      <c r="AE278" s="417"/>
      <c r="AF278" s="417"/>
      <c r="AG278" s="417"/>
      <c r="AH278" s="417"/>
      <c r="AI278" s="417"/>
      <c r="AJ278" s="417"/>
      <c r="AK278" s="417"/>
      <c r="AL278" s="417"/>
      <c r="AM278" s="417"/>
      <c r="AN278" s="417"/>
      <c r="AO278" s="417"/>
      <c r="AP278" s="417"/>
      <c r="AQ278" s="417"/>
      <c r="AR278" s="417"/>
      <c r="AS278" s="417"/>
      <c r="AT278" s="417"/>
      <c r="AU278" s="417"/>
      <c r="AV278" s="417"/>
      <c r="AW278" s="417"/>
      <c r="AX278" s="417"/>
      <c r="AY278" s="417"/>
      <c r="AZ278" s="417"/>
      <c r="BA278" s="417"/>
      <c r="BB278" s="417"/>
      <c r="BC278" s="417"/>
      <c r="BD278" s="417"/>
      <c r="BE278" s="417"/>
      <c r="BF278" s="417"/>
      <c r="BG278" s="417"/>
      <c r="BH278" s="417"/>
      <c r="BI278" s="417"/>
      <c r="BJ278" s="417"/>
      <c r="BK278" s="417"/>
      <c r="BL278" s="417"/>
      <c r="BM278" s="417"/>
      <c r="BN278" s="417"/>
      <c r="BO278" s="417"/>
      <c r="BP278" s="417"/>
      <c r="BQ278" s="417"/>
      <c r="BR278" s="417"/>
      <c r="BS278" s="417"/>
      <c r="BT278" s="417"/>
      <c r="BU278" s="417"/>
      <c r="BV278" s="417"/>
      <c r="BW278" s="417"/>
      <c r="BX278" s="417"/>
      <c r="BY278" s="417"/>
      <c r="BZ278" s="417"/>
      <c r="CA278" s="417"/>
      <c r="CB278" s="417"/>
      <c r="CC278" s="417"/>
      <c r="CD278" s="417"/>
      <c r="CE278" s="417"/>
      <c r="CF278" s="417"/>
      <c r="CG278" s="417"/>
      <c r="CH278" s="417"/>
      <c r="CI278" s="417"/>
      <c r="CJ278" s="417"/>
      <c r="CK278" s="417"/>
      <c r="CL278" s="417"/>
      <c r="CM278" s="417"/>
      <c r="CN278" s="417"/>
      <c r="CO278" s="417"/>
      <c r="CP278" s="417"/>
      <c r="CQ278" s="417"/>
      <c r="CR278" s="417"/>
      <c r="CS278" s="417"/>
      <c r="CT278" s="417"/>
      <c r="CU278" s="417"/>
      <c r="CV278" s="417"/>
      <c r="CW278" s="417"/>
      <c r="CX278" s="417"/>
      <c r="CY278" s="417"/>
      <c r="CZ278" s="417"/>
      <c r="DA278" s="417"/>
      <c r="DB278" s="417"/>
      <c r="DC278" s="417"/>
      <c r="DD278" s="417"/>
      <c r="DE278" s="417"/>
      <c r="DF278" s="417"/>
      <c r="DG278" s="417"/>
      <c r="DH278" s="417"/>
      <c r="DI278" s="417"/>
      <c r="DJ278" s="417"/>
      <c r="DK278" s="417"/>
    </row>
    <row r="279" spans="1:115" ht="16.149999999999999" hidden="1">
      <c r="A279" s="421"/>
      <c r="B279" s="421"/>
      <c r="C279" s="416"/>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c r="AA279" s="417"/>
      <c r="AB279" s="417"/>
      <c r="AC279" s="417"/>
      <c r="AD279" s="417"/>
      <c r="AE279" s="417"/>
      <c r="AF279" s="417"/>
      <c r="AG279" s="417"/>
      <c r="AH279" s="417"/>
      <c r="AI279" s="417"/>
      <c r="AJ279" s="417"/>
      <c r="AK279" s="417"/>
      <c r="AL279" s="417"/>
      <c r="AM279" s="417"/>
      <c r="AN279" s="417"/>
      <c r="AO279" s="417"/>
      <c r="AP279" s="417"/>
      <c r="AQ279" s="417"/>
      <c r="AR279" s="417"/>
      <c r="AS279" s="417"/>
      <c r="AT279" s="417"/>
      <c r="AU279" s="417"/>
      <c r="AV279" s="417"/>
      <c r="AW279" s="417"/>
      <c r="AX279" s="417"/>
      <c r="AY279" s="417"/>
      <c r="AZ279" s="417"/>
      <c r="BA279" s="417"/>
      <c r="BB279" s="417"/>
      <c r="BC279" s="417"/>
      <c r="BD279" s="417"/>
      <c r="BE279" s="417"/>
      <c r="BF279" s="417"/>
      <c r="BG279" s="417"/>
      <c r="BH279" s="417"/>
      <c r="BI279" s="417"/>
      <c r="BJ279" s="417"/>
      <c r="BK279" s="417"/>
      <c r="BL279" s="417"/>
      <c r="BM279" s="417"/>
      <c r="BN279" s="417"/>
      <c r="BO279" s="417"/>
      <c r="BP279" s="417"/>
      <c r="BQ279" s="417"/>
      <c r="BR279" s="417"/>
      <c r="BS279" s="417"/>
      <c r="BT279" s="417"/>
      <c r="BU279" s="417"/>
      <c r="BV279" s="417"/>
      <c r="BW279" s="417"/>
      <c r="BX279" s="417"/>
      <c r="BY279" s="417"/>
      <c r="BZ279" s="417"/>
      <c r="CA279" s="417"/>
      <c r="CB279" s="417"/>
      <c r="CC279" s="417"/>
      <c r="CD279" s="417"/>
      <c r="CE279" s="417"/>
      <c r="CF279" s="417"/>
      <c r="CG279" s="417"/>
      <c r="CH279" s="417"/>
      <c r="CI279" s="417"/>
      <c r="CJ279" s="417"/>
      <c r="CK279" s="417"/>
      <c r="CL279" s="417"/>
      <c r="CM279" s="417"/>
      <c r="CN279" s="417"/>
      <c r="CO279" s="417"/>
      <c r="CP279" s="417"/>
      <c r="CQ279" s="417"/>
      <c r="CR279" s="417"/>
      <c r="CS279" s="417"/>
      <c r="CT279" s="417"/>
      <c r="CU279" s="417"/>
      <c r="CV279" s="417"/>
      <c r="CW279" s="417"/>
      <c r="CX279" s="417"/>
      <c r="CY279" s="417"/>
      <c r="CZ279" s="417"/>
      <c r="DA279" s="417"/>
      <c r="DB279" s="417"/>
      <c r="DC279" s="417"/>
      <c r="DD279" s="417"/>
      <c r="DE279" s="417"/>
      <c r="DF279" s="417"/>
      <c r="DG279" s="417"/>
      <c r="DH279" s="417"/>
      <c r="DI279" s="417"/>
      <c r="DJ279" s="417"/>
      <c r="DK279" s="417"/>
    </row>
    <row r="280" spans="1:115" ht="16.149999999999999" hidden="1">
      <c r="A280" s="421"/>
      <c r="B280" s="421"/>
      <c r="C280" s="416"/>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c r="AA280" s="417"/>
      <c r="AB280" s="417"/>
      <c r="AC280" s="417"/>
      <c r="AD280" s="417"/>
      <c r="AE280" s="417"/>
      <c r="AF280" s="417"/>
      <c r="AG280" s="417"/>
      <c r="AH280" s="417"/>
      <c r="AI280" s="417"/>
      <c r="AJ280" s="417"/>
      <c r="AK280" s="417"/>
      <c r="AL280" s="417"/>
      <c r="AM280" s="417"/>
      <c r="AN280" s="417"/>
      <c r="AO280" s="417"/>
      <c r="AP280" s="417"/>
      <c r="AQ280" s="417"/>
      <c r="AR280" s="417"/>
      <c r="AS280" s="417"/>
      <c r="AT280" s="417"/>
      <c r="AU280" s="417"/>
      <c r="AV280" s="417"/>
      <c r="AW280" s="417"/>
      <c r="AX280" s="417"/>
      <c r="AY280" s="417"/>
      <c r="AZ280" s="417"/>
      <c r="BA280" s="417"/>
      <c r="BB280" s="417"/>
      <c r="BC280" s="417"/>
      <c r="BD280" s="417"/>
      <c r="BE280" s="417"/>
      <c r="BF280" s="417"/>
      <c r="BG280" s="417"/>
      <c r="BH280" s="417"/>
      <c r="BI280" s="417"/>
      <c r="BJ280" s="417"/>
      <c r="BK280" s="417"/>
      <c r="BL280" s="417"/>
      <c r="BM280" s="417"/>
      <c r="BN280" s="417"/>
      <c r="BO280" s="417"/>
      <c r="BP280" s="417"/>
      <c r="BQ280" s="417"/>
      <c r="BR280" s="417"/>
      <c r="BS280" s="417"/>
      <c r="BT280" s="417"/>
      <c r="BU280" s="417"/>
      <c r="BV280" s="417"/>
      <c r="BW280" s="417"/>
      <c r="BX280" s="417"/>
      <c r="BY280" s="417"/>
      <c r="BZ280" s="417"/>
      <c r="CA280" s="417"/>
      <c r="CB280" s="417"/>
      <c r="CC280" s="417"/>
      <c r="CD280" s="417"/>
      <c r="CE280" s="417"/>
      <c r="CF280" s="417"/>
      <c r="CG280" s="417"/>
      <c r="CH280" s="417"/>
      <c r="CI280" s="417"/>
      <c r="CJ280" s="417"/>
      <c r="CK280" s="417"/>
      <c r="CL280" s="417"/>
      <c r="CM280" s="417"/>
      <c r="CN280" s="417"/>
      <c r="CO280" s="417"/>
      <c r="CP280" s="417"/>
      <c r="CQ280" s="417"/>
      <c r="CR280" s="417"/>
      <c r="CS280" s="417"/>
      <c r="CT280" s="417"/>
      <c r="CU280" s="417"/>
      <c r="CV280" s="417"/>
      <c r="CW280" s="417"/>
      <c r="CX280" s="417"/>
      <c r="CY280" s="417"/>
      <c r="CZ280" s="417"/>
      <c r="DA280" s="417"/>
      <c r="DB280" s="417"/>
      <c r="DC280" s="417"/>
      <c r="DD280" s="417"/>
      <c r="DE280" s="417"/>
      <c r="DF280" s="417"/>
      <c r="DG280" s="417"/>
      <c r="DH280" s="417"/>
      <c r="DI280" s="417"/>
      <c r="DJ280" s="417"/>
      <c r="DK280" s="417"/>
    </row>
    <row r="281" spans="1:115" ht="16.149999999999999" hidden="1">
      <c r="A281" s="421"/>
      <c r="B281" s="421"/>
      <c r="C281" s="416"/>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c r="AA281" s="417"/>
      <c r="AB281" s="417"/>
      <c r="AC281" s="417"/>
      <c r="AD281" s="417"/>
      <c r="AE281" s="417"/>
      <c r="AF281" s="417"/>
      <c r="AG281" s="417"/>
      <c r="AH281" s="417"/>
      <c r="AI281" s="417"/>
      <c r="AJ281" s="417"/>
      <c r="AK281" s="417"/>
      <c r="AL281" s="417"/>
      <c r="AM281" s="417"/>
      <c r="AN281" s="417"/>
      <c r="AO281" s="417"/>
      <c r="AP281" s="417"/>
      <c r="AQ281" s="417"/>
      <c r="AR281" s="417"/>
      <c r="AS281" s="417"/>
      <c r="AT281" s="417"/>
      <c r="AU281" s="417"/>
      <c r="AV281" s="417"/>
      <c r="AW281" s="417"/>
      <c r="AX281" s="417"/>
      <c r="AY281" s="417"/>
      <c r="AZ281" s="417"/>
      <c r="BA281" s="417"/>
      <c r="BB281" s="417"/>
      <c r="BC281" s="417"/>
      <c r="BD281" s="417"/>
      <c r="BE281" s="417"/>
      <c r="BF281" s="417"/>
      <c r="BG281" s="417"/>
      <c r="BH281" s="417"/>
      <c r="BI281" s="417"/>
      <c r="BJ281" s="417"/>
      <c r="BK281" s="417"/>
      <c r="BL281" s="417"/>
      <c r="BM281" s="417"/>
      <c r="BN281" s="417"/>
      <c r="BO281" s="417"/>
      <c r="BP281" s="417"/>
      <c r="BQ281" s="417"/>
      <c r="BR281" s="417"/>
      <c r="BS281" s="417"/>
      <c r="BT281" s="417"/>
      <c r="BU281" s="417"/>
      <c r="BV281" s="417"/>
      <c r="BW281" s="417"/>
      <c r="BX281" s="417"/>
      <c r="BY281" s="417"/>
      <c r="BZ281" s="417"/>
      <c r="CA281" s="417"/>
      <c r="CB281" s="417"/>
      <c r="CC281" s="417"/>
      <c r="CD281" s="417"/>
      <c r="CE281" s="417"/>
      <c r="CF281" s="417"/>
      <c r="CG281" s="417"/>
      <c r="CH281" s="417"/>
      <c r="CI281" s="417"/>
      <c r="CJ281" s="417"/>
      <c r="CK281" s="417"/>
      <c r="CL281" s="417"/>
      <c r="CM281" s="417"/>
      <c r="CN281" s="417"/>
      <c r="CO281" s="417"/>
      <c r="CP281" s="417"/>
      <c r="CQ281" s="417"/>
      <c r="CR281" s="417"/>
      <c r="CS281" s="417"/>
      <c r="CT281" s="417"/>
      <c r="CU281" s="417"/>
      <c r="CV281" s="417"/>
      <c r="CW281" s="417"/>
      <c r="CX281" s="417"/>
      <c r="CY281" s="417"/>
      <c r="CZ281" s="417"/>
      <c r="DA281" s="417"/>
      <c r="DB281" s="417"/>
      <c r="DC281" s="417"/>
      <c r="DD281" s="417"/>
      <c r="DE281" s="417"/>
      <c r="DF281" s="417"/>
      <c r="DG281" s="417"/>
      <c r="DH281" s="417"/>
      <c r="DI281" s="417"/>
      <c r="DJ281" s="417"/>
      <c r="DK281" s="417"/>
    </row>
    <row r="282" spans="1:115" ht="16.149999999999999" hidden="1">
      <c r="A282" s="421"/>
      <c r="B282" s="421"/>
      <c r="C282" s="416"/>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c r="AA282" s="417"/>
      <c r="AB282" s="417"/>
      <c r="AC282" s="417"/>
      <c r="AD282" s="417"/>
      <c r="AE282" s="417"/>
      <c r="AF282" s="417"/>
      <c r="AG282" s="417"/>
      <c r="AH282" s="417"/>
      <c r="AI282" s="417"/>
      <c r="AJ282" s="417"/>
      <c r="AK282" s="417"/>
      <c r="AL282" s="417"/>
      <c r="AM282" s="417"/>
      <c r="AN282" s="417"/>
      <c r="AO282" s="417"/>
      <c r="AP282" s="417"/>
      <c r="AQ282" s="417"/>
      <c r="AR282" s="417"/>
      <c r="AS282" s="417"/>
      <c r="AT282" s="417"/>
      <c r="AU282" s="417"/>
      <c r="AV282" s="417"/>
      <c r="AW282" s="417"/>
      <c r="AX282" s="417"/>
      <c r="AY282" s="417"/>
      <c r="AZ282" s="417"/>
      <c r="BA282" s="417"/>
      <c r="BB282" s="417"/>
      <c r="BC282" s="417"/>
      <c r="BD282" s="417"/>
      <c r="BE282" s="417"/>
      <c r="BF282" s="417"/>
      <c r="BG282" s="417"/>
      <c r="BH282" s="417"/>
      <c r="BI282" s="417"/>
      <c r="BJ282" s="417"/>
      <c r="BK282" s="417"/>
      <c r="BL282" s="417"/>
      <c r="BM282" s="417"/>
      <c r="BN282" s="417"/>
      <c r="BO282" s="417"/>
      <c r="BP282" s="417"/>
      <c r="BQ282" s="417"/>
      <c r="BR282" s="417"/>
      <c r="BS282" s="417"/>
      <c r="BT282" s="417"/>
      <c r="BU282" s="417"/>
      <c r="BV282" s="417"/>
      <c r="BW282" s="417"/>
      <c r="BX282" s="417"/>
      <c r="BY282" s="417"/>
      <c r="BZ282" s="417"/>
      <c r="CA282" s="417"/>
      <c r="CB282" s="417"/>
      <c r="CC282" s="417"/>
      <c r="CD282" s="417"/>
      <c r="CE282" s="417"/>
      <c r="CF282" s="417"/>
      <c r="CG282" s="417"/>
      <c r="CH282" s="417"/>
      <c r="CI282" s="417"/>
      <c r="CJ282" s="417"/>
      <c r="CK282" s="417"/>
      <c r="CL282" s="417"/>
      <c r="CM282" s="417"/>
      <c r="CN282" s="417"/>
      <c r="CO282" s="417"/>
      <c r="CP282" s="417"/>
      <c r="CQ282" s="417"/>
      <c r="CR282" s="417"/>
      <c r="CS282" s="417"/>
      <c r="CT282" s="417"/>
      <c r="CU282" s="417"/>
      <c r="CV282" s="417"/>
      <c r="CW282" s="417"/>
      <c r="CX282" s="417"/>
      <c r="CY282" s="417"/>
      <c r="CZ282" s="417"/>
      <c r="DA282" s="417"/>
      <c r="DB282" s="417"/>
      <c r="DC282" s="417"/>
      <c r="DD282" s="417"/>
      <c r="DE282" s="417"/>
      <c r="DF282" s="417"/>
      <c r="DG282" s="417"/>
      <c r="DH282" s="417"/>
      <c r="DI282" s="417"/>
      <c r="DJ282" s="417"/>
      <c r="DK282" s="417"/>
    </row>
    <row r="283" spans="1:115" ht="16.149999999999999" hidden="1">
      <c r="A283" s="421"/>
      <c r="B283" s="421"/>
      <c r="C283" s="416"/>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c r="AA283" s="417"/>
      <c r="AB283" s="417"/>
      <c r="AC283" s="417"/>
      <c r="AD283" s="417"/>
      <c r="AE283" s="417"/>
      <c r="AF283" s="417"/>
      <c r="AG283" s="417"/>
      <c r="AH283" s="417"/>
      <c r="AI283" s="417"/>
      <c r="AJ283" s="417"/>
      <c r="AK283" s="417"/>
      <c r="AL283" s="417"/>
      <c r="AM283" s="417"/>
      <c r="AN283" s="417"/>
      <c r="AO283" s="417"/>
      <c r="AP283" s="417"/>
      <c r="AQ283" s="417"/>
      <c r="AR283" s="417"/>
      <c r="AS283" s="417"/>
      <c r="AT283" s="417"/>
      <c r="AU283" s="417"/>
      <c r="AV283" s="417"/>
      <c r="AW283" s="417"/>
      <c r="AX283" s="417"/>
      <c r="AY283" s="417"/>
      <c r="AZ283" s="417"/>
      <c r="BA283" s="417"/>
      <c r="BB283" s="417"/>
      <c r="BC283" s="417"/>
      <c r="BD283" s="417"/>
      <c r="BE283" s="417"/>
      <c r="BF283" s="417"/>
      <c r="BG283" s="417"/>
      <c r="BH283" s="417"/>
      <c r="BI283" s="417"/>
      <c r="BJ283" s="417"/>
      <c r="BK283" s="417"/>
      <c r="BL283" s="417"/>
      <c r="BM283" s="417"/>
      <c r="BN283" s="417"/>
      <c r="BO283" s="417"/>
      <c r="BP283" s="417"/>
      <c r="BQ283" s="417"/>
      <c r="BR283" s="417"/>
      <c r="BS283" s="417"/>
      <c r="BT283" s="417"/>
      <c r="BU283" s="417"/>
      <c r="BV283" s="417"/>
      <c r="BW283" s="417"/>
      <c r="BX283" s="417"/>
      <c r="BY283" s="417"/>
      <c r="BZ283" s="417"/>
      <c r="CA283" s="417"/>
      <c r="CB283" s="417"/>
      <c r="CC283" s="417"/>
      <c r="CD283" s="417"/>
      <c r="CE283" s="417"/>
      <c r="CF283" s="417"/>
      <c r="CG283" s="417"/>
      <c r="CH283" s="417"/>
      <c r="CI283" s="417"/>
      <c r="CJ283" s="417"/>
      <c r="CK283" s="417"/>
      <c r="CL283" s="417"/>
      <c r="CM283" s="417"/>
      <c r="CN283" s="417"/>
      <c r="CO283" s="417"/>
      <c r="CP283" s="417"/>
      <c r="CQ283" s="417"/>
      <c r="CR283" s="417"/>
      <c r="CS283" s="417"/>
      <c r="CT283" s="417"/>
      <c r="CU283" s="417"/>
      <c r="CV283" s="417"/>
      <c r="CW283" s="417"/>
      <c r="CX283" s="417"/>
      <c r="CY283" s="417"/>
      <c r="CZ283" s="417"/>
      <c r="DA283" s="417"/>
      <c r="DB283" s="417"/>
      <c r="DC283" s="417"/>
      <c r="DD283" s="417"/>
      <c r="DE283" s="417"/>
      <c r="DF283" s="417"/>
      <c r="DG283" s="417"/>
      <c r="DH283" s="417"/>
      <c r="DI283" s="417"/>
      <c r="DJ283" s="417"/>
      <c r="DK283" s="417"/>
    </row>
    <row r="284" spans="1:115" ht="16.149999999999999" hidden="1">
      <c r="A284" s="421"/>
      <c r="B284" s="421"/>
      <c r="C284" s="416"/>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c r="AA284" s="417"/>
      <c r="AB284" s="417"/>
      <c r="AC284" s="417"/>
      <c r="AD284" s="417"/>
      <c r="AE284" s="417"/>
      <c r="AF284" s="417"/>
      <c r="AG284" s="417"/>
      <c r="AH284" s="417"/>
      <c r="AI284" s="417"/>
      <c r="AJ284" s="417"/>
      <c r="AK284" s="417"/>
      <c r="AL284" s="417"/>
      <c r="AM284" s="417"/>
      <c r="AN284" s="417"/>
      <c r="AO284" s="417"/>
      <c r="AP284" s="417"/>
      <c r="AQ284" s="417"/>
      <c r="AR284" s="417"/>
      <c r="AS284" s="417"/>
      <c r="AT284" s="417"/>
      <c r="AU284" s="417"/>
      <c r="AV284" s="417"/>
      <c r="AW284" s="417"/>
      <c r="AX284" s="417"/>
      <c r="AY284" s="417"/>
      <c r="AZ284" s="417"/>
      <c r="BA284" s="417"/>
      <c r="BB284" s="417"/>
      <c r="BC284" s="417"/>
      <c r="BD284" s="417"/>
      <c r="BE284" s="417"/>
      <c r="BF284" s="417"/>
      <c r="BG284" s="417"/>
      <c r="BH284" s="417"/>
      <c r="BI284" s="417"/>
      <c r="BJ284" s="417"/>
      <c r="BK284" s="417"/>
      <c r="BL284" s="417"/>
      <c r="BM284" s="417"/>
      <c r="BN284" s="417"/>
      <c r="BO284" s="417"/>
      <c r="BP284" s="417"/>
      <c r="BQ284" s="417"/>
      <c r="BR284" s="417"/>
      <c r="BS284" s="417"/>
      <c r="BT284" s="417"/>
      <c r="BU284" s="417"/>
      <c r="BV284" s="417"/>
      <c r="BW284" s="417"/>
      <c r="BX284" s="417"/>
      <c r="BY284" s="417"/>
      <c r="BZ284" s="417"/>
      <c r="CA284" s="417"/>
      <c r="CB284" s="417"/>
      <c r="CC284" s="417"/>
      <c r="CD284" s="417"/>
      <c r="CE284" s="417"/>
      <c r="CF284" s="417"/>
      <c r="CG284" s="417"/>
      <c r="CH284" s="417"/>
      <c r="CI284" s="417"/>
      <c r="CJ284" s="417"/>
      <c r="CK284" s="417"/>
      <c r="CL284" s="417"/>
      <c r="CM284" s="417"/>
      <c r="CN284" s="417"/>
      <c r="CO284" s="417"/>
      <c r="CP284" s="417"/>
      <c r="CQ284" s="417"/>
      <c r="CR284" s="417"/>
      <c r="CS284" s="417"/>
      <c r="CT284" s="417"/>
      <c r="CU284" s="417"/>
      <c r="CV284" s="417"/>
      <c r="CW284" s="417"/>
      <c r="CX284" s="417"/>
      <c r="CY284" s="417"/>
      <c r="CZ284" s="417"/>
      <c r="DA284" s="417"/>
      <c r="DB284" s="417"/>
      <c r="DC284" s="417"/>
      <c r="DD284" s="417"/>
      <c r="DE284" s="417"/>
      <c r="DF284" s="417"/>
      <c r="DG284" s="417"/>
      <c r="DH284" s="417"/>
      <c r="DI284" s="417"/>
      <c r="DJ284" s="417"/>
      <c r="DK284" s="417"/>
    </row>
    <row r="285" spans="1:115" ht="16.149999999999999" hidden="1">
      <c r="A285" s="421"/>
      <c r="B285" s="421"/>
      <c r="C285" s="416"/>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c r="AA285" s="417"/>
      <c r="AB285" s="417"/>
      <c r="AC285" s="417"/>
      <c r="AD285" s="417"/>
      <c r="AE285" s="417"/>
      <c r="AF285" s="417"/>
      <c r="AG285" s="417"/>
      <c r="AH285" s="417"/>
      <c r="AI285" s="417"/>
      <c r="AJ285" s="417"/>
      <c r="AK285" s="417"/>
      <c r="AL285" s="417"/>
      <c r="AM285" s="417"/>
      <c r="AN285" s="417"/>
      <c r="AO285" s="417"/>
      <c r="AP285" s="417"/>
      <c r="AQ285" s="417"/>
      <c r="AR285" s="417"/>
      <c r="AS285" s="417"/>
      <c r="AT285" s="417"/>
      <c r="AU285" s="417"/>
      <c r="AV285" s="417"/>
      <c r="AW285" s="417"/>
      <c r="AX285" s="417"/>
      <c r="AY285" s="417"/>
      <c r="AZ285" s="417"/>
      <c r="BA285" s="417"/>
      <c r="BB285" s="417"/>
      <c r="BC285" s="417"/>
      <c r="BD285" s="417"/>
      <c r="BE285" s="417"/>
      <c r="BF285" s="417"/>
      <c r="BG285" s="417"/>
      <c r="BH285" s="417"/>
      <c r="BI285" s="417"/>
      <c r="BJ285" s="417"/>
      <c r="BK285" s="417"/>
      <c r="BL285" s="417"/>
      <c r="BM285" s="417"/>
      <c r="BN285" s="417"/>
      <c r="BO285" s="417"/>
      <c r="BP285" s="417"/>
      <c r="BQ285" s="417"/>
      <c r="BR285" s="417"/>
      <c r="BS285" s="417"/>
      <c r="BT285" s="417"/>
      <c r="BU285" s="417"/>
      <c r="BV285" s="417"/>
      <c r="BW285" s="417"/>
      <c r="BX285" s="417"/>
      <c r="BY285" s="417"/>
      <c r="BZ285" s="417"/>
      <c r="CA285" s="417"/>
      <c r="CB285" s="417"/>
      <c r="CC285" s="417"/>
      <c r="CD285" s="417"/>
      <c r="CE285" s="417"/>
      <c r="CF285" s="417"/>
      <c r="CG285" s="417"/>
      <c r="CH285" s="417"/>
      <c r="CI285" s="417"/>
      <c r="CJ285" s="417"/>
      <c r="CK285" s="417"/>
      <c r="CL285" s="417"/>
      <c r="CM285" s="417"/>
      <c r="CN285" s="417"/>
      <c r="CO285" s="417"/>
      <c r="CP285" s="417"/>
      <c r="CQ285" s="417"/>
      <c r="CR285" s="417"/>
      <c r="CS285" s="417"/>
      <c r="CT285" s="417"/>
      <c r="CU285" s="417"/>
      <c r="CV285" s="417"/>
      <c r="CW285" s="417"/>
      <c r="CX285" s="417"/>
      <c r="CY285" s="417"/>
      <c r="CZ285" s="417"/>
      <c r="DA285" s="417"/>
      <c r="DB285" s="417"/>
      <c r="DC285" s="417"/>
      <c r="DD285" s="417"/>
      <c r="DE285" s="417"/>
      <c r="DF285" s="417"/>
      <c r="DG285" s="417"/>
      <c r="DH285" s="417"/>
      <c r="DI285" s="417"/>
      <c r="DJ285" s="417"/>
      <c r="DK285" s="417"/>
    </row>
    <row r="286" spans="1:115" ht="16.149999999999999" hidden="1">
      <c r="A286" s="421"/>
      <c r="B286" s="421"/>
      <c r="C286" s="416"/>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c r="AA286" s="417"/>
      <c r="AB286" s="417"/>
      <c r="AC286" s="417"/>
      <c r="AD286" s="417"/>
      <c r="AE286" s="417"/>
      <c r="AF286" s="417"/>
      <c r="AG286" s="417"/>
      <c r="AH286" s="417"/>
      <c r="AI286" s="417"/>
      <c r="AJ286" s="417"/>
      <c r="AK286" s="417"/>
      <c r="AL286" s="417"/>
      <c r="AM286" s="417"/>
      <c r="AN286" s="417"/>
      <c r="AO286" s="417"/>
      <c r="AP286" s="417"/>
      <c r="AQ286" s="417"/>
      <c r="AR286" s="417"/>
      <c r="AS286" s="417"/>
      <c r="AT286" s="417"/>
      <c r="AU286" s="417"/>
      <c r="AV286" s="417"/>
      <c r="AW286" s="417"/>
      <c r="AX286" s="417"/>
      <c r="AY286" s="417"/>
      <c r="AZ286" s="417"/>
      <c r="BA286" s="417"/>
      <c r="BB286" s="417"/>
      <c r="BC286" s="417"/>
      <c r="BD286" s="417"/>
      <c r="BE286" s="417"/>
      <c r="BF286" s="417"/>
      <c r="BG286" s="417"/>
      <c r="BH286" s="417"/>
      <c r="BI286" s="417"/>
      <c r="BJ286" s="417"/>
      <c r="BK286" s="417"/>
      <c r="BL286" s="417"/>
      <c r="BM286" s="417"/>
      <c r="BN286" s="417"/>
      <c r="BO286" s="417"/>
      <c r="BP286" s="417"/>
      <c r="BQ286" s="417"/>
      <c r="BR286" s="417"/>
      <c r="BS286" s="417"/>
      <c r="BT286" s="417"/>
      <c r="BU286" s="417"/>
      <c r="BV286" s="417"/>
      <c r="BW286" s="417"/>
      <c r="BX286" s="417"/>
      <c r="BY286" s="417"/>
      <c r="BZ286" s="417"/>
      <c r="CA286" s="417"/>
      <c r="CB286" s="417"/>
      <c r="CC286" s="417"/>
      <c r="CD286" s="417"/>
      <c r="CE286" s="417"/>
      <c r="CF286" s="417"/>
      <c r="CG286" s="417"/>
      <c r="CH286" s="417"/>
      <c r="CI286" s="417"/>
      <c r="CJ286" s="417"/>
      <c r="CK286" s="417"/>
      <c r="CL286" s="417"/>
      <c r="CM286" s="417"/>
      <c r="CN286" s="417"/>
      <c r="CO286" s="417"/>
      <c r="CP286" s="417"/>
      <c r="CQ286" s="417"/>
      <c r="CR286" s="417"/>
      <c r="CS286" s="417"/>
      <c r="CT286" s="417"/>
      <c r="CU286" s="417"/>
      <c r="CV286" s="417"/>
      <c r="CW286" s="417"/>
      <c r="CX286" s="417"/>
      <c r="CY286" s="417"/>
      <c r="CZ286" s="417"/>
      <c r="DA286" s="417"/>
      <c r="DB286" s="417"/>
      <c r="DC286" s="417"/>
      <c r="DD286" s="417"/>
      <c r="DE286" s="417"/>
      <c r="DF286" s="417"/>
      <c r="DG286" s="417"/>
      <c r="DH286" s="417"/>
      <c r="DI286" s="417"/>
      <c r="DJ286" s="417"/>
      <c r="DK286" s="417"/>
    </row>
    <row r="287" spans="1:115" ht="16.149999999999999" hidden="1">
      <c r="A287" s="421"/>
      <c r="B287" s="421"/>
      <c r="C287" s="416"/>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17"/>
      <c r="AY287" s="417"/>
      <c r="AZ287" s="417"/>
      <c r="BA287" s="417"/>
      <c r="BB287" s="417"/>
      <c r="BC287" s="417"/>
      <c r="BD287" s="417"/>
      <c r="BE287" s="417"/>
      <c r="BF287" s="417"/>
      <c r="BG287" s="417"/>
      <c r="BH287" s="417"/>
      <c r="BI287" s="417"/>
      <c r="BJ287" s="417"/>
      <c r="BK287" s="417"/>
      <c r="BL287" s="417"/>
      <c r="BM287" s="417"/>
      <c r="BN287" s="417"/>
      <c r="BO287" s="417"/>
      <c r="BP287" s="417"/>
      <c r="BQ287" s="417"/>
      <c r="BR287" s="417"/>
      <c r="BS287" s="417"/>
      <c r="BT287" s="417"/>
      <c r="BU287" s="417"/>
      <c r="BV287" s="417"/>
      <c r="BW287" s="417"/>
      <c r="BX287" s="417"/>
      <c r="BY287" s="417"/>
      <c r="BZ287" s="417"/>
      <c r="CA287" s="417"/>
      <c r="CB287" s="417"/>
      <c r="CC287" s="417"/>
      <c r="CD287" s="417"/>
      <c r="CE287" s="417"/>
      <c r="CF287" s="417"/>
      <c r="CG287" s="417"/>
      <c r="CH287" s="417"/>
      <c r="CI287" s="417"/>
      <c r="CJ287" s="417"/>
      <c r="CK287" s="417"/>
      <c r="CL287" s="417"/>
      <c r="CM287" s="417"/>
      <c r="CN287" s="417"/>
      <c r="CO287" s="417"/>
      <c r="CP287" s="417"/>
      <c r="CQ287" s="417"/>
      <c r="CR287" s="417"/>
      <c r="CS287" s="417"/>
      <c r="CT287" s="417"/>
      <c r="CU287" s="417"/>
      <c r="CV287" s="417"/>
      <c r="CW287" s="417"/>
      <c r="CX287" s="417"/>
      <c r="CY287" s="417"/>
      <c r="CZ287" s="417"/>
      <c r="DA287" s="417"/>
      <c r="DB287" s="417"/>
      <c r="DC287" s="417"/>
      <c r="DD287" s="417"/>
      <c r="DE287" s="417"/>
      <c r="DF287" s="417"/>
      <c r="DG287" s="417"/>
      <c r="DH287" s="417"/>
      <c r="DI287" s="417"/>
      <c r="DJ287" s="417"/>
      <c r="DK287" s="417"/>
    </row>
    <row r="288" spans="1:115" ht="16.149999999999999" hidden="1">
      <c r="A288" s="421"/>
      <c r="B288" s="421"/>
      <c r="C288" s="416"/>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c r="AA288" s="417"/>
      <c r="AB288" s="417"/>
      <c r="AC288" s="417"/>
      <c r="AD288" s="417"/>
      <c r="AE288" s="417"/>
      <c r="AF288" s="417"/>
      <c r="AG288" s="417"/>
      <c r="AH288" s="417"/>
      <c r="AI288" s="417"/>
      <c r="AJ288" s="417"/>
      <c r="AK288" s="417"/>
      <c r="AL288" s="417"/>
      <c r="AM288" s="417"/>
      <c r="AN288" s="417"/>
      <c r="AO288" s="417"/>
      <c r="AP288" s="417"/>
      <c r="AQ288" s="417"/>
      <c r="AR288" s="417"/>
      <c r="AS288" s="417"/>
      <c r="AT288" s="417"/>
      <c r="AU288" s="417"/>
      <c r="AV288" s="417"/>
      <c r="AW288" s="417"/>
      <c r="AX288" s="417"/>
      <c r="AY288" s="417"/>
      <c r="AZ288" s="417"/>
      <c r="BA288" s="417"/>
      <c r="BB288" s="417"/>
      <c r="BC288" s="417"/>
      <c r="BD288" s="417"/>
      <c r="BE288" s="417"/>
      <c r="BF288" s="417"/>
      <c r="BG288" s="417"/>
      <c r="BH288" s="417"/>
      <c r="BI288" s="417"/>
      <c r="BJ288" s="417"/>
      <c r="BK288" s="417"/>
      <c r="BL288" s="417"/>
      <c r="BM288" s="417"/>
      <c r="BN288" s="417"/>
      <c r="BO288" s="417"/>
      <c r="BP288" s="417"/>
      <c r="BQ288" s="417"/>
      <c r="BR288" s="417"/>
      <c r="BS288" s="417"/>
      <c r="BT288" s="417"/>
      <c r="BU288" s="417"/>
      <c r="BV288" s="417"/>
      <c r="BW288" s="417"/>
      <c r="BX288" s="417"/>
      <c r="BY288" s="417"/>
      <c r="BZ288" s="417"/>
      <c r="CA288" s="417"/>
      <c r="CB288" s="417"/>
      <c r="CC288" s="417"/>
      <c r="CD288" s="417"/>
      <c r="CE288" s="417"/>
      <c r="CF288" s="417"/>
      <c r="CG288" s="417"/>
      <c r="CH288" s="417"/>
      <c r="CI288" s="417"/>
      <c r="CJ288" s="417"/>
      <c r="CK288" s="417"/>
      <c r="CL288" s="417"/>
      <c r="CM288" s="417"/>
      <c r="CN288" s="417"/>
      <c r="CO288" s="417"/>
      <c r="CP288" s="417"/>
      <c r="CQ288" s="417"/>
      <c r="CR288" s="417"/>
      <c r="CS288" s="417"/>
      <c r="CT288" s="417"/>
      <c r="CU288" s="417"/>
      <c r="CV288" s="417"/>
      <c r="CW288" s="417"/>
      <c r="CX288" s="417"/>
      <c r="CY288" s="417"/>
      <c r="CZ288" s="417"/>
      <c r="DA288" s="417"/>
      <c r="DB288" s="417"/>
      <c r="DC288" s="417"/>
      <c r="DD288" s="417"/>
      <c r="DE288" s="417"/>
      <c r="DF288" s="417"/>
      <c r="DG288" s="417"/>
      <c r="DH288" s="417"/>
      <c r="DI288" s="417"/>
      <c r="DJ288" s="417"/>
      <c r="DK288" s="417"/>
    </row>
    <row r="289" spans="1:115" ht="16.149999999999999" hidden="1">
      <c r="A289" s="421"/>
      <c r="B289" s="421"/>
      <c r="C289" s="416"/>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c r="AA289" s="417"/>
      <c r="AB289" s="417"/>
      <c r="AC289" s="417"/>
      <c r="AD289" s="417"/>
      <c r="AE289" s="417"/>
      <c r="AF289" s="417"/>
      <c r="AG289" s="417"/>
      <c r="AH289" s="417"/>
      <c r="AI289" s="417"/>
      <c r="AJ289" s="417"/>
      <c r="AK289" s="417"/>
      <c r="AL289" s="417"/>
      <c r="AM289" s="417"/>
      <c r="AN289" s="417"/>
      <c r="AO289" s="417"/>
      <c r="AP289" s="417"/>
      <c r="AQ289" s="417"/>
      <c r="AR289" s="417"/>
      <c r="AS289" s="417"/>
      <c r="AT289" s="417"/>
      <c r="AU289" s="417"/>
      <c r="AV289" s="417"/>
      <c r="AW289" s="417"/>
      <c r="AX289" s="417"/>
      <c r="AY289" s="417"/>
      <c r="AZ289" s="417"/>
      <c r="BA289" s="417"/>
      <c r="BB289" s="417"/>
      <c r="BC289" s="417"/>
      <c r="BD289" s="417"/>
      <c r="BE289" s="417"/>
      <c r="BF289" s="417"/>
      <c r="BG289" s="417"/>
      <c r="BH289" s="417"/>
      <c r="BI289" s="417"/>
      <c r="BJ289" s="417"/>
      <c r="BK289" s="417"/>
      <c r="BL289" s="417"/>
      <c r="BM289" s="417"/>
      <c r="BN289" s="417"/>
      <c r="BO289" s="417"/>
      <c r="BP289" s="417"/>
      <c r="BQ289" s="417"/>
      <c r="BR289" s="417"/>
      <c r="BS289" s="417"/>
      <c r="BT289" s="417"/>
      <c r="BU289" s="417"/>
      <c r="BV289" s="417"/>
      <c r="BW289" s="417"/>
      <c r="BX289" s="417"/>
      <c r="BY289" s="417"/>
      <c r="BZ289" s="417"/>
      <c r="CA289" s="417"/>
      <c r="CB289" s="417"/>
      <c r="CC289" s="417"/>
      <c r="CD289" s="417"/>
      <c r="CE289" s="417"/>
      <c r="CF289" s="417"/>
      <c r="CG289" s="417"/>
      <c r="CH289" s="417"/>
      <c r="CI289" s="417"/>
      <c r="CJ289" s="417"/>
      <c r="CK289" s="417"/>
      <c r="CL289" s="417"/>
      <c r="CM289" s="417"/>
      <c r="CN289" s="417"/>
      <c r="CO289" s="417"/>
      <c r="CP289" s="417"/>
      <c r="CQ289" s="417"/>
      <c r="CR289" s="417"/>
      <c r="CS289" s="417"/>
      <c r="CT289" s="417"/>
      <c r="CU289" s="417"/>
      <c r="CV289" s="417"/>
      <c r="CW289" s="417"/>
      <c r="CX289" s="417"/>
      <c r="CY289" s="417"/>
      <c r="CZ289" s="417"/>
      <c r="DA289" s="417"/>
      <c r="DB289" s="417"/>
      <c r="DC289" s="417"/>
      <c r="DD289" s="417"/>
      <c r="DE289" s="417"/>
      <c r="DF289" s="417"/>
      <c r="DG289" s="417"/>
      <c r="DH289" s="417"/>
      <c r="DI289" s="417"/>
      <c r="DJ289" s="417"/>
      <c r="DK289" s="417"/>
    </row>
    <row r="290" spans="1:115" ht="16.149999999999999" hidden="1">
      <c r="A290" s="421"/>
      <c r="B290" s="421"/>
      <c r="C290" s="416"/>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c r="AA290" s="417"/>
      <c r="AB290" s="417"/>
      <c r="AC290" s="417"/>
      <c r="AD290" s="417"/>
      <c r="AE290" s="417"/>
      <c r="AF290" s="417"/>
      <c r="AG290" s="417"/>
      <c r="AH290" s="417"/>
      <c r="AI290" s="417"/>
      <c r="AJ290" s="417"/>
      <c r="AK290" s="417"/>
      <c r="AL290" s="417"/>
      <c r="AM290" s="417"/>
      <c r="AN290" s="417"/>
      <c r="AO290" s="417"/>
      <c r="AP290" s="417"/>
      <c r="AQ290" s="417"/>
      <c r="AR290" s="417"/>
      <c r="AS290" s="417"/>
      <c r="AT290" s="417"/>
      <c r="AU290" s="417"/>
      <c r="AV290" s="417"/>
      <c r="AW290" s="417"/>
      <c r="AX290" s="417"/>
      <c r="AY290" s="417"/>
      <c r="AZ290" s="417"/>
      <c r="BA290" s="417"/>
      <c r="BB290" s="417"/>
      <c r="BC290" s="417"/>
      <c r="BD290" s="417"/>
      <c r="BE290" s="417"/>
      <c r="BF290" s="417"/>
      <c r="BG290" s="417"/>
      <c r="BH290" s="417"/>
      <c r="BI290" s="417"/>
      <c r="BJ290" s="417"/>
      <c r="BK290" s="417"/>
      <c r="BL290" s="417"/>
      <c r="BM290" s="417"/>
      <c r="BN290" s="417"/>
      <c r="BO290" s="417"/>
      <c r="BP290" s="417"/>
      <c r="BQ290" s="417"/>
      <c r="BR290" s="417"/>
      <c r="BS290" s="417"/>
      <c r="BT290" s="417"/>
      <c r="BU290" s="417"/>
      <c r="BV290" s="417"/>
      <c r="BW290" s="417"/>
      <c r="BX290" s="417"/>
      <c r="BY290" s="417"/>
      <c r="BZ290" s="417"/>
      <c r="CA290" s="417"/>
      <c r="CB290" s="417"/>
      <c r="CC290" s="417"/>
      <c r="CD290" s="417"/>
      <c r="CE290" s="417"/>
      <c r="CF290" s="417"/>
      <c r="CG290" s="417"/>
      <c r="CH290" s="417"/>
      <c r="CI290" s="417"/>
      <c r="CJ290" s="417"/>
      <c r="CK290" s="417"/>
      <c r="CL290" s="417"/>
      <c r="CM290" s="417"/>
      <c r="CN290" s="417"/>
      <c r="CO290" s="417"/>
      <c r="CP290" s="417"/>
      <c r="CQ290" s="417"/>
      <c r="CR290" s="417"/>
      <c r="CS290" s="417"/>
      <c r="CT290" s="417"/>
      <c r="CU290" s="417"/>
      <c r="CV290" s="417"/>
      <c r="CW290" s="417"/>
      <c r="CX290" s="417"/>
      <c r="CY290" s="417"/>
      <c r="CZ290" s="417"/>
      <c r="DA290" s="417"/>
      <c r="DB290" s="417"/>
      <c r="DC290" s="417"/>
      <c r="DD290" s="417"/>
      <c r="DE290" s="417"/>
      <c r="DF290" s="417"/>
      <c r="DG290" s="417"/>
      <c r="DH290" s="417"/>
      <c r="DI290" s="417"/>
      <c r="DJ290" s="417"/>
      <c r="DK290" s="417"/>
    </row>
    <row r="291" spans="1:115" ht="16.149999999999999" hidden="1">
      <c r="A291" s="421"/>
      <c r="B291" s="421"/>
      <c r="C291" s="416"/>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c r="AA291" s="417"/>
      <c r="AB291" s="417"/>
      <c r="AC291" s="417"/>
      <c r="AD291" s="417"/>
      <c r="AE291" s="417"/>
      <c r="AF291" s="417"/>
      <c r="AG291" s="417"/>
      <c r="AH291" s="417"/>
      <c r="AI291" s="417"/>
      <c r="AJ291" s="417"/>
      <c r="AK291" s="417"/>
      <c r="AL291" s="417"/>
      <c r="AM291" s="417"/>
      <c r="AN291" s="417"/>
      <c r="AO291" s="417"/>
      <c r="AP291" s="417"/>
      <c r="AQ291" s="417"/>
      <c r="AR291" s="417"/>
      <c r="AS291" s="417"/>
      <c r="AT291" s="417"/>
      <c r="AU291" s="417"/>
      <c r="AV291" s="417"/>
      <c r="AW291" s="417"/>
      <c r="AX291" s="417"/>
      <c r="AY291" s="417"/>
      <c r="AZ291" s="417"/>
      <c r="BA291" s="417"/>
      <c r="BB291" s="417"/>
      <c r="BC291" s="417"/>
      <c r="BD291" s="417"/>
      <c r="BE291" s="417"/>
      <c r="BF291" s="417"/>
      <c r="BG291" s="417"/>
      <c r="BH291" s="417"/>
      <c r="BI291" s="417"/>
      <c r="BJ291" s="417"/>
      <c r="BK291" s="417"/>
      <c r="BL291" s="417"/>
      <c r="BM291" s="417"/>
      <c r="BN291" s="417"/>
      <c r="BO291" s="417"/>
      <c r="BP291" s="417"/>
      <c r="BQ291" s="417"/>
      <c r="BR291" s="417"/>
      <c r="BS291" s="417"/>
      <c r="BT291" s="417"/>
      <c r="BU291" s="417"/>
      <c r="BV291" s="417"/>
      <c r="BW291" s="417"/>
      <c r="BX291" s="417"/>
      <c r="BY291" s="417"/>
      <c r="BZ291" s="417"/>
      <c r="CA291" s="417"/>
      <c r="CB291" s="417"/>
      <c r="CC291" s="417"/>
      <c r="CD291" s="417"/>
      <c r="CE291" s="417"/>
      <c r="CF291" s="417"/>
      <c r="CG291" s="417"/>
      <c r="CH291" s="417"/>
      <c r="CI291" s="417"/>
      <c r="CJ291" s="417"/>
      <c r="CK291" s="417"/>
      <c r="CL291" s="417"/>
      <c r="CM291" s="417"/>
      <c r="CN291" s="417"/>
      <c r="CO291" s="417"/>
      <c r="CP291" s="417"/>
      <c r="CQ291" s="417"/>
      <c r="CR291" s="417"/>
      <c r="CS291" s="417"/>
      <c r="CT291" s="417"/>
      <c r="CU291" s="417"/>
      <c r="CV291" s="417"/>
      <c r="CW291" s="417"/>
      <c r="CX291" s="417"/>
      <c r="CY291" s="417"/>
      <c r="CZ291" s="417"/>
      <c r="DA291" s="417"/>
      <c r="DB291" s="417"/>
      <c r="DC291" s="417"/>
      <c r="DD291" s="417"/>
      <c r="DE291" s="417"/>
      <c r="DF291" s="417"/>
      <c r="DG291" s="417"/>
      <c r="DH291" s="417"/>
      <c r="DI291" s="417"/>
      <c r="DJ291" s="417"/>
      <c r="DK291" s="417"/>
    </row>
    <row r="292" spans="1:115" ht="16.149999999999999" hidden="1">
      <c r="A292" s="421"/>
      <c r="B292" s="421"/>
      <c r="C292" s="416"/>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c r="AA292" s="417"/>
      <c r="AB292" s="417"/>
      <c r="AC292" s="417"/>
      <c r="AD292" s="417"/>
      <c r="AE292" s="417"/>
      <c r="AF292" s="417"/>
      <c r="AG292" s="417"/>
      <c r="AH292" s="417"/>
      <c r="AI292" s="417"/>
      <c r="AJ292" s="417"/>
      <c r="AK292" s="417"/>
      <c r="AL292" s="417"/>
      <c r="AM292" s="417"/>
      <c r="AN292" s="417"/>
      <c r="AO292" s="417"/>
      <c r="AP292" s="417"/>
      <c r="AQ292" s="417"/>
      <c r="AR292" s="417"/>
      <c r="AS292" s="417"/>
      <c r="AT292" s="417"/>
      <c r="AU292" s="417"/>
      <c r="AV292" s="417"/>
      <c r="AW292" s="417"/>
      <c r="AX292" s="417"/>
      <c r="AY292" s="417"/>
      <c r="AZ292" s="417"/>
      <c r="BA292" s="417"/>
      <c r="BB292" s="417"/>
      <c r="BC292" s="417"/>
      <c r="BD292" s="417"/>
      <c r="BE292" s="417"/>
      <c r="BF292" s="417"/>
      <c r="BG292" s="417"/>
      <c r="BH292" s="417"/>
      <c r="BI292" s="417"/>
      <c r="BJ292" s="417"/>
      <c r="BK292" s="417"/>
      <c r="BL292" s="417"/>
      <c r="BM292" s="417"/>
      <c r="BN292" s="417"/>
      <c r="BO292" s="417"/>
      <c r="BP292" s="417"/>
      <c r="BQ292" s="417"/>
      <c r="BR292" s="417"/>
      <c r="BS292" s="417"/>
      <c r="BT292" s="417"/>
      <c r="BU292" s="417"/>
      <c r="BV292" s="417"/>
      <c r="BW292" s="417"/>
      <c r="BX292" s="417"/>
      <c r="BY292" s="417"/>
      <c r="BZ292" s="417"/>
      <c r="CA292" s="417"/>
      <c r="CB292" s="417"/>
      <c r="CC292" s="417"/>
      <c r="CD292" s="417"/>
      <c r="CE292" s="417"/>
      <c r="CF292" s="417"/>
      <c r="CG292" s="417"/>
      <c r="CH292" s="417"/>
      <c r="CI292" s="417"/>
      <c r="CJ292" s="417"/>
      <c r="CK292" s="417"/>
      <c r="CL292" s="417"/>
      <c r="CM292" s="417"/>
      <c r="CN292" s="417"/>
      <c r="CO292" s="417"/>
      <c r="CP292" s="417"/>
      <c r="CQ292" s="417"/>
      <c r="CR292" s="417"/>
      <c r="CS292" s="417"/>
      <c r="CT292" s="417"/>
      <c r="CU292" s="417"/>
      <c r="CV292" s="417"/>
      <c r="CW292" s="417"/>
      <c r="CX292" s="417"/>
      <c r="CY292" s="417"/>
      <c r="CZ292" s="417"/>
      <c r="DA292" s="417"/>
      <c r="DB292" s="417"/>
      <c r="DC292" s="417"/>
      <c r="DD292" s="417"/>
      <c r="DE292" s="417"/>
      <c r="DF292" s="417"/>
      <c r="DG292" s="417"/>
      <c r="DH292" s="417"/>
      <c r="DI292" s="417"/>
      <c r="DJ292" s="417"/>
      <c r="DK292" s="417"/>
    </row>
    <row r="293" spans="1:115" ht="16.149999999999999" hidden="1">
      <c r="A293" s="422"/>
      <c r="B293" s="421"/>
      <c r="C293" s="416"/>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c r="AA293" s="417"/>
      <c r="AB293" s="417"/>
      <c r="AC293" s="417"/>
      <c r="AD293" s="417"/>
      <c r="AE293" s="417"/>
      <c r="AF293" s="417"/>
      <c r="AG293" s="417"/>
      <c r="AH293" s="417"/>
      <c r="AI293" s="417"/>
      <c r="AJ293" s="417"/>
      <c r="AK293" s="417"/>
      <c r="AL293" s="417"/>
      <c r="AM293" s="417"/>
      <c r="AN293" s="417"/>
      <c r="AO293" s="417"/>
      <c r="AP293" s="417"/>
      <c r="AQ293" s="417"/>
      <c r="AR293" s="417"/>
      <c r="AS293" s="417"/>
      <c r="AT293" s="417"/>
      <c r="AU293" s="417"/>
      <c r="AV293" s="417"/>
      <c r="AW293" s="417"/>
      <c r="AX293" s="417"/>
      <c r="AY293" s="417"/>
      <c r="AZ293" s="417"/>
      <c r="BA293" s="417"/>
      <c r="BB293" s="417"/>
      <c r="BC293" s="417"/>
      <c r="BD293" s="417"/>
      <c r="BE293" s="417"/>
      <c r="BF293" s="417"/>
      <c r="BG293" s="417"/>
      <c r="BH293" s="417"/>
      <c r="BI293" s="417"/>
      <c r="BJ293" s="417"/>
      <c r="BK293" s="417"/>
      <c r="BL293" s="417"/>
      <c r="BM293" s="417"/>
      <c r="BN293" s="417"/>
      <c r="BO293" s="417"/>
      <c r="BP293" s="417"/>
      <c r="BQ293" s="417"/>
      <c r="BR293" s="417"/>
      <c r="BS293" s="417"/>
      <c r="BT293" s="417"/>
      <c r="BU293" s="417"/>
      <c r="BV293" s="417"/>
      <c r="BW293" s="417"/>
      <c r="BX293" s="417"/>
      <c r="BY293" s="417"/>
      <c r="BZ293" s="417"/>
      <c r="CA293" s="417"/>
      <c r="CB293" s="417"/>
      <c r="CC293" s="417"/>
      <c r="CD293" s="417"/>
      <c r="CE293" s="417"/>
      <c r="CF293" s="417"/>
      <c r="CG293" s="417"/>
      <c r="CH293" s="417"/>
      <c r="CI293" s="417"/>
      <c r="CJ293" s="417"/>
      <c r="CK293" s="417"/>
      <c r="CL293" s="417"/>
      <c r="CM293" s="417"/>
      <c r="CN293" s="417"/>
      <c r="CO293" s="417"/>
      <c r="CP293" s="417"/>
      <c r="CQ293" s="417"/>
      <c r="CR293" s="417"/>
      <c r="CS293" s="417"/>
      <c r="CT293" s="417"/>
      <c r="CU293" s="417"/>
      <c r="CV293" s="417"/>
      <c r="CW293" s="417"/>
      <c r="CX293" s="417"/>
      <c r="CY293" s="417"/>
      <c r="CZ293" s="417"/>
      <c r="DA293" s="417"/>
      <c r="DB293" s="417"/>
      <c r="DC293" s="417"/>
      <c r="DD293" s="417"/>
      <c r="DE293" s="417"/>
      <c r="DF293" s="417"/>
      <c r="DG293" s="417"/>
      <c r="DH293" s="417"/>
      <c r="DI293" s="417"/>
      <c r="DJ293" s="417"/>
      <c r="DK293" s="417"/>
    </row>
    <row r="294" spans="1:115" ht="16.149999999999999" hidden="1">
      <c r="A294" s="421"/>
      <c r="B294" s="421"/>
      <c r="C294" s="416"/>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c r="AA294" s="417"/>
      <c r="AB294" s="417"/>
      <c r="AC294" s="417"/>
      <c r="AD294" s="417"/>
      <c r="AE294" s="417"/>
      <c r="AF294" s="417"/>
      <c r="AG294" s="417"/>
      <c r="AH294" s="417"/>
      <c r="AI294" s="417"/>
      <c r="AJ294" s="417"/>
      <c r="AK294" s="417"/>
      <c r="AL294" s="417"/>
      <c r="AM294" s="417"/>
      <c r="AN294" s="417"/>
      <c r="AO294" s="417"/>
      <c r="AP294" s="417"/>
      <c r="AQ294" s="417"/>
      <c r="AR294" s="417"/>
      <c r="AS294" s="417"/>
      <c r="AT294" s="417"/>
      <c r="AU294" s="417"/>
      <c r="AV294" s="417"/>
      <c r="AW294" s="417"/>
      <c r="AX294" s="417"/>
      <c r="AY294" s="417"/>
      <c r="AZ294" s="417"/>
      <c r="BA294" s="417"/>
      <c r="BB294" s="417"/>
      <c r="BC294" s="417"/>
      <c r="BD294" s="417"/>
      <c r="BE294" s="417"/>
      <c r="BF294" s="417"/>
      <c r="BG294" s="417"/>
      <c r="BH294" s="417"/>
      <c r="BI294" s="417"/>
      <c r="BJ294" s="417"/>
      <c r="BK294" s="417"/>
      <c r="BL294" s="417"/>
      <c r="BM294" s="417"/>
      <c r="BN294" s="417"/>
      <c r="BO294" s="417"/>
      <c r="BP294" s="417"/>
      <c r="BQ294" s="417"/>
      <c r="BR294" s="417"/>
      <c r="BS294" s="417"/>
      <c r="BT294" s="417"/>
      <c r="BU294" s="417"/>
      <c r="BV294" s="417"/>
      <c r="BW294" s="417"/>
      <c r="BX294" s="417"/>
      <c r="BY294" s="417"/>
      <c r="BZ294" s="417"/>
      <c r="CA294" s="417"/>
      <c r="CB294" s="417"/>
      <c r="CC294" s="417"/>
      <c r="CD294" s="417"/>
      <c r="CE294" s="417"/>
      <c r="CF294" s="417"/>
      <c r="CG294" s="417"/>
      <c r="CH294" s="417"/>
      <c r="CI294" s="417"/>
      <c r="CJ294" s="417"/>
      <c r="CK294" s="417"/>
      <c r="CL294" s="417"/>
      <c r="CM294" s="417"/>
      <c r="CN294" s="417"/>
      <c r="CO294" s="417"/>
      <c r="CP294" s="417"/>
      <c r="CQ294" s="417"/>
      <c r="CR294" s="417"/>
      <c r="CS294" s="417"/>
      <c r="CT294" s="417"/>
      <c r="CU294" s="417"/>
      <c r="CV294" s="417"/>
      <c r="CW294" s="417"/>
      <c r="CX294" s="417"/>
      <c r="CY294" s="417"/>
      <c r="CZ294" s="417"/>
      <c r="DA294" s="417"/>
      <c r="DB294" s="417"/>
      <c r="DC294" s="417"/>
      <c r="DD294" s="417"/>
      <c r="DE294" s="417"/>
      <c r="DF294" s="417"/>
      <c r="DG294" s="417"/>
      <c r="DH294" s="417"/>
      <c r="DI294" s="417"/>
      <c r="DJ294" s="417"/>
      <c r="DK294" s="417"/>
    </row>
    <row r="295" spans="1:115" ht="16.149999999999999" hidden="1">
      <c r="A295" s="421"/>
      <c r="B295" s="421"/>
      <c r="C295" s="416"/>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c r="AA295" s="417"/>
      <c r="AB295" s="417"/>
      <c r="AC295" s="417"/>
      <c r="AD295" s="417"/>
      <c r="AE295" s="417"/>
      <c r="AF295" s="417"/>
      <c r="AG295" s="417"/>
      <c r="AH295" s="417"/>
      <c r="AI295" s="417"/>
      <c r="AJ295" s="417"/>
      <c r="AK295" s="417"/>
      <c r="AL295" s="417"/>
      <c r="AM295" s="417"/>
      <c r="AN295" s="417"/>
      <c r="AO295" s="417"/>
      <c r="AP295" s="417"/>
      <c r="AQ295" s="417"/>
      <c r="AR295" s="417"/>
      <c r="AS295" s="417"/>
      <c r="AT295" s="417"/>
      <c r="AU295" s="417"/>
      <c r="AV295" s="417"/>
      <c r="AW295" s="417"/>
      <c r="AX295" s="417"/>
      <c r="AY295" s="417"/>
      <c r="AZ295" s="417"/>
      <c r="BA295" s="417"/>
      <c r="BB295" s="417"/>
      <c r="BC295" s="417"/>
      <c r="BD295" s="417"/>
      <c r="BE295" s="417"/>
      <c r="BF295" s="417"/>
      <c r="BG295" s="417"/>
      <c r="BH295" s="417"/>
      <c r="BI295" s="417"/>
      <c r="BJ295" s="417"/>
      <c r="BK295" s="417"/>
      <c r="BL295" s="417"/>
      <c r="BM295" s="417"/>
      <c r="BN295" s="417"/>
      <c r="BO295" s="417"/>
      <c r="BP295" s="417"/>
      <c r="BQ295" s="417"/>
      <c r="BR295" s="417"/>
      <c r="BS295" s="417"/>
      <c r="BT295" s="417"/>
      <c r="BU295" s="417"/>
      <c r="BV295" s="417"/>
      <c r="BW295" s="417"/>
      <c r="BX295" s="417"/>
      <c r="BY295" s="417"/>
      <c r="BZ295" s="417"/>
      <c r="CA295" s="417"/>
      <c r="CB295" s="417"/>
      <c r="CC295" s="417"/>
      <c r="CD295" s="417"/>
      <c r="CE295" s="417"/>
      <c r="CF295" s="417"/>
      <c r="CG295" s="417"/>
      <c r="CH295" s="417"/>
      <c r="CI295" s="417"/>
      <c r="CJ295" s="417"/>
      <c r="CK295" s="417"/>
      <c r="CL295" s="417"/>
      <c r="CM295" s="417"/>
      <c r="CN295" s="417"/>
      <c r="CO295" s="417"/>
      <c r="CP295" s="417"/>
      <c r="CQ295" s="417"/>
      <c r="CR295" s="417"/>
      <c r="CS295" s="417"/>
      <c r="CT295" s="417"/>
      <c r="CU295" s="417"/>
      <c r="CV295" s="417"/>
      <c r="CW295" s="417"/>
      <c r="CX295" s="417"/>
      <c r="CY295" s="417"/>
      <c r="CZ295" s="417"/>
      <c r="DA295" s="417"/>
      <c r="DB295" s="417"/>
      <c r="DC295" s="417"/>
      <c r="DD295" s="417"/>
      <c r="DE295" s="417"/>
      <c r="DF295" s="417"/>
      <c r="DG295" s="417"/>
      <c r="DH295" s="417"/>
      <c r="DI295" s="417"/>
      <c r="DJ295" s="417"/>
      <c r="DK295" s="417"/>
    </row>
    <row r="296" spans="1:115" ht="16.149999999999999" hidden="1">
      <c r="A296" s="421"/>
      <c r="B296" s="421"/>
      <c r="C296" s="416"/>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c r="AA296" s="417"/>
      <c r="AB296" s="417"/>
      <c r="AC296" s="417"/>
      <c r="AD296" s="417"/>
      <c r="AE296" s="417"/>
      <c r="AF296" s="417"/>
      <c r="AG296" s="417"/>
      <c r="AH296" s="417"/>
      <c r="AI296" s="417"/>
      <c r="AJ296" s="417"/>
      <c r="AK296" s="417"/>
      <c r="AL296" s="417"/>
      <c r="AM296" s="417"/>
      <c r="AN296" s="417"/>
      <c r="AO296" s="417"/>
      <c r="AP296" s="417"/>
      <c r="AQ296" s="417"/>
      <c r="AR296" s="417"/>
      <c r="AS296" s="417"/>
      <c r="AT296" s="417"/>
      <c r="AU296" s="417"/>
      <c r="AV296" s="417"/>
      <c r="AW296" s="417"/>
      <c r="AX296" s="417"/>
      <c r="AY296" s="417"/>
      <c r="AZ296" s="417"/>
      <c r="BA296" s="417"/>
      <c r="BB296" s="417"/>
      <c r="BC296" s="417"/>
      <c r="BD296" s="417"/>
      <c r="BE296" s="417"/>
      <c r="BF296" s="417"/>
      <c r="BG296" s="417"/>
      <c r="BH296" s="417"/>
      <c r="BI296" s="417"/>
      <c r="BJ296" s="417"/>
      <c r="BK296" s="417"/>
      <c r="BL296" s="417"/>
      <c r="BM296" s="417"/>
      <c r="BN296" s="417"/>
      <c r="BO296" s="417"/>
      <c r="BP296" s="417"/>
      <c r="BQ296" s="417"/>
      <c r="BR296" s="417"/>
      <c r="BS296" s="417"/>
      <c r="BT296" s="417"/>
      <c r="BU296" s="417"/>
      <c r="BV296" s="417"/>
      <c r="BW296" s="417"/>
      <c r="BX296" s="417"/>
      <c r="BY296" s="417"/>
      <c r="BZ296" s="417"/>
      <c r="CA296" s="417"/>
      <c r="CB296" s="417"/>
      <c r="CC296" s="417"/>
      <c r="CD296" s="417"/>
      <c r="CE296" s="417"/>
      <c r="CF296" s="417"/>
      <c r="CG296" s="417"/>
      <c r="CH296" s="417"/>
      <c r="CI296" s="417"/>
      <c r="CJ296" s="417"/>
      <c r="CK296" s="417"/>
      <c r="CL296" s="417"/>
      <c r="CM296" s="417"/>
      <c r="CN296" s="417"/>
      <c r="CO296" s="417"/>
      <c r="CP296" s="417"/>
      <c r="CQ296" s="417"/>
      <c r="CR296" s="417"/>
      <c r="CS296" s="417"/>
      <c r="CT296" s="417"/>
      <c r="CU296" s="417"/>
      <c r="CV296" s="417"/>
      <c r="CW296" s="417"/>
      <c r="CX296" s="417"/>
      <c r="CY296" s="417"/>
      <c r="CZ296" s="417"/>
      <c r="DA296" s="417"/>
      <c r="DB296" s="417"/>
      <c r="DC296" s="417"/>
      <c r="DD296" s="417"/>
      <c r="DE296" s="417"/>
      <c r="DF296" s="417"/>
      <c r="DG296" s="417"/>
      <c r="DH296" s="417"/>
      <c r="DI296" s="417"/>
      <c r="DJ296" s="417"/>
      <c r="DK296" s="417"/>
    </row>
    <row r="297" spans="1:115" ht="16.149999999999999" hidden="1">
      <c r="A297" s="421"/>
      <c r="B297" s="421"/>
      <c r="C297" s="416"/>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c r="AA297" s="417"/>
      <c r="AB297" s="417"/>
      <c r="AC297" s="417"/>
      <c r="AD297" s="417"/>
      <c r="AE297" s="417"/>
      <c r="AF297" s="417"/>
      <c r="AG297" s="417"/>
      <c r="AH297" s="417"/>
      <c r="AI297" s="417"/>
      <c r="AJ297" s="417"/>
      <c r="AK297" s="417"/>
      <c r="AL297" s="417"/>
      <c r="AM297" s="417"/>
      <c r="AN297" s="417"/>
      <c r="AO297" s="417"/>
      <c r="AP297" s="417"/>
      <c r="AQ297" s="417"/>
      <c r="AR297" s="417"/>
      <c r="AS297" s="417"/>
      <c r="AT297" s="417"/>
      <c r="AU297" s="417"/>
      <c r="AV297" s="417"/>
      <c r="AW297" s="417"/>
      <c r="AX297" s="417"/>
      <c r="AY297" s="417"/>
      <c r="AZ297" s="417"/>
      <c r="BA297" s="417"/>
      <c r="BB297" s="417"/>
      <c r="BC297" s="417"/>
      <c r="BD297" s="417"/>
      <c r="BE297" s="417"/>
      <c r="BF297" s="417"/>
      <c r="BG297" s="417"/>
      <c r="BH297" s="417"/>
      <c r="BI297" s="417"/>
      <c r="BJ297" s="417"/>
      <c r="BK297" s="417"/>
      <c r="BL297" s="417"/>
      <c r="BM297" s="417"/>
      <c r="BN297" s="417"/>
      <c r="BO297" s="417"/>
      <c r="BP297" s="417"/>
      <c r="BQ297" s="417"/>
      <c r="BR297" s="417"/>
      <c r="BS297" s="417"/>
      <c r="BT297" s="417"/>
      <c r="BU297" s="417"/>
      <c r="BV297" s="417"/>
      <c r="BW297" s="417"/>
      <c r="BX297" s="417"/>
      <c r="BY297" s="417"/>
      <c r="BZ297" s="417"/>
      <c r="CA297" s="417"/>
      <c r="CB297" s="417"/>
      <c r="CC297" s="417"/>
      <c r="CD297" s="417"/>
      <c r="CE297" s="417"/>
      <c r="CF297" s="417"/>
      <c r="CG297" s="417"/>
      <c r="CH297" s="417"/>
      <c r="CI297" s="417"/>
      <c r="CJ297" s="417"/>
      <c r="CK297" s="417"/>
      <c r="CL297" s="417"/>
      <c r="CM297" s="417"/>
      <c r="CN297" s="417"/>
      <c r="CO297" s="417"/>
      <c r="CP297" s="417"/>
      <c r="CQ297" s="417"/>
      <c r="CR297" s="417"/>
      <c r="CS297" s="417"/>
      <c r="CT297" s="417"/>
      <c r="CU297" s="417"/>
      <c r="CV297" s="417"/>
      <c r="CW297" s="417"/>
      <c r="CX297" s="417"/>
      <c r="CY297" s="417"/>
      <c r="CZ297" s="417"/>
      <c r="DA297" s="417"/>
      <c r="DB297" s="417"/>
      <c r="DC297" s="417"/>
      <c r="DD297" s="417"/>
      <c r="DE297" s="417"/>
      <c r="DF297" s="417"/>
      <c r="DG297" s="417"/>
      <c r="DH297" s="417"/>
      <c r="DI297" s="417"/>
      <c r="DJ297" s="417"/>
      <c r="DK297" s="417"/>
    </row>
    <row r="298" spans="1:115" ht="16.149999999999999" hidden="1">
      <c r="A298" s="421"/>
      <c r="B298" s="421"/>
      <c r="C298" s="416"/>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c r="AA298" s="417"/>
      <c r="AB298" s="417"/>
      <c r="AC298" s="417"/>
      <c r="AD298" s="417"/>
      <c r="AE298" s="417"/>
      <c r="AF298" s="417"/>
      <c r="AG298" s="417"/>
      <c r="AH298" s="417"/>
      <c r="AI298" s="417"/>
      <c r="AJ298" s="417"/>
      <c r="AK298" s="417"/>
      <c r="AL298" s="417"/>
      <c r="AM298" s="417"/>
      <c r="AN298" s="417"/>
      <c r="AO298" s="417"/>
      <c r="AP298" s="417"/>
      <c r="AQ298" s="417"/>
      <c r="AR298" s="417"/>
      <c r="AS298" s="417"/>
      <c r="AT298" s="417"/>
      <c r="AU298" s="417"/>
      <c r="AV298" s="417"/>
      <c r="AW298" s="417"/>
      <c r="AX298" s="417"/>
      <c r="AY298" s="417"/>
      <c r="AZ298" s="417"/>
      <c r="BA298" s="417"/>
      <c r="BB298" s="417"/>
      <c r="BC298" s="417"/>
      <c r="BD298" s="417"/>
      <c r="BE298" s="417"/>
      <c r="BF298" s="417"/>
      <c r="BG298" s="417"/>
      <c r="BH298" s="417"/>
      <c r="BI298" s="417"/>
      <c r="BJ298" s="417"/>
      <c r="BK298" s="417"/>
      <c r="BL298" s="417"/>
      <c r="BM298" s="417"/>
      <c r="BN298" s="417"/>
      <c r="BO298" s="417"/>
      <c r="BP298" s="417"/>
      <c r="BQ298" s="417"/>
      <c r="BR298" s="417"/>
      <c r="BS298" s="417"/>
      <c r="BT298" s="417"/>
      <c r="BU298" s="417"/>
      <c r="BV298" s="417"/>
      <c r="BW298" s="417"/>
      <c r="BX298" s="417"/>
      <c r="BY298" s="417"/>
      <c r="BZ298" s="417"/>
      <c r="CA298" s="417"/>
      <c r="CB298" s="417"/>
      <c r="CC298" s="417"/>
      <c r="CD298" s="417"/>
      <c r="CE298" s="417"/>
      <c r="CF298" s="417"/>
      <c r="CG298" s="417"/>
      <c r="CH298" s="417"/>
      <c r="CI298" s="417"/>
      <c r="CJ298" s="417"/>
      <c r="CK298" s="417"/>
      <c r="CL298" s="417"/>
      <c r="CM298" s="417"/>
      <c r="CN298" s="417"/>
      <c r="CO298" s="417"/>
      <c r="CP298" s="417"/>
      <c r="CQ298" s="417"/>
      <c r="CR298" s="417"/>
      <c r="CS298" s="417"/>
      <c r="CT298" s="417"/>
      <c r="CU298" s="417"/>
      <c r="CV298" s="417"/>
      <c r="CW298" s="417"/>
      <c r="CX298" s="417"/>
      <c r="CY298" s="417"/>
      <c r="CZ298" s="417"/>
      <c r="DA298" s="417"/>
      <c r="DB298" s="417"/>
      <c r="DC298" s="417"/>
      <c r="DD298" s="417"/>
      <c r="DE298" s="417"/>
      <c r="DF298" s="417"/>
      <c r="DG298" s="417"/>
      <c r="DH298" s="417"/>
      <c r="DI298" s="417"/>
      <c r="DJ298" s="417"/>
      <c r="DK298" s="417"/>
    </row>
    <row r="299" spans="1:115" ht="16.149999999999999" hidden="1">
      <c r="A299" s="421"/>
      <c r="B299" s="421"/>
      <c r="C299" s="416"/>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c r="AA299" s="417"/>
      <c r="AB299" s="417"/>
      <c r="AC299" s="417"/>
      <c r="AD299" s="417"/>
      <c r="AE299" s="417"/>
      <c r="AF299" s="417"/>
      <c r="AG299" s="417"/>
      <c r="AH299" s="417"/>
      <c r="AI299" s="417"/>
      <c r="AJ299" s="417"/>
      <c r="AK299" s="417"/>
      <c r="AL299" s="417"/>
      <c r="AM299" s="417"/>
      <c r="AN299" s="417"/>
      <c r="AO299" s="417"/>
      <c r="AP299" s="417"/>
      <c r="AQ299" s="417"/>
      <c r="AR299" s="417"/>
      <c r="AS299" s="417"/>
      <c r="AT299" s="417"/>
      <c r="AU299" s="417"/>
      <c r="AV299" s="417"/>
      <c r="AW299" s="417"/>
      <c r="AX299" s="417"/>
      <c r="AY299" s="417"/>
      <c r="AZ299" s="417"/>
      <c r="BA299" s="417"/>
      <c r="BB299" s="417"/>
      <c r="BC299" s="417"/>
      <c r="BD299" s="417"/>
      <c r="BE299" s="417"/>
      <c r="BF299" s="417"/>
      <c r="BG299" s="417"/>
      <c r="BH299" s="417"/>
      <c r="BI299" s="417"/>
      <c r="BJ299" s="417"/>
      <c r="BK299" s="417"/>
      <c r="BL299" s="417"/>
      <c r="BM299" s="417"/>
      <c r="BN299" s="417"/>
      <c r="BO299" s="417"/>
      <c r="BP299" s="417"/>
      <c r="BQ299" s="417"/>
      <c r="BR299" s="417"/>
      <c r="BS299" s="417"/>
      <c r="BT299" s="417"/>
      <c r="BU299" s="417"/>
      <c r="BV299" s="417"/>
      <c r="BW299" s="417"/>
      <c r="BX299" s="417"/>
      <c r="BY299" s="417"/>
      <c r="BZ299" s="417"/>
      <c r="CA299" s="417"/>
      <c r="CB299" s="417"/>
      <c r="CC299" s="417"/>
      <c r="CD299" s="417"/>
      <c r="CE299" s="417"/>
      <c r="CF299" s="417"/>
      <c r="CG299" s="417"/>
      <c r="CH299" s="417"/>
      <c r="CI299" s="417"/>
      <c r="CJ299" s="417"/>
      <c r="CK299" s="417"/>
      <c r="CL299" s="417"/>
      <c r="CM299" s="417"/>
      <c r="CN299" s="417"/>
      <c r="CO299" s="417"/>
      <c r="CP299" s="417"/>
      <c r="CQ299" s="417"/>
      <c r="CR299" s="417"/>
      <c r="CS299" s="417"/>
      <c r="CT299" s="417"/>
      <c r="CU299" s="417"/>
      <c r="CV299" s="417"/>
      <c r="CW299" s="417"/>
      <c r="CX299" s="417"/>
      <c r="CY299" s="417"/>
      <c r="CZ299" s="417"/>
      <c r="DA299" s="417"/>
      <c r="DB299" s="417"/>
      <c r="DC299" s="417"/>
      <c r="DD299" s="417"/>
      <c r="DE299" s="417"/>
      <c r="DF299" s="417"/>
      <c r="DG299" s="417"/>
      <c r="DH299" s="417"/>
      <c r="DI299" s="417"/>
      <c r="DJ299" s="417"/>
      <c r="DK299" s="417"/>
    </row>
    <row r="300" spans="1:115" ht="16.149999999999999" hidden="1">
      <c r="A300" s="421"/>
      <c r="B300" s="421"/>
      <c r="C300" s="416"/>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c r="AA300" s="417"/>
      <c r="AB300" s="417"/>
      <c r="AC300" s="417"/>
      <c r="AD300" s="417"/>
      <c r="AE300" s="417"/>
      <c r="AF300" s="417"/>
      <c r="AG300" s="417"/>
      <c r="AH300" s="417"/>
      <c r="AI300" s="417"/>
      <c r="AJ300" s="417"/>
      <c r="AK300" s="417"/>
      <c r="AL300" s="417"/>
      <c r="AM300" s="417"/>
      <c r="AN300" s="417"/>
      <c r="AO300" s="417"/>
      <c r="AP300" s="417"/>
      <c r="AQ300" s="417"/>
      <c r="AR300" s="417"/>
      <c r="AS300" s="417"/>
      <c r="AT300" s="417"/>
      <c r="AU300" s="417"/>
      <c r="AV300" s="417"/>
      <c r="AW300" s="417"/>
      <c r="AX300" s="417"/>
      <c r="AY300" s="417"/>
      <c r="AZ300" s="417"/>
      <c r="BA300" s="417"/>
      <c r="BB300" s="417"/>
      <c r="BC300" s="417"/>
      <c r="BD300" s="417"/>
      <c r="BE300" s="417"/>
      <c r="BF300" s="417"/>
      <c r="BG300" s="417"/>
      <c r="BH300" s="417"/>
      <c r="BI300" s="417"/>
      <c r="BJ300" s="417"/>
      <c r="BK300" s="417"/>
      <c r="BL300" s="417"/>
      <c r="BM300" s="417"/>
      <c r="BN300" s="417"/>
      <c r="BO300" s="417"/>
      <c r="BP300" s="417"/>
      <c r="BQ300" s="417"/>
      <c r="BR300" s="417"/>
      <c r="BS300" s="417"/>
      <c r="BT300" s="417"/>
      <c r="BU300" s="417"/>
      <c r="BV300" s="417"/>
      <c r="BW300" s="417"/>
      <c r="BX300" s="417"/>
      <c r="BY300" s="417"/>
      <c r="BZ300" s="417"/>
      <c r="CA300" s="417"/>
      <c r="CB300" s="417"/>
      <c r="CC300" s="417"/>
      <c r="CD300" s="417"/>
      <c r="CE300" s="417"/>
      <c r="CF300" s="417"/>
      <c r="CG300" s="417"/>
      <c r="CH300" s="417"/>
      <c r="CI300" s="417"/>
      <c r="CJ300" s="417"/>
      <c r="CK300" s="417"/>
      <c r="CL300" s="417"/>
      <c r="CM300" s="417"/>
      <c r="CN300" s="417"/>
      <c r="CO300" s="417"/>
      <c r="CP300" s="417"/>
      <c r="CQ300" s="417"/>
      <c r="CR300" s="417"/>
      <c r="CS300" s="417"/>
      <c r="CT300" s="417"/>
      <c r="CU300" s="417"/>
      <c r="CV300" s="417"/>
      <c r="CW300" s="417"/>
      <c r="CX300" s="417"/>
      <c r="CY300" s="417"/>
      <c r="CZ300" s="417"/>
      <c r="DA300" s="417"/>
      <c r="DB300" s="417"/>
      <c r="DC300" s="417"/>
      <c r="DD300" s="417"/>
      <c r="DE300" s="417"/>
      <c r="DF300" s="417"/>
      <c r="DG300" s="417"/>
      <c r="DH300" s="417"/>
      <c r="DI300" s="417"/>
      <c r="DJ300" s="417"/>
      <c r="DK300" s="417"/>
    </row>
    <row r="301" spans="1:115" ht="16.149999999999999" hidden="1">
      <c r="A301" s="421"/>
      <c r="B301" s="421"/>
      <c r="C301" s="416"/>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c r="AA301" s="417"/>
      <c r="AB301" s="417"/>
      <c r="AC301" s="417"/>
      <c r="AD301" s="417"/>
      <c r="AE301" s="417"/>
      <c r="AF301" s="417"/>
      <c r="AG301" s="417"/>
      <c r="AH301" s="417"/>
      <c r="AI301" s="417"/>
      <c r="AJ301" s="417"/>
      <c r="AK301" s="417"/>
      <c r="AL301" s="417"/>
      <c r="AM301" s="417"/>
      <c r="AN301" s="417"/>
      <c r="AO301" s="417"/>
      <c r="AP301" s="417"/>
      <c r="AQ301" s="417"/>
      <c r="AR301" s="417"/>
      <c r="AS301" s="417"/>
      <c r="AT301" s="417"/>
      <c r="AU301" s="417"/>
      <c r="AV301" s="417"/>
      <c r="AW301" s="417"/>
      <c r="AX301" s="417"/>
      <c r="AY301" s="417"/>
      <c r="AZ301" s="417"/>
      <c r="BA301" s="417"/>
      <c r="BB301" s="417"/>
      <c r="BC301" s="417"/>
      <c r="BD301" s="417"/>
      <c r="BE301" s="417"/>
      <c r="BF301" s="417"/>
      <c r="BG301" s="417"/>
      <c r="BH301" s="417"/>
      <c r="BI301" s="417"/>
      <c r="BJ301" s="417"/>
      <c r="BK301" s="417"/>
      <c r="BL301" s="417"/>
      <c r="BM301" s="417"/>
      <c r="BN301" s="417"/>
      <c r="BO301" s="417"/>
      <c r="BP301" s="417"/>
      <c r="BQ301" s="417"/>
      <c r="BR301" s="417"/>
      <c r="BS301" s="417"/>
      <c r="BT301" s="417"/>
      <c r="BU301" s="417"/>
      <c r="BV301" s="417"/>
      <c r="BW301" s="417"/>
      <c r="BX301" s="417"/>
      <c r="BY301" s="417"/>
      <c r="BZ301" s="417"/>
      <c r="CA301" s="417"/>
      <c r="CB301" s="417"/>
      <c r="CC301" s="417"/>
      <c r="CD301" s="417"/>
      <c r="CE301" s="417"/>
      <c r="CF301" s="417"/>
      <c r="CG301" s="417"/>
      <c r="CH301" s="417"/>
      <c r="CI301" s="417"/>
      <c r="CJ301" s="417"/>
      <c r="CK301" s="417"/>
      <c r="CL301" s="417"/>
      <c r="CM301" s="417"/>
      <c r="CN301" s="417"/>
      <c r="CO301" s="417"/>
      <c r="CP301" s="417"/>
      <c r="CQ301" s="417"/>
      <c r="CR301" s="417"/>
      <c r="CS301" s="417"/>
      <c r="CT301" s="417"/>
      <c r="CU301" s="417"/>
      <c r="CV301" s="417"/>
      <c r="CW301" s="417"/>
      <c r="CX301" s="417"/>
      <c r="CY301" s="417"/>
      <c r="CZ301" s="417"/>
      <c r="DA301" s="417"/>
      <c r="DB301" s="417"/>
      <c r="DC301" s="417"/>
      <c r="DD301" s="417"/>
      <c r="DE301" s="417"/>
      <c r="DF301" s="417"/>
      <c r="DG301" s="417"/>
      <c r="DH301" s="417"/>
      <c r="DI301" s="417"/>
      <c r="DJ301" s="417"/>
      <c r="DK301" s="417"/>
    </row>
    <row r="302" spans="1:115" ht="16.149999999999999" hidden="1">
      <c r="A302" s="421"/>
      <c r="B302" s="421"/>
      <c r="C302" s="416"/>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c r="AA302" s="417"/>
      <c r="AB302" s="417"/>
      <c r="AC302" s="417"/>
      <c r="AD302" s="417"/>
      <c r="AE302" s="417"/>
      <c r="AF302" s="417"/>
      <c r="AG302" s="417"/>
      <c r="AH302" s="417"/>
      <c r="AI302" s="417"/>
      <c r="AJ302" s="417"/>
      <c r="AK302" s="417"/>
      <c r="AL302" s="417"/>
      <c r="AM302" s="417"/>
      <c r="AN302" s="417"/>
      <c r="AO302" s="417"/>
      <c r="AP302" s="417"/>
      <c r="AQ302" s="417"/>
      <c r="AR302" s="417"/>
      <c r="AS302" s="417"/>
      <c r="AT302" s="417"/>
      <c r="AU302" s="417"/>
      <c r="AV302" s="417"/>
      <c r="AW302" s="417"/>
      <c r="AX302" s="417"/>
      <c r="AY302" s="417"/>
      <c r="AZ302" s="417"/>
      <c r="BA302" s="417"/>
      <c r="BB302" s="417"/>
      <c r="BC302" s="417"/>
      <c r="BD302" s="417"/>
      <c r="BE302" s="417"/>
      <c r="BF302" s="417"/>
      <c r="BG302" s="417"/>
      <c r="BH302" s="417"/>
      <c r="BI302" s="417"/>
      <c r="BJ302" s="417"/>
      <c r="BK302" s="417"/>
      <c r="BL302" s="417"/>
      <c r="BM302" s="417"/>
      <c r="BN302" s="417"/>
      <c r="BO302" s="417"/>
      <c r="BP302" s="417"/>
      <c r="BQ302" s="417"/>
      <c r="BR302" s="417"/>
      <c r="BS302" s="417"/>
      <c r="BT302" s="417"/>
      <c r="BU302" s="417"/>
      <c r="BV302" s="417"/>
      <c r="BW302" s="417"/>
      <c r="BX302" s="417"/>
      <c r="BY302" s="417"/>
      <c r="BZ302" s="417"/>
      <c r="CA302" s="417"/>
      <c r="CB302" s="417"/>
      <c r="CC302" s="417"/>
      <c r="CD302" s="417"/>
      <c r="CE302" s="417"/>
      <c r="CF302" s="417"/>
      <c r="CG302" s="417"/>
      <c r="CH302" s="417"/>
      <c r="CI302" s="417"/>
      <c r="CJ302" s="417"/>
      <c r="CK302" s="417"/>
      <c r="CL302" s="417"/>
      <c r="CM302" s="417"/>
      <c r="CN302" s="417"/>
      <c r="CO302" s="417"/>
      <c r="CP302" s="417"/>
      <c r="CQ302" s="417"/>
      <c r="CR302" s="417"/>
      <c r="CS302" s="417"/>
      <c r="CT302" s="417"/>
      <c r="CU302" s="417"/>
      <c r="CV302" s="417"/>
      <c r="CW302" s="417"/>
      <c r="CX302" s="417"/>
      <c r="CY302" s="417"/>
      <c r="CZ302" s="417"/>
      <c r="DA302" s="417"/>
      <c r="DB302" s="417"/>
      <c r="DC302" s="417"/>
      <c r="DD302" s="417"/>
      <c r="DE302" s="417"/>
      <c r="DF302" s="417"/>
      <c r="DG302" s="417"/>
      <c r="DH302" s="417"/>
      <c r="DI302" s="417"/>
      <c r="DJ302" s="417"/>
      <c r="DK302" s="417"/>
    </row>
    <row r="303" spans="1:115" ht="16.149999999999999" hidden="1">
      <c r="A303" s="421"/>
      <c r="B303" s="421"/>
      <c r="C303" s="416"/>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c r="AA303" s="417"/>
      <c r="AB303" s="417"/>
      <c r="AC303" s="417"/>
      <c r="AD303" s="417"/>
      <c r="AE303" s="417"/>
      <c r="AF303" s="417"/>
      <c r="AG303" s="417"/>
      <c r="AH303" s="417"/>
      <c r="AI303" s="417"/>
      <c r="AJ303" s="417"/>
      <c r="AK303" s="417"/>
      <c r="AL303" s="417"/>
      <c r="AM303" s="417"/>
      <c r="AN303" s="417"/>
      <c r="AO303" s="417"/>
      <c r="AP303" s="417"/>
      <c r="AQ303" s="417"/>
      <c r="AR303" s="417"/>
      <c r="AS303" s="417"/>
      <c r="AT303" s="417"/>
      <c r="AU303" s="417"/>
      <c r="AV303" s="417"/>
      <c r="AW303" s="417"/>
      <c r="AX303" s="417"/>
      <c r="AY303" s="417"/>
      <c r="AZ303" s="417"/>
      <c r="BA303" s="417"/>
      <c r="BB303" s="417"/>
      <c r="BC303" s="417"/>
      <c r="BD303" s="417"/>
      <c r="BE303" s="417"/>
      <c r="BF303" s="417"/>
      <c r="BG303" s="417"/>
      <c r="BH303" s="417"/>
      <c r="BI303" s="417"/>
      <c r="BJ303" s="417"/>
      <c r="BK303" s="417"/>
      <c r="BL303" s="417"/>
      <c r="BM303" s="417"/>
      <c r="BN303" s="417"/>
      <c r="BO303" s="417"/>
      <c r="BP303" s="417"/>
      <c r="BQ303" s="417"/>
      <c r="BR303" s="417"/>
      <c r="BS303" s="417"/>
      <c r="BT303" s="417"/>
      <c r="BU303" s="417"/>
      <c r="BV303" s="417"/>
      <c r="BW303" s="417"/>
      <c r="BX303" s="417"/>
      <c r="BY303" s="417"/>
      <c r="BZ303" s="417"/>
      <c r="CA303" s="417"/>
      <c r="CB303" s="417"/>
      <c r="CC303" s="417"/>
      <c r="CD303" s="417"/>
      <c r="CE303" s="417"/>
      <c r="CF303" s="417"/>
      <c r="CG303" s="417"/>
      <c r="CH303" s="417"/>
      <c r="CI303" s="417"/>
      <c r="CJ303" s="417"/>
      <c r="CK303" s="417"/>
      <c r="CL303" s="417"/>
      <c r="CM303" s="417"/>
      <c r="CN303" s="417"/>
      <c r="CO303" s="417"/>
      <c r="CP303" s="417"/>
      <c r="CQ303" s="417"/>
      <c r="CR303" s="417"/>
      <c r="CS303" s="417"/>
      <c r="CT303" s="417"/>
      <c r="CU303" s="417"/>
      <c r="CV303" s="417"/>
      <c r="CW303" s="417"/>
      <c r="CX303" s="417"/>
      <c r="CY303" s="417"/>
      <c r="CZ303" s="417"/>
      <c r="DA303" s="417"/>
      <c r="DB303" s="417"/>
      <c r="DC303" s="417"/>
      <c r="DD303" s="417"/>
      <c r="DE303" s="417"/>
      <c r="DF303" s="417"/>
      <c r="DG303" s="417"/>
      <c r="DH303" s="417"/>
      <c r="DI303" s="417"/>
      <c r="DJ303" s="417"/>
      <c r="DK303" s="417"/>
    </row>
    <row r="304" spans="1:115" ht="16.149999999999999" hidden="1">
      <c r="A304" s="421"/>
      <c r="B304" s="421"/>
      <c r="C304" s="416"/>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c r="AA304" s="417"/>
      <c r="AB304" s="417"/>
      <c r="AC304" s="417"/>
      <c r="AD304" s="417"/>
      <c r="AE304" s="417"/>
      <c r="AF304" s="417"/>
      <c r="AG304" s="417"/>
      <c r="AH304" s="417"/>
      <c r="AI304" s="417"/>
      <c r="AJ304" s="417"/>
      <c r="AK304" s="417"/>
      <c r="AL304" s="417"/>
      <c r="AM304" s="417"/>
      <c r="AN304" s="417"/>
      <c r="AO304" s="417"/>
      <c r="AP304" s="417"/>
      <c r="AQ304" s="417"/>
      <c r="AR304" s="417"/>
      <c r="AS304" s="417"/>
      <c r="AT304" s="417"/>
      <c r="AU304" s="417"/>
      <c r="AV304" s="417"/>
      <c r="AW304" s="417"/>
      <c r="AX304" s="417"/>
      <c r="AY304" s="417"/>
      <c r="AZ304" s="417"/>
      <c r="BA304" s="417"/>
      <c r="BB304" s="417"/>
      <c r="BC304" s="417"/>
      <c r="BD304" s="417"/>
      <c r="BE304" s="417"/>
      <c r="BF304" s="417"/>
      <c r="BG304" s="417"/>
      <c r="BH304" s="417"/>
      <c r="BI304" s="417"/>
      <c r="BJ304" s="417"/>
      <c r="BK304" s="417"/>
      <c r="BL304" s="417"/>
      <c r="BM304" s="417"/>
      <c r="BN304" s="417"/>
      <c r="BO304" s="417"/>
      <c r="BP304" s="417"/>
      <c r="BQ304" s="417"/>
      <c r="BR304" s="417"/>
      <c r="BS304" s="417"/>
      <c r="BT304" s="417"/>
      <c r="BU304" s="417"/>
      <c r="BV304" s="417"/>
      <c r="BW304" s="417"/>
      <c r="BX304" s="417"/>
      <c r="BY304" s="417"/>
      <c r="BZ304" s="417"/>
      <c r="CA304" s="417"/>
      <c r="CB304" s="417"/>
      <c r="CC304" s="417"/>
      <c r="CD304" s="417"/>
      <c r="CE304" s="417"/>
      <c r="CF304" s="417"/>
      <c r="CG304" s="417"/>
      <c r="CH304" s="417"/>
      <c r="CI304" s="417"/>
      <c r="CJ304" s="417"/>
      <c r="CK304" s="417"/>
      <c r="CL304" s="417"/>
      <c r="CM304" s="417"/>
      <c r="CN304" s="417"/>
      <c r="CO304" s="417"/>
      <c r="CP304" s="417"/>
      <c r="CQ304" s="417"/>
      <c r="CR304" s="417"/>
      <c r="CS304" s="417"/>
      <c r="CT304" s="417"/>
      <c r="CU304" s="417"/>
      <c r="CV304" s="417"/>
      <c r="CW304" s="417"/>
      <c r="CX304" s="417"/>
      <c r="CY304" s="417"/>
      <c r="CZ304" s="417"/>
      <c r="DA304" s="417"/>
      <c r="DB304" s="417"/>
      <c r="DC304" s="417"/>
      <c r="DD304" s="417"/>
      <c r="DE304" s="417"/>
      <c r="DF304" s="417"/>
      <c r="DG304" s="417"/>
      <c r="DH304" s="417"/>
      <c r="DI304" s="417"/>
      <c r="DJ304" s="417"/>
      <c r="DK304" s="417"/>
    </row>
    <row r="305" spans="1:115" ht="16.149999999999999" hidden="1">
      <c r="A305" s="421"/>
      <c r="B305" s="421"/>
      <c r="C305" s="416"/>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c r="AA305" s="417"/>
      <c r="AB305" s="417"/>
      <c r="AC305" s="417"/>
      <c r="AD305" s="417"/>
      <c r="AE305" s="417"/>
      <c r="AF305" s="417"/>
      <c r="AG305" s="417"/>
      <c r="AH305" s="417"/>
      <c r="AI305" s="417"/>
      <c r="AJ305" s="417"/>
      <c r="AK305" s="417"/>
      <c r="AL305" s="417"/>
      <c r="AM305" s="417"/>
      <c r="AN305" s="417"/>
      <c r="AO305" s="417"/>
      <c r="AP305" s="417"/>
      <c r="AQ305" s="417"/>
      <c r="AR305" s="417"/>
      <c r="AS305" s="417"/>
      <c r="AT305" s="417"/>
      <c r="AU305" s="417"/>
      <c r="AV305" s="417"/>
      <c r="AW305" s="417"/>
      <c r="AX305" s="417"/>
      <c r="AY305" s="417"/>
      <c r="AZ305" s="417"/>
      <c r="BA305" s="417"/>
      <c r="BB305" s="417"/>
      <c r="BC305" s="417"/>
      <c r="BD305" s="417"/>
      <c r="BE305" s="417"/>
      <c r="BF305" s="417"/>
      <c r="BG305" s="417"/>
      <c r="BH305" s="417"/>
      <c r="BI305" s="417"/>
      <c r="BJ305" s="417"/>
      <c r="BK305" s="417"/>
      <c r="BL305" s="417"/>
      <c r="BM305" s="417"/>
      <c r="BN305" s="417"/>
      <c r="BO305" s="417"/>
      <c r="BP305" s="417"/>
      <c r="BQ305" s="417"/>
      <c r="BR305" s="417"/>
      <c r="BS305" s="417"/>
      <c r="BT305" s="417"/>
      <c r="BU305" s="417"/>
      <c r="BV305" s="417"/>
      <c r="BW305" s="417"/>
      <c r="BX305" s="417"/>
      <c r="BY305" s="417"/>
      <c r="BZ305" s="417"/>
      <c r="CA305" s="417"/>
      <c r="CB305" s="417"/>
      <c r="CC305" s="417"/>
      <c r="CD305" s="417"/>
      <c r="CE305" s="417"/>
      <c r="CF305" s="417"/>
      <c r="CG305" s="417"/>
      <c r="CH305" s="417"/>
      <c r="CI305" s="417"/>
      <c r="CJ305" s="417"/>
      <c r="CK305" s="417"/>
      <c r="CL305" s="417"/>
      <c r="CM305" s="417"/>
      <c r="CN305" s="417"/>
      <c r="CO305" s="417"/>
      <c r="CP305" s="417"/>
      <c r="CQ305" s="417"/>
      <c r="CR305" s="417"/>
      <c r="CS305" s="417"/>
      <c r="CT305" s="417"/>
      <c r="CU305" s="417"/>
      <c r="CV305" s="417"/>
      <c r="CW305" s="417"/>
      <c r="CX305" s="417"/>
      <c r="CY305" s="417"/>
      <c r="CZ305" s="417"/>
      <c r="DA305" s="417"/>
      <c r="DB305" s="417"/>
      <c r="DC305" s="417"/>
      <c r="DD305" s="417"/>
      <c r="DE305" s="417"/>
      <c r="DF305" s="417"/>
      <c r="DG305" s="417"/>
      <c r="DH305" s="417"/>
      <c r="DI305" s="417"/>
      <c r="DJ305" s="417"/>
      <c r="DK305" s="417"/>
    </row>
    <row r="306" spans="1:115" ht="16.149999999999999" hidden="1">
      <c r="A306" s="421"/>
      <c r="B306" s="421"/>
      <c r="C306" s="416"/>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c r="AA306" s="417"/>
      <c r="AB306" s="417"/>
      <c r="AC306" s="417"/>
      <c r="AD306" s="417"/>
      <c r="AE306" s="417"/>
      <c r="AF306" s="417"/>
      <c r="AG306" s="417"/>
      <c r="AH306" s="417"/>
      <c r="AI306" s="417"/>
      <c r="AJ306" s="417"/>
      <c r="AK306" s="417"/>
      <c r="AL306" s="417"/>
      <c r="AM306" s="417"/>
      <c r="AN306" s="417"/>
      <c r="AO306" s="417"/>
      <c r="AP306" s="417"/>
      <c r="AQ306" s="417"/>
      <c r="AR306" s="417"/>
      <c r="AS306" s="417"/>
      <c r="AT306" s="417"/>
      <c r="AU306" s="417"/>
      <c r="AV306" s="417"/>
      <c r="AW306" s="417"/>
      <c r="AX306" s="417"/>
      <c r="AY306" s="417"/>
      <c r="AZ306" s="417"/>
      <c r="BA306" s="417"/>
      <c r="BB306" s="417"/>
      <c r="BC306" s="417"/>
      <c r="BD306" s="417"/>
      <c r="BE306" s="417"/>
      <c r="BF306" s="417"/>
      <c r="BG306" s="417"/>
      <c r="BH306" s="417"/>
      <c r="BI306" s="417"/>
      <c r="BJ306" s="417"/>
      <c r="BK306" s="417"/>
      <c r="BL306" s="417"/>
      <c r="BM306" s="417"/>
      <c r="BN306" s="417"/>
      <c r="BO306" s="417"/>
      <c r="BP306" s="417"/>
      <c r="BQ306" s="417"/>
      <c r="BR306" s="417"/>
      <c r="BS306" s="417"/>
      <c r="BT306" s="417"/>
      <c r="BU306" s="417"/>
      <c r="BV306" s="417"/>
      <c r="BW306" s="417"/>
      <c r="BX306" s="417"/>
      <c r="BY306" s="417"/>
      <c r="BZ306" s="417"/>
      <c r="CA306" s="417"/>
      <c r="CB306" s="417"/>
      <c r="CC306" s="417"/>
      <c r="CD306" s="417"/>
      <c r="CE306" s="417"/>
      <c r="CF306" s="417"/>
      <c r="CG306" s="417"/>
      <c r="CH306" s="417"/>
      <c r="CI306" s="417"/>
      <c r="CJ306" s="417"/>
      <c r="CK306" s="417"/>
      <c r="CL306" s="417"/>
      <c r="CM306" s="417"/>
      <c r="CN306" s="417"/>
      <c r="CO306" s="417"/>
      <c r="CP306" s="417"/>
      <c r="CQ306" s="417"/>
      <c r="CR306" s="417"/>
      <c r="CS306" s="417"/>
      <c r="CT306" s="417"/>
      <c r="CU306" s="417"/>
      <c r="CV306" s="417"/>
      <c r="CW306" s="417"/>
      <c r="CX306" s="417"/>
      <c r="CY306" s="417"/>
      <c r="CZ306" s="417"/>
      <c r="DA306" s="417"/>
      <c r="DB306" s="417"/>
      <c r="DC306" s="417"/>
      <c r="DD306" s="417"/>
      <c r="DE306" s="417"/>
      <c r="DF306" s="417"/>
      <c r="DG306" s="417"/>
      <c r="DH306" s="417"/>
      <c r="DI306" s="417"/>
      <c r="DJ306" s="417"/>
      <c r="DK306" s="417"/>
    </row>
    <row r="307" spans="1:115" ht="16.149999999999999" hidden="1">
      <c r="A307" s="421"/>
      <c r="B307" s="421"/>
      <c r="C307" s="416"/>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c r="AA307" s="417"/>
      <c r="AB307" s="417"/>
      <c r="AC307" s="417"/>
      <c r="AD307" s="417"/>
      <c r="AE307" s="417"/>
      <c r="AF307" s="417"/>
      <c r="AG307" s="417"/>
      <c r="AH307" s="417"/>
      <c r="AI307" s="417"/>
      <c r="AJ307" s="417"/>
      <c r="AK307" s="417"/>
      <c r="AL307" s="417"/>
      <c r="AM307" s="417"/>
      <c r="AN307" s="417"/>
      <c r="AO307" s="417"/>
      <c r="AP307" s="417"/>
      <c r="AQ307" s="417"/>
      <c r="AR307" s="417"/>
      <c r="AS307" s="417"/>
      <c r="AT307" s="417"/>
      <c r="AU307" s="417"/>
      <c r="AV307" s="417"/>
      <c r="AW307" s="417"/>
      <c r="AX307" s="417"/>
      <c r="AY307" s="417"/>
      <c r="AZ307" s="417"/>
      <c r="BA307" s="417"/>
      <c r="BB307" s="417"/>
      <c r="BC307" s="417"/>
      <c r="BD307" s="417"/>
      <c r="BE307" s="417"/>
      <c r="BF307" s="417"/>
      <c r="BG307" s="417"/>
      <c r="BH307" s="417"/>
      <c r="BI307" s="417"/>
      <c r="BJ307" s="417"/>
      <c r="BK307" s="417"/>
      <c r="BL307" s="417"/>
      <c r="BM307" s="417"/>
      <c r="BN307" s="417"/>
      <c r="BO307" s="417"/>
      <c r="BP307" s="417"/>
      <c r="BQ307" s="417"/>
      <c r="BR307" s="417"/>
      <c r="BS307" s="417"/>
      <c r="BT307" s="417"/>
      <c r="BU307" s="417"/>
      <c r="BV307" s="417"/>
      <c r="BW307" s="417"/>
      <c r="BX307" s="417"/>
      <c r="BY307" s="417"/>
      <c r="BZ307" s="417"/>
      <c r="CA307" s="417"/>
      <c r="CB307" s="417"/>
      <c r="CC307" s="417"/>
      <c r="CD307" s="417"/>
      <c r="CE307" s="417"/>
      <c r="CF307" s="417"/>
      <c r="CG307" s="417"/>
      <c r="CH307" s="417"/>
      <c r="CI307" s="417"/>
      <c r="CJ307" s="417"/>
      <c r="CK307" s="417"/>
      <c r="CL307" s="417"/>
      <c r="CM307" s="417"/>
      <c r="CN307" s="417"/>
      <c r="CO307" s="417"/>
      <c r="CP307" s="417"/>
      <c r="CQ307" s="417"/>
      <c r="CR307" s="417"/>
      <c r="CS307" s="417"/>
      <c r="CT307" s="417"/>
      <c r="CU307" s="417"/>
      <c r="CV307" s="417"/>
      <c r="CW307" s="417"/>
      <c r="CX307" s="417"/>
      <c r="CY307" s="417"/>
      <c r="CZ307" s="417"/>
      <c r="DA307" s="417"/>
      <c r="DB307" s="417"/>
      <c r="DC307" s="417"/>
      <c r="DD307" s="417"/>
      <c r="DE307" s="417"/>
      <c r="DF307" s="417"/>
      <c r="DG307" s="417"/>
      <c r="DH307" s="417"/>
      <c r="DI307" s="417"/>
      <c r="DJ307" s="417"/>
      <c r="DK307" s="417"/>
    </row>
    <row r="308" spans="1:115" ht="16.149999999999999" hidden="1">
      <c r="A308" s="421"/>
      <c r="B308" s="421"/>
      <c r="C308" s="416"/>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c r="AA308" s="417"/>
      <c r="AB308" s="417"/>
      <c r="AC308" s="417"/>
      <c r="AD308" s="417"/>
      <c r="AE308" s="417"/>
      <c r="AF308" s="417"/>
      <c r="AG308" s="417"/>
      <c r="AH308" s="417"/>
      <c r="AI308" s="417"/>
      <c r="AJ308" s="417"/>
      <c r="AK308" s="417"/>
      <c r="AL308" s="417"/>
      <c r="AM308" s="417"/>
      <c r="AN308" s="417"/>
      <c r="AO308" s="417"/>
      <c r="AP308" s="417"/>
      <c r="AQ308" s="417"/>
      <c r="AR308" s="417"/>
      <c r="AS308" s="417"/>
      <c r="AT308" s="417"/>
      <c r="AU308" s="417"/>
      <c r="AV308" s="417"/>
      <c r="AW308" s="417"/>
      <c r="AX308" s="417"/>
      <c r="AY308" s="417"/>
      <c r="AZ308" s="417"/>
      <c r="BA308" s="417"/>
      <c r="BB308" s="417"/>
      <c r="BC308" s="417"/>
      <c r="BD308" s="417"/>
      <c r="BE308" s="417"/>
      <c r="BF308" s="417"/>
      <c r="BG308" s="417"/>
      <c r="BH308" s="417"/>
      <c r="BI308" s="417"/>
      <c r="BJ308" s="417"/>
      <c r="BK308" s="417"/>
      <c r="BL308" s="417"/>
      <c r="BM308" s="417"/>
      <c r="BN308" s="417"/>
      <c r="BO308" s="417"/>
      <c r="BP308" s="417"/>
      <c r="BQ308" s="417"/>
      <c r="BR308" s="417"/>
      <c r="BS308" s="417"/>
      <c r="BT308" s="417"/>
      <c r="BU308" s="417"/>
      <c r="BV308" s="417"/>
      <c r="BW308" s="417"/>
      <c r="BX308" s="417"/>
      <c r="BY308" s="417"/>
      <c r="BZ308" s="417"/>
      <c r="CA308" s="417"/>
      <c r="CB308" s="417"/>
      <c r="CC308" s="417"/>
      <c r="CD308" s="417"/>
      <c r="CE308" s="417"/>
      <c r="CF308" s="417"/>
      <c r="CG308" s="417"/>
      <c r="CH308" s="417"/>
      <c r="CI308" s="417"/>
      <c r="CJ308" s="417"/>
      <c r="CK308" s="417"/>
      <c r="CL308" s="417"/>
      <c r="CM308" s="417"/>
      <c r="CN308" s="417"/>
      <c r="CO308" s="417"/>
      <c r="CP308" s="417"/>
      <c r="CQ308" s="417"/>
      <c r="CR308" s="417"/>
      <c r="CS308" s="417"/>
      <c r="CT308" s="417"/>
      <c r="CU308" s="417"/>
      <c r="CV308" s="417"/>
      <c r="CW308" s="417"/>
      <c r="CX308" s="417"/>
      <c r="CY308" s="417"/>
      <c r="CZ308" s="417"/>
      <c r="DA308" s="417"/>
      <c r="DB308" s="417"/>
      <c r="DC308" s="417"/>
      <c r="DD308" s="417"/>
      <c r="DE308" s="417"/>
      <c r="DF308" s="417"/>
      <c r="DG308" s="417"/>
      <c r="DH308" s="417"/>
      <c r="DI308" s="417"/>
      <c r="DJ308" s="417"/>
      <c r="DK308" s="417"/>
    </row>
    <row r="309" spans="1:115" ht="16.149999999999999" hidden="1">
      <c r="A309" s="421"/>
      <c r="B309" s="421"/>
      <c r="C309" s="416"/>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c r="AA309" s="417"/>
      <c r="AB309" s="417"/>
      <c r="AC309" s="417"/>
      <c r="AD309" s="417"/>
      <c r="AE309" s="417"/>
      <c r="AF309" s="417"/>
      <c r="AG309" s="417"/>
      <c r="AH309" s="417"/>
      <c r="AI309" s="417"/>
      <c r="AJ309" s="417"/>
      <c r="AK309" s="417"/>
      <c r="AL309" s="417"/>
      <c r="AM309" s="417"/>
      <c r="AN309" s="417"/>
      <c r="AO309" s="417"/>
      <c r="AP309" s="417"/>
      <c r="AQ309" s="417"/>
      <c r="AR309" s="417"/>
      <c r="AS309" s="417"/>
      <c r="AT309" s="417"/>
      <c r="AU309" s="417"/>
      <c r="AV309" s="417"/>
      <c r="AW309" s="417"/>
      <c r="AX309" s="417"/>
      <c r="AY309" s="417"/>
      <c r="AZ309" s="417"/>
      <c r="BA309" s="417"/>
      <c r="BB309" s="417"/>
      <c r="BC309" s="417"/>
      <c r="BD309" s="417"/>
      <c r="BE309" s="417"/>
      <c r="BF309" s="417"/>
      <c r="BG309" s="417"/>
      <c r="BH309" s="417"/>
      <c r="BI309" s="417"/>
      <c r="BJ309" s="417"/>
      <c r="BK309" s="417"/>
      <c r="BL309" s="417"/>
      <c r="BM309" s="417"/>
      <c r="BN309" s="417"/>
      <c r="BO309" s="417"/>
      <c r="BP309" s="417"/>
      <c r="BQ309" s="417"/>
      <c r="BR309" s="417"/>
      <c r="BS309" s="417"/>
      <c r="BT309" s="417"/>
      <c r="BU309" s="417"/>
      <c r="BV309" s="417"/>
      <c r="BW309" s="417"/>
      <c r="BX309" s="417"/>
      <c r="BY309" s="417"/>
      <c r="BZ309" s="417"/>
      <c r="CA309" s="417"/>
      <c r="CB309" s="417"/>
      <c r="CC309" s="417"/>
      <c r="CD309" s="417"/>
      <c r="CE309" s="417"/>
      <c r="CF309" s="417"/>
      <c r="CG309" s="417"/>
      <c r="CH309" s="417"/>
      <c r="CI309" s="417"/>
      <c r="CJ309" s="417"/>
      <c r="CK309" s="417"/>
      <c r="CL309" s="417"/>
      <c r="CM309" s="417"/>
      <c r="CN309" s="417"/>
      <c r="CO309" s="417"/>
      <c r="CP309" s="417"/>
      <c r="CQ309" s="417"/>
      <c r="CR309" s="417"/>
      <c r="CS309" s="417"/>
      <c r="CT309" s="417"/>
      <c r="CU309" s="417"/>
      <c r="CV309" s="417"/>
      <c r="CW309" s="417"/>
      <c r="CX309" s="417"/>
      <c r="CY309" s="417"/>
      <c r="CZ309" s="417"/>
      <c r="DA309" s="417"/>
      <c r="DB309" s="417"/>
      <c r="DC309" s="417"/>
      <c r="DD309" s="417"/>
      <c r="DE309" s="417"/>
      <c r="DF309" s="417"/>
      <c r="DG309" s="417"/>
      <c r="DH309" s="417"/>
      <c r="DI309" s="417"/>
      <c r="DJ309" s="417"/>
      <c r="DK309" s="417"/>
    </row>
    <row r="310" spans="1:115" ht="16.149999999999999" hidden="1">
      <c r="A310" s="421"/>
      <c r="B310" s="421"/>
      <c r="C310" s="416"/>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c r="AA310" s="417"/>
      <c r="AB310" s="417"/>
      <c r="AC310" s="417"/>
      <c r="AD310" s="417"/>
      <c r="AE310" s="417"/>
      <c r="AF310" s="417"/>
      <c r="AG310" s="417"/>
      <c r="AH310" s="417"/>
      <c r="AI310" s="417"/>
      <c r="AJ310" s="417"/>
      <c r="AK310" s="417"/>
      <c r="AL310" s="417"/>
      <c r="AM310" s="417"/>
      <c r="AN310" s="417"/>
      <c r="AO310" s="417"/>
      <c r="AP310" s="417"/>
      <c r="AQ310" s="417"/>
      <c r="AR310" s="417"/>
      <c r="AS310" s="417"/>
      <c r="AT310" s="417"/>
      <c r="AU310" s="417"/>
      <c r="AV310" s="417"/>
      <c r="AW310" s="417"/>
      <c r="AX310" s="417"/>
      <c r="AY310" s="417"/>
      <c r="AZ310" s="417"/>
      <c r="BA310" s="417"/>
      <c r="BB310" s="417"/>
      <c r="BC310" s="417"/>
      <c r="BD310" s="417"/>
      <c r="BE310" s="417"/>
      <c r="BF310" s="417"/>
      <c r="BG310" s="417"/>
      <c r="BH310" s="417"/>
      <c r="BI310" s="417"/>
      <c r="BJ310" s="417"/>
      <c r="BK310" s="417"/>
      <c r="BL310" s="417"/>
      <c r="BM310" s="417"/>
      <c r="BN310" s="417"/>
      <c r="BO310" s="417"/>
      <c r="BP310" s="417"/>
      <c r="BQ310" s="417"/>
      <c r="BR310" s="417"/>
      <c r="BS310" s="417"/>
      <c r="BT310" s="417"/>
      <c r="BU310" s="417"/>
      <c r="BV310" s="417"/>
      <c r="BW310" s="417"/>
      <c r="BX310" s="417"/>
      <c r="BY310" s="417"/>
      <c r="BZ310" s="417"/>
      <c r="CA310" s="417"/>
      <c r="CB310" s="417"/>
      <c r="CC310" s="417"/>
      <c r="CD310" s="417"/>
      <c r="CE310" s="417"/>
      <c r="CF310" s="417"/>
      <c r="CG310" s="417"/>
      <c r="CH310" s="417"/>
      <c r="CI310" s="417"/>
      <c r="CJ310" s="417"/>
      <c r="CK310" s="417"/>
      <c r="CL310" s="417"/>
      <c r="CM310" s="417"/>
      <c r="CN310" s="417"/>
      <c r="CO310" s="417"/>
      <c r="CP310" s="417"/>
      <c r="CQ310" s="417"/>
      <c r="CR310" s="417"/>
      <c r="CS310" s="417"/>
      <c r="CT310" s="417"/>
      <c r="CU310" s="417"/>
      <c r="CV310" s="417"/>
      <c r="CW310" s="417"/>
      <c r="CX310" s="417"/>
      <c r="CY310" s="417"/>
      <c r="CZ310" s="417"/>
      <c r="DA310" s="417"/>
      <c r="DB310" s="417"/>
      <c r="DC310" s="417"/>
      <c r="DD310" s="417"/>
      <c r="DE310" s="417"/>
      <c r="DF310" s="417"/>
      <c r="DG310" s="417"/>
      <c r="DH310" s="417"/>
      <c r="DI310" s="417"/>
      <c r="DJ310" s="417"/>
      <c r="DK310" s="417"/>
    </row>
    <row r="311" spans="1:115" ht="16.149999999999999" hidden="1">
      <c r="A311" s="421"/>
      <c r="B311" s="421"/>
      <c r="C311" s="416"/>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c r="AA311" s="417"/>
      <c r="AB311" s="417"/>
      <c r="AC311" s="417"/>
      <c r="AD311" s="417"/>
      <c r="AE311" s="417"/>
      <c r="AF311" s="417"/>
      <c r="AG311" s="417"/>
      <c r="AH311" s="417"/>
      <c r="AI311" s="417"/>
      <c r="AJ311" s="417"/>
      <c r="AK311" s="417"/>
      <c r="AL311" s="417"/>
      <c r="AM311" s="417"/>
      <c r="AN311" s="417"/>
      <c r="AO311" s="417"/>
      <c r="AP311" s="417"/>
      <c r="AQ311" s="417"/>
      <c r="AR311" s="417"/>
      <c r="AS311" s="417"/>
      <c r="AT311" s="417"/>
      <c r="AU311" s="417"/>
      <c r="AV311" s="417"/>
      <c r="AW311" s="417"/>
      <c r="AX311" s="417"/>
      <c r="AY311" s="417"/>
      <c r="AZ311" s="417"/>
      <c r="BA311" s="417"/>
      <c r="BB311" s="417"/>
      <c r="BC311" s="417"/>
      <c r="BD311" s="417"/>
      <c r="BE311" s="417"/>
      <c r="BF311" s="417"/>
      <c r="BG311" s="417"/>
      <c r="BH311" s="417"/>
      <c r="BI311" s="417"/>
      <c r="BJ311" s="417"/>
      <c r="BK311" s="417"/>
      <c r="BL311" s="417"/>
      <c r="BM311" s="417"/>
      <c r="BN311" s="417"/>
      <c r="BO311" s="417"/>
      <c r="BP311" s="417"/>
      <c r="BQ311" s="417"/>
      <c r="BR311" s="417"/>
      <c r="BS311" s="417"/>
      <c r="BT311" s="417"/>
      <c r="BU311" s="417"/>
      <c r="BV311" s="417"/>
      <c r="BW311" s="417"/>
      <c r="BX311" s="417"/>
      <c r="BY311" s="417"/>
      <c r="BZ311" s="417"/>
      <c r="CA311" s="417"/>
      <c r="CB311" s="417"/>
      <c r="CC311" s="417"/>
      <c r="CD311" s="417"/>
      <c r="CE311" s="417"/>
      <c r="CF311" s="417"/>
      <c r="CG311" s="417"/>
      <c r="CH311" s="417"/>
      <c r="CI311" s="417"/>
      <c r="CJ311" s="417"/>
      <c r="CK311" s="417"/>
      <c r="CL311" s="417"/>
      <c r="CM311" s="417"/>
      <c r="CN311" s="417"/>
      <c r="CO311" s="417"/>
      <c r="CP311" s="417"/>
      <c r="CQ311" s="417"/>
      <c r="CR311" s="417"/>
      <c r="CS311" s="417"/>
      <c r="CT311" s="417"/>
      <c r="CU311" s="417"/>
      <c r="CV311" s="417"/>
      <c r="CW311" s="417"/>
      <c r="CX311" s="417"/>
      <c r="CY311" s="417"/>
      <c r="CZ311" s="417"/>
      <c r="DA311" s="417"/>
      <c r="DB311" s="417"/>
      <c r="DC311" s="417"/>
      <c r="DD311" s="417"/>
      <c r="DE311" s="417"/>
      <c r="DF311" s="417"/>
      <c r="DG311" s="417"/>
      <c r="DH311" s="417"/>
      <c r="DI311" s="417"/>
      <c r="DJ311" s="417"/>
      <c r="DK311" s="417"/>
    </row>
    <row r="312" spans="1:115" ht="16.149999999999999" hidden="1">
      <c r="A312" s="421"/>
      <c r="B312" s="421"/>
      <c r="C312" s="416"/>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c r="AA312" s="417"/>
      <c r="AB312" s="417"/>
      <c r="AC312" s="417"/>
      <c r="AD312" s="417"/>
      <c r="AE312" s="417"/>
      <c r="AF312" s="417"/>
      <c r="AG312" s="417"/>
      <c r="AH312" s="417"/>
      <c r="AI312" s="417"/>
      <c r="AJ312" s="417"/>
      <c r="AK312" s="417"/>
      <c r="AL312" s="417"/>
      <c r="AM312" s="417"/>
      <c r="AN312" s="417"/>
      <c r="AO312" s="417"/>
      <c r="AP312" s="417"/>
      <c r="AQ312" s="417"/>
      <c r="AR312" s="417"/>
      <c r="AS312" s="417"/>
      <c r="AT312" s="417"/>
      <c r="AU312" s="417"/>
      <c r="AV312" s="417"/>
      <c r="AW312" s="417"/>
      <c r="AX312" s="417"/>
      <c r="AY312" s="417"/>
      <c r="AZ312" s="417"/>
      <c r="BA312" s="417"/>
      <c r="BB312" s="417"/>
      <c r="BC312" s="417"/>
      <c r="BD312" s="417"/>
      <c r="BE312" s="417"/>
      <c r="BF312" s="417"/>
      <c r="BG312" s="417"/>
      <c r="BH312" s="417"/>
      <c r="BI312" s="417"/>
      <c r="BJ312" s="417"/>
      <c r="BK312" s="417"/>
      <c r="BL312" s="417"/>
      <c r="BM312" s="417"/>
      <c r="BN312" s="417"/>
      <c r="BO312" s="417"/>
      <c r="BP312" s="417"/>
      <c r="BQ312" s="417"/>
      <c r="BR312" s="417"/>
      <c r="BS312" s="417"/>
      <c r="BT312" s="417"/>
      <c r="BU312" s="417"/>
      <c r="BV312" s="417"/>
      <c r="BW312" s="417"/>
      <c r="BX312" s="417"/>
      <c r="BY312" s="417"/>
      <c r="BZ312" s="417"/>
      <c r="CA312" s="417"/>
      <c r="CB312" s="417"/>
      <c r="CC312" s="417"/>
      <c r="CD312" s="417"/>
      <c r="CE312" s="417"/>
      <c r="CF312" s="417"/>
      <c r="CG312" s="417"/>
      <c r="CH312" s="417"/>
      <c r="CI312" s="417"/>
      <c r="CJ312" s="417"/>
      <c r="CK312" s="417"/>
      <c r="CL312" s="417"/>
      <c r="CM312" s="417"/>
      <c r="CN312" s="417"/>
      <c r="CO312" s="417"/>
      <c r="CP312" s="417"/>
      <c r="CQ312" s="417"/>
      <c r="CR312" s="417"/>
      <c r="CS312" s="417"/>
      <c r="CT312" s="417"/>
      <c r="CU312" s="417"/>
      <c r="CV312" s="417"/>
      <c r="CW312" s="417"/>
      <c r="CX312" s="417"/>
      <c r="CY312" s="417"/>
      <c r="CZ312" s="417"/>
      <c r="DA312" s="417"/>
      <c r="DB312" s="417"/>
      <c r="DC312" s="417"/>
      <c r="DD312" s="417"/>
      <c r="DE312" s="417"/>
      <c r="DF312" s="417"/>
      <c r="DG312" s="417"/>
      <c r="DH312" s="417"/>
      <c r="DI312" s="417"/>
      <c r="DJ312" s="417"/>
      <c r="DK312" s="417"/>
    </row>
    <row r="313" spans="1:115" ht="16.149999999999999" hidden="1">
      <c r="A313" s="421"/>
      <c r="B313" s="421"/>
      <c r="C313" s="416"/>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c r="AA313" s="417"/>
      <c r="AB313" s="417"/>
      <c r="AC313" s="417"/>
      <c r="AD313" s="417"/>
      <c r="AE313" s="417"/>
      <c r="AF313" s="417"/>
      <c r="AG313" s="417"/>
      <c r="AH313" s="417"/>
      <c r="AI313" s="417"/>
      <c r="AJ313" s="417"/>
      <c r="AK313" s="417"/>
      <c r="AL313" s="417"/>
      <c r="AM313" s="417"/>
      <c r="AN313" s="417"/>
      <c r="AO313" s="417"/>
      <c r="AP313" s="417"/>
      <c r="AQ313" s="417"/>
      <c r="AR313" s="417"/>
      <c r="AS313" s="417"/>
      <c r="AT313" s="417"/>
      <c r="AU313" s="417"/>
      <c r="AV313" s="417"/>
      <c r="AW313" s="417"/>
      <c r="AX313" s="417"/>
      <c r="AY313" s="417"/>
      <c r="AZ313" s="417"/>
      <c r="BA313" s="417"/>
      <c r="BB313" s="417"/>
      <c r="BC313" s="417"/>
      <c r="BD313" s="417"/>
      <c r="BE313" s="417"/>
      <c r="BF313" s="417"/>
      <c r="BG313" s="417"/>
      <c r="BH313" s="417"/>
      <c r="BI313" s="417"/>
      <c r="BJ313" s="417"/>
      <c r="BK313" s="417"/>
      <c r="BL313" s="417"/>
      <c r="BM313" s="417"/>
      <c r="BN313" s="417"/>
      <c r="BO313" s="417"/>
      <c r="BP313" s="417"/>
      <c r="BQ313" s="417"/>
      <c r="BR313" s="417"/>
      <c r="BS313" s="417"/>
      <c r="BT313" s="417"/>
      <c r="BU313" s="417"/>
      <c r="BV313" s="417"/>
      <c r="BW313" s="417"/>
      <c r="BX313" s="417"/>
      <c r="BY313" s="417"/>
      <c r="BZ313" s="417"/>
      <c r="CA313" s="417"/>
      <c r="CB313" s="417"/>
      <c r="CC313" s="417"/>
      <c r="CD313" s="417"/>
      <c r="CE313" s="417"/>
      <c r="CF313" s="417"/>
      <c r="CG313" s="417"/>
      <c r="CH313" s="417"/>
      <c r="CI313" s="417"/>
      <c r="CJ313" s="417"/>
      <c r="CK313" s="417"/>
      <c r="CL313" s="417"/>
      <c r="CM313" s="417"/>
      <c r="CN313" s="417"/>
      <c r="CO313" s="417"/>
      <c r="CP313" s="417"/>
      <c r="CQ313" s="417"/>
      <c r="CR313" s="417"/>
      <c r="CS313" s="417"/>
      <c r="CT313" s="417"/>
      <c r="CU313" s="417"/>
      <c r="CV313" s="417"/>
      <c r="CW313" s="417"/>
      <c r="CX313" s="417"/>
      <c r="CY313" s="417"/>
      <c r="CZ313" s="417"/>
      <c r="DA313" s="417"/>
      <c r="DB313" s="417"/>
      <c r="DC313" s="417"/>
      <c r="DD313" s="417"/>
      <c r="DE313" s="417"/>
      <c r="DF313" s="417"/>
      <c r="DG313" s="417"/>
      <c r="DH313" s="417"/>
      <c r="DI313" s="417"/>
      <c r="DJ313" s="417"/>
      <c r="DK313" s="417"/>
    </row>
    <row r="314" spans="1:115" ht="16.149999999999999" hidden="1">
      <c r="A314" s="421"/>
      <c r="B314" s="421"/>
      <c r="C314" s="416"/>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c r="AA314" s="417"/>
      <c r="AB314" s="417"/>
      <c r="AC314" s="417"/>
      <c r="AD314" s="417"/>
      <c r="AE314" s="417"/>
      <c r="AF314" s="417"/>
      <c r="AG314" s="417"/>
      <c r="AH314" s="417"/>
      <c r="AI314" s="417"/>
      <c r="AJ314" s="417"/>
      <c r="AK314" s="417"/>
      <c r="AL314" s="417"/>
      <c r="AM314" s="417"/>
      <c r="AN314" s="417"/>
      <c r="AO314" s="417"/>
      <c r="AP314" s="417"/>
      <c r="AQ314" s="417"/>
      <c r="AR314" s="417"/>
      <c r="AS314" s="417"/>
      <c r="AT314" s="417"/>
      <c r="AU314" s="417"/>
      <c r="AV314" s="417"/>
      <c r="AW314" s="417"/>
      <c r="AX314" s="417"/>
      <c r="AY314" s="417"/>
      <c r="AZ314" s="417"/>
      <c r="BA314" s="417"/>
      <c r="BB314" s="417"/>
      <c r="BC314" s="417"/>
      <c r="BD314" s="417"/>
      <c r="BE314" s="417"/>
      <c r="BF314" s="417"/>
      <c r="BG314" s="417"/>
      <c r="BH314" s="417"/>
      <c r="BI314" s="417"/>
      <c r="BJ314" s="417"/>
      <c r="BK314" s="417"/>
      <c r="BL314" s="417"/>
      <c r="BM314" s="417"/>
      <c r="BN314" s="417"/>
      <c r="BO314" s="417"/>
      <c r="BP314" s="417"/>
      <c r="BQ314" s="417"/>
      <c r="BR314" s="417"/>
      <c r="BS314" s="417"/>
      <c r="BT314" s="417"/>
      <c r="BU314" s="417"/>
      <c r="BV314" s="417"/>
      <c r="BW314" s="417"/>
      <c r="BX314" s="417"/>
      <c r="BY314" s="417"/>
      <c r="BZ314" s="417"/>
      <c r="CA314" s="417"/>
      <c r="CB314" s="417"/>
      <c r="CC314" s="417"/>
      <c r="CD314" s="417"/>
      <c r="CE314" s="417"/>
      <c r="CF314" s="417"/>
      <c r="CG314" s="417"/>
      <c r="CH314" s="417"/>
      <c r="CI314" s="417"/>
      <c r="CJ314" s="417"/>
      <c r="CK314" s="417"/>
      <c r="CL314" s="417"/>
      <c r="CM314" s="417"/>
      <c r="CN314" s="417"/>
      <c r="CO314" s="417"/>
      <c r="CP314" s="417"/>
      <c r="CQ314" s="417"/>
      <c r="CR314" s="417"/>
      <c r="CS314" s="417"/>
      <c r="CT314" s="417"/>
      <c r="CU314" s="417"/>
      <c r="CV314" s="417"/>
      <c r="CW314" s="417"/>
      <c r="CX314" s="417"/>
      <c r="CY314" s="417"/>
      <c r="CZ314" s="417"/>
      <c r="DA314" s="417"/>
      <c r="DB314" s="417"/>
      <c r="DC314" s="417"/>
      <c r="DD314" s="417"/>
      <c r="DE314" s="417"/>
      <c r="DF314" s="417"/>
      <c r="DG314" s="417"/>
      <c r="DH314" s="417"/>
      <c r="DI314" s="417"/>
      <c r="DJ314" s="417"/>
      <c r="DK314" s="417"/>
    </row>
    <row r="315" spans="1:115" ht="16.149999999999999" hidden="1">
      <c r="A315" s="421"/>
      <c r="B315" s="421"/>
      <c r="C315" s="416"/>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c r="AA315" s="417"/>
      <c r="AB315" s="417"/>
      <c r="AC315" s="417"/>
      <c r="AD315" s="417"/>
      <c r="AE315" s="417"/>
      <c r="AF315" s="417"/>
      <c r="AG315" s="417"/>
      <c r="AH315" s="417"/>
      <c r="AI315" s="417"/>
      <c r="AJ315" s="417"/>
      <c r="AK315" s="417"/>
      <c r="AL315" s="417"/>
      <c r="AM315" s="417"/>
      <c r="AN315" s="417"/>
      <c r="AO315" s="417"/>
      <c r="AP315" s="417"/>
      <c r="AQ315" s="417"/>
      <c r="AR315" s="417"/>
      <c r="AS315" s="417"/>
      <c r="AT315" s="417"/>
      <c r="AU315" s="417"/>
      <c r="AV315" s="417"/>
      <c r="AW315" s="417"/>
      <c r="AX315" s="417"/>
      <c r="AY315" s="417"/>
      <c r="AZ315" s="417"/>
      <c r="BA315" s="417"/>
      <c r="BB315" s="417"/>
      <c r="BC315" s="417"/>
      <c r="BD315" s="417"/>
      <c r="BE315" s="417"/>
      <c r="BF315" s="417"/>
      <c r="BG315" s="417"/>
      <c r="BH315" s="417"/>
      <c r="BI315" s="417"/>
      <c r="BJ315" s="417"/>
      <c r="BK315" s="417"/>
      <c r="BL315" s="417"/>
      <c r="BM315" s="417"/>
      <c r="BN315" s="417"/>
      <c r="BO315" s="417"/>
      <c r="BP315" s="417"/>
      <c r="BQ315" s="417"/>
      <c r="BR315" s="417"/>
      <c r="BS315" s="417"/>
      <c r="BT315" s="417"/>
      <c r="BU315" s="417"/>
      <c r="BV315" s="417"/>
      <c r="BW315" s="417"/>
      <c r="BX315" s="417"/>
      <c r="BY315" s="417"/>
      <c r="BZ315" s="417"/>
      <c r="CA315" s="417"/>
      <c r="CB315" s="417"/>
      <c r="CC315" s="417"/>
      <c r="CD315" s="417"/>
      <c r="CE315" s="417"/>
      <c r="CF315" s="417"/>
      <c r="CG315" s="417"/>
      <c r="CH315" s="417"/>
      <c r="CI315" s="417"/>
      <c r="CJ315" s="417"/>
      <c r="CK315" s="417"/>
      <c r="CL315" s="417"/>
      <c r="CM315" s="417"/>
      <c r="CN315" s="417"/>
      <c r="CO315" s="417"/>
      <c r="CP315" s="417"/>
      <c r="CQ315" s="417"/>
      <c r="CR315" s="417"/>
      <c r="CS315" s="417"/>
      <c r="CT315" s="417"/>
      <c r="CU315" s="417"/>
      <c r="CV315" s="417"/>
      <c r="CW315" s="417"/>
      <c r="CX315" s="417"/>
      <c r="CY315" s="417"/>
      <c r="CZ315" s="417"/>
      <c r="DA315" s="417"/>
      <c r="DB315" s="417"/>
      <c r="DC315" s="417"/>
      <c r="DD315" s="417"/>
      <c r="DE315" s="417"/>
      <c r="DF315" s="417"/>
      <c r="DG315" s="417"/>
      <c r="DH315" s="417"/>
      <c r="DI315" s="417"/>
      <c r="DJ315" s="417"/>
      <c r="DK315" s="417"/>
    </row>
    <row r="316" spans="1:115" ht="16.149999999999999" hidden="1">
      <c r="A316" s="421"/>
      <c r="B316" s="421"/>
      <c r="C316" s="416"/>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c r="AA316" s="417"/>
      <c r="AB316" s="417"/>
      <c r="AC316" s="417"/>
      <c r="AD316" s="417"/>
      <c r="AE316" s="417"/>
      <c r="AF316" s="417"/>
      <c r="AG316" s="417"/>
      <c r="AH316" s="417"/>
      <c r="AI316" s="417"/>
      <c r="AJ316" s="417"/>
      <c r="AK316" s="417"/>
      <c r="AL316" s="417"/>
      <c r="AM316" s="417"/>
      <c r="AN316" s="417"/>
      <c r="AO316" s="417"/>
      <c r="AP316" s="417"/>
      <c r="AQ316" s="417"/>
      <c r="AR316" s="417"/>
      <c r="AS316" s="417"/>
      <c r="AT316" s="417"/>
      <c r="AU316" s="417"/>
      <c r="AV316" s="417"/>
      <c r="AW316" s="417"/>
      <c r="AX316" s="417"/>
      <c r="AY316" s="417"/>
      <c r="AZ316" s="417"/>
      <c r="BA316" s="417"/>
      <c r="BB316" s="417"/>
      <c r="BC316" s="417"/>
      <c r="BD316" s="417"/>
      <c r="BE316" s="417"/>
      <c r="BF316" s="417"/>
      <c r="BG316" s="417"/>
      <c r="BH316" s="417"/>
      <c r="BI316" s="417"/>
      <c r="BJ316" s="417"/>
      <c r="BK316" s="417"/>
      <c r="BL316" s="417"/>
      <c r="BM316" s="417"/>
      <c r="BN316" s="417"/>
      <c r="BO316" s="417"/>
      <c r="BP316" s="417"/>
      <c r="BQ316" s="417"/>
      <c r="BR316" s="417"/>
      <c r="BS316" s="417"/>
      <c r="BT316" s="417"/>
      <c r="BU316" s="417"/>
      <c r="BV316" s="417"/>
      <c r="BW316" s="417"/>
      <c r="BX316" s="417"/>
      <c r="BY316" s="417"/>
      <c r="BZ316" s="417"/>
      <c r="CA316" s="417"/>
      <c r="CB316" s="417"/>
      <c r="CC316" s="417"/>
      <c r="CD316" s="417"/>
      <c r="CE316" s="417"/>
      <c r="CF316" s="417"/>
      <c r="CG316" s="417"/>
      <c r="CH316" s="417"/>
      <c r="CI316" s="417"/>
      <c r="CJ316" s="417"/>
      <c r="CK316" s="417"/>
      <c r="CL316" s="417"/>
      <c r="CM316" s="417"/>
      <c r="CN316" s="417"/>
      <c r="CO316" s="417"/>
      <c r="CP316" s="417"/>
      <c r="CQ316" s="417"/>
      <c r="CR316" s="417"/>
      <c r="CS316" s="417"/>
      <c r="CT316" s="417"/>
      <c r="CU316" s="417"/>
      <c r="CV316" s="417"/>
      <c r="CW316" s="417"/>
      <c r="CX316" s="417"/>
      <c r="CY316" s="417"/>
      <c r="CZ316" s="417"/>
      <c r="DA316" s="417"/>
      <c r="DB316" s="417"/>
      <c r="DC316" s="417"/>
      <c r="DD316" s="417"/>
      <c r="DE316" s="417"/>
      <c r="DF316" s="417"/>
      <c r="DG316" s="417"/>
      <c r="DH316" s="417"/>
      <c r="DI316" s="417"/>
      <c r="DJ316" s="417"/>
      <c r="DK316" s="417"/>
    </row>
    <row r="317" spans="1:115" ht="16.149999999999999" hidden="1">
      <c r="A317" s="421"/>
      <c r="B317" s="421"/>
      <c r="C317" s="416"/>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c r="AA317" s="417"/>
      <c r="AB317" s="417"/>
      <c r="AC317" s="417"/>
      <c r="AD317" s="417"/>
      <c r="AE317" s="417"/>
      <c r="AF317" s="417"/>
      <c r="AG317" s="417"/>
      <c r="AH317" s="417"/>
      <c r="AI317" s="417"/>
      <c r="AJ317" s="417"/>
      <c r="AK317" s="417"/>
      <c r="AL317" s="417"/>
      <c r="AM317" s="417"/>
      <c r="AN317" s="417"/>
      <c r="AO317" s="417"/>
      <c r="AP317" s="417"/>
      <c r="AQ317" s="417"/>
      <c r="AR317" s="417"/>
      <c r="AS317" s="417"/>
      <c r="AT317" s="417"/>
      <c r="AU317" s="417"/>
      <c r="AV317" s="417"/>
      <c r="AW317" s="417"/>
      <c r="AX317" s="417"/>
      <c r="AY317" s="417"/>
      <c r="AZ317" s="417"/>
      <c r="BA317" s="417"/>
      <c r="BB317" s="417"/>
      <c r="BC317" s="417"/>
      <c r="BD317" s="417"/>
      <c r="BE317" s="417"/>
      <c r="BF317" s="417"/>
      <c r="BG317" s="417"/>
      <c r="BH317" s="417"/>
      <c r="BI317" s="417"/>
      <c r="BJ317" s="417"/>
      <c r="BK317" s="417"/>
      <c r="BL317" s="417"/>
      <c r="BM317" s="417"/>
      <c r="BN317" s="417"/>
      <c r="BO317" s="417"/>
      <c r="BP317" s="417"/>
      <c r="BQ317" s="417"/>
      <c r="BR317" s="417"/>
      <c r="BS317" s="417"/>
      <c r="BT317" s="417"/>
      <c r="BU317" s="417"/>
      <c r="BV317" s="417"/>
      <c r="BW317" s="417"/>
      <c r="BX317" s="417"/>
      <c r="BY317" s="417"/>
      <c r="BZ317" s="417"/>
      <c r="CA317" s="417"/>
      <c r="CB317" s="417"/>
      <c r="CC317" s="417"/>
      <c r="CD317" s="417"/>
      <c r="CE317" s="417"/>
      <c r="CF317" s="417"/>
      <c r="CG317" s="417"/>
      <c r="CH317" s="417"/>
      <c r="CI317" s="417"/>
      <c r="CJ317" s="417"/>
      <c r="CK317" s="417"/>
      <c r="CL317" s="417"/>
      <c r="CM317" s="417"/>
      <c r="CN317" s="417"/>
      <c r="CO317" s="417"/>
      <c r="CP317" s="417"/>
      <c r="CQ317" s="417"/>
      <c r="CR317" s="417"/>
      <c r="CS317" s="417"/>
      <c r="CT317" s="417"/>
      <c r="CU317" s="417"/>
      <c r="CV317" s="417"/>
      <c r="CW317" s="417"/>
      <c r="CX317" s="417"/>
      <c r="CY317" s="417"/>
      <c r="CZ317" s="417"/>
      <c r="DA317" s="417"/>
      <c r="DB317" s="417"/>
      <c r="DC317" s="417"/>
      <c r="DD317" s="417"/>
      <c r="DE317" s="417"/>
      <c r="DF317" s="417"/>
      <c r="DG317" s="417"/>
      <c r="DH317" s="417"/>
      <c r="DI317" s="417"/>
      <c r="DJ317" s="417"/>
      <c r="DK317" s="417"/>
    </row>
    <row r="318" spans="1:115" ht="16.149999999999999" hidden="1">
      <c r="A318" s="421"/>
      <c r="B318" s="421"/>
      <c r="C318" s="416"/>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c r="AA318" s="417"/>
      <c r="AB318" s="417"/>
      <c r="AC318" s="417"/>
      <c r="AD318" s="417"/>
      <c r="AE318" s="417"/>
      <c r="AF318" s="417"/>
      <c r="AG318" s="417"/>
      <c r="AH318" s="417"/>
      <c r="AI318" s="417"/>
      <c r="AJ318" s="417"/>
      <c r="AK318" s="417"/>
      <c r="AL318" s="417"/>
      <c r="AM318" s="417"/>
      <c r="AN318" s="417"/>
      <c r="AO318" s="417"/>
      <c r="AP318" s="417"/>
      <c r="AQ318" s="417"/>
      <c r="AR318" s="417"/>
      <c r="AS318" s="417"/>
      <c r="AT318" s="417"/>
      <c r="AU318" s="417"/>
      <c r="AV318" s="417"/>
      <c r="AW318" s="417"/>
      <c r="AX318" s="417"/>
      <c r="AY318" s="417"/>
      <c r="AZ318" s="417"/>
      <c r="BA318" s="417"/>
      <c r="BB318" s="417"/>
      <c r="BC318" s="417"/>
      <c r="BD318" s="417"/>
      <c r="BE318" s="417"/>
      <c r="BF318" s="417"/>
      <c r="BG318" s="417"/>
      <c r="BH318" s="417"/>
      <c r="BI318" s="417"/>
      <c r="BJ318" s="417"/>
      <c r="BK318" s="417"/>
      <c r="BL318" s="417"/>
      <c r="BM318" s="417"/>
      <c r="BN318" s="417"/>
      <c r="BO318" s="417"/>
      <c r="BP318" s="417"/>
      <c r="BQ318" s="417"/>
      <c r="BR318" s="417"/>
      <c r="BS318" s="417"/>
      <c r="BT318" s="417"/>
      <c r="BU318" s="417"/>
      <c r="BV318" s="417"/>
      <c r="BW318" s="417"/>
      <c r="BX318" s="417"/>
      <c r="BY318" s="417"/>
      <c r="BZ318" s="417"/>
      <c r="CA318" s="417"/>
      <c r="CB318" s="417"/>
      <c r="CC318" s="417"/>
      <c r="CD318" s="417"/>
      <c r="CE318" s="417"/>
      <c r="CF318" s="417"/>
      <c r="CG318" s="417"/>
      <c r="CH318" s="417"/>
      <c r="CI318" s="417"/>
      <c r="CJ318" s="417"/>
      <c r="CK318" s="417"/>
      <c r="CL318" s="417"/>
      <c r="CM318" s="417"/>
      <c r="CN318" s="417"/>
      <c r="CO318" s="417"/>
      <c r="CP318" s="417"/>
      <c r="CQ318" s="417"/>
      <c r="CR318" s="417"/>
      <c r="CS318" s="417"/>
      <c r="CT318" s="417"/>
      <c r="CU318" s="417"/>
      <c r="CV318" s="417"/>
      <c r="CW318" s="417"/>
      <c r="CX318" s="417"/>
      <c r="CY318" s="417"/>
      <c r="CZ318" s="417"/>
      <c r="DA318" s="417"/>
      <c r="DB318" s="417"/>
      <c r="DC318" s="417"/>
      <c r="DD318" s="417"/>
      <c r="DE318" s="417"/>
      <c r="DF318" s="417"/>
      <c r="DG318" s="417"/>
      <c r="DH318" s="417"/>
      <c r="DI318" s="417"/>
      <c r="DJ318" s="417"/>
      <c r="DK318" s="417"/>
    </row>
    <row r="319" spans="1:115" ht="16.149999999999999" hidden="1">
      <c r="A319" s="421"/>
      <c r="B319" s="421"/>
      <c r="C319" s="416"/>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c r="AA319" s="417"/>
      <c r="AB319" s="417"/>
      <c r="AC319" s="417"/>
      <c r="AD319" s="417"/>
      <c r="AE319" s="417"/>
      <c r="AF319" s="417"/>
      <c r="AG319" s="417"/>
      <c r="AH319" s="417"/>
      <c r="AI319" s="417"/>
      <c r="AJ319" s="417"/>
      <c r="AK319" s="417"/>
      <c r="AL319" s="417"/>
      <c r="AM319" s="417"/>
      <c r="AN319" s="417"/>
      <c r="AO319" s="417"/>
      <c r="AP319" s="417"/>
      <c r="AQ319" s="417"/>
      <c r="AR319" s="417"/>
      <c r="AS319" s="417"/>
      <c r="AT319" s="417"/>
      <c r="AU319" s="417"/>
      <c r="AV319" s="417"/>
      <c r="AW319" s="417"/>
      <c r="AX319" s="417"/>
      <c r="AY319" s="417"/>
      <c r="AZ319" s="417"/>
      <c r="BA319" s="417"/>
      <c r="BB319" s="417"/>
      <c r="BC319" s="417"/>
      <c r="BD319" s="417"/>
      <c r="BE319" s="417"/>
      <c r="BF319" s="417"/>
      <c r="BG319" s="417"/>
      <c r="BH319" s="417"/>
      <c r="BI319" s="417"/>
      <c r="BJ319" s="417"/>
      <c r="BK319" s="417"/>
      <c r="BL319" s="417"/>
      <c r="BM319" s="417"/>
      <c r="BN319" s="417"/>
      <c r="BO319" s="417"/>
      <c r="BP319" s="417"/>
      <c r="BQ319" s="417"/>
      <c r="BR319" s="417"/>
      <c r="BS319" s="417"/>
      <c r="BT319" s="417"/>
      <c r="BU319" s="417"/>
      <c r="BV319" s="417"/>
      <c r="BW319" s="417"/>
      <c r="BX319" s="417"/>
      <c r="BY319" s="417"/>
      <c r="BZ319" s="417"/>
      <c r="CA319" s="417"/>
      <c r="CB319" s="417"/>
      <c r="CC319" s="417"/>
      <c r="CD319" s="417"/>
      <c r="CE319" s="417"/>
      <c r="CF319" s="417"/>
      <c r="CG319" s="417"/>
      <c r="CH319" s="417"/>
      <c r="CI319" s="417"/>
      <c r="CJ319" s="417"/>
      <c r="CK319" s="417"/>
      <c r="CL319" s="417"/>
      <c r="CM319" s="417"/>
      <c r="CN319" s="417"/>
      <c r="CO319" s="417"/>
      <c r="CP319" s="417"/>
      <c r="CQ319" s="417"/>
      <c r="CR319" s="417"/>
      <c r="CS319" s="417"/>
      <c r="CT319" s="417"/>
      <c r="CU319" s="417"/>
      <c r="CV319" s="417"/>
      <c r="CW319" s="417"/>
      <c r="CX319" s="417"/>
      <c r="CY319" s="417"/>
      <c r="CZ319" s="417"/>
      <c r="DA319" s="417"/>
      <c r="DB319" s="417"/>
      <c r="DC319" s="417"/>
      <c r="DD319" s="417"/>
      <c r="DE319" s="417"/>
      <c r="DF319" s="417"/>
      <c r="DG319" s="417"/>
      <c r="DH319" s="417"/>
      <c r="DI319" s="417"/>
      <c r="DJ319" s="417"/>
      <c r="DK319" s="417"/>
    </row>
    <row r="320" spans="1:115" ht="16.149999999999999" hidden="1">
      <c r="A320" s="421"/>
      <c r="B320" s="421"/>
      <c r="C320" s="416"/>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c r="AA320" s="417"/>
      <c r="AB320" s="417"/>
      <c r="AC320" s="417"/>
      <c r="AD320" s="417"/>
      <c r="AE320" s="417"/>
      <c r="AF320" s="417"/>
      <c r="AG320" s="417"/>
      <c r="AH320" s="417"/>
      <c r="AI320" s="417"/>
      <c r="AJ320" s="417"/>
      <c r="AK320" s="417"/>
      <c r="AL320" s="417"/>
      <c r="AM320" s="417"/>
      <c r="AN320" s="417"/>
      <c r="AO320" s="417"/>
      <c r="AP320" s="417"/>
      <c r="AQ320" s="417"/>
      <c r="AR320" s="417"/>
      <c r="AS320" s="417"/>
      <c r="AT320" s="417"/>
      <c r="AU320" s="417"/>
      <c r="AV320" s="417"/>
      <c r="AW320" s="417"/>
      <c r="AX320" s="417"/>
      <c r="AY320" s="417"/>
      <c r="AZ320" s="417"/>
      <c r="BA320" s="417"/>
      <c r="BB320" s="417"/>
      <c r="BC320" s="417"/>
      <c r="BD320" s="417"/>
      <c r="BE320" s="417"/>
      <c r="BF320" s="417"/>
      <c r="BG320" s="417"/>
      <c r="BH320" s="417"/>
      <c r="BI320" s="417"/>
      <c r="BJ320" s="417"/>
      <c r="BK320" s="417"/>
      <c r="BL320" s="417"/>
      <c r="BM320" s="417"/>
      <c r="BN320" s="417"/>
      <c r="BO320" s="417"/>
      <c r="BP320" s="417"/>
      <c r="BQ320" s="417"/>
      <c r="BR320" s="417"/>
      <c r="BS320" s="417"/>
      <c r="BT320" s="417"/>
      <c r="BU320" s="417"/>
      <c r="BV320" s="417"/>
      <c r="BW320" s="417"/>
      <c r="BX320" s="417"/>
      <c r="BY320" s="417"/>
      <c r="BZ320" s="417"/>
      <c r="CA320" s="417"/>
      <c r="CB320" s="417"/>
      <c r="CC320" s="417"/>
      <c r="CD320" s="417"/>
      <c r="CE320" s="417"/>
      <c r="CF320" s="417"/>
      <c r="CG320" s="417"/>
      <c r="CH320" s="417"/>
      <c r="CI320" s="417"/>
      <c r="CJ320" s="417"/>
      <c r="CK320" s="417"/>
      <c r="CL320" s="417"/>
      <c r="CM320" s="417"/>
      <c r="CN320" s="417"/>
      <c r="CO320" s="417"/>
      <c r="CP320" s="417"/>
      <c r="CQ320" s="417"/>
      <c r="CR320" s="417"/>
      <c r="CS320" s="417"/>
      <c r="CT320" s="417"/>
      <c r="CU320" s="417"/>
      <c r="CV320" s="417"/>
      <c r="CW320" s="417"/>
      <c r="CX320" s="417"/>
      <c r="CY320" s="417"/>
      <c r="CZ320" s="417"/>
      <c r="DA320" s="417"/>
      <c r="DB320" s="417"/>
      <c r="DC320" s="417"/>
      <c r="DD320" s="417"/>
      <c r="DE320" s="417"/>
      <c r="DF320" s="417"/>
      <c r="DG320" s="417"/>
      <c r="DH320" s="417"/>
      <c r="DI320" s="417"/>
      <c r="DJ320" s="417"/>
      <c r="DK320" s="417"/>
    </row>
    <row r="321" spans="1:115" ht="16.149999999999999" hidden="1">
      <c r="A321" s="421"/>
      <c r="B321" s="421"/>
      <c r="C321" s="416"/>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c r="AA321" s="417"/>
      <c r="AB321" s="417"/>
      <c r="AC321" s="417"/>
      <c r="AD321" s="417"/>
      <c r="AE321" s="417"/>
      <c r="AF321" s="417"/>
      <c r="AG321" s="417"/>
      <c r="AH321" s="417"/>
      <c r="AI321" s="417"/>
      <c r="AJ321" s="417"/>
      <c r="AK321" s="417"/>
      <c r="AL321" s="417"/>
      <c r="AM321" s="417"/>
      <c r="AN321" s="417"/>
      <c r="AO321" s="417"/>
      <c r="AP321" s="417"/>
      <c r="AQ321" s="417"/>
      <c r="AR321" s="417"/>
      <c r="AS321" s="417"/>
      <c r="AT321" s="417"/>
      <c r="AU321" s="417"/>
      <c r="AV321" s="417"/>
      <c r="AW321" s="417"/>
      <c r="AX321" s="417"/>
      <c r="AY321" s="417"/>
      <c r="AZ321" s="417"/>
      <c r="BA321" s="417"/>
      <c r="BB321" s="417"/>
      <c r="BC321" s="417"/>
      <c r="BD321" s="417"/>
      <c r="BE321" s="417"/>
      <c r="BF321" s="417"/>
      <c r="BG321" s="417"/>
      <c r="BH321" s="417"/>
      <c r="BI321" s="417"/>
      <c r="BJ321" s="417"/>
      <c r="BK321" s="417"/>
      <c r="BL321" s="417"/>
      <c r="BM321" s="417"/>
      <c r="BN321" s="417"/>
      <c r="BO321" s="417"/>
      <c r="BP321" s="417"/>
      <c r="BQ321" s="417"/>
      <c r="BR321" s="417"/>
      <c r="BS321" s="417"/>
      <c r="BT321" s="417"/>
      <c r="BU321" s="417"/>
      <c r="BV321" s="417"/>
      <c r="BW321" s="417"/>
      <c r="BX321" s="417"/>
      <c r="BY321" s="417"/>
      <c r="BZ321" s="417"/>
      <c r="CA321" s="417"/>
      <c r="CB321" s="417"/>
      <c r="CC321" s="417"/>
      <c r="CD321" s="417"/>
      <c r="CE321" s="417"/>
      <c r="CF321" s="417"/>
      <c r="CG321" s="417"/>
      <c r="CH321" s="417"/>
      <c r="CI321" s="417"/>
      <c r="CJ321" s="417"/>
      <c r="CK321" s="417"/>
      <c r="CL321" s="417"/>
      <c r="CM321" s="417"/>
      <c r="CN321" s="417"/>
      <c r="CO321" s="417"/>
      <c r="CP321" s="417"/>
      <c r="CQ321" s="417"/>
      <c r="CR321" s="417"/>
      <c r="CS321" s="417"/>
      <c r="CT321" s="417"/>
      <c r="CU321" s="417"/>
      <c r="CV321" s="417"/>
      <c r="CW321" s="417"/>
      <c r="CX321" s="417"/>
      <c r="CY321" s="417"/>
      <c r="CZ321" s="417"/>
      <c r="DA321" s="417"/>
      <c r="DB321" s="417"/>
      <c r="DC321" s="417"/>
      <c r="DD321" s="417"/>
      <c r="DE321" s="417"/>
      <c r="DF321" s="417"/>
      <c r="DG321" s="417"/>
      <c r="DH321" s="417"/>
      <c r="DI321" s="417"/>
      <c r="DJ321" s="417"/>
      <c r="DK321" s="417"/>
    </row>
    <row r="322" spans="1:115" ht="16.149999999999999" hidden="1">
      <c r="A322" s="421"/>
      <c r="B322" s="421"/>
      <c r="C322" s="416"/>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c r="AA322" s="417"/>
      <c r="AB322" s="417"/>
      <c r="AC322" s="417"/>
      <c r="AD322" s="417"/>
      <c r="AE322" s="417"/>
      <c r="AF322" s="417"/>
      <c r="AG322" s="417"/>
      <c r="AH322" s="417"/>
      <c r="AI322" s="417"/>
      <c r="AJ322" s="417"/>
      <c r="AK322" s="417"/>
      <c r="AL322" s="417"/>
      <c r="AM322" s="417"/>
      <c r="AN322" s="417"/>
      <c r="AO322" s="417"/>
      <c r="AP322" s="417"/>
      <c r="AQ322" s="417"/>
      <c r="AR322" s="417"/>
      <c r="AS322" s="417"/>
      <c r="AT322" s="417"/>
      <c r="AU322" s="417"/>
      <c r="AV322" s="417"/>
      <c r="AW322" s="417"/>
      <c r="AX322" s="417"/>
      <c r="AY322" s="417"/>
      <c r="AZ322" s="417"/>
      <c r="BA322" s="417"/>
      <c r="BB322" s="417"/>
      <c r="BC322" s="417"/>
      <c r="BD322" s="417"/>
      <c r="BE322" s="417"/>
      <c r="BF322" s="417"/>
      <c r="BG322" s="417"/>
      <c r="BH322" s="417"/>
      <c r="BI322" s="417"/>
      <c r="BJ322" s="417"/>
      <c r="BK322" s="417"/>
      <c r="BL322" s="417"/>
      <c r="BM322" s="417"/>
      <c r="BN322" s="417"/>
      <c r="BO322" s="417"/>
      <c r="BP322" s="417"/>
      <c r="BQ322" s="417"/>
      <c r="BR322" s="417"/>
      <c r="BS322" s="417"/>
      <c r="BT322" s="417"/>
      <c r="BU322" s="417"/>
      <c r="BV322" s="417"/>
      <c r="BW322" s="417"/>
      <c r="BX322" s="417"/>
      <c r="BY322" s="417"/>
      <c r="BZ322" s="417"/>
      <c r="CA322" s="417"/>
      <c r="CB322" s="417"/>
      <c r="CC322" s="417"/>
      <c r="CD322" s="417"/>
      <c r="CE322" s="417"/>
      <c r="CF322" s="417"/>
      <c r="CG322" s="417"/>
      <c r="CH322" s="417"/>
      <c r="CI322" s="417"/>
      <c r="CJ322" s="417"/>
      <c r="CK322" s="417"/>
      <c r="CL322" s="417"/>
      <c r="CM322" s="417"/>
      <c r="CN322" s="417"/>
      <c r="CO322" s="417"/>
      <c r="CP322" s="417"/>
      <c r="CQ322" s="417"/>
      <c r="CR322" s="417"/>
      <c r="CS322" s="417"/>
      <c r="CT322" s="417"/>
      <c r="CU322" s="417"/>
      <c r="CV322" s="417"/>
      <c r="CW322" s="417"/>
      <c r="CX322" s="417"/>
      <c r="CY322" s="417"/>
      <c r="CZ322" s="417"/>
      <c r="DA322" s="417"/>
      <c r="DB322" s="417"/>
      <c r="DC322" s="417"/>
      <c r="DD322" s="417"/>
      <c r="DE322" s="417"/>
      <c r="DF322" s="417"/>
      <c r="DG322" s="417"/>
      <c r="DH322" s="417"/>
      <c r="DI322" s="417"/>
      <c r="DJ322" s="417"/>
      <c r="DK322" s="417"/>
    </row>
    <row r="323" spans="1:115" ht="16.149999999999999" hidden="1">
      <c r="A323" s="421"/>
      <c r="B323" s="421"/>
      <c r="C323" s="416"/>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c r="AA323" s="417"/>
      <c r="AB323" s="417"/>
      <c r="AC323" s="417"/>
      <c r="AD323" s="417"/>
      <c r="AE323" s="417"/>
      <c r="AF323" s="417"/>
      <c r="AG323" s="417"/>
      <c r="AH323" s="417"/>
      <c r="AI323" s="417"/>
      <c r="AJ323" s="417"/>
      <c r="AK323" s="417"/>
      <c r="AL323" s="417"/>
      <c r="AM323" s="417"/>
      <c r="AN323" s="417"/>
      <c r="AO323" s="417"/>
      <c r="AP323" s="417"/>
      <c r="AQ323" s="417"/>
      <c r="AR323" s="417"/>
      <c r="AS323" s="417"/>
      <c r="AT323" s="417"/>
      <c r="AU323" s="417"/>
      <c r="AV323" s="417"/>
      <c r="AW323" s="417"/>
      <c r="AX323" s="417"/>
      <c r="AY323" s="417"/>
      <c r="AZ323" s="417"/>
      <c r="BA323" s="417"/>
      <c r="BB323" s="417"/>
      <c r="BC323" s="417"/>
      <c r="BD323" s="417"/>
      <c r="BE323" s="417"/>
      <c r="BF323" s="417"/>
      <c r="BG323" s="417"/>
      <c r="BH323" s="417"/>
      <c r="BI323" s="417"/>
      <c r="BJ323" s="417"/>
      <c r="BK323" s="417"/>
      <c r="BL323" s="417"/>
      <c r="BM323" s="417"/>
      <c r="BN323" s="417"/>
      <c r="BO323" s="417"/>
      <c r="BP323" s="417"/>
      <c r="BQ323" s="417"/>
      <c r="BR323" s="417"/>
      <c r="BS323" s="417"/>
      <c r="BT323" s="417"/>
      <c r="BU323" s="417"/>
      <c r="BV323" s="417"/>
      <c r="BW323" s="417"/>
      <c r="BX323" s="417"/>
      <c r="BY323" s="417"/>
      <c r="BZ323" s="417"/>
      <c r="CA323" s="417"/>
      <c r="CB323" s="417"/>
      <c r="CC323" s="417"/>
      <c r="CD323" s="417"/>
      <c r="CE323" s="417"/>
      <c r="CF323" s="417"/>
      <c r="CG323" s="417"/>
      <c r="CH323" s="417"/>
      <c r="CI323" s="417"/>
      <c r="CJ323" s="417"/>
      <c r="CK323" s="417"/>
      <c r="CL323" s="417"/>
      <c r="CM323" s="417"/>
      <c r="CN323" s="417"/>
      <c r="CO323" s="417"/>
      <c r="CP323" s="417"/>
      <c r="CQ323" s="417"/>
      <c r="CR323" s="417"/>
      <c r="CS323" s="417"/>
      <c r="CT323" s="417"/>
      <c r="CU323" s="417"/>
      <c r="CV323" s="417"/>
      <c r="CW323" s="417"/>
      <c r="CX323" s="417"/>
      <c r="CY323" s="417"/>
      <c r="CZ323" s="417"/>
      <c r="DA323" s="417"/>
      <c r="DB323" s="417"/>
      <c r="DC323" s="417"/>
      <c r="DD323" s="417"/>
      <c r="DE323" s="417"/>
      <c r="DF323" s="417"/>
      <c r="DG323" s="417"/>
      <c r="DH323" s="417"/>
      <c r="DI323" s="417"/>
      <c r="DJ323" s="417"/>
      <c r="DK323" s="417"/>
    </row>
    <row r="324" spans="1:115" ht="16.149999999999999" hidden="1">
      <c r="A324" s="421"/>
      <c r="B324" s="421"/>
      <c r="C324" s="416"/>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c r="AA324" s="417"/>
      <c r="AB324" s="417"/>
      <c r="AC324" s="417"/>
      <c r="AD324" s="417"/>
      <c r="AE324" s="417"/>
      <c r="AF324" s="417"/>
      <c r="AG324" s="417"/>
      <c r="AH324" s="417"/>
      <c r="AI324" s="417"/>
      <c r="AJ324" s="417"/>
      <c r="AK324" s="417"/>
      <c r="AL324" s="417"/>
      <c r="AM324" s="417"/>
      <c r="AN324" s="417"/>
      <c r="AO324" s="417"/>
      <c r="AP324" s="417"/>
      <c r="AQ324" s="417"/>
      <c r="AR324" s="417"/>
      <c r="AS324" s="417"/>
      <c r="AT324" s="417"/>
      <c r="AU324" s="417"/>
      <c r="AV324" s="417"/>
      <c r="AW324" s="417"/>
      <c r="AX324" s="417"/>
      <c r="AY324" s="417"/>
      <c r="AZ324" s="417"/>
      <c r="BA324" s="417"/>
      <c r="BB324" s="417"/>
      <c r="BC324" s="417"/>
      <c r="BD324" s="417"/>
      <c r="BE324" s="417"/>
      <c r="BF324" s="417"/>
      <c r="BG324" s="417"/>
      <c r="BH324" s="417"/>
      <c r="BI324" s="417"/>
      <c r="BJ324" s="417"/>
      <c r="BK324" s="417"/>
      <c r="BL324" s="417"/>
      <c r="BM324" s="417"/>
      <c r="BN324" s="417"/>
      <c r="BO324" s="417"/>
      <c r="BP324" s="417"/>
      <c r="BQ324" s="417"/>
      <c r="BR324" s="417"/>
      <c r="BS324" s="417"/>
      <c r="BT324" s="417"/>
      <c r="BU324" s="417"/>
      <c r="BV324" s="417"/>
      <c r="BW324" s="417"/>
      <c r="BX324" s="417"/>
      <c r="BY324" s="417"/>
      <c r="BZ324" s="417"/>
      <c r="CA324" s="417"/>
      <c r="CB324" s="417"/>
      <c r="CC324" s="417"/>
      <c r="CD324" s="417"/>
      <c r="CE324" s="417"/>
      <c r="CF324" s="417"/>
      <c r="CG324" s="417"/>
      <c r="CH324" s="417"/>
      <c r="CI324" s="417"/>
      <c r="CJ324" s="417"/>
      <c r="CK324" s="417"/>
      <c r="CL324" s="417"/>
      <c r="CM324" s="417"/>
      <c r="CN324" s="417"/>
      <c r="CO324" s="417"/>
      <c r="CP324" s="417"/>
      <c r="CQ324" s="417"/>
      <c r="CR324" s="417"/>
      <c r="CS324" s="417"/>
      <c r="CT324" s="417"/>
      <c r="CU324" s="417"/>
      <c r="CV324" s="417"/>
      <c r="CW324" s="417"/>
      <c r="CX324" s="417"/>
      <c r="CY324" s="417"/>
      <c r="CZ324" s="417"/>
      <c r="DA324" s="417"/>
      <c r="DB324" s="417"/>
      <c r="DC324" s="417"/>
      <c r="DD324" s="417"/>
      <c r="DE324" s="417"/>
      <c r="DF324" s="417"/>
      <c r="DG324" s="417"/>
      <c r="DH324" s="417"/>
      <c r="DI324" s="417"/>
      <c r="DJ324" s="417"/>
      <c r="DK324" s="417"/>
    </row>
    <row r="325" spans="1:115" ht="16.149999999999999" hidden="1">
      <c r="A325" s="421"/>
      <c r="B325" s="421"/>
      <c r="C325" s="416"/>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c r="AA325" s="417"/>
      <c r="AB325" s="417"/>
      <c r="AC325" s="417"/>
      <c r="AD325" s="417"/>
      <c r="AE325" s="417"/>
      <c r="AF325" s="417"/>
      <c r="AG325" s="417"/>
      <c r="AH325" s="417"/>
      <c r="AI325" s="417"/>
      <c r="AJ325" s="417"/>
      <c r="AK325" s="417"/>
      <c r="AL325" s="417"/>
      <c r="AM325" s="417"/>
      <c r="AN325" s="417"/>
      <c r="AO325" s="417"/>
      <c r="AP325" s="417"/>
      <c r="AQ325" s="417"/>
      <c r="AR325" s="417"/>
      <c r="AS325" s="417"/>
      <c r="AT325" s="417"/>
      <c r="AU325" s="417"/>
      <c r="AV325" s="417"/>
      <c r="AW325" s="417"/>
      <c r="AX325" s="417"/>
      <c r="AY325" s="417"/>
      <c r="AZ325" s="417"/>
      <c r="BA325" s="417"/>
      <c r="BB325" s="417"/>
      <c r="BC325" s="417"/>
      <c r="BD325" s="417"/>
      <c r="BE325" s="417"/>
      <c r="BF325" s="417"/>
      <c r="BG325" s="417"/>
      <c r="BH325" s="417"/>
      <c r="BI325" s="417"/>
      <c r="BJ325" s="417"/>
      <c r="BK325" s="417"/>
      <c r="BL325" s="417"/>
      <c r="BM325" s="417"/>
      <c r="BN325" s="417"/>
      <c r="BO325" s="417"/>
      <c r="BP325" s="417"/>
      <c r="BQ325" s="417"/>
      <c r="BR325" s="417"/>
      <c r="BS325" s="417"/>
      <c r="BT325" s="417"/>
      <c r="BU325" s="417"/>
      <c r="BV325" s="417"/>
      <c r="BW325" s="417"/>
      <c r="BX325" s="417"/>
      <c r="BY325" s="417"/>
      <c r="BZ325" s="417"/>
      <c r="CA325" s="417"/>
      <c r="CB325" s="417"/>
      <c r="CC325" s="417"/>
      <c r="CD325" s="417"/>
      <c r="CE325" s="417"/>
      <c r="CF325" s="417"/>
      <c r="CG325" s="417"/>
      <c r="CH325" s="417"/>
      <c r="CI325" s="417"/>
      <c r="CJ325" s="417"/>
      <c r="CK325" s="417"/>
      <c r="CL325" s="417"/>
      <c r="CM325" s="417"/>
      <c r="CN325" s="417"/>
      <c r="CO325" s="417"/>
      <c r="CP325" s="417"/>
      <c r="CQ325" s="417"/>
      <c r="CR325" s="417"/>
      <c r="CS325" s="417"/>
      <c r="CT325" s="417"/>
      <c r="CU325" s="417"/>
      <c r="CV325" s="417"/>
      <c r="CW325" s="417"/>
      <c r="CX325" s="417"/>
      <c r="CY325" s="417"/>
      <c r="CZ325" s="417"/>
      <c r="DA325" s="417"/>
      <c r="DB325" s="417"/>
      <c r="DC325" s="417"/>
      <c r="DD325" s="417"/>
      <c r="DE325" s="417"/>
      <c r="DF325" s="417"/>
      <c r="DG325" s="417"/>
      <c r="DH325" s="417"/>
      <c r="DI325" s="417"/>
      <c r="DJ325" s="417"/>
      <c r="DK325" s="417"/>
    </row>
    <row r="326" spans="1:115" ht="16.149999999999999" hidden="1">
      <c r="A326" s="421"/>
      <c r="B326" s="421"/>
      <c r="C326" s="416"/>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c r="AA326" s="417"/>
      <c r="AB326" s="417"/>
      <c r="AC326" s="417"/>
      <c r="AD326" s="417"/>
      <c r="AE326" s="417"/>
      <c r="AF326" s="417"/>
      <c r="AG326" s="417"/>
      <c r="AH326" s="417"/>
      <c r="AI326" s="417"/>
      <c r="AJ326" s="417"/>
      <c r="AK326" s="417"/>
      <c r="AL326" s="417"/>
      <c r="AM326" s="417"/>
      <c r="AN326" s="417"/>
      <c r="AO326" s="417"/>
      <c r="AP326" s="417"/>
      <c r="AQ326" s="417"/>
      <c r="AR326" s="417"/>
      <c r="AS326" s="417"/>
      <c r="AT326" s="417"/>
      <c r="AU326" s="417"/>
      <c r="AV326" s="417"/>
      <c r="AW326" s="417"/>
      <c r="AX326" s="417"/>
      <c r="AY326" s="417"/>
      <c r="AZ326" s="417"/>
      <c r="BA326" s="417"/>
      <c r="BB326" s="417"/>
      <c r="BC326" s="417"/>
      <c r="BD326" s="417"/>
      <c r="BE326" s="417"/>
      <c r="BF326" s="417"/>
      <c r="BG326" s="417"/>
      <c r="BH326" s="417"/>
      <c r="BI326" s="417"/>
      <c r="BJ326" s="417"/>
      <c r="BK326" s="417"/>
      <c r="BL326" s="417"/>
      <c r="BM326" s="417"/>
      <c r="BN326" s="417"/>
      <c r="BO326" s="417"/>
      <c r="BP326" s="417"/>
      <c r="BQ326" s="417"/>
      <c r="BR326" s="417"/>
      <c r="BS326" s="417"/>
      <c r="BT326" s="417"/>
      <c r="BU326" s="417"/>
      <c r="BV326" s="417"/>
      <c r="BW326" s="417"/>
      <c r="BX326" s="417"/>
      <c r="BY326" s="417"/>
      <c r="BZ326" s="417"/>
      <c r="CA326" s="417"/>
      <c r="CB326" s="417"/>
      <c r="CC326" s="417"/>
      <c r="CD326" s="417"/>
      <c r="CE326" s="417"/>
      <c r="CF326" s="417"/>
      <c r="CG326" s="417"/>
      <c r="CH326" s="417"/>
      <c r="CI326" s="417"/>
      <c r="CJ326" s="417"/>
      <c r="CK326" s="417"/>
      <c r="CL326" s="417"/>
      <c r="CM326" s="417"/>
      <c r="CN326" s="417"/>
      <c r="CO326" s="417"/>
      <c r="CP326" s="417"/>
      <c r="CQ326" s="417"/>
      <c r="CR326" s="417"/>
      <c r="CS326" s="417"/>
      <c r="CT326" s="417"/>
      <c r="CU326" s="417"/>
      <c r="CV326" s="417"/>
      <c r="CW326" s="417"/>
      <c r="CX326" s="417"/>
      <c r="CY326" s="417"/>
      <c r="CZ326" s="417"/>
      <c r="DA326" s="417"/>
      <c r="DB326" s="417"/>
      <c r="DC326" s="417"/>
      <c r="DD326" s="417"/>
      <c r="DE326" s="417"/>
      <c r="DF326" s="417"/>
      <c r="DG326" s="417"/>
      <c r="DH326" s="417"/>
      <c r="DI326" s="417"/>
      <c r="DJ326" s="417"/>
      <c r="DK326" s="417"/>
    </row>
    <row r="327" spans="1:115" ht="16.149999999999999" hidden="1">
      <c r="A327" s="421"/>
      <c r="B327" s="421"/>
      <c r="C327" s="416"/>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c r="AA327" s="417"/>
      <c r="AB327" s="417"/>
      <c r="AC327" s="417"/>
      <c r="AD327" s="417"/>
      <c r="AE327" s="417"/>
      <c r="AF327" s="417"/>
      <c r="AG327" s="417"/>
      <c r="AH327" s="417"/>
      <c r="AI327" s="417"/>
      <c r="AJ327" s="417"/>
      <c r="AK327" s="417"/>
      <c r="AL327" s="417"/>
      <c r="AM327" s="417"/>
      <c r="AN327" s="417"/>
      <c r="AO327" s="417"/>
      <c r="AP327" s="417"/>
      <c r="AQ327" s="417"/>
      <c r="AR327" s="417"/>
      <c r="AS327" s="417"/>
      <c r="AT327" s="417"/>
      <c r="AU327" s="417"/>
      <c r="AV327" s="417"/>
      <c r="AW327" s="417"/>
      <c r="AX327" s="417"/>
      <c r="AY327" s="417"/>
      <c r="AZ327" s="417"/>
      <c r="BA327" s="417"/>
      <c r="BB327" s="417"/>
      <c r="BC327" s="417"/>
      <c r="BD327" s="417"/>
      <c r="BE327" s="417"/>
      <c r="BF327" s="417"/>
      <c r="BG327" s="417"/>
      <c r="BH327" s="417"/>
      <c r="BI327" s="417"/>
      <c r="BJ327" s="417"/>
      <c r="BK327" s="417"/>
      <c r="BL327" s="417"/>
      <c r="BM327" s="417"/>
      <c r="BN327" s="417"/>
      <c r="BO327" s="417"/>
      <c r="BP327" s="417"/>
      <c r="BQ327" s="417"/>
      <c r="BR327" s="417"/>
      <c r="BS327" s="417"/>
      <c r="BT327" s="417"/>
      <c r="BU327" s="417"/>
      <c r="BV327" s="417"/>
      <c r="BW327" s="417"/>
      <c r="BX327" s="417"/>
      <c r="BY327" s="417"/>
      <c r="BZ327" s="417"/>
      <c r="CA327" s="417"/>
      <c r="CB327" s="417"/>
      <c r="CC327" s="417"/>
      <c r="CD327" s="417"/>
      <c r="CE327" s="417"/>
      <c r="CF327" s="417"/>
      <c r="CG327" s="417"/>
      <c r="CH327" s="417"/>
      <c r="CI327" s="417"/>
      <c r="CJ327" s="417"/>
      <c r="CK327" s="417"/>
      <c r="CL327" s="417"/>
      <c r="CM327" s="417"/>
      <c r="CN327" s="417"/>
      <c r="CO327" s="417"/>
      <c r="CP327" s="417"/>
      <c r="CQ327" s="417"/>
      <c r="CR327" s="417"/>
      <c r="CS327" s="417"/>
      <c r="CT327" s="417"/>
      <c r="CU327" s="417"/>
      <c r="CV327" s="417"/>
      <c r="CW327" s="417"/>
      <c r="CX327" s="417"/>
      <c r="CY327" s="417"/>
      <c r="CZ327" s="417"/>
      <c r="DA327" s="417"/>
      <c r="DB327" s="417"/>
      <c r="DC327" s="417"/>
      <c r="DD327" s="417"/>
      <c r="DE327" s="417"/>
      <c r="DF327" s="417"/>
      <c r="DG327" s="417"/>
      <c r="DH327" s="417"/>
      <c r="DI327" s="417"/>
      <c r="DJ327" s="417"/>
      <c r="DK327" s="417"/>
    </row>
    <row r="328" spans="1:115" ht="16.149999999999999" hidden="1">
      <c r="A328" s="421"/>
      <c r="B328" s="421"/>
      <c r="C328" s="416"/>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c r="AA328" s="417"/>
      <c r="AB328" s="417"/>
      <c r="AC328" s="417"/>
      <c r="AD328" s="417"/>
      <c r="AE328" s="417"/>
      <c r="AF328" s="417"/>
      <c r="AG328" s="417"/>
      <c r="AH328" s="417"/>
      <c r="AI328" s="417"/>
      <c r="AJ328" s="417"/>
      <c r="AK328" s="417"/>
      <c r="AL328" s="417"/>
      <c r="AM328" s="417"/>
      <c r="AN328" s="417"/>
      <c r="AO328" s="417"/>
      <c r="AP328" s="417"/>
      <c r="AQ328" s="417"/>
      <c r="AR328" s="417"/>
      <c r="AS328" s="417"/>
      <c r="AT328" s="417"/>
      <c r="AU328" s="417"/>
      <c r="AV328" s="417"/>
      <c r="AW328" s="417"/>
      <c r="AX328" s="417"/>
      <c r="AY328" s="417"/>
      <c r="AZ328" s="417"/>
      <c r="BA328" s="417"/>
      <c r="BB328" s="417"/>
      <c r="BC328" s="417"/>
      <c r="BD328" s="417"/>
      <c r="BE328" s="417"/>
      <c r="BF328" s="417"/>
      <c r="BG328" s="417"/>
      <c r="BH328" s="417"/>
      <c r="BI328" s="417"/>
      <c r="BJ328" s="417"/>
      <c r="BK328" s="417"/>
      <c r="BL328" s="417"/>
      <c r="BM328" s="417"/>
      <c r="BN328" s="417"/>
      <c r="BO328" s="417"/>
      <c r="BP328" s="417"/>
      <c r="BQ328" s="417"/>
      <c r="BR328" s="417"/>
      <c r="BS328" s="417"/>
      <c r="BT328" s="417"/>
      <c r="BU328" s="417"/>
      <c r="BV328" s="417"/>
      <c r="BW328" s="417"/>
      <c r="BX328" s="417"/>
      <c r="BY328" s="417"/>
      <c r="BZ328" s="417"/>
      <c r="CA328" s="417"/>
      <c r="CB328" s="417"/>
      <c r="CC328" s="417"/>
      <c r="CD328" s="417"/>
      <c r="CE328" s="417"/>
      <c r="CF328" s="417"/>
      <c r="CG328" s="417"/>
      <c r="CH328" s="417"/>
      <c r="CI328" s="417"/>
      <c r="CJ328" s="417"/>
      <c r="CK328" s="417"/>
      <c r="CL328" s="417"/>
      <c r="CM328" s="417"/>
      <c r="CN328" s="417"/>
      <c r="CO328" s="417"/>
      <c r="CP328" s="417"/>
      <c r="CQ328" s="417"/>
      <c r="CR328" s="417"/>
      <c r="CS328" s="417"/>
      <c r="CT328" s="417"/>
      <c r="CU328" s="417"/>
      <c r="CV328" s="417"/>
      <c r="CW328" s="417"/>
      <c r="CX328" s="417"/>
      <c r="CY328" s="417"/>
      <c r="CZ328" s="417"/>
      <c r="DA328" s="417"/>
      <c r="DB328" s="417"/>
      <c r="DC328" s="417"/>
      <c r="DD328" s="417"/>
      <c r="DE328" s="417"/>
      <c r="DF328" s="417"/>
      <c r="DG328" s="417"/>
      <c r="DH328" s="417"/>
      <c r="DI328" s="417"/>
      <c r="DJ328" s="417"/>
      <c r="DK328" s="417"/>
    </row>
    <row r="329" spans="1:115" ht="16.149999999999999" hidden="1">
      <c r="A329" s="421"/>
      <c r="B329" s="421"/>
      <c r="C329" s="416"/>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c r="AC329" s="417"/>
      <c r="AD329" s="417"/>
      <c r="AE329" s="417"/>
      <c r="AF329" s="417"/>
      <c r="AG329" s="417"/>
      <c r="AH329" s="417"/>
      <c r="AI329" s="417"/>
      <c r="AJ329" s="417"/>
      <c r="AK329" s="417"/>
      <c r="AL329" s="417"/>
      <c r="AM329" s="417"/>
      <c r="AN329" s="417"/>
      <c r="AO329" s="417"/>
      <c r="AP329" s="417"/>
      <c r="AQ329" s="417"/>
      <c r="AR329" s="417"/>
      <c r="AS329" s="417"/>
      <c r="AT329" s="417"/>
      <c r="AU329" s="417"/>
      <c r="AV329" s="417"/>
      <c r="AW329" s="417"/>
      <c r="AX329" s="417"/>
      <c r="AY329" s="417"/>
      <c r="AZ329" s="417"/>
      <c r="BA329" s="417"/>
      <c r="BB329" s="417"/>
      <c r="BC329" s="417"/>
      <c r="BD329" s="417"/>
      <c r="BE329" s="417"/>
      <c r="BF329" s="417"/>
      <c r="BG329" s="417"/>
      <c r="BH329" s="417"/>
      <c r="BI329" s="417"/>
      <c r="BJ329" s="417"/>
      <c r="BK329" s="417"/>
      <c r="BL329" s="417"/>
      <c r="BM329" s="417"/>
      <c r="BN329" s="417"/>
      <c r="BO329" s="417"/>
      <c r="BP329" s="417"/>
      <c r="BQ329" s="417"/>
      <c r="BR329" s="417"/>
      <c r="BS329" s="417"/>
      <c r="BT329" s="417"/>
      <c r="BU329" s="417"/>
      <c r="BV329" s="417"/>
      <c r="BW329" s="417"/>
      <c r="BX329" s="417"/>
      <c r="BY329" s="417"/>
      <c r="BZ329" s="417"/>
      <c r="CA329" s="417"/>
      <c r="CB329" s="417"/>
      <c r="CC329" s="417"/>
      <c r="CD329" s="417"/>
      <c r="CE329" s="417"/>
      <c r="CF329" s="417"/>
      <c r="CG329" s="417"/>
      <c r="CH329" s="417"/>
      <c r="CI329" s="417"/>
      <c r="CJ329" s="417"/>
      <c r="CK329" s="417"/>
      <c r="CL329" s="417"/>
      <c r="CM329" s="417"/>
      <c r="CN329" s="417"/>
      <c r="CO329" s="417"/>
      <c r="CP329" s="417"/>
      <c r="CQ329" s="417"/>
      <c r="CR329" s="417"/>
      <c r="CS329" s="417"/>
      <c r="CT329" s="417"/>
      <c r="CU329" s="417"/>
      <c r="CV329" s="417"/>
      <c r="CW329" s="417"/>
      <c r="CX329" s="417"/>
      <c r="CY329" s="417"/>
      <c r="CZ329" s="417"/>
      <c r="DA329" s="417"/>
      <c r="DB329" s="417"/>
      <c r="DC329" s="417"/>
      <c r="DD329" s="417"/>
      <c r="DE329" s="417"/>
      <c r="DF329" s="417"/>
      <c r="DG329" s="417"/>
      <c r="DH329" s="417"/>
      <c r="DI329" s="417"/>
      <c r="DJ329" s="417"/>
      <c r="DK329" s="417"/>
    </row>
    <row r="330" spans="1:115" ht="16.149999999999999" hidden="1">
      <c r="A330" s="421"/>
      <c r="B330" s="421"/>
      <c r="C330" s="416"/>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c r="AA330" s="417"/>
      <c r="AB330" s="417"/>
      <c r="AC330" s="417"/>
      <c r="AD330" s="417"/>
      <c r="AE330" s="417"/>
      <c r="AF330" s="417"/>
      <c r="AG330" s="417"/>
      <c r="AH330" s="417"/>
      <c r="AI330" s="417"/>
      <c r="AJ330" s="417"/>
      <c r="AK330" s="417"/>
      <c r="AL330" s="417"/>
      <c r="AM330" s="417"/>
      <c r="AN330" s="417"/>
      <c r="AO330" s="417"/>
      <c r="AP330" s="417"/>
      <c r="AQ330" s="417"/>
      <c r="AR330" s="417"/>
      <c r="AS330" s="417"/>
      <c r="AT330" s="417"/>
      <c r="AU330" s="417"/>
      <c r="AV330" s="417"/>
      <c r="AW330" s="417"/>
      <c r="AX330" s="417"/>
      <c r="AY330" s="417"/>
      <c r="AZ330" s="417"/>
      <c r="BA330" s="417"/>
      <c r="BB330" s="417"/>
      <c r="BC330" s="417"/>
      <c r="BD330" s="417"/>
      <c r="BE330" s="417"/>
      <c r="BF330" s="417"/>
      <c r="BG330" s="417"/>
      <c r="BH330" s="417"/>
      <c r="BI330" s="417"/>
      <c r="BJ330" s="417"/>
      <c r="BK330" s="417"/>
      <c r="BL330" s="417"/>
      <c r="BM330" s="417"/>
      <c r="BN330" s="417"/>
      <c r="BO330" s="417"/>
      <c r="BP330" s="417"/>
      <c r="BQ330" s="417"/>
      <c r="BR330" s="417"/>
      <c r="BS330" s="417"/>
      <c r="BT330" s="417"/>
      <c r="BU330" s="417"/>
      <c r="BV330" s="417"/>
      <c r="BW330" s="417"/>
      <c r="BX330" s="417"/>
      <c r="BY330" s="417"/>
      <c r="BZ330" s="417"/>
      <c r="CA330" s="417"/>
      <c r="CB330" s="417"/>
      <c r="CC330" s="417"/>
      <c r="CD330" s="417"/>
      <c r="CE330" s="417"/>
      <c r="CF330" s="417"/>
      <c r="CG330" s="417"/>
      <c r="CH330" s="417"/>
      <c r="CI330" s="417"/>
      <c r="CJ330" s="417"/>
      <c r="CK330" s="417"/>
      <c r="CL330" s="417"/>
      <c r="CM330" s="417"/>
      <c r="CN330" s="417"/>
      <c r="CO330" s="417"/>
      <c r="CP330" s="417"/>
      <c r="CQ330" s="417"/>
      <c r="CR330" s="417"/>
      <c r="CS330" s="417"/>
      <c r="CT330" s="417"/>
      <c r="CU330" s="417"/>
      <c r="CV330" s="417"/>
      <c r="CW330" s="417"/>
      <c r="CX330" s="417"/>
      <c r="CY330" s="417"/>
      <c r="CZ330" s="417"/>
      <c r="DA330" s="417"/>
      <c r="DB330" s="417"/>
      <c r="DC330" s="417"/>
      <c r="DD330" s="417"/>
      <c r="DE330" s="417"/>
      <c r="DF330" s="417"/>
      <c r="DG330" s="417"/>
      <c r="DH330" s="417"/>
      <c r="DI330" s="417"/>
      <c r="DJ330" s="417"/>
      <c r="DK330" s="417"/>
    </row>
    <row r="331" spans="1:115" ht="16.149999999999999" hidden="1">
      <c r="A331" s="421"/>
      <c r="B331" s="421"/>
      <c r="C331" s="416"/>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c r="AC331" s="417"/>
      <c r="AD331" s="417"/>
      <c r="AE331" s="417"/>
      <c r="AF331" s="417"/>
      <c r="AG331" s="417"/>
      <c r="AH331" s="417"/>
      <c r="AI331" s="417"/>
      <c r="AJ331" s="417"/>
      <c r="AK331" s="417"/>
      <c r="AL331" s="417"/>
      <c r="AM331" s="417"/>
      <c r="AN331" s="417"/>
      <c r="AO331" s="417"/>
      <c r="AP331" s="417"/>
      <c r="AQ331" s="417"/>
      <c r="AR331" s="417"/>
      <c r="AS331" s="417"/>
      <c r="AT331" s="417"/>
      <c r="AU331" s="417"/>
      <c r="AV331" s="417"/>
      <c r="AW331" s="417"/>
      <c r="AX331" s="417"/>
      <c r="AY331" s="417"/>
      <c r="AZ331" s="417"/>
      <c r="BA331" s="417"/>
      <c r="BB331" s="417"/>
      <c r="BC331" s="417"/>
      <c r="BD331" s="417"/>
      <c r="BE331" s="417"/>
      <c r="BF331" s="417"/>
      <c r="BG331" s="417"/>
      <c r="BH331" s="417"/>
      <c r="BI331" s="417"/>
      <c r="BJ331" s="417"/>
      <c r="BK331" s="417"/>
      <c r="BL331" s="417"/>
      <c r="BM331" s="417"/>
      <c r="BN331" s="417"/>
      <c r="BO331" s="417"/>
      <c r="BP331" s="417"/>
      <c r="BQ331" s="417"/>
      <c r="BR331" s="417"/>
      <c r="BS331" s="417"/>
      <c r="BT331" s="417"/>
      <c r="BU331" s="417"/>
      <c r="BV331" s="417"/>
      <c r="BW331" s="417"/>
      <c r="BX331" s="417"/>
      <c r="BY331" s="417"/>
      <c r="BZ331" s="417"/>
      <c r="CA331" s="417"/>
      <c r="CB331" s="417"/>
      <c r="CC331" s="417"/>
      <c r="CD331" s="417"/>
      <c r="CE331" s="417"/>
      <c r="CF331" s="417"/>
      <c r="CG331" s="417"/>
      <c r="CH331" s="417"/>
      <c r="CI331" s="417"/>
      <c r="CJ331" s="417"/>
      <c r="CK331" s="417"/>
      <c r="CL331" s="417"/>
      <c r="CM331" s="417"/>
      <c r="CN331" s="417"/>
      <c r="CO331" s="417"/>
      <c r="CP331" s="417"/>
      <c r="CQ331" s="417"/>
      <c r="CR331" s="417"/>
      <c r="CS331" s="417"/>
      <c r="CT331" s="417"/>
      <c r="CU331" s="417"/>
      <c r="CV331" s="417"/>
      <c r="CW331" s="417"/>
      <c r="CX331" s="417"/>
      <c r="CY331" s="417"/>
      <c r="CZ331" s="417"/>
      <c r="DA331" s="417"/>
      <c r="DB331" s="417"/>
      <c r="DC331" s="417"/>
      <c r="DD331" s="417"/>
      <c r="DE331" s="417"/>
      <c r="DF331" s="417"/>
      <c r="DG331" s="417"/>
      <c r="DH331" s="417"/>
      <c r="DI331" s="417"/>
      <c r="DJ331" s="417"/>
      <c r="DK331" s="417"/>
    </row>
    <row r="332" spans="1:115" ht="16.149999999999999" hidden="1">
      <c r="A332" s="421"/>
      <c r="B332" s="421"/>
      <c r="C332" s="416"/>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c r="AA332" s="417"/>
      <c r="AB332" s="417"/>
      <c r="AC332" s="417"/>
      <c r="AD332" s="417"/>
      <c r="AE332" s="417"/>
      <c r="AF332" s="417"/>
      <c r="AG332" s="417"/>
      <c r="AH332" s="417"/>
      <c r="AI332" s="417"/>
      <c r="AJ332" s="417"/>
      <c r="AK332" s="417"/>
      <c r="AL332" s="417"/>
      <c r="AM332" s="417"/>
      <c r="AN332" s="417"/>
      <c r="AO332" s="417"/>
      <c r="AP332" s="417"/>
      <c r="AQ332" s="417"/>
      <c r="AR332" s="417"/>
      <c r="AS332" s="417"/>
      <c r="AT332" s="417"/>
      <c r="AU332" s="417"/>
      <c r="AV332" s="417"/>
      <c r="AW332" s="417"/>
      <c r="AX332" s="417"/>
      <c r="AY332" s="417"/>
      <c r="AZ332" s="417"/>
      <c r="BA332" s="417"/>
      <c r="BB332" s="417"/>
      <c r="BC332" s="417"/>
      <c r="BD332" s="417"/>
      <c r="BE332" s="417"/>
      <c r="BF332" s="417"/>
      <c r="BG332" s="417"/>
      <c r="BH332" s="417"/>
      <c r="BI332" s="417"/>
      <c r="BJ332" s="417"/>
      <c r="BK332" s="417"/>
      <c r="BL332" s="417"/>
      <c r="BM332" s="417"/>
      <c r="BN332" s="417"/>
      <c r="BO332" s="417"/>
      <c r="BP332" s="417"/>
      <c r="BQ332" s="417"/>
      <c r="BR332" s="417"/>
      <c r="BS332" s="417"/>
      <c r="BT332" s="417"/>
      <c r="BU332" s="417"/>
      <c r="BV332" s="417"/>
      <c r="BW332" s="417"/>
      <c r="BX332" s="417"/>
      <c r="BY332" s="417"/>
      <c r="BZ332" s="417"/>
      <c r="CA332" s="417"/>
      <c r="CB332" s="417"/>
      <c r="CC332" s="417"/>
      <c r="CD332" s="417"/>
      <c r="CE332" s="417"/>
      <c r="CF332" s="417"/>
      <c r="CG332" s="417"/>
      <c r="CH332" s="417"/>
      <c r="CI332" s="417"/>
      <c r="CJ332" s="417"/>
      <c r="CK332" s="417"/>
      <c r="CL332" s="417"/>
      <c r="CM332" s="417"/>
      <c r="CN332" s="417"/>
      <c r="CO332" s="417"/>
      <c r="CP332" s="417"/>
      <c r="CQ332" s="417"/>
      <c r="CR332" s="417"/>
      <c r="CS332" s="417"/>
      <c r="CT332" s="417"/>
      <c r="CU332" s="417"/>
      <c r="CV332" s="417"/>
      <c r="CW332" s="417"/>
      <c r="CX332" s="417"/>
      <c r="CY332" s="417"/>
      <c r="CZ332" s="417"/>
      <c r="DA332" s="417"/>
      <c r="DB332" s="417"/>
      <c r="DC332" s="417"/>
      <c r="DD332" s="417"/>
      <c r="DE332" s="417"/>
      <c r="DF332" s="417"/>
      <c r="DG332" s="417"/>
      <c r="DH332" s="417"/>
      <c r="DI332" s="417"/>
      <c r="DJ332" s="417"/>
      <c r="DK332" s="417"/>
    </row>
    <row r="333" spans="1:115" ht="16.149999999999999" hidden="1">
      <c r="A333" s="421"/>
      <c r="B333" s="421"/>
      <c r="C333" s="416"/>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c r="AC333" s="417"/>
      <c r="AD333" s="417"/>
      <c r="AE333" s="417"/>
      <c r="AF333" s="417"/>
      <c r="AG333" s="417"/>
      <c r="AH333" s="417"/>
      <c r="AI333" s="417"/>
      <c r="AJ333" s="417"/>
      <c r="AK333" s="417"/>
      <c r="AL333" s="417"/>
      <c r="AM333" s="417"/>
      <c r="AN333" s="417"/>
      <c r="AO333" s="417"/>
      <c r="AP333" s="417"/>
      <c r="AQ333" s="417"/>
      <c r="AR333" s="417"/>
      <c r="AS333" s="417"/>
      <c r="AT333" s="417"/>
      <c r="AU333" s="417"/>
      <c r="AV333" s="417"/>
      <c r="AW333" s="417"/>
      <c r="AX333" s="417"/>
      <c r="AY333" s="417"/>
      <c r="AZ333" s="417"/>
      <c r="BA333" s="417"/>
      <c r="BB333" s="417"/>
      <c r="BC333" s="417"/>
      <c r="BD333" s="417"/>
      <c r="BE333" s="417"/>
      <c r="BF333" s="417"/>
      <c r="BG333" s="417"/>
      <c r="BH333" s="417"/>
      <c r="BI333" s="417"/>
      <c r="BJ333" s="417"/>
      <c r="BK333" s="417"/>
      <c r="BL333" s="417"/>
      <c r="BM333" s="417"/>
      <c r="BN333" s="417"/>
      <c r="BO333" s="417"/>
      <c r="BP333" s="417"/>
      <c r="BQ333" s="417"/>
      <c r="BR333" s="417"/>
      <c r="BS333" s="417"/>
      <c r="BT333" s="417"/>
      <c r="BU333" s="417"/>
      <c r="BV333" s="417"/>
      <c r="BW333" s="417"/>
      <c r="BX333" s="417"/>
      <c r="BY333" s="417"/>
      <c r="BZ333" s="417"/>
      <c r="CA333" s="417"/>
      <c r="CB333" s="417"/>
      <c r="CC333" s="417"/>
      <c r="CD333" s="417"/>
      <c r="CE333" s="417"/>
      <c r="CF333" s="417"/>
      <c r="CG333" s="417"/>
      <c r="CH333" s="417"/>
      <c r="CI333" s="417"/>
      <c r="CJ333" s="417"/>
      <c r="CK333" s="417"/>
      <c r="CL333" s="417"/>
      <c r="CM333" s="417"/>
      <c r="CN333" s="417"/>
      <c r="CO333" s="417"/>
      <c r="CP333" s="417"/>
      <c r="CQ333" s="417"/>
      <c r="CR333" s="417"/>
      <c r="CS333" s="417"/>
      <c r="CT333" s="417"/>
      <c r="CU333" s="417"/>
      <c r="CV333" s="417"/>
      <c r="CW333" s="417"/>
      <c r="CX333" s="417"/>
      <c r="CY333" s="417"/>
      <c r="CZ333" s="417"/>
      <c r="DA333" s="417"/>
      <c r="DB333" s="417"/>
      <c r="DC333" s="417"/>
      <c r="DD333" s="417"/>
      <c r="DE333" s="417"/>
      <c r="DF333" s="417"/>
      <c r="DG333" s="417"/>
      <c r="DH333" s="417"/>
      <c r="DI333" s="417"/>
      <c r="DJ333" s="417"/>
      <c r="DK333" s="417"/>
    </row>
    <row r="334" spans="1:115" ht="16.149999999999999" hidden="1">
      <c r="A334" s="421"/>
      <c r="B334" s="421"/>
      <c r="C334" s="416"/>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c r="AA334" s="417"/>
      <c r="AB334" s="417"/>
      <c r="AC334" s="417"/>
      <c r="AD334" s="417"/>
      <c r="AE334" s="417"/>
      <c r="AF334" s="417"/>
      <c r="AG334" s="417"/>
      <c r="AH334" s="417"/>
      <c r="AI334" s="417"/>
      <c r="AJ334" s="417"/>
      <c r="AK334" s="417"/>
      <c r="AL334" s="417"/>
      <c r="AM334" s="417"/>
      <c r="AN334" s="417"/>
      <c r="AO334" s="417"/>
      <c r="AP334" s="417"/>
      <c r="AQ334" s="417"/>
      <c r="AR334" s="417"/>
      <c r="AS334" s="417"/>
      <c r="AT334" s="417"/>
      <c r="AU334" s="417"/>
      <c r="AV334" s="417"/>
      <c r="AW334" s="417"/>
      <c r="AX334" s="417"/>
      <c r="AY334" s="417"/>
      <c r="AZ334" s="417"/>
      <c r="BA334" s="417"/>
      <c r="BB334" s="417"/>
      <c r="BC334" s="417"/>
      <c r="BD334" s="417"/>
      <c r="BE334" s="417"/>
      <c r="BF334" s="417"/>
      <c r="BG334" s="417"/>
      <c r="BH334" s="417"/>
      <c r="BI334" s="417"/>
      <c r="BJ334" s="417"/>
      <c r="BK334" s="417"/>
      <c r="BL334" s="417"/>
      <c r="BM334" s="417"/>
      <c r="BN334" s="417"/>
      <c r="BO334" s="417"/>
      <c r="BP334" s="417"/>
      <c r="BQ334" s="417"/>
      <c r="BR334" s="417"/>
      <c r="BS334" s="417"/>
      <c r="BT334" s="417"/>
      <c r="BU334" s="417"/>
      <c r="BV334" s="417"/>
      <c r="BW334" s="417"/>
      <c r="BX334" s="417"/>
      <c r="BY334" s="417"/>
      <c r="BZ334" s="417"/>
      <c r="CA334" s="417"/>
      <c r="CB334" s="417"/>
      <c r="CC334" s="417"/>
      <c r="CD334" s="417"/>
      <c r="CE334" s="417"/>
      <c r="CF334" s="417"/>
      <c r="CG334" s="417"/>
      <c r="CH334" s="417"/>
      <c r="CI334" s="417"/>
      <c r="CJ334" s="417"/>
      <c r="CK334" s="417"/>
      <c r="CL334" s="417"/>
      <c r="CM334" s="417"/>
      <c r="CN334" s="417"/>
      <c r="CO334" s="417"/>
      <c r="CP334" s="417"/>
      <c r="CQ334" s="417"/>
      <c r="CR334" s="417"/>
      <c r="CS334" s="417"/>
      <c r="CT334" s="417"/>
      <c r="CU334" s="417"/>
      <c r="CV334" s="417"/>
      <c r="CW334" s="417"/>
      <c r="CX334" s="417"/>
      <c r="CY334" s="417"/>
      <c r="CZ334" s="417"/>
      <c r="DA334" s="417"/>
      <c r="DB334" s="417"/>
      <c r="DC334" s="417"/>
      <c r="DD334" s="417"/>
      <c r="DE334" s="417"/>
      <c r="DF334" s="417"/>
      <c r="DG334" s="417"/>
      <c r="DH334" s="417"/>
      <c r="DI334" s="417"/>
      <c r="DJ334" s="417"/>
      <c r="DK334" s="417"/>
    </row>
    <row r="335" spans="1:115" ht="16.149999999999999" hidden="1">
      <c r="A335" s="421"/>
      <c r="B335" s="421"/>
      <c r="C335" s="416"/>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c r="AA335" s="417"/>
      <c r="AB335" s="417"/>
      <c r="AC335" s="417"/>
      <c r="AD335" s="417"/>
      <c r="AE335" s="417"/>
      <c r="AF335" s="417"/>
      <c r="AG335" s="417"/>
      <c r="AH335" s="417"/>
      <c r="AI335" s="417"/>
      <c r="AJ335" s="417"/>
      <c r="AK335" s="417"/>
      <c r="AL335" s="417"/>
      <c r="AM335" s="417"/>
      <c r="AN335" s="417"/>
      <c r="AO335" s="417"/>
      <c r="AP335" s="417"/>
      <c r="AQ335" s="417"/>
      <c r="AR335" s="417"/>
      <c r="AS335" s="417"/>
      <c r="AT335" s="417"/>
      <c r="AU335" s="417"/>
      <c r="AV335" s="417"/>
      <c r="AW335" s="417"/>
      <c r="AX335" s="417"/>
      <c r="AY335" s="417"/>
      <c r="AZ335" s="417"/>
      <c r="BA335" s="417"/>
      <c r="BB335" s="417"/>
      <c r="BC335" s="417"/>
      <c r="BD335" s="417"/>
      <c r="BE335" s="417"/>
      <c r="BF335" s="417"/>
      <c r="BG335" s="417"/>
      <c r="BH335" s="417"/>
      <c r="BI335" s="417"/>
      <c r="BJ335" s="417"/>
      <c r="BK335" s="417"/>
      <c r="BL335" s="417"/>
      <c r="BM335" s="417"/>
      <c r="BN335" s="417"/>
      <c r="BO335" s="417"/>
      <c r="BP335" s="417"/>
      <c r="BQ335" s="417"/>
      <c r="BR335" s="417"/>
      <c r="BS335" s="417"/>
      <c r="BT335" s="417"/>
      <c r="BU335" s="417"/>
      <c r="BV335" s="417"/>
      <c r="BW335" s="417"/>
      <c r="BX335" s="417"/>
      <c r="BY335" s="417"/>
      <c r="BZ335" s="417"/>
      <c r="CA335" s="417"/>
      <c r="CB335" s="417"/>
      <c r="CC335" s="417"/>
      <c r="CD335" s="417"/>
      <c r="CE335" s="417"/>
      <c r="CF335" s="417"/>
      <c r="CG335" s="417"/>
      <c r="CH335" s="417"/>
      <c r="CI335" s="417"/>
      <c r="CJ335" s="417"/>
      <c r="CK335" s="417"/>
      <c r="CL335" s="417"/>
      <c r="CM335" s="417"/>
      <c r="CN335" s="417"/>
      <c r="CO335" s="417"/>
      <c r="CP335" s="417"/>
      <c r="CQ335" s="417"/>
      <c r="CR335" s="417"/>
      <c r="CS335" s="417"/>
      <c r="CT335" s="417"/>
      <c r="CU335" s="417"/>
      <c r="CV335" s="417"/>
      <c r="CW335" s="417"/>
      <c r="CX335" s="417"/>
      <c r="CY335" s="417"/>
      <c r="CZ335" s="417"/>
      <c r="DA335" s="417"/>
      <c r="DB335" s="417"/>
      <c r="DC335" s="417"/>
      <c r="DD335" s="417"/>
      <c r="DE335" s="417"/>
      <c r="DF335" s="417"/>
      <c r="DG335" s="417"/>
      <c r="DH335" s="417"/>
      <c r="DI335" s="417"/>
      <c r="DJ335" s="417"/>
      <c r="DK335" s="417"/>
    </row>
    <row r="336" spans="1:115" ht="16.149999999999999" hidden="1">
      <c r="A336" s="421"/>
      <c r="B336" s="421"/>
      <c r="C336" s="416"/>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c r="AA336" s="417"/>
      <c r="AB336" s="417"/>
      <c r="AC336" s="417"/>
      <c r="AD336" s="417"/>
      <c r="AE336" s="417"/>
      <c r="AF336" s="417"/>
      <c r="AG336" s="417"/>
      <c r="AH336" s="417"/>
      <c r="AI336" s="417"/>
      <c r="AJ336" s="417"/>
      <c r="AK336" s="417"/>
      <c r="AL336" s="417"/>
      <c r="AM336" s="417"/>
      <c r="AN336" s="417"/>
      <c r="AO336" s="417"/>
      <c r="AP336" s="417"/>
      <c r="AQ336" s="417"/>
      <c r="AR336" s="417"/>
      <c r="AS336" s="417"/>
      <c r="AT336" s="417"/>
      <c r="AU336" s="417"/>
      <c r="AV336" s="417"/>
      <c r="AW336" s="417"/>
      <c r="AX336" s="417"/>
      <c r="AY336" s="417"/>
      <c r="AZ336" s="417"/>
      <c r="BA336" s="417"/>
      <c r="BB336" s="417"/>
      <c r="BC336" s="417"/>
      <c r="BD336" s="417"/>
      <c r="BE336" s="417"/>
      <c r="BF336" s="417"/>
      <c r="BG336" s="417"/>
      <c r="BH336" s="417"/>
      <c r="BI336" s="417"/>
      <c r="BJ336" s="417"/>
      <c r="BK336" s="417"/>
      <c r="BL336" s="417"/>
      <c r="BM336" s="417"/>
      <c r="BN336" s="417"/>
      <c r="BO336" s="417"/>
      <c r="BP336" s="417"/>
      <c r="BQ336" s="417"/>
      <c r="BR336" s="417"/>
      <c r="BS336" s="417"/>
      <c r="BT336" s="417"/>
      <c r="BU336" s="417"/>
      <c r="BV336" s="417"/>
      <c r="BW336" s="417"/>
      <c r="BX336" s="417"/>
      <c r="BY336" s="417"/>
      <c r="BZ336" s="417"/>
      <c r="CA336" s="417"/>
      <c r="CB336" s="417"/>
      <c r="CC336" s="417"/>
      <c r="CD336" s="417"/>
      <c r="CE336" s="417"/>
      <c r="CF336" s="417"/>
      <c r="CG336" s="417"/>
      <c r="CH336" s="417"/>
      <c r="CI336" s="417"/>
      <c r="CJ336" s="417"/>
      <c r="CK336" s="417"/>
      <c r="CL336" s="417"/>
      <c r="CM336" s="417"/>
      <c r="CN336" s="417"/>
      <c r="CO336" s="417"/>
      <c r="CP336" s="417"/>
      <c r="CQ336" s="417"/>
      <c r="CR336" s="417"/>
      <c r="CS336" s="417"/>
      <c r="CT336" s="417"/>
      <c r="CU336" s="417"/>
      <c r="CV336" s="417"/>
      <c r="CW336" s="417"/>
      <c r="CX336" s="417"/>
      <c r="CY336" s="417"/>
      <c r="CZ336" s="417"/>
      <c r="DA336" s="417"/>
      <c r="DB336" s="417"/>
      <c r="DC336" s="417"/>
      <c r="DD336" s="417"/>
      <c r="DE336" s="417"/>
      <c r="DF336" s="417"/>
      <c r="DG336" s="417"/>
      <c r="DH336" s="417"/>
      <c r="DI336" s="417"/>
      <c r="DJ336" s="417"/>
      <c r="DK336" s="417"/>
    </row>
    <row r="337" spans="1:115" ht="16.149999999999999" hidden="1">
      <c r="A337" s="421"/>
      <c r="B337" s="421"/>
      <c r="C337" s="416"/>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c r="AA337" s="417"/>
      <c r="AB337" s="417"/>
      <c r="AC337" s="417"/>
      <c r="AD337" s="417"/>
      <c r="AE337" s="417"/>
      <c r="AF337" s="417"/>
      <c r="AG337" s="417"/>
      <c r="AH337" s="417"/>
      <c r="AI337" s="417"/>
      <c r="AJ337" s="417"/>
      <c r="AK337" s="417"/>
      <c r="AL337" s="417"/>
      <c r="AM337" s="417"/>
      <c r="AN337" s="417"/>
      <c r="AO337" s="417"/>
      <c r="AP337" s="417"/>
      <c r="AQ337" s="417"/>
      <c r="AR337" s="417"/>
      <c r="AS337" s="417"/>
      <c r="AT337" s="417"/>
      <c r="AU337" s="417"/>
      <c r="AV337" s="417"/>
      <c r="AW337" s="417"/>
      <c r="AX337" s="417"/>
      <c r="AY337" s="417"/>
      <c r="AZ337" s="417"/>
      <c r="BA337" s="417"/>
      <c r="BB337" s="417"/>
      <c r="BC337" s="417"/>
      <c r="BD337" s="417"/>
      <c r="BE337" s="417"/>
      <c r="BF337" s="417"/>
      <c r="BG337" s="417"/>
      <c r="BH337" s="417"/>
      <c r="BI337" s="417"/>
      <c r="BJ337" s="417"/>
      <c r="BK337" s="417"/>
      <c r="BL337" s="417"/>
      <c r="BM337" s="417"/>
      <c r="BN337" s="417"/>
      <c r="BO337" s="417"/>
      <c r="BP337" s="417"/>
      <c r="BQ337" s="417"/>
      <c r="BR337" s="417"/>
      <c r="BS337" s="417"/>
      <c r="BT337" s="417"/>
      <c r="BU337" s="417"/>
      <c r="BV337" s="417"/>
      <c r="BW337" s="417"/>
      <c r="BX337" s="417"/>
      <c r="BY337" s="417"/>
      <c r="BZ337" s="417"/>
      <c r="CA337" s="417"/>
      <c r="CB337" s="417"/>
      <c r="CC337" s="417"/>
      <c r="CD337" s="417"/>
      <c r="CE337" s="417"/>
      <c r="CF337" s="417"/>
      <c r="CG337" s="417"/>
      <c r="CH337" s="417"/>
      <c r="CI337" s="417"/>
      <c r="CJ337" s="417"/>
      <c r="CK337" s="417"/>
      <c r="CL337" s="417"/>
      <c r="CM337" s="417"/>
      <c r="CN337" s="417"/>
      <c r="CO337" s="417"/>
      <c r="CP337" s="417"/>
      <c r="CQ337" s="417"/>
      <c r="CR337" s="417"/>
      <c r="CS337" s="417"/>
      <c r="CT337" s="417"/>
      <c r="CU337" s="417"/>
      <c r="CV337" s="417"/>
      <c r="CW337" s="417"/>
      <c r="CX337" s="417"/>
      <c r="CY337" s="417"/>
      <c r="CZ337" s="417"/>
      <c r="DA337" s="417"/>
      <c r="DB337" s="417"/>
      <c r="DC337" s="417"/>
      <c r="DD337" s="417"/>
      <c r="DE337" s="417"/>
      <c r="DF337" s="417"/>
      <c r="DG337" s="417"/>
      <c r="DH337" s="417"/>
      <c r="DI337" s="417"/>
      <c r="DJ337" s="417"/>
      <c r="DK337" s="417"/>
    </row>
    <row r="338" spans="1:115" ht="16.149999999999999" hidden="1">
      <c r="A338" s="421"/>
      <c r="B338" s="421"/>
      <c r="C338" s="416"/>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c r="AA338" s="417"/>
      <c r="AB338" s="417"/>
      <c r="AC338" s="417"/>
      <c r="AD338" s="417"/>
      <c r="AE338" s="417"/>
      <c r="AF338" s="417"/>
      <c r="AG338" s="417"/>
      <c r="AH338" s="417"/>
      <c r="AI338" s="417"/>
      <c r="AJ338" s="417"/>
      <c r="AK338" s="417"/>
      <c r="AL338" s="417"/>
      <c r="AM338" s="417"/>
      <c r="AN338" s="417"/>
      <c r="AO338" s="417"/>
      <c r="AP338" s="417"/>
      <c r="AQ338" s="417"/>
      <c r="AR338" s="417"/>
      <c r="AS338" s="417"/>
      <c r="AT338" s="417"/>
      <c r="AU338" s="417"/>
      <c r="AV338" s="417"/>
      <c r="AW338" s="417"/>
      <c r="AX338" s="417"/>
      <c r="AY338" s="417"/>
      <c r="AZ338" s="417"/>
      <c r="BA338" s="417"/>
      <c r="BB338" s="417"/>
      <c r="BC338" s="417"/>
      <c r="BD338" s="417"/>
      <c r="BE338" s="417"/>
      <c r="BF338" s="417"/>
      <c r="BG338" s="417"/>
      <c r="BH338" s="417"/>
      <c r="BI338" s="417"/>
      <c r="BJ338" s="417"/>
      <c r="BK338" s="417"/>
      <c r="BL338" s="417"/>
      <c r="BM338" s="417"/>
      <c r="BN338" s="417"/>
      <c r="BO338" s="417"/>
      <c r="BP338" s="417"/>
      <c r="BQ338" s="417"/>
      <c r="BR338" s="417"/>
      <c r="BS338" s="417"/>
      <c r="BT338" s="417"/>
      <c r="BU338" s="417"/>
      <c r="BV338" s="417"/>
      <c r="BW338" s="417"/>
      <c r="BX338" s="417"/>
      <c r="BY338" s="417"/>
      <c r="BZ338" s="417"/>
      <c r="CA338" s="417"/>
      <c r="CB338" s="417"/>
      <c r="CC338" s="417"/>
      <c r="CD338" s="417"/>
      <c r="CE338" s="417"/>
      <c r="CF338" s="417"/>
      <c r="CG338" s="417"/>
      <c r="CH338" s="417"/>
      <c r="CI338" s="417"/>
      <c r="CJ338" s="417"/>
      <c r="CK338" s="417"/>
      <c r="CL338" s="417"/>
      <c r="CM338" s="417"/>
      <c r="CN338" s="417"/>
      <c r="CO338" s="417"/>
      <c r="CP338" s="417"/>
      <c r="CQ338" s="417"/>
      <c r="CR338" s="417"/>
      <c r="CS338" s="417"/>
      <c r="CT338" s="417"/>
      <c r="CU338" s="417"/>
      <c r="CV338" s="417"/>
      <c r="CW338" s="417"/>
      <c r="CX338" s="417"/>
      <c r="CY338" s="417"/>
      <c r="CZ338" s="417"/>
      <c r="DA338" s="417"/>
      <c r="DB338" s="417"/>
      <c r="DC338" s="417"/>
      <c r="DD338" s="417"/>
      <c r="DE338" s="417"/>
      <c r="DF338" s="417"/>
      <c r="DG338" s="417"/>
      <c r="DH338" s="417"/>
      <c r="DI338" s="417"/>
      <c r="DJ338" s="417"/>
      <c r="DK338" s="417"/>
    </row>
    <row r="339" spans="1:115" ht="16.149999999999999" hidden="1">
      <c r="A339" s="421"/>
      <c r="B339" s="421"/>
      <c r="C339" s="416"/>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c r="AA339" s="417"/>
      <c r="AB339" s="417"/>
      <c r="AC339" s="417"/>
      <c r="AD339" s="417"/>
      <c r="AE339" s="417"/>
      <c r="AF339" s="417"/>
      <c r="AG339" s="417"/>
      <c r="AH339" s="417"/>
      <c r="AI339" s="417"/>
      <c r="AJ339" s="417"/>
      <c r="AK339" s="417"/>
      <c r="AL339" s="417"/>
      <c r="AM339" s="417"/>
      <c r="AN339" s="417"/>
      <c r="AO339" s="417"/>
      <c r="AP339" s="417"/>
      <c r="AQ339" s="417"/>
      <c r="AR339" s="417"/>
      <c r="AS339" s="417"/>
      <c r="AT339" s="417"/>
      <c r="AU339" s="417"/>
      <c r="AV339" s="417"/>
      <c r="AW339" s="417"/>
      <c r="AX339" s="417"/>
      <c r="AY339" s="417"/>
      <c r="AZ339" s="417"/>
      <c r="BA339" s="417"/>
      <c r="BB339" s="417"/>
      <c r="BC339" s="417"/>
      <c r="BD339" s="417"/>
      <c r="BE339" s="417"/>
      <c r="BF339" s="417"/>
      <c r="BG339" s="417"/>
      <c r="BH339" s="417"/>
      <c r="BI339" s="417"/>
      <c r="BJ339" s="417"/>
      <c r="BK339" s="417"/>
      <c r="BL339" s="417"/>
      <c r="BM339" s="417"/>
      <c r="BN339" s="417"/>
      <c r="BO339" s="417"/>
      <c r="BP339" s="417"/>
      <c r="BQ339" s="417"/>
      <c r="BR339" s="417"/>
      <c r="BS339" s="417"/>
      <c r="BT339" s="417"/>
      <c r="BU339" s="417"/>
      <c r="BV339" s="417"/>
      <c r="BW339" s="417"/>
      <c r="BX339" s="417"/>
      <c r="BY339" s="417"/>
      <c r="BZ339" s="417"/>
      <c r="CA339" s="417"/>
      <c r="CB339" s="417"/>
      <c r="CC339" s="417"/>
      <c r="CD339" s="417"/>
      <c r="CE339" s="417"/>
      <c r="CF339" s="417"/>
      <c r="CG339" s="417"/>
      <c r="CH339" s="417"/>
      <c r="CI339" s="417"/>
      <c r="CJ339" s="417"/>
      <c r="CK339" s="417"/>
      <c r="CL339" s="417"/>
      <c r="CM339" s="417"/>
      <c r="CN339" s="417"/>
      <c r="CO339" s="417"/>
      <c r="CP339" s="417"/>
      <c r="CQ339" s="417"/>
      <c r="CR339" s="417"/>
      <c r="CS339" s="417"/>
      <c r="CT339" s="417"/>
      <c r="CU339" s="417"/>
      <c r="CV339" s="417"/>
      <c r="CW339" s="417"/>
      <c r="CX339" s="417"/>
      <c r="CY339" s="417"/>
      <c r="CZ339" s="417"/>
      <c r="DA339" s="417"/>
      <c r="DB339" s="417"/>
      <c r="DC339" s="417"/>
      <c r="DD339" s="417"/>
      <c r="DE339" s="417"/>
      <c r="DF339" s="417"/>
      <c r="DG339" s="417"/>
      <c r="DH339" s="417"/>
      <c r="DI339" s="417"/>
      <c r="DJ339" s="417"/>
      <c r="DK339" s="417"/>
    </row>
    <row r="340" spans="1:115" ht="16.149999999999999" hidden="1">
      <c r="A340" s="421"/>
      <c r="B340" s="421"/>
      <c r="C340" s="416"/>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c r="AA340" s="417"/>
      <c r="AB340" s="417"/>
      <c r="AC340" s="417"/>
      <c r="AD340" s="417"/>
      <c r="AE340" s="417"/>
      <c r="AF340" s="417"/>
      <c r="AG340" s="417"/>
      <c r="AH340" s="417"/>
      <c r="AI340" s="417"/>
      <c r="AJ340" s="417"/>
      <c r="AK340" s="417"/>
      <c r="AL340" s="417"/>
      <c r="AM340" s="417"/>
      <c r="AN340" s="417"/>
      <c r="AO340" s="417"/>
      <c r="AP340" s="417"/>
      <c r="AQ340" s="417"/>
      <c r="AR340" s="417"/>
      <c r="AS340" s="417"/>
      <c r="AT340" s="417"/>
      <c r="AU340" s="417"/>
      <c r="AV340" s="417"/>
      <c r="AW340" s="417"/>
      <c r="AX340" s="417"/>
      <c r="AY340" s="417"/>
      <c r="AZ340" s="417"/>
      <c r="BA340" s="417"/>
      <c r="BB340" s="417"/>
      <c r="BC340" s="417"/>
      <c r="BD340" s="417"/>
      <c r="BE340" s="417"/>
      <c r="BF340" s="417"/>
      <c r="BG340" s="417"/>
      <c r="BH340" s="417"/>
      <c r="BI340" s="417"/>
      <c r="BJ340" s="417"/>
      <c r="BK340" s="417"/>
      <c r="BL340" s="417"/>
      <c r="BM340" s="417"/>
      <c r="BN340" s="417"/>
      <c r="BO340" s="417"/>
      <c r="BP340" s="417"/>
      <c r="BQ340" s="417"/>
      <c r="BR340" s="417"/>
      <c r="BS340" s="417"/>
      <c r="BT340" s="417"/>
      <c r="BU340" s="417"/>
      <c r="BV340" s="417"/>
      <c r="BW340" s="417"/>
      <c r="BX340" s="417"/>
      <c r="BY340" s="417"/>
      <c r="BZ340" s="417"/>
      <c r="CA340" s="417"/>
      <c r="CB340" s="417"/>
      <c r="CC340" s="417"/>
      <c r="CD340" s="417"/>
      <c r="CE340" s="417"/>
      <c r="CF340" s="417"/>
      <c r="CG340" s="417"/>
      <c r="CH340" s="417"/>
      <c r="CI340" s="417"/>
      <c r="CJ340" s="417"/>
      <c r="CK340" s="417"/>
      <c r="CL340" s="417"/>
      <c r="CM340" s="417"/>
      <c r="CN340" s="417"/>
      <c r="CO340" s="417"/>
      <c r="CP340" s="417"/>
      <c r="CQ340" s="417"/>
      <c r="CR340" s="417"/>
      <c r="CS340" s="417"/>
      <c r="CT340" s="417"/>
      <c r="CU340" s="417"/>
      <c r="CV340" s="417"/>
      <c r="CW340" s="417"/>
      <c r="CX340" s="417"/>
      <c r="CY340" s="417"/>
      <c r="CZ340" s="417"/>
      <c r="DA340" s="417"/>
      <c r="DB340" s="417"/>
      <c r="DC340" s="417"/>
      <c r="DD340" s="417"/>
      <c r="DE340" s="417"/>
      <c r="DF340" s="417"/>
      <c r="DG340" s="417"/>
      <c r="DH340" s="417"/>
      <c r="DI340" s="417"/>
      <c r="DJ340" s="417"/>
      <c r="DK340" s="417"/>
    </row>
    <row r="341" spans="1:115" ht="16.149999999999999" hidden="1">
      <c r="A341" s="421"/>
      <c r="B341" s="421"/>
      <c r="C341" s="416"/>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c r="AA341" s="417"/>
      <c r="AB341" s="417"/>
      <c r="AC341" s="417"/>
      <c r="AD341" s="417"/>
      <c r="AE341" s="417"/>
      <c r="AF341" s="417"/>
      <c r="AG341" s="417"/>
      <c r="AH341" s="417"/>
      <c r="AI341" s="417"/>
      <c r="AJ341" s="417"/>
      <c r="AK341" s="417"/>
      <c r="AL341" s="417"/>
      <c r="AM341" s="417"/>
      <c r="AN341" s="417"/>
      <c r="AO341" s="417"/>
      <c r="AP341" s="417"/>
      <c r="AQ341" s="417"/>
      <c r="AR341" s="417"/>
      <c r="AS341" s="417"/>
      <c r="AT341" s="417"/>
      <c r="AU341" s="417"/>
      <c r="AV341" s="417"/>
      <c r="AW341" s="417"/>
      <c r="AX341" s="417"/>
      <c r="AY341" s="417"/>
      <c r="AZ341" s="417"/>
      <c r="BA341" s="417"/>
      <c r="BB341" s="417"/>
      <c r="BC341" s="417"/>
      <c r="BD341" s="417"/>
      <c r="BE341" s="417"/>
      <c r="BF341" s="417"/>
      <c r="BG341" s="417"/>
      <c r="BH341" s="417"/>
      <c r="BI341" s="417"/>
      <c r="BJ341" s="417"/>
      <c r="BK341" s="417"/>
      <c r="BL341" s="417"/>
      <c r="BM341" s="417"/>
      <c r="BN341" s="417"/>
      <c r="BO341" s="417"/>
      <c r="BP341" s="417"/>
      <c r="BQ341" s="417"/>
      <c r="BR341" s="417"/>
      <c r="BS341" s="417"/>
      <c r="BT341" s="417"/>
      <c r="BU341" s="417"/>
      <c r="BV341" s="417"/>
      <c r="BW341" s="417"/>
      <c r="BX341" s="417"/>
      <c r="BY341" s="417"/>
      <c r="BZ341" s="417"/>
      <c r="CA341" s="417"/>
      <c r="CB341" s="417"/>
      <c r="CC341" s="417"/>
      <c r="CD341" s="417"/>
      <c r="CE341" s="417"/>
      <c r="CF341" s="417"/>
      <c r="CG341" s="417"/>
      <c r="CH341" s="417"/>
      <c r="CI341" s="417"/>
      <c r="CJ341" s="417"/>
      <c r="CK341" s="417"/>
      <c r="CL341" s="417"/>
      <c r="CM341" s="417"/>
      <c r="CN341" s="417"/>
      <c r="CO341" s="417"/>
      <c r="CP341" s="417"/>
      <c r="CQ341" s="417"/>
      <c r="CR341" s="417"/>
      <c r="CS341" s="417"/>
      <c r="CT341" s="417"/>
      <c r="CU341" s="417"/>
      <c r="CV341" s="417"/>
      <c r="CW341" s="417"/>
      <c r="CX341" s="417"/>
      <c r="CY341" s="417"/>
      <c r="CZ341" s="417"/>
      <c r="DA341" s="417"/>
      <c r="DB341" s="417"/>
      <c r="DC341" s="417"/>
      <c r="DD341" s="417"/>
      <c r="DE341" s="417"/>
      <c r="DF341" s="417"/>
      <c r="DG341" s="417"/>
      <c r="DH341" s="417"/>
      <c r="DI341" s="417"/>
      <c r="DJ341" s="417"/>
      <c r="DK341" s="417"/>
    </row>
    <row r="342" spans="1:115" ht="16.149999999999999" hidden="1">
      <c r="A342" s="421"/>
      <c r="B342" s="421"/>
      <c r="C342" s="416"/>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c r="AA342" s="417"/>
      <c r="AB342" s="417"/>
      <c r="AC342" s="417"/>
      <c r="AD342" s="417"/>
      <c r="AE342" s="417"/>
      <c r="AF342" s="417"/>
      <c r="AG342" s="417"/>
      <c r="AH342" s="417"/>
      <c r="AI342" s="417"/>
      <c r="AJ342" s="417"/>
      <c r="AK342" s="417"/>
      <c r="AL342" s="417"/>
      <c r="AM342" s="417"/>
      <c r="AN342" s="417"/>
      <c r="AO342" s="417"/>
      <c r="AP342" s="417"/>
      <c r="AQ342" s="417"/>
      <c r="AR342" s="417"/>
      <c r="AS342" s="417"/>
      <c r="AT342" s="417"/>
      <c r="AU342" s="417"/>
      <c r="AV342" s="417"/>
      <c r="AW342" s="417"/>
      <c r="AX342" s="417"/>
      <c r="AY342" s="417"/>
      <c r="AZ342" s="417"/>
      <c r="BA342" s="417"/>
      <c r="BB342" s="417"/>
      <c r="BC342" s="417"/>
      <c r="BD342" s="417"/>
      <c r="BE342" s="417"/>
      <c r="BF342" s="417"/>
      <c r="BG342" s="417"/>
      <c r="BH342" s="417"/>
      <c r="BI342" s="417"/>
      <c r="BJ342" s="417"/>
      <c r="BK342" s="417"/>
      <c r="BL342" s="417"/>
      <c r="BM342" s="417"/>
      <c r="BN342" s="417"/>
      <c r="BO342" s="417"/>
      <c r="BP342" s="417"/>
      <c r="BQ342" s="417"/>
      <c r="BR342" s="417"/>
      <c r="BS342" s="417"/>
      <c r="BT342" s="417"/>
      <c r="BU342" s="417"/>
      <c r="BV342" s="417"/>
      <c r="BW342" s="417"/>
      <c r="BX342" s="417"/>
      <c r="BY342" s="417"/>
      <c r="BZ342" s="417"/>
      <c r="CA342" s="417"/>
      <c r="CB342" s="417"/>
      <c r="CC342" s="417"/>
      <c r="CD342" s="417"/>
      <c r="CE342" s="417"/>
      <c r="CF342" s="417"/>
      <c r="CG342" s="417"/>
      <c r="CH342" s="417"/>
      <c r="CI342" s="417"/>
      <c r="CJ342" s="417"/>
      <c r="CK342" s="417"/>
      <c r="CL342" s="417"/>
      <c r="CM342" s="417"/>
      <c r="CN342" s="417"/>
      <c r="CO342" s="417"/>
      <c r="CP342" s="417"/>
      <c r="CQ342" s="417"/>
      <c r="CR342" s="417"/>
      <c r="CS342" s="417"/>
      <c r="CT342" s="417"/>
      <c r="CU342" s="417"/>
      <c r="CV342" s="417"/>
      <c r="CW342" s="417"/>
      <c r="CX342" s="417"/>
      <c r="CY342" s="417"/>
      <c r="CZ342" s="417"/>
      <c r="DA342" s="417"/>
      <c r="DB342" s="417"/>
      <c r="DC342" s="417"/>
      <c r="DD342" s="417"/>
      <c r="DE342" s="417"/>
      <c r="DF342" s="417"/>
      <c r="DG342" s="417"/>
      <c r="DH342" s="417"/>
      <c r="DI342" s="417"/>
      <c r="DJ342" s="417"/>
      <c r="DK342" s="417"/>
    </row>
    <row r="343" spans="1:115" ht="16.149999999999999" hidden="1">
      <c r="A343" s="421"/>
      <c r="B343" s="421"/>
      <c r="C343" s="416"/>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c r="AA343" s="417"/>
      <c r="AB343" s="417"/>
      <c r="AC343" s="417"/>
      <c r="AD343" s="417"/>
      <c r="AE343" s="417"/>
      <c r="AF343" s="417"/>
      <c r="AG343" s="417"/>
      <c r="AH343" s="417"/>
      <c r="AI343" s="417"/>
      <c r="AJ343" s="417"/>
      <c r="AK343" s="417"/>
      <c r="AL343" s="417"/>
      <c r="AM343" s="417"/>
      <c r="AN343" s="417"/>
      <c r="AO343" s="417"/>
      <c r="AP343" s="417"/>
      <c r="AQ343" s="417"/>
      <c r="AR343" s="417"/>
      <c r="AS343" s="417"/>
      <c r="AT343" s="417"/>
      <c r="AU343" s="417"/>
      <c r="AV343" s="417"/>
      <c r="AW343" s="417"/>
      <c r="AX343" s="417"/>
      <c r="AY343" s="417"/>
      <c r="AZ343" s="417"/>
      <c r="BA343" s="417"/>
      <c r="BB343" s="417"/>
      <c r="BC343" s="417"/>
      <c r="BD343" s="417"/>
      <c r="BE343" s="417"/>
      <c r="BF343" s="417"/>
      <c r="BG343" s="417"/>
      <c r="BH343" s="417"/>
      <c r="BI343" s="417"/>
      <c r="BJ343" s="417"/>
      <c r="BK343" s="417"/>
      <c r="BL343" s="417"/>
      <c r="BM343" s="417"/>
      <c r="BN343" s="417"/>
      <c r="BO343" s="417"/>
      <c r="BP343" s="417"/>
      <c r="BQ343" s="417"/>
      <c r="BR343" s="417"/>
      <c r="BS343" s="417"/>
      <c r="BT343" s="417"/>
      <c r="BU343" s="417"/>
      <c r="BV343" s="417"/>
      <c r="BW343" s="417"/>
      <c r="BX343" s="417"/>
      <c r="BY343" s="417"/>
      <c r="BZ343" s="417"/>
      <c r="CA343" s="417"/>
      <c r="CB343" s="417"/>
      <c r="CC343" s="417"/>
      <c r="CD343" s="417"/>
      <c r="CE343" s="417"/>
      <c r="CF343" s="417"/>
      <c r="CG343" s="417"/>
      <c r="CH343" s="417"/>
      <c r="CI343" s="417"/>
      <c r="CJ343" s="417"/>
      <c r="CK343" s="417"/>
      <c r="CL343" s="417"/>
      <c r="CM343" s="417"/>
      <c r="CN343" s="417"/>
      <c r="CO343" s="417"/>
      <c r="CP343" s="417"/>
      <c r="CQ343" s="417"/>
      <c r="CR343" s="417"/>
      <c r="CS343" s="417"/>
      <c r="CT343" s="417"/>
      <c r="CU343" s="417"/>
      <c r="CV343" s="417"/>
      <c r="CW343" s="417"/>
      <c r="CX343" s="417"/>
      <c r="CY343" s="417"/>
      <c r="CZ343" s="417"/>
      <c r="DA343" s="417"/>
      <c r="DB343" s="417"/>
      <c r="DC343" s="417"/>
      <c r="DD343" s="417"/>
      <c r="DE343" s="417"/>
      <c r="DF343" s="417"/>
      <c r="DG343" s="417"/>
      <c r="DH343" s="417"/>
      <c r="DI343" s="417"/>
      <c r="DJ343" s="417"/>
      <c r="DK343" s="417"/>
    </row>
    <row r="344" spans="1:115" ht="16.149999999999999" hidden="1">
      <c r="A344" s="421"/>
      <c r="B344" s="421"/>
      <c r="C344" s="416"/>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7"/>
      <c r="AE344" s="417"/>
      <c r="AF344" s="417"/>
      <c r="AG344" s="417"/>
      <c r="AH344" s="417"/>
      <c r="AI344" s="417"/>
      <c r="AJ344" s="417"/>
      <c r="AK344" s="417"/>
      <c r="AL344" s="417"/>
      <c r="AM344" s="417"/>
      <c r="AN344" s="417"/>
      <c r="AO344" s="417"/>
      <c r="AP344" s="417"/>
      <c r="AQ344" s="417"/>
      <c r="AR344" s="417"/>
      <c r="AS344" s="417"/>
      <c r="AT344" s="417"/>
      <c r="AU344" s="417"/>
      <c r="AV344" s="417"/>
      <c r="AW344" s="417"/>
      <c r="AX344" s="417"/>
      <c r="AY344" s="417"/>
      <c r="AZ344" s="417"/>
      <c r="BA344" s="417"/>
      <c r="BB344" s="417"/>
      <c r="BC344" s="417"/>
      <c r="BD344" s="417"/>
      <c r="BE344" s="417"/>
      <c r="BF344" s="417"/>
      <c r="BG344" s="417"/>
      <c r="BH344" s="417"/>
      <c r="BI344" s="417"/>
      <c r="BJ344" s="417"/>
      <c r="BK344" s="417"/>
      <c r="BL344" s="417"/>
      <c r="BM344" s="417"/>
      <c r="BN344" s="417"/>
      <c r="BO344" s="417"/>
      <c r="BP344" s="417"/>
      <c r="BQ344" s="417"/>
      <c r="BR344" s="417"/>
      <c r="BS344" s="417"/>
      <c r="BT344" s="417"/>
      <c r="BU344" s="417"/>
      <c r="BV344" s="417"/>
      <c r="BW344" s="417"/>
      <c r="BX344" s="417"/>
      <c r="BY344" s="417"/>
      <c r="BZ344" s="417"/>
      <c r="CA344" s="417"/>
      <c r="CB344" s="417"/>
      <c r="CC344" s="417"/>
      <c r="CD344" s="417"/>
      <c r="CE344" s="417"/>
      <c r="CF344" s="417"/>
      <c r="CG344" s="417"/>
      <c r="CH344" s="417"/>
      <c r="CI344" s="417"/>
      <c r="CJ344" s="417"/>
      <c r="CK344" s="417"/>
      <c r="CL344" s="417"/>
      <c r="CM344" s="417"/>
      <c r="CN344" s="417"/>
      <c r="CO344" s="417"/>
      <c r="CP344" s="417"/>
      <c r="CQ344" s="417"/>
      <c r="CR344" s="417"/>
      <c r="CS344" s="417"/>
      <c r="CT344" s="417"/>
      <c r="CU344" s="417"/>
      <c r="CV344" s="417"/>
      <c r="CW344" s="417"/>
      <c r="CX344" s="417"/>
      <c r="CY344" s="417"/>
      <c r="CZ344" s="417"/>
      <c r="DA344" s="417"/>
      <c r="DB344" s="417"/>
      <c r="DC344" s="417"/>
      <c r="DD344" s="417"/>
      <c r="DE344" s="417"/>
      <c r="DF344" s="417"/>
      <c r="DG344" s="417"/>
      <c r="DH344" s="417"/>
      <c r="DI344" s="417"/>
      <c r="DJ344" s="417"/>
      <c r="DK344" s="417"/>
    </row>
    <row r="345" spans="1:115" ht="16.149999999999999" hidden="1">
      <c r="A345" s="421"/>
      <c r="B345" s="421"/>
      <c r="C345" s="416"/>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c r="AC345" s="417"/>
      <c r="AD345" s="417"/>
      <c r="AE345" s="417"/>
      <c r="AF345" s="417"/>
      <c r="AG345" s="417"/>
      <c r="AH345" s="417"/>
      <c r="AI345" s="417"/>
      <c r="AJ345" s="417"/>
      <c r="AK345" s="417"/>
      <c r="AL345" s="417"/>
      <c r="AM345" s="417"/>
      <c r="AN345" s="417"/>
      <c r="AO345" s="417"/>
      <c r="AP345" s="417"/>
      <c r="AQ345" s="417"/>
      <c r="AR345" s="417"/>
      <c r="AS345" s="417"/>
      <c r="AT345" s="417"/>
      <c r="AU345" s="417"/>
      <c r="AV345" s="417"/>
      <c r="AW345" s="417"/>
      <c r="AX345" s="417"/>
      <c r="AY345" s="417"/>
      <c r="AZ345" s="417"/>
      <c r="BA345" s="417"/>
      <c r="BB345" s="417"/>
      <c r="BC345" s="417"/>
      <c r="BD345" s="417"/>
      <c r="BE345" s="417"/>
      <c r="BF345" s="417"/>
      <c r="BG345" s="417"/>
      <c r="BH345" s="417"/>
      <c r="BI345" s="417"/>
      <c r="BJ345" s="417"/>
      <c r="BK345" s="417"/>
      <c r="BL345" s="417"/>
      <c r="BM345" s="417"/>
      <c r="BN345" s="417"/>
      <c r="BO345" s="417"/>
      <c r="BP345" s="417"/>
      <c r="BQ345" s="417"/>
      <c r="BR345" s="417"/>
      <c r="BS345" s="417"/>
      <c r="BT345" s="417"/>
      <c r="BU345" s="417"/>
      <c r="BV345" s="417"/>
      <c r="BW345" s="417"/>
      <c r="BX345" s="417"/>
      <c r="BY345" s="417"/>
      <c r="BZ345" s="417"/>
      <c r="CA345" s="417"/>
      <c r="CB345" s="417"/>
      <c r="CC345" s="417"/>
      <c r="CD345" s="417"/>
      <c r="CE345" s="417"/>
      <c r="CF345" s="417"/>
      <c r="CG345" s="417"/>
      <c r="CH345" s="417"/>
      <c r="CI345" s="417"/>
      <c r="CJ345" s="417"/>
      <c r="CK345" s="417"/>
      <c r="CL345" s="417"/>
      <c r="CM345" s="417"/>
      <c r="CN345" s="417"/>
      <c r="CO345" s="417"/>
      <c r="CP345" s="417"/>
      <c r="CQ345" s="417"/>
      <c r="CR345" s="417"/>
      <c r="CS345" s="417"/>
      <c r="CT345" s="417"/>
      <c r="CU345" s="417"/>
      <c r="CV345" s="417"/>
      <c r="CW345" s="417"/>
      <c r="CX345" s="417"/>
      <c r="CY345" s="417"/>
      <c r="CZ345" s="417"/>
      <c r="DA345" s="417"/>
      <c r="DB345" s="417"/>
      <c r="DC345" s="417"/>
      <c r="DD345" s="417"/>
      <c r="DE345" s="417"/>
      <c r="DF345" s="417"/>
      <c r="DG345" s="417"/>
      <c r="DH345" s="417"/>
      <c r="DI345" s="417"/>
      <c r="DJ345" s="417"/>
      <c r="DK345" s="417"/>
    </row>
    <row r="346" spans="1:115" ht="16.149999999999999" hidden="1">
      <c r="A346" s="421"/>
      <c r="B346" s="421"/>
      <c r="C346" s="416"/>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c r="AC346" s="417"/>
      <c r="AD346" s="417"/>
      <c r="AE346" s="417"/>
      <c r="AF346" s="417"/>
      <c r="AG346" s="417"/>
      <c r="AH346" s="417"/>
      <c r="AI346" s="417"/>
      <c r="AJ346" s="417"/>
      <c r="AK346" s="417"/>
      <c r="AL346" s="417"/>
      <c r="AM346" s="417"/>
      <c r="AN346" s="417"/>
      <c r="AO346" s="417"/>
      <c r="AP346" s="417"/>
      <c r="AQ346" s="417"/>
      <c r="AR346" s="417"/>
      <c r="AS346" s="417"/>
      <c r="AT346" s="417"/>
      <c r="AU346" s="417"/>
      <c r="AV346" s="417"/>
      <c r="AW346" s="417"/>
      <c r="AX346" s="417"/>
      <c r="AY346" s="417"/>
      <c r="AZ346" s="417"/>
      <c r="BA346" s="417"/>
      <c r="BB346" s="417"/>
      <c r="BC346" s="417"/>
      <c r="BD346" s="417"/>
      <c r="BE346" s="417"/>
      <c r="BF346" s="417"/>
      <c r="BG346" s="417"/>
      <c r="BH346" s="417"/>
      <c r="BI346" s="417"/>
      <c r="BJ346" s="417"/>
      <c r="BK346" s="417"/>
      <c r="BL346" s="417"/>
      <c r="BM346" s="417"/>
      <c r="BN346" s="417"/>
      <c r="BO346" s="417"/>
      <c r="BP346" s="417"/>
      <c r="BQ346" s="417"/>
      <c r="BR346" s="417"/>
      <c r="BS346" s="417"/>
      <c r="BT346" s="417"/>
      <c r="BU346" s="417"/>
      <c r="BV346" s="417"/>
      <c r="BW346" s="417"/>
      <c r="BX346" s="417"/>
      <c r="BY346" s="417"/>
      <c r="BZ346" s="417"/>
      <c r="CA346" s="417"/>
      <c r="CB346" s="417"/>
      <c r="CC346" s="417"/>
      <c r="CD346" s="417"/>
      <c r="CE346" s="417"/>
      <c r="CF346" s="417"/>
      <c r="CG346" s="417"/>
      <c r="CH346" s="417"/>
      <c r="CI346" s="417"/>
      <c r="CJ346" s="417"/>
      <c r="CK346" s="417"/>
      <c r="CL346" s="417"/>
      <c r="CM346" s="417"/>
      <c r="CN346" s="417"/>
      <c r="CO346" s="417"/>
      <c r="CP346" s="417"/>
      <c r="CQ346" s="417"/>
      <c r="CR346" s="417"/>
      <c r="CS346" s="417"/>
      <c r="CT346" s="417"/>
      <c r="CU346" s="417"/>
      <c r="CV346" s="417"/>
      <c r="CW346" s="417"/>
      <c r="CX346" s="417"/>
      <c r="CY346" s="417"/>
      <c r="CZ346" s="417"/>
      <c r="DA346" s="417"/>
      <c r="DB346" s="417"/>
      <c r="DC346" s="417"/>
      <c r="DD346" s="417"/>
      <c r="DE346" s="417"/>
      <c r="DF346" s="417"/>
      <c r="DG346" s="417"/>
      <c r="DH346" s="417"/>
      <c r="DI346" s="417"/>
      <c r="DJ346" s="417"/>
      <c r="DK346" s="417"/>
    </row>
    <row r="347" spans="1:115" ht="16.149999999999999" hidden="1">
      <c r="A347" s="421"/>
      <c r="B347" s="421"/>
      <c r="C347" s="416"/>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c r="AA347" s="417"/>
      <c r="AB347" s="417"/>
      <c r="AC347" s="417"/>
      <c r="AD347" s="417"/>
      <c r="AE347" s="417"/>
      <c r="AF347" s="417"/>
      <c r="AG347" s="417"/>
      <c r="AH347" s="417"/>
      <c r="AI347" s="417"/>
      <c r="AJ347" s="417"/>
      <c r="AK347" s="417"/>
      <c r="AL347" s="417"/>
      <c r="AM347" s="417"/>
      <c r="AN347" s="417"/>
      <c r="AO347" s="417"/>
      <c r="AP347" s="417"/>
      <c r="AQ347" s="417"/>
      <c r="AR347" s="417"/>
      <c r="AS347" s="417"/>
      <c r="AT347" s="417"/>
      <c r="AU347" s="417"/>
      <c r="AV347" s="417"/>
      <c r="AW347" s="417"/>
      <c r="AX347" s="417"/>
      <c r="AY347" s="417"/>
      <c r="AZ347" s="417"/>
      <c r="BA347" s="417"/>
      <c r="BB347" s="417"/>
      <c r="BC347" s="417"/>
      <c r="BD347" s="417"/>
      <c r="BE347" s="417"/>
      <c r="BF347" s="417"/>
      <c r="BG347" s="417"/>
      <c r="BH347" s="417"/>
      <c r="BI347" s="417"/>
      <c r="BJ347" s="417"/>
      <c r="BK347" s="417"/>
      <c r="BL347" s="417"/>
      <c r="BM347" s="417"/>
      <c r="BN347" s="417"/>
      <c r="BO347" s="417"/>
      <c r="BP347" s="417"/>
      <c r="BQ347" s="417"/>
      <c r="BR347" s="417"/>
      <c r="BS347" s="417"/>
      <c r="BT347" s="417"/>
      <c r="BU347" s="417"/>
      <c r="BV347" s="417"/>
      <c r="BW347" s="417"/>
      <c r="BX347" s="417"/>
      <c r="BY347" s="417"/>
      <c r="BZ347" s="417"/>
      <c r="CA347" s="417"/>
      <c r="CB347" s="417"/>
      <c r="CC347" s="417"/>
      <c r="CD347" s="417"/>
      <c r="CE347" s="417"/>
      <c r="CF347" s="417"/>
      <c r="CG347" s="417"/>
      <c r="CH347" s="417"/>
      <c r="CI347" s="417"/>
      <c r="CJ347" s="417"/>
      <c r="CK347" s="417"/>
      <c r="CL347" s="417"/>
      <c r="CM347" s="417"/>
      <c r="CN347" s="417"/>
      <c r="CO347" s="417"/>
      <c r="CP347" s="417"/>
      <c r="CQ347" s="417"/>
      <c r="CR347" s="417"/>
      <c r="CS347" s="417"/>
      <c r="CT347" s="417"/>
      <c r="CU347" s="417"/>
      <c r="CV347" s="417"/>
      <c r="CW347" s="417"/>
      <c r="CX347" s="417"/>
      <c r="CY347" s="417"/>
      <c r="CZ347" s="417"/>
      <c r="DA347" s="417"/>
      <c r="DB347" s="417"/>
      <c r="DC347" s="417"/>
      <c r="DD347" s="417"/>
      <c r="DE347" s="417"/>
      <c r="DF347" s="417"/>
      <c r="DG347" s="417"/>
      <c r="DH347" s="417"/>
      <c r="DI347" s="417"/>
      <c r="DJ347" s="417"/>
      <c r="DK347" s="417"/>
    </row>
    <row r="348" spans="1:115" ht="16.149999999999999" hidden="1">
      <c r="A348" s="421"/>
      <c r="B348" s="421"/>
      <c r="C348" s="416"/>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417"/>
      <c r="AF348" s="417"/>
      <c r="AG348" s="417"/>
      <c r="AH348" s="417"/>
      <c r="AI348" s="417"/>
      <c r="AJ348" s="417"/>
      <c r="AK348" s="417"/>
      <c r="AL348" s="417"/>
      <c r="AM348" s="417"/>
      <c r="AN348" s="417"/>
      <c r="AO348" s="417"/>
      <c r="AP348" s="417"/>
      <c r="AQ348" s="417"/>
      <c r="AR348" s="417"/>
      <c r="AS348" s="417"/>
      <c r="AT348" s="417"/>
      <c r="AU348" s="417"/>
      <c r="AV348" s="417"/>
      <c r="AW348" s="417"/>
      <c r="AX348" s="417"/>
      <c r="AY348" s="417"/>
      <c r="AZ348" s="417"/>
      <c r="BA348" s="417"/>
      <c r="BB348" s="417"/>
      <c r="BC348" s="417"/>
      <c r="BD348" s="417"/>
      <c r="BE348" s="417"/>
      <c r="BF348" s="417"/>
      <c r="BG348" s="417"/>
      <c r="BH348" s="417"/>
      <c r="BI348" s="417"/>
      <c r="BJ348" s="417"/>
      <c r="BK348" s="417"/>
      <c r="BL348" s="417"/>
      <c r="BM348" s="417"/>
      <c r="BN348" s="417"/>
      <c r="BO348" s="417"/>
      <c r="BP348" s="417"/>
      <c r="BQ348" s="417"/>
      <c r="BR348" s="417"/>
      <c r="BS348" s="417"/>
      <c r="BT348" s="417"/>
      <c r="BU348" s="417"/>
      <c r="BV348" s="417"/>
      <c r="BW348" s="417"/>
      <c r="BX348" s="417"/>
      <c r="BY348" s="417"/>
      <c r="BZ348" s="417"/>
      <c r="CA348" s="417"/>
      <c r="CB348" s="417"/>
      <c r="CC348" s="417"/>
      <c r="CD348" s="417"/>
      <c r="CE348" s="417"/>
      <c r="CF348" s="417"/>
      <c r="CG348" s="417"/>
      <c r="CH348" s="417"/>
      <c r="CI348" s="417"/>
      <c r="CJ348" s="417"/>
      <c r="CK348" s="417"/>
      <c r="CL348" s="417"/>
      <c r="CM348" s="417"/>
      <c r="CN348" s="417"/>
      <c r="CO348" s="417"/>
      <c r="CP348" s="417"/>
      <c r="CQ348" s="417"/>
      <c r="CR348" s="417"/>
      <c r="CS348" s="417"/>
      <c r="CT348" s="417"/>
      <c r="CU348" s="417"/>
      <c r="CV348" s="417"/>
      <c r="CW348" s="417"/>
      <c r="CX348" s="417"/>
      <c r="CY348" s="417"/>
      <c r="CZ348" s="417"/>
      <c r="DA348" s="417"/>
      <c r="DB348" s="417"/>
      <c r="DC348" s="417"/>
      <c r="DD348" s="417"/>
      <c r="DE348" s="417"/>
      <c r="DF348" s="417"/>
      <c r="DG348" s="417"/>
      <c r="DH348" s="417"/>
      <c r="DI348" s="417"/>
      <c r="DJ348" s="417"/>
      <c r="DK348" s="417"/>
    </row>
    <row r="349" spans="1:115" ht="16.149999999999999" hidden="1">
      <c r="A349" s="421"/>
      <c r="B349" s="421"/>
      <c r="C349" s="416"/>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c r="AA349" s="417"/>
      <c r="AB349" s="417"/>
      <c r="AC349" s="417"/>
      <c r="AD349" s="417"/>
      <c r="AE349" s="417"/>
      <c r="AF349" s="417"/>
      <c r="AG349" s="417"/>
      <c r="AH349" s="417"/>
      <c r="AI349" s="417"/>
      <c r="AJ349" s="417"/>
      <c r="AK349" s="417"/>
      <c r="AL349" s="417"/>
      <c r="AM349" s="417"/>
      <c r="AN349" s="417"/>
      <c r="AO349" s="417"/>
      <c r="AP349" s="417"/>
      <c r="AQ349" s="417"/>
      <c r="AR349" s="417"/>
      <c r="AS349" s="417"/>
      <c r="AT349" s="417"/>
      <c r="AU349" s="417"/>
      <c r="AV349" s="417"/>
      <c r="AW349" s="417"/>
      <c r="AX349" s="417"/>
      <c r="AY349" s="417"/>
      <c r="AZ349" s="417"/>
      <c r="BA349" s="417"/>
      <c r="BB349" s="417"/>
      <c r="BC349" s="417"/>
      <c r="BD349" s="417"/>
      <c r="BE349" s="417"/>
      <c r="BF349" s="417"/>
      <c r="BG349" s="417"/>
      <c r="BH349" s="417"/>
      <c r="BI349" s="417"/>
      <c r="BJ349" s="417"/>
      <c r="BK349" s="417"/>
      <c r="BL349" s="417"/>
      <c r="BM349" s="417"/>
      <c r="BN349" s="417"/>
      <c r="BO349" s="417"/>
      <c r="BP349" s="417"/>
      <c r="BQ349" s="417"/>
      <c r="BR349" s="417"/>
      <c r="BS349" s="417"/>
      <c r="BT349" s="417"/>
      <c r="BU349" s="417"/>
      <c r="BV349" s="417"/>
      <c r="BW349" s="417"/>
      <c r="BX349" s="417"/>
      <c r="BY349" s="417"/>
      <c r="BZ349" s="417"/>
      <c r="CA349" s="417"/>
      <c r="CB349" s="417"/>
      <c r="CC349" s="417"/>
      <c r="CD349" s="417"/>
      <c r="CE349" s="417"/>
      <c r="CF349" s="417"/>
      <c r="CG349" s="417"/>
      <c r="CH349" s="417"/>
      <c r="CI349" s="417"/>
      <c r="CJ349" s="417"/>
      <c r="CK349" s="417"/>
      <c r="CL349" s="417"/>
      <c r="CM349" s="417"/>
      <c r="CN349" s="417"/>
      <c r="CO349" s="417"/>
      <c r="CP349" s="417"/>
      <c r="CQ349" s="417"/>
      <c r="CR349" s="417"/>
      <c r="CS349" s="417"/>
      <c r="CT349" s="417"/>
      <c r="CU349" s="417"/>
      <c r="CV349" s="417"/>
      <c r="CW349" s="417"/>
      <c r="CX349" s="417"/>
      <c r="CY349" s="417"/>
      <c r="CZ349" s="417"/>
      <c r="DA349" s="417"/>
      <c r="DB349" s="417"/>
      <c r="DC349" s="417"/>
      <c r="DD349" s="417"/>
      <c r="DE349" s="417"/>
      <c r="DF349" s="417"/>
      <c r="DG349" s="417"/>
      <c r="DH349" s="417"/>
      <c r="DI349" s="417"/>
      <c r="DJ349" s="417"/>
      <c r="DK349" s="417"/>
    </row>
    <row r="350" spans="1:115" ht="16.149999999999999" hidden="1">
      <c r="A350" s="421"/>
      <c r="B350" s="421"/>
      <c r="C350" s="416"/>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c r="AA350" s="417"/>
      <c r="AB350" s="417"/>
      <c r="AC350" s="417"/>
      <c r="AD350" s="417"/>
      <c r="AE350" s="417"/>
      <c r="AF350" s="417"/>
      <c r="AG350" s="417"/>
      <c r="AH350" s="417"/>
      <c r="AI350" s="417"/>
      <c r="AJ350" s="417"/>
      <c r="AK350" s="417"/>
      <c r="AL350" s="417"/>
      <c r="AM350" s="417"/>
      <c r="AN350" s="417"/>
      <c r="AO350" s="417"/>
      <c r="AP350" s="417"/>
      <c r="AQ350" s="417"/>
      <c r="AR350" s="417"/>
      <c r="AS350" s="417"/>
      <c r="AT350" s="417"/>
      <c r="AU350" s="417"/>
      <c r="AV350" s="417"/>
      <c r="AW350" s="417"/>
      <c r="AX350" s="417"/>
      <c r="AY350" s="417"/>
      <c r="AZ350" s="417"/>
      <c r="BA350" s="417"/>
      <c r="BB350" s="417"/>
      <c r="BC350" s="417"/>
      <c r="BD350" s="417"/>
      <c r="BE350" s="417"/>
      <c r="BF350" s="417"/>
      <c r="BG350" s="417"/>
      <c r="BH350" s="417"/>
      <c r="BI350" s="417"/>
      <c r="BJ350" s="417"/>
      <c r="BK350" s="417"/>
      <c r="BL350" s="417"/>
      <c r="BM350" s="417"/>
      <c r="BN350" s="417"/>
      <c r="BO350" s="417"/>
      <c r="BP350" s="417"/>
      <c r="BQ350" s="417"/>
      <c r="BR350" s="417"/>
      <c r="BS350" s="417"/>
      <c r="BT350" s="417"/>
      <c r="BU350" s="417"/>
      <c r="BV350" s="417"/>
      <c r="BW350" s="417"/>
      <c r="BX350" s="417"/>
      <c r="BY350" s="417"/>
      <c r="BZ350" s="417"/>
      <c r="CA350" s="417"/>
      <c r="CB350" s="417"/>
      <c r="CC350" s="417"/>
      <c r="CD350" s="417"/>
      <c r="CE350" s="417"/>
      <c r="CF350" s="417"/>
      <c r="CG350" s="417"/>
      <c r="CH350" s="417"/>
      <c r="CI350" s="417"/>
      <c r="CJ350" s="417"/>
      <c r="CK350" s="417"/>
      <c r="CL350" s="417"/>
      <c r="CM350" s="417"/>
      <c r="CN350" s="417"/>
      <c r="CO350" s="417"/>
      <c r="CP350" s="417"/>
      <c r="CQ350" s="417"/>
      <c r="CR350" s="417"/>
      <c r="CS350" s="417"/>
      <c r="CT350" s="417"/>
      <c r="CU350" s="417"/>
      <c r="CV350" s="417"/>
      <c r="CW350" s="417"/>
      <c r="CX350" s="417"/>
      <c r="CY350" s="417"/>
      <c r="CZ350" s="417"/>
      <c r="DA350" s="417"/>
      <c r="DB350" s="417"/>
      <c r="DC350" s="417"/>
      <c r="DD350" s="417"/>
      <c r="DE350" s="417"/>
      <c r="DF350" s="417"/>
      <c r="DG350" s="417"/>
      <c r="DH350" s="417"/>
      <c r="DI350" s="417"/>
      <c r="DJ350" s="417"/>
      <c r="DK350" s="417"/>
    </row>
    <row r="351" spans="1:115" ht="16.149999999999999" hidden="1">
      <c r="A351" s="421"/>
      <c r="B351" s="421"/>
      <c r="C351" s="416"/>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7"/>
      <c r="AC351" s="417"/>
      <c r="AD351" s="417"/>
      <c r="AE351" s="417"/>
      <c r="AF351" s="417"/>
      <c r="AG351" s="417"/>
      <c r="AH351" s="417"/>
      <c r="AI351" s="417"/>
      <c r="AJ351" s="417"/>
      <c r="AK351" s="417"/>
      <c r="AL351" s="417"/>
      <c r="AM351" s="417"/>
      <c r="AN351" s="417"/>
      <c r="AO351" s="417"/>
      <c r="AP351" s="417"/>
      <c r="AQ351" s="417"/>
      <c r="AR351" s="417"/>
      <c r="AS351" s="417"/>
      <c r="AT351" s="417"/>
      <c r="AU351" s="417"/>
      <c r="AV351" s="417"/>
      <c r="AW351" s="417"/>
      <c r="AX351" s="417"/>
      <c r="AY351" s="417"/>
      <c r="AZ351" s="417"/>
      <c r="BA351" s="417"/>
      <c r="BB351" s="417"/>
      <c r="BC351" s="417"/>
      <c r="BD351" s="417"/>
      <c r="BE351" s="417"/>
      <c r="BF351" s="417"/>
      <c r="BG351" s="417"/>
      <c r="BH351" s="417"/>
      <c r="BI351" s="417"/>
      <c r="BJ351" s="417"/>
      <c r="BK351" s="417"/>
      <c r="BL351" s="417"/>
      <c r="BM351" s="417"/>
      <c r="BN351" s="417"/>
      <c r="BO351" s="417"/>
      <c r="BP351" s="417"/>
      <c r="BQ351" s="417"/>
      <c r="BR351" s="417"/>
      <c r="BS351" s="417"/>
      <c r="BT351" s="417"/>
      <c r="BU351" s="417"/>
      <c r="BV351" s="417"/>
      <c r="BW351" s="417"/>
      <c r="BX351" s="417"/>
      <c r="BY351" s="417"/>
      <c r="BZ351" s="417"/>
      <c r="CA351" s="417"/>
      <c r="CB351" s="417"/>
      <c r="CC351" s="417"/>
      <c r="CD351" s="417"/>
      <c r="CE351" s="417"/>
      <c r="CF351" s="417"/>
      <c r="CG351" s="417"/>
      <c r="CH351" s="417"/>
      <c r="CI351" s="417"/>
      <c r="CJ351" s="417"/>
      <c r="CK351" s="417"/>
      <c r="CL351" s="417"/>
      <c r="CM351" s="417"/>
      <c r="CN351" s="417"/>
      <c r="CO351" s="417"/>
      <c r="CP351" s="417"/>
      <c r="CQ351" s="417"/>
      <c r="CR351" s="417"/>
      <c r="CS351" s="417"/>
      <c r="CT351" s="417"/>
      <c r="CU351" s="417"/>
      <c r="CV351" s="417"/>
      <c r="CW351" s="417"/>
      <c r="CX351" s="417"/>
      <c r="CY351" s="417"/>
      <c r="CZ351" s="417"/>
      <c r="DA351" s="417"/>
      <c r="DB351" s="417"/>
      <c r="DC351" s="417"/>
      <c r="DD351" s="417"/>
      <c r="DE351" s="417"/>
      <c r="DF351" s="417"/>
      <c r="DG351" s="417"/>
      <c r="DH351" s="417"/>
      <c r="DI351" s="417"/>
      <c r="DJ351" s="417"/>
      <c r="DK351" s="417"/>
    </row>
    <row r="352" spans="1:115" ht="16.149999999999999" hidden="1">
      <c r="A352" s="421"/>
      <c r="B352" s="421"/>
      <c r="C352" s="416"/>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c r="AA352" s="417"/>
      <c r="AB352" s="417"/>
      <c r="AC352" s="417"/>
      <c r="AD352" s="417"/>
      <c r="AE352" s="417"/>
      <c r="AF352" s="417"/>
      <c r="AG352" s="417"/>
      <c r="AH352" s="417"/>
      <c r="AI352" s="417"/>
      <c r="AJ352" s="417"/>
      <c r="AK352" s="417"/>
      <c r="AL352" s="417"/>
      <c r="AM352" s="417"/>
      <c r="AN352" s="417"/>
      <c r="AO352" s="417"/>
      <c r="AP352" s="417"/>
      <c r="AQ352" s="417"/>
      <c r="AR352" s="417"/>
      <c r="AS352" s="417"/>
      <c r="AT352" s="417"/>
      <c r="AU352" s="417"/>
      <c r="AV352" s="417"/>
      <c r="AW352" s="417"/>
      <c r="AX352" s="417"/>
      <c r="AY352" s="417"/>
      <c r="AZ352" s="417"/>
      <c r="BA352" s="417"/>
      <c r="BB352" s="417"/>
      <c r="BC352" s="417"/>
      <c r="BD352" s="417"/>
      <c r="BE352" s="417"/>
      <c r="BF352" s="417"/>
      <c r="BG352" s="417"/>
      <c r="BH352" s="417"/>
      <c r="BI352" s="417"/>
      <c r="BJ352" s="417"/>
      <c r="BK352" s="417"/>
      <c r="BL352" s="417"/>
      <c r="BM352" s="417"/>
      <c r="BN352" s="417"/>
      <c r="BO352" s="417"/>
      <c r="BP352" s="417"/>
      <c r="BQ352" s="417"/>
      <c r="BR352" s="417"/>
      <c r="BS352" s="417"/>
      <c r="BT352" s="417"/>
      <c r="BU352" s="417"/>
      <c r="BV352" s="417"/>
      <c r="BW352" s="417"/>
      <c r="BX352" s="417"/>
      <c r="BY352" s="417"/>
      <c r="BZ352" s="417"/>
      <c r="CA352" s="417"/>
      <c r="CB352" s="417"/>
      <c r="CC352" s="417"/>
      <c r="CD352" s="417"/>
      <c r="CE352" s="417"/>
      <c r="CF352" s="417"/>
      <c r="CG352" s="417"/>
      <c r="CH352" s="417"/>
      <c r="CI352" s="417"/>
      <c r="CJ352" s="417"/>
      <c r="CK352" s="417"/>
      <c r="CL352" s="417"/>
      <c r="CM352" s="417"/>
      <c r="CN352" s="417"/>
      <c r="CO352" s="417"/>
      <c r="CP352" s="417"/>
      <c r="CQ352" s="417"/>
      <c r="CR352" s="417"/>
      <c r="CS352" s="417"/>
      <c r="CT352" s="417"/>
      <c r="CU352" s="417"/>
      <c r="CV352" s="417"/>
      <c r="CW352" s="417"/>
      <c r="CX352" s="417"/>
      <c r="CY352" s="417"/>
      <c r="CZ352" s="417"/>
      <c r="DA352" s="417"/>
      <c r="DB352" s="417"/>
      <c r="DC352" s="417"/>
      <c r="DD352" s="417"/>
      <c r="DE352" s="417"/>
      <c r="DF352" s="417"/>
      <c r="DG352" s="417"/>
      <c r="DH352" s="417"/>
      <c r="DI352" s="417"/>
      <c r="DJ352" s="417"/>
      <c r="DK352" s="417"/>
    </row>
    <row r="353" spans="1:115" ht="16.149999999999999" hidden="1">
      <c r="A353" s="421"/>
      <c r="B353" s="421"/>
      <c r="C353" s="416"/>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c r="AA353" s="417"/>
      <c r="AB353" s="417"/>
      <c r="AC353" s="417"/>
      <c r="AD353" s="417"/>
      <c r="AE353" s="417"/>
      <c r="AF353" s="417"/>
      <c r="AG353" s="417"/>
      <c r="AH353" s="417"/>
      <c r="AI353" s="417"/>
      <c r="AJ353" s="417"/>
      <c r="AK353" s="417"/>
      <c r="AL353" s="417"/>
      <c r="AM353" s="417"/>
      <c r="AN353" s="417"/>
      <c r="AO353" s="417"/>
      <c r="AP353" s="417"/>
      <c r="AQ353" s="417"/>
      <c r="AR353" s="417"/>
      <c r="AS353" s="417"/>
      <c r="AT353" s="417"/>
      <c r="AU353" s="417"/>
      <c r="AV353" s="417"/>
      <c r="AW353" s="417"/>
      <c r="AX353" s="417"/>
      <c r="AY353" s="417"/>
      <c r="AZ353" s="417"/>
      <c r="BA353" s="417"/>
      <c r="BB353" s="417"/>
      <c r="BC353" s="417"/>
      <c r="BD353" s="417"/>
      <c r="BE353" s="417"/>
      <c r="BF353" s="417"/>
      <c r="BG353" s="417"/>
      <c r="BH353" s="417"/>
      <c r="BI353" s="417"/>
      <c r="BJ353" s="417"/>
      <c r="BK353" s="417"/>
      <c r="BL353" s="417"/>
      <c r="BM353" s="417"/>
      <c r="BN353" s="417"/>
      <c r="BO353" s="417"/>
      <c r="BP353" s="417"/>
      <c r="BQ353" s="417"/>
      <c r="BR353" s="417"/>
      <c r="BS353" s="417"/>
      <c r="BT353" s="417"/>
      <c r="BU353" s="417"/>
      <c r="BV353" s="417"/>
      <c r="BW353" s="417"/>
      <c r="BX353" s="417"/>
      <c r="BY353" s="417"/>
      <c r="BZ353" s="417"/>
      <c r="CA353" s="417"/>
      <c r="CB353" s="417"/>
      <c r="CC353" s="417"/>
      <c r="CD353" s="417"/>
      <c r="CE353" s="417"/>
      <c r="CF353" s="417"/>
      <c r="CG353" s="417"/>
      <c r="CH353" s="417"/>
      <c r="CI353" s="417"/>
      <c r="CJ353" s="417"/>
      <c r="CK353" s="417"/>
      <c r="CL353" s="417"/>
      <c r="CM353" s="417"/>
      <c r="CN353" s="417"/>
      <c r="CO353" s="417"/>
      <c r="CP353" s="417"/>
      <c r="CQ353" s="417"/>
      <c r="CR353" s="417"/>
      <c r="CS353" s="417"/>
      <c r="CT353" s="417"/>
      <c r="CU353" s="417"/>
      <c r="CV353" s="417"/>
      <c r="CW353" s="417"/>
      <c r="CX353" s="417"/>
      <c r="CY353" s="417"/>
      <c r="CZ353" s="417"/>
      <c r="DA353" s="417"/>
      <c r="DB353" s="417"/>
      <c r="DC353" s="417"/>
      <c r="DD353" s="417"/>
      <c r="DE353" s="417"/>
      <c r="DF353" s="417"/>
      <c r="DG353" s="417"/>
      <c r="DH353" s="417"/>
      <c r="DI353" s="417"/>
      <c r="DJ353" s="417"/>
      <c r="DK353" s="417"/>
    </row>
    <row r="354" spans="1:115" ht="16.149999999999999" hidden="1">
      <c r="A354" s="421"/>
      <c r="B354" s="421"/>
      <c r="C354" s="416"/>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c r="AA354" s="417"/>
      <c r="AB354" s="417"/>
      <c r="AC354" s="417"/>
      <c r="AD354" s="417"/>
      <c r="AE354" s="417"/>
      <c r="AF354" s="417"/>
      <c r="AG354" s="417"/>
      <c r="AH354" s="417"/>
      <c r="AI354" s="417"/>
      <c r="AJ354" s="417"/>
      <c r="AK354" s="417"/>
      <c r="AL354" s="417"/>
      <c r="AM354" s="417"/>
      <c r="AN354" s="417"/>
      <c r="AO354" s="417"/>
      <c r="AP354" s="417"/>
      <c r="AQ354" s="417"/>
      <c r="AR354" s="417"/>
      <c r="AS354" s="417"/>
      <c r="AT354" s="417"/>
      <c r="AU354" s="417"/>
      <c r="AV354" s="417"/>
      <c r="AW354" s="417"/>
      <c r="AX354" s="417"/>
      <c r="AY354" s="417"/>
      <c r="AZ354" s="417"/>
      <c r="BA354" s="417"/>
      <c r="BB354" s="417"/>
      <c r="BC354" s="417"/>
      <c r="BD354" s="417"/>
      <c r="BE354" s="417"/>
      <c r="BF354" s="417"/>
      <c r="BG354" s="417"/>
      <c r="BH354" s="417"/>
      <c r="BI354" s="417"/>
      <c r="BJ354" s="417"/>
      <c r="BK354" s="417"/>
      <c r="BL354" s="417"/>
      <c r="BM354" s="417"/>
      <c r="BN354" s="417"/>
      <c r="BO354" s="417"/>
      <c r="BP354" s="417"/>
      <c r="BQ354" s="417"/>
      <c r="BR354" s="417"/>
      <c r="BS354" s="417"/>
      <c r="BT354" s="417"/>
      <c r="BU354" s="417"/>
      <c r="BV354" s="417"/>
      <c r="BW354" s="417"/>
      <c r="BX354" s="417"/>
      <c r="BY354" s="417"/>
      <c r="BZ354" s="417"/>
      <c r="CA354" s="417"/>
      <c r="CB354" s="417"/>
      <c r="CC354" s="417"/>
      <c r="CD354" s="417"/>
      <c r="CE354" s="417"/>
      <c r="CF354" s="417"/>
      <c r="CG354" s="417"/>
      <c r="CH354" s="417"/>
      <c r="CI354" s="417"/>
      <c r="CJ354" s="417"/>
      <c r="CK354" s="417"/>
      <c r="CL354" s="417"/>
      <c r="CM354" s="417"/>
      <c r="CN354" s="417"/>
      <c r="CO354" s="417"/>
      <c r="CP354" s="417"/>
      <c r="CQ354" s="417"/>
      <c r="CR354" s="417"/>
      <c r="CS354" s="417"/>
      <c r="CT354" s="417"/>
      <c r="CU354" s="417"/>
      <c r="CV354" s="417"/>
      <c r="CW354" s="417"/>
      <c r="CX354" s="417"/>
      <c r="CY354" s="417"/>
      <c r="CZ354" s="417"/>
      <c r="DA354" s="417"/>
      <c r="DB354" s="417"/>
      <c r="DC354" s="417"/>
      <c r="DD354" s="417"/>
      <c r="DE354" s="417"/>
      <c r="DF354" s="417"/>
      <c r="DG354" s="417"/>
      <c r="DH354" s="417"/>
      <c r="DI354" s="417"/>
      <c r="DJ354" s="417"/>
      <c r="DK354" s="417"/>
    </row>
    <row r="355" spans="1:115" ht="16.149999999999999" hidden="1">
      <c r="A355" s="421"/>
      <c r="B355" s="421"/>
      <c r="C355" s="416"/>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c r="AA355" s="417"/>
      <c r="AB355" s="417"/>
      <c r="AC355" s="417"/>
      <c r="AD355" s="417"/>
      <c r="AE355" s="417"/>
      <c r="AF355" s="417"/>
      <c r="AG355" s="417"/>
      <c r="AH355" s="417"/>
      <c r="AI355" s="417"/>
      <c r="AJ355" s="417"/>
      <c r="AK355" s="417"/>
      <c r="AL355" s="417"/>
      <c r="AM355" s="417"/>
      <c r="AN355" s="417"/>
      <c r="AO355" s="417"/>
      <c r="AP355" s="417"/>
      <c r="AQ355" s="417"/>
      <c r="AR355" s="417"/>
      <c r="AS355" s="417"/>
      <c r="AT355" s="417"/>
      <c r="AU355" s="417"/>
      <c r="AV355" s="417"/>
      <c r="AW355" s="417"/>
      <c r="AX355" s="417"/>
      <c r="AY355" s="417"/>
      <c r="AZ355" s="417"/>
      <c r="BA355" s="417"/>
      <c r="BB355" s="417"/>
      <c r="BC355" s="417"/>
      <c r="BD355" s="417"/>
      <c r="BE355" s="417"/>
      <c r="BF355" s="417"/>
      <c r="BG355" s="417"/>
      <c r="BH355" s="417"/>
      <c r="BI355" s="417"/>
      <c r="BJ355" s="417"/>
      <c r="BK355" s="417"/>
      <c r="BL355" s="417"/>
      <c r="BM355" s="417"/>
      <c r="BN355" s="417"/>
      <c r="BO355" s="417"/>
      <c r="BP355" s="417"/>
      <c r="BQ355" s="417"/>
      <c r="BR355" s="417"/>
      <c r="BS355" s="417"/>
      <c r="BT355" s="417"/>
      <c r="BU355" s="417"/>
      <c r="BV355" s="417"/>
      <c r="BW355" s="417"/>
      <c r="BX355" s="417"/>
      <c r="BY355" s="417"/>
      <c r="BZ355" s="417"/>
      <c r="CA355" s="417"/>
      <c r="CB355" s="417"/>
      <c r="CC355" s="417"/>
      <c r="CD355" s="417"/>
      <c r="CE355" s="417"/>
      <c r="CF355" s="417"/>
      <c r="CG355" s="417"/>
      <c r="CH355" s="417"/>
      <c r="CI355" s="417"/>
      <c r="CJ355" s="417"/>
      <c r="CK355" s="417"/>
      <c r="CL355" s="417"/>
      <c r="CM355" s="417"/>
      <c r="CN355" s="417"/>
      <c r="CO355" s="417"/>
      <c r="CP355" s="417"/>
      <c r="CQ355" s="417"/>
      <c r="CR355" s="417"/>
      <c r="CS355" s="417"/>
      <c r="CT355" s="417"/>
      <c r="CU355" s="417"/>
      <c r="CV355" s="417"/>
      <c r="CW355" s="417"/>
      <c r="CX355" s="417"/>
      <c r="CY355" s="417"/>
      <c r="CZ355" s="417"/>
      <c r="DA355" s="417"/>
      <c r="DB355" s="417"/>
      <c r="DC355" s="417"/>
      <c r="DD355" s="417"/>
      <c r="DE355" s="417"/>
      <c r="DF355" s="417"/>
      <c r="DG355" s="417"/>
      <c r="DH355" s="417"/>
      <c r="DI355" s="417"/>
      <c r="DJ355" s="417"/>
      <c r="DK355" s="417"/>
    </row>
    <row r="356" spans="1:115" ht="16.149999999999999" hidden="1">
      <c r="A356" s="421"/>
      <c r="B356" s="421"/>
      <c r="C356" s="416"/>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c r="AA356" s="417"/>
      <c r="AB356" s="417"/>
      <c r="AC356" s="417"/>
      <c r="AD356" s="417"/>
      <c r="AE356" s="417"/>
      <c r="AF356" s="417"/>
      <c r="AG356" s="417"/>
      <c r="AH356" s="417"/>
      <c r="AI356" s="417"/>
      <c r="AJ356" s="417"/>
      <c r="AK356" s="417"/>
      <c r="AL356" s="417"/>
      <c r="AM356" s="417"/>
      <c r="AN356" s="417"/>
      <c r="AO356" s="417"/>
      <c r="AP356" s="417"/>
      <c r="AQ356" s="417"/>
      <c r="AR356" s="417"/>
      <c r="AS356" s="417"/>
      <c r="AT356" s="417"/>
      <c r="AU356" s="417"/>
      <c r="AV356" s="417"/>
      <c r="AW356" s="417"/>
      <c r="AX356" s="417"/>
      <c r="AY356" s="417"/>
      <c r="AZ356" s="417"/>
      <c r="BA356" s="417"/>
      <c r="BB356" s="417"/>
      <c r="BC356" s="417"/>
      <c r="BD356" s="417"/>
      <c r="BE356" s="417"/>
      <c r="BF356" s="417"/>
      <c r="BG356" s="417"/>
      <c r="BH356" s="417"/>
      <c r="BI356" s="417"/>
      <c r="BJ356" s="417"/>
      <c r="BK356" s="417"/>
      <c r="BL356" s="417"/>
      <c r="BM356" s="417"/>
      <c r="BN356" s="417"/>
      <c r="BO356" s="417"/>
      <c r="BP356" s="417"/>
      <c r="BQ356" s="417"/>
      <c r="BR356" s="417"/>
      <c r="BS356" s="417"/>
      <c r="BT356" s="417"/>
      <c r="BU356" s="417"/>
      <c r="BV356" s="417"/>
      <c r="BW356" s="417"/>
      <c r="BX356" s="417"/>
      <c r="BY356" s="417"/>
      <c r="BZ356" s="417"/>
      <c r="CA356" s="417"/>
      <c r="CB356" s="417"/>
      <c r="CC356" s="417"/>
      <c r="CD356" s="417"/>
      <c r="CE356" s="417"/>
      <c r="CF356" s="417"/>
      <c r="CG356" s="417"/>
      <c r="CH356" s="417"/>
      <c r="CI356" s="417"/>
      <c r="CJ356" s="417"/>
      <c r="CK356" s="417"/>
      <c r="CL356" s="417"/>
      <c r="CM356" s="417"/>
      <c r="CN356" s="417"/>
      <c r="CO356" s="417"/>
      <c r="CP356" s="417"/>
      <c r="CQ356" s="417"/>
      <c r="CR356" s="417"/>
      <c r="CS356" s="417"/>
      <c r="CT356" s="417"/>
      <c r="CU356" s="417"/>
      <c r="CV356" s="417"/>
      <c r="CW356" s="417"/>
      <c r="CX356" s="417"/>
      <c r="CY356" s="417"/>
      <c r="CZ356" s="417"/>
      <c r="DA356" s="417"/>
      <c r="DB356" s="417"/>
      <c r="DC356" s="417"/>
      <c r="DD356" s="417"/>
      <c r="DE356" s="417"/>
      <c r="DF356" s="417"/>
      <c r="DG356" s="417"/>
      <c r="DH356" s="417"/>
      <c r="DI356" s="417"/>
      <c r="DJ356" s="417"/>
      <c r="DK356" s="417"/>
    </row>
    <row r="357" spans="1:115" ht="16.149999999999999" hidden="1">
      <c r="A357" s="421"/>
      <c r="B357" s="421"/>
      <c r="C357" s="416"/>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c r="AA357" s="417"/>
      <c r="AB357" s="417"/>
      <c r="AC357" s="417"/>
      <c r="AD357" s="417"/>
      <c r="AE357" s="417"/>
      <c r="AF357" s="417"/>
      <c r="AG357" s="417"/>
      <c r="AH357" s="417"/>
      <c r="AI357" s="417"/>
      <c r="AJ357" s="417"/>
      <c r="AK357" s="417"/>
      <c r="AL357" s="417"/>
      <c r="AM357" s="417"/>
      <c r="AN357" s="417"/>
      <c r="AO357" s="417"/>
      <c r="AP357" s="417"/>
      <c r="AQ357" s="417"/>
      <c r="AR357" s="417"/>
      <c r="AS357" s="417"/>
      <c r="AT357" s="417"/>
      <c r="AU357" s="417"/>
      <c r="AV357" s="417"/>
      <c r="AW357" s="417"/>
      <c r="AX357" s="417"/>
      <c r="AY357" s="417"/>
      <c r="AZ357" s="417"/>
      <c r="BA357" s="417"/>
      <c r="BB357" s="417"/>
      <c r="BC357" s="417"/>
      <c r="BD357" s="417"/>
      <c r="BE357" s="417"/>
      <c r="BF357" s="417"/>
      <c r="BG357" s="417"/>
      <c r="BH357" s="417"/>
      <c r="BI357" s="417"/>
      <c r="BJ357" s="417"/>
      <c r="BK357" s="417"/>
      <c r="BL357" s="417"/>
      <c r="BM357" s="417"/>
      <c r="BN357" s="417"/>
      <c r="BO357" s="417"/>
      <c r="BP357" s="417"/>
      <c r="BQ357" s="417"/>
      <c r="BR357" s="417"/>
      <c r="BS357" s="417"/>
      <c r="BT357" s="417"/>
      <c r="BU357" s="417"/>
      <c r="BV357" s="417"/>
      <c r="BW357" s="417"/>
      <c r="BX357" s="417"/>
      <c r="BY357" s="417"/>
      <c r="BZ357" s="417"/>
      <c r="CA357" s="417"/>
      <c r="CB357" s="417"/>
      <c r="CC357" s="417"/>
      <c r="CD357" s="417"/>
      <c r="CE357" s="417"/>
      <c r="CF357" s="417"/>
      <c r="CG357" s="417"/>
      <c r="CH357" s="417"/>
      <c r="CI357" s="417"/>
      <c r="CJ357" s="417"/>
      <c r="CK357" s="417"/>
      <c r="CL357" s="417"/>
      <c r="CM357" s="417"/>
      <c r="CN357" s="417"/>
      <c r="CO357" s="417"/>
      <c r="CP357" s="417"/>
      <c r="CQ357" s="417"/>
      <c r="CR357" s="417"/>
      <c r="CS357" s="417"/>
      <c r="CT357" s="417"/>
      <c r="CU357" s="417"/>
      <c r="CV357" s="417"/>
      <c r="CW357" s="417"/>
      <c r="CX357" s="417"/>
      <c r="CY357" s="417"/>
      <c r="CZ357" s="417"/>
      <c r="DA357" s="417"/>
      <c r="DB357" s="417"/>
      <c r="DC357" s="417"/>
      <c r="DD357" s="417"/>
      <c r="DE357" s="417"/>
      <c r="DF357" s="417"/>
      <c r="DG357" s="417"/>
      <c r="DH357" s="417"/>
      <c r="DI357" s="417"/>
      <c r="DJ357" s="417"/>
      <c r="DK357" s="417"/>
    </row>
    <row r="358" spans="1:115" ht="16.149999999999999" hidden="1">
      <c r="A358" s="421"/>
      <c r="B358" s="421"/>
      <c r="C358" s="416"/>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c r="AA358" s="417"/>
      <c r="AB358" s="417"/>
      <c r="AC358" s="417"/>
      <c r="AD358" s="417"/>
      <c r="AE358" s="417"/>
      <c r="AF358" s="417"/>
      <c r="AG358" s="417"/>
      <c r="AH358" s="417"/>
      <c r="AI358" s="417"/>
      <c r="AJ358" s="417"/>
      <c r="AK358" s="417"/>
      <c r="AL358" s="417"/>
      <c r="AM358" s="417"/>
      <c r="AN358" s="417"/>
      <c r="AO358" s="417"/>
      <c r="AP358" s="417"/>
      <c r="AQ358" s="417"/>
      <c r="AR358" s="417"/>
      <c r="AS358" s="417"/>
      <c r="AT358" s="417"/>
      <c r="AU358" s="417"/>
      <c r="AV358" s="417"/>
      <c r="AW358" s="417"/>
      <c r="AX358" s="417"/>
      <c r="AY358" s="417"/>
      <c r="AZ358" s="417"/>
      <c r="BA358" s="417"/>
      <c r="BB358" s="417"/>
      <c r="BC358" s="417"/>
      <c r="BD358" s="417"/>
      <c r="BE358" s="417"/>
      <c r="BF358" s="417"/>
      <c r="BG358" s="417"/>
      <c r="BH358" s="417"/>
      <c r="BI358" s="417"/>
      <c r="BJ358" s="417"/>
      <c r="BK358" s="417"/>
      <c r="BL358" s="417"/>
      <c r="BM358" s="417"/>
      <c r="BN358" s="417"/>
      <c r="BO358" s="417"/>
      <c r="BP358" s="417"/>
      <c r="BQ358" s="417"/>
      <c r="BR358" s="417"/>
      <c r="BS358" s="417"/>
      <c r="BT358" s="417"/>
      <c r="BU358" s="417"/>
      <c r="BV358" s="417"/>
      <c r="BW358" s="417"/>
      <c r="BX358" s="417"/>
      <c r="BY358" s="417"/>
      <c r="BZ358" s="417"/>
      <c r="CA358" s="417"/>
      <c r="CB358" s="417"/>
      <c r="CC358" s="417"/>
      <c r="CD358" s="417"/>
      <c r="CE358" s="417"/>
      <c r="CF358" s="417"/>
      <c r="CG358" s="417"/>
      <c r="CH358" s="417"/>
      <c r="CI358" s="417"/>
      <c r="CJ358" s="417"/>
      <c r="CK358" s="417"/>
      <c r="CL358" s="417"/>
      <c r="CM358" s="417"/>
      <c r="CN358" s="417"/>
      <c r="CO358" s="417"/>
      <c r="CP358" s="417"/>
      <c r="CQ358" s="417"/>
      <c r="CR358" s="417"/>
      <c r="CS358" s="417"/>
      <c r="CT358" s="417"/>
      <c r="CU358" s="417"/>
      <c r="CV358" s="417"/>
      <c r="CW358" s="417"/>
      <c r="CX358" s="417"/>
      <c r="CY358" s="417"/>
      <c r="CZ358" s="417"/>
      <c r="DA358" s="417"/>
      <c r="DB358" s="417"/>
      <c r="DC358" s="417"/>
      <c r="DD358" s="417"/>
      <c r="DE358" s="417"/>
      <c r="DF358" s="417"/>
      <c r="DG358" s="417"/>
      <c r="DH358" s="417"/>
      <c r="DI358" s="417"/>
      <c r="DJ358" s="417"/>
      <c r="DK358" s="417"/>
    </row>
    <row r="359" spans="1:115" ht="16.149999999999999" hidden="1">
      <c r="A359" s="421"/>
      <c r="B359" s="421"/>
      <c r="C359" s="416"/>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c r="AA359" s="417"/>
      <c r="AB359" s="417"/>
      <c r="AC359" s="417"/>
      <c r="AD359" s="417"/>
      <c r="AE359" s="417"/>
      <c r="AF359" s="417"/>
      <c r="AG359" s="417"/>
      <c r="AH359" s="417"/>
      <c r="AI359" s="417"/>
      <c r="AJ359" s="417"/>
      <c r="AK359" s="417"/>
      <c r="AL359" s="417"/>
      <c r="AM359" s="417"/>
      <c r="AN359" s="417"/>
      <c r="AO359" s="417"/>
      <c r="AP359" s="417"/>
      <c r="AQ359" s="417"/>
      <c r="AR359" s="417"/>
      <c r="AS359" s="417"/>
      <c r="AT359" s="417"/>
      <c r="AU359" s="417"/>
      <c r="AV359" s="417"/>
      <c r="AW359" s="417"/>
      <c r="AX359" s="417"/>
      <c r="AY359" s="417"/>
      <c r="AZ359" s="417"/>
      <c r="BA359" s="417"/>
      <c r="BB359" s="417"/>
      <c r="BC359" s="417"/>
      <c r="BD359" s="417"/>
      <c r="BE359" s="417"/>
      <c r="BF359" s="417"/>
      <c r="BG359" s="417"/>
      <c r="BH359" s="417"/>
      <c r="BI359" s="417"/>
      <c r="BJ359" s="417"/>
      <c r="BK359" s="417"/>
      <c r="BL359" s="417"/>
      <c r="BM359" s="417"/>
      <c r="BN359" s="417"/>
      <c r="BO359" s="417"/>
      <c r="BP359" s="417"/>
      <c r="BQ359" s="417"/>
      <c r="BR359" s="417"/>
      <c r="BS359" s="417"/>
      <c r="BT359" s="417"/>
      <c r="BU359" s="417"/>
      <c r="BV359" s="417"/>
      <c r="BW359" s="417"/>
      <c r="BX359" s="417"/>
      <c r="BY359" s="417"/>
      <c r="BZ359" s="417"/>
      <c r="CA359" s="417"/>
      <c r="CB359" s="417"/>
      <c r="CC359" s="417"/>
      <c r="CD359" s="417"/>
      <c r="CE359" s="417"/>
      <c r="CF359" s="417"/>
      <c r="CG359" s="417"/>
      <c r="CH359" s="417"/>
      <c r="CI359" s="417"/>
      <c r="CJ359" s="417"/>
      <c r="CK359" s="417"/>
      <c r="CL359" s="417"/>
      <c r="CM359" s="417"/>
      <c r="CN359" s="417"/>
      <c r="CO359" s="417"/>
      <c r="CP359" s="417"/>
      <c r="CQ359" s="417"/>
      <c r="CR359" s="417"/>
      <c r="CS359" s="417"/>
      <c r="CT359" s="417"/>
      <c r="CU359" s="417"/>
      <c r="CV359" s="417"/>
      <c r="CW359" s="417"/>
      <c r="CX359" s="417"/>
      <c r="CY359" s="417"/>
      <c r="CZ359" s="417"/>
      <c r="DA359" s="417"/>
      <c r="DB359" s="417"/>
      <c r="DC359" s="417"/>
      <c r="DD359" s="417"/>
      <c r="DE359" s="417"/>
      <c r="DF359" s="417"/>
      <c r="DG359" s="417"/>
      <c r="DH359" s="417"/>
      <c r="DI359" s="417"/>
      <c r="DJ359" s="417"/>
      <c r="DK359" s="417"/>
    </row>
    <row r="360" spans="1:115" ht="16.149999999999999" hidden="1">
      <c r="A360" s="421"/>
      <c r="B360" s="421"/>
      <c r="C360" s="416"/>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c r="AA360" s="417"/>
      <c r="AB360" s="417"/>
      <c r="AC360" s="417"/>
      <c r="AD360" s="417"/>
      <c r="AE360" s="417"/>
      <c r="AF360" s="417"/>
      <c r="AG360" s="417"/>
      <c r="AH360" s="417"/>
      <c r="AI360" s="417"/>
      <c r="AJ360" s="417"/>
      <c r="AK360" s="417"/>
      <c r="AL360" s="417"/>
      <c r="AM360" s="417"/>
      <c r="AN360" s="417"/>
      <c r="AO360" s="417"/>
      <c r="AP360" s="417"/>
      <c r="AQ360" s="417"/>
      <c r="AR360" s="417"/>
      <c r="AS360" s="417"/>
      <c r="AT360" s="417"/>
      <c r="AU360" s="417"/>
      <c r="AV360" s="417"/>
      <c r="AW360" s="417"/>
      <c r="AX360" s="417"/>
      <c r="AY360" s="417"/>
      <c r="AZ360" s="417"/>
      <c r="BA360" s="417"/>
      <c r="BB360" s="417"/>
      <c r="BC360" s="417"/>
      <c r="BD360" s="417"/>
      <c r="BE360" s="417"/>
      <c r="BF360" s="417"/>
      <c r="BG360" s="417"/>
      <c r="BH360" s="417"/>
      <c r="BI360" s="417"/>
      <c r="BJ360" s="417"/>
      <c r="BK360" s="417"/>
      <c r="BL360" s="417"/>
      <c r="BM360" s="417"/>
      <c r="BN360" s="417"/>
      <c r="BO360" s="417"/>
      <c r="BP360" s="417"/>
      <c r="BQ360" s="417"/>
      <c r="BR360" s="417"/>
      <c r="BS360" s="417"/>
      <c r="BT360" s="417"/>
      <c r="BU360" s="417"/>
      <c r="BV360" s="417"/>
      <c r="BW360" s="417"/>
      <c r="BX360" s="417"/>
      <c r="BY360" s="417"/>
      <c r="BZ360" s="417"/>
      <c r="CA360" s="417"/>
      <c r="CB360" s="417"/>
      <c r="CC360" s="417"/>
      <c r="CD360" s="417"/>
      <c r="CE360" s="417"/>
      <c r="CF360" s="417"/>
      <c r="CG360" s="417"/>
      <c r="CH360" s="417"/>
      <c r="CI360" s="417"/>
      <c r="CJ360" s="417"/>
      <c r="CK360" s="417"/>
      <c r="CL360" s="417"/>
      <c r="CM360" s="417"/>
      <c r="CN360" s="417"/>
      <c r="CO360" s="417"/>
      <c r="CP360" s="417"/>
      <c r="CQ360" s="417"/>
      <c r="CR360" s="417"/>
      <c r="CS360" s="417"/>
      <c r="CT360" s="417"/>
      <c r="CU360" s="417"/>
      <c r="CV360" s="417"/>
      <c r="CW360" s="417"/>
      <c r="CX360" s="417"/>
      <c r="CY360" s="417"/>
      <c r="CZ360" s="417"/>
      <c r="DA360" s="417"/>
      <c r="DB360" s="417"/>
      <c r="DC360" s="417"/>
      <c r="DD360" s="417"/>
      <c r="DE360" s="417"/>
      <c r="DF360" s="417"/>
      <c r="DG360" s="417"/>
      <c r="DH360" s="417"/>
      <c r="DI360" s="417"/>
      <c r="DJ360" s="417"/>
      <c r="DK360" s="417"/>
    </row>
    <row r="361" spans="1:115" ht="16.149999999999999" hidden="1">
      <c r="A361" s="421"/>
      <c r="B361" s="421"/>
      <c r="C361" s="416"/>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c r="AA361" s="417"/>
      <c r="AB361" s="417"/>
      <c r="AC361" s="417"/>
      <c r="AD361" s="417"/>
      <c r="AE361" s="417"/>
      <c r="AF361" s="417"/>
      <c r="AG361" s="417"/>
      <c r="AH361" s="417"/>
      <c r="AI361" s="417"/>
      <c r="AJ361" s="417"/>
      <c r="AK361" s="417"/>
      <c r="AL361" s="417"/>
      <c r="AM361" s="417"/>
      <c r="AN361" s="417"/>
      <c r="AO361" s="417"/>
      <c r="AP361" s="417"/>
      <c r="AQ361" s="417"/>
      <c r="AR361" s="417"/>
      <c r="AS361" s="417"/>
      <c r="AT361" s="417"/>
      <c r="AU361" s="417"/>
      <c r="AV361" s="417"/>
      <c r="AW361" s="417"/>
      <c r="AX361" s="417"/>
      <c r="AY361" s="417"/>
      <c r="AZ361" s="417"/>
      <c r="BA361" s="417"/>
      <c r="BB361" s="417"/>
      <c r="BC361" s="417"/>
      <c r="BD361" s="417"/>
      <c r="BE361" s="417"/>
      <c r="BF361" s="417"/>
      <c r="BG361" s="417"/>
      <c r="BH361" s="417"/>
      <c r="BI361" s="417"/>
      <c r="BJ361" s="417"/>
      <c r="BK361" s="417"/>
      <c r="BL361" s="417"/>
      <c r="BM361" s="417"/>
      <c r="BN361" s="417"/>
      <c r="BO361" s="417"/>
      <c r="BP361" s="417"/>
      <c r="BQ361" s="417"/>
      <c r="BR361" s="417"/>
      <c r="BS361" s="417"/>
      <c r="BT361" s="417"/>
      <c r="BU361" s="417"/>
      <c r="BV361" s="417"/>
      <c r="BW361" s="417"/>
      <c r="BX361" s="417"/>
      <c r="BY361" s="417"/>
      <c r="BZ361" s="417"/>
      <c r="CA361" s="417"/>
      <c r="CB361" s="417"/>
      <c r="CC361" s="417"/>
      <c r="CD361" s="417"/>
      <c r="CE361" s="417"/>
      <c r="CF361" s="417"/>
      <c r="CG361" s="417"/>
      <c r="CH361" s="417"/>
      <c r="CI361" s="417"/>
      <c r="CJ361" s="417"/>
      <c r="CK361" s="417"/>
      <c r="CL361" s="417"/>
      <c r="CM361" s="417"/>
      <c r="CN361" s="417"/>
      <c r="CO361" s="417"/>
      <c r="CP361" s="417"/>
      <c r="CQ361" s="417"/>
      <c r="CR361" s="417"/>
      <c r="CS361" s="417"/>
      <c r="CT361" s="417"/>
      <c r="CU361" s="417"/>
      <c r="CV361" s="417"/>
      <c r="CW361" s="417"/>
      <c r="CX361" s="417"/>
      <c r="CY361" s="417"/>
      <c r="CZ361" s="417"/>
      <c r="DA361" s="417"/>
      <c r="DB361" s="417"/>
      <c r="DC361" s="417"/>
      <c r="DD361" s="417"/>
      <c r="DE361" s="417"/>
      <c r="DF361" s="417"/>
      <c r="DG361" s="417"/>
      <c r="DH361" s="417"/>
      <c r="DI361" s="417"/>
      <c r="DJ361" s="417"/>
      <c r="DK361" s="417"/>
    </row>
    <row r="362" spans="1:115" ht="16.149999999999999" hidden="1">
      <c r="A362" s="421"/>
      <c r="B362" s="421"/>
      <c r="C362" s="416"/>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c r="AA362" s="417"/>
      <c r="AB362" s="417"/>
      <c r="AC362" s="417"/>
      <c r="AD362" s="417"/>
      <c r="AE362" s="417"/>
      <c r="AF362" s="417"/>
      <c r="AG362" s="417"/>
      <c r="AH362" s="417"/>
      <c r="AI362" s="417"/>
      <c r="AJ362" s="417"/>
      <c r="AK362" s="417"/>
      <c r="AL362" s="417"/>
      <c r="AM362" s="417"/>
      <c r="AN362" s="417"/>
      <c r="AO362" s="417"/>
      <c r="AP362" s="417"/>
      <c r="AQ362" s="417"/>
      <c r="AR362" s="417"/>
      <c r="AS362" s="417"/>
      <c r="AT362" s="417"/>
      <c r="AU362" s="417"/>
      <c r="AV362" s="417"/>
      <c r="AW362" s="417"/>
      <c r="AX362" s="417"/>
      <c r="AY362" s="417"/>
      <c r="AZ362" s="417"/>
      <c r="BA362" s="417"/>
      <c r="BB362" s="417"/>
      <c r="BC362" s="417"/>
      <c r="BD362" s="417"/>
      <c r="BE362" s="417"/>
      <c r="BF362" s="417"/>
      <c r="BG362" s="417"/>
      <c r="BH362" s="417"/>
      <c r="BI362" s="417"/>
      <c r="BJ362" s="417"/>
      <c r="BK362" s="417"/>
      <c r="BL362" s="417"/>
      <c r="BM362" s="417"/>
      <c r="BN362" s="417"/>
      <c r="BO362" s="417"/>
      <c r="BP362" s="417"/>
      <c r="BQ362" s="417"/>
      <c r="BR362" s="417"/>
      <c r="BS362" s="417"/>
      <c r="BT362" s="417"/>
      <c r="BU362" s="417"/>
      <c r="BV362" s="417"/>
      <c r="BW362" s="417"/>
      <c r="BX362" s="417"/>
      <c r="BY362" s="417"/>
      <c r="BZ362" s="417"/>
      <c r="CA362" s="417"/>
      <c r="CB362" s="417"/>
      <c r="CC362" s="417"/>
      <c r="CD362" s="417"/>
      <c r="CE362" s="417"/>
      <c r="CF362" s="417"/>
      <c r="CG362" s="417"/>
      <c r="CH362" s="417"/>
      <c r="CI362" s="417"/>
      <c r="CJ362" s="417"/>
      <c r="CK362" s="417"/>
      <c r="CL362" s="417"/>
      <c r="CM362" s="417"/>
      <c r="CN362" s="417"/>
      <c r="CO362" s="417"/>
      <c r="CP362" s="417"/>
      <c r="CQ362" s="417"/>
      <c r="CR362" s="417"/>
      <c r="CS362" s="417"/>
      <c r="CT362" s="417"/>
      <c r="CU362" s="417"/>
      <c r="CV362" s="417"/>
      <c r="CW362" s="417"/>
      <c r="CX362" s="417"/>
      <c r="CY362" s="417"/>
      <c r="CZ362" s="417"/>
      <c r="DA362" s="417"/>
      <c r="DB362" s="417"/>
      <c r="DC362" s="417"/>
      <c r="DD362" s="417"/>
      <c r="DE362" s="417"/>
      <c r="DF362" s="417"/>
      <c r="DG362" s="417"/>
      <c r="DH362" s="417"/>
      <c r="DI362" s="417"/>
      <c r="DJ362" s="417"/>
      <c r="DK362" s="417"/>
    </row>
    <row r="363" spans="1:115" ht="16.149999999999999" hidden="1">
      <c r="A363" s="421"/>
      <c r="B363" s="421"/>
      <c r="C363" s="416"/>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c r="AA363" s="417"/>
      <c r="AB363" s="417"/>
      <c r="AC363" s="417"/>
      <c r="AD363" s="417"/>
      <c r="AE363" s="417"/>
      <c r="AF363" s="417"/>
      <c r="AG363" s="417"/>
      <c r="AH363" s="417"/>
      <c r="AI363" s="417"/>
      <c r="AJ363" s="417"/>
      <c r="AK363" s="417"/>
      <c r="AL363" s="417"/>
      <c r="AM363" s="417"/>
      <c r="AN363" s="417"/>
      <c r="AO363" s="417"/>
      <c r="AP363" s="417"/>
      <c r="AQ363" s="417"/>
      <c r="AR363" s="417"/>
      <c r="AS363" s="417"/>
      <c r="AT363" s="417"/>
      <c r="AU363" s="417"/>
      <c r="AV363" s="417"/>
      <c r="AW363" s="417"/>
      <c r="AX363" s="417"/>
      <c r="AY363" s="417"/>
      <c r="AZ363" s="417"/>
      <c r="BA363" s="417"/>
      <c r="BB363" s="417"/>
      <c r="BC363" s="417"/>
      <c r="BD363" s="417"/>
      <c r="BE363" s="417"/>
      <c r="BF363" s="417"/>
      <c r="BG363" s="417"/>
      <c r="BH363" s="417"/>
      <c r="BI363" s="417"/>
      <c r="BJ363" s="417"/>
      <c r="BK363" s="417"/>
      <c r="BL363" s="417"/>
      <c r="BM363" s="417"/>
      <c r="BN363" s="417"/>
      <c r="BO363" s="417"/>
      <c r="BP363" s="417"/>
      <c r="BQ363" s="417"/>
      <c r="BR363" s="417"/>
      <c r="BS363" s="417"/>
      <c r="BT363" s="417"/>
      <c r="BU363" s="417"/>
      <c r="BV363" s="417"/>
      <c r="BW363" s="417"/>
      <c r="BX363" s="417"/>
      <c r="BY363" s="417"/>
      <c r="BZ363" s="417"/>
      <c r="CA363" s="417"/>
      <c r="CB363" s="417"/>
      <c r="CC363" s="417"/>
      <c r="CD363" s="417"/>
      <c r="CE363" s="417"/>
      <c r="CF363" s="417"/>
      <c r="CG363" s="417"/>
      <c r="CH363" s="417"/>
      <c r="CI363" s="417"/>
      <c r="CJ363" s="417"/>
      <c r="CK363" s="417"/>
      <c r="CL363" s="417"/>
      <c r="CM363" s="417"/>
      <c r="CN363" s="417"/>
      <c r="CO363" s="417"/>
      <c r="CP363" s="417"/>
      <c r="CQ363" s="417"/>
      <c r="CR363" s="417"/>
      <c r="CS363" s="417"/>
      <c r="CT363" s="417"/>
      <c r="CU363" s="417"/>
      <c r="CV363" s="417"/>
      <c r="CW363" s="417"/>
      <c r="CX363" s="417"/>
      <c r="CY363" s="417"/>
      <c r="CZ363" s="417"/>
      <c r="DA363" s="417"/>
      <c r="DB363" s="417"/>
      <c r="DC363" s="417"/>
      <c r="DD363" s="417"/>
      <c r="DE363" s="417"/>
      <c r="DF363" s="417"/>
      <c r="DG363" s="417"/>
      <c r="DH363" s="417"/>
      <c r="DI363" s="417"/>
      <c r="DJ363" s="417"/>
      <c r="DK363" s="417"/>
    </row>
    <row r="364" spans="1:115" ht="16.149999999999999" hidden="1">
      <c r="A364" s="421"/>
      <c r="B364" s="421"/>
      <c r="C364" s="416"/>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c r="AA364" s="417"/>
      <c r="AB364" s="417"/>
      <c r="AC364" s="417"/>
      <c r="AD364" s="417"/>
      <c r="AE364" s="417"/>
      <c r="AF364" s="417"/>
      <c r="AG364" s="417"/>
      <c r="AH364" s="417"/>
      <c r="AI364" s="417"/>
      <c r="AJ364" s="417"/>
      <c r="AK364" s="417"/>
      <c r="AL364" s="417"/>
      <c r="AM364" s="417"/>
      <c r="AN364" s="417"/>
      <c r="AO364" s="417"/>
      <c r="AP364" s="417"/>
      <c r="AQ364" s="417"/>
      <c r="AR364" s="417"/>
      <c r="AS364" s="417"/>
      <c r="AT364" s="417"/>
      <c r="AU364" s="417"/>
      <c r="AV364" s="417"/>
      <c r="AW364" s="417"/>
      <c r="AX364" s="417"/>
      <c r="AY364" s="417"/>
      <c r="AZ364" s="417"/>
      <c r="BA364" s="417"/>
      <c r="BB364" s="417"/>
      <c r="BC364" s="417"/>
      <c r="BD364" s="417"/>
      <c r="BE364" s="417"/>
      <c r="BF364" s="417"/>
      <c r="BG364" s="417"/>
      <c r="BH364" s="417"/>
      <c r="BI364" s="417"/>
      <c r="BJ364" s="417"/>
      <c r="BK364" s="417"/>
      <c r="BL364" s="417"/>
      <c r="BM364" s="417"/>
      <c r="BN364" s="417"/>
      <c r="BO364" s="417"/>
      <c r="BP364" s="417"/>
      <c r="BQ364" s="417"/>
      <c r="BR364" s="417"/>
      <c r="BS364" s="417"/>
      <c r="BT364" s="417"/>
      <c r="BU364" s="417"/>
      <c r="BV364" s="417"/>
      <c r="BW364" s="417"/>
      <c r="BX364" s="417"/>
      <c r="BY364" s="417"/>
      <c r="BZ364" s="417"/>
      <c r="CA364" s="417"/>
      <c r="CB364" s="417"/>
      <c r="CC364" s="417"/>
      <c r="CD364" s="417"/>
      <c r="CE364" s="417"/>
      <c r="CF364" s="417"/>
      <c r="CG364" s="417"/>
      <c r="CH364" s="417"/>
      <c r="CI364" s="417"/>
      <c r="CJ364" s="417"/>
      <c r="CK364" s="417"/>
      <c r="CL364" s="417"/>
      <c r="CM364" s="417"/>
      <c r="CN364" s="417"/>
      <c r="CO364" s="417"/>
      <c r="CP364" s="417"/>
      <c r="CQ364" s="417"/>
      <c r="CR364" s="417"/>
      <c r="CS364" s="417"/>
      <c r="CT364" s="417"/>
      <c r="CU364" s="417"/>
      <c r="CV364" s="417"/>
      <c r="CW364" s="417"/>
      <c r="CX364" s="417"/>
      <c r="CY364" s="417"/>
      <c r="CZ364" s="417"/>
      <c r="DA364" s="417"/>
      <c r="DB364" s="417"/>
      <c r="DC364" s="417"/>
      <c r="DD364" s="417"/>
      <c r="DE364" s="417"/>
      <c r="DF364" s="417"/>
      <c r="DG364" s="417"/>
      <c r="DH364" s="417"/>
      <c r="DI364" s="417"/>
      <c r="DJ364" s="417"/>
      <c r="DK364" s="417"/>
    </row>
    <row r="365" spans="1:115" ht="16.149999999999999" hidden="1">
      <c r="A365" s="421"/>
      <c r="B365" s="421"/>
      <c r="C365" s="416"/>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c r="AA365" s="417"/>
      <c r="AB365" s="417"/>
      <c r="AC365" s="417"/>
      <c r="AD365" s="417"/>
      <c r="AE365" s="417"/>
      <c r="AF365" s="417"/>
      <c r="AG365" s="417"/>
      <c r="AH365" s="417"/>
      <c r="AI365" s="417"/>
      <c r="AJ365" s="417"/>
      <c r="AK365" s="417"/>
      <c r="AL365" s="417"/>
      <c r="AM365" s="417"/>
      <c r="AN365" s="417"/>
      <c r="AO365" s="417"/>
      <c r="AP365" s="417"/>
      <c r="AQ365" s="417"/>
      <c r="AR365" s="417"/>
      <c r="AS365" s="417"/>
      <c r="AT365" s="417"/>
      <c r="AU365" s="417"/>
      <c r="AV365" s="417"/>
      <c r="AW365" s="417"/>
      <c r="AX365" s="417"/>
      <c r="AY365" s="417"/>
      <c r="AZ365" s="417"/>
      <c r="BA365" s="417"/>
      <c r="BB365" s="417"/>
      <c r="BC365" s="417"/>
      <c r="BD365" s="417"/>
      <c r="BE365" s="417"/>
      <c r="BF365" s="417"/>
      <c r="BG365" s="417"/>
      <c r="BH365" s="417"/>
      <c r="BI365" s="417"/>
      <c r="BJ365" s="417"/>
      <c r="BK365" s="417"/>
      <c r="BL365" s="417"/>
      <c r="BM365" s="417"/>
      <c r="BN365" s="417"/>
      <c r="BO365" s="417"/>
      <c r="BP365" s="417"/>
      <c r="BQ365" s="417"/>
      <c r="BR365" s="417"/>
      <c r="BS365" s="417"/>
      <c r="BT365" s="417"/>
      <c r="BU365" s="417"/>
      <c r="BV365" s="417"/>
      <c r="BW365" s="417"/>
      <c r="BX365" s="417"/>
      <c r="BY365" s="417"/>
      <c r="BZ365" s="417"/>
      <c r="CA365" s="417"/>
      <c r="CB365" s="417"/>
      <c r="CC365" s="417"/>
      <c r="CD365" s="417"/>
      <c r="CE365" s="417"/>
      <c r="CF365" s="417"/>
      <c r="CG365" s="417"/>
      <c r="CH365" s="417"/>
      <c r="CI365" s="417"/>
      <c r="CJ365" s="417"/>
      <c r="CK365" s="417"/>
      <c r="CL365" s="417"/>
      <c r="CM365" s="417"/>
      <c r="CN365" s="417"/>
      <c r="CO365" s="417"/>
      <c r="CP365" s="417"/>
      <c r="CQ365" s="417"/>
      <c r="CR365" s="417"/>
      <c r="CS365" s="417"/>
      <c r="CT365" s="417"/>
      <c r="CU365" s="417"/>
      <c r="CV365" s="417"/>
      <c r="CW365" s="417"/>
      <c r="CX365" s="417"/>
      <c r="CY365" s="417"/>
      <c r="CZ365" s="417"/>
      <c r="DA365" s="417"/>
      <c r="DB365" s="417"/>
      <c r="DC365" s="417"/>
      <c r="DD365" s="417"/>
      <c r="DE365" s="417"/>
      <c r="DF365" s="417"/>
      <c r="DG365" s="417"/>
      <c r="DH365" s="417"/>
      <c r="DI365" s="417"/>
      <c r="DJ365" s="417"/>
      <c r="DK365" s="417"/>
    </row>
    <row r="366" spans="1:115" ht="16.149999999999999" hidden="1">
      <c r="A366" s="421"/>
      <c r="B366" s="421"/>
      <c r="C366" s="416"/>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c r="AA366" s="417"/>
      <c r="AB366" s="417"/>
      <c r="AC366" s="417"/>
      <c r="AD366" s="417"/>
      <c r="AE366" s="417"/>
      <c r="AF366" s="417"/>
      <c r="AG366" s="417"/>
      <c r="AH366" s="417"/>
      <c r="AI366" s="417"/>
      <c r="AJ366" s="417"/>
      <c r="AK366" s="417"/>
      <c r="AL366" s="417"/>
      <c r="AM366" s="417"/>
      <c r="AN366" s="417"/>
      <c r="AO366" s="417"/>
      <c r="AP366" s="417"/>
      <c r="AQ366" s="417"/>
      <c r="AR366" s="417"/>
      <c r="AS366" s="417"/>
      <c r="AT366" s="417"/>
      <c r="AU366" s="417"/>
      <c r="AV366" s="417"/>
      <c r="AW366" s="417"/>
      <c r="AX366" s="417"/>
      <c r="AY366" s="417"/>
      <c r="AZ366" s="417"/>
      <c r="BA366" s="417"/>
      <c r="BB366" s="417"/>
      <c r="BC366" s="417"/>
      <c r="BD366" s="417"/>
      <c r="BE366" s="417"/>
      <c r="BF366" s="417"/>
      <c r="BG366" s="417"/>
      <c r="BH366" s="417"/>
      <c r="BI366" s="417"/>
      <c r="BJ366" s="417"/>
      <c r="BK366" s="417"/>
      <c r="BL366" s="417"/>
      <c r="BM366" s="417"/>
      <c r="BN366" s="417"/>
      <c r="BO366" s="417"/>
      <c r="BP366" s="417"/>
      <c r="BQ366" s="417"/>
      <c r="BR366" s="417"/>
      <c r="BS366" s="417"/>
      <c r="BT366" s="417"/>
      <c r="BU366" s="417"/>
      <c r="BV366" s="417"/>
      <c r="BW366" s="417"/>
      <c r="BX366" s="417"/>
      <c r="BY366" s="417"/>
      <c r="BZ366" s="417"/>
      <c r="CA366" s="417"/>
      <c r="CB366" s="417"/>
      <c r="CC366" s="417"/>
      <c r="CD366" s="417"/>
      <c r="CE366" s="417"/>
      <c r="CF366" s="417"/>
      <c r="CG366" s="417"/>
      <c r="CH366" s="417"/>
      <c r="CI366" s="417"/>
      <c r="CJ366" s="417"/>
      <c r="CK366" s="417"/>
      <c r="CL366" s="417"/>
      <c r="CM366" s="417"/>
      <c r="CN366" s="417"/>
      <c r="CO366" s="417"/>
      <c r="CP366" s="417"/>
      <c r="CQ366" s="417"/>
      <c r="CR366" s="417"/>
      <c r="CS366" s="417"/>
      <c r="CT366" s="417"/>
      <c r="CU366" s="417"/>
      <c r="CV366" s="417"/>
      <c r="CW366" s="417"/>
      <c r="CX366" s="417"/>
      <c r="CY366" s="417"/>
      <c r="CZ366" s="417"/>
      <c r="DA366" s="417"/>
      <c r="DB366" s="417"/>
      <c r="DC366" s="417"/>
      <c r="DD366" s="417"/>
      <c r="DE366" s="417"/>
      <c r="DF366" s="417"/>
      <c r="DG366" s="417"/>
      <c r="DH366" s="417"/>
      <c r="DI366" s="417"/>
      <c r="DJ366" s="417"/>
      <c r="DK366" s="417"/>
    </row>
    <row r="367" spans="1:115" ht="16.149999999999999" hidden="1">
      <c r="A367" s="421"/>
      <c r="B367" s="421"/>
      <c r="C367" s="416"/>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c r="AA367" s="417"/>
      <c r="AB367" s="417"/>
      <c r="AC367" s="417"/>
      <c r="AD367" s="417"/>
      <c r="AE367" s="417"/>
      <c r="AF367" s="417"/>
      <c r="AG367" s="417"/>
      <c r="AH367" s="417"/>
      <c r="AI367" s="417"/>
      <c r="AJ367" s="417"/>
      <c r="AK367" s="417"/>
      <c r="AL367" s="417"/>
      <c r="AM367" s="417"/>
      <c r="AN367" s="417"/>
      <c r="AO367" s="417"/>
      <c r="AP367" s="417"/>
      <c r="AQ367" s="417"/>
      <c r="AR367" s="417"/>
      <c r="AS367" s="417"/>
      <c r="AT367" s="417"/>
      <c r="AU367" s="417"/>
      <c r="AV367" s="417"/>
      <c r="AW367" s="417"/>
      <c r="AX367" s="417"/>
      <c r="AY367" s="417"/>
      <c r="AZ367" s="417"/>
      <c r="BA367" s="417"/>
      <c r="BB367" s="417"/>
      <c r="BC367" s="417"/>
      <c r="BD367" s="417"/>
      <c r="BE367" s="417"/>
      <c r="BF367" s="417"/>
      <c r="BG367" s="417"/>
      <c r="BH367" s="417"/>
      <c r="BI367" s="417"/>
      <c r="BJ367" s="417"/>
      <c r="BK367" s="417"/>
      <c r="BL367" s="417"/>
      <c r="BM367" s="417"/>
      <c r="BN367" s="417"/>
      <c r="BO367" s="417"/>
      <c r="BP367" s="417"/>
      <c r="BQ367" s="417"/>
      <c r="BR367" s="417"/>
      <c r="BS367" s="417"/>
      <c r="BT367" s="417"/>
      <c r="BU367" s="417"/>
      <c r="BV367" s="417"/>
      <c r="BW367" s="417"/>
      <c r="BX367" s="417"/>
      <c r="BY367" s="417"/>
      <c r="BZ367" s="417"/>
      <c r="CA367" s="417"/>
      <c r="CB367" s="417"/>
      <c r="CC367" s="417"/>
      <c r="CD367" s="417"/>
      <c r="CE367" s="417"/>
      <c r="CF367" s="417"/>
      <c r="CG367" s="417"/>
      <c r="CH367" s="417"/>
      <c r="CI367" s="417"/>
      <c r="CJ367" s="417"/>
      <c r="CK367" s="417"/>
      <c r="CL367" s="417"/>
      <c r="CM367" s="417"/>
      <c r="CN367" s="417"/>
      <c r="CO367" s="417"/>
      <c r="CP367" s="417"/>
      <c r="CQ367" s="417"/>
      <c r="CR367" s="417"/>
      <c r="CS367" s="417"/>
      <c r="CT367" s="417"/>
      <c r="CU367" s="417"/>
      <c r="CV367" s="417"/>
      <c r="CW367" s="417"/>
      <c r="CX367" s="417"/>
      <c r="CY367" s="417"/>
      <c r="CZ367" s="417"/>
      <c r="DA367" s="417"/>
      <c r="DB367" s="417"/>
      <c r="DC367" s="417"/>
      <c r="DD367" s="417"/>
      <c r="DE367" s="417"/>
      <c r="DF367" s="417"/>
      <c r="DG367" s="417"/>
      <c r="DH367" s="417"/>
      <c r="DI367" s="417"/>
      <c r="DJ367" s="417"/>
      <c r="DK367" s="417"/>
    </row>
    <row r="368" spans="1:115" ht="16.149999999999999" hidden="1">
      <c r="A368" s="421"/>
      <c r="B368" s="421"/>
      <c r="C368" s="416"/>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c r="AA368" s="417"/>
      <c r="AB368" s="417"/>
      <c r="AC368" s="417"/>
      <c r="AD368" s="417"/>
      <c r="AE368" s="417"/>
      <c r="AF368" s="417"/>
      <c r="AG368" s="417"/>
      <c r="AH368" s="417"/>
      <c r="AI368" s="417"/>
      <c r="AJ368" s="417"/>
      <c r="AK368" s="417"/>
      <c r="AL368" s="417"/>
      <c r="AM368" s="417"/>
      <c r="AN368" s="417"/>
      <c r="AO368" s="417"/>
      <c r="AP368" s="417"/>
      <c r="AQ368" s="417"/>
      <c r="AR368" s="417"/>
      <c r="AS368" s="417"/>
      <c r="AT368" s="417"/>
      <c r="AU368" s="417"/>
      <c r="AV368" s="417"/>
      <c r="AW368" s="417"/>
      <c r="AX368" s="417"/>
      <c r="AY368" s="417"/>
      <c r="AZ368" s="417"/>
      <c r="BA368" s="417"/>
      <c r="BB368" s="417"/>
      <c r="BC368" s="417"/>
      <c r="BD368" s="417"/>
      <c r="BE368" s="417"/>
      <c r="BF368" s="417"/>
      <c r="BG368" s="417"/>
      <c r="BH368" s="417"/>
      <c r="BI368" s="417"/>
      <c r="BJ368" s="417"/>
      <c r="BK368" s="417"/>
      <c r="BL368" s="417"/>
      <c r="BM368" s="417"/>
      <c r="BN368" s="417"/>
      <c r="BO368" s="417"/>
      <c r="BP368" s="417"/>
      <c r="BQ368" s="417"/>
      <c r="BR368" s="417"/>
      <c r="BS368" s="417"/>
      <c r="BT368" s="417"/>
      <c r="BU368" s="417"/>
      <c r="BV368" s="417"/>
      <c r="BW368" s="417"/>
      <c r="BX368" s="417"/>
      <c r="BY368" s="417"/>
      <c r="BZ368" s="417"/>
      <c r="CA368" s="417"/>
      <c r="CB368" s="417"/>
      <c r="CC368" s="417"/>
      <c r="CD368" s="417"/>
      <c r="CE368" s="417"/>
      <c r="CF368" s="417"/>
      <c r="CG368" s="417"/>
      <c r="CH368" s="417"/>
      <c r="CI368" s="417"/>
      <c r="CJ368" s="417"/>
      <c r="CK368" s="417"/>
      <c r="CL368" s="417"/>
      <c r="CM368" s="417"/>
      <c r="CN368" s="417"/>
      <c r="CO368" s="417"/>
      <c r="CP368" s="417"/>
      <c r="CQ368" s="417"/>
      <c r="CR368" s="417"/>
      <c r="CS368" s="417"/>
      <c r="CT368" s="417"/>
      <c r="CU368" s="417"/>
      <c r="CV368" s="417"/>
      <c r="CW368" s="417"/>
      <c r="CX368" s="417"/>
      <c r="CY368" s="417"/>
      <c r="CZ368" s="417"/>
      <c r="DA368" s="417"/>
      <c r="DB368" s="417"/>
      <c r="DC368" s="417"/>
      <c r="DD368" s="417"/>
      <c r="DE368" s="417"/>
      <c r="DF368" s="417"/>
      <c r="DG368" s="417"/>
      <c r="DH368" s="417"/>
      <c r="DI368" s="417"/>
      <c r="DJ368" s="417"/>
      <c r="DK368" s="417"/>
    </row>
    <row r="369" spans="1:115" ht="16.149999999999999" hidden="1">
      <c r="A369" s="421"/>
      <c r="B369" s="421"/>
      <c r="C369" s="416"/>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c r="AA369" s="417"/>
      <c r="AB369" s="417"/>
      <c r="AC369" s="417"/>
      <c r="AD369" s="417"/>
      <c r="AE369" s="417"/>
      <c r="AF369" s="417"/>
      <c r="AG369" s="417"/>
      <c r="AH369" s="417"/>
      <c r="AI369" s="417"/>
      <c r="AJ369" s="417"/>
      <c r="AK369" s="417"/>
      <c r="AL369" s="417"/>
      <c r="AM369" s="417"/>
      <c r="AN369" s="417"/>
      <c r="AO369" s="417"/>
      <c r="AP369" s="417"/>
      <c r="AQ369" s="417"/>
      <c r="AR369" s="417"/>
      <c r="AS369" s="417"/>
      <c r="AT369" s="417"/>
      <c r="AU369" s="417"/>
      <c r="AV369" s="417"/>
      <c r="AW369" s="417"/>
      <c r="AX369" s="417"/>
      <c r="AY369" s="417"/>
      <c r="AZ369" s="417"/>
      <c r="BA369" s="417"/>
      <c r="BB369" s="417"/>
      <c r="BC369" s="417"/>
      <c r="BD369" s="417"/>
      <c r="BE369" s="417"/>
      <c r="BF369" s="417"/>
      <c r="BG369" s="417"/>
      <c r="BH369" s="417"/>
      <c r="BI369" s="417"/>
      <c r="BJ369" s="417"/>
      <c r="BK369" s="417"/>
      <c r="BL369" s="417"/>
      <c r="BM369" s="417"/>
      <c r="BN369" s="417"/>
      <c r="BO369" s="417"/>
      <c r="BP369" s="417"/>
      <c r="BQ369" s="417"/>
      <c r="BR369" s="417"/>
      <c r="BS369" s="417"/>
      <c r="BT369" s="417"/>
      <c r="BU369" s="417"/>
      <c r="BV369" s="417"/>
      <c r="BW369" s="417"/>
      <c r="BX369" s="417"/>
      <c r="BY369" s="417"/>
      <c r="BZ369" s="417"/>
      <c r="CA369" s="417"/>
      <c r="CB369" s="417"/>
      <c r="CC369" s="417"/>
      <c r="CD369" s="417"/>
      <c r="CE369" s="417"/>
      <c r="CF369" s="417"/>
      <c r="CG369" s="417"/>
      <c r="CH369" s="417"/>
      <c r="CI369" s="417"/>
      <c r="CJ369" s="417"/>
      <c r="CK369" s="417"/>
      <c r="CL369" s="417"/>
      <c r="CM369" s="417"/>
      <c r="CN369" s="417"/>
      <c r="CO369" s="417"/>
      <c r="CP369" s="417"/>
      <c r="CQ369" s="417"/>
      <c r="CR369" s="417"/>
      <c r="CS369" s="417"/>
      <c r="CT369" s="417"/>
      <c r="CU369" s="417"/>
      <c r="CV369" s="417"/>
      <c r="CW369" s="417"/>
      <c r="CX369" s="417"/>
      <c r="CY369" s="417"/>
      <c r="CZ369" s="417"/>
      <c r="DA369" s="417"/>
      <c r="DB369" s="417"/>
      <c r="DC369" s="417"/>
      <c r="DD369" s="417"/>
      <c r="DE369" s="417"/>
      <c r="DF369" s="417"/>
      <c r="DG369" s="417"/>
      <c r="DH369" s="417"/>
      <c r="DI369" s="417"/>
      <c r="DJ369" s="417"/>
      <c r="DK369" s="417"/>
    </row>
    <row r="370" spans="1:115" ht="16.149999999999999" hidden="1">
      <c r="A370" s="421"/>
      <c r="B370" s="421"/>
      <c r="C370" s="416"/>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c r="AA370" s="417"/>
      <c r="AB370" s="417"/>
      <c r="AC370" s="417"/>
      <c r="AD370" s="417"/>
      <c r="AE370" s="417"/>
      <c r="AF370" s="417"/>
      <c r="AG370" s="417"/>
      <c r="AH370" s="417"/>
      <c r="AI370" s="417"/>
      <c r="AJ370" s="417"/>
      <c r="AK370" s="417"/>
      <c r="AL370" s="417"/>
      <c r="AM370" s="417"/>
      <c r="AN370" s="417"/>
      <c r="AO370" s="417"/>
      <c r="AP370" s="417"/>
      <c r="AQ370" s="417"/>
      <c r="AR370" s="417"/>
      <c r="AS370" s="417"/>
      <c r="AT370" s="417"/>
      <c r="AU370" s="417"/>
      <c r="AV370" s="417"/>
      <c r="AW370" s="417"/>
      <c r="AX370" s="417"/>
      <c r="AY370" s="417"/>
      <c r="AZ370" s="417"/>
      <c r="BA370" s="417"/>
      <c r="BB370" s="417"/>
      <c r="BC370" s="417"/>
      <c r="BD370" s="417"/>
      <c r="BE370" s="417"/>
      <c r="BF370" s="417"/>
      <c r="BG370" s="417"/>
      <c r="BH370" s="417"/>
      <c r="BI370" s="417"/>
      <c r="BJ370" s="417"/>
      <c r="BK370" s="417"/>
      <c r="BL370" s="417"/>
      <c r="BM370" s="417"/>
      <c r="BN370" s="417"/>
      <c r="BO370" s="417"/>
      <c r="BP370" s="417"/>
      <c r="BQ370" s="417"/>
      <c r="BR370" s="417"/>
      <c r="BS370" s="417"/>
      <c r="BT370" s="417"/>
      <c r="BU370" s="417"/>
      <c r="BV370" s="417"/>
      <c r="BW370" s="417"/>
      <c r="BX370" s="417"/>
      <c r="BY370" s="417"/>
      <c r="BZ370" s="417"/>
      <c r="CA370" s="417"/>
      <c r="CB370" s="417"/>
      <c r="CC370" s="417"/>
      <c r="CD370" s="417"/>
      <c r="CE370" s="417"/>
      <c r="CF370" s="417"/>
      <c r="CG370" s="417"/>
      <c r="CH370" s="417"/>
      <c r="CI370" s="417"/>
      <c r="CJ370" s="417"/>
      <c r="CK370" s="417"/>
      <c r="CL370" s="417"/>
      <c r="CM370" s="417"/>
      <c r="CN370" s="417"/>
      <c r="CO370" s="417"/>
      <c r="CP370" s="417"/>
      <c r="CQ370" s="417"/>
      <c r="CR370" s="417"/>
      <c r="CS370" s="417"/>
      <c r="CT370" s="417"/>
      <c r="CU370" s="417"/>
      <c r="CV370" s="417"/>
      <c r="CW370" s="417"/>
      <c r="CX370" s="417"/>
      <c r="CY370" s="417"/>
      <c r="CZ370" s="417"/>
      <c r="DA370" s="417"/>
      <c r="DB370" s="417"/>
      <c r="DC370" s="417"/>
      <c r="DD370" s="417"/>
      <c r="DE370" s="417"/>
      <c r="DF370" s="417"/>
      <c r="DG370" s="417"/>
      <c r="DH370" s="417"/>
      <c r="DI370" s="417"/>
      <c r="DJ370" s="417"/>
      <c r="DK370" s="417"/>
    </row>
    <row r="371" spans="1:115" ht="16.149999999999999" hidden="1">
      <c r="A371" s="421"/>
      <c r="B371" s="421"/>
      <c r="C371" s="416"/>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c r="AA371" s="417"/>
      <c r="AB371" s="417"/>
      <c r="AC371" s="417"/>
      <c r="AD371" s="417"/>
      <c r="AE371" s="417"/>
      <c r="AF371" s="417"/>
      <c r="AG371" s="417"/>
      <c r="AH371" s="417"/>
      <c r="AI371" s="417"/>
      <c r="AJ371" s="417"/>
      <c r="AK371" s="417"/>
      <c r="AL371" s="417"/>
      <c r="AM371" s="417"/>
      <c r="AN371" s="417"/>
      <c r="AO371" s="417"/>
      <c r="AP371" s="417"/>
      <c r="AQ371" s="417"/>
      <c r="AR371" s="417"/>
      <c r="AS371" s="417"/>
      <c r="AT371" s="417"/>
      <c r="AU371" s="417"/>
      <c r="AV371" s="417"/>
      <c r="AW371" s="417"/>
      <c r="AX371" s="417"/>
      <c r="AY371" s="417"/>
      <c r="AZ371" s="417"/>
      <c r="BA371" s="417"/>
      <c r="BB371" s="417"/>
      <c r="BC371" s="417"/>
      <c r="BD371" s="417"/>
      <c r="BE371" s="417"/>
      <c r="BF371" s="417"/>
      <c r="BG371" s="417"/>
      <c r="BH371" s="417"/>
      <c r="BI371" s="417"/>
      <c r="BJ371" s="417"/>
      <c r="BK371" s="417"/>
      <c r="BL371" s="417"/>
      <c r="BM371" s="417"/>
      <c r="BN371" s="417"/>
      <c r="BO371" s="417"/>
      <c r="BP371" s="417"/>
      <c r="BQ371" s="417"/>
      <c r="BR371" s="417"/>
      <c r="BS371" s="417"/>
      <c r="BT371" s="417"/>
      <c r="BU371" s="417"/>
      <c r="BV371" s="417"/>
      <c r="BW371" s="417"/>
      <c r="BX371" s="417"/>
      <c r="BY371" s="417"/>
      <c r="BZ371" s="417"/>
      <c r="CA371" s="417"/>
      <c r="CB371" s="417"/>
      <c r="CC371" s="417"/>
      <c r="CD371" s="417"/>
      <c r="CE371" s="417"/>
      <c r="CF371" s="417"/>
      <c r="CG371" s="417"/>
      <c r="CH371" s="417"/>
      <c r="CI371" s="417"/>
      <c r="CJ371" s="417"/>
      <c r="CK371" s="417"/>
      <c r="CL371" s="417"/>
      <c r="CM371" s="417"/>
      <c r="CN371" s="417"/>
      <c r="CO371" s="417"/>
      <c r="CP371" s="417"/>
      <c r="CQ371" s="417"/>
      <c r="CR371" s="417"/>
      <c r="CS371" s="417"/>
      <c r="CT371" s="417"/>
      <c r="CU371" s="417"/>
      <c r="CV371" s="417"/>
      <c r="CW371" s="417"/>
      <c r="CX371" s="417"/>
      <c r="CY371" s="417"/>
      <c r="CZ371" s="417"/>
      <c r="DA371" s="417"/>
      <c r="DB371" s="417"/>
      <c r="DC371" s="417"/>
      <c r="DD371" s="417"/>
      <c r="DE371" s="417"/>
      <c r="DF371" s="417"/>
      <c r="DG371" s="417"/>
      <c r="DH371" s="417"/>
      <c r="DI371" s="417"/>
      <c r="DJ371" s="417"/>
      <c r="DK371" s="417"/>
    </row>
    <row r="372" spans="1:115" ht="16.149999999999999" hidden="1">
      <c r="A372" s="421"/>
      <c r="B372" s="421"/>
      <c r="C372" s="416"/>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c r="AA372" s="417"/>
      <c r="AB372" s="417"/>
      <c r="AC372" s="417"/>
      <c r="AD372" s="417"/>
      <c r="AE372" s="417"/>
      <c r="AF372" s="417"/>
      <c r="AG372" s="417"/>
      <c r="AH372" s="417"/>
      <c r="AI372" s="417"/>
      <c r="AJ372" s="417"/>
      <c r="AK372" s="417"/>
      <c r="AL372" s="417"/>
      <c r="AM372" s="417"/>
      <c r="AN372" s="417"/>
      <c r="AO372" s="417"/>
      <c r="AP372" s="417"/>
      <c r="AQ372" s="417"/>
      <c r="AR372" s="417"/>
      <c r="AS372" s="417"/>
      <c r="AT372" s="417"/>
      <c r="AU372" s="417"/>
      <c r="AV372" s="417"/>
      <c r="AW372" s="417"/>
      <c r="AX372" s="417"/>
      <c r="AY372" s="417"/>
      <c r="AZ372" s="417"/>
      <c r="BA372" s="417"/>
      <c r="BB372" s="417"/>
      <c r="BC372" s="417"/>
      <c r="BD372" s="417"/>
      <c r="BE372" s="417"/>
      <c r="BF372" s="417"/>
      <c r="BG372" s="417"/>
      <c r="BH372" s="417"/>
      <c r="BI372" s="417"/>
      <c r="BJ372" s="417"/>
      <c r="BK372" s="417"/>
      <c r="BL372" s="417"/>
      <c r="BM372" s="417"/>
      <c r="BN372" s="417"/>
      <c r="BO372" s="417"/>
      <c r="BP372" s="417"/>
      <c r="BQ372" s="417"/>
      <c r="BR372" s="417"/>
      <c r="BS372" s="417"/>
      <c r="BT372" s="417"/>
      <c r="BU372" s="417"/>
      <c r="BV372" s="417"/>
      <c r="BW372" s="417"/>
      <c r="BX372" s="417"/>
      <c r="BY372" s="417"/>
      <c r="BZ372" s="417"/>
      <c r="CA372" s="417"/>
      <c r="CB372" s="417"/>
      <c r="CC372" s="417"/>
      <c r="CD372" s="417"/>
      <c r="CE372" s="417"/>
      <c r="CF372" s="417"/>
      <c r="CG372" s="417"/>
      <c r="CH372" s="417"/>
      <c r="CI372" s="417"/>
      <c r="CJ372" s="417"/>
      <c r="CK372" s="417"/>
      <c r="CL372" s="417"/>
      <c r="CM372" s="417"/>
      <c r="CN372" s="417"/>
      <c r="CO372" s="417"/>
      <c r="CP372" s="417"/>
      <c r="CQ372" s="417"/>
      <c r="CR372" s="417"/>
      <c r="CS372" s="417"/>
      <c r="CT372" s="417"/>
      <c r="CU372" s="417"/>
      <c r="CV372" s="417"/>
      <c r="CW372" s="417"/>
      <c r="CX372" s="417"/>
      <c r="CY372" s="417"/>
      <c r="CZ372" s="417"/>
      <c r="DA372" s="417"/>
      <c r="DB372" s="417"/>
      <c r="DC372" s="417"/>
      <c r="DD372" s="417"/>
      <c r="DE372" s="417"/>
      <c r="DF372" s="417"/>
      <c r="DG372" s="417"/>
      <c r="DH372" s="417"/>
      <c r="DI372" s="417"/>
      <c r="DJ372" s="417"/>
      <c r="DK372" s="417"/>
    </row>
    <row r="373" spans="1:115" ht="16.149999999999999" hidden="1">
      <c r="A373" s="421"/>
      <c r="B373" s="421"/>
      <c r="C373" s="416"/>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c r="AA373" s="417"/>
      <c r="AB373" s="417"/>
      <c r="AC373" s="417"/>
      <c r="AD373" s="417"/>
      <c r="AE373" s="417"/>
      <c r="AF373" s="417"/>
      <c r="AG373" s="417"/>
      <c r="AH373" s="417"/>
      <c r="AI373" s="417"/>
      <c r="AJ373" s="417"/>
      <c r="AK373" s="417"/>
      <c r="AL373" s="417"/>
      <c r="AM373" s="417"/>
      <c r="AN373" s="417"/>
      <c r="AO373" s="417"/>
      <c r="AP373" s="417"/>
      <c r="AQ373" s="417"/>
      <c r="AR373" s="417"/>
      <c r="AS373" s="417"/>
      <c r="AT373" s="417"/>
      <c r="AU373" s="417"/>
      <c r="AV373" s="417"/>
      <c r="AW373" s="417"/>
      <c r="AX373" s="417"/>
      <c r="AY373" s="417"/>
      <c r="AZ373" s="417"/>
      <c r="BA373" s="417"/>
      <c r="BB373" s="417"/>
      <c r="BC373" s="417"/>
      <c r="BD373" s="417"/>
      <c r="BE373" s="417"/>
      <c r="BF373" s="417"/>
      <c r="BG373" s="417"/>
      <c r="BH373" s="417"/>
      <c r="BI373" s="417"/>
      <c r="BJ373" s="417"/>
      <c r="BK373" s="417"/>
      <c r="BL373" s="417"/>
      <c r="BM373" s="417"/>
      <c r="BN373" s="417"/>
      <c r="BO373" s="417"/>
      <c r="BP373" s="417"/>
      <c r="BQ373" s="417"/>
      <c r="BR373" s="417"/>
      <c r="BS373" s="417"/>
      <c r="BT373" s="417"/>
      <c r="BU373" s="417"/>
      <c r="BV373" s="417"/>
      <c r="BW373" s="417"/>
      <c r="BX373" s="417"/>
      <c r="BY373" s="417"/>
      <c r="BZ373" s="417"/>
      <c r="CA373" s="417"/>
      <c r="CB373" s="417"/>
      <c r="CC373" s="417"/>
      <c r="CD373" s="417"/>
      <c r="CE373" s="417"/>
      <c r="CF373" s="417"/>
      <c r="CG373" s="417"/>
      <c r="CH373" s="417"/>
      <c r="CI373" s="417"/>
      <c r="CJ373" s="417"/>
      <c r="CK373" s="417"/>
      <c r="CL373" s="417"/>
      <c r="CM373" s="417"/>
      <c r="CN373" s="417"/>
      <c r="CO373" s="417"/>
      <c r="CP373" s="417"/>
      <c r="CQ373" s="417"/>
      <c r="CR373" s="417"/>
      <c r="CS373" s="417"/>
      <c r="CT373" s="417"/>
      <c r="CU373" s="417"/>
      <c r="CV373" s="417"/>
      <c r="CW373" s="417"/>
      <c r="CX373" s="417"/>
      <c r="CY373" s="417"/>
      <c r="CZ373" s="417"/>
      <c r="DA373" s="417"/>
      <c r="DB373" s="417"/>
      <c r="DC373" s="417"/>
      <c r="DD373" s="417"/>
      <c r="DE373" s="417"/>
      <c r="DF373" s="417"/>
      <c r="DG373" s="417"/>
      <c r="DH373" s="417"/>
      <c r="DI373" s="417"/>
      <c r="DJ373" s="417"/>
      <c r="DK373" s="417"/>
    </row>
    <row r="374" spans="1:115" ht="16.149999999999999" hidden="1">
      <c r="A374" s="421"/>
      <c r="B374" s="421"/>
      <c r="C374" s="416"/>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c r="AA374" s="417"/>
      <c r="AB374" s="417"/>
      <c r="AC374" s="417"/>
      <c r="AD374" s="417"/>
      <c r="AE374" s="417"/>
      <c r="AF374" s="417"/>
      <c r="AG374" s="417"/>
      <c r="AH374" s="417"/>
      <c r="AI374" s="417"/>
      <c r="AJ374" s="417"/>
      <c r="AK374" s="417"/>
      <c r="AL374" s="417"/>
      <c r="AM374" s="417"/>
      <c r="AN374" s="417"/>
      <c r="AO374" s="417"/>
      <c r="AP374" s="417"/>
      <c r="AQ374" s="417"/>
      <c r="AR374" s="417"/>
      <c r="AS374" s="417"/>
      <c r="AT374" s="417"/>
      <c r="AU374" s="417"/>
      <c r="AV374" s="417"/>
      <c r="AW374" s="417"/>
      <c r="AX374" s="417"/>
      <c r="AY374" s="417"/>
      <c r="AZ374" s="417"/>
      <c r="BA374" s="417"/>
      <c r="BB374" s="417"/>
      <c r="BC374" s="417"/>
      <c r="BD374" s="417"/>
      <c r="BE374" s="417"/>
      <c r="BF374" s="417"/>
      <c r="BG374" s="417"/>
      <c r="BH374" s="417"/>
      <c r="BI374" s="417"/>
      <c r="BJ374" s="417"/>
      <c r="BK374" s="417"/>
      <c r="BL374" s="417"/>
      <c r="BM374" s="417"/>
      <c r="BN374" s="417"/>
      <c r="BO374" s="417"/>
      <c r="BP374" s="417"/>
      <c r="BQ374" s="417"/>
      <c r="BR374" s="417"/>
      <c r="BS374" s="417"/>
      <c r="BT374" s="417"/>
      <c r="BU374" s="417"/>
      <c r="BV374" s="417"/>
      <c r="BW374" s="417"/>
      <c r="BX374" s="417"/>
      <c r="BY374" s="417"/>
      <c r="BZ374" s="417"/>
      <c r="CA374" s="417"/>
      <c r="CB374" s="417"/>
      <c r="CC374" s="417"/>
      <c r="CD374" s="417"/>
      <c r="CE374" s="417"/>
      <c r="CF374" s="417"/>
      <c r="CG374" s="417"/>
      <c r="CH374" s="417"/>
      <c r="CI374" s="417"/>
      <c r="CJ374" s="417"/>
      <c r="CK374" s="417"/>
      <c r="CL374" s="417"/>
      <c r="CM374" s="417"/>
      <c r="CN374" s="417"/>
      <c r="CO374" s="417"/>
      <c r="CP374" s="417"/>
      <c r="CQ374" s="417"/>
      <c r="CR374" s="417"/>
      <c r="CS374" s="417"/>
      <c r="CT374" s="417"/>
      <c r="CU374" s="417"/>
      <c r="CV374" s="417"/>
      <c r="CW374" s="417"/>
      <c r="CX374" s="417"/>
      <c r="CY374" s="417"/>
      <c r="CZ374" s="417"/>
      <c r="DA374" s="417"/>
      <c r="DB374" s="417"/>
      <c r="DC374" s="417"/>
      <c r="DD374" s="417"/>
      <c r="DE374" s="417"/>
      <c r="DF374" s="417"/>
      <c r="DG374" s="417"/>
      <c r="DH374" s="417"/>
      <c r="DI374" s="417"/>
      <c r="DJ374" s="417"/>
      <c r="DK374" s="417"/>
    </row>
    <row r="375" spans="1:115" ht="16.149999999999999" hidden="1">
      <c r="A375" s="421"/>
      <c r="B375" s="421"/>
      <c r="C375" s="416"/>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c r="AA375" s="417"/>
      <c r="AB375" s="417"/>
      <c r="AC375" s="417"/>
      <c r="AD375" s="417"/>
      <c r="AE375" s="417"/>
      <c r="AF375" s="417"/>
      <c r="AG375" s="417"/>
      <c r="AH375" s="417"/>
      <c r="AI375" s="417"/>
      <c r="AJ375" s="417"/>
      <c r="AK375" s="417"/>
      <c r="AL375" s="417"/>
      <c r="AM375" s="417"/>
      <c r="AN375" s="417"/>
      <c r="AO375" s="417"/>
      <c r="AP375" s="417"/>
      <c r="AQ375" s="417"/>
      <c r="AR375" s="417"/>
      <c r="AS375" s="417"/>
      <c r="AT375" s="417"/>
      <c r="AU375" s="417"/>
      <c r="AV375" s="417"/>
      <c r="AW375" s="417"/>
      <c r="AX375" s="417"/>
      <c r="AY375" s="417"/>
      <c r="AZ375" s="417"/>
      <c r="BA375" s="417"/>
      <c r="BB375" s="417"/>
      <c r="BC375" s="417"/>
      <c r="BD375" s="417"/>
      <c r="BE375" s="417"/>
      <c r="BF375" s="417"/>
      <c r="BG375" s="417"/>
      <c r="BH375" s="417"/>
      <c r="BI375" s="417"/>
      <c r="BJ375" s="417"/>
      <c r="BK375" s="417"/>
      <c r="BL375" s="417"/>
      <c r="BM375" s="417"/>
      <c r="BN375" s="417"/>
      <c r="BO375" s="417"/>
      <c r="BP375" s="417"/>
      <c r="BQ375" s="417"/>
      <c r="BR375" s="417"/>
      <c r="BS375" s="417"/>
      <c r="BT375" s="417"/>
      <c r="BU375" s="417"/>
      <c r="BV375" s="417"/>
      <c r="BW375" s="417"/>
      <c r="BX375" s="417"/>
      <c r="BY375" s="417"/>
      <c r="BZ375" s="417"/>
      <c r="CA375" s="417"/>
      <c r="CB375" s="417"/>
      <c r="CC375" s="417"/>
      <c r="CD375" s="417"/>
      <c r="CE375" s="417"/>
      <c r="CF375" s="417"/>
      <c r="CG375" s="417"/>
      <c r="CH375" s="417"/>
      <c r="CI375" s="417"/>
      <c r="CJ375" s="417"/>
      <c r="CK375" s="417"/>
      <c r="CL375" s="417"/>
      <c r="CM375" s="417"/>
      <c r="CN375" s="417"/>
      <c r="CO375" s="417"/>
      <c r="CP375" s="417"/>
      <c r="CQ375" s="417"/>
      <c r="CR375" s="417"/>
      <c r="CS375" s="417"/>
      <c r="CT375" s="417"/>
      <c r="CU375" s="417"/>
      <c r="CV375" s="417"/>
      <c r="CW375" s="417"/>
      <c r="CX375" s="417"/>
      <c r="CY375" s="417"/>
      <c r="CZ375" s="417"/>
      <c r="DA375" s="417"/>
      <c r="DB375" s="417"/>
      <c r="DC375" s="417"/>
      <c r="DD375" s="417"/>
      <c r="DE375" s="417"/>
      <c r="DF375" s="417"/>
      <c r="DG375" s="417"/>
      <c r="DH375" s="417"/>
      <c r="DI375" s="417"/>
      <c r="DJ375" s="417"/>
      <c r="DK375" s="417"/>
    </row>
    <row r="376" spans="1:115" ht="16.149999999999999" hidden="1">
      <c r="A376" s="421"/>
      <c r="B376" s="421"/>
      <c r="C376" s="416"/>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c r="AA376" s="417"/>
      <c r="AB376" s="417"/>
      <c r="AC376" s="417"/>
      <c r="AD376" s="417"/>
      <c r="AE376" s="417"/>
      <c r="AF376" s="417"/>
      <c r="AG376" s="417"/>
      <c r="AH376" s="417"/>
      <c r="AI376" s="417"/>
      <c r="AJ376" s="417"/>
      <c r="AK376" s="417"/>
      <c r="AL376" s="417"/>
      <c r="AM376" s="417"/>
      <c r="AN376" s="417"/>
      <c r="AO376" s="417"/>
      <c r="AP376" s="417"/>
      <c r="AQ376" s="417"/>
      <c r="AR376" s="417"/>
      <c r="AS376" s="417"/>
      <c r="AT376" s="417"/>
      <c r="AU376" s="417"/>
      <c r="AV376" s="417"/>
      <c r="AW376" s="417"/>
      <c r="AX376" s="417"/>
      <c r="AY376" s="417"/>
      <c r="AZ376" s="417"/>
      <c r="BA376" s="417"/>
      <c r="BB376" s="417"/>
      <c r="BC376" s="417"/>
      <c r="BD376" s="417"/>
      <c r="BE376" s="417"/>
      <c r="BF376" s="417"/>
      <c r="BG376" s="417"/>
      <c r="BH376" s="417"/>
      <c r="BI376" s="417"/>
      <c r="BJ376" s="417"/>
      <c r="BK376" s="417"/>
      <c r="BL376" s="417"/>
      <c r="BM376" s="417"/>
      <c r="BN376" s="417"/>
      <c r="BO376" s="417"/>
      <c r="BP376" s="417"/>
      <c r="BQ376" s="417"/>
      <c r="BR376" s="417"/>
      <c r="BS376" s="417"/>
      <c r="BT376" s="417"/>
      <c r="BU376" s="417"/>
      <c r="BV376" s="417"/>
      <c r="BW376" s="417"/>
      <c r="BX376" s="417"/>
      <c r="BY376" s="417"/>
      <c r="BZ376" s="417"/>
      <c r="CA376" s="417"/>
      <c r="CB376" s="417"/>
      <c r="CC376" s="417"/>
      <c r="CD376" s="417"/>
      <c r="CE376" s="417"/>
      <c r="CF376" s="417"/>
      <c r="CG376" s="417"/>
      <c r="CH376" s="417"/>
      <c r="CI376" s="417"/>
      <c r="CJ376" s="417"/>
      <c r="CK376" s="417"/>
      <c r="CL376" s="417"/>
      <c r="CM376" s="417"/>
      <c r="CN376" s="417"/>
      <c r="CO376" s="417"/>
      <c r="CP376" s="417"/>
      <c r="CQ376" s="417"/>
      <c r="CR376" s="417"/>
      <c r="CS376" s="417"/>
      <c r="CT376" s="417"/>
      <c r="CU376" s="417"/>
      <c r="CV376" s="417"/>
      <c r="CW376" s="417"/>
      <c r="CX376" s="417"/>
      <c r="CY376" s="417"/>
      <c r="CZ376" s="417"/>
      <c r="DA376" s="417"/>
      <c r="DB376" s="417"/>
      <c r="DC376" s="417"/>
      <c r="DD376" s="417"/>
      <c r="DE376" s="417"/>
      <c r="DF376" s="417"/>
      <c r="DG376" s="417"/>
      <c r="DH376" s="417"/>
      <c r="DI376" s="417"/>
      <c r="DJ376" s="417"/>
      <c r="DK376" s="417"/>
    </row>
    <row r="377" spans="1:115" ht="16.149999999999999" hidden="1">
      <c r="A377" s="421"/>
      <c r="B377" s="421"/>
      <c r="C377" s="416"/>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c r="AA377" s="417"/>
      <c r="AB377" s="417"/>
      <c r="AC377" s="417"/>
      <c r="AD377" s="417"/>
      <c r="AE377" s="417"/>
      <c r="AF377" s="417"/>
      <c r="AG377" s="417"/>
      <c r="AH377" s="417"/>
      <c r="AI377" s="417"/>
      <c r="AJ377" s="417"/>
      <c r="AK377" s="417"/>
      <c r="AL377" s="417"/>
      <c r="AM377" s="417"/>
      <c r="AN377" s="417"/>
      <c r="AO377" s="417"/>
      <c r="AP377" s="417"/>
      <c r="AQ377" s="417"/>
      <c r="AR377" s="417"/>
      <c r="AS377" s="417"/>
      <c r="AT377" s="417"/>
      <c r="AU377" s="417"/>
      <c r="AV377" s="417"/>
      <c r="AW377" s="417"/>
      <c r="AX377" s="417"/>
      <c r="AY377" s="417"/>
      <c r="AZ377" s="417"/>
      <c r="BA377" s="417"/>
      <c r="BB377" s="417"/>
      <c r="BC377" s="417"/>
      <c r="BD377" s="417"/>
      <c r="BE377" s="417"/>
      <c r="BF377" s="417"/>
      <c r="BG377" s="417"/>
      <c r="BH377" s="417"/>
      <c r="BI377" s="417"/>
      <c r="BJ377" s="417"/>
      <c r="BK377" s="417"/>
      <c r="BL377" s="417"/>
      <c r="BM377" s="417"/>
      <c r="BN377" s="417"/>
      <c r="BO377" s="417"/>
      <c r="BP377" s="417"/>
      <c r="BQ377" s="417"/>
      <c r="BR377" s="417"/>
      <c r="BS377" s="417"/>
      <c r="BT377" s="417"/>
      <c r="BU377" s="417"/>
      <c r="BV377" s="417"/>
      <c r="BW377" s="417"/>
      <c r="BX377" s="417"/>
      <c r="BY377" s="417"/>
      <c r="BZ377" s="417"/>
      <c r="CA377" s="417"/>
      <c r="CB377" s="417"/>
      <c r="CC377" s="417"/>
      <c r="CD377" s="417"/>
      <c r="CE377" s="417"/>
      <c r="CF377" s="417"/>
      <c r="CG377" s="417"/>
      <c r="CH377" s="417"/>
      <c r="CI377" s="417"/>
      <c r="CJ377" s="417"/>
      <c r="CK377" s="417"/>
      <c r="CL377" s="417"/>
      <c r="CM377" s="417"/>
      <c r="CN377" s="417"/>
      <c r="CO377" s="417"/>
      <c r="CP377" s="417"/>
      <c r="CQ377" s="417"/>
      <c r="CR377" s="417"/>
      <c r="CS377" s="417"/>
      <c r="CT377" s="417"/>
      <c r="CU377" s="417"/>
      <c r="CV377" s="417"/>
      <c r="CW377" s="417"/>
      <c r="CX377" s="417"/>
      <c r="CY377" s="417"/>
      <c r="CZ377" s="417"/>
      <c r="DA377" s="417"/>
      <c r="DB377" s="417"/>
      <c r="DC377" s="417"/>
      <c r="DD377" s="417"/>
      <c r="DE377" s="417"/>
      <c r="DF377" s="417"/>
      <c r="DG377" s="417"/>
      <c r="DH377" s="417"/>
      <c r="DI377" s="417"/>
      <c r="DJ377" s="417"/>
      <c r="DK377" s="417"/>
    </row>
    <row r="378" spans="1:115" ht="16.149999999999999" hidden="1">
      <c r="A378" s="421"/>
      <c r="B378" s="421"/>
      <c r="C378" s="416"/>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c r="AA378" s="417"/>
      <c r="AB378" s="417"/>
      <c r="AC378" s="417"/>
      <c r="AD378" s="417"/>
      <c r="AE378" s="417"/>
      <c r="AF378" s="417"/>
      <c r="AG378" s="417"/>
      <c r="AH378" s="417"/>
      <c r="AI378" s="417"/>
      <c r="AJ378" s="417"/>
      <c r="AK378" s="417"/>
      <c r="AL378" s="417"/>
      <c r="AM378" s="417"/>
      <c r="AN378" s="417"/>
      <c r="AO378" s="417"/>
      <c r="AP378" s="417"/>
      <c r="AQ378" s="417"/>
      <c r="AR378" s="417"/>
      <c r="AS378" s="417"/>
      <c r="AT378" s="417"/>
      <c r="AU378" s="417"/>
      <c r="AV378" s="417"/>
      <c r="AW378" s="417"/>
      <c r="AX378" s="417"/>
      <c r="AY378" s="417"/>
      <c r="AZ378" s="417"/>
      <c r="BA378" s="417"/>
      <c r="BB378" s="417"/>
      <c r="BC378" s="417"/>
      <c r="BD378" s="417"/>
      <c r="BE378" s="417"/>
      <c r="BF378" s="417"/>
      <c r="BG378" s="417"/>
      <c r="BH378" s="417"/>
      <c r="BI378" s="417"/>
      <c r="BJ378" s="417"/>
      <c r="BK378" s="417"/>
      <c r="BL378" s="417"/>
      <c r="BM378" s="417"/>
      <c r="BN378" s="417"/>
      <c r="BO378" s="417"/>
      <c r="BP378" s="417"/>
      <c r="BQ378" s="417"/>
      <c r="BR378" s="417"/>
      <c r="BS378" s="417"/>
      <c r="BT378" s="417"/>
      <c r="BU378" s="417"/>
      <c r="BV378" s="417"/>
      <c r="BW378" s="417"/>
      <c r="BX378" s="417"/>
      <c r="BY378" s="417"/>
      <c r="BZ378" s="417"/>
      <c r="CA378" s="417"/>
      <c r="CB378" s="417"/>
      <c r="CC378" s="417"/>
      <c r="CD378" s="417"/>
      <c r="CE378" s="417"/>
      <c r="CF378" s="417"/>
      <c r="CG378" s="417"/>
      <c r="CH378" s="417"/>
      <c r="CI378" s="417"/>
      <c r="CJ378" s="417"/>
      <c r="CK378" s="417"/>
      <c r="CL378" s="417"/>
      <c r="CM378" s="417"/>
      <c r="CN378" s="417"/>
      <c r="CO378" s="417"/>
      <c r="CP378" s="417"/>
      <c r="CQ378" s="417"/>
      <c r="CR378" s="417"/>
      <c r="CS378" s="417"/>
      <c r="CT378" s="417"/>
      <c r="CU378" s="417"/>
      <c r="CV378" s="417"/>
      <c r="CW378" s="417"/>
      <c r="CX378" s="417"/>
      <c r="CY378" s="417"/>
      <c r="CZ378" s="417"/>
      <c r="DA378" s="417"/>
      <c r="DB378" s="417"/>
      <c r="DC378" s="417"/>
      <c r="DD378" s="417"/>
      <c r="DE378" s="417"/>
      <c r="DF378" s="417"/>
      <c r="DG378" s="417"/>
      <c r="DH378" s="417"/>
      <c r="DI378" s="417"/>
      <c r="DJ378" s="417"/>
      <c r="DK378" s="417"/>
    </row>
    <row r="379" spans="1:115" ht="16.149999999999999" hidden="1">
      <c r="A379" s="421"/>
      <c r="B379" s="421"/>
      <c r="C379" s="416"/>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c r="AA379" s="417"/>
      <c r="AB379" s="417"/>
      <c r="AC379" s="417"/>
      <c r="AD379" s="417"/>
      <c r="AE379" s="417"/>
      <c r="AF379" s="417"/>
      <c r="AG379" s="417"/>
      <c r="AH379" s="417"/>
      <c r="AI379" s="417"/>
      <c r="AJ379" s="417"/>
      <c r="AK379" s="417"/>
      <c r="AL379" s="417"/>
      <c r="AM379" s="417"/>
      <c r="AN379" s="417"/>
      <c r="AO379" s="417"/>
      <c r="AP379" s="417"/>
      <c r="AQ379" s="417"/>
      <c r="AR379" s="417"/>
      <c r="AS379" s="417"/>
      <c r="AT379" s="417"/>
      <c r="AU379" s="417"/>
      <c r="AV379" s="417"/>
      <c r="AW379" s="417"/>
      <c r="AX379" s="417"/>
      <c r="AY379" s="417"/>
      <c r="AZ379" s="417"/>
      <c r="BA379" s="417"/>
      <c r="BB379" s="417"/>
      <c r="BC379" s="417"/>
      <c r="BD379" s="417"/>
      <c r="BE379" s="417"/>
      <c r="BF379" s="417"/>
      <c r="BG379" s="417"/>
      <c r="BH379" s="417"/>
      <c r="BI379" s="417"/>
      <c r="BJ379" s="417"/>
      <c r="BK379" s="417"/>
      <c r="BL379" s="417"/>
      <c r="BM379" s="417"/>
      <c r="BN379" s="417"/>
      <c r="BO379" s="417"/>
      <c r="BP379" s="417"/>
      <c r="BQ379" s="417"/>
      <c r="BR379" s="417"/>
      <c r="BS379" s="417"/>
      <c r="BT379" s="417"/>
      <c r="BU379" s="417"/>
      <c r="BV379" s="417"/>
      <c r="BW379" s="417"/>
      <c r="BX379" s="417"/>
      <c r="BY379" s="417"/>
      <c r="BZ379" s="417"/>
      <c r="CA379" s="417"/>
      <c r="CB379" s="417"/>
      <c r="CC379" s="417"/>
      <c r="CD379" s="417"/>
      <c r="CE379" s="417"/>
      <c r="CF379" s="417"/>
      <c r="CG379" s="417"/>
      <c r="CH379" s="417"/>
      <c r="CI379" s="417"/>
      <c r="CJ379" s="417"/>
      <c r="CK379" s="417"/>
      <c r="CL379" s="417"/>
      <c r="CM379" s="417"/>
      <c r="CN379" s="417"/>
      <c r="CO379" s="417"/>
      <c r="CP379" s="417"/>
      <c r="CQ379" s="417"/>
      <c r="CR379" s="417"/>
      <c r="CS379" s="417"/>
      <c r="CT379" s="417"/>
      <c r="CU379" s="417"/>
      <c r="CV379" s="417"/>
      <c r="CW379" s="417"/>
      <c r="CX379" s="417"/>
      <c r="CY379" s="417"/>
      <c r="CZ379" s="417"/>
      <c r="DA379" s="417"/>
      <c r="DB379" s="417"/>
      <c r="DC379" s="417"/>
      <c r="DD379" s="417"/>
      <c r="DE379" s="417"/>
      <c r="DF379" s="417"/>
      <c r="DG379" s="417"/>
      <c r="DH379" s="417"/>
      <c r="DI379" s="417"/>
      <c r="DJ379" s="417"/>
      <c r="DK379" s="417"/>
    </row>
    <row r="380" spans="1:115" ht="16.149999999999999" hidden="1">
      <c r="A380" s="421"/>
      <c r="B380" s="421"/>
      <c r="C380" s="416"/>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c r="AA380" s="417"/>
      <c r="AB380" s="417"/>
      <c r="AC380" s="417"/>
      <c r="AD380" s="417"/>
      <c r="AE380" s="417"/>
      <c r="AF380" s="417"/>
      <c r="AG380" s="417"/>
      <c r="AH380" s="417"/>
      <c r="AI380" s="417"/>
      <c r="AJ380" s="417"/>
      <c r="AK380" s="417"/>
      <c r="AL380" s="417"/>
      <c r="AM380" s="417"/>
      <c r="AN380" s="417"/>
      <c r="AO380" s="417"/>
      <c r="AP380" s="417"/>
      <c r="AQ380" s="417"/>
      <c r="AR380" s="417"/>
      <c r="AS380" s="417"/>
      <c r="AT380" s="417"/>
      <c r="AU380" s="417"/>
      <c r="AV380" s="417"/>
      <c r="AW380" s="417"/>
      <c r="AX380" s="417"/>
      <c r="AY380" s="417"/>
      <c r="AZ380" s="417"/>
      <c r="BA380" s="417"/>
      <c r="BB380" s="417"/>
      <c r="BC380" s="417"/>
      <c r="BD380" s="417"/>
      <c r="BE380" s="417"/>
      <c r="BF380" s="417"/>
      <c r="BG380" s="417"/>
      <c r="BH380" s="417"/>
      <c r="BI380" s="417"/>
      <c r="BJ380" s="417"/>
      <c r="BK380" s="417"/>
      <c r="BL380" s="417"/>
      <c r="BM380" s="417"/>
      <c r="BN380" s="417"/>
      <c r="BO380" s="417"/>
      <c r="BP380" s="417"/>
      <c r="BQ380" s="417"/>
      <c r="BR380" s="417"/>
      <c r="BS380" s="417"/>
      <c r="BT380" s="417"/>
      <c r="BU380" s="417"/>
      <c r="BV380" s="417"/>
      <c r="BW380" s="417"/>
      <c r="BX380" s="417"/>
      <c r="BY380" s="417"/>
      <c r="BZ380" s="417"/>
      <c r="CA380" s="417"/>
      <c r="CB380" s="417"/>
      <c r="CC380" s="417"/>
      <c r="CD380" s="417"/>
      <c r="CE380" s="417"/>
      <c r="CF380" s="417"/>
      <c r="CG380" s="417"/>
      <c r="CH380" s="417"/>
      <c r="CI380" s="417"/>
      <c r="CJ380" s="417"/>
      <c r="CK380" s="417"/>
      <c r="CL380" s="417"/>
      <c r="CM380" s="417"/>
      <c r="CN380" s="417"/>
      <c r="CO380" s="417"/>
      <c r="CP380" s="417"/>
      <c r="CQ380" s="417"/>
      <c r="CR380" s="417"/>
      <c r="CS380" s="417"/>
      <c r="CT380" s="417"/>
      <c r="CU380" s="417"/>
      <c r="CV380" s="417"/>
      <c r="CW380" s="417"/>
      <c r="CX380" s="417"/>
      <c r="CY380" s="417"/>
      <c r="CZ380" s="417"/>
      <c r="DA380" s="417"/>
      <c r="DB380" s="417"/>
      <c r="DC380" s="417"/>
      <c r="DD380" s="417"/>
      <c r="DE380" s="417"/>
      <c r="DF380" s="417"/>
      <c r="DG380" s="417"/>
      <c r="DH380" s="417"/>
      <c r="DI380" s="417"/>
      <c r="DJ380" s="417"/>
      <c r="DK380" s="417"/>
    </row>
    <row r="381" spans="1:115" ht="16.149999999999999" hidden="1">
      <c r="A381" s="421"/>
      <c r="B381" s="421"/>
      <c r="C381" s="416"/>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c r="AA381" s="417"/>
      <c r="AB381" s="417"/>
      <c r="AC381" s="417"/>
      <c r="AD381" s="417"/>
      <c r="AE381" s="417"/>
      <c r="AF381" s="417"/>
      <c r="AG381" s="417"/>
      <c r="AH381" s="417"/>
      <c r="AI381" s="417"/>
      <c r="AJ381" s="417"/>
      <c r="AK381" s="417"/>
      <c r="AL381" s="417"/>
      <c r="AM381" s="417"/>
      <c r="AN381" s="417"/>
      <c r="AO381" s="417"/>
      <c r="AP381" s="417"/>
      <c r="AQ381" s="417"/>
      <c r="AR381" s="417"/>
      <c r="AS381" s="417"/>
      <c r="AT381" s="417"/>
      <c r="AU381" s="417"/>
      <c r="AV381" s="417"/>
      <c r="AW381" s="417"/>
      <c r="AX381" s="417"/>
      <c r="AY381" s="417"/>
      <c r="AZ381" s="417"/>
      <c r="BA381" s="417"/>
      <c r="BB381" s="417"/>
      <c r="BC381" s="417"/>
      <c r="BD381" s="417"/>
      <c r="BE381" s="417"/>
      <c r="BF381" s="417"/>
      <c r="BG381" s="417"/>
      <c r="BH381" s="417"/>
      <c r="BI381" s="417"/>
      <c r="BJ381" s="417"/>
      <c r="BK381" s="417"/>
      <c r="BL381" s="417"/>
      <c r="BM381" s="417"/>
      <c r="BN381" s="417"/>
      <c r="BO381" s="417"/>
      <c r="BP381" s="417"/>
      <c r="BQ381" s="417"/>
      <c r="BR381" s="417"/>
      <c r="BS381" s="417"/>
      <c r="BT381" s="417"/>
      <c r="BU381" s="417"/>
      <c r="BV381" s="417"/>
      <c r="BW381" s="417"/>
      <c r="BX381" s="417"/>
      <c r="BY381" s="417"/>
      <c r="BZ381" s="417"/>
      <c r="CA381" s="417"/>
      <c r="CB381" s="417"/>
      <c r="CC381" s="417"/>
      <c r="CD381" s="417"/>
      <c r="CE381" s="417"/>
      <c r="CF381" s="417"/>
      <c r="CG381" s="417"/>
      <c r="CH381" s="417"/>
      <c r="CI381" s="417"/>
      <c r="CJ381" s="417"/>
      <c r="CK381" s="417"/>
      <c r="CL381" s="417"/>
      <c r="CM381" s="417"/>
      <c r="CN381" s="417"/>
      <c r="CO381" s="417"/>
      <c r="CP381" s="417"/>
      <c r="CQ381" s="417"/>
      <c r="CR381" s="417"/>
      <c r="CS381" s="417"/>
      <c r="CT381" s="417"/>
      <c r="CU381" s="417"/>
      <c r="CV381" s="417"/>
      <c r="CW381" s="417"/>
      <c r="CX381" s="417"/>
      <c r="CY381" s="417"/>
      <c r="CZ381" s="417"/>
      <c r="DA381" s="417"/>
      <c r="DB381" s="417"/>
      <c r="DC381" s="417"/>
      <c r="DD381" s="417"/>
      <c r="DE381" s="417"/>
      <c r="DF381" s="417"/>
      <c r="DG381" s="417"/>
      <c r="DH381" s="417"/>
      <c r="DI381" s="417"/>
      <c r="DJ381" s="417"/>
      <c r="DK381" s="417"/>
    </row>
    <row r="382" spans="1:115" ht="16.149999999999999" hidden="1">
      <c r="A382" s="421"/>
      <c r="B382" s="421"/>
      <c r="C382" s="416"/>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c r="AA382" s="417"/>
      <c r="AB382" s="417"/>
      <c r="AC382" s="417"/>
      <c r="AD382" s="417"/>
      <c r="AE382" s="417"/>
      <c r="AF382" s="417"/>
      <c r="AG382" s="417"/>
      <c r="AH382" s="417"/>
      <c r="AI382" s="417"/>
      <c r="AJ382" s="417"/>
      <c r="AK382" s="417"/>
      <c r="AL382" s="417"/>
      <c r="AM382" s="417"/>
      <c r="AN382" s="417"/>
      <c r="AO382" s="417"/>
      <c r="AP382" s="417"/>
      <c r="AQ382" s="417"/>
      <c r="AR382" s="417"/>
      <c r="AS382" s="417"/>
      <c r="AT382" s="417"/>
      <c r="AU382" s="417"/>
      <c r="AV382" s="417"/>
      <c r="AW382" s="417"/>
      <c r="AX382" s="417"/>
      <c r="AY382" s="417"/>
      <c r="AZ382" s="417"/>
      <c r="BA382" s="417"/>
      <c r="BB382" s="417"/>
      <c r="BC382" s="417"/>
      <c r="BD382" s="417"/>
      <c r="BE382" s="417"/>
      <c r="BF382" s="417"/>
      <c r="BG382" s="417"/>
      <c r="BH382" s="417"/>
      <c r="BI382" s="417"/>
      <c r="BJ382" s="417"/>
      <c r="BK382" s="417"/>
      <c r="BL382" s="417"/>
      <c r="BM382" s="417"/>
      <c r="BN382" s="417"/>
      <c r="BO382" s="417"/>
      <c r="BP382" s="417"/>
      <c r="BQ382" s="417"/>
      <c r="BR382" s="417"/>
      <c r="BS382" s="417"/>
      <c r="BT382" s="417"/>
      <c r="BU382" s="417"/>
      <c r="BV382" s="417"/>
      <c r="BW382" s="417"/>
      <c r="BX382" s="417"/>
      <c r="BY382" s="417"/>
      <c r="BZ382" s="417"/>
      <c r="CA382" s="417"/>
      <c r="CB382" s="417"/>
      <c r="CC382" s="417"/>
      <c r="CD382" s="417"/>
      <c r="CE382" s="417"/>
      <c r="CF382" s="417"/>
      <c r="CG382" s="417"/>
      <c r="CH382" s="417"/>
      <c r="CI382" s="417"/>
      <c r="CJ382" s="417"/>
      <c r="CK382" s="417"/>
      <c r="CL382" s="417"/>
      <c r="CM382" s="417"/>
      <c r="CN382" s="417"/>
      <c r="CO382" s="417"/>
      <c r="CP382" s="417"/>
      <c r="CQ382" s="417"/>
      <c r="CR382" s="417"/>
      <c r="CS382" s="417"/>
      <c r="CT382" s="417"/>
      <c r="CU382" s="417"/>
      <c r="CV382" s="417"/>
      <c r="CW382" s="417"/>
      <c r="CX382" s="417"/>
      <c r="CY382" s="417"/>
      <c r="CZ382" s="417"/>
      <c r="DA382" s="417"/>
      <c r="DB382" s="417"/>
      <c r="DC382" s="417"/>
      <c r="DD382" s="417"/>
      <c r="DE382" s="417"/>
      <c r="DF382" s="417"/>
      <c r="DG382" s="417"/>
      <c r="DH382" s="417"/>
      <c r="DI382" s="417"/>
      <c r="DJ382" s="417"/>
      <c r="DK382" s="417"/>
    </row>
    <row r="383" spans="1:115" ht="16.149999999999999" hidden="1">
      <c r="A383" s="421"/>
      <c r="B383" s="421"/>
      <c r="C383" s="416"/>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c r="AA383" s="417"/>
      <c r="AB383" s="417"/>
      <c r="AC383" s="417"/>
      <c r="AD383" s="417"/>
      <c r="AE383" s="417"/>
      <c r="AF383" s="417"/>
      <c r="AG383" s="417"/>
      <c r="AH383" s="417"/>
      <c r="AI383" s="417"/>
      <c r="AJ383" s="417"/>
      <c r="AK383" s="417"/>
      <c r="AL383" s="417"/>
      <c r="AM383" s="417"/>
      <c r="AN383" s="417"/>
      <c r="AO383" s="417"/>
      <c r="AP383" s="417"/>
      <c r="AQ383" s="417"/>
      <c r="AR383" s="417"/>
      <c r="AS383" s="417"/>
      <c r="AT383" s="417"/>
      <c r="AU383" s="417"/>
      <c r="AV383" s="417"/>
      <c r="AW383" s="417"/>
      <c r="AX383" s="417"/>
      <c r="AY383" s="417"/>
      <c r="AZ383" s="417"/>
      <c r="BA383" s="417"/>
      <c r="BB383" s="417"/>
      <c r="BC383" s="417"/>
      <c r="BD383" s="417"/>
      <c r="BE383" s="417"/>
      <c r="BF383" s="417"/>
      <c r="BG383" s="417"/>
      <c r="BH383" s="417"/>
      <c r="BI383" s="417"/>
      <c r="BJ383" s="417"/>
      <c r="BK383" s="417"/>
      <c r="BL383" s="417"/>
      <c r="BM383" s="417"/>
      <c r="BN383" s="417"/>
      <c r="BO383" s="417"/>
      <c r="BP383" s="417"/>
      <c r="BQ383" s="417"/>
      <c r="BR383" s="417"/>
      <c r="BS383" s="417"/>
      <c r="BT383" s="417"/>
      <c r="BU383" s="417"/>
      <c r="BV383" s="417"/>
      <c r="BW383" s="417"/>
      <c r="BX383" s="417"/>
      <c r="BY383" s="417"/>
      <c r="BZ383" s="417"/>
      <c r="CA383" s="417"/>
      <c r="CB383" s="417"/>
      <c r="CC383" s="417"/>
      <c r="CD383" s="417"/>
      <c r="CE383" s="417"/>
      <c r="CF383" s="417"/>
      <c r="CG383" s="417"/>
      <c r="CH383" s="417"/>
      <c r="CI383" s="417"/>
      <c r="CJ383" s="417"/>
      <c r="CK383" s="417"/>
      <c r="CL383" s="417"/>
      <c r="CM383" s="417"/>
      <c r="CN383" s="417"/>
      <c r="CO383" s="417"/>
      <c r="CP383" s="417"/>
      <c r="CQ383" s="417"/>
      <c r="CR383" s="417"/>
      <c r="CS383" s="417"/>
      <c r="CT383" s="417"/>
      <c r="CU383" s="417"/>
      <c r="CV383" s="417"/>
      <c r="CW383" s="417"/>
      <c r="CX383" s="417"/>
      <c r="CY383" s="417"/>
      <c r="CZ383" s="417"/>
      <c r="DA383" s="417"/>
      <c r="DB383" s="417"/>
      <c r="DC383" s="417"/>
      <c r="DD383" s="417"/>
      <c r="DE383" s="417"/>
      <c r="DF383" s="417"/>
      <c r="DG383" s="417"/>
      <c r="DH383" s="417"/>
      <c r="DI383" s="417"/>
      <c r="DJ383" s="417"/>
      <c r="DK383" s="417"/>
    </row>
    <row r="384" spans="1:115" ht="16.149999999999999" hidden="1">
      <c r="A384" s="421"/>
      <c r="B384" s="421"/>
      <c r="C384" s="416"/>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c r="AA384" s="417"/>
      <c r="AB384" s="417"/>
      <c r="AC384" s="417"/>
      <c r="AD384" s="417"/>
      <c r="AE384" s="417"/>
      <c r="AF384" s="417"/>
      <c r="AG384" s="417"/>
      <c r="AH384" s="417"/>
      <c r="AI384" s="417"/>
      <c r="AJ384" s="417"/>
      <c r="AK384" s="417"/>
      <c r="AL384" s="417"/>
      <c r="AM384" s="417"/>
      <c r="AN384" s="417"/>
      <c r="AO384" s="417"/>
      <c r="AP384" s="417"/>
      <c r="AQ384" s="417"/>
      <c r="AR384" s="417"/>
      <c r="AS384" s="417"/>
      <c r="AT384" s="417"/>
      <c r="AU384" s="417"/>
      <c r="AV384" s="417"/>
      <c r="AW384" s="417"/>
      <c r="AX384" s="417"/>
      <c r="AY384" s="417"/>
      <c r="AZ384" s="417"/>
      <c r="BA384" s="417"/>
      <c r="BB384" s="417"/>
      <c r="BC384" s="417"/>
      <c r="BD384" s="417"/>
      <c r="BE384" s="417"/>
      <c r="BF384" s="417"/>
      <c r="BG384" s="417"/>
      <c r="BH384" s="417"/>
      <c r="BI384" s="417"/>
      <c r="BJ384" s="417"/>
      <c r="BK384" s="417"/>
      <c r="BL384" s="417"/>
      <c r="BM384" s="417"/>
      <c r="BN384" s="417"/>
      <c r="BO384" s="417"/>
      <c r="BP384" s="417"/>
      <c r="BQ384" s="417"/>
      <c r="BR384" s="417"/>
      <c r="BS384" s="417"/>
      <c r="BT384" s="417"/>
      <c r="BU384" s="417"/>
      <c r="BV384" s="417"/>
      <c r="BW384" s="417"/>
      <c r="BX384" s="417"/>
      <c r="BY384" s="417"/>
      <c r="BZ384" s="417"/>
      <c r="CA384" s="417"/>
      <c r="CB384" s="417"/>
      <c r="CC384" s="417"/>
      <c r="CD384" s="417"/>
      <c r="CE384" s="417"/>
      <c r="CF384" s="417"/>
      <c r="CG384" s="417"/>
      <c r="CH384" s="417"/>
      <c r="CI384" s="417"/>
      <c r="CJ384" s="417"/>
      <c r="CK384" s="417"/>
      <c r="CL384" s="417"/>
      <c r="CM384" s="417"/>
      <c r="CN384" s="417"/>
      <c r="CO384" s="417"/>
      <c r="CP384" s="417"/>
      <c r="CQ384" s="417"/>
      <c r="CR384" s="417"/>
      <c r="CS384" s="417"/>
      <c r="CT384" s="417"/>
      <c r="CU384" s="417"/>
      <c r="CV384" s="417"/>
      <c r="CW384" s="417"/>
      <c r="CX384" s="417"/>
      <c r="CY384" s="417"/>
      <c r="CZ384" s="417"/>
      <c r="DA384" s="417"/>
      <c r="DB384" s="417"/>
      <c r="DC384" s="417"/>
      <c r="DD384" s="417"/>
      <c r="DE384" s="417"/>
      <c r="DF384" s="417"/>
      <c r="DG384" s="417"/>
      <c r="DH384" s="417"/>
      <c r="DI384" s="417"/>
      <c r="DJ384" s="417"/>
      <c r="DK384" s="417"/>
    </row>
    <row r="385" spans="1:115" ht="16.149999999999999" hidden="1">
      <c r="A385" s="421"/>
      <c r="B385" s="421"/>
      <c r="C385" s="416"/>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c r="AA385" s="417"/>
      <c r="AB385" s="417"/>
      <c r="AC385" s="417"/>
      <c r="AD385" s="417"/>
      <c r="AE385" s="417"/>
      <c r="AF385" s="417"/>
      <c r="AG385" s="417"/>
      <c r="AH385" s="417"/>
      <c r="AI385" s="417"/>
      <c r="AJ385" s="417"/>
      <c r="AK385" s="417"/>
      <c r="AL385" s="417"/>
      <c r="AM385" s="417"/>
      <c r="AN385" s="417"/>
      <c r="AO385" s="417"/>
      <c r="AP385" s="417"/>
      <c r="AQ385" s="417"/>
      <c r="AR385" s="417"/>
      <c r="AS385" s="417"/>
      <c r="AT385" s="417"/>
      <c r="AU385" s="417"/>
      <c r="AV385" s="417"/>
      <c r="AW385" s="417"/>
      <c r="AX385" s="417"/>
      <c r="AY385" s="417"/>
      <c r="AZ385" s="417"/>
      <c r="BA385" s="417"/>
      <c r="BB385" s="417"/>
      <c r="BC385" s="417"/>
      <c r="BD385" s="417"/>
      <c r="BE385" s="417"/>
      <c r="BF385" s="417"/>
      <c r="BG385" s="417"/>
      <c r="BH385" s="417"/>
      <c r="BI385" s="417"/>
      <c r="BJ385" s="417"/>
      <c r="BK385" s="417"/>
      <c r="BL385" s="417"/>
      <c r="BM385" s="417"/>
      <c r="BN385" s="417"/>
      <c r="BO385" s="417"/>
      <c r="BP385" s="417"/>
      <c r="BQ385" s="417"/>
      <c r="BR385" s="417"/>
      <c r="BS385" s="417"/>
      <c r="BT385" s="417"/>
      <c r="BU385" s="417"/>
      <c r="BV385" s="417"/>
      <c r="BW385" s="417"/>
      <c r="BX385" s="417"/>
      <c r="BY385" s="417"/>
      <c r="BZ385" s="417"/>
      <c r="CA385" s="417"/>
      <c r="CB385" s="417"/>
      <c r="CC385" s="417"/>
      <c r="CD385" s="417"/>
      <c r="CE385" s="417"/>
      <c r="CF385" s="417"/>
      <c r="CG385" s="417"/>
      <c r="CH385" s="417"/>
      <c r="CI385" s="417"/>
      <c r="CJ385" s="417"/>
      <c r="CK385" s="417"/>
      <c r="CL385" s="417"/>
      <c r="CM385" s="417"/>
      <c r="CN385" s="417"/>
      <c r="CO385" s="417"/>
      <c r="CP385" s="417"/>
      <c r="CQ385" s="417"/>
      <c r="CR385" s="417"/>
      <c r="CS385" s="417"/>
      <c r="CT385" s="417"/>
      <c r="CU385" s="417"/>
      <c r="CV385" s="417"/>
      <c r="CW385" s="417"/>
      <c r="CX385" s="417"/>
      <c r="CY385" s="417"/>
      <c r="CZ385" s="417"/>
      <c r="DA385" s="417"/>
      <c r="DB385" s="417"/>
      <c r="DC385" s="417"/>
      <c r="DD385" s="417"/>
      <c r="DE385" s="417"/>
      <c r="DF385" s="417"/>
      <c r="DG385" s="417"/>
      <c r="DH385" s="417"/>
      <c r="DI385" s="417"/>
      <c r="DJ385" s="417"/>
      <c r="DK385" s="417"/>
    </row>
    <row r="386" spans="1:115" ht="16.149999999999999" hidden="1">
      <c r="A386" s="421"/>
      <c r="B386" s="421"/>
      <c r="C386" s="416"/>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c r="AA386" s="417"/>
      <c r="AB386" s="417"/>
      <c r="AC386" s="417"/>
      <c r="AD386" s="417"/>
      <c r="AE386" s="417"/>
      <c r="AF386" s="417"/>
      <c r="AG386" s="417"/>
      <c r="AH386" s="417"/>
      <c r="AI386" s="417"/>
      <c r="AJ386" s="417"/>
      <c r="AK386" s="417"/>
      <c r="AL386" s="417"/>
      <c r="AM386" s="417"/>
      <c r="AN386" s="417"/>
      <c r="AO386" s="417"/>
      <c r="AP386" s="417"/>
      <c r="AQ386" s="417"/>
      <c r="AR386" s="417"/>
      <c r="AS386" s="417"/>
      <c r="AT386" s="417"/>
      <c r="AU386" s="417"/>
      <c r="AV386" s="417"/>
      <c r="AW386" s="417"/>
      <c r="AX386" s="417"/>
      <c r="AY386" s="417"/>
      <c r="AZ386" s="417"/>
      <c r="BA386" s="417"/>
      <c r="BB386" s="417"/>
      <c r="BC386" s="417"/>
      <c r="BD386" s="417"/>
      <c r="BE386" s="417"/>
      <c r="BF386" s="417"/>
      <c r="BG386" s="417"/>
      <c r="BH386" s="417"/>
      <c r="BI386" s="417"/>
      <c r="BJ386" s="417"/>
      <c r="BK386" s="417"/>
      <c r="BL386" s="417"/>
      <c r="BM386" s="417"/>
      <c r="BN386" s="417"/>
      <c r="BO386" s="417"/>
      <c r="BP386" s="417"/>
      <c r="BQ386" s="417"/>
      <c r="BR386" s="417"/>
      <c r="BS386" s="417"/>
      <c r="BT386" s="417"/>
      <c r="BU386" s="417"/>
      <c r="BV386" s="417"/>
      <c r="BW386" s="417"/>
      <c r="BX386" s="417"/>
      <c r="BY386" s="417"/>
      <c r="BZ386" s="417"/>
      <c r="CA386" s="417"/>
      <c r="CB386" s="417"/>
      <c r="CC386" s="417"/>
      <c r="CD386" s="417"/>
      <c r="CE386" s="417"/>
      <c r="CF386" s="417"/>
      <c r="CG386" s="417"/>
      <c r="CH386" s="417"/>
      <c r="CI386" s="417"/>
      <c r="CJ386" s="417"/>
      <c r="CK386" s="417"/>
      <c r="CL386" s="417"/>
      <c r="CM386" s="417"/>
      <c r="CN386" s="417"/>
      <c r="CO386" s="417"/>
      <c r="CP386" s="417"/>
      <c r="CQ386" s="417"/>
      <c r="CR386" s="417"/>
      <c r="CS386" s="417"/>
      <c r="CT386" s="417"/>
      <c r="CU386" s="417"/>
      <c r="CV386" s="417"/>
      <c r="CW386" s="417"/>
      <c r="CX386" s="417"/>
      <c r="CY386" s="417"/>
      <c r="CZ386" s="417"/>
      <c r="DA386" s="417"/>
      <c r="DB386" s="417"/>
      <c r="DC386" s="417"/>
      <c r="DD386" s="417"/>
      <c r="DE386" s="417"/>
      <c r="DF386" s="417"/>
      <c r="DG386" s="417"/>
      <c r="DH386" s="417"/>
      <c r="DI386" s="417"/>
      <c r="DJ386" s="417"/>
      <c r="DK386" s="417"/>
    </row>
    <row r="387" spans="1:115" ht="16.149999999999999" hidden="1">
      <c r="A387" s="421"/>
      <c r="B387" s="421"/>
      <c r="C387" s="416"/>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c r="AA387" s="417"/>
      <c r="AB387" s="417"/>
      <c r="AC387" s="417"/>
      <c r="AD387" s="417"/>
      <c r="AE387" s="417"/>
      <c r="AF387" s="417"/>
      <c r="AG387" s="417"/>
      <c r="AH387" s="417"/>
      <c r="AI387" s="417"/>
      <c r="AJ387" s="417"/>
      <c r="AK387" s="417"/>
      <c r="AL387" s="417"/>
      <c r="AM387" s="417"/>
      <c r="AN387" s="417"/>
      <c r="AO387" s="417"/>
      <c r="AP387" s="417"/>
      <c r="AQ387" s="417"/>
      <c r="AR387" s="417"/>
      <c r="AS387" s="417"/>
      <c r="AT387" s="417"/>
      <c r="AU387" s="417"/>
      <c r="AV387" s="417"/>
      <c r="AW387" s="417"/>
      <c r="AX387" s="417"/>
      <c r="AY387" s="417"/>
      <c r="AZ387" s="417"/>
      <c r="BA387" s="417"/>
      <c r="BB387" s="417"/>
      <c r="BC387" s="417"/>
      <c r="BD387" s="417"/>
      <c r="BE387" s="417"/>
      <c r="BF387" s="417"/>
      <c r="BG387" s="417"/>
      <c r="BH387" s="417"/>
      <c r="BI387" s="417"/>
      <c r="BJ387" s="417"/>
      <c r="BK387" s="417"/>
      <c r="BL387" s="417"/>
      <c r="BM387" s="417"/>
      <c r="BN387" s="417"/>
      <c r="BO387" s="417"/>
      <c r="BP387" s="417"/>
      <c r="BQ387" s="417"/>
      <c r="BR387" s="417"/>
      <c r="BS387" s="417"/>
      <c r="BT387" s="417"/>
      <c r="BU387" s="417"/>
      <c r="BV387" s="417"/>
      <c r="BW387" s="417"/>
      <c r="BX387" s="417"/>
      <c r="BY387" s="417"/>
      <c r="BZ387" s="417"/>
      <c r="CA387" s="417"/>
      <c r="CB387" s="417"/>
      <c r="CC387" s="417"/>
      <c r="CD387" s="417"/>
      <c r="CE387" s="417"/>
      <c r="CF387" s="417"/>
      <c r="CG387" s="417"/>
      <c r="CH387" s="417"/>
      <c r="CI387" s="417"/>
      <c r="CJ387" s="417"/>
      <c r="CK387" s="417"/>
      <c r="CL387" s="417"/>
      <c r="CM387" s="417"/>
      <c r="CN387" s="417"/>
      <c r="CO387" s="417"/>
      <c r="CP387" s="417"/>
      <c r="CQ387" s="417"/>
      <c r="CR387" s="417"/>
      <c r="CS387" s="417"/>
      <c r="CT387" s="417"/>
      <c r="CU387" s="417"/>
      <c r="CV387" s="417"/>
      <c r="CW387" s="417"/>
      <c r="CX387" s="417"/>
      <c r="CY387" s="417"/>
      <c r="CZ387" s="417"/>
      <c r="DA387" s="417"/>
      <c r="DB387" s="417"/>
      <c r="DC387" s="417"/>
      <c r="DD387" s="417"/>
      <c r="DE387" s="417"/>
      <c r="DF387" s="417"/>
      <c r="DG387" s="417"/>
      <c r="DH387" s="417"/>
      <c r="DI387" s="417"/>
      <c r="DJ387" s="417"/>
      <c r="DK387" s="417"/>
    </row>
    <row r="388" spans="1:115" ht="16.149999999999999" hidden="1">
      <c r="A388" s="421"/>
      <c r="B388" s="421"/>
      <c r="C388" s="416"/>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c r="AA388" s="417"/>
      <c r="AB388" s="417"/>
      <c r="AC388" s="417"/>
      <c r="AD388" s="417"/>
      <c r="AE388" s="417"/>
      <c r="AF388" s="417"/>
      <c r="AG388" s="417"/>
      <c r="AH388" s="417"/>
      <c r="AI388" s="417"/>
      <c r="AJ388" s="417"/>
      <c r="AK388" s="417"/>
      <c r="AL388" s="417"/>
      <c r="AM388" s="417"/>
      <c r="AN388" s="417"/>
      <c r="AO388" s="417"/>
      <c r="AP388" s="417"/>
      <c r="AQ388" s="417"/>
      <c r="AR388" s="417"/>
      <c r="AS388" s="417"/>
      <c r="AT388" s="417"/>
      <c r="AU388" s="417"/>
      <c r="AV388" s="417"/>
      <c r="AW388" s="417"/>
      <c r="AX388" s="417"/>
      <c r="AY388" s="417"/>
      <c r="AZ388" s="417"/>
      <c r="BA388" s="417"/>
      <c r="BB388" s="417"/>
      <c r="BC388" s="417"/>
      <c r="BD388" s="417"/>
      <c r="BE388" s="417"/>
      <c r="BF388" s="417"/>
      <c r="BG388" s="417"/>
      <c r="BH388" s="417"/>
      <c r="BI388" s="417"/>
      <c r="BJ388" s="417"/>
      <c r="BK388" s="417"/>
      <c r="BL388" s="417"/>
      <c r="BM388" s="417"/>
      <c r="BN388" s="417"/>
      <c r="BO388" s="417"/>
      <c r="BP388" s="417"/>
      <c r="BQ388" s="417"/>
      <c r="BR388" s="417"/>
      <c r="BS388" s="417"/>
      <c r="BT388" s="417"/>
      <c r="BU388" s="417"/>
      <c r="BV388" s="417"/>
      <c r="BW388" s="417"/>
      <c r="BX388" s="417"/>
      <c r="BY388" s="417"/>
      <c r="BZ388" s="417"/>
      <c r="CA388" s="417"/>
      <c r="CB388" s="417"/>
      <c r="CC388" s="417"/>
      <c r="CD388" s="417"/>
      <c r="CE388" s="417"/>
      <c r="CF388" s="417"/>
      <c r="CG388" s="417"/>
      <c r="CH388" s="417"/>
      <c r="CI388" s="417"/>
      <c r="CJ388" s="417"/>
      <c r="CK388" s="417"/>
      <c r="CL388" s="417"/>
      <c r="CM388" s="417"/>
      <c r="CN388" s="417"/>
      <c r="CO388" s="417"/>
      <c r="CP388" s="417"/>
      <c r="CQ388" s="417"/>
      <c r="CR388" s="417"/>
      <c r="CS388" s="417"/>
      <c r="CT388" s="417"/>
      <c r="CU388" s="417"/>
      <c r="CV388" s="417"/>
      <c r="CW388" s="417"/>
      <c r="CX388" s="417"/>
      <c r="CY388" s="417"/>
      <c r="CZ388" s="417"/>
      <c r="DA388" s="417"/>
      <c r="DB388" s="417"/>
      <c r="DC388" s="417"/>
      <c r="DD388" s="417"/>
      <c r="DE388" s="417"/>
      <c r="DF388" s="417"/>
      <c r="DG388" s="417"/>
      <c r="DH388" s="417"/>
      <c r="DI388" s="417"/>
      <c r="DJ388" s="417"/>
      <c r="DK388" s="417"/>
    </row>
    <row r="389" spans="1:115" ht="16.149999999999999" hidden="1">
      <c r="A389" s="421"/>
      <c r="B389" s="421"/>
      <c r="C389" s="416"/>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c r="AA389" s="417"/>
      <c r="AB389" s="417"/>
      <c r="AC389" s="417"/>
      <c r="AD389" s="417"/>
      <c r="AE389" s="417"/>
      <c r="AF389" s="417"/>
      <c r="AG389" s="417"/>
      <c r="AH389" s="417"/>
      <c r="AI389" s="417"/>
      <c r="AJ389" s="417"/>
      <c r="AK389" s="417"/>
      <c r="AL389" s="417"/>
      <c r="AM389" s="417"/>
      <c r="AN389" s="417"/>
      <c r="AO389" s="417"/>
      <c r="AP389" s="417"/>
      <c r="AQ389" s="417"/>
      <c r="AR389" s="417"/>
      <c r="AS389" s="417"/>
      <c r="AT389" s="417"/>
      <c r="AU389" s="417"/>
      <c r="AV389" s="417"/>
      <c r="AW389" s="417"/>
      <c r="AX389" s="417"/>
      <c r="AY389" s="417"/>
      <c r="AZ389" s="417"/>
      <c r="BA389" s="417"/>
      <c r="BB389" s="417"/>
      <c r="BC389" s="417"/>
      <c r="BD389" s="417"/>
      <c r="BE389" s="417"/>
      <c r="BF389" s="417"/>
      <c r="BG389" s="417"/>
      <c r="BH389" s="417"/>
      <c r="BI389" s="417"/>
      <c r="BJ389" s="417"/>
      <c r="BK389" s="417"/>
      <c r="BL389" s="417"/>
      <c r="BM389" s="417"/>
      <c r="BN389" s="417"/>
      <c r="BO389" s="417"/>
      <c r="BP389" s="417"/>
      <c r="BQ389" s="417"/>
      <c r="BR389" s="417"/>
      <c r="BS389" s="417"/>
      <c r="BT389" s="417"/>
      <c r="BU389" s="417"/>
      <c r="BV389" s="417"/>
      <c r="BW389" s="417"/>
      <c r="BX389" s="417"/>
      <c r="BY389" s="417"/>
      <c r="BZ389" s="417"/>
      <c r="CA389" s="417"/>
      <c r="CB389" s="417"/>
      <c r="CC389" s="417"/>
      <c r="CD389" s="417"/>
      <c r="CE389" s="417"/>
      <c r="CF389" s="417"/>
      <c r="CG389" s="417"/>
      <c r="CH389" s="417"/>
      <c r="CI389" s="417"/>
      <c r="CJ389" s="417"/>
      <c r="CK389" s="417"/>
      <c r="CL389" s="417"/>
      <c r="CM389" s="417"/>
      <c r="CN389" s="417"/>
      <c r="CO389" s="417"/>
      <c r="CP389" s="417"/>
      <c r="CQ389" s="417"/>
      <c r="CR389" s="417"/>
      <c r="CS389" s="417"/>
      <c r="CT389" s="417"/>
      <c r="CU389" s="417"/>
      <c r="CV389" s="417"/>
      <c r="CW389" s="417"/>
      <c r="CX389" s="417"/>
      <c r="CY389" s="417"/>
      <c r="CZ389" s="417"/>
      <c r="DA389" s="417"/>
      <c r="DB389" s="417"/>
      <c r="DC389" s="417"/>
      <c r="DD389" s="417"/>
      <c r="DE389" s="417"/>
      <c r="DF389" s="417"/>
      <c r="DG389" s="417"/>
      <c r="DH389" s="417"/>
      <c r="DI389" s="417"/>
      <c r="DJ389" s="417"/>
      <c r="DK389" s="417"/>
    </row>
    <row r="390" spans="1:115" ht="16.149999999999999" hidden="1">
      <c r="A390" s="421"/>
      <c r="B390" s="421"/>
      <c r="C390" s="416"/>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c r="AA390" s="417"/>
      <c r="AB390" s="417"/>
      <c r="AC390" s="417"/>
      <c r="AD390" s="417"/>
      <c r="AE390" s="417"/>
      <c r="AF390" s="417"/>
      <c r="AG390" s="417"/>
      <c r="AH390" s="417"/>
      <c r="AI390" s="417"/>
      <c r="AJ390" s="417"/>
      <c r="AK390" s="417"/>
      <c r="AL390" s="417"/>
      <c r="AM390" s="417"/>
      <c r="AN390" s="417"/>
      <c r="AO390" s="417"/>
      <c r="AP390" s="417"/>
      <c r="AQ390" s="417"/>
      <c r="AR390" s="417"/>
      <c r="AS390" s="417"/>
      <c r="AT390" s="417"/>
      <c r="AU390" s="417"/>
      <c r="AV390" s="417"/>
      <c r="AW390" s="417"/>
      <c r="AX390" s="417"/>
      <c r="AY390" s="417"/>
      <c r="AZ390" s="417"/>
      <c r="BA390" s="417"/>
      <c r="BB390" s="417"/>
      <c r="BC390" s="417"/>
      <c r="BD390" s="417"/>
      <c r="BE390" s="417"/>
      <c r="BF390" s="417"/>
      <c r="BG390" s="417"/>
      <c r="BH390" s="417"/>
      <c r="BI390" s="417"/>
      <c r="BJ390" s="417"/>
      <c r="BK390" s="417"/>
      <c r="BL390" s="417"/>
      <c r="BM390" s="417"/>
      <c r="BN390" s="417"/>
      <c r="BO390" s="417"/>
      <c r="BP390" s="417"/>
      <c r="BQ390" s="417"/>
      <c r="BR390" s="417"/>
      <c r="BS390" s="417"/>
      <c r="BT390" s="417"/>
      <c r="BU390" s="417"/>
      <c r="BV390" s="417"/>
      <c r="BW390" s="417"/>
      <c r="BX390" s="417"/>
      <c r="BY390" s="417"/>
      <c r="BZ390" s="417"/>
      <c r="CA390" s="417"/>
      <c r="CB390" s="417"/>
      <c r="CC390" s="417"/>
      <c r="CD390" s="417"/>
      <c r="CE390" s="417"/>
      <c r="CF390" s="417"/>
      <c r="CG390" s="417"/>
      <c r="CH390" s="417"/>
      <c r="CI390" s="417"/>
      <c r="CJ390" s="417"/>
      <c r="CK390" s="417"/>
      <c r="CL390" s="417"/>
      <c r="CM390" s="417"/>
      <c r="CN390" s="417"/>
      <c r="CO390" s="417"/>
      <c r="CP390" s="417"/>
      <c r="CQ390" s="417"/>
      <c r="CR390" s="417"/>
      <c r="CS390" s="417"/>
      <c r="CT390" s="417"/>
      <c r="CU390" s="417"/>
      <c r="CV390" s="417"/>
      <c r="CW390" s="417"/>
      <c r="CX390" s="417"/>
      <c r="CY390" s="417"/>
      <c r="CZ390" s="417"/>
      <c r="DA390" s="417"/>
      <c r="DB390" s="417"/>
      <c r="DC390" s="417"/>
      <c r="DD390" s="417"/>
      <c r="DE390" s="417"/>
      <c r="DF390" s="417"/>
      <c r="DG390" s="417"/>
      <c r="DH390" s="417"/>
      <c r="DI390" s="417"/>
      <c r="DJ390" s="417"/>
      <c r="DK390" s="417"/>
    </row>
    <row r="391" spans="1:115" ht="16.149999999999999" hidden="1">
      <c r="A391" s="421"/>
      <c r="B391" s="421"/>
      <c r="C391" s="416"/>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c r="AA391" s="417"/>
      <c r="AB391" s="417"/>
      <c r="AC391" s="417"/>
      <c r="AD391" s="417"/>
      <c r="AE391" s="417"/>
      <c r="AF391" s="417"/>
      <c r="AG391" s="417"/>
      <c r="AH391" s="417"/>
      <c r="AI391" s="417"/>
      <c r="AJ391" s="417"/>
      <c r="AK391" s="417"/>
      <c r="AL391" s="417"/>
      <c r="AM391" s="417"/>
      <c r="AN391" s="417"/>
      <c r="AO391" s="417"/>
      <c r="AP391" s="417"/>
      <c r="AQ391" s="417"/>
      <c r="AR391" s="417"/>
      <c r="AS391" s="417"/>
      <c r="AT391" s="417"/>
      <c r="AU391" s="417"/>
      <c r="AV391" s="417"/>
      <c r="AW391" s="417"/>
      <c r="AX391" s="417"/>
      <c r="AY391" s="417"/>
      <c r="AZ391" s="417"/>
      <c r="BA391" s="417"/>
      <c r="BB391" s="417"/>
      <c r="BC391" s="417"/>
      <c r="BD391" s="417"/>
      <c r="BE391" s="417"/>
      <c r="BF391" s="417"/>
      <c r="BG391" s="417"/>
      <c r="BH391" s="417"/>
      <c r="BI391" s="417"/>
      <c r="BJ391" s="417"/>
      <c r="BK391" s="417"/>
      <c r="BL391" s="417"/>
      <c r="BM391" s="417"/>
      <c r="BN391" s="417"/>
      <c r="BO391" s="417"/>
      <c r="BP391" s="417"/>
      <c r="BQ391" s="417"/>
      <c r="BR391" s="417"/>
      <c r="BS391" s="417"/>
      <c r="BT391" s="417"/>
      <c r="BU391" s="417"/>
      <c r="BV391" s="417"/>
      <c r="BW391" s="417"/>
      <c r="BX391" s="417"/>
      <c r="BY391" s="417"/>
      <c r="BZ391" s="417"/>
      <c r="CA391" s="417"/>
      <c r="CB391" s="417"/>
      <c r="CC391" s="417"/>
      <c r="CD391" s="417"/>
      <c r="CE391" s="417"/>
      <c r="CF391" s="417"/>
      <c r="CG391" s="417"/>
      <c r="CH391" s="417"/>
      <c r="CI391" s="417"/>
      <c r="CJ391" s="417"/>
      <c r="CK391" s="417"/>
      <c r="CL391" s="417"/>
      <c r="CM391" s="417"/>
      <c r="CN391" s="417"/>
      <c r="CO391" s="417"/>
      <c r="CP391" s="417"/>
      <c r="CQ391" s="417"/>
      <c r="CR391" s="417"/>
      <c r="CS391" s="417"/>
      <c r="CT391" s="417"/>
      <c r="CU391" s="417"/>
      <c r="CV391" s="417"/>
      <c r="CW391" s="417"/>
      <c r="CX391" s="417"/>
      <c r="CY391" s="417"/>
      <c r="CZ391" s="417"/>
      <c r="DA391" s="417"/>
      <c r="DB391" s="417"/>
      <c r="DC391" s="417"/>
      <c r="DD391" s="417"/>
      <c r="DE391" s="417"/>
      <c r="DF391" s="417"/>
      <c r="DG391" s="417"/>
      <c r="DH391" s="417"/>
      <c r="DI391" s="417"/>
      <c r="DJ391" s="417"/>
      <c r="DK391" s="417"/>
    </row>
    <row r="392" spans="1:115" ht="16.149999999999999" hidden="1">
      <c r="A392" s="421"/>
      <c r="B392" s="421"/>
      <c r="C392" s="416"/>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c r="AA392" s="417"/>
      <c r="AB392" s="417"/>
      <c r="AC392" s="417"/>
      <c r="AD392" s="417"/>
      <c r="AE392" s="417"/>
      <c r="AF392" s="417"/>
      <c r="AG392" s="417"/>
      <c r="AH392" s="417"/>
      <c r="AI392" s="417"/>
      <c r="AJ392" s="417"/>
      <c r="AK392" s="417"/>
      <c r="AL392" s="417"/>
      <c r="AM392" s="417"/>
      <c r="AN392" s="417"/>
      <c r="AO392" s="417"/>
      <c r="AP392" s="417"/>
      <c r="AQ392" s="417"/>
      <c r="AR392" s="417"/>
      <c r="AS392" s="417"/>
      <c r="AT392" s="417"/>
      <c r="AU392" s="417"/>
      <c r="AV392" s="417"/>
      <c r="AW392" s="417"/>
      <c r="AX392" s="417"/>
      <c r="AY392" s="417"/>
      <c r="AZ392" s="417"/>
      <c r="BA392" s="417"/>
      <c r="BB392" s="417"/>
      <c r="BC392" s="417"/>
      <c r="BD392" s="417"/>
      <c r="BE392" s="417"/>
      <c r="BF392" s="417"/>
      <c r="BG392" s="417"/>
      <c r="BH392" s="417"/>
      <c r="BI392" s="417"/>
      <c r="BJ392" s="417"/>
      <c r="BK392" s="417"/>
      <c r="BL392" s="417"/>
      <c r="BM392" s="417"/>
      <c r="BN392" s="417"/>
      <c r="BO392" s="417"/>
      <c r="BP392" s="417"/>
      <c r="BQ392" s="417"/>
      <c r="BR392" s="417"/>
      <c r="BS392" s="417"/>
      <c r="BT392" s="417"/>
      <c r="BU392" s="417"/>
      <c r="BV392" s="417"/>
      <c r="BW392" s="417"/>
      <c r="BX392" s="417"/>
      <c r="BY392" s="417"/>
      <c r="BZ392" s="417"/>
      <c r="CA392" s="417"/>
      <c r="CB392" s="417"/>
      <c r="CC392" s="417"/>
      <c r="CD392" s="417"/>
      <c r="CE392" s="417"/>
      <c r="CF392" s="417"/>
      <c r="CG392" s="417"/>
      <c r="CH392" s="417"/>
      <c r="CI392" s="417"/>
      <c r="CJ392" s="417"/>
      <c r="CK392" s="417"/>
      <c r="CL392" s="417"/>
      <c r="CM392" s="417"/>
      <c r="CN392" s="417"/>
      <c r="CO392" s="417"/>
      <c r="CP392" s="417"/>
      <c r="CQ392" s="417"/>
      <c r="CR392" s="417"/>
      <c r="CS392" s="417"/>
      <c r="CT392" s="417"/>
      <c r="CU392" s="417"/>
      <c r="CV392" s="417"/>
      <c r="CW392" s="417"/>
      <c r="CX392" s="417"/>
      <c r="CY392" s="417"/>
      <c r="CZ392" s="417"/>
      <c r="DA392" s="417"/>
      <c r="DB392" s="417"/>
      <c r="DC392" s="417"/>
      <c r="DD392" s="417"/>
      <c r="DE392" s="417"/>
      <c r="DF392" s="417"/>
      <c r="DG392" s="417"/>
      <c r="DH392" s="417"/>
      <c r="DI392" s="417"/>
      <c r="DJ392" s="417"/>
      <c r="DK392" s="417"/>
    </row>
    <row r="393" spans="1:115" ht="16.149999999999999" hidden="1">
      <c r="A393" s="421"/>
      <c r="B393" s="421"/>
      <c r="C393" s="416"/>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c r="AA393" s="417"/>
      <c r="AB393" s="417"/>
      <c r="AC393" s="417"/>
      <c r="AD393" s="417"/>
      <c r="AE393" s="417"/>
      <c r="AF393" s="417"/>
      <c r="AG393" s="417"/>
      <c r="AH393" s="417"/>
      <c r="AI393" s="417"/>
      <c r="AJ393" s="417"/>
      <c r="AK393" s="417"/>
      <c r="AL393" s="417"/>
      <c r="AM393" s="417"/>
      <c r="AN393" s="417"/>
      <c r="AO393" s="417"/>
      <c r="AP393" s="417"/>
      <c r="AQ393" s="417"/>
      <c r="AR393" s="417"/>
      <c r="AS393" s="417"/>
      <c r="AT393" s="417"/>
      <c r="AU393" s="417"/>
      <c r="AV393" s="417"/>
      <c r="AW393" s="417"/>
      <c r="AX393" s="417"/>
      <c r="AY393" s="417"/>
      <c r="AZ393" s="417"/>
      <c r="BA393" s="417"/>
      <c r="BB393" s="417"/>
      <c r="BC393" s="417"/>
      <c r="BD393" s="417"/>
      <c r="BE393" s="417"/>
      <c r="BF393" s="417"/>
      <c r="BG393" s="417"/>
      <c r="BH393" s="417"/>
      <c r="BI393" s="417"/>
      <c r="BJ393" s="417"/>
      <c r="BK393" s="417"/>
      <c r="BL393" s="417"/>
      <c r="BM393" s="417"/>
      <c r="BN393" s="417"/>
      <c r="BO393" s="417"/>
      <c r="BP393" s="417"/>
      <c r="BQ393" s="417"/>
      <c r="BR393" s="417"/>
      <c r="BS393" s="417"/>
      <c r="BT393" s="417"/>
      <c r="BU393" s="417"/>
      <c r="BV393" s="417"/>
      <c r="BW393" s="417"/>
      <c r="BX393" s="417"/>
      <c r="BY393" s="417"/>
      <c r="BZ393" s="417"/>
      <c r="CA393" s="417"/>
      <c r="CB393" s="417"/>
      <c r="CC393" s="417"/>
      <c r="CD393" s="417"/>
      <c r="CE393" s="417"/>
      <c r="CF393" s="417"/>
      <c r="CG393" s="417"/>
      <c r="CH393" s="417"/>
      <c r="CI393" s="417"/>
      <c r="CJ393" s="417"/>
      <c r="CK393" s="417"/>
      <c r="CL393" s="417"/>
      <c r="CM393" s="417"/>
      <c r="CN393" s="417"/>
      <c r="CO393" s="417"/>
      <c r="CP393" s="417"/>
      <c r="CQ393" s="417"/>
      <c r="CR393" s="417"/>
      <c r="CS393" s="417"/>
      <c r="CT393" s="417"/>
      <c r="CU393" s="417"/>
      <c r="CV393" s="417"/>
      <c r="CW393" s="417"/>
      <c r="CX393" s="417"/>
      <c r="CY393" s="417"/>
      <c r="CZ393" s="417"/>
      <c r="DA393" s="417"/>
      <c r="DB393" s="417"/>
      <c r="DC393" s="417"/>
      <c r="DD393" s="417"/>
      <c r="DE393" s="417"/>
      <c r="DF393" s="417"/>
      <c r="DG393" s="417"/>
      <c r="DH393" s="417"/>
      <c r="DI393" s="417"/>
      <c r="DJ393" s="417"/>
      <c r="DK393" s="417"/>
    </row>
    <row r="394" spans="1:115" ht="16.149999999999999" hidden="1">
      <c r="A394" s="421"/>
      <c r="B394" s="421"/>
      <c r="C394" s="416"/>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c r="AA394" s="417"/>
      <c r="AB394" s="417"/>
      <c r="AC394" s="417"/>
      <c r="AD394" s="417"/>
      <c r="AE394" s="417"/>
      <c r="AF394" s="417"/>
      <c r="AG394" s="417"/>
      <c r="AH394" s="417"/>
      <c r="AI394" s="417"/>
      <c r="AJ394" s="417"/>
      <c r="AK394" s="417"/>
      <c r="AL394" s="417"/>
      <c r="AM394" s="417"/>
      <c r="AN394" s="417"/>
      <c r="AO394" s="417"/>
      <c r="AP394" s="417"/>
      <c r="AQ394" s="417"/>
      <c r="AR394" s="417"/>
      <c r="AS394" s="417"/>
      <c r="AT394" s="417"/>
      <c r="AU394" s="417"/>
      <c r="AV394" s="417"/>
      <c r="AW394" s="417"/>
      <c r="AX394" s="417"/>
      <c r="AY394" s="417"/>
      <c r="AZ394" s="417"/>
      <c r="BA394" s="417"/>
      <c r="BB394" s="417"/>
      <c r="BC394" s="417"/>
      <c r="BD394" s="417"/>
      <c r="BE394" s="417"/>
      <c r="BF394" s="417"/>
      <c r="BG394" s="417"/>
      <c r="BH394" s="417"/>
      <c r="BI394" s="417"/>
      <c r="BJ394" s="417"/>
      <c r="BK394" s="417"/>
      <c r="BL394" s="417"/>
      <c r="BM394" s="417"/>
      <c r="BN394" s="417"/>
      <c r="BO394" s="417"/>
      <c r="BP394" s="417"/>
      <c r="BQ394" s="417"/>
      <c r="BR394" s="417"/>
      <c r="BS394" s="417"/>
      <c r="BT394" s="417"/>
      <c r="BU394" s="417"/>
      <c r="BV394" s="417"/>
      <c r="BW394" s="417"/>
      <c r="BX394" s="417"/>
      <c r="BY394" s="417"/>
      <c r="BZ394" s="417"/>
      <c r="CA394" s="417"/>
      <c r="CB394" s="417"/>
      <c r="CC394" s="417"/>
      <c r="CD394" s="417"/>
      <c r="CE394" s="417"/>
      <c r="CF394" s="417"/>
      <c r="CG394" s="417"/>
      <c r="CH394" s="417"/>
      <c r="CI394" s="417"/>
      <c r="CJ394" s="417"/>
      <c r="CK394" s="417"/>
      <c r="CL394" s="417"/>
      <c r="CM394" s="417"/>
      <c r="CN394" s="417"/>
      <c r="CO394" s="417"/>
      <c r="CP394" s="417"/>
      <c r="CQ394" s="417"/>
      <c r="CR394" s="417"/>
      <c r="CS394" s="417"/>
      <c r="CT394" s="417"/>
      <c r="CU394" s="417"/>
      <c r="CV394" s="417"/>
      <c r="CW394" s="417"/>
      <c r="CX394" s="417"/>
      <c r="CY394" s="417"/>
      <c r="CZ394" s="417"/>
      <c r="DA394" s="417"/>
      <c r="DB394" s="417"/>
      <c r="DC394" s="417"/>
      <c r="DD394" s="417"/>
      <c r="DE394" s="417"/>
      <c r="DF394" s="417"/>
      <c r="DG394" s="417"/>
      <c r="DH394" s="417"/>
      <c r="DI394" s="417"/>
      <c r="DJ394" s="417"/>
      <c r="DK394" s="417"/>
    </row>
    <row r="395" spans="1:115" ht="16.149999999999999" hidden="1">
      <c r="A395" s="421"/>
      <c r="B395" s="421"/>
      <c r="C395" s="416"/>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c r="AA395" s="417"/>
      <c r="AB395" s="417"/>
      <c r="AC395" s="417"/>
      <c r="AD395" s="417"/>
      <c r="AE395" s="417"/>
      <c r="AF395" s="417"/>
      <c r="AG395" s="417"/>
      <c r="AH395" s="417"/>
      <c r="AI395" s="417"/>
      <c r="AJ395" s="417"/>
      <c r="AK395" s="417"/>
      <c r="AL395" s="417"/>
      <c r="AM395" s="417"/>
      <c r="AN395" s="417"/>
      <c r="AO395" s="417"/>
      <c r="AP395" s="417"/>
      <c r="AQ395" s="417"/>
      <c r="AR395" s="417"/>
      <c r="AS395" s="417"/>
      <c r="AT395" s="417"/>
      <c r="AU395" s="417"/>
      <c r="AV395" s="417"/>
      <c r="AW395" s="417"/>
      <c r="AX395" s="417"/>
      <c r="AY395" s="417"/>
      <c r="AZ395" s="417"/>
      <c r="BA395" s="417"/>
      <c r="BB395" s="417"/>
      <c r="BC395" s="417"/>
      <c r="BD395" s="417"/>
      <c r="BE395" s="417"/>
      <c r="BF395" s="417"/>
      <c r="BG395" s="417"/>
      <c r="BH395" s="417"/>
      <c r="BI395" s="417"/>
      <c r="BJ395" s="417"/>
      <c r="BK395" s="417"/>
      <c r="BL395" s="417"/>
      <c r="BM395" s="417"/>
      <c r="BN395" s="417"/>
      <c r="BO395" s="417"/>
      <c r="BP395" s="417"/>
      <c r="BQ395" s="417"/>
      <c r="BR395" s="417"/>
      <c r="BS395" s="417"/>
      <c r="BT395" s="417"/>
      <c r="BU395" s="417"/>
      <c r="BV395" s="417"/>
      <c r="BW395" s="417"/>
      <c r="BX395" s="417"/>
      <c r="BY395" s="417"/>
      <c r="BZ395" s="417"/>
      <c r="CA395" s="417"/>
      <c r="CB395" s="417"/>
      <c r="CC395" s="417"/>
      <c r="CD395" s="417"/>
      <c r="CE395" s="417"/>
      <c r="CF395" s="417"/>
      <c r="CG395" s="417"/>
      <c r="CH395" s="417"/>
      <c r="CI395" s="417"/>
      <c r="CJ395" s="417"/>
      <c r="CK395" s="417"/>
      <c r="CL395" s="417"/>
      <c r="CM395" s="417"/>
      <c r="CN395" s="417"/>
      <c r="CO395" s="417"/>
      <c r="CP395" s="417"/>
      <c r="CQ395" s="417"/>
      <c r="CR395" s="417"/>
      <c r="CS395" s="417"/>
      <c r="CT395" s="417"/>
      <c r="CU395" s="417"/>
      <c r="CV395" s="417"/>
      <c r="CW395" s="417"/>
      <c r="CX395" s="417"/>
      <c r="CY395" s="417"/>
      <c r="CZ395" s="417"/>
      <c r="DA395" s="417"/>
      <c r="DB395" s="417"/>
      <c r="DC395" s="417"/>
      <c r="DD395" s="417"/>
      <c r="DE395" s="417"/>
      <c r="DF395" s="417"/>
      <c r="DG395" s="417"/>
      <c r="DH395" s="417"/>
      <c r="DI395" s="417"/>
      <c r="DJ395" s="417"/>
      <c r="DK395" s="417"/>
    </row>
    <row r="396" spans="1:115" ht="16.149999999999999" hidden="1">
      <c r="A396" s="421"/>
      <c r="B396" s="421"/>
      <c r="C396" s="416"/>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c r="AA396" s="417"/>
      <c r="AB396" s="417"/>
      <c r="AC396" s="417"/>
      <c r="AD396" s="417"/>
      <c r="AE396" s="417"/>
      <c r="AF396" s="417"/>
      <c r="AG396" s="417"/>
      <c r="AH396" s="417"/>
      <c r="AI396" s="417"/>
      <c r="AJ396" s="417"/>
      <c r="AK396" s="417"/>
      <c r="AL396" s="417"/>
      <c r="AM396" s="417"/>
      <c r="AN396" s="417"/>
      <c r="AO396" s="417"/>
      <c r="AP396" s="417"/>
      <c r="AQ396" s="417"/>
      <c r="AR396" s="417"/>
      <c r="AS396" s="417"/>
      <c r="AT396" s="417"/>
      <c r="AU396" s="417"/>
      <c r="AV396" s="417"/>
      <c r="AW396" s="417"/>
      <c r="AX396" s="417"/>
      <c r="AY396" s="417"/>
      <c r="AZ396" s="417"/>
      <c r="BA396" s="417"/>
      <c r="BB396" s="417"/>
      <c r="BC396" s="417"/>
      <c r="BD396" s="417"/>
      <c r="BE396" s="417"/>
      <c r="BF396" s="417"/>
      <c r="BG396" s="417"/>
      <c r="BH396" s="417"/>
      <c r="BI396" s="417"/>
      <c r="BJ396" s="417"/>
      <c r="BK396" s="417"/>
      <c r="BL396" s="417"/>
      <c r="BM396" s="417"/>
      <c r="BN396" s="417"/>
      <c r="BO396" s="417"/>
      <c r="BP396" s="417"/>
      <c r="BQ396" s="417"/>
      <c r="BR396" s="417"/>
      <c r="BS396" s="417"/>
      <c r="BT396" s="417"/>
      <c r="BU396" s="417"/>
      <c r="BV396" s="417"/>
      <c r="BW396" s="417"/>
      <c r="BX396" s="417"/>
      <c r="BY396" s="417"/>
      <c r="BZ396" s="417"/>
      <c r="CA396" s="417"/>
      <c r="CB396" s="417"/>
      <c r="CC396" s="417"/>
      <c r="CD396" s="417"/>
      <c r="CE396" s="417"/>
      <c r="CF396" s="417"/>
      <c r="CG396" s="417"/>
      <c r="CH396" s="417"/>
      <c r="CI396" s="417"/>
      <c r="CJ396" s="417"/>
      <c r="CK396" s="417"/>
      <c r="CL396" s="417"/>
      <c r="CM396" s="417"/>
      <c r="CN396" s="417"/>
      <c r="CO396" s="417"/>
      <c r="CP396" s="417"/>
      <c r="CQ396" s="417"/>
      <c r="CR396" s="417"/>
      <c r="CS396" s="417"/>
      <c r="CT396" s="417"/>
      <c r="CU396" s="417"/>
      <c r="CV396" s="417"/>
      <c r="CW396" s="417"/>
      <c r="CX396" s="417"/>
      <c r="CY396" s="417"/>
      <c r="CZ396" s="417"/>
      <c r="DA396" s="417"/>
      <c r="DB396" s="417"/>
      <c r="DC396" s="417"/>
      <c r="DD396" s="417"/>
      <c r="DE396" s="417"/>
      <c r="DF396" s="417"/>
      <c r="DG396" s="417"/>
      <c r="DH396" s="417"/>
      <c r="DI396" s="417"/>
      <c r="DJ396" s="417"/>
      <c r="DK396" s="417"/>
    </row>
    <row r="397" spans="1:115" ht="16.149999999999999" hidden="1">
      <c r="A397" s="421"/>
      <c r="B397" s="421"/>
      <c r="C397" s="416"/>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c r="AA397" s="417"/>
      <c r="AB397" s="417"/>
      <c r="AC397" s="417"/>
      <c r="AD397" s="417"/>
      <c r="AE397" s="417"/>
      <c r="AF397" s="417"/>
      <c r="AG397" s="417"/>
      <c r="AH397" s="417"/>
      <c r="AI397" s="417"/>
      <c r="AJ397" s="417"/>
      <c r="AK397" s="417"/>
      <c r="AL397" s="417"/>
      <c r="AM397" s="417"/>
      <c r="AN397" s="417"/>
      <c r="AO397" s="417"/>
      <c r="AP397" s="417"/>
      <c r="AQ397" s="417"/>
      <c r="AR397" s="417"/>
      <c r="AS397" s="417"/>
      <c r="AT397" s="417"/>
      <c r="AU397" s="417"/>
      <c r="AV397" s="417"/>
      <c r="AW397" s="417"/>
      <c r="AX397" s="417"/>
      <c r="AY397" s="417"/>
      <c r="AZ397" s="417"/>
      <c r="BA397" s="417"/>
      <c r="BB397" s="417"/>
      <c r="BC397" s="417"/>
      <c r="BD397" s="417"/>
      <c r="BE397" s="417"/>
      <c r="BF397" s="417"/>
      <c r="BG397" s="417"/>
      <c r="BH397" s="417"/>
      <c r="BI397" s="417"/>
      <c r="BJ397" s="417"/>
      <c r="BK397" s="417"/>
      <c r="BL397" s="417"/>
      <c r="BM397" s="417"/>
      <c r="BN397" s="417"/>
      <c r="BO397" s="417"/>
      <c r="BP397" s="417"/>
      <c r="BQ397" s="417"/>
      <c r="BR397" s="417"/>
      <c r="BS397" s="417"/>
      <c r="BT397" s="417"/>
      <c r="BU397" s="417"/>
      <c r="BV397" s="417"/>
      <c r="BW397" s="417"/>
      <c r="BX397" s="417"/>
      <c r="BY397" s="417"/>
      <c r="BZ397" s="417"/>
      <c r="CA397" s="417"/>
      <c r="CB397" s="417"/>
      <c r="CC397" s="417"/>
      <c r="CD397" s="417"/>
      <c r="CE397" s="417"/>
      <c r="CF397" s="417"/>
      <c r="CG397" s="417"/>
      <c r="CH397" s="417"/>
      <c r="CI397" s="417"/>
      <c r="CJ397" s="417"/>
      <c r="CK397" s="417"/>
      <c r="CL397" s="417"/>
      <c r="CM397" s="417"/>
      <c r="CN397" s="417"/>
      <c r="CO397" s="417"/>
      <c r="CP397" s="417"/>
      <c r="CQ397" s="417"/>
      <c r="CR397" s="417"/>
      <c r="CS397" s="417"/>
      <c r="CT397" s="417"/>
      <c r="CU397" s="417"/>
      <c r="CV397" s="417"/>
      <c r="CW397" s="417"/>
      <c r="CX397" s="417"/>
      <c r="CY397" s="417"/>
      <c r="CZ397" s="417"/>
      <c r="DA397" s="417"/>
      <c r="DB397" s="417"/>
      <c r="DC397" s="417"/>
      <c r="DD397" s="417"/>
      <c r="DE397" s="417"/>
      <c r="DF397" s="417"/>
      <c r="DG397" s="417"/>
      <c r="DH397" s="417"/>
      <c r="DI397" s="417"/>
      <c r="DJ397" s="417"/>
      <c r="DK397" s="417"/>
    </row>
    <row r="398" spans="1:115" ht="16.149999999999999" hidden="1">
      <c r="A398" s="421"/>
      <c r="B398" s="421"/>
      <c r="C398" s="416"/>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c r="AA398" s="417"/>
      <c r="AB398" s="417"/>
      <c r="AC398" s="417"/>
      <c r="AD398" s="417"/>
      <c r="AE398" s="417"/>
      <c r="AF398" s="417"/>
      <c r="AG398" s="417"/>
      <c r="AH398" s="417"/>
      <c r="AI398" s="417"/>
      <c r="AJ398" s="417"/>
      <c r="AK398" s="417"/>
      <c r="AL398" s="417"/>
      <c r="AM398" s="417"/>
      <c r="AN398" s="417"/>
      <c r="AO398" s="417"/>
      <c r="AP398" s="417"/>
      <c r="AQ398" s="417"/>
      <c r="AR398" s="417"/>
      <c r="AS398" s="417"/>
      <c r="AT398" s="417"/>
      <c r="AU398" s="417"/>
      <c r="AV398" s="417"/>
      <c r="AW398" s="417"/>
      <c r="AX398" s="417"/>
      <c r="AY398" s="417"/>
      <c r="AZ398" s="417"/>
      <c r="BA398" s="417"/>
      <c r="BB398" s="417"/>
      <c r="BC398" s="417"/>
      <c r="BD398" s="417"/>
      <c r="BE398" s="417"/>
      <c r="BF398" s="417"/>
      <c r="BG398" s="417"/>
      <c r="BH398" s="417"/>
      <c r="BI398" s="417"/>
      <c r="BJ398" s="417"/>
      <c r="BK398" s="417"/>
      <c r="BL398" s="417"/>
      <c r="BM398" s="417"/>
      <c r="BN398" s="417"/>
      <c r="BO398" s="417"/>
      <c r="BP398" s="417"/>
      <c r="BQ398" s="417"/>
      <c r="BR398" s="417"/>
      <c r="BS398" s="417"/>
      <c r="BT398" s="417"/>
      <c r="BU398" s="417"/>
      <c r="BV398" s="417"/>
      <c r="BW398" s="417"/>
      <c r="BX398" s="417"/>
      <c r="BY398" s="417"/>
      <c r="BZ398" s="417"/>
      <c r="CA398" s="417"/>
      <c r="CB398" s="417"/>
      <c r="CC398" s="417"/>
      <c r="CD398" s="417"/>
      <c r="CE398" s="417"/>
      <c r="CF398" s="417"/>
      <c r="CG398" s="417"/>
      <c r="CH398" s="417"/>
      <c r="CI398" s="417"/>
      <c r="CJ398" s="417"/>
      <c r="CK398" s="417"/>
      <c r="CL398" s="417"/>
      <c r="CM398" s="417"/>
      <c r="CN398" s="417"/>
      <c r="CO398" s="417"/>
      <c r="CP398" s="417"/>
      <c r="CQ398" s="417"/>
      <c r="CR398" s="417"/>
      <c r="CS398" s="417"/>
      <c r="CT398" s="417"/>
      <c r="CU398" s="417"/>
      <c r="CV398" s="417"/>
      <c r="CW398" s="417"/>
      <c r="CX398" s="417"/>
      <c r="CY398" s="417"/>
      <c r="CZ398" s="417"/>
      <c r="DA398" s="417"/>
      <c r="DB398" s="417"/>
      <c r="DC398" s="417"/>
      <c r="DD398" s="417"/>
      <c r="DE398" s="417"/>
      <c r="DF398" s="417"/>
      <c r="DG398" s="417"/>
      <c r="DH398" s="417"/>
      <c r="DI398" s="417"/>
      <c r="DJ398" s="417"/>
      <c r="DK398" s="417"/>
    </row>
    <row r="399" spans="1:115" ht="16.149999999999999" hidden="1">
      <c r="A399" s="421"/>
      <c r="B399" s="421"/>
      <c r="C399" s="416"/>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c r="AA399" s="417"/>
      <c r="AB399" s="417"/>
      <c r="AC399" s="417"/>
      <c r="AD399" s="417"/>
      <c r="AE399" s="417"/>
      <c r="AF399" s="417"/>
      <c r="AG399" s="417"/>
      <c r="AH399" s="417"/>
      <c r="AI399" s="417"/>
      <c r="AJ399" s="417"/>
      <c r="AK399" s="417"/>
      <c r="AL399" s="417"/>
      <c r="AM399" s="417"/>
      <c r="AN399" s="417"/>
      <c r="AO399" s="417"/>
      <c r="AP399" s="417"/>
      <c r="AQ399" s="417"/>
      <c r="AR399" s="417"/>
      <c r="AS399" s="417"/>
      <c r="AT399" s="417"/>
      <c r="AU399" s="417"/>
      <c r="AV399" s="417"/>
      <c r="AW399" s="417"/>
      <c r="AX399" s="417"/>
      <c r="AY399" s="417"/>
      <c r="AZ399" s="417"/>
      <c r="BA399" s="417"/>
      <c r="BB399" s="417"/>
      <c r="BC399" s="417"/>
      <c r="BD399" s="417"/>
      <c r="BE399" s="417"/>
      <c r="BF399" s="417"/>
      <c r="BG399" s="417"/>
      <c r="BH399" s="417"/>
      <c r="BI399" s="417"/>
      <c r="BJ399" s="417"/>
      <c r="BK399" s="417"/>
      <c r="BL399" s="417"/>
      <c r="BM399" s="417"/>
      <c r="BN399" s="417"/>
      <c r="BO399" s="417"/>
      <c r="BP399" s="417"/>
      <c r="BQ399" s="417"/>
      <c r="BR399" s="417"/>
      <c r="BS399" s="417"/>
      <c r="BT399" s="417"/>
      <c r="BU399" s="417"/>
      <c r="BV399" s="417"/>
      <c r="BW399" s="417"/>
      <c r="BX399" s="417"/>
      <c r="BY399" s="417"/>
      <c r="BZ399" s="417"/>
      <c r="CA399" s="417"/>
      <c r="CB399" s="417"/>
      <c r="CC399" s="417"/>
      <c r="CD399" s="417"/>
      <c r="CE399" s="417"/>
      <c r="CF399" s="417"/>
      <c r="CG399" s="417"/>
      <c r="CH399" s="417"/>
      <c r="CI399" s="417"/>
      <c r="CJ399" s="417"/>
      <c r="CK399" s="417"/>
      <c r="CL399" s="417"/>
      <c r="CM399" s="417"/>
      <c r="CN399" s="417"/>
      <c r="CO399" s="417"/>
      <c r="CP399" s="417"/>
      <c r="CQ399" s="417"/>
      <c r="CR399" s="417"/>
      <c r="CS399" s="417"/>
      <c r="CT399" s="417"/>
      <c r="CU399" s="417"/>
      <c r="CV399" s="417"/>
      <c r="CW399" s="417"/>
      <c r="CX399" s="417"/>
      <c r="CY399" s="417"/>
      <c r="CZ399" s="417"/>
      <c r="DA399" s="417"/>
      <c r="DB399" s="417"/>
      <c r="DC399" s="417"/>
      <c r="DD399" s="417"/>
      <c r="DE399" s="417"/>
      <c r="DF399" s="417"/>
      <c r="DG399" s="417"/>
      <c r="DH399" s="417"/>
      <c r="DI399" s="417"/>
      <c r="DJ399" s="417"/>
      <c r="DK399" s="417"/>
    </row>
    <row r="400" spans="1:115" ht="16.149999999999999" hidden="1">
      <c r="A400" s="421"/>
      <c r="B400" s="421"/>
      <c r="C400" s="416"/>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c r="AA400" s="417"/>
      <c r="AB400" s="417"/>
      <c r="AC400" s="417"/>
      <c r="AD400" s="417"/>
      <c r="AE400" s="417"/>
      <c r="AF400" s="417"/>
      <c r="AG400" s="417"/>
      <c r="AH400" s="417"/>
      <c r="AI400" s="417"/>
      <c r="AJ400" s="417"/>
      <c r="AK400" s="417"/>
      <c r="AL400" s="417"/>
      <c r="AM400" s="417"/>
      <c r="AN400" s="417"/>
      <c r="AO400" s="417"/>
      <c r="AP400" s="417"/>
      <c r="AQ400" s="417"/>
      <c r="AR400" s="417"/>
      <c r="AS400" s="417"/>
      <c r="AT400" s="417"/>
      <c r="AU400" s="417"/>
      <c r="AV400" s="417"/>
      <c r="AW400" s="417"/>
      <c r="AX400" s="417"/>
      <c r="AY400" s="417"/>
      <c r="AZ400" s="417"/>
      <c r="BA400" s="417"/>
      <c r="BB400" s="417"/>
      <c r="BC400" s="417"/>
      <c r="BD400" s="417"/>
      <c r="BE400" s="417"/>
      <c r="BF400" s="417"/>
      <c r="BG400" s="417"/>
      <c r="BH400" s="417"/>
      <c r="BI400" s="417"/>
      <c r="BJ400" s="417"/>
      <c r="BK400" s="417"/>
      <c r="BL400" s="417"/>
      <c r="BM400" s="417"/>
      <c r="BN400" s="417"/>
      <c r="BO400" s="417"/>
      <c r="BP400" s="417"/>
      <c r="BQ400" s="417"/>
      <c r="BR400" s="417"/>
      <c r="BS400" s="417"/>
      <c r="BT400" s="417"/>
      <c r="BU400" s="417"/>
      <c r="BV400" s="417"/>
      <c r="BW400" s="417"/>
      <c r="BX400" s="417"/>
      <c r="BY400" s="417"/>
      <c r="BZ400" s="417"/>
      <c r="CA400" s="417"/>
      <c r="CB400" s="417"/>
      <c r="CC400" s="417"/>
      <c r="CD400" s="417"/>
      <c r="CE400" s="417"/>
      <c r="CF400" s="417"/>
      <c r="CG400" s="417"/>
      <c r="CH400" s="417"/>
      <c r="CI400" s="417"/>
      <c r="CJ400" s="417"/>
      <c r="CK400" s="417"/>
      <c r="CL400" s="417"/>
      <c r="CM400" s="417"/>
      <c r="CN400" s="417"/>
      <c r="CO400" s="417"/>
      <c r="CP400" s="417"/>
      <c r="CQ400" s="417"/>
      <c r="CR400" s="417"/>
      <c r="CS400" s="417"/>
      <c r="CT400" s="417"/>
      <c r="CU400" s="417"/>
      <c r="CV400" s="417"/>
      <c r="CW400" s="417"/>
      <c r="CX400" s="417"/>
      <c r="CY400" s="417"/>
      <c r="CZ400" s="417"/>
      <c r="DA400" s="417"/>
      <c r="DB400" s="417"/>
      <c r="DC400" s="417"/>
      <c r="DD400" s="417"/>
      <c r="DE400" s="417"/>
      <c r="DF400" s="417"/>
      <c r="DG400" s="417"/>
      <c r="DH400" s="417"/>
      <c r="DI400" s="417"/>
      <c r="DJ400" s="417"/>
      <c r="DK400" s="417"/>
    </row>
    <row r="401" spans="1:115" ht="16.149999999999999" hidden="1">
      <c r="A401" s="421"/>
      <c r="B401" s="421"/>
      <c r="C401" s="416"/>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c r="AA401" s="417"/>
      <c r="AB401" s="417"/>
      <c r="AC401" s="417"/>
      <c r="AD401" s="417"/>
      <c r="AE401" s="417"/>
      <c r="AF401" s="417"/>
      <c r="AG401" s="417"/>
      <c r="AH401" s="417"/>
      <c r="AI401" s="417"/>
      <c r="AJ401" s="417"/>
      <c r="AK401" s="417"/>
      <c r="AL401" s="417"/>
      <c r="AM401" s="417"/>
      <c r="AN401" s="417"/>
      <c r="AO401" s="417"/>
      <c r="AP401" s="417"/>
      <c r="AQ401" s="417"/>
      <c r="AR401" s="417"/>
      <c r="AS401" s="417"/>
      <c r="AT401" s="417"/>
      <c r="AU401" s="417"/>
      <c r="AV401" s="417"/>
      <c r="AW401" s="417"/>
      <c r="AX401" s="417"/>
      <c r="AY401" s="417"/>
      <c r="AZ401" s="417"/>
      <c r="BA401" s="417"/>
      <c r="BB401" s="417"/>
      <c r="BC401" s="417"/>
      <c r="BD401" s="417"/>
      <c r="BE401" s="417"/>
      <c r="BF401" s="417"/>
      <c r="BG401" s="417"/>
      <c r="BH401" s="417"/>
      <c r="BI401" s="417"/>
      <c r="BJ401" s="417"/>
      <c r="BK401" s="417"/>
      <c r="BL401" s="417"/>
      <c r="BM401" s="417"/>
      <c r="BN401" s="417"/>
      <c r="BO401" s="417"/>
      <c r="BP401" s="417"/>
      <c r="BQ401" s="417"/>
      <c r="BR401" s="417"/>
      <c r="BS401" s="417"/>
      <c r="BT401" s="417"/>
      <c r="BU401" s="417"/>
      <c r="BV401" s="417"/>
      <c r="BW401" s="417"/>
      <c r="BX401" s="417"/>
      <c r="BY401" s="417"/>
      <c r="BZ401" s="417"/>
      <c r="CA401" s="417"/>
      <c r="CB401" s="417"/>
      <c r="CC401" s="417"/>
      <c r="CD401" s="417"/>
      <c r="CE401" s="417"/>
      <c r="CF401" s="417"/>
      <c r="CG401" s="417"/>
      <c r="CH401" s="417"/>
      <c r="CI401" s="417"/>
      <c r="CJ401" s="417"/>
      <c r="CK401" s="417"/>
      <c r="CL401" s="417"/>
      <c r="CM401" s="417"/>
      <c r="CN401" s="417"/>
      <c r="CO401" s="417"/>
      <c r="CP401" s="417"/>
      <c r="CQ401" s="417"/>
      <c r="CR401" s="417"/>
      <c r="CS401" s="417"/>
      <c r="CT401" s="417"/>
      <c r="CU401" s="417"/>
      <c r="CV401" s="417"/>
      <c r="CW401" s="417"/>
      <c r="CX401" s="417"/>
      <c r="CY401" s="417"/>
      <c r="CZ401" s="417"/>
      <c r="DA401" s="417"/>
      <c r="DB401" s="417"/>
      <c r="DC401" s="417"/>
      <c r="DD401" s="417"/>
      <c r="DE401" s="417"/>
      <c r="DF401" s="417"/>
      <c r="DG401" s="417"/>
      <c r="DH401" s="417"/>
      <c r="DI401" s="417"/>
      <c r="DJ401" s="417"/>
      <c r="DK401" s="417"/>
    </row>
    <row r="402" spans="1:115" ht="16.149999999999999" hidden="1">
      <c r="A402" s="421"/>
      <c r="B402" s="421"/>
      <c r="C402" s="416"/>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c r="AA402" s="417"/>
      <c r="AB402" s="417"/>
      <c r="AC402" s="417"/>
      <c r="AD402" s="417"/>
      <c r="AE402" s="417"/>
      <c r="AF402" s="417"/>
      <c r="AG402" s="417"/>
      <c r="AH402" s="417"/>
      <c r="AI402" s="417"/>
      <c r="AJ402" s="417"/>
      <c r="AK402" s="417"/>
      <c r="AL402" s="417"/>
      <c r="AM402" s="417"/>
      <c r="AN402" s="417"/>
      <c r="AO402" s="417"/>
      <c r="AP402" s="417"/>
      <c r="AQ402" s="417"/>
      <c r="AR402" s="417"/>
      <c r="AS402" s="417"/>
      <c r="AT402" s="417"/>
      <c r="AU402" s="417"/>
      <c r="AV402" s="417"/>
      <c r="AW402" s="417"/>
      <c r="AX402" s="417"/>
      <c r="AY402" s="417"/>
      <c r="AZ402" s="417"/>
      <c r="BA402" s="417"/>
      <c r="BB402" s="417"/>
      <c r="BC402" s="417"/>
      <c r="BD402" s="417"/>
      <c r="BE402" s="417"/>
      <c r="BF402" s="417"/>
      <c r="BG402" s="417"/>
      <c r="BH402" s="417"/>
      <c r="BI402" s="417"/>
      <c r="BJ402" s="417"/>
      <c r="BK402" s="417"/>
      <c r="BL402" s="417"/>
      <c r="BM402" s="417"/>
      <c r="BN402" s="417"/>
      <c r="BO402" s="417"/>
      <c r="BP402" s="417"/>
      <c r="BQ402" s="417"/>
      <c r="BR402" s="417"/>
      <c r="BS402" s="417"/>
      <c r="BT402" s="417"/>
      <c r="BU402" s="417"/>
      <c r="BV402" s="417"/>
      <c r="BW402" s="417"/>
      <c r="BX402" s="417"/>
      <c r="BY402" s="417"/>
      <c r="BZ402" s="417"/>
      <c r="CA402" s="417"/>
      <c r="CB402" s="417"/>
      <c r="CC402" s="417"/>
      <c r="CD402" s="417"/>
      <c r="CE402" s="417"/>
      <c r="CF402" s="417"/>
      <c r="CG402" s="417"/>
      <c r="CH402" s="417"/>
      <c r="CI402" s="417"/>
      <c r="CJ402" s="417"/>
      <c r="CK402" s="417"/>
      <c r="CL402" s="417"/>
      <c r="CM402" s="417"/>
      <c r="CN402" s="417"/>
      <c r="CO402" s="417"/>
      <c r="CP402" s="417"/>
      <c r="CQ402" s="417"/>
      <c r="CR402" s="417"/>
      <c r="CS402" s="417"/>
      <c r="CT402" s="417"/>
      <c r="CU402" s="417"/>
      <c r="CV402" s="417"/>
      <c r="CW402" s="417"/>
      <c r="CX402" s="417"/>
      <c r="CY402" s="417"/>
      <c r="CZ402" s="417"/>
      <c r="DA402" s="417"/>
      <c r="DB402" s="417"/>
      <c r="DC402" s="417"/>
      <c r="DD402" s="417"/>
      <c r="DE402" s="417"/>
      <c r="DF402" s="417"/>
      <c r="DG402" s="417"/>
      <c r="DH402" s="417"/>
      <c r="DI402" s="417"/>
      <c r="DJ402" s="417"/>
      <c r="DK402" s="417"/>
    </row>
    <row r="403" spans="1:115" ht="16.149999999999999" hidden="1">
      <c r="A403" s="421"/>
      <c r="B403" s="421"/>
      <c r="C403" s="416"/>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c r="AA403" s="417"/>
      <c r="AB403" s="417"/>
      <c r="AC403" s="417"/>
      <c r="AD403" s="417"/>
      <c r="AE403" s="417"/>
      <c r="AF403" s="417"/>
      <c r="AG403" s="417"/>
      <c r="AH403" s="417"/>
      <c r="AI403" s="417"/>
      <c r="AJ403" s="417"/>
      <c r="AK403" s="417"/>
      <c r="AL403" s="417"/>
      <c r="AM403" s="417"/>
      <c r="AN403" s="417"/>
      <c r="AO403" s="417"/>
      <c r="AP403" s="417"/>
      <c r="AQ403" s="417"/>
      <c r="AR403" s="417"/>
      <c r="AS403" s="417"/>
      <c r="AT403" s="417"/>
      <c r="AU403" s="417"/>
      <c r="AV403" s="417"/>
      <c r="AW403" s="417"/>
      <c r="AX403" s="417"/>
      <c r="AY403" s="417"/>
      <c r="AZ403" s="417"/>
      <c r="BA403" s="417"/>
      <c r="BB403" s="417"/>
      <c r="BC403" s="417"/>
      <c r="BD403" s="417"/>
      <c r="BE403" s="417"/>
      <c r="BF403" s="417"/>
      <c r="BG403" s="417"/>
      <c r="BH403" s="417"/>
      <c r="BI403" s="417"/>
      <c r="BJ403" s="417"/>
      <c r="BK403" s="417"/>
      <c r="BL403" s="417"/>
      <c r="BM403" s="417"/>
      <c r="BN403" s="417"/>
      <c r="BO403" s="417"/>
      <c r="BP403" s="417"/>
      <c r="BQ403" s="417"/>
      <c r="BR403" s="417"/>
      <c r="BS403" s="417"/>
      <c r="BT403" s="417"/>
      <c r="BU403" s="417"/>
      <c r="BV403" s="417"/>
      <c r="BW403" s="417"/>
      <c r="BX403" s="417"/>
      <c r="BY403" s="417"/>
      <c r="BZ403" s="417"/>
      <c r="CA403" s="417"/>
      <c r="CB403" s="417"/>
      <c r="CC403" s="417"/>
      <c r="CD403" s="417"/>
      <c r="CE403" s="417"/>
      <c r="CF403" s="417"/>
      <c r="CG403" s="417"/>
      <c r="CH403" s="417"/>
      <c r="CI403" s="417"/>
      <c r="CJ403" s="417"/>
      <c r="CK403" s="417"/>
      <c r="CL403" s="417"/>
      <c r="CM403" s="417"/>
      <c r="CN403" s="417"/>
      <c r="CO403" s="417"/>
      <c r="CP403" s="417"/>
      <c r="CQ403" s="417"/>
      <c r="CR403" s="417"/>
      <c r="CS403" s="417"/>
      <c r="CT403" s="417"/>
      <c r="CU403" s="417"/>
      <c r="CV403" s="417"/>
      <c r="CW403" s="417"/>
      <c r="CX403" s="417"/>
      <c r="CY403" s="417"/>
      <c r="CZ403" s="417"/>
      <c r="DA403" s="417"/>
      <c r="DB403" s="417"/>
      <c r="DC403" s="417"/>
      <c r="DD403" s="417"/>
      <c r="DE403" s="417"/>
      <c r="DF403" s="417"/>
      <c r="DG403" s="417"/>
      <c r="DH403" s="417"/>
      <c r="DI403" s="417"/>
      <c r="DJ403" s="417"/>
      <c r="DK403" s="417"/>
    </row>
    <row r="404" spans="1:115" ht="16.149999999999999" hidden="1">
      <c r="A404" s="421"/>
      <c r="B404" s="421"/>
      <c r="C404" s="416"/>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c r="AA404" s="417"/>
      <c r="AB404" s="417"/>
      <c r="AC404" s="417"/>
      <c r="AD404" s="417"/>
      <c r="AE404" s="417"/>
      <c r="AF404" s="417"/>
      <c r="AG404" s="417"/>
      <c r="AH404" s="417"/>
      <c r="AI404" s="417"/>
      <c r="AJ404" s="417"/>
      <c r="AK404" s="417"/>
      <c r="AL404" s="417"/>
      <c r="AM404" s="417"/>
      <c r="AN404" s="417"/>
      <c r="AO404" s="417"/>
      <c r="AP404" s="417"/>
      <c r="AQ404" s="417"/>
      <c r="AR404" s="417"/>
      <c r="AS404" s="417"/>
      <c r="AT404" s="417"/>
      <c r="AU404" s="417"/>
      <c r="AV404" s="417"/>
      <c r="AW404" s="417"/>
      <c r="AX404" s="417"/>
      <c r="AY404" s="417"/>
      <c r="AZ404" s="417"/>
      <c r="BA404" s="417"/>
      <c r="BB404" s="417"/>
      <c r="BC404" s="417"/>
      <c r="BD404" s="417"/>
      <c r="BE404" s="417"/>
      <c r="BF404" s="417"/>
      <c r="BG404" s="417"/>
      <c r="BH404" s="417"/>
      <c r="BI404" s="417"/>
      <c r="BJ404" s="417"/>
      <c r="BK404" s="417"/>
      <c r="BL404" s="417"/>
      <c r="BM404" s="417"/>
      <c r="BN404" s="417"/>
      <c r="BO404" s="417"/>
      <c r="BP404" s="417"/>
      <c r="BQ404" s="417"/>
      <c r="BR404" s="417"/>
      <c r="BS404" s="417"/>
      <c r="BT404" s="417"/>
      <c r="BU404" s="417"/>
      <c r="BV404" s="417"/>
      <c r="BW404" s="417"/>
      <c r="BX404" s="417"/>
      <c r="BY404" s="417"/>
      <c r="BZ404" s="417"/>
      <c r="CA404" s="417"/>
      <c r="CB404" s="417"/>
      <c r="CC404" s="417"/>
      <c r="CD404" s="417"/>
      <c r="CE404" s="417"/>
      <c r="CF404" s="417"/>
      <c r="CG404" s="417"/>
      <c r="CH404" s="417"/>
      <c r="CI404" s="417"/>
      <c r="CJ404" s="417"/>
      <c r="CK404" s="417"/>
      <c r="CL404" s="417"/>
      <c r="CM404" s="417"/>
      <c r="CN404" s="417"/>
      <c r="CO404" s="417"/>
      <c r="CP404" s="417"/>
      <c r="CQ404" s="417"/>
      <c r="CR404" s="417"/>
      <c r="CS404" s="417"/>
      <c r="CT404" s="417"/>
      <c r="CU404" s="417"/>
      <c r="CV404" s="417"/>
      <c r="CW404" s="417"/>
      <c r="CX404" s="417"/>
      <c r="CY404" s="417"/>
      <c r="CZ404" s="417"/>
      <c r="DA404" s="417"/>
      <c r="DB404" s="417"/>
      <c r="DC404" s="417"/>
      <c r="DD404" s="417"/>
      <c r="DE404" s="417"/>
      <c r="DF404" s="417"/>
      <c r="DG404" s="417"/>
      <c r="DH404" s="417"/>
      <c r="DI404" s="417"/>
      <c r="DJ404" s="417"/>
      <c r="DK404" s="417"/>
    </row>
    <row r="405" spans="1:115" ht="16.149999999999999" hidden="1">
      <c r="A405" s="421"/>
      <c r="B405" s="421"/>
      <c r="C405" s="416"/>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c r="AA405" s="417"/>
      <c r="AB405" s="417"/>
      <c r="AC405" s="417"/>
      <c r="AD405" s="417"/>
      <c r="AE405" s="417"/>
      <c r="AF405" s="417"/>
      <c r="AG405" s="417"/>
      <c r="AH405" s="417"/>
      <c r="AI405" s="417"/>
      <c r="AJ405" s="417"/>
      <c r="AK405" s="417"/>
      <c r="AL405" s="417"/>
      <c r="AM405" s="417"/>
      <c r="AN405" s="417"/>
      <c r="AO405" s="417"/>
      <c r="AP405" s="417"/>
      <c r="AQ405" s="417"/>
      <c r="AR405" s="417"/>
      <c r="AS405" s="417"/>
      <c r="AT405" s="417"/>
      <c r="AU405" s="417"/>
      <c r="AV405" s="417"/>
      <c r="AW405" s="417"/>
      <c r="AX405" s="417"/>
      <c r="AY405" s="417"/>
      <c r="AZ405" s="417"/>
      <c r="BA405" s="417"/>
      <c r="BB405" s="417"/>
      <c r="BC405" s="417"/>
      <c r="BD405" s="417"/>
      <c r="BE405" s="417"/>
      <c r="BF405" s="417"/>
      <c r="BG405" s="417"/>
      <c r="BH405" s="417"/>
      <c r="BI405" s="417"/>
      <c r="BJ405" s="417"/>
      <c r="BK405" s="417"/>
      <c r="BL405" s="417"/>
      <c r="BM405" s="417"/>
      <c r="BN405" s="417"/>
      <c r="BO405" s="417"/>
      <c r="BP405" s="417"/>
      <c r="BQ405" s="417"/>
      <c r="BR405" s="417"/>
      <c r="BS405" s="417"/>
      <c r="BT405" s="417"/>
      <c r="BU405" s="417"/>
      <c r="BV405" s="417"/>
      <c r="BW405" s="417"/>
      <c r="BX405" s="417"/>
      <c r="BY405" s="417"/>
      <c r="BZ405" s="417"/>
      <c r="CA405" s="417"/>
      <c r="CB405" s="417"/>
      <c r="CC405" s="417"/>
      <c r="CD405" s="417"/>
      <c r="CE405" s="417"/>
      <c r="CF405" s="417"/>
      <c r="CG405" s="417"/>
      <c r="CH405" s="417"/>
      <c r="CI405" s="417"/>
      <c r="CJ405" s="417"/>
      <c r="CK405" s="417"/>
      <c r="CL405" s="417"/>
      <c r="CM405" s="417"/>
      <c r="CN405" s="417"/>
      <c r="CO405" s="417"/>
      <c r="CP405" s="417"/>
      <c r="CQ405" s="417"/>
      <c r="CR405" s="417"/>
      <c r="CS405" s="417"/>
      <c r="CT405" s="417"/>
      <c r="CU405" s="417"/>
      <c r="CV405" s="417"/>
      <c r="CW405" s="417"/>
      <c r="CX405" s="417"/>
      <c r="CY405" s="417"/>
      <c r="CZ405" s="417"/>
      <c r="DA405" s="417"/>
      <c r="DB405" s="417"/>
      <c r="DC405" s="417"/>
      <c r="DD405" s="417"/>
      <c r="DE405" s="417"/>
      <c r="DF405" s="417"/>
      <c r="DG405" s="417"/>
      <c r="DH405" s="417"/>
      <c r="DI405" s="417"/>
      <c r="DJ405" s="417"/>
      <c r="DK405" s="417"/>
    </row>
    <row r="406" spans="1:115" ht="16.149999999999999" hidden="1">
      <c r="A406" s="421"/>
      <c r="B406" s="421"/>
      <c r="C406" s="416"/>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c r="AA406" s="417"/>
      <c r="AB406" s="417"/>
      <c r="AC406" s="417"/>
      <c r="AD406" s="417"/>
      <c r="AE406" s="417"/>
      <c r="AF406" s="417"/>
      <c r="AG406" s="417"/>
      <c r="AH406" s="417"/>
      <c r="AI406" s="417"/>
      <c r="AJ406" s="417"/>
      <c r="AK406" s="417"/>
      <c r="AL406" s="417"/>
      <c r="AM406" s="417"/>
      <c r="AN406" s="417"/>
      <c r="AO406" s="417"/>
      <c r="AP406" s="417"/>
      <c r="AQ406" s="417"/>
      <c r="AR406" s="417"/>
      <c r="AS406" s="417"/>
      <c r="AT406" s="417"/>
      <c r="AU406" s="417"/>
      <c r="AV406" s="417"/>
      <c r="AW406" s="417"/>
      <c r="AX406" s="417"/>
      <c r="AY406" s="417"/>
      <c r="AZ406" s="417"/>
      <c r="BA406" s="417"/>
      <c r="BB406" s="417"/>
      <c r="BC406" s="417"/>
      <c r="BD406" s="417"/>
      <c r="BE406" s="417"/>
      <c r="BF406" s="417"/>
      <c r="BG406" s="417"/>
      <c r="BH406" s="417"/>
      <c r="BI406" s="417"/>
      <c r="BJ406" s="417"/>
      <c r="BK406" s="417"/>
      <c r="BL406" s="417"/>
      <c r="BM406" s="417"/>
      <c r="BN406" s="417"/>
      <c r="BO406" s="417"/>
      <c r="BP406" s="417"/>
      <c r="BQ406" s="417"/>
      <c r="BR406" s="417"/>
      <c r="BS406" s="417"/>
      <c r="BT406" s="417"/>
      <c r="BU406" s="417"/>
      <c r="BV406" s="417"/>
      <c r="BW406" s="417"/>
      <c r="BX406" s="417"/>
      <c r="BY406" s="417"/>
      <c r="BZ406" s="417"/>
      <c r="CA406" s="417"/>
      <c r="CB406" s="417"/>
      <c r="CC406" s="417"/>
      <c r="CD406" s="417"/>
      <c r="CE406" s="417"/>
      <c r="CF406" s="417"/>
      <c r="CG406" s="417"/>
      <c r="CH406" s="417"/>
      <c r="CI406" s="417"/>
      <c r="CJ406" s="417"/>
      <c r="CK406" s="417"/>
      <c r="CL406" s="417"/>
      <c r="CM406" s="417"/>
      <c r="CN406" s="417"/>
      <c r="CO406" s="417"/>
      <c r="CP406" s="417"/>
      <c r="CQ406" s="417"/>
      <c r="CR406" s="417"/>
      <c r="CS406" s="417"/>
      <c r="CT406" s="417"/>
      <c r="CU406" s="417"/>
      <c r="CV406" s="417"/>
      <c r="CW406" s="417"/>
      <c r="CX406" s="417"/>
      <c r="CY406" s="417"/>
      <c r="CZ406" s="417"/>
      <c r="DA406" s="417"/>
      <c r="DB406" s="417"/>
      <c r="DC406" s="417"/>
      <c r="DD406" s="417"/>
      <c r="DE406" s="417"/>
      <c r="DF406" s="417"/>
      <c r="DG406" s="417"/>
      <c r="DH406" s="417"/>
      <c r="DI406" s="417"/>
      <c r="DJ406" s="417"/>
      <c r="DK406" s="417"/>
    </row>
    <row r="407" spans="1:115" ht="16.149999999999999" hidden="1">
      <c r="A407" s="421"/>
      <c r="B407" s="421"/>
      <c r="C407" s="416"/>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c r="AA407" s="417"/>
      <c r="AB407" s="417"/>
      <c r="AC407" s="417"/>
      <c r="AD407" s="417"/>
      <c r="AE407" s="417"/>
      <c r="AF407" s="417"/>
      <c r="AG407" s="417"/>
      <c r="AH407" s="417"/>
      <c r="AI407" s="417"/>
      <c r="AJ407" s="417"/>
      <c r="AK407" s="417"/>
      <c r="AL407" s="417"/>
      <c r="AM407" s="417"/>
      <c r="AN407" s="417"/>
      <c r="AO407" s="417"/>
      <c r="AP407" s="417"/>
      <c r="AQ407" s="417"/>
      <c r="AR407" s="417"/>
      <c r="AS407" s="417"/>
      <c r="AT407" s="417"/>
      <c r="AU407" s="417"/>
      <c r="AV407" s="417"/>
      <c r="AW407" s="417"/>
      <c r="AX407" s="417"/>
      <c r="AY407" s="417"/>
      <c r="AZ407" s="417"/>
      <c r="BA407" s="417"/>
      <c r="BB407" s="417"/>
      <c r="BC407" s="417"/>
      <c r="BD407" s="417"/>
      <c r="BE407" s="417"/>
      <c r="BF407" s="417"/>
      <c r="BG407" s="417"/>
      <c r="BH407" s="417"/>
      <c r="BI407" s="417"/>
      <c r="BJ407" s="417"/>
      <c r="BK407" s="417"/>
      <c r="BL407" s="417"/>
      <c r="BM407" s="417"/>
      <c r="BN407" s="417"/>
      <c r="BO407" s="417"/>
      <c r="BP407" s="417"/>
      <c r="BQ407" s="417"/>
      <c r="BR407" s="417"/>
      <c r="BS407" s="417"/>
      <c r="BT407" s="417"/>
      <c r="BU407" s="417"/>
      <c r="BV407" s="417"/>
      <c r="BW407" s="417"/>
      <c r="BX407" s="417"/>
      <c r="BY407" s="417"/>
      <c r="BZ407" s="417"/>
      <c r="CA407" s="417"/>
      <c r="CB407" s="417"/>
      <c r="CC407" s="417"/>
      <c r="CD407" s="417"/>
      <c r="CE407" s="417"/>
      <c r="CF407" s="417"/>
      <c r="CG407" s="417"/>
      <c r="CH407" s="417"/>
      <c r="CI407" s="417"/>
      <c r="CJ407" s="417"/>
      <c r="CK407" s="417"/>
      <c r="CL407" s="417"/>
      <c r="CM407" s="417"/>
      <c r="CN407" s="417"/>
      <c r="CO407" s="417"/>
      <c r="CP407" s="417"/>
      <c r="CQ407" s="417"/>
      <c r="CR407" s="417"/>
      <c r="CS407" s="417"/>
      <c r="CT407" s="417"/>
      <c r="CU407" s="417"/>
      <c r="CV407" s="417"/>
      <c r="CW407" s="417"/>
      <c r="CX407" s="417"/>
      <c r="CY407" s="417"/>
      <c r="CZ407" s="417"/>
      <c r="DA407" s="417"/>
      <c r="DB407" s="417"/>
      <c r="DC407" s="417"/>
      <c r="DD407" s="417"/>
      <c r="DE407" s="417"/>
      <c r="DF407" s="417"/>
      <c r="DG407" s="417"/>
      <c r="DH407" s="417"/>
      <c r="DI407" s="417"/>
      <c r="DJ407" s="417"/>
      <c r="DK407" s="417"/>
    </row>
    <row r="408" spans="1:115" ht="16.149999999999999" hidden="1">
      <c r="A408" s="421"/>
      <c r="B408" s="421"/>
      <c r="C408" s="416"/>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c r="AA408" s="417"/>
      <c r="AB408" s="417"/>
      <c r="AC408" s="417"/>
      <c r="AD408" s="417"/>
      <c r="AE408" s="417"/>
      <c r="AF408" s="417"/>
      <c r="AG408" s="417"/>
      <c r="AH408" s="417"/>
      <c r="AI408" s="417"/>
      <c r="AJ408" s="417"/>
      <c r="AK408" s="417"/>
      <c r="AL408" s="417"/>
      <c r="AM408" s="417"/>
      <c r="AN408" s="417"/>
      <c r="AO408" s="417"/>
      <c r="AP408" s="417"/>
      <c r="AQ408" s="417"/>
      <c r="AR408" s="417"/>
      <c r="AS408" s="417"/>
      <c r="AT408" s="417"/>
      <c r="AU408" s="417"/>
      <c r="AV408" s="417"/>
      <c r="AW408" s="417"/>
      <c r="AX408" s="417"/>
      <c r="AY408" s="417"/>
      <c r="AZ408" s="417"/>
      <c r="BA408" s="417"/>
      <c r="BB408" s="417"/>
      <c r="BC408" s="417"/>
      <c r="BD408" s="417"/>
      <c r="BE408" s="417"/>
      <c r="BF408" s="417"/>
      <c r="BG408" s="417"/>
      <c r="BH408" s="417"/>
      <c r="BI408" s="417"/>
      <c r="BJ408" s="417"/>
      <c r="BK408" s="417"/>
      <c r="BL408" s="417"/>
      <c r="BM408" s="417"/>
      <c r="BN408" s="417"/>
      <c r="BO408" s="417"/>
      <c r="BP408" s="417"/>
      <c r="BQ408" s="417"/>
      <c r="BR408" s="417"/>
      <c r="BS408" s="417"/>
      <c r="BT408" s="417"/>
      <c r="BU408" s="417"/>
      <c r="BV408" s="417"/>
      <c r="BW408" s="417"/>
      <c r="BX408" s="417"/>
      <c r="BY408" s="417"/>
      <c r="BZ408" s="417"/>
      <c r="CA408" s="417"/>
      <c r="CB408" s="417"/>
      <c r="CC408" s="417"/>
      <c r="CD408" s="417"/>
      <c r="CE408" s="417"/>
      <c r="CF408" s="417"/>
      <c r="CG408" s="417"/>
      <c r="CH408" s="417"/>
      <c r="CI408" s="417"/>
      <c r="CJ408" s="417"/>
      <c r="CK408" s="417"/>
      <c r="CL408" s="417"/>
      <c r="CM408" s="417"/>
      <c r="CN408" s="417"/>
      <c r="CO408" s="417"/>
      <c r="CP408" s="417"/>
      <c r="CQ408" s="417"/>
      <c r="CR408" s="417"/>
      <c r="CS408" s="417"/>
      <c r="CT408" s="417"/>
      <c r="CU408" s="417"/>
      <c r="CV408" s="417"/>
      <c r="CW408" s="417"/>
      <c r="CX408" s="417"/>
      <c r="CY408" s="417"/>
      <c r="CZ408" s="417"/>
      <c r="DA408" s="417"/>
      <c r="DB408" s="417"/>
      <c r="DC408" s="417"/>
      <c r="DD408" s="417"/>
      <c r="DE408" s="417"/>
      <c r="DF408" s="417"/>
      <c r="DG408" s="417"/>
      <c r="DH408" s="417"/>
      <c r="DI408" s="417"/>
      <c r="DJ408" s="417"/>
      <c r="DK408" s="417"/>
    </row>
    <row r="409" spans="1:115" ht="16.149999999999999" hidden="1">
      <c r="A409" s="421"/>
      <c r="B409" s="421"/>
      <c r="C409" s="416"/>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c r="AA409" s="417"/>
      <c r="AB409" s="417"/>
      <c r="AC409" s="417"/>
      <c r="AD409" s="417"/>
      <c r="AE409" s="417"/>
      <c r="AF409" s="417"/>
      <c r="AG409" s="417"/>
      <c r="AH409" s="417"/>
      <c r="AI409" s="417"/>
      <c r="AJ409" s="417"/>
      <c r="AK409" s="417"/>
      <c r="AL409" s="417"/>
      <c r="AM409" s="417"/>
      <c r="AN409" s="417"/>
      <c r="AO409" s="417"/>
      <c r="AP409" s="417"/>
      <c r="AQ409" s="417"/>
      <c r="AR409" s="417"/>
      <c r="AS409" s="417"/>
      <c r="AT409" s="417"/>
      <c r="AU409" s="417"/>
      <c r="AV409" s="417"/>
      <c r="AW409" s="417"/>
      <c r="AX409" s="417"/>
      <c r="AY409" s="417"/>
      <c r="AZ409" s="417"/>
      <c r="BA409" s="417"/>
      <c r="BB409" s="417"/>
      <c r="BC409" s="417"/>
      <c r="BD409" s="417"/>
      <c r="BE409" s="417"/>
      <c r="BF409" s="417"/>
      <c r="BG409" s="417"/>
      <c r="BH409" s="417"/>
      <c r="BI409" s="417"/>
      <c r="BJ409" s="417"/>
      <c r="BK409" s="417"/>
      <c r="BL409" s="417"/>
      <c r="BM409" s="417"/>
      <c r="BN409" s="417"/>
      <c r="BO409" s="417"/>
      <c r="BP409" s="417"/>
      <c r="BQ409" s="417"/>
      <c r="BR409" s="417"/>
      <c r="BS409" s="417"/>
      <c r="BT409" s="417"/>
      <c r="BU409" s="417"/>
      <c r="BV409" s="417"/>
      <c r="BW409" s="417"/>
      <c r="BX409" s="417"/>
      <c r="BY409" s="417"/>
      <c r="BZ409" s="417"/>
      <c r="CA409" s="417"/>
      <c r="CB409" s="417"/>
      <c r="CC409" s="417"/>
      <c r="CD409" s="417"/>
      <c r="CE409" s="417"/>
      <c r="CF409" s="417"/>
      <c r="CG409" s="417"/>
      <c r="CH409" s="417"/>
      <c r="CI409" s="417"/>
      <c r="CJ409" s="417"/>
      <c r="CK409" s="417"/>
      <c r="CL409" s="417"/>
      <c r="CM409" s="417"/>
      <c r="CN409" s="417"/>
      <c r="CO409" s="417"/>
      <c r="CP409" s="417"/>
      <c r="CQ409" s="417"/>
      <c r="CR409" s="417"/>
      <c r="CS409" s="417"/>
      <c r="CT409" s="417"/>
      <c r="CU409" s="417"/>
      <c r="CV409" s="417"/>
      <c r="CW409" s="417"/>
      <c r="CX409" s="417"/>
      <c r="CY409" s="417"/>
      <c r="CZ409" s="417"/>
      <c r="DA409" s="417"/>
      <c r="DB409" s="417"/>
      <c r="DC409" s="417"/>
      <c r="DD409" s="417"/>
      <c r="DE409" s="417"/>
      <c r="DF409" s="417"/>
      <c r="DG409" s="417"/>
      <c r="DH409" s="417"/>
      <c r="DI409" s="417"/>
      <c r="DJ409" s="417"/>
      <c r="DK409" s="417"/>
    </row>
    <row r="410" spans="1:115" ht="16.149999999999999" hidden="1">
      <c r="A410" s="421"/>
      <c r="B410" s="421"/>
      <c r="C410" s="416"/>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c r="AA410" s="417"/>
      <c r="AB410" s="417"/>
      <c r="AC410" s="417"/>
      <c r="AD410" s="417"/>
      <c r="AE410" s="417"/>
      <c r="AF410" s="417"/>
      <c r="AG410" s="417"/>
      <c r="AH410" s="417"/>
      <c r="AI410" s="417"/>
      <c r="AJ410" s="417"/>
      <c r="AK410" s="417"/>
      <c r="AL410" s="417"/>
      <c r="AM410" s="417"/>
      <c r="AN410" s="417"/>
      <c r="AO410" s="417"/>
      <c r="AP410" s="417"/>
      <c r="AQ410" s="417"/>
      <c r="AR410" s="417"/>
      <c r="AS410" s="417"/>
      <c r="AT410" s="417"/>
      <c r="AU410" s="417"/>
      <c r="AV410" s="417"/>
      <c r="AW410" s="417"/>
      <c r="AX410" s="417"/>
      <c r="AY410" s="417"/>
      <c r="AZ410" s="417"/>
      <c r="BA410" s="417"/>
      <c r="BB410" s="417"/>
      <c r="BC410" s="417"/>
      <c r="BD410" s="417"/>
      <c r="BE410" s="417"/>
      <c r="BF410" s="417"/>
      <c r="BG410" s="417"/>
      <c r="BH410" s="417"/>
      <c r="BI410" s="417"/>
      <c r="BJ410" s="417"/>
      <c r="BK410" s="417"/>
      <c r="BL410" s="417"/>
      <c r="BM410" s="417"/>
      <c r="BN410" s="417"/>
      <c r="BO410" s="417"/>
      <c r="BP410" s="417"/>
      <c r="BQ410" s="417"/>
      <c r="BR410" s="417"/>
      <c r="BS410" s="417"/>
      <c r="BT410" s="417"/>
      <c r="BU410" s="417"/>
      <c r="BV410" s="417"/>
      <c r="BW410" s="417"/>
      <c r="BX410" s="417"/>
      <c r="BY410" s="417"/>
      <c r="BZ410" s="417"/>
      <c r="CA410" s="417"/>
      <c r="CB410" s="417"/>
      <c r="CC410" s="417"/>
      <c r="CD410" s="417"/>
      <c r="CE410" s="417"/>
      <c r="CF410" s="417"/>
      <c r="CG410" s="417"/>
      <c r="CH410" s="417"/>
      <c r="CI410" s="417"/>
      <c r="CJ410" s="417"/>
      <c r="CK410" s="417"/>
      <c r="CL410" s="417"/>
      <c r="CM410" s="417"/>
      <c r="CN410" s="417"/>
      <c r="CO410" s="417"/>
      <c r="CP410" s="417"/>
      <c r="CQ410" s="417"/>
      <c r="CR410" s="417"/>
      <c r="CS410" s="417"/>
      <c r="CT410" s="417"/>
      <c r="CU410" s="417"/>
      <c r="CV410" s="417"/>
      <c r="CW410" s="417"/>
      <c r="CX410" s="417"/>
      <c r="CY410" s="417"/>
      <c r="CZ410" s="417"/>
      <c r="DA410" s="417"/>
      <c r="DB410" s="417"/>
      <c r="DC410" s="417"/>
      <c r="DD410" s="417"/>
      <c r="DE410" s="417"/>
      <c r="DF410" s="417"/>
      <c r="DG410" s="417"/>
      <c r="DH410" s="417"/>
      <c r="DI410" s="417"/>
      <c r="DJ410" s="417"/>
      <c r="DK410" s="417"/>
    </row>
    <row r="411" spans="1:115" ht="16.149999999999999" hidden="1">
      <c r="A411" s="421"/>
      <c r="B411" s="421"/>
      <c r="C411" s="416"/>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c r="AA411" s="417"/>
      <c r="AB411" s="417"/>
      <c r="AC411" s="417"/>
      <c r="AD411" s="417"/>
      <c r="AE411" s="417"/>
      <c r="AF411" s="417"/>
      <c r="AG411" s="417"/>
      <c r="AH411" s="417"/>
      <c r="AI411" s="417"/>
      <c r="AJ411" s="417"/>
      <c r="AK411" s="417"/>
      <c r="AL411" s="417"/>
      <c r="AM411" s="417"/>
      <c r="AN411" s="417"/>
      <c r="AO411" s="417"/>
      <c r="AP411" s="417"/>
      <c r="AQ411" s="417"/>
      <c r="AR411" s="417"/>
      <c r="AS411" s="417"/>
      <c r="AT411" s="417"/>
      <c r="AU411" s="417"/>
      <c r="AV411" s="417"/>
      <c r="AW411" s="417"/>
      <c r="AX411" s="417"/>
      <c r="AY411" s="417"/>
      <c r="AZ411" s="417"/>
      <c r="BA411" s="417"/>
      <c r="BB411" s="417"/>
      <c r="BC411" s="417"/>
      <c r="BD411" s="417"/>
      <c r="BE411" s="417"/>
      <c r="BF411" s="417"/>
      <c r="BG411" s="417"/>
      <c r="BH411" s="417"/>
      <c r="BI411" s="417"/>
      <c r="BJ411" s="417"/>
      <c r="BK411" s="417"/>
      <c r="BL411" s="417"/>
      <c r="BM411" s="417"/>
      <c r="BN411" s="417"/>
      <c r="BO411" s="417"/>
      <c r="BP411" s="417"/>
      <c r="BQ411" s="417"/>
      <c r="BR411" s="417"/>
      <c r="BS411" s="417"/>
      <c r="BT411" s="417"/>
      <c r="BU411" s="417"/>
      <c r="BV411" s="417"/>
      <c r="BW411" s="417"/>
      <c r="BX411" s="417"/>
      <c r="BY411" s="417"/>
      <c r="BZ411" s="417"/>
      <c r="CA411" s="417"/>
      <c r="CB411" s="417"/>
      <c r="CC411" s="417"/>
      <c r="CD411" s="417"/>
      <c r="CE411" s="417"/>
      <c r="CF411" s="417"/>
      <c r="CG411" s="417"/>
      <c r="CH411" s="417"/>
      <c r="CI411" s="417"/>
      <c r="CJ411" s="417"/>
      <c r="CK411" s="417"/>
      <c r="CL411" s="417"/>
      <c r="CM411" s="417"/>
      <c r="CN411" s="417"/>
      <c r="CO411" s="417"/>
      <c r="CP411" s="417"/>
      <c r="CQ411" s="417"/>
      <c r="CR411" s="417"/>
      <c r="CS411" s="417"/>
      <c r="CT411" s="417"/>
      <c r="CU411" s="417"/>
      <c r="CV411" s="417"/>
      <c r="CW411" s="417"/>
      <c r="CX411" s="417"/>
      <c r="CY411" s="417"/>
      <c r="CZ411" s="417"/>
      <c r="DA411" s="417"/>
      <c r="DB411" s="417"/>
      <c r="DC411" s="417"/>
      <c r="DD411" s="417"/>
      <c r="DE411" s="417"/>
      <c r="DF411" s="417"/>
      <c r="DG411" s="417"/>
      <c r="DH411" s="417"/>
      <c r="DI411" s="417"/>
      <c r="DJ411" s="417"/>
      <c r="DK411" s="417"/>
    </row>
    <row r="412" spans="1:115" ht="16.149999999999999" hidden="1">
      <c r="A412" s="421"/>
      <c r="B412" s="421"/>
      <c r="C412" s="416"/>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c r="AA412" s="417"/>
      <c r="AB412" s="417"/>
      <c r="AC412" s="417"/>
      <c r="AD412" s="417"/>
      <c r="AE412" s="417"/>
      <c r="AF412" s="417"/>
      <c r="AG412" s="417"/>
      <c r="AH412" s="417"/>
      <c r="AI412" s="417"/>
      <c r="AJ412" s="417"/>
      <c r="AK412" s="417"/>
      <c r="AL412" s="417"/>
      <c r="AM412" s="417"/>
      <c r="AN412" s="417"/>
      <c r="AO412" s="417"/>
      <c r="AP412" s="417"/>
      <c r="AQ412" s="417"/>
      <c r="AR412" s="417"/>
      <c r="AS412" s="417"/>
      <c r="AT412" s="417"/>
      <c r="AU412" s="417"/>
      <c r="AV412" s="417"/>
      <c r="AW412" s="417"/>
      <c r="AX412" s="417"/>
      <c r="AY412" s="417"/>
      <c r="AZ412" s="417"/>
      <c r="BA412" s="417"/>
      <c r="BB412" s="417"/>
      <c r="BC412" s="417"/>
      <c r="BD412" s="417"/>
      <c r="BE412" s="417"/>
      <c r="BF412" s="417"/>
      <c r="BG412" s="417"/>
      <c r="BH412" s="417"/>
      <c r="BI412" s="417"/>
      <c r="BJ412" s="417"/>
      <c r="BK412" s="417"/>
      <c r="BL412" s="417"/>
      <c r="BM412" s="417"/>
      <c r="BN412" s="417"/>
      <c r="BO412" s="417"/>
      <c r="BP412" s="417"/>
      <c r="BQ412" s="417"/>
      <c r="BR412" s="417"/>
      <c r="BS412" s="417"/>
      <c r="BT412" s="417"/>
      <c r="BU412" s="417"/>
      <c r="BV412" s="417"/>
      <c r="BW412" s="417"/>
      <c r="BX412" s="417"/>
      <c r="BY412" s="417"/>
      <c r="BZ412" s="417"/>
      <c r="CA412" s="417"/>
      <c r="CB412" s="417"/>
      <c r="CC412" s="417"/>
      <c r="CD412" s="417"/>
      <c r="CE412" s="417"/>
      <c r="CF412" s="417"/>
      <c r="CG412" s="417"/>
      <c r="CH412" s="417"/>
      <c r="CI412" s="417"/>
      <c r="CJ412" s="417"/>
      <c r="CK412" s="417"/>
      <c r="CL412" s="417"/>
      <c r="CM412" s="417"/>
      <c r="CN412" s="417"/>
      <c r="CO412" s="417"/>
      <c r="CP412" s="417"/>
      <c r="CQ412" s="417"/>
      <c r="CR412" s="417"/>
      <c r="CS412" s="417"/>
      <c r="CT412" s="417"/>
      <c r="CU412" s="417"/>
      <c r="CV412" s="417"/>
      <c r="CW412" s="417"/>
      <c r="CX412" s="417"/>
      <c r="CY412" s="417"/>
      <c r="CZ412" s="417"/>
      <c r="DA412" s="417"/>
      <c r="DB412" s="417"/>
      <c r="DC412" s="417"/>
      <c r="DD412" s="417"/>
      <c r="DE412" s="417"/>
      <c r="DF412" s="417"/>
      <c r="DG412" s="417"/>
      <c r="DH412" s="417"/>
      <c r="DI412" s="417"/>
      <c r="DJ412" s="417"/>
      <c r="DK412" s="417"/>
    </row>
    <row r="413" spans="1:115" ht="16.149999999999999" hidden="1">
      <c r="A413" s="421"/>
      <c r="B413" s="421"/>
      <c r="C413" s="416"/>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c r="AA413" s="417"/>
      <c r="AB413" s="417"/>
      <c r="AC413" s="417"/>
      <c r="AD413" s="417"/>
      <c r="AE413" s="417"/>
      <c r="AF413" s="417"/>
      <c r="AG413" s="417"/>
      <c r="AH413" s="417"/>
      <c r="AI413" s="417"/>
      <c r="AJ413" s="417"/>
      <c r="AK413" s="417"/>
      <c r="AL413" s="417"/>
      <c r="AM413" s="417"/>
      <c r="AN413" s="417"/>
      <c r="AO413" s="417"/>
      <c r="AP413" s="417"/>
      <c r="AQ413" s="417"/>
      <c r="AR413" s="417"/>
      <c r="AS413" s="417"/>
      <c r="AT413" s="417"/>
      <c r="AU413" s="417"/>
      <c r="AV413" s="417"/>
      <c r="AW413" s="417"/>
      <c r="AX413" s="417"/>
      <c r="AY413" s="417"/>
      <c r="AZ413" s="417"/>
      <c r="BA413" s="417"/>
      <c r="BB413" s="417"/>
      <c r="BC413" s="417"/>
      <c r="BD413" s="417"/>
      <c r="BE413" s="417"/>
      <c r="BF413" s="417"/>
      <c r="BG413" s="417"/>
      <c r="BH413" s="417"/>
      <c r="BI413" s="417"/>
      <c r="BJ413" s="417"/>
      <c r="BK413" s="417"/>
      <c r="BL413" s="417"/>
      <c r="BM413" s="417"/>
      <c r="BN413" s="417"/>
      <c r="BO413" s="417"/>
      <c r="BP413" s="417"/>
      <c r="BQ413" s="417"/>
      <c r="BR413" s="417"/>
      <c r="BS413" s="417"/>
      <c r="BT413" s="417"/>
      <c r="BU413" s="417"/>
      <c r="BV413" s="417"/>
      <c r="BW413" s="417"/>
      <c r="BX413" s="417"/>
      <c r="BY413" s="417"/>
      <c r="BZ413" s="417"/>
      <c r="CA413" s="417"/>
      <c r="CB413" s="417"/>
      <c r="CC413" s="417"/>
      <c r="CD413" s="417"/>
      <c r="CE413" s="417"/>
      <c r="CF413" s="417"/>
      <c r="CG413" s="417"/>
      <c r="CH413" s="417"/>
      <c r="CI413" s="417"/>
      <c r="CJ413" s="417"/>
      <c r="CK413" s="417"/>
      <c r="CL413" s="417"/>
      <c r="CM413" s="417"/>
      <c r="CN413" s="417"/>
      <c r="CO413" s="417"/>
      <c r="CP413" s="417"/>
      <c r="CQ413" s="417"/>
      <c r="CR413" s="417"/>
      <c r="CS413" s="417"/>
      <c r="CT413" s="417"/>
      <c r="CU413" s="417"/>
      <c r="CV413" s="417"/>
      <c r="CW413" s="417"/>
      <c r="CX413" s="417"/>
      <c r="CY413" s="417"/>
      <c r="CZ413" s="417"/>
      <c r="DA413" s="417"/>
      <c r="DB413" s="417"/>
      <c r="DC413" s="417"/>
      <c r="DD413" s="417"/>
      <c r="DE413" s="417"/>
      <c r="DF413" s="417"/>
      <c r="DG413" s="417"/>
      <c r="DH413" s="417"/>
      <c r="DI413" s="417"/>
      <c r="DJ413" s="417"/>
      <c r="DK413" s="417"/>
    </row>
    <row r="414" spans="1:115" ht="16.149999999999999" hidden="1">
      <c r="A414" s="421"/>
      <c r="B414" s="421"/>
      <c r="C414" s="416"/>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c r="AA414" s="417"/>
      <c r="AB414" s="417"/>
      <c r="AC414" s="417"/>
      <c r="AD414" s="417"/>
      <c r="AE414" s="417"/>
      <c r="AF414" s="417"/>
      <c r="AG414" s="417"/>
      <c r="AH414" s="417"/>
      <c r="AI414" s="417"/>
      <c r="AJ414" s="417"/>
      <c r="AK414" s="417"/>
      <c r="AL414" s="417"/>
      <c r="AM414" s="417"/>
      <c r="AN414" s="417"/>
      <c r="AO414" s="417"/>
      <c r="AP414" s="417"/>
      <c r="AQ414" s="417"/>
      <c r="AR414" s="417"/>
      <c r="AS414" s="417"/>
      <c r="AT414" s="417"/>
      <c r="AU414" s="417"/>
      <c r="AV414" s="417"/>
      <c r="AW414" s="417"/>
      <c r="AX414" s="417"/>
      <c r="AY414" s="417"/>
      <c r="AZ414" s="417"/>
      <c r="BA414" s="417"/>
      <c r="BB414" s="417"/>
      <c r="BC414" s="417"/>
      <c r="BD414" s="417"/>
      <c r="BE414" s="417"/>
      <c r="BF414" s="417"/>
      <c r="BG414" s="417"/>
      <c r="BH414" s="417"/>
      <c r="BI414" s="417"/>
      <c r="BJ414" s="417"/>
      <c r="BK414" s="417"/>
      <c r="BL414" s="417"/>
      <c r="BM414" s="417"/>
      <c r="BN414" s="417"/>
      <c r="BO414" s="417"/>
      <c r="BP414" s="417"/>
      <c r="BQ414" s="417"/>
      <c r="BR414" s="417"/>
      <c r="BS414" s="417"/>
      <c r="BT414" s="417"/>
      <c r="BU414" s="417"/>
      <c r="BV414" s="417"/>
      <c r="BW414" s="417"/>
      <c r="BX414" s="417"/>
      <c r="BY414" s="417"/>
      <c r="BZ414" s="417"/>
      <c r="CA414" s="417"/>
      <c r="CB414" s="417"/>
      <c r="CC414" s="417"/>
      <c r="CD414" s="417"/>
      <c r="CE414" s="417"/>
      <c r="CF414" s="417"/>
      <c r="CG414" s="417"/>
      <c r="CH414" s="417"/>
      <c r="CI414" s="417"/>
      <c r="CJ414" s="417"/>
      <c r="CK414" s="417"/>
      <c r="CL414" s="417"/>
      <c r="CM414" s="417"/>
      <c r="CN414" s="417"/>
      <c r="CO414" s="417"/>
      <c r="CP414" s="417"/>
      <c r="CQ414" s="417"/>
      <c r="CR414" s="417"/>
      <c r="CS414" s="417"/>
      <c r="CT414" s="417"/>
      <c r="CU414" s="417"/>
      <c r="CV414" s="417"/>
      <c r="CW414" s="417"/>
      <c r="CX414" s="417"/>
      <c r="CY414" s="417"/>
      <c r="CZ414" s="417"/>
      <c r="DA414" s="417"/>
      <c r="DB414" s="417"/>
      <c r="DC414" s="417"/>
      <c r="DD414" s="417"/>
      <c r="DE414" s="417"/>
      <c r="DF414" s="417"/>
      <c r="DG414" s="417"/>
      <c r="DH414" s="417"/>
      <c r="DI414" s="417"/>
      <c r="DJ414" s="417"/>
      <c r="DK414" s="417"/>
    </row>
    <row r="415" spans="1:115" ht="16.7" hidden="1" customHeight="1">
      <c r="A415" s="422"/>
      <c r="B415" s="421"/>
      <c r="C415" s="416"/>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c r="AA415" s="417"/>
      <c r="AB415" s="417"/>
      <c r="AC415" s="417"/>
      <c r="AD415" s="417"/>
      <c r="AE415" s="417"/>
      <c r="AF415" s="417"/>
      <c r="AG415" s="417"/>
      <c r="AH415" s="417"/>
      <c r="AI415" s="417"/>
      <c r="AJ415" s="417"/>
      <c r="AK415" s="417"/>
      <c r="AL415" s="417"/>
      <c r="AM415" s="417"/>
      <c r="AN415" s="417"/>
      <c r="AO415" s="417"/>
      <c r="AP415" s="417"/>
      <c r="AQ415" s="417"/>
      <c r="AR415" s="417"/>
      <c r="AS415" s="417"/>
      <c r="AT415" s="417"/>
      <c r="AU415" s="417"/>
      <c r="AV415" s="417"/>
      <c r="AW415" s="417"/>
      <c r="AX415" s="417"/>
      <c r="AY415" s="417"/>
      <c r="AZ415" s="417"/>
      <c r="BA415" s="417"/>
      <c r="BB415" s="417"/>
      <c r="BC415" s="417"/>
      <c r="BD415" s="417"/>
      <c r="BE415" s="417"/>
      <c r="BF415" s="417"/>
      <c r="BG415" s="417"/>
      <c r="BH415" s="417"/>
      <c r="BI415" s="417"/>
      <c r="BJ415" s="417"/>
      <c r="BK415" s="417"/>
      <c r="BL415" s="417"/>
      <c r="BM415" s="417"/>
      <c r="BN415" s="417"/>
      <c r="BO415" s="417"/>
      <c r="BP415" s="417"/>
      <c r="BQ415" s="417"/>
      <c r="BR415" s="417"/>
      <c r="BS415" s="417"/>
      <c r="BT415" s="417"/>
      <c r="BU415" s="417"/>
      <c r="BV415" s="417"/>
      <c r="BW415" s="417"/>
      <c r="BX415" s="417"/>
      <c r="BY415" s="417"/>
      <c r="BZ415" s="417"/>
      <c r="CA415" s="417"/>
      <c r="CB415" s="417"/>
      <c r="CC415" s="417"/>
      <c r="CD415" s="417"/>
      <c r="CE415" s="417"/>
      <c r="CF415" s="417"/>
      <c r="CG415" s="417"/>
      <c r="CH415" s="417"/>
      <c r="CI415" s="417"/>
      <c r="CJ415" s="417"/>
      <c r="CK415" s="417"/>
      <c r="CL415" s="417"/>
      <c r="CM415" s="417"/>
      <c r="CN415" s="417"/>
      <c r="CO415" s="417"/>
      <c r="CP415" s="417"/>
      <c r="CQ415" s="417"/>
      <c r="CR415" s="417"/>
      <c r="CS415" s="417"/>
      <c r="CT415" s="417"/>
      <c r="CU415" s="417"/>
      <c r="CV415" s="417"/>
      <c r="CW415" s="417"/>
      <c r="CX415" s="417"/>
      <c r="CY415" s="417"/>
      <c r="CZ415" s="417"/>
      <c r="DA415" s="417"/>
      <c r="DB415" s="417"/>
      <c r="DC415" s="417"/>
      <c r="DD415" s="417"/>
      <c r="DE415" s="417"/>
      <c r="DF415" s="417"/>
      <c r="DG415" s="417"/>
      <c r="DH415" s="417"/>
      <c r="DI415" s="417"/>
      <c r="DJ415" s="417"/>
      <c r="DK415" s="417"/>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149999999999999" hidden="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ht="16.149999999999999" hidden="1">
      <c r="A2" s="421" t="s">
        <v>7</v>
      </c>
      <c r="B2" s="421">
        <v>1</v>
      </c>
      <c r="C2" s="416" t="s">
        <v>23</v>
      </c>
      <c r="D2" s="417">
        <v>0</v>
      </c>
      <c r="E2" s="417">
        <v>2816</v>
      </c>
      <c r="F2" s="417">
        <v>2864</v>
      </c>
      <c r="G2" s="417">
        <v>2913</v>
      </c>
      <c r="H2" s="417">
        <v>2963</v>
      </c>
      <c r="I2" s="417">
        <v>10000</v>
      </c>
      <c r="J2" s="417">
        <v>10000</v>
      </c>
      <c r="K2" s="417">
        <v>10000</v>
      </c>
      <c r="L2" s="417">
        <v>10000</v>
      </c>
      <c r="M2" s="417">
        <v>10000</v>
      </c>
      <c r="N2" s="417">
        <v>10000</v>
      </c>
      <c r="O2" s="417">
        <v>9800</v>
      </c>
      <c r="P2" s="417">
        <v>9604</v>
      </c>
      <c r="Q2" s="417">
        <v>9412</v>
      </c>
      <c r="R2" s="417">
        <v>9224</v>
      </c>
      <c r="S2" s="417">
        <v>9040</v>
      </c>
      <c r="T2" s="417">
        <v>8859</v>
      </c>
      <c r="U2" s="417">
        <v>8682</v>
      </c>
      <c r="V2" s="417">
        <v>8508</v>
      </c>
      <c r="W2" s="417">
        <v>8338</v>
      </c>
      <c r="X2" s="417">
        <v>8171.0000000000009</v>
      </c>
      <c r="Y2" s="417">
        <v>8008</v>
      </c>
      <c r="Z2" s="417">
        <v>7848.0000000000009</v>
      </c>
      <c r="AA2" s="417">
        <v>7691</v>
      </c>
      <c r="AB2" s="417">
        <v>7537</v>
      </c>
      <c r="AC2" s="417">
        <v>7386</v>
      </c>
      <c r="AD2" s="417">
        <v>7238</v>
      </c>
      <c r="AE2" s="417">
        <v>7093</v>
      </c>
      <c r="AF2" s="417">
        <v>6951.0000000000009</v>
      </c>
      <c r="AG2" s="417">
        <v>6812</v>
      </c>
      <c r="AH2" s="417">
        <v>6676</v>
      </c>
      <c r="AI2" s="417">
        <v>6542</v>
      </c>
      <c r="AJ2" s="417">
        <v>6411</v>
      </c>
      <c r="AK2" s="417">
        <v>6283</v>
      </c>
      <c r="AL2" s="417">
        <v>6157</v>
      </c>
      <c r="AM2" s="417">
        <v>6034.0000000000009</v>
      </c>
      <c r="AN2" s="417">
        <v>5913.0000000000009</v>
      </c>
      <c r="AO2" s="417">
        <v>5795</v>
      </c>
      <c r="AP2" s="417">
        <v>5679</v>
      </c>
      <c r="AQ2" s="417">
        <v>5565</v>
      </c>
      <c r="AR2" s="417">
        <v>5454</v>
      </c>
      <c r="AS2" s="417">
        <v>5345</v>
      </c>
      <c r="AT2" s="417">
        <v>5238</v>
      </c>
      <c r="AU2" s="417">
        <v>5133</v>
      </c>
      <c r="AV2" s="417">
        <v>5030</v>
      </c>
      <c r="AW2" s="417">
        <v>4929</v>
      </c>
      <c r="AX2" s="417">
        <v>4830</v>
      </c>
      <c r="AY2" s="417">
        <v>4733</v>
      </c>
      <c r="AZ2" s="417">
        <v>4638</v>
      </c>
      <c r="BA2" s="417">
        <v>4545</v>
      </c>
      <c r="BB2" s="417">
        <v>4454</v>
      </c>
      <c r="BC2" s="417">
        <v>4365</v>
      </c>
      <c r="BD2" s="417">
        <v>4278</v>
      </c>
      <c r="BE2" s="417">
        <v>4192</v>
      </c>
      <c r="BF2" s="417">
        <v>4108</v>
      </c>
      <c r="BG2" s="417">
        <v>4026</v>
      </c>
      <c r="BH2" s="417">
        <v>3945</v>
      </c>
      <c r="BI2" s="417">
        <v>3866</v>
      </c>
      <c r="BJ2" s="417">
        <v>3789</v>
      </c>
      <c r="BK2" s="417">
        <v>3713</v>
      </c>
      <c r="BL2" s="417">
        <v>3639</v>
      </c>
      <c r="BM2" s="417">
        <v>3565.9999999999995</v>
      </c>
      <c r="BN2" s="417">
        <v>3495</v>
      </c>
      <c r="BO2" s="417">
        <v>3425.0000000000005</v>
      </c>
      <c r="BP2" s="417">
        <v>3357</v>
      </c>
      <c r="BQ2" s="417">
        <v>3290</v>
      </c>
      <c r="BR2" s="417">
        <v>3224</v>
      </c>
      <c r="BS2" s="417">
        <v>3160</v>
      </c>
      <c r="BT2" s="417">
        <v>3096.9999999999995</v>
      </c>
      <c r="BU2" s="417">
        <v>3035</v>
      </c>
      <c r="BV2" s="417">
        <v>2974</v>
      </c>
      <c r="BW2" s="417">
        <v>2915</v>
      </c>
      <c r="BX2" s="417">
        <v>2857</v>
      </c>
      <c r="BY2" s="417">
        <v>2800.0000000000005</v>
      </c>
      <c r="BZ2" s="417">
        <v>2744</v>
      </c>
      <c r="CA2" s="417">
        <v>2688.9999999999995</v>
      </c>
      <c r="CB2" s="417">
        <v>2635</v>
      </c>
      <c r="CC2" s="417">
        <v>2582</v>
      </c>
      <c r="CD2" s="417">
        <v>2530</v>
      </c>
      <c r="CE2" s="417">
        <v>2479</v>
      </c>
      <c r="CF2" s="417">
        <v>2429</v>
      </c>
      <c r="CG2" s="417">
        <v>2380</v>
      </c>
      <c r="CH2" s="417">
        <v>2332</v>
      </c>
      <c r="CI2" s="417">
        <v>2285</v>
      </c>
      <c r="CJ2" s="417">
        <v>2239</v>
      </c>
      <c r="CK2" s="417">
        <v>2194</v>
      </c>
      <c r="CL2" s="417">
        <v>2150</v>
      </c>
      <c r="CM2" s="417">
        <v>2107</v>
      </c>
      <c r="CN2" s="417">
        <v>2065</v>
      </c>
      <c r="CO2" s="417">
        <v>2024</v>
      </c>
      <c r="CP2" s="417">
        <v>1984</v>
      </c>
      <c r="CQ2" s="417">
        <v>1944</v>
      </c>
      <c r="CR2" s="417">
        <v>1905</v>
      </c>
      <c r="CS2" s="417">
        <v>0</v>
      </c>
      <c r="CT2" s="417"/>
      <c r="CU2" s="417"/>
      <c r="CV2" s="417"/>
      <c r="CW2" s="417"/>
      <c r="CX2" s="417"/>
      <c r="CY2" s="417"/>
      <c r="CZ2" s="417"/>
      <c r="DA2" s="417"/>
      <c r="DB2" s="417"/>
      <c r="DC2" s="417"/>
      <c r="DD2" s="417"/>
      <c r="DE2" s="417"/>
      <c r="DF2" s="417"/>
      <c r="DG2" s="417"/>
      <c r="DH2" s="417"/>
      <c r="DI2" s="417"/>
      <c r="DJ2" s="417"/>
      <c r="DK2" s="417"/>
    </row>
    <row r="3" spans="1:115" ht="16.149999999999999" hidden="1">
      <c r="A3" s="421" t="s">
        <v>7</v>
      </c>
      <c r="B3" s="421">
        <v>1</v>
      </c>
      <c r="C3" s="416" t="s">
        <v>24</v>
      </c>
      <c r="D3" s="417">
        <v>0</v>
      </c>
      <c r="E3" s="417">
        <v>2915</v>
      </c>
      <c r="F3" s="417">
        <v>2965</v>
      </c>
      <c r="G3" s="417">
        <v>3016</v>
      </c>
      <c r="H3" s="417">
        <v>3066</v>
      </c>
      <c r="I3" s="417">
        <v>10000</v>
      </c>
      <c r="J3" s="417">
        <v>10000</v>
      </c>
      <c r="K3" s="417">
        <v>10000</v>
      </c>
      <c r="L3" s="417">
        <v>10000</v>
      </c>
      <c r="M3" s="417">
        <v>10000</v>
      </c>
      <c r="N3" s="417">
        <v>10000</v>
      </c>
      <c r="O3" s="417">
        <v>9800</v>
      </c>
      <c r="P3" s="417">
        <v>9604</v>
      </c>
      <c r="Q3" s="417">
        <v>9412</v>
      </c>
      <c r="R3" s="417">
        <v>9224</v>
      </c>
      <c r="S3" s="417">
        <v>9040</v>
      </c>
      <c r="T3" s="417">
        <v>8859</v>
      </c>
      <c r="U3" s="417">
        <v>8682</v>
      </c>
      <c r="V3" s="417">
        <v>8508</v>
      </c>
      <c r="W3" s="417">
        <v>8338</v>
      </c>
      <c r="X3" s="417">
        <v>8171.0000000000009</v>
      </c>
      <c r="Y3" s="417">
        <v>8008</v>
      </c>
      <c r="Z3" s="417">
        <v>7848.0000000000009</v>
      </c>
      <c r="AA3" s="417">
        <v>7691</v>
      </c>
      <c r="AB3" s="417">
        <v>7537</v>
      </c>
      <c r="AC3" s="417">
        <v>7386</v>
      </c>
      <c r="AD3" s="417">
        <v>7238</v>
      </c>
      <c r="AE3" s="417">
        <v>7093</v>
      </c>
      <c r="AF3" s="417">
        <v>6951.0000000000009</v>
      </c>
      <c r="AG3" s="417">
        <v>6812</v>
      </c>
      <c r="AH3" s="417">
        <v>6676</v>
      </c>
      <c r="AI3" s="417">
        <v>6542</v>
      </c>
      <c r="AJ3" s="417">
        <v>6411</v>
      </c>
      <c r="AK3" s="417">
        <v>6283</v>
      </c>
      <c r="AL3" s="417">
        <v>6157</v>
      </c>
      <c r="AM3" s="417">
        <v>6034.0000000000009</v>
      </c>
      <c r="AN3" s="417">
        <v>5913.0000000000009</v>
      </c>
      <c r="AO3" s="417">
        <v>5795</v>
      </c>
      <c r="AP3" s="417">
        <v>5679</v>
      </c>
      <c r="AQ3" s="417">
        <v>5565</v>
      </c>
      <c r="AR3" s="417">
        <v>5454</v>
      </c>
      <c r="AS3" s="417">
        <v>5345</v>
      </c>
      <c r="AT3" s="417">
        <v>5238</v>
      </c>
      <c r="AU3" s="417">
        <v>5133</v>
      </c>
      <c r="AV3" s="417">
        <v>5030</v>
      </c>
      <c r="AW3" s="417">
        <v>4929</v>
      </c>
      <c r="AX3" s="417">
        <v>4830</v>
      </c>
      <c r="AY3" s="417">
        <v>4733</v>
      </c>
      <c r="AZ3" s="417">
        <v>4638</v>
      </c>
      <c r="BA3" s="417">
        <v>4545</v>
      </c>
      <c r="BB3" s="417">
        <v>4454</v>
      </c>
      <c r="BC3" s="417">
        <v>4365</v>
      </c>
      <c r="BD3" s="417">
        <v>4278</v>
      </c>
      <c r="BE3" s="417">
        <v>4192</v>
      </c>
      <c r="BF3" s="417">
        <v>4108</v>
      </c>
      <c r="BG3" s="417">
        <v>4026</v>
      </c>
      <c r="BH3" s="417">
        <v>3945</v>
      </c>
      <c r="BI3" s="417">
        <v>3866</v>
      </c>
      <c r="BJ3" s="417">
        <v>3789</v>
      </c>
      <c r="BK3" s="417">
        <v>3713</v>
      </c>
      <c r="BL3" s="417">
        <v>3639</v>
      </c>
      <c r="BM3" s="417">
        <v>3565.9999999999995</v>
      </c>
      <c r="BN3" s="417">
        <v>3495</v>
      </c>
      <c r="BO3" s="417">
        <v>3425.0000000000005</v>
      </c>
      <c r="BP3" s="417">
        <v>3357</v>
      </c>
      <c r="BQ3" s="417">
        <v>3290</v>
      </c>
      <c r="BR3" s="417">
        <v>3224</v>
      </c>
      <c r="BS3" s="417">
        <v>3160</v>
      </c>
      <c r="BT3" s="417">
        <v>3096.9999999999995</v>
      </c>
      <c r="BU3" s="417">
        <v>3035</v>
      </c>
      <c r="BV3" s="417">
        <v>2974</v>
      </c>
      <c r="BW3" s="417">
        <v>2915</v>
      </c>
      <c r="BX3" s="417">
        <v>2857</v>
      </c>
      <c r="BY3" s="417">
        <v>2800.0000000000005</v>
      </c>
      <c r="BZ3" s="417">
        <v>2744</v>
      </c>
      <c r="CA3" s="417">
        <v>2688.9999999999995</v>
      </c>
      <c r="CB3" s="417">
        <v>2635</v>
      </c>
      <c r="CC3" s="417">
        <v>2582</v>
      </c>
      <c r="CD3" s="417">
        <v>2530</v>
      </c>
      <c r="CE3" s="417">
        <v>2479</v>
      </c>
      <c r="CF3" s="417">
        <v>2429</v>
      </c>
      <c r="CG3" s="417">
        <v>2380</v>
      </c>
      <c r="CH3" s="417">
        <v>2332</v>
      </c>
      <c r="CI3" s="417">
        <v>2285</v>
      </c>
      <c r="CJ3" s="417">
        <v>2239</v>
      </c>
      <c r="CK3" s="417">
        <v>2194</v>
      </c>
      <c r="CL3" s="417">
        <v>2150</v>
      </c>
      <c r="CM3" s="417">
        <v>2107</v>
      </c>
      <c r="CN3" s="417">
        <v>2065</v>
      </c>
      <c r="CO3" s="417">
        <v>2024</v>
      </c>
      <c r="CP3" s="417">
        <v>1984</v>
      </c>
      <c r="CQ3" s="417">
        <v>1944</v>
      </c>
      <c r="CR3" s="417">
        <v>0</v>
      </c>
      <c r="CS3" s="417">
        <v>0</v>
      </c>
      <c r="CT3" s="417"/>
      <c r="CU3" s="417"/>
      <c r="CV3" s="417"/>
      <c r="CW3" s="417"/>
      <c r="CX3" s="417"/>
      <c r="CY3" s="417"/>
      <c r="CZ3" s="417"/>
      <c r="DA3" s="417"/>
      <c r="DB3" s="417"/>
      <c r="DC3" s="417"/>
      <c r="DD3" s="417"/>
      <c r="DE3" s="417"/>
      <c r="DF3" s="417"/>
      <c r="DG3" s="417"/>
      <c r="DH3" s="417"/>
      <c r="DI3" s="417"/>
      <c r="DJ3" s="417"/>
      <c r="DK3" s="417"/>
    </row>
    <row r="4" spans="1:115" ht="16.149999999999999" hidden="1">
      <c r="A4" s="421" t="s">
        <v>7</v>
      </c>
      <c r="B4" s="421">
        <v>1</v>
      </c>
      <c r="C4" s="416" t="s">
        <v>25</v>
      </c>
      <c r="D4" s="417">
        <v>0</v>
      </c>
      <c r="E4" s="417">
        <v>3018</v>
      </c>
      <c r="F4" s="417">
        <v>3070</v>
      </c>
      <c r="G4" s="417">
        <v>3123</v>
      </c>
      <c r="H4" s="417">
        <v>3175</v>
      </c>
      <c r="I4" s="417">
        <v>10000</v>
      </c>
      <c r="J4" s="417">
        <v>10000</v>
      </c>
      <c r="K4" s="417">
        <v>10000</v>
      </c>
      <c r="L4" s="417">
        <v>10000</v>
      </c>
      <c r="M4" s="417">
        <v>10000</v>
      </c>
      <c r="N4" s="417">
        <v>10000</v>
      </c>
      <c r="O4" s="417">
        <v>9800</v>
      </c>
      <c r="P4" s="417">
        <v>9604</v>
      </c>
      <c r="Q4" s="417">
        <v>9412</v>
      </c>
      <c r="R4" s="417">
        <v>9224</v>
      </c>
      <c r="S4" s="417">
        <v>9040</v>
      </c>
      <c r="T4" s="417">
        <v>8859</v>
      </c>
      <c r="U4" s="417">
        <v>8682</v>
      </c>
      <c r="V4" s="417">
        <v>8508</v>
      </c>
      <c r="W4" s="417">
        <v>8338</v>
      </c>
      <c r="X4" s="417">
        <v>8171.0000000000009</v>
      </c>
      <c r="Y4" s="417">
        <v>8008</v>
      </c>
      <c r="Z4" s="417">
        <v>7848.0000000000009</v>
      </c>
      <c r="AA4" s="417">
        <v>7691</v>
      </c>
      <c r="AB4" s="417">
        <v>7537</v>
      </c>
      <c r="AC4" s="417">
        <v>7386</v>
      </c>
      <c r="AD4" s="417">
        <v>7238</v>
      </c>
      <c r="AE4" s="417">
        <v>7093</v>
      </c>
      <c r="AF4" s="417">
        <v>6951.0000000000009</v>
      </c>
      <c r="AG4" s="417">
        <v>6812</v>
      </c>
      <c r="AH4" s="417">
        <v>6676</v>
      </c>
      <c r="AI4" s="417">
        <v>6542</v>
      </c>
      <c r="AJ4" s="417">
        <v>6411</v>
      </c>
      <c r="AK4" s="417">
        <v>6283</v>
      </c>
      <c r="AL4" s="417">
        <v>6157</v>
      </c>
      <c r="AM4" s="417">
        <v>6034.0000000000009</v>
      </c>
      <c r="AN4" s="417">
        <v>5913.0000000000009</v>
      </c>
      <c r="AO4" s="417">
        <v>5795</v>
      </c>
      <c r="AP4" s="417">
        <v>5679</v>
      </c>
      <c r="AQ4" s="417">
        <v>5565</v>
      </c>
      <c r="AR4" s="417">
        <v>5454</v>
      </c>
      <c r="AS4" s="417">
        <v>5345</v>
      </c>
      <c r="AT4" s="417">
        <v>5238</v>
      </c>
      <c r="AU4" s="417">
        <v>5133</v>
      </c>
      <c r="AV4" s="417">
        <v>5030</v>
      </c>
      <c r="AW4" s="417">
        <v>4929</v>
      </c>
      <c r="AX4" s="417">
        <v>4830</v>
      </c>
      <c r="AY4" s="417">
        <v>4733</v>
      </c>
      <c r="AZ4" s="417">
        <v>4638</v>
      </c>
      <c r="BA4" s="417">
        <v>4545</v>
      </c>
      <c r="BB4" s="417">
        <v>4454</v>
      </c>
      <c r="BC4" s="417">
        <v>4365</v>
      </c>
      <c r="BD4" s="417">
        <v>4278</v>
      </c>
      <c r="BE4" s="417">
        <v>4192</v>
      </c>
      <c r="BF4" s="417">
        <v>4108</v>
      </c>
      <c r="BG4" s="417">
        <v>4026</v>
      </c>
      <c r="BH4" s="417">
        <v>3945</v>
      </c>
      <c r="BI4" s="417">
        <v>3866</v>
      </c>
      <c r="BJ4" s="417">
        <v>3789</v>
      </c>
      <c r="BK4" s="417">
        <v>3713</v>
      </c>
      <c r="BL4" s="417">
        <v>3639</v>
      </c>
      <c r="BM4" s="417">
        <v>3565.9999999999995</v>
      </c>
      <c r="BN4" s="417">
        <v>3495</v>
      </c>
      <c r="BO4" s="417">
        <v>3425.0000000000005</v>
      </c>
      <c r="BP4" s="417">
        <v>3357</v>
      </c>
      <c r="BQ4" s="417">
        <v>3290</v>
      </c>
      <c r="BR4" s="417">
        <v>3224</v>
      </c>
      <c r="BS4" s="417">
        <v>3160</v>
      </c>
      <c r="BT4" s="417">
        <v>3096.9999999999995</v>
      </c>
      <c r="BU4" s="417">
        <v>3035</v>
      </c>
      <c r="BV4" s="417">
        <v>2974</v>
      </c>
      <c r="BW4" s="417">
        <v>2915</v>
      </c>
      <c r="BX4" s="417">
        <v>2857</v>
      </c>
      <c r="BY4" s="417">
        <v>2800.0000000000005</v>
      </c>
      <c r="BZ4" s="417">
        <v>2744</v>
      </c>
      <c r="CA4" s="417">
        <v>2688.9999999999995</v>
      </c>
      <c r="CB4" s="417">
        <v>2635</v>
      </c>
      <c r="CC4" s="417">
        <v>2582</v>
      </c>
      <c r="CD4" s="417">
        <v>2530</v>
      </c>
      <c r="CE4" s="417">
        <v>2479</v>
      </c>
      <c r="CF4" s="417">
        <v>2429</v>
      </c>
      <c r="CG4" s="417">
        <v>2380</v>
      </c>
      <c r="CH4" s="417">
        <v>2332</v>
      </c>
      <c r="CI4" s="417">
        <v>2285</v>
      </c>
      <c r="CJ4" s="417">
        <v>2239</v>
      </c>
      <c r="CK4" s="417">
        <v>2194</v>
      </c>
      <c r="CL4" s="417">
        <v>2150</v>
      </c>
      <c r="CM4" s="417">
        <v>2107</v>
      </c>
      <c r="CN4" s="417">
        <v>2065</v>
      </c>
      <c r="CO4" s="417">
        <v>2024</v>
      </c>
      <c r="CP4" s="417">
        <v>1984</v>
      </c>
      <c r="CQ4" s="417">
        <v>0</v>
      </c>
      <c r="CR4" s="417">
        <v>0</v>
      </c>
      <c r="CS4" s="417">
        <v>0</v>
      </c>
      <c r="CT4" s="417"/>
      <c r="CU4" s="417"/>
      <c r="CV4" s="417"/>
      <c r="CW4" s="417"/>
      <c r="CX4" s="417"/>
      <c r="CY4" s="417"/>
      <c r="CZ4" s="417"/>
      <c r="DA4" s="417"/>
      <c r="DB4" s="417"/>
      <c r="DC4" s="417"/>
      <c r="DD4" s="417"/>
      <c r="DE4" s="417"/>
      <c r="DF4" s="417"/>
      <c r="DG4" s="417"/>
      <c r="DH4" s="417"/>
      <c r="DI4" s="417"/>
      <c r="DJ4" s="417"/>
      <c r="DK4" s="417"/>
    </row>
    <row r="5" spans="1:115" ht="16.149999999999999" hidden="1">
      <c r="A5" s="421" t="s">
        <v>7</v>
      </c>
      <c r="B5" s="421">
        <v>1</v>
      </c>
      <c r="C5" s="416" t="s">
        <v>26</v>
      </c>
      <c r="D5" s="417">
        <v>0</v>
      </c>
      <c r="E5" s="417">
        <v>3125</v>
      </c>
      <c r="F5" s="417">
        <v>3177</v>
      </c>
      <c r="G5" s="417">
        <v>3232</v>
      </c>
      <c r="H5" s="417">
        <v>3287</v>
      </c>
      <c r="I5" s="417">
        <v>10000</v>
      </c>
      <c r="J5" s="417">
        <v>10000</v>
      </c>
      <c r="K5" s="417">
        <v>10000</v>
      </c>
      <c r="L5" s="417">
        <v>10000</v>
      </c>
      <c r="M5" s="417">
        <v>10000</v>
      </c>
      <c r="N5" s="417">
        <v>10000</v>
      </c>
      <c r="O5" s="417">
        <v>9800</v>
      </c>
      <c r="P5" s="417">
        <v>9604</v>
      </c>
      <c r="Q5" s="417">
        <v>9412</v>
      </c>
      <c r="R5" s="417">
        <v>9224</v>
      </c>
      <c r="S5" s="417">
        <v>9040</v>
      </c>
      <c r="T5" s="417">
        <v>8859</v>
      </c>
      <c r="U5" s="417">
        <v>8682</v>
      </c>
      <c r="V5" s="417">
        <v>8508</v>
      </c>
      <c r="W5" s="417">
        <v>8338</v>
      </c>
      <c r="X5" s="417">
        <v>8171.0000000000009</v>
      </c>
      <c r="Y5" s="417">
        <v>8008</v>
      </c>
      <c r="Z5" s="417">
        <v>7848.0000000000009</v>
      </c>
      <c r="AA5" s="417">
        <v>7691</v>
      </c>
      <c r="AB5" s="417">
        <v>7537</v>
      </c>
      <c r="AC5" s="417">
        <v>7386</v>
      </c>
      <c r="AD5" s="417">
        <v>7238</v>
      </c>
      <c r="AE5" s="417">
        <v>7093</v>
      </c>
      <c r="AF5" s="417">
        <v>6951.0000000000009</v>
      </c>
      <c r="AG5" s="417">
        <v>6812</v>
      </c>
      <c r="AH5" s="417">
        <v>6676</v>
      </c>
      <c r="AI5" s="417">
        <v>6542</v>
      </c>
      <c r="AJ5" s="417">
        <v>6411</v>
      </c>
      <c r="AK5" s="417">
        <v>6283</v>
      </c>
      <c r="AL5" s="417">
        <v>6157</v>
      </c>
      <c r="AM5" s="417">
        <v>6034.0000000000009</v>
      </c>
      <c r="AN5" s="417">
        <v>5913.0000000000009</v>
      </c>
      <c r="AO5" s="417">
        <v>5795</v>
      </c>
      <c r="AP5" s="417">
        <v>5679</v>
      </c>
      <c r="AQ5" s="417">
        <v>5565</v>
      </c>
      <c r="AR5" s="417">
        <v>5454</v>
      </c>
      <c r="AS5" s="417">
        <v>5345</v>
      </c>
      <c r="AT5" s="417">
        <v>5238</v>
      </c>
      <c r="AU5" s="417">
        <v>5133</v>
      </c>
      <c r="AV5" s="417">
        <v>5030</v>
      </c>
      <c r="AW5" s="417">
        <v>4929</v>
      </c>
      <c r="AX5" s="417">
        <v>4830</v>
      </c>
      <c r="AY5" s="417">
        <v>4733</v>
      </c>
      <c r="AZ5" s="417">
        <v>4638</v>
      </c>
      <c r="BA5" s="417">
        <v>4545</v>
      </c>
      <c r="BB5" s="417">
        <v>4454</v>
      </c>
      <c r="BC5" s="417">
        <v>4365</v>
      </c>
      <c r="BD5" s="417">
        <v>4278</v>
      </c>
      <c r="BE5" s="417">
        <v>4192</v>
      </c>
      <c r="BF5" s="417">
        <v>4108</v>
      </c>
      <c r="BG5" s="417">
        <v>4026</v>
      </c>
      <c r="BH5" s="417">
        <v>3945</v>
      </c>
      <c r="BI5" s="417">
        <v>3866</v>
      </c>
      <c r="BJ5" s="417">
        <v>3789</v>
      </c>
      <c r="BK5" s="417">
        <v>3713</v>
      </c>
      <c r="BL5" s="417">
        <v>3639</v>
      </c>
      <c r="BM5" s="417">
        <v>3565.9999999999995</v>
      </c>
      <c r="BN5" s="417">
        <v>3495</v>
      </c>
      <c r="BO5" s="417">
        <v>3425.0000000000005</v>
      </c>
      <c r="BP5" s="417">
        <v>3357</v>
      </c>
      <c r="BQ5" s="417">
        <v>3290</v>
      </c>
      <c r="BR5" s="417">
        <v>3224</v>
      </c>
      <c r="BS5" s="417">
        <v>3160</v>
      </c>
      <c r="BT5" s="417">
        <v>3096.9999999999995</v>
      </c>
      <c r="BU5" s="417">
        <v>3035</v>
      </c>
      <c r="BV5" s="417">
        <v>2974</v>
      </c>
      <c r="BW5" s="417">
        <v>2915</v>
      </c>
      <c r="BX5" s="417">
        <v>2857</v>
      </c>
      <c r="BY5" s="417">
        <v>2800.0000000000005</v>
      </c>
      <c r="BZ5" s="417">
        <v>2744</v>
      </c>
      <c r="CA5" s="417">
        <v>2688.9999999999995</v>
      </c>
      <c r="CB5" s="417">
        <v>2635</v>
      </c>
      <c r="CC5" s="417">
        <v>2582</v>
      </c>
      <c r="CD5" s="417">
        <v>2530</v>
      </c>
      <c r="CE5" s="417">
        <v>2479</v>
      </c>
      <c r="CF5" s="417">
        <v>2429</v>
      </c>
      <c r="CG5" s="417">
        <v>2380</v>
      </c>
      <c r="CH5" s="417">
        <v>2332</v>
      </c>
      <c r="CI5" s="417">
        <v>2285</v>
      </c>
      <c r="CJ5" s="417">
        <v>2239</v>
      </c>
      <c r="CK5" s="417">
        <v>2194</v>
      </c>
      <c r="CL5" s="417">
        <v>2150</v>
      </c>
      <c r="CM5" s="417">
        <v>2107</v>
      </c>
      <c r="CN5" s="417">
        <v>2065</v>
      </c>
      <c r="CO5" s="417">
        <v>2024</v>
      </c>
      <c r="CP5" s="417">
        <v>0</v>
      </c>
      <c r="CQ5" s="417">
        <v>0</v>
      </c>
      <c r="CR5" s="417">
        <v>0</v>
      </c>
      <c r="CS5" s="417">
        <v>0</v>
      </c>
      <c r="CT5" s="417"/>
      <c r="CU5" s="417"/>
      <c r="CV5" s="417"/>
      <c r="CW5" s="417"/>
      <c r="CX5" s="417"/>
      <c r="CY5" s="417"/>
      <c r="CZ5" s="417"/>
      <c r="DA5" s="417"/>
      <c r="DB5" s="417"/>
      <c r="DC5" s="417"/>
      <c r="DD5" s="417"/>
      <c r="DE5" s="417"/>
      <c r="DF5" s="417"/>
      <c r="DG5" s="417"/>
      <c r="DH5" s="417"/>
      <c r="DI5" s="417"/>
      <c r="DJ5" s="417"/>
      <c r="DK5" s="417"/>
    </row>
    <row r="6" spans="1:115" ht="16.149999999999999" hidden="1">
      <c r="A6" s="421" t="s">
        <v>7</v>
      </c>
      <c r="B6" s="421">
        <v>1</v>
      </c>
      <c r="C6" s="416" t="s">
        <v>27</v>
      </c>
      <c r="D6" s="417">
        <v>0</v>
      </c>
      <c r="E6" s="417">
        <v>3236</v>
      </c>
      <c r="F6" s="417">
        <v>3291</v>
      </c>
      <c r="G6" s="417">
        <v>3345</v>
      </c>
      <c r="H6" s="417">
        <v>3402</v>
      </c>
      <c r="I6" s="417">
        <v>10000</v>
      </c>
      <c r="J6" s="417">
        <v>10000</v>
      </c>
      <c r="K6" s="417">
        <v>10000</v>
      </c>
      <c r="L6" s="417">
        <v>10000</v>
      </c>
      <c r="M6" s="417">
        <v>10000</v>
      </c>
      <c r="N6" s="417">
        <v>10000</v>
      </c>
      <c r="O6" s="417">
        <v>9800</v>
      </c>
      <c r="P6" s="417">
        <v>9604</v>
      </c>
      <c r="Q6" s="417">
        <v>9412</v>
      </c>
      <c r="R6" s="417">
        <v>9224</v>
      </c>
      <c r="S6" s="417">
        <v>9040</v>
      </c>
      <c r="T6" s="417">
        <v>8859</v>
      </c>
      <c r="U6" s="417">
        <v>8682</v>
      </c>
      <c r="V6" s="417">
        <v>8508</v>
      </c>
      <c r="W6" s="417">
        <v>8338</v>
      </c>
      <c r="X6" s="417">
        <v>8171.0000000000009</v>
      </c>
      <c r="Y6" s="417">
        <v>8008</v>
      </c>
      <c r="Z6" s="417">
        <v>7848.0000000000009</v>
      </c>
      <c r="AA6" s="417">
        <v>7691</v>
      </c>
      <c r="AB6" s="417">
        <v>7537</v>
      </c>
      <c r="AC6" s="417">
        <v>7386</v>
      </c>
      <c r="AD6" s="417">
        <v>7238</v>
      </c>
      <c r="AE6" s="417">
        <v>7093</v>
      </c>
      <c r="AF6" s="417">
        <v>6951.0000000000009</v>
      </c>
      <c r="AG6" s="417">
        <v>6812</v>
      </c>
      <c r="AH6" s="417">
        <v>6676</v>
      </c>
      <c r="AI6" s="417">
        <v>6542</v>
      </c>
      <c r="AJ6" s="417">
        <v>6411</v>
      </c>
      <c r="AK6" s="417">
        <v>6283</v>
      </c>
      <c r="AL6" s="417">
        <v>6157</v>
      </c>
      <c r="AM6" s="417">
        <v>6034.0000000000009</v>
      </c>
      <c r="AN6" s="417">
        <v>5913.0000000000009</v>
      </c>
      <c r="AO6" s="417">
        <v>5795</v>
      </c>
      <c r="AP6" s="417">
        <v>5679</v>
      </c>
      <c r="AQ6" s="417">
        <v>5565</v>
      </c>
      <c r="AR6" s="417">
        <v>5454</v>
      </c>
      <c r="AS6" s="417">
        <v>5345</v>
      </c>
      <c r="AT6" s="417">
        <v>5238</v>
      </c>
      <c r="AU6" s="417">
        <v>5133</v>
      </c>
      <c r="AV6" s="417">
        <v>5030</v>
      </c>
      <c r="AW6" s="417">
        <v>4929</v>
      </c>
      <c r="AX6" s="417">
        <v>4830</v>
      </c>
      <c r="AY6" s="417">
        <v>4733</v>
      </c>
      <c r="AZ6" s="417">
        <v>4638</v>
      </c>
      <c r="BA6" s="417">
        <v>4545</v>
      </c>
      <c r="BB6" s="417">
        <v>4454</v>
      </c>
      <c r="BC6" s="417">
        <v>4365</v>
      </c>
      <c r="BD6" s="417">
        <v>4278</v>
      </c>
      <c r="BE6" s="417">
        <v>4192</v>
      </c>
      <c r="BF6" s="417">
        <v>4108</v>
      </c>
      <c r="BG6" s="417">
        <v>4026</v>
      </c>
      <c r="BH6" s="417">
        <v>3945</v>
      </c>
      <c r="BI6" s="417">
        <v>3866</v>
      </c>
      <c r="BJ6" s="417">
        <v>3789</v>
      </c>
      <c r="BK6" s="417">
        <v>3713</v>
      </c>
      <c r="BL6" s="417">
        <v>3639</v>
      </c>
      <c r="BM6" s="417">
        <v>3565.9999999999995</v>
      </c>
      <c r="BN6" s="417">
        <v>3495</v>
      </c>
      <c r="BO6" s="417">
        <v>3425.0000000000005</v>
      </c>
      <c r="BP6" s="417">
        <v>3357</v>
      </c>
      <c r="BQ6" s="417">
        <v>3290</v>
      </c>
      <c r="BR6" s="417">
        <v>3224</v>
      </c>
      <c r="BS6" s="417">
        <v>3160</v>
      </c>
      <c r="BT6" s="417">
        <v>3096.9999999999995</v>
      </c>
      <c r="BU6" s="417">
        <v>3035</v>
      </c>
      <c r="BV6" s="417">
        <v>2974</v>
      </c>
      <c r="BW6" s="417">
        <v>2915</v>
      </c>
      <c r="BX6" s="417">
        <v>2857</v>
      </c>
      <c r="BY6" s="417">
        <v>2800.0000000000005</v>
      </c>
      <c r="BZ6" s="417">
        <v>2744</v>
      </c>
      <c r="CA6" s="417">
        <v>2688.9999999999995</v>
      </c>
      <c r="CB6" s="417">
        <v>2635</v>
      </c>
      <c r="CC6" s="417">
        <v>2582</v>
      </c>
      <c r="CD6" s="417">
        <v>2530</v>
      </c>
      <c r="CE6" s="417">
        <v>2479</v>
      </c>
      <c r="CF6" s="417">
        <v>2429</v>
      </c>
      <c r="CG6" s="417">
        <v>2380</v>
      </c>
      <c r="CH6" s="417">
        <v>2332</v>
      </c>
      <c r="CI6" s="417">
        <v>2285</v>
      </c>
      <c r="CJ6" s="417">
        <v>2239</v>
      </c>
      <c r="CK6" s="417">
        <v>2194</v>
      </c>
      <c r="CL6" s="417">
        <v>2150</v>
      </c>
      <c r="CM6" s="417">
        <v>2107</v>
      </c>
      <c r="CN6" s="417">
        <v>2065</v>
      </c>
      <c r="CO6" s="417">
        <v>0</v>
      </c>
      <c r="CP6" s="417">
        <v>0</v>
      </c>
      <c r="CQ6" s="417">
        <v>0</v>
      </c>
      <c r="CR6" s="417">
        <v>0</v>
      </c>
      <c r="CS6" s="417">
        <v>0</v>
      </c>
      <c r="CT6" s="417"/>
      <c r="CU6" s="417"/>
      <c r="CV6" s="417"/>
      <c r="CW6" s="417"/>
      <c r="CX6" s="417"/>
      <c r="CY6" s="417"/>
      <c r="CZ6" s="417"/>
      <c r="DA6" s="417"/>
      <c r="DB6" s="417"/>
      <c r="DC6" s="417"/>
      <c r="DD6" s="417"/>
      <c r="DE6" s="417"/>
      <c r="DF6" s="417"/>
      <c r="DG6" s="417"/>
      <c r="DH6" s="417"/>
      <c r="DI6" s="417"/>
      <c r="DJ6" s="417"/>
      <c r="DK6" s="417"/>
    </row>
    <row r="7" spans="1:115" ht="16.149999999999999" hidden="1">
      <c r="A7" s="421" t="s">
        <v>7</v>
      </c>
      <c r="B7" s="421">
        <v>1</v>
      </c>
      <c r="C7" s="416" t="s">
        <v>28</v>
      </c>
      <c r="D7" s="417">
        <v>0</v>
      </c>
      <c r="E7" s="417">
        <v>3350</v>
      </c>
      <c r="F7" s="417">
        <v>3406</v>
      </c>
      <c r="G7" s="417">
        <v>3464.9999999999995</v>
      </c>
      <c r="H7" s="417">
        <v>3524</v>
      </c>
      <c r="I7" s="417">
        <v>10000</v>
      </c>
      <c r="J7" s="417">
        <v>10000</v>
      </c>
      <c r="K7" s="417">
        <v>10000</v>
      </c>
      <c r="L7" s="417">
        <v>10000</v>
      </c>
      <c r="M7" s="417">
        <v>10000</v>
      </c>
      <c r="N7" s="417">
        <v>10000</v>
      </c>
      <c r="O7" s="417">
        <v>9800</v>
      </c>
      <c r="P7" s="417">
        <v>9604</v>
      </c>
      <c r="Q7" s="417">
        <v>9412</v>
      </c>
      <c r="R7" s="417">
        <v>9224</v>
      </c>
      <c r="S7" s="417">
        <v>9040</v>
      </c>
      <c r="T7" s="417">
        <v>8859</v>
      </c>
      <c r="U7" s="417">
        <v>8682</v>
      </c>
      <c r="V7" s="417">
        <v>8508</v>
      </c>
      <c r="W7" s="417">
        <v>8338</v>
      </c>
      <c r="X7" s="417">
        <v>8171.0000000000009</v>
      </c>
      <c r="Y7" s="417">
        <v>8008</v>
      </c>
      <c r="Z7" s="417">
        <v>7848.0000000000009</v>
      </c>
      <c r="AA7" s="417">
        <v>7691</v>
      </c>
      <c r="AB7" s="417">
        <v>7537</v>
      </c>
      <c r="AC7" s="417">
        <v>7386</v>
      </c>
      <c r="AD7" s="417">
        <v>7238</v>
      </c>
      <c r="AE7" s="417">
        <v>7093</v>
      </c>
      <c r="AF7" s="417">
        <v>6951.0000000000009</v>
      </c>
      <c r="AG7" s="417">
        <v>6812</v>
      </c>
      <c r="AH7" s="417">
        <v>6676</v>
      </c>
      <c r="AI7" s="417">
        <v>6542</v>
      </c>
      <c r="AJ7" s="417">
        <v>6411</v>
      </c>
      <c r="AK7" s="417">
        <v>6283</v>
      </c>
      <c r="AL7" s="417">
        <v>6157</v>
      </c>
      <c r="AM7" s="417">
        <v>6034.0000000000009</v>
      </c>
      <c r="AN7" s="417">
        <v>5913.0000000000009</v>
      </c>
      <c r="AO7" s="417">
        <v>5795</v>
      </c>
      <c r="AP7" s="417">
        <v>5679</v>
      </c>
      <c r="AQ7" s="417">
        <v>5565</v>
      </c>
      <c r="AR7" s="417">
        <v>5454</v>
      </c>
      <c r="AS7" s="417">
        <v>5345</v>
      </c>
      <c r="AT7" s="417">
        <v>5238</v>
      </c>
      <c r="AU7" s="417">
        <v>5133</v>
      </c>
      <c r="AV7" s="417">
        <v>5030</v>
      </c>
      <c r="AW7" s="417">
        <v>4929</v>
      </c>
      <c r="AX7" s="417">
        <v>4830</v>
      </c>
      <c r="AY7" s="417">
        <v>4733</v>
      </c>
      <c r="AZ7" s="417">
        <v>4638</v>
      </c>
      <c r="BA7" s="417">
        <v>4545</v>
      </c>
      <c r="BB7" s="417">
        <v>4454</v>
      </c>
      <c r="BC7" s="417">
        <v>4365</v>
      </c>
      <c r="BD7" s="417">
        <v>4278</v>
      </c>
      <c r="BE7" s="417">
        <v>4192</v>
      </c>
      <c r="BF7" s="417">
        <v>4108</v>
      </c>
      <c r="BG7" s="417">
        <v>4026</v>
      </c>
      <c r="BH7" s="417">
        <v>3945</v>
      </c>
      <c r="BI7" s="417">
        <v>3866</v>
      </c>
      <c r="BJ7" s="417">
        <v>3789</v>
      </c>
      <c r="BK7" s="417">
        <v>3713</v>
      </c>
      <c r="BL7" s="417">
        <v>3639</v>
      </c>
      <c r="BM7" s="417">
        <v>3565.9999999999995</v>
      </c>
      <c r="BN7" s="417">
        <v>3495</v>
      </c>
      <c r="BO7" s="417">
        <v>3425.0000000000005</v>
      </c>
      <c r="BP7" s="417">
        <v>3357</v>
      </c>
      <c r="BQ7" s="417">
        <v>3290</v>
      </c>
      <c r="BR7" s="417">
        <v>3224</v>
      </c>
      <c r="BS7" s="417">
        <v>3160</v>
      </c>
      <c r="BT7" s="417">
        <v>3096.9999999999995</v>
      </c>
      <c r="BU7" s="417">
        <v>3035</v>
      </c>
      <c r="BV7" s="417">
        <v>2974</v>
      </c>
      <c r="BW7" s="417">
        <v>2915</v>
      </c>
      <c r="BX7" s="417">
        <v>2857</v>
      </c>
      <c r="BY7" s="417">
        <v>2800.0000000000005</v>
      </c>
      <c r="BZ7" s="417">
        <v>2744</v>
      </c>
      <c r="CA7" s="417">
        <v>2688.9999999999995</v>
      </c>
      <c r="CB7" s="417">
        <v>2635</v>
      </c>
      <c r="CC7" s="417">
        <v>2582</v>
      </c>
      <c r="CD7" s="417">
        <v>2530</v>
      </c>
      <c r="CE7" s="417">
        <v>2479</v>
      </c>
      <c r="CF7" s="417">
        <v>2429</v>
      </c>
      <c r="CG7" s="417">
        <v>2380</v>
      </c>
      <c r="CH7" s="417">
        <v>2332</v>
      </c>
      <c r="CI7" s="417">
        <v>2285</v>
      </c>
      <c r="CJ7" s="417">
        <v>2239</v>
      </c>
      <c r="CK7" s="417">
        <v>2194</v>
      </c>
      <c r="CL7" s="417">
        <v>2150</v>
      </c>
      <c r="CM7" s="417">
        <v>2107</v>
      </c>
      <c r="CN7" s="417">
        <v>0</v>
      </c>
      <c r="CO7" s="417">
        <v>0</v>
      </c>
      <c r="CP7" s="417">
        <v>0</v>
      </c>
      <c r="CQ7" s="417">
        <v>0</v>
      </c>
      <c r="CR7" s="417">
        <v>0</v>
      </c>
      <c r="CS7" s="417">
        <v>0</v>
      </c>
      <c r="CT7" s="417"/>
      <c r="CU7" s="417"/>
      <c r="CV7" s="417"/>
      <c r="CW7" s="417"/>
      <c r="CX7" s="417"/>
      <c r="CY7" s="417"/>
      <c r="CZ7" s="417"/>
      <c r="DA7" s="417"/>
      <c r="DB7" s="417"/>
      <c r="DC7" s="417"/>
      <c r="DD7" s="417"/>
      <c r="DE7" s="417"/>
      <c r="DF7" s="417"/>
      <c r="DG7" s="417"/>
      <c r="DH7" s="417"/>
      <c r="DI7" s="417"/>
      <c r="DJ7" s="417"/>
      <c r="DK7" s="417"/>
    </row>
    <row r="8" spans="1:115" ht="16.149999999999999" hidden="1">
      <c r="A8" s="421" t="s">
        <v>7</v>
      </c>
      <c r="B8" s="421">
        <v>1</v>
      </c>
      <c r="C8" s="416" t="s">
        <v>29</v>
      </c>
      <c r="D8" s="417">
        <v>0</v>
      </c>
      <c r="E8" s="417">
        <v>3469</v>
      </c>
      <c r="F8" s="417">
        <v>3528</v>
      </c>
      <c r="G8" s="417">
        <v>3587</v>
      </c>
      <c r="H8" s="417">
        <v>3648</v>
      </c>
      <c r="I8" s="417">
        <v>10000</v>
      </c>
      <c r="J8" s="417">
        <v>10000</v>
      </c>
      <c r="K8" s="417">
        <v>10000</v>
      </c>
      <c r="L8" s="417">
        <v>10000</v>
      </c>
      <c r="M8" s="417">
        <v>10000</v>
      </c>
      <c r="N8" s="417">
        <v>10000</v>
      </c>
      <c r="O8" s="417">
        <v>9800</v>
      </c>
      <c r="P8" s="417">
        <v>9604</v>
      </c>
      <c r="Q8" s="417">
        <v>9412</v>
      </c>
      <c r="R8" s="417">
        <v>9224</v>
      </c>
      <c r="S8" s="417">
        <v>9040</v>
      </c>
      <c r="T8" s="417">
        <v>8859</v>
      </c>
      <c r="U8" s="417">
        <v>8682</v>
      </c>
      <c r="V8" s="417">
        <v>8508</v>
      </c>
      <c r="W8" s="417">
        <v>8338</v>
      </c>
      <c r="X8" s="417">
        <v>8171.0000000000009</v>
      </c>
      <c r="Y8" s="417">
        <v>8008</v>
      </c>
      <c r="Z8" s="417">
        <v>7848.0000000000009</v>
      </c>
      <c r="AA8" s="417">
        <v>7691</v>
      </c>
      <c r="AB8" s="417">
        <v>7537</v>
      </c>
      <c r="AC8" s="417">
        <v>7386</v>
      </c>
      <c r="AD8" s="417">
        <v>7238</v>
      </c>
      <c r="AE8" s="417">
        <v>7093</v>
      </c>
      <c r="AF8" s="417">
        <v>6951.0000000000009</v>
      </c>
      <c r="AG8" s="417">
        <v>6812</v>
      </c>
      <c r="AH8" s="417">
        <v>6676</v>
      </c>
      <c r="AI8" s="417">
        <v>6542</v>
      </c>
      <c r="AJ8" s="417">
        <v>6411</v>
      </c>
      <c r="AK8" s="417">
        <v>6283</v>
      </c>
      <c r="AL8" s="417">
        <v>6157</v>
      </c>
      <c r="AM8" s="417">
        <v>6034.0000000000009</v>
      </c>
      <c r="AN8" s="417">
        <v>5913.0000000000009</v>
      </c>
      <c r="AO8" s="417">
        <v>5795</v>
      </c>
      <c r="AP8" s="417">
        <v>5679</v>
      </c>
      <c r="AQ8" s="417">
        <v>5565</v>
      </c>
      <c r="AR8" s="417">
        <v>5454</v>
      </c>
      <c r="AS8" s="417">
        <v>5345</v>
      </c>
      <c r="AT8" s="417">
        <v>5238</v>
      </c>
      <c r="AU8" s="417">
        <v>5133</v>
      </c>
      <c r="AV8" s="417">
        <v>5030</v>
      </c>
      <c r="AW8" s="417">
        <v>4929</v>
      </c>
      <c r="AX8" s="417">
        <v>4830</v>
      </c>
      <c r="AY8" s="417">
        <v>4733</v>
      </c>
      <c r="AZ8" s="417">
        <v>4638</v>
      </c>
      <c r="BA8" s="417">
        <v>4545</v>
      </c>
      <c r="BB8" s="417">
        <v>4454</v>
      </c>
      <c r="BC8" s="417">
        <v>4365</v>
      </c>
      <c r="BD8" s="417">
        <v>4278</v>
      </c>
      <c r="BE8" s="417">
        <v>4192</v>
      </c>
      <c r="BF8" s="417">
        <v>4108</v>
      </c>
      <c r="BG8" s="417">
        <v>4026</v>
      </c>
      <c r="BH8" s="417">
        <v>3945</v>
      </c>
      <c r="BI8" s="417">
        <v>3866</v>
      </c>
      <c r="BJ8" s="417">
        <v>3789</v>
      </c>
      <c r="BK8" s="417">
        <v>3713</v>
      </c>
      <c r="BL8" s="417">
        <v>3639</v>
      </c>
      <c r="BM8" s="417">
        <v>3565.9999999999995</v>
      </c>
      <c r="BN8" s="417">
        <v>3495</v>
      </c>
      <c r="BO8" s="417">
        <v>3425.0000000000005</v>
      </c>
      <c r="BP8" s="417">
        <v>3357</v>
      </c>
      <c r="BQ8" s="417">
        <v>3290</v>
      </c>
      <c r="BR8" s="417">
        <v>3224</v>
      </c>
      <c r="BS8" s="417">
        <v>3160</v>
      </c>
      <c r="BT8" s="417">
        <v>3096.9999999999995</v>
      </c>
      <c r="BU8" s="417">
        <v>3035</v>
      </c>
      <c r="BV8" s="417">
        <v>2974</v>
      </c>
      <c r="BW8" s="417">
        <v>2915</v>
      </c>
      <c r="BX8" s="417">
        <v>2857</v>
      </c>
      <c r="BY8" s="417">
        <v>2800.0000000000005</v>
      </c>
      <c r="BZ8" s="417">
        <v>2744</v>
      </c>
      <c r="CA8" s="417">
        <v>2688.9999999999995</v>
      </c>
      <c r="CB8" s="417">
        <v>2635</v>
      </c>
      <c r="CC8" s="417">
        <v>2582</v>
      </c>
      <c r="CD8" s="417">
        <v>2530</v>
      </c>
      <c r="CE8" s="417">
        <v>2479</v>
      </c>
      <c r="CF8" s="417">
        <v>2429</v>
      </c>
      <c r="CG8" s="417">
        <v>2380</v>
      </c>
      <c r="CH8" s="417">
        <v>2332</v>
      </c>
      <c r="CI8" s="417">
        <v>2285</v>
      </c>
      <c r="CJ8" s="417">
        <v>2239</v>
      </c>
      <c r="CK8" s="417">
        <v>2194</v>
      </c>
      <c r="CL8" s="417">
        <v>2150</v>
      </c>
      <c r="CM8" s="417">
        <v>0</v>
      </c>
      <c r="CN8" s="417">
        <v>0</v>
      </c>
      <c r="CO8" s="417">
        <v>0</v>
      </c>
      <c r="CP8" s="417">
        <v>0</v>
      </c>
      <c r="CQ8" s="417">
        <v>0</v>
      </c>
      <c r="CR8" s="417">
        <v>0</v>
      </c>
      <c r="CS8" s="417">
        <v>0</v>
      </c>
      <c r="CT8" s="417"/>
      <c r="CU8" s="417"/>
      <c r="CV8" s="417"/>
      <c r="CW8" s="417"/>
      <c r="CX8" s="417"/>
      <c r="CY8" s="417"/>
      <c r="CZ8" s="417"/>
      <c r="DA8" s="417"/>
      <c r="DB8" s="417"/>
      <c r="DC8" s="417"/>
      <c r="DD8" s="417"/>
      <c r="DE8" s="417"/>
      <c r="DF8" s="417"/>
      <c r="DG8" s="417"/>
      <c r="DH8" s="417"/>
      <c r="DI8" s="417"/>
      <c r="DJ8" s="417"/>
      <c r="DK8" s="417"/>
    </row>
    <row r="9" spans="1:115" ht="16.149999999999999" hidden="1">
      <c r="A9" s="421" t="s">
        <v>7</v>
      </c>
      <c r="B9" s="421">
        <v>1</v>
      </c>
      <c r="C9" s="416" t="s">
        <v>30</v>
      </c>
      <c r="D9" s="417">
        <v>0</v>
      </c>
      <c r="E9" s="417">
        <v>3590.9999999999995</v>
      </c>
      <c r="F9" s="417">
        <v>3652.0000000000005</v>
      </c>
      <c r="G9" s="417">
        <v>3713</v>
      </c>
      <c r="H9" s="417">
        <v>3776</v>
      </c>
      <c r="I9" s="417">
        <v>10000</v>
      </c>
      <c r="J9" s="417">
        <v>10000</v>
      </c>
      <c r="K9" s="417">
        <v>10000</v>
      </c>
      <c r="L9" s="417">
        <v>10000</v>
      </c>
      <c r="M9" s="417">
        <v>10000</v>
      </c>
      <c r="N9" s="417">
        <v>10000</v>
      </c>
      <c r="O9" s="417">
        <v>9800</v>
      </c>
      <c r="P9" s="417">
        <v>9604</v>
      </c>
      <c r="Q9" s="417">
        <v>9412</v>
      </c>
      <c r="R9" s="417">
        <v>9224</v>
      </c>
      <c r="S9" s="417">
        <v>9040</v>
      </c>
      <c r="T9" s="417">
        <v>8859</v>
      </c>
      <c r="U9" s="417">
        <v>8682</v>
      </c>
      <c r="V9" s="417">
        <v>8508</v>
      </c>
      <c r="W9" s="417">
        <v>8338</v>
      </c>
      <c r="X9" s="417">
        <v>8171.0000000000009</v>
      </c>
      <c r="Y9" s="417">
        <v>8008</v>
      </c>
      <c r="Z9" s="417">
        <v>7848.0000000000009</v>
      </c>
      <c r="AA9" s="417">
        <v>7691</v>
      </c>
      <c r="AB9" s="417">
        <v>7537</v>
      </c>
      <c r="AC9" s="417">
        <v>7386</v>
      </c>
      <c r="AD9" s="417">
        <v>7238</v>
      </c>
      <c r="AE9" s="417">
        <v>7093</v>
      </c>
      <c r="AF9" s="417">
        <v>6951.0000000000009</v>
      </c>
      <c r="AG9" s="417">
        <v>6812</v>
      </c>
      <c r="AH9" s="417">
        <v>6676</v>
      </c>
      <c r="AI9" s="417">
        <v>6542</v>
      </c>
      <c r="AJ9" s="417">
        <v>6411</v>
      </c>
      <c r="AK9" s="417">
        <v>6283</v>
      </c>
      <c r="AL9" s="417">
        <v>6157</v>
      </c>
      <c r="AM9" s="417">
        <v>6034.0000000000009</v>
      </c>
      <c r="AN9" s="417">
        <v>5913.0000000000009</v>
      </c>
      <c r="AO9" s="417">
        <v>5795</v>
      </c>
      <c r="AP9" s="417">
        <v>5679</v>
      </c>
      <c r="AQ9" s="417">
        <v>5565</v>
      </c>
      <c r="AR9" s="417">
        <v>5454</v>
      </c>
      <c r="AS9" s="417">
        <v>5345</v>
      </c>
      <c r="AT9" s="417">
        <v>5238</v>
      </c>
      <c r="AU9" s="417">
        <v>5133</v>
      </c>
      <c r="AV9" s="417">
        <v>5030</v>
      </c>
      <c r="AW9" s="417">
        <v>4929</v>
      </c>
      <c r="AX9" s="417">
        <v>4830</v>
      </c>
      <c r="AY9" s="417">
        <v>4733</v>
      </c>
      <c r="AZ9" s="417">
        <v>4638</v>
      </c>
      <c r="BA9" s="417">
        <v>4545</v>
      </c>
      <c r="BB9" s="417">
        <v>4454</v>
      </c>
      <c r="BC9" s="417">
        <v>4365</v>
      </c>
      <c r="BD9" s="417">
        <v>4278</v>
      </c>
      <c r="BE9" s="417">
        <v>4192</v>
      </c>
      <c r="BF9" s="417">
        <v>4108</v>
      </c>
      <c r="BG9" s="417">
        <v>4026</v>
      </c>
      <c r="BH9" s="417">
        <v>3945</v>
      </c>
      <c r="BI9" s="417">
        <v>3866</v>
      </c>
      <c r="BJ9" s="417">
        <v>3789</v>
      </c>
      <c r="BK9" s="417">
        <v>3713</v>
      </c>
      <c r="BL9" s="417">
        <v>3639</v>
      </c>
      <c r="BM9" s="417">
        <v>3565.9999999999995</v>
      </c>
      <c r="BN9" s="417">
        <v>3495</v>
      </c>
      <c r="BO9" s="417">
        <v>3425.0000000000005</v>
      </c>
      <c r="BP9" s="417">
        <v>3357</v>
      </c>
      <c r="BQ9" s="417">
        <v>3290</v>
      </c>
      <c r="BR9" s="417">
        <v>3224</v>
      </c>
      <c r="BS9" s="417">
        <v>3160</v>
      </c>
      <c r="BT9" s="417">
        <v>3096.9999999999995</v>
      </c>
      <c r="BU9" s="417">
        <v>3035</v>
      </c>
      <c r="BV9" s="417">
        <v>2974</v>
      </c>
      <c r="BW9" s="417">
        <v>2915</v>
      </c>
      <c r="BX9" s="417">
        <v>2857</v>
      </c>
      <c r="BY9" s="417">
        <v>2800.0000000000005</v>
      </c>
      <c r="BZ9" s="417">
        <v>2744</v>
      </c>
      <c r="CA9" s="417">
        <v>2688.9999999999995</v>
      </c>
      <c r="CB9" s="417">
        <v>2635</v>
      </c>
      <c r="CC9" s="417">
        <v>2582</v>
      </c>
      <c r="CD9" s="417">
        <v>2530</v>
      </c>
      <c r="CE9" s="417">
        <v>2479</v>
      </c>
      <c r="CF9" s="417">
        <v>2429</v>
      </c>
      <c r="CG9" s="417">
        <v>2380</v>
      </c>
      <c r="CH9" s="417">
        <v>2332</v>
      </c>
      <c r="CI9" s="417">
        <v>2285</v>
      </c>
      <c r="CJ9" s="417">
        <v>2239</v>
      </c>
      <c r="CK9" s="417">
        <v>2194</v>
      </c>
      <c r="CL9" s="417">
        <v>0</v>
      </c>
      <c r="CM9" s="417">
        <v>0</v>
      </c>
      <c r="CN9" s="417">
        <v>0</v>
      </c>
      <c r="CO9" s="417">
        <v>0</v>
      </c>
      <c r="CP9" s="417">
        <v>0</v>
      </c>
      <c r="CQ9" s="417">
        <v>0</v>
      </c>
      <c r="CR9" s="417">
        <v>0</v>
      </c>
      <c r="CS9" s="417">
        <v>0</v>
      </c>
      <c r="CT9" s="417"/>
      <c r="CU9" s="417"/>
      <c r="CV9" s="417"/>
      <c r="CW9" s="417"/>
      <c r="CX9" s="417"/>
      <c r="CY9" s="417"/>
      <c r="CZ9" s="417"/>
      <c r="DA9" s="417"/>
      <c r="DB9" s="417"/>
      <c r="DC9" s="417"/>
      <c r="DD9" s="417"/>
      <c r="DE9" s="417"/>
      <c r="DF9" s="417"/>
      <c r="DG9" s="417"/>
      <c r="DH9" s="417"/>
      <c r="DI9" s="417"/>
      <c r="DJ9" s="417"/>
      <c r="DK9" s="417"/>
    </row>
    <row r="10" spans="1:115" ht="16.149999999999999" hidden="1">
      <c r="A10" s="421" t="s">
        <v>7</v>
      </c>
      <c r="B10" s="421">
        <v>1</v>
      </c>
      <c r="C10" s="416" t="s">
        <v>31</v>
      </c>
      <c r="D10" s="417">
        <v>0</v>
      </c>
      <c r="E10" s="417">
        <v>3716.9999999999995</v>
      </c>
      <c r="F10" s="417">
        <v>3780</v>
      </c>
      <c r="G10" s="417">
        <v>3845</v>
      </c>
      <c r="H10" s="417">
        <v>3910</v>
      </c>
      <c r="I10" s="417">
        <v>10000</v>
      </c>
      <c r="J10" s="417">
        <v>10000</v>
      </c>
      <c r="K10" s="417">
        <v>10000</v>
      </c>
      <c r="L10" s="417">
        <v>10000</v>
      </c>
      <c r="M10" s="417">
        <v>10000</v>
      </c>
      <c r="N10" s="417">
        <v>10000</v>
      </c>
      <c r="O10" s="417">
        <v>9800</v>
      </c>
      <c r="P10" s="417">
        <v>9604</v>
      </c>
      <c r="Q10" s="417">
        <v>9412</v>
      </c>
      <c r="R10" s="417">
        <v>9224</v>
      </c>
      <c r="S10" s="417">
        <v>9040</v>
      </c>
      <c r="T10" s="417">
        <v>8859</v>
      </c>
      <c r="U10" s="417">
        <v>8682</v>
      </c>
      <c r="V10" s="417">
        <v>8508</v>
      </c>
      <c r="W10" s="417">
        <v>8338</v>
      </c>
      <c r="X10" s="417">
        <v>8171.0000000000009</v>
      </c>
      <c r="Y10" s="417">
        <v>8008</v>
      </c>
      <c r="Z10" s="417">
        <v>7848.0000000000009</v>
      </c>
      <c r="AA10" s="417">
        <v>7691</v>
      </c>
      <c r="AB10" s="417">
        <v>7537</v>
      </c>
      <c r="AC10" s="417">
        <v>7386</v>
      </c>
      <c r="AD10" s="417">
        <v>7238</v>
      </c>
      <c r="AE10" s="417">
        <v>7093</v>
      </c>
      <c r="AF10" s="417">
        <v>6951.0000000000009</v>
      </c>
      <c r="AG10" s="417">
        <v>6812</v>
      </c>
      <c r="AH10" s="417">
        <v>6676</v>
      </c>
      <c r="AI10" s="417">
        <v>6542</v>
      </c>
      <c r="AJ10" s="417">
        <v>6411</v>
      </c>
      <c r="AK10" s="417">
        <v>6283</v>
      </c>
      <c r="AL10" s="417">
        <v>6157</v>
      </c>
      <c r="AM10" s="417">
        <v>6034.0000000000009</v>
      </c>
      <c r="AN10" s="417">
        <v>5913.0000000000009</v>
      </c>
      <c r="AO10" s="417">
        <v>5795</v>
      </c>
      <c r="AP10" s="417">
        <v>5679</v>
      </c>
      <c r="AQ10" s="417">
        <v>5565</v>
      </c>
      <c r="AR10" s="417">
        <v>5454</v>
      </c>
      <c r="AS10" s="417">
        <v>5345</v>
      </c>
      <c r="AT10" s="417">
        <v>5238</v>
      </c>
      <c r="AU10" s="417">
        <v>5133</v>
      </c>
      <c r="AV10" s="417">
        <v>5030</v>
      </c>
      <c r="AW10" s="417">
        <v>4929</v>
      </c>
      <c r="AX10" s="417">
        <v>4830</v>
      </c>
      <c r="AY10" s="417">
        <v>4733</v>
      </c>
      <c r="AZ10" s="417">
        <v>4638</v>
      </c>
      <c r="BA10" s="417">
        <v>4545</v>
      </c>
      <c r="BB10" s="417">
        <v>4454</v>
      </c>
      <c r="BC10" s="417">
        <v>4365</v>
      </c>
      <c r="BD10" s="417">
        <v>4278</v>
      </c>
      <c r="BE10" s="417">
        <v>4192</v>
      </c>
      <c r="BF10" s="417">
        <v>4108</v>
      </c>
      <c r="BG10" s="417">
        <v>4026</v>
      </c>
      <c r="BH10" s="417">
        <v>3945</v>
      </c>
      <c r="BI10" s="417">
        <v>3866</v>
      </c>
      <c r="BJ10" s="417">
        <v>3789</v>
      </c>
      <c r="BK10" s="417">
        <v>3713</v>
      </c>
      <c r="BL10" s="417">
        <v>3639</v>
      </c>
      <c r="BM10" s="417">
        <v>3565.9999999999995</v>
      </c>
      <c r="BN10" s="417">
        <v>3495</v>
      </c>
      <c r="BO10" s="417">
        <v>3425.0000000000005</v>
      </c>
      <c r="BP10" s="417">
        <v>3357</v>
      </c>
      <c r="BQ10" s="417">
        <v>3290</v>
      </c>
      <c r="BR10" s="417">
        <v>3224</v>
      </c>
      <c r="BS10" s="417">
        <v>3160</v>
      </c>
      <c r="BT10" s="417">
        <v>3096.9999999999995</v>
      </c>
      <c r="BU10" s="417">
        <v>3035</v>
      </c>
      <c r="BV10" s="417">
        <v>2974</v>
      </c>
      <c r="BW10" s="417">
        <v>2915</v>
      </c>
      <c r="BX10" s="417">
        <v>2857</v>
      </c>
      <c r="BY10" s="417">
        <v>2800.0000000000005</v>
      </c>
      <c r="BZ10" s="417">
        <v>2744</v>
      </c>
      <c r="CA10" s="417">
        <v>2688.9999999999995</v>
      </c>
      <c r="CB10" s="417">
        <v>2635</v>
      </c>
      <c r="CC10" s="417">
        <v>2582</v>
      </c>
      <c r="CD10" s="417">
        <v>2530</v>
      </c>
      <c r="CE10" s="417">
        <v>2479</v>
      </c>
      <c r="CF10" s="417">
        <v>2429</v>
      </c>
      <c r="CG10" s="417">
        <v>2380</v>
      </c>
      <c r="CH10" s="417">
        <v>2332</v>
      </c>
      <c r="CI10" s="417">
        <v>2285</v>
      </c>
      <c r="CJ10" s="417">
        <v>2239</v>
      </c>
      <c r="CK10" s="417">
        <v>0</v>
      </c>
      <c r="CL10" s="417">
        <v>0</v>
      </c>
      <c r="CM10" s="417">
        <v>0</v>
      </c>
      <c r="CN10" s="417">
        <v>0</v>
      </c>
      <c r="CO10" s="417">
        <v>0</v>
      </c>
      <c r="CP10" s="417">
        <v>0</v>
      </c>
      <c r="CQ10" s="417">
        <v>0</v>
      </c>
      <c r="CR10" s="417">
        <v>0</v>
      </c>
      <c r="CS10" s="417">
        <v>0</v>
      </c>
      <c r="CT10" s="417"/>
      <c r="CU10" s="417"/>
      <c r="CV10" s="417"/>
      <c r="CW10" s="417"/>
      <c r="CX10" s="417"/>
      <c r="CY10" s="417"/>
      <c r="CZ10" s="417"/>
      <c r="DA10" s="417"/>
      <c r="DB10" s="417"/>
      <c r="DC10" s="417"/>
      <c r="DD10" s="417"/>
      <c r="DE10" s="417"/>
      <c r="DF10" s="417"/>
      <c r="DG10" s="417"/>
      <c r="DH10" s="417"/>
      <c r="DI10" s="417"/>
      <c r="DJ10" s="417"/>
      <c r="DK10" s="417"/>
    </row>
    <row r="11" spans="1:115" ht="16.149999999999999" hidden="1">
      <c r="A11" s="421" t="s">
        <v>7</v>
      </c>
      <c r="B11" s="421">
        <v>1</v>
      </c>
      <c r="C11" s="416" t="s">
        <v>32</v>
      </c>
      <c r="D11" s="417">
        <v>0</v>
      </c>
      <c r="E11" s="417">
        <v>3849</v>
      </c>
      <c r="F11" s="417">
        <v>3914.0000000000005</v>
      </c>
      <c r="G11" s="417">
        <v>3980</v>
      </c>
      <c r="H11" s="417">
        <v>4047</v>
      </c>
      <c r="I11" s="417">
        <v>10000</v>
      </c>
      <c r="J11" s="417">
        <v>10000</v>
      </c>
      <c r="K11" s="417">
        <v>10000</v>
      </c>
      <c r="L11" s="417">
        <v>10000</v>
      </c>
      <c r="M11" s="417">
        <v>10000</v>
      </c>
      <c r="N11" s="417">
        <v>10000</v>
      </c>
      <c r="O11" s="417">
        <v>9800</v>
      </c>
      <c r="P11" s="417">
        <v>9604</v>
      </c>
      <c r="Q11" s="417">
        <v>9412</v>
      </c>
      <c r="R11" s="417">
        <v>9224</v>
      </c>
      <c r="S11" s="417">
        <v>9040</v>
      </c>
      <c r="T11" s="417">
        <v>8859</v>
      </c>
      <c r="U11" s="417">
        <v>8682</v>
      </c>
      <c r="V11" s="417">
        <v>8508</v>
      </c>
      <c r="W11" s="417">
        <v>8338</v>
      </c>
      <c r="X11" s="417">
        <v>8171.0000000000009</v>
      </c>
      <c r="Y11" s="417">
        <v>8008</v>
      </c>
      <c r="Z11" s="417">
        <v>7848.0000000000009</v>
      </c>
      <c r="AA11" s="417">
        <v>7691</v>
      </c>
      <c r="AB11" s="417">
        <v>7537</v>
      </c>
      <c r="AC11" s="417">
        <v>7386</v>
      </c>
      <c r="AD11" s="417">
        <v>7238</v>
      </c>
      <c r="AE11" s="417">
        <v>7093</v>
      </c>
      <c r="AF11" s="417">
        <v>6951.0000000000009</v>
      </c>
      <c r="AG11" s="417">
        <v>6812</v>
      </c>
      <c r="AH11" s="417">
        <v>6676</v>
      </c>
      <c r="AI11" s="417">
        <v>6542</v>
      </c>
      <c r="AJ11" s="417">
        <v>6411</v>
      </c>
      <c r="AK11" s="417">
        <v>6283</v>
      </c>
      <c r="AL11" s="417">
        <v>6157</v>
      </c>
      <c r="AM11" s="417">
        <v>6034.0000000000009</v>
      </c>
      <c r="AN11" s="417">
        <v>5913.0000000000009</v>
      </c>
      <c r="AO11" s="417">
        <v>5795</v>
      </c>
      <c r="AP11" s="417">
        <v>5679</v>
      </c>
      <c r="AQ11" s="417">
        <v>5565</v>
      </c>
      <c r="AR11" s="417">
        <v>5454</v>
      </c>
      <c r="AS11" s="417">
        <v>5345</v>
      </c>
      <c r="AT11" s="417">
        <v>5238</v>
      </c>
      <c r="AU11" s="417">
        <v>5133</v>
      </c>
      <c r="AV11" s="417">
        <v>5030</v>
      </c>
      <c r="AW11" s="417">
        <v>4929</v>
      </c>
      <c r="AX11" s="417">
        <v>4830</v>
      </c>
      <c r="AY11" s="417">
        <v>4733</v>
      </c>
      <c r="AZ11" s="417">
        <v>4638</v>
      </c>
      <c r="BA11" s="417">
        <v>4545</v>
      </c>
      <c r="BB11" s="417">
        <v>4454</v>
      </c>
      <c r="BC11" s="417">
        <v>4365</v>
      </c>
      <c r="BD11" s="417">
        <v>4278</v>
      </c>
      <c r="BE11" s="417">
        <v>4192</v>
      </c>
      <c r="BF11" s="417">
        <v>4108</v>
      </c>
      <c r="BG11" s="417">
        <v>4026</v>
      </c>
      <c r="BH11" s="417">
        <v>3945</v>
      </c>
      <c r="BI11" s="417">
        <v>3866</v>
      </c>
      <c r="BJ11" s="417">
        <v>3789</v>
      </c>
      <c r="BK11" s="417">
        <v>3713</v>
      </c>
      <c r="BL11" s="417">
        <v>3639</v>
      </c>
      <c r="BM11" s="417">
        <v>3565.9999999999995</v>
      </c>
      <c r="BN11" s="417">
        <v>3495</v>
      </c>
      <c r="BO11" s="417">
        <v>3425.0000000000005</v>
      </c>
      <c r="BP11" s="417">
        <v>3357</v>
      </c>
      <c r="BQ11" s="417">
        <v>3290</v>
      </c>
      <c r="BR11" s="417">
        <v>3224</v>
      </c>
      <c r="BS11" s="417">
        <v>3160</v>
      </c>
      <c r="BT11" s="417">
        <v>3096.9999999999995</v>
      </c>
      <c r="BU11" s="417">
        <v>3035</v>
      </c>
      <c r="BV11" s="417">
        <v>2974</v>
      </c>
      <c r="BW11" s="417">
        <v>2915</v>
      </c>
      <c r="BX11" s="417">
        <v>2857</v>
      </c>
      <c r="BY11" s="417">
        <v>2800.0000000000005</v>
      </c>
      <c r="BZ11" s="417">
        <v>2744</v>
      </c>
      <c r="CA11" s="417">
        <v>2688.9999999999995</v>
      </c>
      <c r="CB11" s="417">
        <v>2635</v>
      </c>
      <c r="CC11" s="417">
        <v>2582</v>
      </c>
      <c r="CD11" s="417">
        <v>2530</v>
      </c>
      <c r="CE11" s="417">
        <v>2479</v>
      </c>
      <c r="CF11" s="417">
        <v>2429</v>
      </c>
      <c r="CG11" s="417">
        <v>2380</v>
      </c>
      <c r="CH11" s="417">
        <v>2332</v>
      </c>
      <c r="CI11" s="417">
        <v>2285</v>
      </c>
      <c r="CJ11" s="417">
        <v>0</v>
      </c>
      <c r="CK11" s="417">
        <v>0</v>
      </c>
      <c r="CL11" s="417">
        <v>0</v>
      </c>
      <c r="CM11" s="417">
        <v>0</v>
      </c>
      <c r="CN11" s="417">
        <v>0</v>
      </c>
      <c r="CO11" s="417">
        <v>0</v>
      </c>
      <c r="CP11" s="417">
        <v>0</v>
      </c>
      <c r="CQ11" s="417">
        <v>0</v>
      </c>
      <c r="CR11" s="417">
        <v>0</v>
      </c>
      <c r="CS11" s="417">
        <v>0</v>
      </c>
      <c r="CT11" s="417"/>
      <c r="CU11" s="417"/>
      <c r="CV11" s="417"/>
      <c r="CW11" s="417"/>
      <c r="CX11" s="417"/>
      <c r="CY11" s="417"/>
      <c r="CZ11" s="417"/>
      <c r="DA11" s="417"/>
      <c r="DB11" s="417"/>
      <c r="DC11" s="417"/>
      <c r="DD11" s="417"/>
      <c r="DE11" s="417"/>
      <c r="DF11" s="417"/>
      <c r="DG11" s="417"/>
      <c r="DH11" s="417"/>
      <c r="DI11" s="417"/>
      <c r="DJ11" s="417"/>
      <c r="DK11" s="417"/>
    </row>
    <row r="12" spans="1:115" ht="16.149999999999999" hidden="1">
      <c r="A12" s="421" t="s">
        <v>7</v>
      </c>
      <c r="B12" s="421">
        <v>1</v>
      </c>
      <c r="C12" s="416" t="s">
        <v>33</v>
      </c>
      <c r="D12" s="417">
        <v>0</v>
      </c>
      <c r="E12" s="417">
        <v>3983.9999999999995</v>
      </c>
      <c r="F12" s="417">
        <v>4051</v>
      </c>
      <c r="G12" s="417">
        <v>4118</v>
      </c>
      <c r="H12" s="417">
        <v>3589</v>
      </c>
      <c r="I12" s="417">
        <v>10000</v>
      </c>
      <c r="J12" s="417">
        <v>10000</v>
      </c>
      <c r="K12" s="417">
        <v>10000</v>
      </c>
      <c r="L12" s="417">
        <v>10000</v>
      </c>
      <c r="M12" s="417">
        <v>10000</v>
      </c>
      <c r="N12" s="417">
        <v>10000</v>
      </c>
      <c r="O12" s="417">
        <v>9800</v>
      </c>
      <c r="P12" s="417">
        <v>9604</v>
      </c>
      <c r="Q12" s="417">
        <v>9412</v>
      </c>
      <c r="R12" s="417">
        <v>9224</v>
      </c>
      <c r="S12" s="417">
        <v>9040</v>
      </c>
      <c r="T12" s="417">
        <v>8859</v>
      </c>
      <c r="U12" s="417">
        <v>8682</v>
      </c>
      <c r="V12" s="417">
        <v>8508</v>
      </c>
      <c r="W12" s="417">
        <v>8338</v>
      </c>
      <c r="X12" s="417">
        <v>8171.0000000000009</v>
      </c>
      <c r="Y12" s="417">
        <v>8008</v>
      </c>
      <c r="Z12" s="417">
        <v>7848.0000000000009</v>
      </c>
      <c r="AA12" s="417">
        <v>7691</v>
      </c>
      <c r="AB12" s="417">
        <v>7537</v>
      </c>
      <c r="AC12" s="417">
        <v>7386</v>
      </c>
      <c r="AD12" s="417">
        <v>7238</v>
      </c>
      <c r="AE12" s="417">
        <v>7093</v>
      </c>
      <c r="AF12" s="417">
        <v>6951.0000000000009</v>
      </c>
      <c r="AG12" s="417">
        <v>6812</v>
      </c>
      <c r="AH12" s="417">
        <v>6676</v>
      </c>
      <c r="AI12" s="417">
        <v>6542</v>
      </c>
      <c r="AJ12" s="417">
        <v>6411</v>
      </c>
      <c r="AK12" s="417">
        <v>6283</v>
      </c>
      <c r="AL12" s="417">
        <v>6157</v>
      </c>
      <c r="AM12" s="417">
        <v>6034.0000000000009</v>
      </c>
      <c r="AN12" s="417">
        <v>5913.0000000000009</v>
      </c>
      <c r="AO12" s="417">
        <v>5795</v>
      </c>
      <c r="AP12" s="417">
        <v>5679</v>
      </c>
      <c r="AQ12" s="417">
        <v>5565</v>
      </c>
      <c r="AR12" s="417">
        <v>5454</v>
      </c>
      <c r="AS12" s="417">
        <v>5345</v>
      </c>
      <c r="AT12" s="417">
        <v>5238</v>
      </c>
      <c r="AU12" s="417">
        <v>5133</v>
      </c>
      <c r="AV12" s="417">
        <v>5030</v>
      </c>
      <c r="AW12" s="417">
        <v>4929</v>
      </c>
      <c r="AX12" s="417">
        <v>4830</v>
      </c>
      <c r="AY12" s="417">
        <v>4733</v>
      </c>
      <c r="AZ12" s="417">
        <v>4638</v>
      </c>
      <c r="BA12" s="417">
        <v>4545</v>
      </c>
      <c r="BB12" s="417">
        <v>4454</v>
      </c>
      <c r="BC12" s="417">
        <v>4365</v>
      </c>
      <c r="BD12" s="417">
        <v>4278</v>
      </c>
      <c r="BE12" s="417">
        <v>4192</v>
      </c>
      <c r="BF12" s="417">
        <v>4108</v>
      </c>
      <c r="BG12" s="417">
        <v>4026</v>
      </c>
      <c r="BH12" s="417">
        <v>3945</v>
      </c>
      <c r="BI12" s="417">
        <v>3866</v>
      </c>
      <c r="BJ12" s="417">
        <v>3789</v>
      </c>
      <c r="BK12" s="417">
        <v>3713</v>
      </c>
      <c r="BL12" s="417">
        <v>3639</v>
      </c>
      <c r="BM12" s="417">
        <v>3565.9999999999995</v>
      </c>
      <c r="BN12" s="417">
        <v>3495</v>
      </c>
      <c r="BO12" s="417">
        <v>3425.0000000000005</v>
      </c>
      <c r="BP12" s="417">
        <v>3357</v>
      </c>
      <c r="BQ12" s="417">
        <v>3290</v>
      </c>
      <c r="BR12" s="417">
        <v>3224</v>
      </c>
      <c r="BS12" s="417">
        <v>3160</v>
      </c>
      <c r="BT12" s="417">
        <v>3096.9999999999995</v>
      </c>
      <c r="BU12" s="417">
        <v>3035</v>
      </c>
      <c r="BV12" s="417">
        <v>2974</v>
      </c>
      <c r="BW12" s="417">
        <v>2915</v>
      </c>
      <c r="BX12" s="417">
        <v>2857</v>
      </c>
      <c r="BY12" s="417">
        <v>2800.0000000000005</v>
      </c>
      <c r="BZ12" s="417">
        <v>2744</v>
      </c>
      <c r="CA12" s="417">
        <v>2688.9999999999995</v>
      </c>
      <c r="CB12" s="417">
        <v>2635</v>
      </c>
      <c r="CC12" s="417">
        <v>2582</v>
      </c>
      <c r="CD12" s="417">
        <v>2530</v>
      </c>
      <c r="CE12" s="417">
        <v>2479</v>
      </c>
      <c r="CF12" s="417">
        <v>2429</v>
      </c>
      <c r="CG12" s="417">
        <v>2380</v>
      </c>
      <c r="CH12" s="417">
        <v>2332</v>
      </c>
      <c r="CI12" s="417">
        <v>0</v>
      </c>
      <c r="CJ12" s="417">
        <v>0</v>
      </c>
      <c r="CK12" s="417">
        <v>0</v>
      </c>
      <c r="CL12" s="417">
        <v>0</v>
      </c>
      <c r="CM12" s="417">
        <v>0</v>
      </c>
      <c r="CN12" s="417">
        <v>0</v>
      </c>
      <c r="CO12" s="417">
        <v>0</v>
      </c>
      <c r="CP12" s="417">
        <v>0</v>
      </c>
      <c r="CQ12" s="417">
        <v>0</v>
      </c>
      <c r="CR12" s="417">
        <v>0</v>
      </c>
      <c r="CS12" s="417">
        <v>0</v>
      </c>
      <c r="CT12" s="417"/>
      <c r="CU12" s="417"/>
      <c r="CV12" s="417"/>
      <c r="CW12" s="417"/>
      <c r="CX12" s="417"/>
      <c r="CY12" s="417"/>
      <c r="CZ12" s="417"/>
      <c r="DA12" s="417"/>
      <c r="DB12" s="417"/>
      <c r="DC12" s="417"/>
      <c r="DD12" s="417"/>
      <c r="DE12" s="417"/>
      <c r="DF12" s="417"/>
      <c r="DG12" s="417"/>
      <c r="DH12" s="417"/>
      <c r="DI12" s="417"/>
      <c r="DJ12" s="417"/>
      <c r="DK12" s="417"/>
    </row>
    <row r="13" spans="1:115" ht="16.149999999999999" hidden="1">
      <c r="A13" s="421" t="s">
        <v>7</v>
      </c>
      <c r="B13" s="421">
        <v>1</v>
      </c>
      <c r="C13" s="416" t="s">
        <v>34</v>
      </c>
      <c r="D13" s="417">
        <v>0</v>
      </c>
      <c r="E13" s="417">
        <v>4120</v>
      </c>
      <c r="F13" s="417">
        <v>4190</v>
      </c>
      <c r="G13" s="417">
        <v>3652.0000000000005</v>
      </c>
      <c r="H13" s="417">
        <v>3713</v>
      </c>
      <c r="I13" s="417">
        <v>10000</v>
      </c>
      <c r="J13" s="417">
        <v>10000</v>
      </c>
      <c r="K13" s="417">
        <v>10000</v>
      </c>
      <c r="L13" s="417">
        <v>10000</v>
      </c>
      <c r="M13" s="417">
        <v>10000</v>
      </c>
      <c r="N13" s="417">
        <v>10000</v>
      </c>
      <c r="O13" s="417">
        <v>9800</v>
      </c>
      <c r="P13" s="417">
        <v>9604</v>
      </c>
      <c r="Q13" s="417">
        <v>9412</v>
      </c>
      <c r="R13" s="417">
        <v>9224</v>
      </c>
      <c r="S13" s="417">
        <v>9040</v>
      </c>
      <c r="T13" s="417">
        <v>8859</v>
      </c>
      <c r="U13" s="417">
        <v>8682</v>
      </c>
      <c r="V13" s="417">
        <v>8508</v>
      </c>
      <c r="W13" s="417">
        <v>8338</v>
      </c>
      <c r="X13" s="417">
        <v>8171.0000000000009</v>
      </c>
      <c r="Y13" s="417">
        <v>8008</v>
      </c>
      <c r="Z13" s="417">
        <v>7848.0000000000009</v>
      </c>
      <c r="AA13" s="417">
        <v>7691</v>
      </c>
      <c r="AB13" s="417">
        <v>7537</v>
      </c>
      <c r="AC13" s="417">
        <v>7386</v>
      </c>
      <c r="AD13" s="417">
        <v>7238</v>
      </c>
      <c r="AE13" s="417">
        <v>7093</v>
      </c>
      <c r="AF13" s="417">
        <v>6951.0000000000009</v>
      </c>
      <c r="AG13" s="417">
        <v>6812</v>
      </c>
      <c r="AH13" s="417">
        <v>6676</v>
      </c>
      <c r="AI13" s="417">
        <v>6542</v>
      </c>
      <c r="AJ13" s="417">
        <v>6411</v>
      </c>
      <c r="AK13" s="417">
        <v>6283</v>
      </c>
      <c r="AL13" s="417">
        <v>6157</v>
      </c>
      <c r="AM13" s="417">
        <v>6034.0000000000009</v>
      </c>
      <c r="AN13" s="417">
        <v>5913.0000000000009</v>
      </c>
      <c r="AO13" s="417">
        <v>5795</v>
      </c>
      <c r="AP13" s="417">
        <v>5679</v>
      </c>
      <c r="AQ13" s="417">
        <v>5565</v>
      </c>
      <c r="AR13" s="417">
        <v>5454</v>
      </c>
      <c r="AS13" s="417">
        <v>5345</v>
      </c>
      <c r="AT13" s="417">
        <v>5238</v>
      </c>
      <c r="AU13" s="417">
        <v>5133</v>
      </c>
      <c r="AV13" s="417">
        <v>5030</v>
      </c>
      <c r="AW13" s="417">
        <v>4929</v>
      </c>
      <c r="AX13" s="417">
        <v>4830</v>
      </c>
      <c r="AY13" s="417">
        <v>4733</v>
      </c>
      <c r="AZ13" s="417">
        <v>4638</v>
      </c>
      <c r="BA13" s="417">
        <v>4545</v>
      </c>
      <c r="BB13" s="417">
        <v>4454</v>
      </c>
      <c r="BC13" s="417">
        <v>4365</v>
      </c>
      <c r="BD13" s="417">
        <v>4278</v>
      </c>
      <c r="BE13" s="417">
        <v>4192</v>
      </c>
      <c r="BF13" s="417">
        <v>4108</v>
      </c>
      <c r="BG13" s="417">
        <v>4026</v>
      </c>
      <c r="BH13" s="417">
        <v>3945</v>
      </c>
      <c r="BI13" s="417">
        <v>3866</v>
      </c>
      <c r="BJ13" s="417">
        <v>3789</v>
      </c>
      <c r="BK13" s="417">
        <v>3713</v>
      </c>
      <c r="BL13" s="417">
        <v>3639</v>
      </c>
      <c r="BM13" s="417">
        <v>3565.9999999999995</v>
      </c>
      <c r="BN13" s="417">
        <v>3495</v>
      </c>
      <c r="BO13" s="417">
        <v>3425.0000000000005</v>
      </c>
      <c r="BP13" s="417">
        <v>3357</v>
      </c>
      <c r="BQ13" s="417">
        <v>3290</v>
      </c>
      <c r="BR13" s="417">
        <v>3224</v>
      </c>
      <c r="BS13" s="417">
        <v>3160</v>
      </c>
      <c r="BT13" s="417">
        <v>3096.9999999999995</v>
      </c>
      <c r="BU13" s="417">
        <v>3035</v>
      </c>
      <c r="BV13" s="417">
        <v>2974</v>
      </c>
      <c r="BW13" s="417">
        <v>2915</v>
      </c>
      <c r="BX13" s="417">
        <v>2857</v>
      </c>
      <c r="BY13" s="417">
        <v>2800.0000000000005</v>
      </c>
      <c r="BZ13" s="417">
        <v>2744</v>
      </c>
      <c r="CA13" s="417">
        <v>2688.9999999999995</v>
      </c>
      <c r="CB13" s="417">
        <v>2635</v>
      </c>
      <c r="CC13" s="417">
        <v>2582</v>
      </c>
      <c r="CD13" s="417">
        <v>2530</v>
      </c>
      <c r="CE13" s="417">
        <v>2479</v>
      </c>
      <c r="CF13" s="417">
        <v>2429</v>
      </c>
      <c r="CG13" s="417">
        <v>2380</v>
      </c>
      <c r="CH13" s="417">
        <v>0</v>
      </c>
      <c r="CI13" s="417">
        <v>0</v>
      </c>
      <c r="CJ13" s="417">
        <v>0</v>
      </c>
      <c r="CK13" s="417">
        <v>0</v>
      </c>
      <c r="CL13" s="417">
        <v>0</v>
      </c>
      <c r="CM13" s="417">
        <v>0</v>
      </c>
      <c r="CN13" s="417">
        <v>0</v>
      </c>
      <c r="CO13" s="417">
        <v>0</v>
      </c>
      <c r="CP13" s="417">
        <v>0</v>
      </c>
      <c r="CQ13" s="417">
        <v>0</v>
      </c>
      <c r="CR13" s="417">
        <v>0</v>
      </c>
      <c r="CS13" s="417">
        <v>0</v>
      </c>
      <c r="CT13" s="417"/>
      <c r="CU13" s="417"/>
      <c r="CV13" s="417"/>
      <c r="CW13" s="417"/>
      <c r="CX13" s="417"/>
      <c r="CY13" s="417"/>
      <c r="CZ13" s="417"/>
      <c r="DA13" s="417"/>
      <c r="DB13" s="417"/>
      <c r="DC13" s="417"/>
      <c r="DD13" s="417"/>
      <c r="DE13" s="417"/>
      <c r="DF13" s="417"/>
      <c r="DG13" s="417"/>
      <c r="DH13" s="417"/>
      <c r="DI13" s="417"/>
      <c r="DJ13" s="417"/>
      <c r="DK13" s="417"/>
    </row>
    <row r="14" spans="1:115" ht="16.149999999999999" hidden="1">
      <c r="A14" s="421" t="s">
        <v>7</v>
      </c>
      <c r="B14" s="421">
        <v>1</v>
      </c>
      <c r="C14" s="416" t="s">
        <v>35</v>
      </c>
      <c r="D14" s="417">
        <v>0</v>
      </c>
      <c r="E14" s="417">
        <v>4263</v>
      </c>
      <c r="F14" s="417">
        <v>3716.9999999999995</v>
      </c>
      <c r="G14" s="417">
        <v>3780</v>
      </c>
      <c r="H14" s="417">
        <v>3842.9999999999995</v>
      </c>
      <c r="I14" s="417">
        <v>10000</v>
      </c>
      <c r="J14" s="417">
        <v>10000</v>
      </c>
      <c r="K14" s="417">
        <v>10000</v>
      </c>
      <c r="L14" s="417">
        <v>10000</v>
      </c>
      <c r="M14" s="417">
        <v>10000</v>
      </c>
      <c r="N14" s="417">
        <v>10000</v>
      </c>
      <c r="O14" s="417">
        <v>9800</v>
      </c>
      <c r="P14" s="417">
        <v>9604</v>
      </c>
      <c r="Q14" s="417">
        <v>9412</v>
      </c>
      <c r="R14" s="417">
        <v>9224</v>
      </c>
      <c r="S14" s="417">
        <v>9040</v>
      </c>
      <c r="T14" s="417">
        <v>8859</v>
      </c>
      <c r="U14" s="417">
        <v>8682</v>
      </c>
      <c r="V14" s="417">
        <v>8508</v>
      </c>
      <c r="W14" s="417">
        <v>8338</v>
      </c>
      <c r="X14" s="417">
        <v>8171.0000000000009</v>
      </c>
      <c r="Y14" s="417">
        <v>8008</v>
      </c>
      <c r="Z14" s="417">
        <v>7848.0000000000009</v>
      </c>
      <c r="AA14" s="417">
        <v>7691</v>
      </c>
      <c r="AB14" s="417">
        <v>7537</v>
      </c>
      <c r="AC14" s="417">
        <v>7386</v>
      </c>
      <c r="AD14" s="417">
        <v>7238</v>
      </c>
      <c r="AE14" s="417">
        <v>7093</v>
      </c>
      <c r="AF14" s="417">
        <v>6951.0000000000009</v>
      </c>
      <c r="AG14" s="417">
        <v>6812</v>
      </c>
      <c r="AH14" s="417">
        <v>6676</v>
      </c>
      <c r="AI14" s="417">
        <v>6542</v>
      </c>
      <c r="AJ14" s="417">
        <v>6411</v>
      </c>
      <c r="AK14" s="417">
        <v>6283</v>
      </c>
      <c r="AL14" s="417">
        <v>6157</v>
      </c>
      <c r="AM14" s="417">
        <v>6034.0000000000009</v>
      </c>
      <c r="AN14" s="417">
        <v>5913.0000000000009</v>
      </c>
      <c r="AO14" s="417">
        <v>5795</v>
      </c>
      <c r="AP14" s="417">
        <v>5679</v>
      </c>
      <c r="AQ14" s="417">
        <v>5565</v>
      </c>
      <c r="AR14" s="417">
        <v>5454</v>
      </c>
      <c r="AS14" s="417">
        <v>5345</v>
      </c>
      <c r="AT14" s="417">
        <v>5238</v>
      </c>
      <c r="AU14" s="417">
        <v>5133</v>
      </c>
      <c r="AV14" s="417">
        <v>5030</v>
      </c>
      <c r="AW14" s="417">
        <v>4929</v>
      </c>
      <c r="AX14" s="417">
        <v>4830</v>
      </c>
      <c r="AY14" s="417">
        <v>4733</v>
      </c>
      <c r="AZ14" s="417">
        <v>4638</v>
      </c>
      <c r="BA14" s="417">
        <v>4545</v>
      </c>
      <c r="BB14" s="417">
        <v>4454</v>
      </c>
      <c r="BC14" s="417">
        <v>4365</v>
      </c>
      <c r="BD14" s="417">
        <v>4278</v>
      </c>
      <c r="BE14" s="417">
        <v>4192</v>
      </c>
      <c r="BF14" s="417">
        <v>4108</v>
      </c>
      <c r="BG14" s="417">
        <v>4026</v>
      </c>
      <c r="BH14" s="417">
        <v>3945</v>
      </c>
      <c r="BI14" s="417">
        <v>3866</v>
      </c>
      <c r="BJ14" s="417">
        <v>3789</v>
      </c>
      <c r="BK14" s="417">
        <v>3713</v>
      </c>
      <c r="BL14" s="417">
        <v>3639</v>
      </c>
      <c r="BM14" s="417">
        <v>3565.9999999999995</v>
      </c>
      <c r="BN14" s="417">
        <v>3495</v>
      </c>
      <c r="BO14" s="417">
        <v>3425.0000000000005</v>
      </c>
      <c r="BP14" s="417">
        <v>3357</v>
      </c>
      <c r="BQ14" s="417">
        <v>3290</v>
      </c>
      <c r="BR14" s="417">
        <v>3224</v>
      </c>
      <c r="BS14" s="417">
        <v>3160</v>
      </c>
      <c r="BT14" s="417">
        <v>3096.9999999999995</v>
      </c>
      <c r="BU14" s="417">
        <v>3035</v>
      </c>
      <c r="BV14" s="417">
        <v>2974</v>
      </c>
      <c r="BW14" s="417">
        <v>2915</v>
      </c>
      <c r="BX14" s="417">
        <v>2857</v>
      </c>
      <c r="BY14" s="417">
        <v>2800.0000000000005</v>
      </c>
      <c r="BZ14" s="417">
        <v>2744</v>
      </c>
      <c r="CA14" s="417">
        <v>2688.9999999999995</v>
      </c>
      <c r="CB14" s="417">
        <v>2635</v>
      </c>
      <c r="CC14" s="417">
        <v>2582</v>
      </c>
      <c r="CD14" s="417">
        <v>2530</v>
      </c>
      <c r="CE14" s="417">
        <v>2479</v>
      </c>
      <c r="CF14" s="417">
        <v>2429</v>
      </c>
      <c r="CG14" s="417">
        <v>0</v>
      </c>
      <c r="CH14" s="417">
        <v>0</v>
      </c>
      <c r="CI14" s="417">
        <v>0</v>
      </c>
      <c r="CJ14" s="417">
        <v>0</v>
      </c>
      <c r="CK14" s="417">
        <v>0</v>
      </c>
      <c r="CL14" s="417">
        <v>0</v>
      </c>
      <c r="CM14" s="417">
        <v>0</v>
      </c>
      <c r="CN14" s="417">
        <v>0</v>
      </c>
      <c r="CO14" s="417">
        <v>0</v>
      </c>
      <c r="CP14" s="417">
        <v>0</v>
      </c>
      <c r="CQ14" s="417">
        <v>0</v>
      </c>
      <c r="CR14" s="417">
        <v>0</v>
      </c>
      <c r="CS14" s="417">
        <v>0</v>
      </c>
      <c r="CT14" s="417"/>
      <c r="CU14" s="417"/>
      <c r="CV14" s="417"/>
      <c r="CW14" s="417"/>
      <c r="CX14" s="417"/>
      <c r="CY14" s="417"/>
      <c r="CZ14" s="417"/>
      <c r="DA14" s="417"/>
      <c r="DB14" s="417"/>
      <c r="DC14" s="417"/>
      <c r="DD14" s="417"/>
      <c r="DE14" s="417"/>
      <c r="DF14" s="417"/>
      <c r="DG14" s="417"/>
      <c r="DH14" s="417"/>
      <c r="DI14" s="417"/>
      <c r="DJ14" s="417"/>
      <c r="DK14" s="417"/>
    </row>
    <row r="15" spans="1:115" ht="16.149999999999999" hidden="1">
      <c r="A15" s="421" t="s">
        <v>7</v>
      </c>
      <c r="B15" s="421">
        <v>1</v>
      </c>
      <c r="C15" s="416" t="s">
        <v>36</v>
      </c>
      <c r="D15" s="417">
        <v>0</v>
      </c>
      <c r="E15" s="417">
        <v>3782</v>
      </c>
      <c r="F15" s="417">
        <v>3845</v>
      </c>
      <c r="G15" s="417">
        <v>3910</v>
      </c>
      <c r="H15" s="417">
        <v>3976</v>
      </c>
      <c r="I15" s="417">
        <v>10000</v>
      </c>
      <c r="J15" s="417">
        <v>10000</v>
      </c>
      <c r="K15" s="417">
        <v>10000</v>
      </c>
      <c r="L15" s="417">
        <v>10000</v>
      </c>
      <c r="M15" s="417">
        <v>10000</v>
      </c>
      <c r="N15" s="417">
        <v>10000</v>
      </c>
      <c r="O15" s="417">
        <v>9800</v>
      </c>
      <c r="P15" s="417">
        <v>9604</v>
      </c>
      <c r="Q15" s="417">
        <v>9412</v>
      </c>
      <c r="R15" s="417">
        <v>9224</v>
      </c>
      <c r="S15" s="417">
        <v>9040</v>
      </c>
      <c r="T15" s="417">
        <v>8859</v>
      </c>
      <c r="U15" s="417">
        <v>8682</v>
      </c>
      <c r="V15" s="417">
        <v>8508</v>
      </c>
      <c r="W15" s="417">
        <v>8338</v>
      </c>
      <c r="X15" s="417">
        <v>8171.0000000000009</v>
      </c>
      <c r="Y15" s="417">
        <v>8008</v>
      </c>
      <c r="Z15" s="417">
        <v>7848.0000000000009</v>
      </c>
      <c r="AA15" s="417">
        <v>7691</v>
      </c>
      <c r="AB15" s="417">
        <v>7537</v>
      </c>
      <c r="AC15" s="417">
        <v>7386</v>
      </c>
      <c r="AD15" s="417">
        <v>7238</v>
      </c>
      <c r="AE15" s="417">
        <v>7093</v>
      </c>
      <c r="AF15" s="417">
        <v>6951.0000000000009</v>
      </c>
      <c r="AG15" s="417">
        <v>6812</v>
      </c>
      <c r="AH15" s="417">
        <v>6676</v>
      </c>
      <c r="AI15" s="417">
        <v>6542</v>
      </c>
      <c r="AJ15" s="417">
        <v>6411</v>
      </c>
      <c r="AK15" s="417">
        <v>6283</v>
      </c>
      <c r="AL15" s="417">
        <v>6157</v>
      </c>
      <c r="AM15" s="417">
        <v>6034.0000000000009</v>
      </c>
      <c r="AN15" s="417">
        <v>5913.0000000000009</v>
      </c>
      <c r="AO15" s="417">
        <v>5795</v>
      </c>
      <c r="AP15" s="417">
        <v>5679</v>
      </c>
      <c r="AQ15" s="417">
        <v>5565</v>
      </c>
      <c r="AR15" s="417">
        <v>5454</v>
      </c>
      <c r="AS15" s="417">
        <v>5345</v>
      </c>
      <c r="AT15" s="417">
        <v>5238</v>
      </c>
      <c r="AU15" s="417">
        <v>5133</v>
      </c>
      <c r="AV15" s="417">
        <v>5030</v>
      </c>
      <c r="AW15" s="417">
        <v>4929</v>
      </c>
      <c r="AX15" s="417">
        <v>4830</v>
      </c>
      <c r="AY15" s="417">
        <v>4733</v>
      </c>
      <c r="AZ15" s="417">
        <v>4638</v>
      </c>
      <c r="BA15" s="417">
        <v>4545</v>
      </c>
      <c r="BB15" s="417">
        <v>4454</v>
      </c>
      <c r="BC15" s="417">
        <v>4365</v>
      </c>
      <c r="BD15" s="417">
        <v>4278</v>
      </c>
      <c r="BE15" s="417">
        <v>4192</v>
      </c>
      <c r="BF15" s="417">
        <v>4108</v>
      </c>
      <c r="BG15" s="417">
        <v>4026</v>
      </c>
      <c r="BH15" s="417">
        <v>3945</v>
      </c>
      <c r="BI15" s="417">
        <v>3866</v>
      </c>
      <c r="BJ15" s="417">
        <v>3789</v>
      </c>
      <c r="BK15" s="417">
        <v>3713</v>
      </c>
      <c r="BL15" s="417">
        <v>3639</v>
      </c>
      <c r="BM15" s="417">
        <v>3565.9999999999995</v>
      </c>
      <c r="BN15" s="417">
        <v>3495</v>
      </c>
      <c r="BO15" s="417">
        <v>3425.0000000000005</v>
      </c>
      <c r="BP15" s="417">
        <v>3357</v>
      </c>
      <c r="BQ15" s="417">
        <v>3290</v>
      </c>
      <c r="BR15" s="417">
        <v>3224</v>
      </c>
      <c r="BS15" s="417">
        <v>3160</v>
      </c>
      <c r="BT15" s="417">
        <v>3096.9999999999995</v>
      </c>
      <c r="BU15" s="417">
        <v>3035</v>
      </c>
      <c r="BV15" s="417">
        <v>2974</v>
      </c>
      <c r="BW15" s="417">
        <v>2915</v>
      </c>
      <c r="BX15" s="417">
        <v>2857</v>
      </c>
      <c r="BY15" s="417">
        <v>2800.0000000000005</v>
      </c>
      <c r="BZ15" s="417">
        <v>2744</v>
      </c>
      <c r="CA15" s="417">
        <v>2688.9999999999995</v>
      </c>
      <c r="CB15" s="417">
        <v>2635</v>
      </c>
      <c r="CC15" s="417">
        <v>2582</v>
      </c>
      <c r="CD15" s="417">
        <v>2530</v>
      </c>
      <c r="CE15" s="417">
        <v>2479</v>
      </c>
      <c r="CF15" s="417">
        <v>0</v>
      </c>
      <c r="CG15" s="417">
        <v>0</v>
      </c>
      <c r="CH15" s="417">
        <v>0</v>
      </c>
      <c r="CI15" s="417">
        <v>0</v>
      </c>
      <c r="CJ15" s="417">
        <v>0</v>
      </c>
      <c r="CK15" s="417">
        <v>0</v>
      </c>
      <c r="CL15" s="417">
        <v>0</v>
      </c>
      <c r="CM15" s="417">
        <v>0</v>
      </c>
      <c r="CN15" s="417">
        <v>0</v>
      </c>
      <c r="CO15" s="417">
        <v>0</v>
      </c>
      <c r="CP15" s="417">
        <v>0</v>
      </c>
      <c r="CQ15" s="417">
        <v>0</v>
      </c>
      <c r="CR15" s="417">
        <v>0</v>
      </c>
      <c r="CS15" s="417">
        <v>0</v>
      </c>
      <c r="CT15" s="417"/>
      <c r="CU15" s="417"/>
      <c r="CV15" s="417"/>
      <c r="CW15" s="417"/>
      <c r="CX15" s="417"/>
      <c r="CY15" s="417"/>
      <c r="CZ15" s="417"/>
      <c r="DA15" s="417"/>
      <c r="DB15" s="417"/>
      <c r="DC15" s="417"/>
      <c r="DD15" s="417"/>
      <c r="DE15" s="417"/>
      <c r="DF15" s="417"/>
      <c r="DG15" s="417"/>
      <c r="DH15" s="417"/>
      <c r="DI15" s="417"/>
      <c r="DJ15" s="417"/>
      <c r="DK15" s="417"/>
    </row>
    <row r="16" spans="1:115" ht="16.149999999999999" hidden="1">
      <c r="A16" s="421" t="s">
        <v>7</v>
      </c>
      <c r="B16" s="421">
        <v>1</v>
      </c>
      <c r="C16" s="416" t="s">
        <v>37</v>
      </c>
      <c r="D16" s="417">
        <v>0</v>
      </c>
      <c r="E16" s="417">
        <v>3911</v>
      </c>
      <c r="F16" s="417">
        <v>3978</v>
      </c>
      <c r="G16" s="417">
        <v>4045.0000000000005</v>
      </c>
      <c r="H16" s="417">
        <v>4111</v>
      </c>
      <c r="I16" s="417">
        <v>10000</v>
      </c>
      <c r="J16" s="417">
        <v>10000</v>
      </c>
      <c r="K16" s="417">
        <v>10000</v>
      </c>
      <c r="L16" s="417">
        <v>10000</v>
      </c>
      <c r="M16" s="417">
        <v>10000</v>
      </c>
      <c r="N16" s="417">
        <v>10000</v>
      </c>
      <c r="O16" s="417">
        <v>9800</v>
      </c>
      <c r="P16" s="417">
        <v>9604</v>
      </c>
      <c r="Q16" s="417">
        <v>9412</v>
      </c>
      <c r="R16" s="417">
        <v>9224</v>
      </c>
      <c r="S16" s="417">
        <v>9040</v>
      </c>
      <c r="T16" s="417">
        <v>8859</v>
      </c>
      <c r="U16" s="417">
        <v>8682</v>
      </c>
      <c r="V16" s="417">
        <v>8508</v>
      </c>
      <c r="W16" s="417">
        <v>8338</v>
      </c>
      <c r="X16" s="417">
        <v>8171.0000000000009</v>
      </c>
      <c r="Y16" s="417">
        <v>8008</v>
      </c>
      <c r="Z16" s="417">
        <v>7848.0000000000009</v>
      </c>
      <c r="AA16" s="417">
        <v>7691</v>
      </c>
      <c r="AB16" s="417">
        <v>7537</v>
      </c>
      <c r="AC16" s="417">
        <v>7386</v>
      </c>
      <c r="AD16" s="417">
        <v>7238</v>
      </c>
      <c r="AE16" s="417">
        <v>7093</v>
      </c>
      <c r="AF16" s="417">
        <v>6951.0000000000009</v>
      </c>
      <c r="AG16" s="417">
        <v>6812</v>
      </c>
      <c r="AH16" s="417">
        <v>6676</v>
      </c>
      <c r="AI16" s="417">
        <v>6542</v>
      </c>
      <c r="AJ16" s="417">
        <v>6411</v>
      </c>
      <c r="AK16" s="417">
        <v>6283</v>
      </c>
      <c r="AL16" s="417">
        <v>6157</v>
      </c>
      <c r="AM16" s="417">
        <v>6034.0000000000009</v>
      </c>
      <c r="AN16" s="417">
        <v>5913.0000000000009</v>
      </c>
      <c r="AO16" s="417">
        <v>5795</v>
      </c>
      <c r="AP16" s="417">
        <v>5679</v>
      </c>
      <c r="AQ16" s="417">
        <v>5565</v>
      </c>
      <c r="AR16" s="417">
        <v>5454</v>
      </c>
      <c r="AS16" s="417">
        <v>5345</v>
      </c>
      <c r="AT16" s="417">
        <v>5238</v>
      </c>
      <c r="AU16" s="417">
        <v>5133</v>
      </c>
      <c r="AV16" s="417">
        <v>5030</v>
      </c>
      <c r="AW16" s="417">
        <v>4929</v>
      </c>
      <c r="AX16" s="417">
        <v>4830</v>
      </c>
      <c r="AY16" s="417">
        <v>4733</v>
      </c>
      <c r="AZ16" s="417">
        <v>4638</v>
      </c>
      <c r="BA16" s="417">
        <v>4545</v>
      </c>
      <c r="BB16" s="417">
        <v>4454</v>
      </c>
      <c r="BC16" s="417">
        <v>4365</v>
      </c>
      <c r="BD16" s="417">
        <v>4278</v>
      </c>
      <c r="BE16" s="417">
        <v>4192</v>
      </c>
      <c r="BF16" s="417">
        <v>4108</v>
      </c>
      <c r="BG16" s="417">
        <v>4026</v>
      </c>
      <c r="BH16" s="417">
        <v>3945</v>
      </c>
      <c r="BI16" s="417">
        <v>3866</v>
      </c>
      <c r="BJ16" s="417">
        <v>3789</v>
      </c>
      <c r="BK16" s="417">
        <v>3713</v>
      </c>
      <c r="BL16" s="417">
        <v>3639</v>
      </c>
      <c r="BM16" s="417">
        <v>3565.9999999999995</v>
      </c>
      <c r="BN16" s="417">
        <v>3495</v>
      </c>
      <c r="BO16" s="417">
        <v>3425.0000000000005</v>
      </c>
      <c r="BP16" s="417">
        <v>3357</v>
      </c>
      <c r="BQ16" s="417">
        <v>3290</v>
      </c>
      <c r="BR16" s="417">
        <v>3224</v>
      </c>
      <c r="BS16" s="417">
        <v>3160</v>
      </c>
      <c r="BT16" s="417">
        <v>3096.9999999999995</v>
      </c>
      <c r="BU16" s="417">
        <v>3035</v>
      </c>
      <c r="BV16" s="417">
        <v>2974</v>
      </c>
      <c r="BW16" s="417">
        <v>2915</v>
      </c>
      <c r="BX16" s="417">
        <v>2857</v>
      </c>
      <c r="BY16" s="417">
        <v>2800.0000000000005</v>
      </c>
      <c r="BZ16" s="417">
        <v>2744</v>
      </c>
      <c r="CA16" s="417">
        <v>2688.9999999999995</v>
      </c>
      <c r="CB16" s="417">
        <v>2635</v>
      </c>
      <c r="CC16" s="417">
        <v>2582</v>
      </c>
      <c r="CD16" s="417">
        <v>2530</v>
      </c>
      <c r="CE16" s="417">
        <v>0</v>
      </c>
      <c r="CF16" s="417">
        <v>0</v>
      </c>
      <c r="CG16" s="417">
        <v>0</v>
      </c>
      <c r="CH16" s="417">
        <v>0</v>
      </c>
      <c r="CI16" s="417">
        <v>0</v>
      </c>
      <c r="CJ16" s="417">
        <v>0</v>
      </c>
      <c r="CK16" s="417">
        <v>0</v>
      </c>
      <c r="CL16" s="417">
        <v>0</v>
      </c>
      <c r="CM16" s="417">
        <v>0</v>
      </c>
      <c r="CN16" s="417">
        <v>0</v>
      </c>
      <c r="CO16" s="417">
        <v>0</v>
      </c>
      <c r="CP16" s="417">
        <v>0</v>
      </c>
      <c r="CQ16" s="417">
        <v>0</v>
      </c>
      <c r="CR16" s="417">
        <v>0</v>
      </c>
      <c r="CS16" s="417">
        <v>0</v>
      </c>
      <c r="CT16" s="417"/>
      <c r="CU16" s="417"/>
      <c r="CV16" s="417"/>
      <c r="CW16" s="417"/>
      <c r="CX16" s="417"/>
      <c r="CY16" s="417"/>
      <c r="CZ16" s="417"/>
      <c r="DA16" s="417"/>
      <c r="DB16" s="417"/>
      <c r="DC16" s="417"/>
      <c r="DD16" s="417"/>
      <c r="DE16" s="417"/>
      <c r="DF16" s="417"/>
      <c r="DG16" s="417"/>
      <c r="DH16" s="417"/>
      <c r="DI16" s="417"/>
      <c r="DJ16" s="417"/>
      <c r="DK16" s="417"/>
    </row>
    <row r="17" spans="1:115" ht="16.149999999999999" hidden="1">
      <c r="A17" s="421" t="s">
        <v>7</v>
      </c>
      <c r="B17" s="421">
        <v>1</v>
      </c>
      <c r="C17" s="416" t="s">
        <v>38</v>
      </c>
      <c r="D17" s="417">
        <v>0</v>
      </c>
      <c r="E17" s="417">
        <v>4045.0000000000005</v>
      </c>
      <c r="F17" s="417">
        <v>4113</v>
      </c>
      <c r="G17" s="417">
        <v>4181</v>
      </c>
      <c r="H17" s="417">
        <v>4252</v>
      </c>
      <c r="I17" s="417">
        <v>10000</v>
      </c>
      <c r="J17" s="417">
        <v>10000</v>
      </c>
      <c r="K17" s="417">
        <v>10000</v>
      </c>
      <c r="L17" s="417">
        <v>10000</v>
      </c>
      <c r="M17" s="417">
        <v>10000</v>
      </c>
      <c r="N17" s="417">
        <v>10000</v>
      </c>
      <c r="O17" s="417">
        <v>9800</v>
      </c>
      <c r="P17" s="417">
        <v>9604</v>
      </c>
      <c r="Q17" s="417">
        <v>9412</v>
      </c>
      <c r="R17" s="417">
        <v>9224</v>
      </c>
      <c r="S17" s="417">
        <v>9040</v>
      </c>
      <c r="T17" s="417">
        <v>8859</v>
      </c>
      <c r="U17" s="417">
        <v>8682</v>
      </c>
      <c r="V17" s="417">
        <v>8508</v>
      </c>
      <c r="W17" s="417">
        <v>8338</v>
      </c>
      <c r="X17" s="417">
        <v>8171.0000000000009</v>
      </c>
      <c r="Y17" s="417">
        <v>8008</v>
      </c>
      <c r="Z17" s="417">
        <v>7848.0000000000009</v>
      </c>
      <c r="AA17" s="417">
        <v>7691</v>
      </c>
      <c r="AB17" s="417">
        <v>7537</v>
      </c>
      <c r="AC17" s="417">
        <v>7386</v>
      </c>
      <c r="AD17" s="417">
        <v>7238</v>
      </c>
      <c r="AE17" s="417">
        <v>7093</v>
      </c>
      <c r="AF17" s="417">
        <v>6951.0000000000009</v>
      </c>
      <c r="AG17" s="417">
        <v>6812</v>
      </c>
      <c r="AH17" s="417">
        <v>6676</v>
      </c>
      <c r="AI17" s="417">
        <v>6542</v>
      </c>
      <c r="AJ17" s="417">
        <v>6411</v>
      </c>
      <c r="AK17" s="417">
        <v>6283</v>
      </c>
      <c r="AL17" s="417">
        <v>6157</v>
      </c>
      <c r="AM17" s="417">
        <v>6034.0000000000009</v>
      </c>
      <c r="AN17" s="417">
        <v>5913.0000000000009</v>
      </c>
      <c r="AO17" s="417">
        <v>5795</v>
      </c>
      <c r="AP17" s="417">
        <v>5679</v>
      </c>
      <c r="AQ17" s="417">
        <v>5565</v>
      </c>
      <c r="AR17" s="417">
        <v>5454</v>
      </c>
      <c r="AS17" s="417">
        <v>5345</v>
      </c>
      <c r="AT17" s="417">
        <v>5238</v>
      </c>
      <c r="AU17" s="417">
        <v>5133</v>
      </c>
      <c r="AV17" s="417">
        <v>5030</v>
      </c>
      <c r="AW17" s="417">
        <v>4929</v>
      </c>
      <c r="AX17" s="417">
        <v>4830</v>
      </c>
      <c r="AY17" s="417">
        <v>4733</v>
      </c>
      <c r="AZ17" s="417">
        <v>4638</v>
      </c>
      <c r="BA17" s="417">
        <v>4545</v>
      </c>
      <c r="BB17" s="417">
        <v>4454</v>
      </c>
      <c r="BC17" s="417">
        <v>4365</v>
      </c>
      <c r="BD17" s="417">
        <v>4278</v>
      </c>
      <c r="BE17" s="417">
        <v>4192</v>
      </c>
      <c r="BF17" s="417">
        <v>4108</v>
      </c>
      <c r="BG17" s="417">
        <v>4026</v>
      </c>
      <c r="BH17" s="417">
        <v>3945</v>
      </c>
      <c r="BI17" s="417">
        <v>3866</v>
      </c>
      <c r="BJ17" s="417">
        <v>3789</v>
      </c>
      <c r="BK17" s="417">
        <v>3713</v>
      </c>
      <c r="BL17" s="417">
        <v>3639</v>
      </c>
      <c r="BM17" s="417">
        <v>3565.9999999999995</v>
      </c>
      <c r="BN17" s="417">
        <v>3495</v>
      </c>
      <c r="BO17" s="417">
        <v>3425.0000000000005</v>
      </c>
      <c r="BP17" s="417">
        <v>3357</v>
      </c>
      <c r="BQ17" s="417">
        <v>3290</v>
      </c>
      <c r="BR17" s="417">
        <v>3224</v>
      </c>
      <c r="BS17" s="417">
        <v>3160</v>
      </c>
      <c r="BT17" s="417">
        <v>3096.9999999999995</v>
      </c>
      <c r="BU17" s="417">
        <v>3035</v>
      </c>
      <c r="BV17" s="417">
        <v>2974</v>
      </c>
      <c r="BW17" s="417">
        <v>2915</v>
      </c>
      <c r="BX17" s="417">
        <v>2857</v>
      </c>
      <c r="BY17" s="417">
        <v>2800.0000000000005</v>
      </c>
      <c r="BZ17" s="417">
        <v>2744</v>
      </c>
      <c r="CA17" s="417">
        <v>2688.9999999999995</v>
      </c>
      <c r="CB17" s="417">
        <v>2635</v>
      </c>
      <c r="CC17" s="417">
        <v>2582</v>
      </c>
      <c r="CD17" s="417">
        <v>0</v>
      </c>
      <c r="CE17" s="417">
        <v>0</v>
      </c>
      <c r="CF17" s="417">
        <v>0</v>
      </c>
      <c r="CG17" s="417">
        <v>0</v>
      </c>
      <c r="CH17" s="417">
        <v>0</v>
      </c>
      <c r="CI17" s="417">
        <v>0</v>
      </c>
      <c r="CJ17" s="417">
        <v>0</v>
      </c>
      <c r="CK17" s="417">
        <v>0</v>
      </c>
      <c r="CL17" s="417">
        <v>0</v>
      </c>
      <c r="CM17" s="417">
        <v>0</v>
      </c>
      <c r="CN17" s="417">
        <v>0</v>
      </c>
      <c r="CO17" s="417">
        <v>0</v>
      </c>
      <c r="CP17" s="417">
        <v>0</v>
      </c>
      <c r="CQ17" s="417">
        <v>0</v>
      </c>
      <c r="CR17" s="417">
        <v>0</v>
      </c>
      <c r="CS17" s="417">
        <v>0</v>
      </c>
      <c r="CT17" s="417"/>
      <c r="CU17" s="417"/>
      <c r="CV17" s="417"/>
      <c r="CW17" s="417"/>
      <c r="CX17" s="417"/>
      <c r="CY17" s="417"/>
      <c r="CZ17" s="417"/>
      <c r="DA17" s="417"/>
      <c r="DB17" s="417"/>
      <c r="DC17" s="417"/>
      <c r="DD17" s="417"/>
      <c r="DE17" s="417"/>
      <c r="DF17" s="417"/>
      <c r="DG17" s="417"/>
      <c r="DH17" s="417"/>
      <c r="DI17" s="417"/>
      <c r="DJ17" s="417"/>
      <c r="DK17" s="417"/>
    </row>
    <row r="18" spans="1:115" ht="16.149999999999999" hidden="1">
      <c r="A18" s="421" t="s">
        <v>7</v>
      </c>
      <c r="B18" s="421">
        <v>1</v>
      </c>
      <c r="C18" s="416" t="s">
        <v>39</v>
      </c>
      <c r="D18" s="417">
        <v>0</v>
      </c>
      <c r="E18" s="417">
        <v>4183</v>
      </c>
      <c r="F18" s="417">
        <v>4253</v>
      </c>
      <c r="G18" s="417">
        <v>4324</v>
      </c>
      <c r="H18" s="417">
        <v>4396</v>
      </c>
      <c r="I18" s="417">
        <v>10000</v>
      </c>
      <c r="J18" s="417">
        <v>10000</v>
      </c>
      <c r="K18" s="417">
        <v>10000</v>
      </c>
      <c r="L18" s="417">
        <v>10000</v>
      </c>
      <c r="M18" s="417">
        <v>10000</v>
      </c>
      <c r="N18" s="417">
        <v>10000</v>
      </c>
      <c r="O18" s="417">
        <v>9800</v>
      </c>
      <c r="P18" s="417">
        <v>9604</v>
      </c>
      <c r="Q18" s="417">
        <v>9412</v>
      </c>
      <c r="R18" s="417">
        <v>9224</v>
      </c>
      <c r="S18" s="417">
        <v>9040</v>
      </c>
      <c r="T18" s="417">
        <v>8859</v>
      </c>
      <c r="U18" s="417">
        <v>8682</v>
      </c>
      <c r="V18" s="417">
        <v>8508</v>
      </c>
      <c r="W18" s="417">
        <v>8338</v>
      </c>
      <c r="X18" s="417">
        <v>8171.0000000000009</v>
      </c>
      <c r="Y18" s="417">
        <v>8008</v>
      </c>
      <c r="Z18" s="417">
        <v>7848.0000000000009</v>
      </c>
      <c r="AA18" s="417">
        <v>7691</v>
      </c>
      <c r="AB18" s="417">
        <v>7537</v>
      </c>
      <c r="AC18" s="417">
        <v>7386</v>
      </c>
      <c r="AD18" s="417">
        <v>7238</v>
      </c>
      <c r="AE18" s="417">
        <v>7093</v>
      </c>
      <c r="AF18" s="417">
        <v>6951.0000000000009</v>
      </c>
      <c r="AG18" s="417">
        <v>6812</v>
      </c>
      <c r="AH18" s="417">
        <v>6676</v>
      </c>
      <c r="AI18" s="417">
        <v>6542</v>
      </c>
      <c r="AJ18" s="417">
        <v>6411</v>
      </c>
      <c r="AK18" s="417">
        <v>6283</v>
      </c>
      <c r="AL18" s="417">
        <v>6157</v>
      </c>
      <c r="AM18" s="417">
        <v>6034.0000000000009</v>
      </c>
      <c r="AN18" s="417">
        <v>5913.0000000000009</v>
      </c>
      <c r="AO18" s="417">
        <v>5795</v>
      </c>
      <c r="AP18" s="417">
        <v>5679</v>
      </c>
      <c r="AQ18" s="417">
        <v>5565</v>
      </c>
      <c r="AR18" s="417">
        <v>5454</v>
      </c>
      <c r="AS18" s="417">
        <v>5345</v>
      </c>
      <c r="AT18" s="417">
        <v>5238</v>
      </c>
      <c r="AU18" s="417">
        <v>5133</v>
      </c>
      <c r="AV18" s="417">
        <v>5030</v>
      </c>
      <c r="AW18" s="417">
        <v>4929</v>
      </c>
      <c r="AX18" s="417">
        <v>4830</v>
      </c>
      <c r="AY18" s="417">
        <v>4733</v>
      </c>
      <c r="AZ18" s="417">
        <v>4638</v>
      </c>
      <c r="BA18" s="417">
        <v>4545</v>
      </c>
      <c r="BB18" s="417">
        <v>4454</v>
      </c>
      <c r="BC18" s="417">
        <v>4365</v>
      </c>
      <c r="BD18" s="417">
        <v>4278</v>
      </c>
      <c r="BE18" s="417">
        <v>4192</v>
      </c>
      <c r="BF18" s="417">
        <v>4108</v>
      </c>
      <c r="BG18" s="417">
        <v>4026</v>
      </c>
      <c r="BH18" s="417">
        <v>3945</v>
      </c>
      <c r="BI18" s="417">
        <v>3866</v>
      </c>
      <c r="BJ18" s="417">
        <v>3789</v>
      </c>
      <c r="BK18" s="417">
        <v>3713</v>
      </c>
      <c r="BL18" s="417">
        <v>3639</v>
      </c>
      <c r="BM18" s="417">
        <v>3565.9999999999995</v>
      </c>
      <c r="BN18" s="417">
        <v>3495</v>
      </c>
      <c r="BO18" s="417">
        <v>3425.0000000000005</v>
      </c>
      <c r="BP18" s="417">
        <v>3357</v>
      </c>
      <c r="BQ18" s="417">
        <v>3290</v>
      </c>
      <c r="BR18" s="417">
        <v>3224</v>
      </c>
      <c r="BS18" s="417">
        <v>3160</v>
      </c>
      <c r="BT18" s="417">
        <v>3096.9999999999995</v>
      </c>
      <c r="BU18" s="417">
        <v>3035</v>
      </c>
      <c r="BV18" s="417">
        <v>2974</v>
      </c>
      <c r="BW18" s="417">
        <v>2915</v>
      </c>
      <c r="BX18" s="417">
        <v>2857</v>
      </c>
      <c r="BY18" s="417">
        <v>2800.0000000000005</v>
      </c>
      <c r="BZ18" s="417">
        <v>2744</v>
      </c>
      <c r="CA18" s="417">
        <v>2688.9999999999995</v>
      </c>
      <c r="CB18" s="417">
        <v>2636</v>
      </c>
      <c r="CC18" s="417">
        <v>0</v>
      </c>
      <c r="CD18" s="417">
        <v>0</v>
      </c>
      <c r="CE18" s="417">
        <v>0</v>
      </c>
      <c r="CF18" s="417">
        <v>0</v>
      </c>
      <c r="CG18" s="417">
        <v>0</v>
      </c>
      <c r="CH18" s="417">
        <v>0</v>
      </c>
      <c r="CI18" s="417">
        <v>0</v>
      </c>
      <c r="CJ18" s="417">
        <v>0</v>
      </c>
      <c r="CK18" s="417">
        <v>0</v>
      </c>
      <c r="CL18" s="417">
        <v>0</v>
      </c>
      <c r="CM18" s="417">
        <v>0</v>
      </c>
      <c r="CN18" s="417">
        <v>0</v>
      </c>
      <c r="CO18" s="417">
        <v>0</v>
      </c>
      <c r="CP18" s="417">
        <v>0</v>
      </c>
      <c r="CQ18" s="417">
        <v>0</v>
      </c>
      <c r="CR18" s="417">
        <v>0</v>
      </c>
      <c r="CS18" s="417">
        <v>0</v>
      </c>
      <c r="CT18" s="417"/>
      <c r="CU18" s="417"/>
      <c r="CV18" s="417"/>
      <c r="CW18" s="417"/>
      <c r="CX18" s="417"/>
      <c r="CY18" s="417"/>
      <c r="CZ18" s="417"/>
      <c r="DA18" s="417"/>
      <c r="DB18" s="417"/>
      <c r="DC18" s="417"/>
      <c r="DD18" s="417"/>
      <c r="DE18" s="417"/>
      <c r="DF18" s="417"/>
      <c r="DG18" s="417"/>
      <c r="DH18" s="417"/>
      <c r="DI18" s="417"/>
      <c r="DJ18" s="417"/>
      <c r="DK18" s="417"/>
    </row>
    <row r="19" spans="1:115" ht="16.149999999999999" hidden="1">
      <c r="A19" s="421" t="s">
        <v>7</v>
      </c>
      <c r="B19" s="421">
        <v>1</v>
      </c>
      <c r="C19" s="416" t="s">
        <v>40</v>
      </c>
      <c r="D19" s="417">
        <v>0</v>
      </c>
      <c r="E19" s="417">
        <v>4325</v>
      </c>
      <c r="F19" s="417">
        <v>4397</v>
      </c>
      <c r="G19" s="417">
        <v>4469</v>
      </c>
      <c r="H19" s="417">
        <v>4543</v>
      </c>
      <c r="I19" s="417">
        <v>10000</v>
      </c>
      <c r="J19" s="417">
        <v>10000</v>
      </c>
      <c r="K19" s="417">
        <v>10000</v>
      </c>
      <c r="L19" s="417">
        <v>10000</v>
      </c>
      <c r="M19" s="417">
        <v>10000</v>
      </c>
      <c r="N19" s="417">
        <v>10000</v>
      </c>
      <c r="O19" s="417">
        <v>9800</v>
      </c>
      <c r="P19" s="417">
        <v>9604</v>
      </c>
      <c r="Q19" s="417">
        <v>9412</v>
      </c>
      <c r="R19" s="417">
        <v>9224</v>
      </c>
      <c r="S19" s="417">
        <v>9040</v>
      </c>
      <c r="T19" s="417">
        <v>8859</v>
      </c>
      <c r="U19" s="417">
        <v>8682</v>
      </c>
      <c r="V19" s="417">
        <v>8508</v>
      </c>
      <c r="W19" s="417">
        <v>8338</v>
      </c>
      <c r="X19" s="417">
        <v>8171.0000000000009</v>
      </c>
      <c r="Y19" s="417">
        <v>8008</v>
      </c>
      <c r="Z19" s="417">
        <v>7848.0000000000009</v>
      </c>
      <c r="AA19" s="417">
        <v>7691</v>
      </c>
      <c r="AB19" s="417">
        <v>7537</v>
      </c>
      <c r="AC19" s="417">
        <v>7386</v>
      </c>
      <c r="AD19" s="417">
        <v>7238</v>
      </c>
      <c r="AE19" s="417">
        <v>7093</v>
      </c>
      <c r="AF19" s="417">
        <v>6951.0000000000009</v>
      </c>
      <c r="AG19" s="417">
        <v>6812</v>
      </c>
      <c r="AH19" s="417">
        <v>6676</v>
      </c>
      <c r="AI19" s="417">
        <v>6542</v>
      </c>
      <c r="AJ19" s="417">
        <v>6411</v>
      </c>
      <c r="AK19" s="417">
        <v>6283</v>
      </c>
      <c r="AL19" s="417">
        <v>6157</v>
      </c>
      <c r="AM19" s="417">
        <v>6034.0000000000009</v>
      </c>
      <c r="AN19" s="417">
        <v>5913.0000000000009</v>
      </c>
      <c r="AO19" s="417">
        <v>5795</v>
      </c>
      <c r="AP19" s="417">
        <v>5679</v>
      </c>
      <c r="AQ19" s="417">
        <v>5565</v>
      </c>
      <c r="AR19" s="417">
        <v>5454</v>
      </c>
      <c r="AS19" s="417">
        <v>5345</v>
      </c>
      <c r="AT19" s="417">
        <v>5238</v>
      </c>
      <c r="AU19" s="417">
        <v>5133</v>
      </c>
      <c r="AV19" s="417">
        <v>5030</v>
      </c>
      <c r="AW19" s="417">
        <v>4929</v>
      </c>
      <c r="AX19" s="417">
        <v>4830</v>
      </c>
      <c r="AY19" s="417">
        <v>4733</v>
      </c>
      <c r="AZ19" s="417">
        <v>4638</v>
      </c>
      <c r="BA19" s="417">
        <v>4545</v>
      </c>
      <c r="BB19" s="417">
        <v>4454</v>
      </c>
      <c r="BC19" s="417">
        <v>4365</v>
      </c>
      <c r="BD19" s="417">
        <v>4278</v>
      </c>
      <c r="BE19" s="417">
        <v>4192</v>
      </c>
      <c r="BF19" s="417">
        <v>4108</v>
      </c>
      <c r="BG19" s="417">
        <v>4026</v>
      </c>
      <c r="BH19" s="417">
        <v>3945</v>
      </c>
      <c r="BI19" s="417">
        <v>3866</v>
      </c>
      <c r="BJ19" s="417">
        <v>3789</v>
      </c>
      <c r="BK19" s="417">
        <v>3713</v>
      </c>
      <c r="BL19" s="417">
        <v>3639</v>
      </c>
      <c r="BM19" s="417">
        <v>3565.9999999999995</v>
      </c>
      <c r="BN19" s="417">
        <v>3495</v>
      </c>
      <c r="BO19" s="417">
        <v>3425.0000000000005</v>
      </c>
      <c r="BP19" s="417">
        <v>3357</v>
      </c>
      <c r="BQ19" s="417">
        <v>3290</v>
      </c>
      <c r="BR19" s="417">
        <v>3224</v>
      </c>
      <c r="BS19" s="417">
        <v>3160</v>
      </c>
      <c r="BT19" s="417">
        <v>3096.9999999999995</v>
      </c>
      <c r="BU19" s="417">
        <v>3035</v>
      </c>
      <c r="BV19" s="417">
        <v>2974</v>
      </c>
      <c r="BW19" s="417">
        <v>2915</v>
      </c>
      <c r="BX19" s="417">
        <v>2857</v>
      </c>
      <c r="BY19" s="417">
        <v>2800.0000000000005</v>
      </c>
      <c r="BZ19" s="417">
        <v>2744</v>
      </c>
      <c r="CA19" s="417">
        <v>2723.9999999999995</v>
      </c>
      <c r="CB19" s="417">
        <v>0</v>
      </c>
      <c r="CC19" s="417">
        <v>0</v>
      </c>
      <c r="CD19" s="417">
        <v>0</v>
      </c>
      <c r="CE19" s="417">
        <v>0</v>
      </c>
      <c r="CF19" s="417">
        <v>0</v>
      </c>
      <c r="CG19" s="417">
        <v>0</v>
      </c>
      <c r="CH19" s="417">
        <v>0</v>
      </c>
      <c r="CI19" s="417">
        <v>0</v>
      </c>
      <c r="CJ19" s="417">
        <v>0</v>
      </c>
      <c r="CK19" s="417">
        <v>0</v>
      </c>
      <c r="CL19" s="417">
        <v>0</v>
      </c>
      <c r="CM19" s="417">
        <v>0</v>
      </c>
      <c r="CN19" s="417">
        <v>0</v>
      </c>
      <c r="CO19" s="417">
        <v>0</v>
      </c>
      <c r="CP19" s="417">
        <v>0</v>
      </c>
      <c r="CQ19" s="417">
        <v>0</v>
      </c>
      <c r="CR19" s="417">
        <v>0</v>
      </c>
      <c r="CS19" s="417">
        <v>0</v>
      </c>
      <c r="CT19" s="417"/>
      <c r="CU19" s="417"/>
      <c r="CV19" s="417"/>
      <c r="CW19" s="417"/>
      <c r="CX19" s="417"/>
      <c r="CY19" s="417"/>
      <c r="CZ19" s="417"/>
      <c r="DA19" s="417"/>
      <c r="DB19" s="417"/>
      <c r="DC19" s="417"/>
      <c r="DD19" s="417"/>
      <c r="DE19" s="417"/>
      <c r="DF19" s="417"/>
      <c r="DG19" s="417"/>
      <c r="DH19" s="417"/>
      <c r="DI19" s="417"/>
      <c r="DJ19" s="417"/>
      <c r="DK19" s="417"/>
    </row>
    <row r="20" spans="1:115" ht="16.149999999999999" hidden="1">
      <c r="A20" s="421" t="s">
        <v>7</v>
      </c>
      <c r="B20" s="421">
        <v>1</v>
      </c>
      <c r="C20" s="416" t="s">
        <v>41</v>
      </c>
      <c r="D20" s="417">
        <v>0</v>
      </c>
      <c r="E20" s="417">
        <v>4471</v>
      </c>
      <c r="F20" s="417">
        <v>4545</v>
      </c>
      <c r="G20" s="417">
        <v>4621</v>
      </c>
      <c r="H20" s="417">
        <v>4696</v>
      </c>
      <c r="I20" s="417">
        <v>10000</v>
      </c>
      <c r="J20" s="417">
        <v>10000</v>
      </c>
      <c r="K20" s="417">
        <v>10000</v>
      </c>
      <c r="L20" s="417">
        <v>10000</v>
      </c>
      <c r="M20" s="417">
        <v>10000</v>
      </c>
      <c r="N20" s="417">
        <v>10000</v>
      </c>
      <c r="O20" s="417">
        <v>9800</v>
      </c>
      <c r="P20" s="417">
        <v>9604</v>
      </c>
      <c r="Q20" s="417">
        <v>9412</v>
      </c>
      <c r="R20" s="417">
        <v>9224</v>
      </c>
      <c r="S20" s="417">
        <v>9040</v>
      </c>
      <c r="T20" s="417">
        <v>8859</v>
      </c>
      <c r="U20" s="417">
        <v>8682</v>
      </c>
      <c r="V20" s="417">
        <v>8508</v>
      </c>
      <c r="W20" s="417">
        <v>8338</v>
      </c>
      <c r="X20" s="417">
        <v>8171.0000000000009</v>
      </c>
      <c r="Y20" s="417">
        <v>8008</v>
      </c>
      <c r="Z20" s="417">
        <v>7848.0000000000009</v>
      </c>
      <c r="AA20" s="417">
        <v>7691</v>
      </c>
      <c r="AB20" s="417">
        <v>7537</v>
      </c>
      <c r="AC20" s="417">
        <v>7386</v>
      </c>
      <c r="AD20" s="417">
        <v>7238</v>
      </c>
      <c r="AE20" s="417">
        <v>7093</v>
      </c>
      <c r="AF20" s="417">
        <v>6951.0000000000009</v>
      </c>
      <c r="AG20" s="417">
        <v>6812</v>
      </c>
      <c r="AH20" s="417">
        <v>6676</v>
      </c>
      <c r="AI20" s="417">
        <v>6542</v>
      </c>
      <c r="AJ20" s="417">
        <v>6411</v>
      </c>
      <c r="AK20" s="417">
        <v>6283</v>
      </c>
      <c r="AL20" s="417">
        <v>6157</v>
      </c>
      <c r="AM20" s="417">
        <v>6034.0000000000009</v>
      </c>
      <c r="AN20" s="417">
        <v>5913.0000000000009</v>
      </c>
      <c r="AO20" s="417">
        <v>5795</v>
      </c>
      <c r="AP20" s="417">
        <v>5679</v>
      </c>
      <c r="AQ20" s="417">
        <v>5565</v>
      </c>
      <c r="AR20" s="417">
        <v>5454</v>
      </c>
      <c r="AS20" s="417">
        <v>5345</v>
      </c>
      <c r="AT20" s="417">
        <v>5238</v>
      </c>
      <c r="AU20" s="417">
        <v>5133</v>
      </c>
      <c r="AV20" s="417">
        <v>5030</v>
      </c>
      <c r="AW20" s="417">
        <v>4929</v>
      </c>
      <c r="AX20" s="417">
        <v>4830</v>
      </c>
      <c r="AY20" s="417">
        <v>4733</v>
      </c>
      <c r="AZ20" s="417">
        <v>4638</v>
      </c>
      <c r="BA20" s="417">
        <v>4545</v>
      </c>
      <c r="BB20" s="417">
        <v>4454</v>
      </c>
      <c r="BC20" s="417">
        <v>4365</v>
      </c>
      <c r="BD20" s="417">
        <v>4278</v>
      </c>
      <c r="BE20" s="417">
        <v>4192</v>
      </c>
      <c r="BF20" s="417">
        <v>4108</v>
      </c>
      <c r="BG20" s="417">
        <v>4026</v>
      </c>
      <c r="BH20" s="417">
        <v>3945</v>
      </c>
      <c r="BI20" s="417">
        <v>3866</v>
      </c>
      <c r="BJ20" s="417">
        <v>3789</v>
      </c>
      <c r="BK20" s="417">
        <v>3713</v>
      </c>
      <c r="BL20" s="417">
        <v>3639</v>
      </c>
      <c r="BM20" s="417">
        <v>3565.9999999999995</v>
      </c>
      <c r="BN20" s="417">
        <v>3495</v>
      </c>
      <c r="BO20" s="417">
        <v>3425.0000000000005</v>
      </c>
      <c r="BP20" s="417">
        <v>3357</v>
      </c>
      <c r="BQ20" s="417">
        <v>3290</v>
      </c>
      <c r="BR20" s="417">
        <v>3224</v>
      </c>
      <c r="BS20" s="417">
        <v>3160</v>
      </c>
      <c r="BT20" s="417">
        <v>3096.9999999999995</v>
      </c>
      <c r="BU20" s="417">
        <v>3035</v>
      </c>
      <c r="BV20" s="417">
        <v>2974</v>
      </c>
      <c r="BW20" s="417">
        <v>2915</v>
      </c>
      <c r="BX20" s="417">
        <v>2857</v>
      </c>
      <c r="BY20" s="417">
        <v>2814.9999999999995</v>
      </c>
      <c r="BZ20" s="417">
        <v>2814.9999999999995</v>
      </c>
      <c r="CA20" s="417">
        <v>0</v>
      </c>
      <c r="CB20" s="417">
        <v>0</v>
      </c>
      <c r="CC20" s="417">
        <v>0</v>
      </c>
      <c r="CD20" s="417">
        <v>0</v>
      </c>
      <c r="CE20" s="417">
        <v>0</v>
      </c>
      <c r="CF20" s="417">
        <v>0</v>
      </c>
      <c r="CG20" s="417">
        <v>0</v>
      </c>
      <c r="CH20" s="417">
        <v>0</v>
      </c>
      <c r="CI20" s="417">
        <v>0</v>
      </c>
      <c r="CJ20" s="417">
        <v>0</v>
      </c>
      <c r="CK20" s="417">
        <v>0</v>
      </c>
      <c r="CL20" s="417">
        <v>0</v>
      </c>
      <c r="CM20" s="417">
        <v>0</v>
      </c>
      <c r="CN20" s="417">
        <v>0</v>
      </c>
      <c r="CO20" s="417">
        <v>0</v>
      </c>
      <c r="CP20" s="417">
        <v>0</v>
      </c>
      <c r="CQ20" s="417">
        <v>0</v>
      </c>
      <c r="CR20" s="417">
        <v>0</v>
      </c>
      <c r="CS20" s="417">
        <v>0</v>
      </c>
      <c r="CT20" s="417"/>
      <c r="CU20" s="417"/>
      <c r="CV20" s="417"/>
      <c r="CW20" s="417"/>
      <c r="CX20" s="417"/>
      <c r="CY20" s="417"/>
      <c r="CZ20" s="417"/>
      <c r="DA20" s="417"/>
      <c r="DB20" s="417"/>
      <c r="DC20" s="417"/>
      <c r="DD20" s="417"/>
      <c r="DE20" s="417"/>
      <c r="DF20" s="417"/>
      <c r="DG20" s="417"/>
      <c r="DH20" s="417"/>
      <c r="DI20" s="417"/>
      <c r="DJ20" s="417"/>
      <c r="DK20" s="417"/>
    </row>
    <row r="21" spans="1:115" ht="16.149999999999999" hidden="1">
      <c r="A21" s="421" t="s">
        <v>7</v>
      </c>
      <c r="B21" s="421">
        <v>1</v>
      </c>
      <c r="C21" s="416" t="s">
        <v>42</v>
      </c>
      <c r="D21" s="417">
        <v>0</v>
      </c>
      <c r="E21" s="417">
        <v>4621</v>
      </c>
      <c r="F21" s="417">
        <v>4696</v>
      </c>
      <c r="G21" s="417">
        <v>4774</v>
      </c>
      <c r="H21" s="417">
        <v>4851</v>
      </c>
      <c r="I21" s="417">
        <v>10000</v>
      </c>
      <c r="J21" s="417">
        <v>10000</v>
      </c>
      <c r="K21" s="417">
        <v>10000</v>
      </c>
      <c r="L21" s="417">
        <v>10000</v>
      </c>
      <c r="M21" s="417">
        <v>10000</v>
      </c>
      <c r="N21" s="417">
        <v>10000</v>
      </c>
      <c r="O21" s="417">
        <v>9800</v>
      </c>
      <c r="P21" s="417">
        <v>9604</v>
      </c>
      <c r="Q21" s="417">
        <v>9412</v>
      </c>
      <c r="R21" s="417">
        <v>9224</v>
      </c>
      <c r="S21" s="417">
        <v>9040</v>
      </c>
      <c r="T21" s="417">
        <v>8859</v>
      </c>
      <c r="U21" s="417">
        <v>8682</v>
      </c>
      <c r="V21" s="417">
        <v>8508</v>
      </c>
      <c r="W21" s="417">
        <v>8338</v>
      </c>
      <c r="X21" s="417">
        <v>8171.0000000000009</v>
      </c>
      <c r="Y21" s="417">
        <v>8008</v>
      </c>
      <c r="Z21" s="417">
        <v>7848.0000000000009</v>
      </c>
      <c r="AA21" s="417">
        <v>7691</v>
      </c>
      <c r="AB21" s="417">
        <v>7537</v>
      </c>
      <c r="AC21" s="417">
        <v>7386</v>
      </c>
      <c r="AD21" s="417">
        <v>7238</v>
      </c>
      <c r="AE21" s="417">
        <v>7093</v>
      </c>
      <c r="AF21" s="417">
        <v>6951.0000000000009</v>
      </c>
      <c r="AG21" s="417">
        <v>6812</v>
      </c>
      <c r="AH21" s="417">
        <v>6676</v>
      </c>
      <c r="AI21" s="417">
        <v>6542</v>
      </c>
      <c r="AJ21" s="417">
        <v>6411</v>
      </c>
      <c r="AK21" s="417">
        <v>6283</v>
      </c>
      <c r="AL21" s="417">
        <v>6157</v>
      </c>
      <c r="AM21" s="417">
        <v>6034.0000000000009</v>
      </c>
      <c r="AN21" s="417">
        <v>5913.0000000000009</v>
      </c>
      <c r="AO21" s="417">
        <v>5795</v>
      </c>
      <c r="AP21" s="417">
        <v>5679</v>
      </c>
      <c r="AQ21" s="417">
        <v>5565</v>
      </c>
      <c r="AR21" s="417">
        <v>5454</v>
      </c>
      <c r="AS21" s="417">
        <v>5345</v>
      </c>
      <c r="AT21" s="417">
        <v>5238</v>
      </c>
      <c r="AU21" s="417">
        <v>5133</v>
      </c>
      <c r="AV21" s="417">
        <v>5030</v>
      </c>
      <c r="AW21" s="417">
        <v>4929</v>
      </c>
      <c r="AX21" s="417">
        <v>4830</v>
      </c>
      <c r="AY21" s="417">
        <v>4733</v>
      </c>
      <c r="AZ21" s="417">
        <v>4638</v>
      </c>
      <c r="BA21" s="417">
        <v>4545</v>
      </c>
      <c r="BB21" s="417">
        <v>4454</v>
      </c>
      <c r="BC21" s="417">
        <v>4365</v>
      </c>
      <c r="BD21" s="417">
        <v>4278</v>
      </c>
      <c r="BE21" s="417">
        <v>4192</v>
      </c>
      <c r="BF21" s="417">
        <v>4108</v>
      </c>
      <c r="BG21" s="417">
        <v>4026</v>
      </c>
      <c r="BH21" s="417">
        <v>3945</v>
      </c>
      <c r="BI21" s="417">
        <v>3866</v>
      </c>
      <c r="BJ21" s="417">
        <v>3789</v>
      </c>
      <c r="BK21" s="417">
        <v>3713</v>
      </c>
      <c r="BL21" s="417">
        <v>3639</v>
      </c>
      <c r="BM21" s="417">
        <v>3565.9999999999995</v>
      </c>
      <c r="BN21" s="417">
        <v>3495</v>
      </c>
      <c r="BO21" s="417">
        <v>3425.0000000000005</v>
      </c>
      <c r="BP21" s="417">
        <v>3357</v>
      </c>
      <c r="BQ21" s="417">
        <v>3290</v>
      </c>
      <c r="BR21" s="417">
        <v>3224</v>
      </c>
      <c r="BS21" s="417">
        <v>3160</v>
      </c>
      <c r="BT21" s="417">
        <v>3096.9999999999995</v>
      </c>
      <c r="BU21" s="417">
        <v>3035</v>
      </c>
      <c r="BV21" s="417">
        <v>2974</v>
      </c>
      <c r="BW21" s="417">
        <v>2915</v>
      </c>
      <c r="BX21" s="417">
        <v>2908</v>
      </c>
      <c r="BY21" s="417">
        <v>2908</v>
      </c>
      <c r="BZ21" s="417">
        <v>0</v>
      </c>
      <c r="CA21" s="417">
        <v>0</v>
      </c>
      <c r="CB21" s="417">
        <v>0</v>
      </c>
      <c r="CC21" s="417">
        <v>0</v>
      </c>
      <c r="CD21" s="417">
        <v>0</v>
      </c>
      <c r="CE21" s="417">
        <v>0</v>
      </c>
      <c r="CF21" s="417">
        <v>0</v>
      </c>
      <c r="CG21" s="417">
        <v>0</v>
      </c>
      <c r="CH21" s="417">
        <v>0</v>
      </c>
      <c r="CI21" s="417">
        <v>0</v>
      </c>
      <c r="CJ21" s="417">
        <v>0</v>
      </c>
      <c r="CK21" s="417">
        <v>0</v>
      </c>
      <c r="CL21" s="417">
        <v>0</v>
      </c>
      <c r="CM21" s="417">
        <v>0</v>
      </c>
      <c r="CN21" s="417">
        <v>0</v>
      </c>
      <c r="CO21" s="417">
        <v>0</v>
      </c>
      <c r="CP21" s="417">
        <v>0</v>
      </c>
      <c r="CQ21" s="417">
        <v>0</v>
      </c>
      <c r="CR21" s="417">
        <v>0</v>
      </c>
      <c r="CS21" s="417">
        <v>0</v>
      </c>
      <c r="CT21" s="417"/>
      <c r="CU21" s="417"/>
      <c r="CV21" s="417"/>
      <c r="CW21" s="417"/>
      <c r="CX21" s="417"/>
      <c r="CY21" s="417"/>
      <c r="CZ21" s="417"/>
      <c r="DA21" s="417"/>
      <c r="DB21" s="417"/>
      <c r="DC21" s="417"/>
      <c r="DD21" s="417"/>
      <c r="DE21" s="417"/>
      <c r="DF21" s="417"/>
      <c r="DG21" s="417"/>
      <c r="DH21" s="417"/>
      <c r="DI21" s="417"/>
      <c r="DJ21" s="417"/>
      <c r="DK21" s="417"/>
    </row>
    <row r="22" spans="1:115" ht="16.149999999999999" hidden="1">
      <c r="A22" s="421" t="s">
        <v>7</v>
      </c>
      <c r="B22" s="421">
        <v>1</v>
      </c>
      <c r="C22" s="416" t="s">
        <v>43</v>
      </c>
      <c r="D22" s="417">
        <v>0</v>
      </c>
      <c r="E22" s="417">
        <v>4774</v>
      </c>
      <c r="F22" s="417">
        <v>4851</v>
      </c>
      <c r="G22" s="417">
        <v>4930</v>
      </c>
      <c r="H22" s="417">
        <v>4454</v>
      </c>
      <c r="I22" s="417">
        <v>10000</v>
      </c>
      <c r="J22" s="417">
        <v>10000</v>
      </c>
      <c r="K22" s="417">
        <v>10000</v>
      </c>
      <c r="L22" s="417">
        <v>10000</v>
      </c>
      <c r="M22" s="417">
        <v>10000</v>
      </c>
      <c r="N22" s="417">
        <v>10000</v>
      </c>
      <c r="O22" s="417">
        <v>9800</v>
      </c>
      <c r="P22" s="417">
        <v>9604</v>
      </c>
      <c r="Q22" s="417">
        <v>9412</v>
      </c>
      <c r="R22" s="417">
        <v>9224</v>
      </c>
      <c r="S22" s="417">
        <v>9040</v>
      </c>
      <c r="T22" s="417">
        <v>8859</v>
      </c>
      <c r="U22" s="417">
        <v>8682</v>
      </c>
      <c r="V22" s="417">
        <v>8508</v>
      </c>
      <c r="W22" s="417">
        <v>8338</v>
      </c>
      <c r="X22" s="417">
        <v>8171.0000000000009</v>
      </c>
      <c r="Y22" s="417">
        <v>8008</v>
      </c>
      <c r="Z22" s="417">
        <v>7848.0000000000009</v>
      </c>
      <c r="AA22" s="417">
        <v>7691</v>
      </c>
      <c r="AB22" s="417">
        <v>7537</v>
      </c>
      <c r="AC22" s="417">
        <v>7386</v>
      </c>
      <c r="AD22" s="417">
        <v>7238</v>
      </c>
      <c r="AE22" s="417">
        <v>7093</v>
      </c>
      <c r="AF22" s="417">
        <v>6951.0000000000009</v>
      </c>
      <c r="AG22" s="417">
        <v>6812</v>
      </c>
      <c r="AH22" s="417">
        <v>6676</v>
      </c>
      <c r="AI22" s="417">
        <v>6542</v>
      </c>
      <c r="AJ22" s="417">
        <v>6411</v>
      </c>
      <c r="AK22" s="417">
        <v>6283</v>
      </c>
      <c r="AL22" s="417">
        <v>6157</v>
      </c>
      <c r="AM22" s="417">
        <v>6034.0000000000009</v>
      </c>
      <c r="AN22" s="417">
        <v>5913.0000000000009</v>
      </c>
      <c r="AO22" s="417">
        <v>5795</v>
      </c>
      <c r="AP22" s="417">
        <v>5679</v>
      </c>
      <c r="AQ22" s="417">
        <v>5565</v>
      </c>
      <c r="AR22" s="417">
        <v>5454</v>
      </c>
      <c r="AS22" s="417">
        <v>5345</v>
      </c>
      <c r="AT22" s="417">
        <v>5238</v>
      </c>
      <c r="AU22" s="417">
        <v>5133</v>
      </c>
      <c r="AV22" s="417">
        <v>5030</v>
      </c>
      <c r="AW22" s="417">
        <v>4929</v>
      </c>
      <c r="AX22" s="417">
        <v>4830</v>
      </c>
      <c r="AY22" s="417">
        <v>4733</v>
      </c>
      <c r="AZ22" s="417">
        <v>4638</v>
      </c>
      <c r="BA22" s="417">
        <v>4545</v>
      </c>
      <c r="BB22" s="417">
        <v>4454</v>
      </c>
      <c r="BC22" s="417">
        <v>4365</v>
      </c>
      <c r="BD22" s="417">
        <v>4278</v>
      </c>
      <c r="BE22" s="417">
        <v>4192</v>
      </c>
      <c r="BF22" s="417">
        <v>4108</v>
      </c>
      <c r="BG22" s="417">
        <v>4026</v>
      </c>
      <c r="BH22" s="417">
        <v>3945</v>
      </c>
      <c r="BI22" s="417">
        <v>3866</v>
      </c>
      <c r="BJ22" s="417">
        <v>3789</v>
      </c>
      <c r="BK22" s="417">
        <v>3713</v>
      </c>
      <c r="BL22" s="417">
        <v>3639</v>
      </c>
      <c r="BM22" s="417">
        <v>3565.9999999999995</v>
      </c>
      <c r="BN22" s="417">
        <v>3495</v>
      </c>
      <c r="BO22" s="417">
        <v>3425.0000000000005</v>
      </c>
      <c r="BP22" s="417">
        <v>3357</v>
      </c>
      <c r="BQ22" s="417">
        <v>3290</v>
      </c>
      <c r="BR22" s="417">
        <v>3224</v>
      </c>
      <c r="BS22" s="417">
        <v>3160</v>
      </c>
      <c r="BT22" s="417">
        <v>3096.9999999999995</v>
      </c>
      <c r="BU22" s="417">
        <v>3035</v>
      </c>
      <c r="BV22" s="417">
        <v>3003</v>
      </c>
      <c r="BW22" s="417">
        <v>3003</v>
      </c>
      <c r="BX22" s="417">
        <v>3003</v>
      </c>
      <c r="BY22" s="417">
        <v>0</v>
      </c>
      <c r="BZ22" s="417">
        <v>0</v>
      </c>
      <c r="CA22" s="417">
        <v>0</v>
      </c>
      <c r="CB22" s="417">
        <v>0</v>
      </c>
      <c r="CC22" s="417">
        <v>0</v>
      </c>
      <c r="CD22" s="417">
        <v>0</v>
      </c>
      <c r="CE22" s="417">
        <v>0</v>
      </c>
      <c r="CF22" s="417">
        <v>0</v>
      </c>
      <c r="CG22" s="417">
        <v>0</v>
      </c>
      <c r="CH22" s="417">
        <v>0</v>
      </c>
      <c r="CI22" s="417">
        <v>0</v>
      </c>
      <c r="CJ22" s="417">
        <v>0</v>
      </c>
      <c r="CK22" s="417">
        <v>0</v>
      </c>
      <c r="CL22" s="417">
        <v>0</v>
      </c>
      <c r="CM22" s="417">
        <v>0</v>
      </c>
      <c r="CN22" s="417">
        <v>0</v>
      </c>
      <c r="CO22" s="417">
        <v>0</v>
      </c>
      <c r="CP22" s="417">
        <v>0</v>
      </c>
      <c r="CQ22" s="417">
        <v>0</v>
      </c>
      <c r="CR22" s="417">
        <v>0</v>
      </c>
      <c r="CS22" s="417">
        <v>0</v>
      </c>
      <c r="CT22" s="417"/>
      <c r="CU22" s="417"/>
      <c r="CV22" s="417"/>
      <c r="CW22" s="417"/>
      <c r="CX22" s="417"/>
      <c r="CY22" s="417"/>
      <c r="CZ22" s="417"/>
      <c r="DA22" s="417"/>
      <c r="DB22" s="417"/>
      <c r="DC22" s="417"/>
      <c r="DD22" s="417"/>
      <c r="DE22" s="417"/>
      <c r="DF22" s="417"/>
      <c r="DG22" s="417"/>
      <c r="DH22" s="417"/>
      <c r="DI22" s="417"/>
      <c r="DJ22" s="417"/>
      <c r="DK22" s="417"/>
    </row>
    <row r="23" spans="1:115" ht="16.149999999999999" hidden="1">
      <c r="A23" s="421" t="s">
        <v>7</v>
      </c>
      <c r="B23" s="421">
        <v>1</v>
      </c>
      <c r="C23" s="416" t="s">
        <v>44</v>
      </c>
      <c r="D23" s="417">
        <v>0</v>
      </c>
      <c r="E23" s="417">
        <v>4928</v>
      </c>
      <c r="F23" s="417">
        <v>5009</v>
      </c>
      <c r="G23" s="417">
        <v>4526</v>
      </c>
      <c r="H23" s="417">
        <v>4600</v>
      </c>
      <c r="I23" s="417">
        <v>10000</v>
      </c>
      <c r="J23" s="417">
        <v>10000</v>
      </c>
      <c r="K23" s="417">
        <v>10000</v>
      </c>
      <c r="L23" s="417">
        <v>10000</v>
      </c>
      <c r="M23" s="417">
        <v>10000</v>
      </c>
      <c r="N23" s="417">
        <v>10000</v>
      </c>
      <c r="O23" s="417">
        <v>9800</v>
      </c>
      <c r="P23" s="417">
        <v>9604</v>
      </c>
      <c r="Q23" s="417">
        <v>9412</v>
      </c>
      <c r="R23" s="417">
        <v>9224</v>
      </c>
      <c r="S23" s="417">
        <v>9040</v>
      </c>
      <c r="T23" s="417">
        <v>8859</v>
      </c>
      <c r="U23" s="417">
        <v>8682</v>
      </c>
      <c r="V23" s="417">
        <v>8508</v>
      </c>
      <c r="W23" s="417">
        <v>8338</v>
      </c>
      <c r="X23" s="417">
        <v>8171.0000000000009</v>
      </c>
      <c r="Y23" s="417">
        <v>8008</v>
      </c>
      <c r="Z23" s="417">
        <v>7848.0000000000009</v>
      </c>
      <c r="AA23" s="417">
        <v>7691</v>
      </c>
      <c r="AB23" s="417">
        <v>7537</v>
      </c>
      <c r="AC23" s="417">
        <v>7386</v>
      </c>
      <c r="AD23" s="417">
        <v>7238</v>
      </c>
      <c r="AE23" s="417">
        <v>7093</v>
      </c>
      <c r="AF23" s="417">
        <v>6951.0000000000009</v>
      </c>
      <c r="AG23" s="417">
        <v>6812</v>
      </c>
      <c r="AH23" s="417">
        <v>6676</v>
      </c>
      <c r="AI23" s="417">
        <v>6542</v>
      </c>
      <c r="AJ23" s="417">
        <v>6411</v>
      </c>
      <c r="AK23" s="417">
        <v>6283</v>
      </c>
      <c r="AL23" s="417">
        <v>6157</v>
      </c>
      <c r="AM23" s="417">
        <v>6034.0000000000009</v>
      </c>
      <c r="AN23" s="417">
        <v>5913.0000000000009</v>
      </c>
      <c r="AO23" s="417">
        <v>5795</v>
      </c>
      <c r="AP23" s="417">
        <v>5679</v>
      </c>
      <c r="AQ23" s="417">
        <v>5565</v>
      </c>
      <c r="AR23" s="417">
        <v>5454</v>
      </c>
      <c r="AS23" s="417">
        <v>5345</v>
      </c>
      <c r="AT23" s="417">
        <v>5238</v>
      </c>
      <c r="AU23" s="417">
        <v>5133</v>
      </c>
      <c r="AV23" s="417">
        <v>5030</v>
      </c>
      <c r="AW23" s="417">
        <v>4929</v>
      </c>
      <c r="AX23" s="417">
        <v>4830</v>
      </c>
      <c r="AY23" s="417">
        <v>4733</v>
      </c>
      <c r="AZ23" s="417">
        <v>4638</v>
      </c>
      <c r="BA23" s="417">
        <v>4545</v>
      </c>
      <c r="BB23" s="417">
        <v>4454</v>
      </c>
      <c r="BC23" s="417">
        <v>4365</v>
      </c>
      <c r="BD23" s="417">
        <v>4278</v>
      </c>
      <c r="BE23" s="417">
        <v>4192</v>
      </c>
      <c r="BF23" s="417">
        <v>4108</v>
      </c>
      <c r="BG23" s="417">
        <v>4026</v>
      </c>
      <c r="BH23" s="417">
        <v>3945</v>
      </c>
      <c r="BI23" s="417">
        <v>3866</v>
      </c>
      <c r="BJ23" s="417">
        <v>3789</v>
      </c>
      <c r="BK23" s="417">
        <v>3713</v>
      </c>
      <c r="BL23" s="417">
        <v>3639</v>
      </c>
      <c r="BM23" s="417">
        <v>3565.9999999999995</v>
      </c>
      <c r="BN23" s="417">
        <v>3495</v>
      </c>
      <c r="BO23" s="417">
        <v>3425.0000000000005</v>
      </c>
      <c r="BP23" s="417">
        <v>3357</v>
      </c>
      <c r="BQ23" s="417">
        <v>3290</v>
      </c>
      <c r="BR23" s="417">
        <v>3224</v>
      </c>
      <c r="BS23" s="417">
        <v>3160</v>
      </c>
      <c r="BT23" s="417">
        <v>3100</v>
      </c>
      <c r="BU23" s="417">
        <v>3100</v>
      </c>
      <c r="BV23" s="417">
        <v>3100</v>
      </c>
      <c r="BW23" s="417">
        <v>3100</v>
      </c>
      <c r="BX23" s="417">
        <v>0</v>
      </c>
      <c r="BY23" s="417">
        <v>0</v>
      </c>
      <c r="BZ23" s="417">
        <v>0</v>
      </c>
      <c r="CA23" s="417">
        <v>0</v>
      </c>
      <c r="CB23" s="417">
        <v>0</v>
      </c>
      <c r="CC23" s="417">
        <v>0</v>
      </c>
      <c r="CD23" s="417">
        <v>0</v>
      </c>
      <c r="CE23" s="417">
        <v>0</v>
      </c>
      <c r="CF23" s="417">
        <v>0</v>
      </c>
      <c r="CG23" s="417">
        <v>0</v>
      </c>
      <c r="CH23" s="417">
        <v>0</v>
      </c>
      <c r="CI23" s="417">
        <v>0</v>
      </c>
      <c r="CJ23" s="417">
        <v>0</v>
      </c>
      <c r="CK23" s="417">
        <v>0</v>
      </c>
      <c r="CL23" s="417">
        <v>0</v>
      </c>
      <c r="CM23" s="417">
        <v>0</v>
      </c>
      <c r="CN23" s="417">
        <v>0</v>
      </c>
      <c r="CO23" s="417">
        <v>0</v>
      </c>
      <c r="CP23" s="417">
        <v>0</v>
      </c>
      <c r="CQ23" s="417">
        <v>0</v>
      </c>
      <c r="CR23" s="417">
        <v>0</v>
      </c>
      <c r="CS23" s="417">
        <v>0</v>
      </c>
      <c r="CT23" s="417"/>
      <c r="CU23" s="417"/>
      <c r="CV23" s="417"/>
      <c r="CW23" s="417"/>
      <c r="CX23" s="417"/>
      <c r="CY23" s="417"/>
      <c r="CZ23" s="417"/>
      <c r="DA23" s="417"/>
      <c r="DB23" s="417"/>
      <c r="DC23" s="417"/>
      <c r="DD23" s="417"/>
      <c r="DE23" s="417"/>
      <c r="DF23" s="417"/>
      <c r="DG23" s="417"/>
      <c r="DH23" s="417"/>
      <c r="DI23" s="417"/>
      <c r="DJ23" s="417"/>
      <c r="DK23" s="417"/>
    </row>
    <row r="24" spans="1:115" ht="16.149999999999999" hidden="1">
      <c r="A24" s="421" t="s">
        <v>7</v>
      </c>
      <c r="B24" s="421">
        <v>1</v>
      </c>
      <c r="C24" s="416" t="s">
        <v>45</v>
      </c>
      <c r="D24" s="417">
        <v>0</v>
      </c>
      <c r="E24" s="417">
        <v>5089</v>
      </c>
      <c r="F24" s="417">
        <v>4598</v>
      </c>
      <c r="G24" s="417">
        <v>4674</v>
      </c>
      <c r="H24" s="417">
        <v>4750</v>
      </c>
      <c r="I24" s="417">
        <v>10000</v>
      </c>
      <c r="J24" s="417">
        <v>10000</v>
      </c>
      <c r="K24" s="417">
        <v>10000</v>
      </c>
      <c r="L24" s="417">
        <v>10000</v>
      </c>
      <c r="M24" s="417">
        <v>10000</v>
      </c>
      <c r="N24" s="417">
        <v>10000</v>
      </c>
      <c r="O24" s="417">
        <v>9800</v>
      </c>
      <c r="P24" s="417">
        <v>9604</v>
      </c>
      <c r="Q24" s="417">
        <v>9412</v>
      </c>
      <c r="R24" s="417">
        <v>9224</v>
      </c>
      <c r="S24" s="417">
        <v>9040</v>
      </c>
      <c r="T24" s="417">
        <v>8859</v>
      </c>
      <c r="U24" s="417">
        <v>8682</v>
      </c>
      <c r="V24" s="417">
        <v>8508</v>
      </c>
      <c r="W24" s="417">
        <v>8338</v>
      </c>
      <c r="X24" s="417">
        <v>8171.0000000000009</v>
      </c>
      <c r="Y24" s="417">
        <v>8008</v>
      </c>
      <c r="Z24" s="417">
        <v>7848.0000000000009</v>
      </c>
      <c r="AA24" s="417">
        <v>7691</v>
      </c>
      <c r="AB24" s="417">
        <v>7537</v>
      </c>
      <c r="AC24" s="417">
        <v>7386</v>
      </c>
      <c r="AD24" s="417">
        <v>7238</v>
      </c>
      <c r="AE24" s="417">
        <v>7093</v>
      </c>
      <c r="AF24" s="417">
        <v>6951.0000000000009</v>
      </c>
      <c r="AG24" s="417">
        <v>6812</v>
      </c>
      <c r="AH24" s="417">
        <v>6676</v>
      </c>
      <c r="AI24" s="417">
        <v>6542</v>
      </c>
      <c r="AJ24" s="417">
        <v>6411</v>
      </c>
      <c r="AK24" s="417">
        <v>6283</v>
      </c>
      <c r="AL24" s="417">
        <v>6157</v>
      </c>
      <c r="AM24" s="417">
        <v>6034.0000000000009</v>
      </c>
      <c r="AN24" s="417">
        <v>5913.0000000000009</v>
      </c>
      <c r="AO24" s="417">
        <v>5795</v>
      </c>
      <c r="AP24" s="417">
        <v>5679</v>
      </c>
      <c r="AQ24" s="417">
        <v>5565</v>
      </c>
      <c r="AR24" s="417">
        <v>5454</v>
      </c>
      <c r="AS24" s="417">
        <v>5345</v>
      </c>
      <c r="AT24" s="417">
        <v>5238</v>
      </c>
      <c r="AU24" s="417">
        <v>5133</v>
      </c>
      <c r="AV24" s="417">
        <v>5030</v>
      </c>
      <c r="AW24" s="417">
        <v>4929</v>
      </c>
      <c r="AX24" s="417">
        <v>4830</v>
      </c>
      <c r="AY24" s="417">
        <v>4733</v>
      </c>
      <c r="AZ24" s="417">
        <v>4638</v>
      </c>
      <c r="BA24" s="417">
        <v>4545</v>
      </c>
      <c r="BB24" s="417">
        <v>4454</v>
      </c>
      <c r="BC24" s="417">
        <v>4365</v>
      </c>
      <c r="BD24" s="417">
        <v>4278</v>
      </c>
      <c r="BE24" s="417">
        <v>4192</v>
      </c>
      <c r="BF24" s="417">
        <v>4108</v>
      </c>
      <c r="BG24" s="417">
        <v>4026</v>
      </c>
      <c r="BH24" s="417">
        <v>3945</v>
      </c>
      <c r="BI24" s="417">
        <v>3866</v>
      </c>
      <c r="BJ24" s="417">
        <v>3789</v>
      </c>
      <c r="BK24" s="417">
        <v>3713</v>
      </c>
      <c r="BL24" s="417">
        <v>3639</v>
      </c>
      <c r="BM24" s="417">
        <v>3565.9999999999995</v>
      </c>
      <c r="BN24" s="417">
        <v>3495</v>
      </c>
      <c r="BO24" s="417">
        <v>3425.0000000000005</v>
      </c>
      <c r="BP24" s="417">
        <v>3357</v>
      </c>
      <c r="BQ24" s="417">
        <v>3290</v>
      </c>
      <c r="BR24" s="417">
        <v>3224</v>
      </c>
      <c r="BS24" s="417">
        <v>3199</v>
      </c>
      <c r="BT24" s="417">
        <v>3199</v>
      </c>
      <c r="BU24" s="417">
        <v>3199</v>
      </c>
      <c r="BV24" s="417">
        <v>3199</v>
      </c>
      <c r="BW24" s="417">
        <v>0</v>
      </c>
      <c r="BX24" s="417">
        <v>0</v>
      </c>
      <c r="BY24" s="417">
        <v>0</v>
      </c>
      <c r="BZ24" s="417">
        <v>0</v>
      </c>
      <c r="CA24" s="417">
        <v>0</v>
      </c>
      <c r="CB24" s="417">
        <v>0</v>
      </c>
      <c r="CC24" s="417">
        <v>0</v>
      </c>
      <c r="CD24" s="417">
        <v>0</v>
      </c>
      <c r="CE24" s="417">
        <v>0</v>
      </c>
      <c r="CF24" s="417">
        <v>0</v>
      </c>
      <c r="CG24" s="417">
        <v>0</v>
      </c>
      <c r="CH24" s="417">
        <v>0</v>
      </c>
      <c r="CI24" s="417">
        <v>0</v>
      </c>
      <c r="CJ24" s="417">
        <v>0</v>
      </c>
      <c r="CK24" s="417">
        <v>0</v>
      </c>
      <c r="CL24" s="417">
        <v>0</v>
      </c>
      <c r="CM24" s="417">
        <v>0</v>
      </c>
      <c r="CN24" s="417">
        <v>0</v>
      </c>
      <c r="CO24" s="417">
        <v>0</v>
      </c>
      <c r="CP24" s="417">
        <v>0</v>
      </c>
      <c r="CQ24" s="417">
        <v>0</v>
      </c>
      <c r="CR24" s="417">
        <v>0</v>
      </c>
      <c r="CS24" s="417">
        <v>0</v>
      </c>
      <c r="CT24" s="417"/>
      <c r="CU24" s="417"/>
      <c r="CV24" s="417"/>
      <c r="CW24" s="417"/>
      <c r="CX24" s="417"/>
      <c r="CY24" s="417"/>
      <c r="CZ24" s="417"/>
      <c r="DA24" s="417"/>
      <c r="DB24" s="417"/>
      <c r="DC24" s="417"/>
      <c r="DD24" s="417"/>
      <c r="DE24" s="417"/>
      <c r="DF24" s="417"/>
      <c r="DG24" s="417"/>
      <c r="DH24" s="417"/>
      <c r="DI24" s="417"/>
      <c r="DJ24" s="417"/>
      <c r="DK24" s="417"/>
    </row>
    <row r="25" spans="1:115" ht="16.149999999999999" hidden="1">
      <c r="A25" s="421" t="s">
        <v>7</v>
      </c>
      <c r="B25" s="421">
        <v>1</v>
      </c>
      <c r="C25" s="416" t="s">
        <v>46</v>
      </c>
      <c r="D25" s="417">
        <v>0</v>
      </c>
      <c r="E25" s="417">
        <v>4670</v>
      </c>
      <c r="F25" s="417">
        <v>4747</v>
      </c>
      <c r="G25" s="417">
        <v>4826</v>
      </c>
      <c r="H25" s="417">
        <v>4904</v>
      </c>
      <c r="I25" s="417">
        <v>10000</v>
      </c>
      <c r="J25" s="417">
        <v>10000</v>
      </c>
      <c r="K25" s="417">
        <v>10000</v>
      </c>
      <c r="L25" s="417">
        <v>10000</v>
      </c>
      <c r="M25" s="417">
        <v>10000</v>
      </c>
      <c r="N25" s="417">
        <v>10000</v>
      </c>
      <c r="O25" s="417">
        <v>9800</v>
      </c>
      <c r="P25" s="417">
        <v>9604</v>
      </c>
      <c r="Q25" s="417">
        <v>9412</v>
      </c>
      <c r="R25" s="417">
        <v>9224</v>
      </c>
      <c r="S25" s="417">
        <v>9040</v>
      </c>
      <c r="T25" s="417">
        <v>8859</v>
      </c>
      <c r="U25" s="417">
        <v>8682</v>
      </c>
      <c r="V25" s="417">
        <v>8508</v>
      </c>
      <c r="W25" s="417">
        <v>8338</v>
      </c>
      <c r="X25" s="417">
        <v>8171.0000000000009</v>
      </c>
      <c r="Y25" s="417">
        <v>8008</v>
      </c>
      <c r="Z25" s="417">
        <v>7848.0000000000009</v>
      </c>
      <c r="AA25" s="417">
        <v>7691</v>
      </c>
      <c r="AB25" s="417">
        <v>7537</v>
      </c>
      <c r="AC25" s="417">
        <v>7386</v>
      </c>
      <c r="AD25" s="417">
        <v>7238</v>
      </c>
      <c r="AE25" s="417">
        <v>7093</v>
      </c>
      <c r="AF25" s="417">
        <v>6951.0000000000009</v>
      </c>
      <c r="AG25" s="417">
        <v>6812</v>
      </c>
      <c r="AH25" s="417">
        <v>6676</v>
      </c>
      <c r="AI25" s="417">
        <v>6542</v>
      </c>
      <c r="AJ25" s="417">
        <v>6411</v>
      </c>
      <c r="AK25" s="417">
        <v>6283</v>
      </c>
      <c r="AL25" s="417">
        <v>6157</v>
      </c>
      <c r="AM25" s="417">
        <v>6034.0000000000009</v>
      </c>
      <c r="AN25" s="417">
        <v>5913.0000000000009</v>
      </c>
      <c r="AO25" s="417">
        <v>5795</v>
      </c>
      <c r="AP25" s="417">
        <v>5679</v>
      </c>
      <c r="AQ25" s="417">
        <v>5565</v>
      </c>
      <c r="AR25" s="417">
        <v>5454</v>
      </c>
      <c r="AS25" s="417">
        <v>5345</v>
      </c>
      <c r="AT25" s="417">
        <v>5238</v>
      </c>
      <c r="AU25" s="417">
        <v>5133</v>
      </c>
      <c r="AV25" s="417">
        <v>5030</v>
      </c>
      <c r="AW25" s="417">
        <v>4929</v>
      </c>
      <c r="AX25" s="417">
        <v>4830</v>
      </c>
      <c r="AY25" s="417">
        <v>4733</v>
      </c>
      <c r="AZ25" s="417">
        <v>4638</v>
      </c>
      <c r="BA25" s="417">
        <v>4545</v>
      </c>
      <c r="BB25" s="417">
        <v>4454</v>
      </c>
      <c r="BC25" s="417">
        <v>4365</v>
      </c>
      <c r="BD25" s="417">
        <v>4278</v>
      </c>
      <c r="BE25" s="417">
        <v>4192</v>
      </c>
      <c r="BF25" s="417">
        <v>4108</v>
      </c>
      <c r="BG25" s="417">
        <v>4026</v>
      </c>
      <c r="BH25" s="417">
        <v>3945</v>
      </c>
      <c r="BI25" s="417">
        <v>3866</v>
      </c>
      <c r="BJ25" s="417">
        <v>3789</v>
      </c>
      <c r="BK25" s="417">
        <v>3713</v>
      </c>
      <c r="BL25" s="417">
        <v>3639</v>
      </c>
      <c r="BM25" s="417">
        <v>3565.9999999999995</v>
      </c>
      <c r="BN25" s="417">
        <v>3495</v>
      </c>
      <c r="BO25" s="417">
        <v>3425.0000000000005</v>
      </c>
      <c r="BP25" s="417">
        <v>3357</v>
      </c>
      <c r="BQ25" s="417">
        <v>3302</v>
      </c>
      <c r="BR25" s="417">
        <v>3302</v>
      </c>
      <c r="BS25" s="417">
        <v>3302</v>
      </c>
      <c r="BT25" s="417">
        <v>3302</v>
      </c>
      <c r="BU25" s="417">
        <v>3302</v>
      </c>
      <c r="BV25" s="417">
        <v>0</v>
      </c>
      <c r="BW25" s="417">
        <v>0</v>
      </c>
      <c r="BX25" s="417">
        <v>0</v>
      </c>
      <c r="BY25" s="417">
        <v>0</v>
      </c>
      <c r="BZ25" s="417">
        <v>0</v>
      </c>
      <c r="CA25" s="417">
        <v>0</v>
      </c>
      <c r="CB25" s="417">
        <v>0</v>
      </c>
      <c r="CC25" s="417">
        <v>0</v>
      </c>
      <c r="CD25" s="417">
        <v>0</v>
      </c>
      <c r="CE25" s="417">
        <v>0</v>
      </c>
      <c r="CF25" s="417">
        <v>0</v>
      </c>
      <c r="CG25" s="417">
        <v>0</v>
      </c>
      <c r="CH25" s="417">
        <v>0</v>
      </c>
      <c r="CI25" s="417">
        <v>0</v>
      </c>
      <c r="CJ25" s="417">
        <v>0</v>
      </c>
      <c r="CK25" s="417">
        <v>0</v>
      </c>
      <c r="CL25" s="417">
        <v>0</v>
      </c>
      <c r="CM25" s="417">
        <v>0</v>
      </c>
      <c r="CN25" s="417">
        <v>0</v>
      </c>
      <c r="CO25" s="417">
        <v>0</v>
      </c>
      <c r="CP25" s="417">
        <v>0</v>
      </c>
      <c r="CQ25" s="417">
        <v>0</v>
      </c>
      <c r="CR25" s="417">
        <v>0</v>
      </c>
      <c r="CS25" s="417">
        <v>0</v>
      </c>
      <c r="CT25" s="417"/>
      <c r="CU25" s="417"/>
      <c r="CV25" s="417"/>
      <c r="CW25" s="417"/>
      <c r="CX25" s="417"/>
      <c r="CY25" s="417"/>
      <c r="CZ25" s="417"/>
      <c r="DA25" s="417"/>
      <c r="DB25" s="417"/>
      <c r="DC25" s="417"/>
      <c r="DD25" s="417"/>
      <c r="DE25" s="417"/>
      <c r="DF25" s="417"/>
      <c r="DG25" s="417"/>
      <c r="DH25" s="417"/>
      <c r="DI25" s="417"/>
      <c r="DJ25" s="417"/>
      <c r="DK25" s="417"/>
    </row>
    <row r="26" spans="1:115" ht="16.149999999999999" hidden="1">
      <c r="A26" s="421" t="s">
        <v>7</v>
      </c>
      <c r="B26" s="421">
        <v>1</v>
      </c>
      <c r="C26" s="416" t="s">
        <v>47</v>
      </c>
      <c r="D26" s="417">
        <v>0</v>
      </c>
      <c r="E26" s="417">
        <v>4821</v>
      </c>
      <c r="F26" s="417">
        <v>4899</v>
      </c>
      <c r="G26" s="417">
        <v>4979</v>
      </c>
      <c r="H26" s="417">
        <v>5059</v>
      </c>
      <c r="I26" s="417">
        <v>10000</v>
      </c>
      <c r="J26" s="417">
        <v>10000</v>
      </c>
      <c r="K26" s="417">
        <v>10000</v>
      </c>
      <c r="L26" s="417">
        <v>10000</v>
      </c>
      <c r="M26" s="417">
        <v>10000</v>
      </c>
      <c r="N26" s="417">
        <v>10000</v>
      </c>
      <c r="O26" s="417">
        <v>9800</v>
      </c>
      <c r="P26" s="417">
        <v>9604</v>
      </c>
      <c r="Q26" s="417">
        <v>9412</v>
      </c>
      <c r="R26" s="417">
        <v>9224</v>
      </c>
      <c r="S26" s="417">
        <v>9040</v>
      </c>
      <c r="T26" s="417">
        <v>8859</v>
      </c>
      <c r="U26" s="417">
        <v>8682</v>
      </c>
      <c r="V26" s="417">
        <v>8508</v>
      </c>
      <c r="W26" s="417">
        <v>8338</v>
      </c>
      <c r="X26" s="417">
        <v>8171.0000000000009</v>
      </c>
      <c r="Y26" s="417">
        <v>8008</v>
      </c>
      <c r="Z26" s="417">
        <v>7848.0000000000009</v>
      </c>
      <c r="AA26" s="417">
        <v>7691</v>
      </c>
      <c r="AB26" s="417">
        <v>7537</v>
      </c>
      <c r="AC26" s="417">
        <v>7386</v>
      </c>
      <c r="AD26" s="417">
        <v>7238</v>
      </c>
      <c r="AE26" s="417">
        <v>7093</v>
      </c>
      <c r="AF26" s="417">
        <v>6951.0000000000009</v>
      </c>
      <c r="AG26" s="417">
        <v>6812</v>
      </c>
      <c r="AH26" s="417">
        <v>6676</v>
      </c>
      <c r="AI26" s="417">
        <v>6542</v>
      </c>
      <c r="AJ26" s="417">
        <v>6411</v>
      </c>
      <c r="AK26" s="417">
        <v>6283</v>
      </c>
      <c r="AL26" s="417">
        <v>6157</v>
      </c>
      <c r="AM26" s="417">
        <v>6034.0000000000009</v>
      </c>
      <c r="AN26" s="417">
        <v>5913.0000000000009</v>
      </c>
      <c r="AO26" s="417">
        <v>5795</v>
      </c>
      <c r="AP26" s="417">
        <v>5679</v>
      </c>
      <c r="AQ26" s="417">
        <v>5565</v>
      </c>
      <c r="AR26" s="417">
        <v>5454</v>
      </c>
      <c r="AS26" s="417">
        <v>5345</v>
      </c>
      <c r="AT26" s="417">
        <v>5238</v>
      </c>
      <c r="AU26" s="417">
        <v>5133</v>
      </c>
      <c r="AV26" s="417">
        <v>5030</v>
      </c>
      <c r="AW26" s="417">
        <v>4929</v>
      </c>
      <c r="AX26" s="417">
        <v>4830</v>
      </c>
      <c r="AY26" s="417">
        <v>4733</v>
      </c>
      <c r="AZ26" s="417">
        <v>4638</v>
      </c>
      <c r="BA26" s="417">
        <v>4545</v>
      </c>
      <c r="BB26" s="417">
        <v>4454</v>
      </c>
      <c r="BC26" s="417">
        <v>4365</v>
      </c>
      <c r="BD26" s="417">
        <v>4278</v>
      </c>
      <c r="BE26" s="417">
        <v>4192</v>
      </c>
      <c r="BF26" s="417">
        <v>4108</v>
      </c>
      <c r="BG26" s="417">
        <v>4026</v>
      </c>
      <c r="BH26" s="417">
        <v>3945</v>
      </c>
      <c r="BI26" s="417">
        <v>3866</v>
      </c>
      <c r="BJ26" s="417">
        <v>3789</v>
      </c>
      <c r="BK26" s="417">
        <v>3713</v>
      </c>
      <c r="BL26" s="417">
        <v>3639</v>
      </c>
      <c r="BM26" s="417">
        <v>3565.9999999999995</v>
      </c>
      <c r="BN26" s="417">
        <v>3495</v>
      </c>
      <c r="BO26" s="417">
        <v>3425.0000000000005</v>
      </c>
      <c r="BP26" s="417">
        <v>3407</v>
      </c>
      <c r="BQ26" s="417">
        <v>3407</v>
      </c>
      <c r="BR26" s="417">
        <v>3407</v>
      </c>
      <c r="BS26" s="417">
        <v>3407</v>
      </c>
      <c r="BT26" s="417">
        <v>3407</v>
      </c>
      <c r="BU26" s="417">
        <v>0</v>
      </c>
      <c r="BV26" s="417">
        <v>0</v>
      </c>
      <c r="BW26" s="417">
        <v>0</v>
      </c>
      <c r="BX26" s="417">
        <v>0</v>
      </c>
      <c r="BY26" s="417">
        <v>0</v>
      </c>
      <c r="BZ26" s="417">
        <v>0</v>
      </c>
      <c r="CA26" s="417">
        <v>0</v>
      </c>
      <c r="CB26" s="417">
        <v>0</v>
      </c>
      <c r="CC26" s="417">
        <v>0</v>
      </c>
      <c r="CD26" s="417">
        <v>0</v>
      </c>
      <c r="CE26" s="417">
        <v>0</v>
      </c>
      <c r="CF26" s="417">
        <v>0</v>
      </c>
      <c r="CG26" s="417">
        <v>0</v>
      </c>
      <c r="CH26" s="417">
        <v>0</v>
      </c>
      <c r="CI26" s="417">
        <v>0</v>
      </c>
      <c r="CJ26" s="417">
        <v>0</v>
      </c>
      <c r="CK26" s="417">
        <v>0</v>
      </c>
      <c r="CL26" s="417">
        <v>0</v>
      </c>
      <c r="CM26" s="417">
        <v>0</v>
      </c>
      <c r="CN26" s="417">
        <v>0</v>
      </c>
      <c r="CO26" s="417">
        <v>0</v>
      </c>
      <c r="CP26" s="417">
        <v>0</v>
      </c>
      <c r="CQ26" s="417">
        <v>0</v>
      </c>
      <c r="CR26" s="417">
        <v>0</v>
      </c>
      <c r="CS26" s="417">
        <v>0</v>
      </c>
      <c r="CT26" s="417"/>
      <c r="CU26" s="417"/>
      <c r="CV26" s="417"/>
      <c r="CW26" s="417"/>
      <c r="CX26" s="417"/>
      <c r="CY26" s="417"/>
      <c r="CZ26" s="417"/>
      <c r="DA26" s="417"/>
      <c r="DB26" s="417"/>
      <c r="DC26" s="417"/>
      <c r="DD26" s="417"/>
      <c r="DE26" s="417"/>
      <c r="DF26" s="417"/>
      <c r="DG26" s="417"/>
      <c r="DH26" s="417"/>
      <c r="DI26" s="417"/>
      <c r="DJ26" s="417"/>
      <c r="DK26" s="417"/>
    </row>
    <row r="27" spans="1:115" ht="16.149999999999999" hidden="1">
      <c r="A27" s="421" t="s">
        <v>7</v>
      </c>
      <c r="B27" s="421">
        <v>1</v>
      </c>
      <c r="C27" s="416" t="s">
        <v>48</v>
      </c>
      <c r="D27" s="417">
        <v>0</v>
      </c>
      <c r="E27" s="417">
        <v>4976</v>
      </c>
      <c r="F27" s="417">
        <v>5056.0000000000009</v>
      </c>
      <c r="G27" s="417">
        <v>5138</v>
      </c>
      <c r="H27" s="417">
        <v>5219</v>
      </c>
      <c r="I27" s="417">
        <v>10000</v>
      </c>
      <c r="J27" s="417">
        <v>10000</v>
      </c>
      <c r="K27" s="417">
        <v>10000</v>
      </c>
      <c r="L27" s="417">
        <v>10000</v>
      </c>
      <c r="M27" s="417">
        <v>10000</v>
      </c>
      <c r="N27" s="417">
        <v>10000</v>
      </c>
      <c r="O27" s="417">
        <v>9800</v>
      </c>
      <c r="P27" s="417">
        <v>9604</v>
      </c>
      <c r="Q27" s="417">
        <v>9412</v>
      </c>
      <c r="R27" s="417">
        <v>9224</v>
      </c>
      <c r="S27" s="417">
        <v>9040</v>
      </c>
      <c r="T27" s="417">
        <v>8859</v>
      </c>
      <c r="U27" s="417">
        <v>8682</v>
      </c>
      <c r="V27" s="417">
        <v>8508</v>
      </c>
      <c r="W27" s="417">
        <v>8338</v>
      </c>
      <c r="X27" s="417">
        <v>8171.0000000000009</v>
      </c>
      <c r="Y27" s="417">
        <v>8008</v>
      </c>
      <c r="Z27" s="417">
        <v>7848.0000000000009</v>
      </c>
      <c r="AA27" s="417">
        <v>7691</v>
      </c>
      <c r="AB27" s="417">
        <v>7537</v>
      </c>
      <c r="AC27" s="417">
        <v>7386</v>
      </c>
      <c r="AD27" s="417">
        <v>7238</v>
      </c>
      <c r="AE27" s="417">
        <v>7093</v>
      </c>
      <c r="AF27" s="417">
        <v>6951.0000000000009</v>
      </c>
      <c r="AG27" s="417">
        <v>6812</v>
      </c>
      <c r="AH27" s="417">
        <v>6676</v>
      </c>
      <c r="AI27" s="417">
        <v>6542</v>
      </c>
      <c r="AJ27" s="417">
        <v>6411</v>
      </c>
      <c r="AK27" s="417">
        <v>6283</v>
      </c>
      <c r="AL27" s="417">
        <v>6157</v>
      </c>
      <c r="AM27" s="417">
        <v>6034.0000000000009</v>
      </c>
      <c r="AN27" s="417">
        <v>5913.0000000000009</v>
      </c>
      <c r="AO27" s="417">
        <v>5795</v>
      </c>
      <c r="AP27" s="417">
        <v>5679</v>
      </c>
      <c r="AQ27" s="417">
        <v>5565</v>
      </c>
      <c r="AR27" s="417">
        <v>5454</v>
      </c>
      <c r="AS27" s="417">
        <v>5345</v>
      </c>
      <c r="AT27" s="417">
        <v>5238</v>
      </c>
      <c r="AU27" s="417">
        <v>5133</v>
      </c>
      <c r="AV27" s="417">
        <v>5030</v>
      </c>
      <c r="AW27" s="417">
        <v>4929</v>
      </c>
      <c r="AX27" s="417">
        <v>4830</v>
      </c>
      <c r="AY27" s="417">
        <v>4733</v>
      </c>
      <c r="AZ27" s="417">
        <v>4638</v>
      </c>
      <c r="BA27" s="417">
        <v>4545</v>
      </c>
      <c r="BB27" s="417">
        <v>4454</v>
      </c>
      <c r="BC27" s="417">
        <v>4365</v>
      </c>
      <c r="BD27" s="417">
        <v>4278</v>
      </c>
      <c r="BE27" s="417">
        <v>4192</v>
      </c>
      <c r="BF27" s="417">
        <v>4108</v>
      </c>
      <c r="BG27" s="417">
        <v>4026</v>
      </c>
      <c r="BH27" s="417">
        <v>3945</v>
      </c>
      <c r="BI27" s="417">
        <v>3866</v>
      </c>
      <c r="BJ27" s="417">
        <v>3789</v>
      </c>
      <c r="BK27" s="417">
        <v>3713</v>
      </c>
      <c r="BL27" s="417">
        <v>3639</v>
      </c>
      <c r="BM27" s="417">
        <v>3565.9999999999995</v>
      </c>
      <c r="BN27" s="417">
        <v>3516.0000000000005</v>
      </c>
      <c r="BO27" s="417">
        <v>3516.0000000000005</v>
      </c>
      <c r="BP27" s="417">
        <v>3516.0000000000005</v>
      </c>
      <c r="BQ27" s="417">
        <v>3516.0000000000005</v>
      </c>
      <c r="BR27" s="417">
        <v>3516.0000000000005</v>
      </c>
      <c r="BS27" s="417">
        <v>3516.0000000000005</v>
      </c>
      <c r="BT27" s="417">
        <v>0</v>
      </c>
      <c r="BU27" s="417">
        <v>0</v>
      </c>
      <c r="BV27" s="417">
        <v>0</v>
      </c>
      <c r="BW27" s="417">
        <v>0</v>
      </c>
      <c r="BX27" s="417">
        <v>0</v>
      </c>
      <c r="BY27" s="417">
        <v>0</v>
      </c>
      <c r="BZ27" s="417">
        <v>0</v>
      </c>
      <c r="CA27" s="417">
        <v>0</v>
      </c>
      <c r="CB27" s="417">
        <v>0</v>
      </c>
      <c r="CC27" s="417">
        <v>0</v>
      </c>
      <c r="CD27" s="417">
        <v>0</v>
      </c>
      <c r="CE27" s="417">
        <v>0</v>
      </c>
      <c r="CF27" s="417">
        <v>0</v>
      </c>
      <c r="CG27" s="417">
        <v>0</v>
      </c>
      <c r="CH27" s="417">
        <v>0</v>
      </c>
      <c r="CI27" s="417">
        <v>0</v>
      </c>
      <c r="CJ27" s="417">
        <v>0</v>
      </c>
      <c r="CK27" s="417">
        <v>0</v>
      </c>
      <c r="CL27" s="417">
        <v>0</v>
      </c>
      <c r="CM27" s="417">
        <v>0</v>
      </c>
      <c r="CN27" s="417">
        <v>0</v>
      </c>
      <c r="CO27" s="417">
        <v>0</v>
      </c>
      <c r="CP27" s="417">
        <v>0</v>
      </c>
      <c r="CQ27" s="417">
        <v>0</v>
      </c>
      <c r="CR27" s="417">
        <v>0</v>
      </c>
      <c r="CS27" s="417">
        <v>0</v>
      </c>
      <c r="CT27" s="417"/>
      <c r="CU27" s="417"/>
      <c r="CV27" s="417"/>
      <c r="CW27" s="417"/>
      <c r="CX27" s="417"/>
      <c r="CY27" s="417"/>
      <c r="CZ27" s="417"/>
      <c r="DA27" s="417"/>
      <c r="DB27" s="417"/>
      <c r="DC27" s="417"/>
      <c r="DD27" s="417"/>
      <c r="DE27" s="417"/>
      <c r="DF27" s="417"/>
      <c r="DG27" s="417"/>
      <c r="DH27" s="417"/>
      <c r="DI27" s="417"/>
      <c r="DJ27" s="417"/>
      <c r="DK27" s="417"/>
    </row>
    <row r="28" spans="1:115" ht="16.149999999999999" hidden="1">
      <c r="A28" s="421" t="s">
        <v>7</v>
      </c>
      <c r="B28" s="421">
        <v>1</v>
      </c>
      <c r="C28" s="416" t="s">
        <v>49</v>
      </c>
      <c r="D28" s="417">
        <v>0</v>
      </c>
      <c r="E28" s="417">
        <v>5134</v>
      </c>
      <c r="F28" s="417">
        <v>5215.9999999999991</v>
      </c>
      <c r="G28" s="417">
        <v>5299</v>
      </c>
      <c r="H28" s="417">
        <v>5384</v>
      </c>
      <c r="I28" s="417">
        <v>10000</v>
      </c>
      <c r="J28" s="417">
        <v>10000</v>
      </c>
      <c r="K28" s="417">
        <v>10000</v>
      </c>
      <c r="L28" s="417">
        <v>10000</v>
      </c>
      <c r="M28" s="417">
        <v>10000</v>
      </c>
      <c r="N28" s="417">
        <v>10000</v>
      </c>
      <c r="O28" s="417">
        <v>9800</v>
      </c>
      <c r="P28" s="417">
        <v>9604</v>
      </c>
      <c r="Q28" s="417">
        <v>9412</v>
      </c>
      <c r="R28" s="417">
        <v>9224</v>
      </c>
      <c r="S28" s="417">
        <v>9040</v>
      </c>
      <c r="T28" s="417">
        <v>8859</v>
      </c>
      <c r="U28" s="417">
        <v>8682</v>
      </c>
      <c r="V28" s="417">
        <v>8508</v>
      </c>
      <c r="W28" s="417">
        <v>8338</v>
      </c>
      <c r="X28" s="417">
        <v>8171.0000000000009</v>
      </c>
      <c r="Y28" s="417">
        <v>8008</v>
      </c>
      <c r="Z28" s="417">
        <v>7848.0000000000009</v>
      </c>
      <c r="AA28" s="417">
        <v>7691</v>
      </c>
      <c r="AB28" s="417">
        <v>7537</v>
      </c>
      <c r="AC28" s="417">
        <v>7386</v>
      </c>
      <c r="AD28" s="417">
        <v>7238</v>
      </c>
      <c r="AE28" s="417">
        <v>7093</v>
      </c>
      <c r="AF28" s="417">
        <v>6951.0000000000009</v>
      </c>
      <c r="AG28" s="417">
        <v>6812</v>
      </c>
      <c r="AH28" s="417">
        <v>6676</v>
      </c>
      <c r="AI28" s="417">
        <v>6542</v>
      </c>
      <c r="AJ28" s="417">
        <v>6411</v>
      </c>
      <c r="AK28" s="417">
        <v>6283</v>
      </c>
      <c r="AL28" s="417">
        <v>6157</v>
      </c>
      <c r="AM28" s="417">
        <v>6034.0000000000009</v>
      </c>
      <c r="AN28" s="417">
        <v>5913.0000000000009</v>
      </c>
      <c r="AO28" s="417">
        <v>5795</v>
      </c>
      <c r="AP28" s="417">
        <v>5679</v>
      </c>
      <c r="AQ28" s="417">
        <v>5565</v>
      </c>
      <c r="AR28" s="417">
        <v>5454</v>
      </c>
      <c r="AS28" s="417">
        <v>5345</v>
      </c>
      <c r="AT28" s="417">
        <v>5238</v>
      </c>
      <c r="AU28" s="417">
        <v>5133</v>
      </c>
      <c r="AV28" s="417">
        <v>5030</v>
      </c>
      <c r="AW28" s="417">
        <v>4929</v>
      </c>
      <c r="AX28" s="417">
        <v>4830</v>
      </c>
      <c r="AY28" s="417">
        <v>4733</v>
      </c>
      <c r="AZ28" s="417">
        <v>4638</v>
      </c>
      <c r="BA28" s="417">
        <v>4545</v>
      </c>
      <c r="BB28" s="417">
        <v>4454</v>
      </c>
      <c r="BC28" s="417">
        <v>4365</v>
      </c>
      <c r="BD28" s="417">
        <v>4278</v>
      </c>
      <c r="BE28" s="417">
        <v>4192</v>
      </c>
      <c r="BF28" s="417">
        <v>4108</v>
      </c>
      <c r="BG28" s="417">
        <v>4026</v>
      </c>
      <c r="BH28" s="417">
        <v>3945</v>
      </c>
      <c r="BI28" s="417">
        <v>3866</v>
      </c>
      <c r="BJ28" s="417">
        <v>3789</v>
      </c>
      <c r="BK28" s="417">
        <v>3713</v>
      </c>
      <c r="BL28" s="417">
        <v>3639</v>
      </c>
      <c r="BM28" s="417">
        <v>3632.0000000000005</v>
      </c>
      <c r="BN28" s="417">
        <v>3632.0000000000005</v>
      </c>
      <c r="BO28" s="417">
        <v>3632.0000000000005</v>
      </c>
      <c r="BP28" s="417">
        <v>3632.0000000000005</v>
      </c>
      <c r="BQ28" s="417">
        <v>3632.0000000000005</v>
      </c>
      <c r="BR28" s="417">
        <v>3632.0000000000005</v>
      </c>
      <c r="BS28" s="417">
        <v>0</v>
      </c>
      <c r="BT28" s="417">
        <v>0</v>
      </c>
      <c r="BU28" s="417">
        <v>0</v>
      </c>
      <c r="BV28" s="417">
        <v>0</v>
      </c>
      <c r="BW28" s="417">
        <v>0</v>
      </c>
      <c r="BX28" s="417">
        <v>0</v>
      </c>
      <c r="BY28" s="417">
        <v>0</v>
      </c>
      <c r="BZ28" s="417">
        <v>0</v>
      </c>
      <c r="CA28" s="417">
        <v>0</v>
      </c>
      <c r="CB28" s="417">
        <v>0</v>
      </c>
      <c r="CC28" s="417">
        <v>0</v>
      </c>
      <c r="CD28" s="417">
        <v>0</v>
      </c>
      <c r="CE28" s="417">
        <v>0</v>
      </c>
      <c r="CF28" s="417">
        <v>0</v>
      </c>
      <c r="CG28" s="417">
        <v>0</v>
      </c>
      <c r="CH28" s="417">
        <v>0</v>
      </c>
      <c r="CI28" s="417">
        <v>0</v>
      </c>
      <c r="CJ28" s="417">
        <v>0</v>
      </c>
      <c r="CK28" s="417">
        <v>0</v>
      </c>
      <c r="CL28" s="417">
        <v>0</v>
      </c>
      <c r="CM28" s="417">
        <v>0</v>
      </c>
      <c r="CN28" s="417">
        <v>0</v>
      </c>
      <c r="CO28" s="417">
        <v>0</v>
      </c>
      <c r="CP28" s="417">
        <v>0</v>
      </c>
      <c r="CQ28" s="417">
        <v>0</v>
      </c>
      <c r="CR28" s="417">
        <v>0</v>
      </c>
      <c r="CS28" s="417">
        <v>0</v>
      </c>
      <c r="CT28" s="417"/>
      <c r="CU28" s="417"/>
      <c r="CV28" s="417"/>
      <c r="CW28" s="417"/>
      <c r="CX28" s="417"/>
      <c r="CY28" s="417"/>
      <c r="CZ28" s="417"/>
      <c r="DA28" s="417"/>
      <c r="DB28" s="417"/>
      <c r="DC28" s="417"/>
      <c r="DD28" s="417"/>
      <c r="DE28" s="417"/>
      <c r="DF28" s="417"/>
      <c r="DG28" s="417"/>
      <c r="DH28" s="417"/>
      <c r="DI28" s="417"/>
      <c r="DJ28" s="417"/>
      <c r="DK28" s="417"/>
    </row>
    <row r="29" spans="1:115" ht="16.149999999999999" hidden="1">
      <c r="A29" s="421" t="s">
        <v>7</v>
      </c>
      <c r="B29" s="421">
        <v>1</v>
      </c>
      <c r="C29" s="416" t="s">
        <v>50</v>
      </c>
      <c r="D29" s="417">
        <v>0</v>
      </c>
      <c r="E29" s="417">
        <v>5298.0000000000009</v>
      </c>
      <c r="F29" s="417">
        <v>5381</v>
      </c>
      <c r="G29" s="417">
        <v>5466</v>
      </c>
      <c r="H29" s="417">
        <v>5552</v>
      </c>
      <c r="I29" s="417">
        <v>10000</v>
      </c>
      <c r="J29" s="417">
        <v>10000</v>
      </c>
      <c r="K29" s="417">
        <v>10000</v>
      </c>
      <c r="L29" s="417">
        <v>10000</v>
      </c>
      <c r="M29" s="417">
        <v>10000</v>
      </c>
      <c r="N29" s="417">
        <v>10000</v>
      </c>
      <c r="O29" s="417">
        <v>9800</v>
      </c>
      <c r="P29" s="417">
        <v>9604</v>
      </c>
      <c r="Q29" s="417">
        <v>9412</v>
      </c>
      <c r="R29" s="417">
        <v>9224</v>
      </c>
      <c r="S29" s="417">
        <v>9040</v>
      </c>
      <c r="T29" s="417">
        <v>8859</v>
      </c>
      <c r="U29" s="417">
        <v>8682</v>
      </c>
      <c r="V29" s="417">
        <v>8508</v>
      </c>
      <c r="W29" s="417">
        <v>8338</v>
      </c>
      <c r="X29" s="417">
        <v>8171.0000000000009</v>
      </c>
      <c r="Y29" s="417">
        <v>8008</v>
      </c>
      <c r="Z29" s="417">
        <v>7848.0000000000009</v>
      </c>
      <c r="AA29" s="417">
        <v>7691</v>
      </c>
      <c r="AB29" s="417">
        <v>7537</v>
      </c>
      <c r="AC29" s="417">
        <v>7386</v>
      </c>
      <c r="AD29" s="417">
        <v>7238</v>
      </c>
      <c r="AE29" s="417">
        <v>7093</v>
      </c>
      <c r="AF29" s="417">
        <v>6951.0000000000009</v>
      </c>
      <c r="AG29" s="417">
        <v>6812</v>
      </c>
      <c r="AH29" s="417">
        <v>6676</v>
      </c>
      <c r="AI29" s="417">
        <v>6542</v>
      </c>
      <c r="AJ29" s="417">
        <v>6411</v>
      </c>
      <c r="AK29" s="417">
        <v>6283</v>
      </c>
      <c r="AL29" s="417">
        <v>6157</v>
      </c>
      <c r="AM29" s="417">
        <v>6034.0000000000009</v>
      </c>
      <c r="AN29" s="417">
        <v>5913.0000000000009</v>
      </c>
      <c r="AO29" s="417">
        <v>5795</v>
      </c>
      <c r="AP29" s="417">
        <v>5679</v>
      </c>
      <c r="AQ29" s="417">
        <v>5565</v>
      </c>
      <c r="AR29" s="417">
        <v>5454</v>
      </c>
      <c r="AS29" s="417">
        <v>5345</v>
      </c>
      <c r="AT29" s="417">
        <v>5238</v>
      </c>
      <c r="AU29" s="417">
        <v>5133</v>
      </c>
      <c r="AV29" s="417">
        <v>5030</v>
      </c>
      <c r="AW29" s="417">
        <v>4929</v>
      </c>
      <c r="AX29" s="417">
        <v>4830</v>
      </c>
      <c r="AY29" s="417">
        <v>4733</v>
      </c>
      <c r="AZ29" s="417">
        <v>4638</v>
      </c>
      <c r="BA29" s="417">
        <v>4545</v>
      </c>
      <c r="BB29" s="417">
        <v>4454</v>
      </c>
      <c r="BC29" s="417">
        <v>4365</v>
      </c>
      <c r="BD29" s="417">
        <v>4278</v>
      </c>
      <c r="BE29" s="417">
        <v>4192</v>
      </c>
      <c r="BF29" s="417">
        <v>4108</v>
      </c>
      <c r="BG29" s="417">
        <v>4026</v>
      </c>
      <c r="BH29" s="417">
        <v>3945</v>
      </c>
      <c r="BI29" s="417">
        <v>3866</v>
      </c>
      <c r="BJ29" s="417">
        <v>3789</v>
      </c>
      <c r="BK29" s="417">
        <v>3744</v>
      </c>
      <c r="BL29" s="417">
        <v>3744</v>
      </c>
      <c r="BM29" s="417">
        <v>3744</v>
      </c>
      <c r="BN29" s="417">
        <v>3744</v>
      </c>
      <c r="BO29" s="417">
        <v>3744</v>
      </c>
      <c r="BP29" s="417">
        <v>3744</v>
      </c>
      <c r="BQ29" s="417">
        <v>3744</v>
      </c>
      <c r="BR29" s="417">
        <v>0</v>
      </c>
      <c r="BS29" s="417">
        <v>0</v>
      </c>
      <c r="BT29" s="417">
        <v>0</v>
      </c>
      <c r="BU29" s="417">
        <v>0</v>
      </c>
      <c r="BV29" s="417">
        <v>0</v>
      </c>
      <c r="BW29" s="417">
        <v>0</v>
      </c>
      <c r="BX29" s="417">
        <v>0</v>
      </c>
      <c r="BY29" s="417">
        <v>0</v>
      </c>
      <c r="BZ29" s="417">
        <v>0</v>
      </c>
      <c r="CA29" s="417">
        <v>0</v>
      </c>
      <c r="CB29" s="417">
        <v>0</v>
      </c>
      <c r="CC29" s="417">
        <v>0</v>
      </c>
      <c r="CD29" s="417">
        <v>0</v>
      </c>
      <c r="CE29" s="417">
        <v>0</v>
      </c>
      <c r="CF29" s="417">
        <v>0</v>
      </c>
      <c r="CG29" s="417">
        <v>0</v>
      </c>
      <c r="CH29" s="417">
        <v>0</v>
      </c>
      <c r="CI29" s="417">
        <v>0</v>
      </c>
      <c r="CJ29" s="417">
        <v>0</v>
      </c>
      <c r="CK29" s="417">
        <v>0</v>
      </c>
      <c r="CL29" s="417">
        <v>0</v>
      </c>
      <c r="CM29" s="417">
        <v>0</v>
      </c>
      <c r="CN29" s="417">
        <v>0</v>
      </c>
      <c r="CO29" s="417">
        <v>0</v>
      </c>
      <c r="CP29" s="417">
        <v>0</v>
      </c>
      <c r="CQ29" s="417">
        <v>0</v>
      </c>
      <c r="CR29" s="417">
        <v>0</v>
      </c>
      <c r="CS29" s="417">
        <v>0</v>
      </c>
      <c r="CT29" s="417"/>
      <c r="CU29" s="417"/>
      <c r="CV29" s="417"/>
      <c r="CW29" s="417"/>
      <c r="CX29" s="417"/>
      <c r="CY29" s="417"/>
      <c r="CZ29" s="417"/>
      <c r="DA29" s="417"/>
      <c r="DB29" s="417"/>
      <c r="DC29" s="417"/>
      <c r="DD29" s="417"/>
      <c r="DE29" s="417"/>
      <c r="DF29" s="417"/>
      <c r="DG29" s="417"/>
      <c r="DH29" s="417"/>
      <c r="DI29" s="417"/>
      <c r="DJ29" s="417"/>
      <c r="DK29" s="417"/>
    </row>
    <row r="30" spans="1:115" ht="16.149999999999999" hidden="1">
      <c r="A30" s="421" t="s">
        <v>7</v>
      </c>
      <c r="B30" s="421">
        <v>1</v>
      </c>
      <c r="C30" s="416" t="s">
        <v>51</v>
      </c>
      <c r="D30" s="417">
        <v>0</v>
      </c>
      <c r="E30" s="417">
        <v>5464</v>
      </c>
      <c r="F30" s="417">
        <v>5550.0000000000009</v>
      </c>
      <c r="G30" s="417">
        <v>5637</v>
      </c>
      <c r="H30" s="417">
        <v>5725</v>
      </c>
      <c r="I30" s="417">
        <v>10000</v>
      </c>
      <c r="J30" s="417">
        <v>10000</v>
      </c>
      <c r="K30" s="417">
        <v>10000</v>
      </c>
      <c r="L30" s="417">
        <v>10000</v>
      </c>
      <c r="M30" s="417">
        <v>10000</v>
      </c>
      <c r="N30" s="417">
        <v>10000</v>
      </c>
      <c r="O30" s="417">
        <v>9800</v>
      </c>
      <c r="P30" s="417">
        <v>9604</v>
      </c>
      <c r="Q30" s="417">
        <v>9412</v>
      </c>
      <c r="R30" s="417">
        <v>9224</v>
      </c>
      <c r="S30" s="417">
        <v>9040</v>
      </c>
      <c r="T30" s="417">
        <v>8859</v>
      </c>
      <c r="U30" s="417">
        <v>8682</v>
      </c>
      <c r="V30" s="417">
        <v>8508</v>
      </c>
      <c r="W30" s="417">
        <v>8338</v>
      </c>
      <c r="X30" s="417">
        <v>8171.0000000000009</v>
      </c>
      <c r="Y30" s="417">
        <v>8008</v>
      </c>
      <c r="Z30" s="417">
        <v>7848.0000000000009</v>
      </c>
      <c r="AA30" s="417">
        <v>7691</v>
      </c>
      <c r="AB30" s="417">
        <v>7537</v>
      </c>
      <c r="AC30" s="417">
        <v>7386</v>
      </c>
      <c r="AD30" s="417">
        <v>7238</v>
      </c>
      <c r="AE30" s="417">
        <v>7093</v>
      </c>
      <c r="AF30" s="417">
        <v>6951.0000000000009</v>
      </c>
      <c r="AG30" s="417">
        <v>6812</v>
      </c>
      <c r="AH30" s="417">
        <v>6676</v>
      </c>
      <c r="AI30" s="417">
        <v>6542</v>
      </c>
      <c r="AJ30" s="417">
        <v>6411</v>
      </c>
      <c r="AK30" s="417">
        <v>6283</v>
      </c>
      <c r="AL30" s="417">
        <v>6157</v>
      </c>
      <c r="AM30" s="417">
        <v>6034.0000000000009</v>
      </c>
      <c r="AN30" s="417">
        <v>5913.0000000000009</v>
      </c>
      <c r="AO30" s="417">
        <v>5795</v>
      </c>
      <c r="AP30" s="417">
        <v>5679</v>
      </c>
      <c r="AQ30" s="417">
        <v>5565</v>
      </c>
      <c r="AR30" s="417">
        <v>5454</v>
      </c>
      <c r="AS30" s="417">
        <v>5345</v>
      </c>
      <c r="AT30" s="417">
        <v>5238</v>
      </c>
      <c r="AU30" s="417">
        <v>5133</v>
      </c>
      <c r="AV30" s="417">
        <v>5030</v>
      </c>
      <c r="AW30" s="417">
        <v>4929</v>
      </c>
      <c r="AX30" s="417">
        <v>4830</v>
      </c>
      <c r="AY30" s="417">
        <v>4733</v>
      </c>
      <c r="AZ30" s="417">
        <v>4638</v>
      </c>
      <c r="BA30" s="417">
        <v>4545</v>
      </c>
      <c r="BB30" s="417">
        <v>4454</v>
      </c>
      <c r="BC30" s="417">
        <v>4365</v>
      </c>
      <c r="BD30" s="417">
        <v>4278</v>
      </c>
      <c r="BE30" s="417">
        <v>4192</v>
      </c>
      <c r="BF30" s="417">
        <v>4108</v>
      </c>
      <c r="BG30" s="417">
        <v>4026</v>
      </c>
      <c r="BH30" s="417">
        <v>3945</v>
      </c>
      <c r="BI30" s="417">
        <v>3866</v>
      </c>
      <c r="BJ30" s="417">
        <v>3861</v>
      </c>
      <c r="BK30" s="417">
        <v>3861</v>
      </c>
      <c r="BL30" s="417">
        <v>3861</v>
      </c>
      <c r="BM30" s="417">
        <v>3861</v>
      </c>
      <c r="BN30" s="417">
        <v>3861</v>
      </c>
      <c r="BO30" s="417">
        <v>3861</v>
      </c>
      <c r="BP30" s="417">
        <v>3861</v>
      </c>
      <c r="BQ30" s="417">
        <v>0</v>
      </c>
      <c r="BR30" s="417">
        <v>0</v>
      </c>
      <c r="BS30" s="417">
        <v>0</v>
      </c>
      <c r="BT30" s="417">
        <v>0</v>
      </c>
      <c r="BU30" s="417">
        <v>0</v>
      </c>
      <c r="BV30" s="417">
        <v>0</v>
      </c>
      <c r="BW30" s="417">
        <v>0</v>
      </c>
      <c r="BX30" s="417">
        <v>0</v>
      </c>
      <c r="BY30" s="417">
        <v>0</v>
      </c>
      <c r="BZ30" s="417">
        <v>0</v>
      </c>
      <c r="CA30" s="417">
        <v>0</v>
      </c>
      <c r="CB30" s="417">
        <v>0</v>
      </c>
      <c r="CC30" s="417">
        <v>0</v>
      </c>
      <c r="CD30" s="417">
        <v>0</v>
      </c>
      <c r="CE30" s="417">
        <v>0</v>
      </c>
      <c r="CF30" s="417">
        <v>0</v>
      </c>
      <c r="CG30" s="417">
        <v>0</v>
      </c>
      <c r="CH30" s="417">
        <v>0</v>
      </c>
      <c r="CI30" s="417">
        <v>0</v>
      </c>
      <c r="CJ30" s="417">
        <v>0</v>
      </c>
      <c r="CK30" s="417">
        <v>0</v>
      </c>
      <c r="CL30" s="417">
        <v>0</v>
      </c>
      <c r="CM30" s="417">
        <v>0</v>
      </c>
      <c r="CN30" s="417">
        <v>0</v>
      </c>
      <c r="CO30" s="417">
        <v>0</v>
      </c>
      <c r="CP30" s="417">
        <v>0</v>
      </c>
      <c r="CQ30" s="417">
        <v>0</v>
      </c>
      <c r="CR30" s="417">
        <v>0</v>
      </c>
      <c r="CS30" s="417">
        <v>0</v>
      </c>
      <c r="CT30" s="417"/>
      <c r="CU30" s="417"/>
      <c r="CV30" s="417"/>
      <c r="CW30" s="417"/>
      <c r="CX30" s="417"/>
      <c r="CY30" s="417"/>
      <c r="CZ30" s="417"/>
      <c r="DA30" s="417"/>
      <c r="DB30" s="417"/>
      <c r="DC30" s="417"/>
      <c r="DD30" s="417"/>
      <c r="DE30" s="417"/>
      <c r="DF30" s="417"/>
      <c r="DG30" s="417"/>
      <c r="DH30" s="417"/>
      <c r="DI30" s="417"/>
      <c r="DJ30" s="417"/>
      <c r="DK30" s="417"/>
    </row>
    <row r="31" spans="1:115" ht="16.149999999999999" hidden="1">
      <c r="A31" s="421" t="s">
        <v>7</v>
      </c>
      <c r="B31" s="421">
        <v>1</v>
      </c>
      <c r="C31" s="416" t="s">
        <v>52</v>
      </c>
      <c r="D31" s="417">
        <v>0</v>
      </c>
      <c r="E31" s="417">
        <v>5635</v>
      </c>
      <c r="F31" s="417">
        <v>5723</v>
      </c>
      <c r="G31" s="417">
        <v>5813</v>
      </c>
      <c r="H31" s="417">
        <v>5901.9999999999991</v>
      </c>
      <c r="I31" s="417">
        <v>10000</v>
      </c>
      <c r="J31" s="417">
        <v>10000</v>
      </c>
      <c r="K31" s="417">
        <v>10000</v>
      </c>
      <c r="L31" s="417">
        <v>10000</v>
      </c>
      <c r="M31" s="417">
        <v>10000</v>
      </c>
      <c r="N31" s="417">
        <v>10000</v>
      </c>
      <c r="O31" s="417">
        <v>9800</v>
      </c>
      <c r="P31" s="417">
        <v>9604</v>
      </c>
      <c r="Q31" s="417">
        <v>9412</v>
      </c>
      <c r="R31" s="417">
        <v>9224</v>
      </c>
      <c r="S31" s="417">
        <v>9040</v>
      </c>
      <c r="T31" s="417">
        <v>8859</v>
      </c>
      <c r="U31" s="417">
        <v>8682</v>
      </c>
      <c r="V31" s="417">
        <v>8508</v>
      </c>
      <c r="W31" s="417">
        <v>8338</v>
      </c>
      <c r="X31" s="417">
        <v>8171.0000000000009</v>
      </c>
      <c r="Y31" s="417">
        <v>8008</v>
      </c>
      <c r="Z31" s="417">
        <v>7848.0000000000009</v>
      </c>
      <c r="AA31" s="417">
        <v>7691</v>
      </c>
      <c r="AB31" s="417">
        <v>7537</v>
      </c>
      <c r="AC31" s="417">
        <v>7386</v>
      </c>
      <c r="AD31" s="417">
        <v>7238</v>
      </c>
      <c r="AE31" s="417">
        <v>7093</v>
      </c>
      <c r="AF31" s="417">
        <v>6951.0000000000009</v>
      </c>
      <c r="AG31" s="417">
        <v>6812</v>
      </c>
      <c r="AH31" s="417">
        <v>6676</v>
      </c>
      <c r="AI31" s="417">
        <v>6542</v>
      </c>
      <c r="AJ31" s="417">
        <v>6411</v>
      </c>
      <c r="AK31" s="417">
        <v>6283</v>
      </c>
      <c r="AL31" s="417">
        <v>6157</v>
      </c>
      <c r="AM31" s="417">
        <v>6034.0000000000009</v>
      </c>
      <c r="AN31" s="417">
        <v>5913.0000000000009</v>
      </c>
      <c r="AO31" s="417">
        <v>5795</v>
      </c>
      <c r="AP31" s="417">
        <v>5679</v>
      </c>
      <c r="AQ31" s="417">
        <v>5565</v>
      </c>
      <c r="AR31" s="417">
        <v>5454</v>
      </c>
      <c r="AS31" s="417">
        <v>5345</v>
      </c>
      <c r="AT31" s="417">
        <v>5238</v>
      </c>
      <c r="AU31" s="417">
        <v>5133</v>
      </c>
      <c r="AV31" s="417">
        <v>5030</v>
      </c>
      <c r="AW31" s="417">
        <v>4929</v>
      </c>
      <c r="AX31" s="417">
        <v>4830</v>
      </c>
      <c r="AY31" s="417">
        <v>4733</v>
      </c>
      <c r="AZ31" s="417">
        <v>4638</v>
      </c>
      <c r="BA31" s="417">
        <v>4545</v>
      </c>
      <c r="BB31" s="417">
        <v>4454</v>
      </c>
      <c r="BC31" s="417">
        <v>4365</v>
      </c>
      <c r="BD31" s="417">
        <v>4278</v>
      </c>
      <c r="BE31" s="417">
        <v>4192</v>
      </c>
      <c r="BF31" s="417">
        <v>4108</v>
      </c>
      <c r="BG31" s="417">
        <v>4026</v>
      </c>
      <c r="BH31" s="417">
        <v>3980</v>
      </c>
      <c r="BI31" s="417">
        <v>3980</v>
      </c>
      <c r="BJ31" s="417">
        <v>3980</v>
      </c>
      <c r="BK31" s="417">
        <v>3980</v>
      </c>
      <c r="BL31" s="417">
        <v>3980</v>
      </c>
      <c r="BM31" s="417">
        <v>3980</v>
      </c>
      <c r="BN31" s="417">
        <v>3980</v>
      </c>
      <c r="BO31" s="417">
        <v>3980</v>
      </c>
      <c r="BP31" s="417">
        <v>0</v>
      </c>
      <c r="BQ31" s="417">
        <v>0</v>
      </c>
      <c r="BR31" s="417">
        <v>0</v>
      </c>
      <c r="BS31" s="417">
        <v>0</v>
      </c>
      <c r="BT31" s="417">
        <v>0</v>
      </c>
      <c r="BU31" s="417">
        <v>0</v>
      </c>
      <c r="BV31" s="417">
        <v>0</v>
      </c>
      <c r="BW31" s="417">
        <v>0</v>
      </c>
      <c r="BX31" s="417">
        <v>0</v>
      </c>
      <c r="BY31" s="417">
        <v>0</v>
      </c>
      <c r="BZ31" s="417">
        <v>0</v>
      </c>
      <c r="CA31" s="417">
        <v>0</v>
      </c>
      <c r="CB31" s="417">
        <v>0</v>
      </c>
      <c r="CC31" s="417">
        <v>0</v>
      </c>
      <c r="CD31" s="417">
        <v>0</v>
      </c>
      <c r="CE31" s="417">
        <v>0</v>
      </c>
      <c r="CF31" s="417">
        <v>0</v>
      </c>
      <c r="CG31" s="417">
        <v>0</v>
      </c>
      <c r="CH31" s="417">
        <v>0</v>
      </c>
      <c r="CI31" s="417">
        <v>0</v>
      </c>
      <c r="CJ31" s="417">
        <v>0</v>
      </c>
      <c r="CK31" s="417">
        <v>0</v>
      </c>
      <c r="CL31" s="417">
        <v>0</v>
      </c>
      <c r="CM31" s="417">
        <v>0</v>
      </c>
      <c r="CN31" s="417">
        <v>0</v>
      </c>
      <c r="CO31" s="417">
        <v>0</v>
      </c>
      <c r="CP31" s="417">
        <v>0</v>
      </c>
      <c r="CQ31" s="417">
        <v>0</v>
      </c>
      <c r="CR31" s="417">
        <v>0</v>
      </c>
      <c r="CS31" s="417">
        <v>0</v>
      </c>
      <c r="CT31" s="417"/>
      <c r="CU31" s="417"/>
      <c r="CV31" s="417"/>
      <c r="CW31" s="417"/>
      <c r="CX31" s="417"/>
      <c r="CY31" s="417"/>
      <c r="CZ31" s="417"/>
      <c r="DA31" s="417"/>
      <c r="DB31" s="417"/>
      <c r="DC31" s="417"/>
      <c r="DD31" s="417"/>
      <c r="DE31" s="417"/>
      <c r="DF31" s="417"/>
      <c r="DG31" s="417"/>
      <c r="DH31" s="417"/>
      <c r="DI31" s="417"/>
      <c r="DJ31" s="417"/>
      <c r="DK31" s="417"/>
    </row>
    <row r="32" spans="1:115" ht="16.149999999999999" hidden="1">
      <c r="A32" s="421" t="s">
        <v>7</v>
      </c>
      <c r="B32" s="421">
        <v>1</v>
      </c>
      <c r="C32" s="416" t="s">
        <v>53</v>
      </c>
      <c r="D32" s="417">
        <v>0</v>
      </c>
      <c r="E32" s="417">
        <v>5805</v>
      </c>
      <c r="F32" s="417">
        <v>5894</v>
      </c>
      <c r="G32" s="417">
        <v>5986</v>
      </c>
      <c r="H32" s="417">
        <v>4943</v>
      </c>
      <c r="I32" s="417">
        <v>10000</v>
      </c>
      <c r="J32" s="417">
        <v>10000</v>
      </c>
      <c r="K32" s="417">
        <v>10000</v>
      </c>
      <c r="L32" s="417">
        <v>10000</v>
      </c>
      <c r="M32" s="417">
        <v>10000</v>
      </c>
      <c r="N32" s="417">
        <v>10000</v>
      </c>
      <c r="O32" s="417">
        <v>9800</v>
      </c>
      <c r="P32" s="417">
        <v>9604</v>
      </c>
      <c r="Q32" s="417">
        <v>9412</v>
      </c>
      <c r="R32" s="417">
        <v>9224</v>
      </c>
      <c r="S32" s="417">
        <v>9040</v>
      </c>
      <c r="T32" s="417">
        <v>8859</v>
      </c>
      <c r="U32" s="417">
        <v>8682</v>
      </c>
      <c r="V32" s="417">
        <v>8508</v>
      </c>
      <c r="W32" s="417">
        <v>8338</v>
      </c>
      <c r="X32" s="417">
        <v>8171.0000000000009</v>
      </c>
      <c r="Y32" s="417">
        <v>8008</v>
      </c>
      <c r="Z32" s="417">
        <v>7848.0000000000009</v>
      </c>
      <c r="AA32" s="417">
        <v>7691</v>
      </c>
      <c r="AB32" s="417">
        <v>7537</v>
      </c>
      <c r="AC32" s="417">
        <v>7386</v>
      </c>
      <c r="AD32" s="417">
        <v>7238</v>
      </c>
      <c r="AE32" s="417">
        <v>7093</v>
      </c>
      <c r="AF32" s="417">
        <v>6951.0000000000009</v>
      </c>
      <c r="AG32" s="417">
        <v>6812</v>
      </c>
      <c r="AH32" s="417">
        <v>6676</v>
      </c>
      <c r="AI32" s="417">
        <v>6542</v>
      </c>
      <c r="AJ32" s="417">
        <v>6411</v>
      </c>
      <c r="AK32" s="417">
        <v>6283</v>
      </c>
      <c r="AL32" s="417">
        <v>6157</v>
      </c>
      <c r="AM32" s="417">
        <v>6034.0000000000009</v>
      </c>
      <c r="AN32" s="417">
        <v>5913.0000000000009</v>
      </c>
      <c r="AO32" s="417">
        <v>5795</v>
      </c>
      <c r="AP32" s="417">
        <v>5679</v>
      </c>
      <c r="AQ32" s="417">
        <v>5565</v>
      </c>
      <c r="AR32" s="417">
        <v>5454</v>
      </c>
      <c r="AS32" s="417">
        <v>5345</v>
      </c>
      <c r="AT32" s="417">
        <v>5238</v>
      </c>
      <c r="AU32" s="417">
        <v>5133</v>
      </c>
      <c r="AV32" s="417">
        <v>5030</v>
      </c>
      <c r="AW32" s="417">
        <v>4929</v>
      </c>
      <c r="AX32" s="417">
        <v>4830</v>
      </c>
      <c r="AY32" s="417">
        <v>4733</v>
      </c>
      <c r="AZ32" s="417">
        <v>4638</v>
      </c>
      <c r="BA32" s="417">
        <v>4545</v>
      </c>
      <c r="BB32" s="417">
        <v>4454</v>
      </c>
      <c r="BC32" s="417">
        <v>4365</v>
      </c>
      <c r="BD32" s="417">
        <v>4278</v>
      </c>
      <c r="BE32" s="417">
        <v>4192</v>
      </c>
      <c r="BF32" s="417">
        <v>4108</v>
      </c>
      <c r="BG32" s="417">
        <v>4101</v>
      </c>
      <c r="BH32" s="417">
        <v>4101</v>
      </c>
      <c r="BI32" s="417">
        <v>4101</v>
      </c>
      <c r="BJ32" s="417">
        <v>4101</v>
      </c>
      <c r="BK32" s="417">
        <v>4101</v>
      </c>
      <c r="BL32" s="417">
        <v>4101</v>
      </c>
      <c r="BM32" s="417">
        <v>4101</v>
      </c>
      <c r="BN32" s="417">
        <v>4101</v>
      </c>
      <c r="BO32" s="417">
        <v>0</v>
      </c>
      <c r="BP32" s="417">
        <v>0</v>
      </c>
      <c r="BQ32" s="417">
        <v>0</v>
      </c>
      <c r="BR32" s="417">
        <v>0</v>
      </c>
      <c r="BS32" s="417">
        <v>0</v>
      </c>
      <c r="BT32" s="417">
        <v>0</v>
      </c>
      <c r="BU32" s="417">
        <v>0</v>
      </c>
      <c r="BV32" s="417">
        <v>0</v>
      </c>
      <c r="BW32" s="417">
        <v>0</v>
      </c>
      <c r="BX32" s="417">
        <v>0</v>
      </c>
      <c r="BY32" s="417">
        <v>0</v>
      </c>
      <c r="BZ32" s="417">
        <v>0</v>
      </c>
      <c r="CA32" s="417">
        <v>0</v>
      </c>
      <c r="CB32" s="417">
        <v>0</v>
      </c>
      <c r="CC32" s="417">
        <v>0</v>
      </c>
      <c r="CD32" s="417">
        <v>0</v>
      </c>
      <c r="CE32" s="417">
        <v>0</v>
      </c>
      <c r="CF32" s="417">
        <v>0</v>
      </c>
      <c r="CG32" s="417">
        <v>0</v>
      </c>
      <c r="CH32" s="417">
        <v>0</v>
      </c>
      <c r="CI32" s="417">
        <v>0</v>
      </c>
      <c r="CJ32" s="417">
        <v>0</v>
      </c>
      <c r="CK32" s="417">
        <v>0</v>
      </c>
      <c r="CL32" s="417">
        <v>0</v>
      </c>
      <c r="CM32" s="417">
        <v>0</v>
      </c>
      <c r="CN32" s="417">
        <v>0</v>
      </c>
      <c r="CO32" s="417">
        <v>0</v>
      </c>
      <c r="CP32" s="417">
        <v>0</v>
      </c>
      <c r="CQ32" s="417">
        <v>0</v>
      </c>
      <c r="CR32" s="417">
        <v>0</v>
      </c>
      <c r="CS32" s="417">
        <v>0</v>
      </c>
      <c r="CT32" s="417"/>
      <c r="CU32" s="417"/>
      <c r="CV32" s="417"/>
      <c r="CW32" s="417"/>
      <c r="CX32" s="417"/>
      <c r="CY32" s="417"/>
      <c r="CZ32" s="417"/>
      <c r="DA32" s="417"/>
      <c r="DB32" s="417"/>
      <c r="DC32" s="417"/>
      <c r="DD32" s="417"/>
      <c r="DE32" s="417"/>
      <c r="DF32" s="417"/>
      <c r="DG32" s="417"/>
      <c r="DH32" s="417"/>
      <c r="DI32" s="417"/>
      <c r="DJ32" s="417"/>
      <c r="DK32" s="417"/>
    </row>
    <row r="33" spans="1:115" ht="16.149999999999999" hidden="1">
      <c r="A33" s="421" t="s">
        <v>7</v>
      </c>
      <c r="B33" s="421">
        <v>1</v>
      </c>
      <c r="C33" s="416" t="s">
        <v>54</v>
      </c>
      <c r="D33" s="417">
        <v>0</v>
      </c>
      <c r="E33" s="417">
        <v>5978</v>
      </c>
      <c r="F33" s="417">
        <v>6070</v>
      </c>
      <c r="G33" s="417">
        <v>5013</v>
      </c>
      <c r="H33" s="417">
        <v>5094.9999999999991</v>
      </c>
      <c r="I33" s="417">
        <v>10000</v>
      </c>
      <c r="J33" s="417">
        <v>10000</v>
      </c>
      <c r="K33" s="417">
        <v>10000</v>
      </c>
      <c r="L33" s="417">
        <v>10000</v>
      </c>
      <c r="M33" s="417">
        <v>10000</v>
      </c>
      <c r="N33" s="417">
        <v>10000</v>
      </c>
      <c r="O33" s="417">
        <v>9800</v>
      </c>
      <c r="P33" s="417">
        <v>9604</v>
      </c>
      <c r="Q33" s="417">
        <v>9412</v>
      </c>
      <c r="R33" s="417">
        <v>9224</v>
      </c>
      <c r="S33" s="417">
        <v>9040</v>
      </c>
      <c r="T33" s="417">
        <v>8859</v>
      </c>
      <c r="U33" s="417">
        <v>8682</v>
      </c>
      <c r="V33" s="417">
        <v>8508</v>
      </c>
      <c r="W33" s="417">
        <v>8338</v>
      </c>
      <c r="X33" s="417">
        <v>8171.0000000000009</v>
      </c>
      <c r="Y33" s="417">
        <v>8008</v>
      </c>
      <c r="Z33" s="417">
        <v>7848.0000000000009</v>
      </c>
      <c r="AA33" s="417">
        <v>7691</v>
      </c>
      <c r="AB33" s="417">
        <v>7537</v>
      </c>
      <c r="AC33" s="417">
        <v>7386</v>
      </c>
      <c r="AD33" s="417">
        <v>7238</v>
      </c>
      <c r="AE33" s="417">
        <v>7093</v>
      </c>
      <c r="AF33" s="417">
        <v>6951.0000000000009</v>
      </c>
      <c r="AG33" s="417">
        <v>6812</v>
      </c>
      <c r="AH33" s="417">
        <v>6676</v>
      </c>
      <c r="AI33" s="417">
        <v>6542</v>
      </c>
      <c r="AJ33" s="417">
        <v>6411</v>
      </c>
      <c r="AK33" s="417">
        <v>6283</v>
      </c>
      <c r="AL33" s="417">
        <v>6157</v>
      </c>
      <c r="AM33" s="417">
        <v>6034.0000000000009</v>
      </c>
      <c r="AN33" s="417">
        <v>5913.0000000000009</v>
      </c>
      <c r="AO33" s="417">
        <v>5795</v>
      </c>
      <c r="AP33" s="417">
        <v>5679</v>
      </c>
      <c r="AQ33" s="417">
        <v>5565</v>
      </c>
      <c r="AR33" s="417">
        <v>5454</v>
      </c>
      <c r="AS33" s="417">
        <v>5345</v>
      </c>
      <c r="AT33" s="417">
        <v>5238</v>
      </c>
      <c r="AU33" s="417">
        <v>5133</v>
      </c>
      <c r="AV33" s="417">
        <v>5030</v>
      </c>
      <c r="AW33" s="417">
        <v>4929</v>
      </c>
      <c r="AX33" s="417">
        <v>4830</v>
      </c>
      <c r="AY33" s="417">
        <v>4733</v>
      </c>
      <c r="AZ33" s="417">
        <v>4638</v>
      </c>
      <c r="BA33" s="417">
        <v>4545</v>
      </c>
      <c r="BB33" s="417">
        <v>4454</v>
      </c>
      <c r="BC33" s="417">
        <v>4365</v>
      </c>
      <c r="BD33" s="417">
        <v>4278</v>
      </c>
      <c r="BE33" s="417">
        <v>4229</v>
      </c>
      <c r="BF33" s="417">
        <v>4229</v>
      </c>
      <c r="BG33" s="417">
        <v>4229</v>
      </c>
      <c r="BH33" s="417">
        <v>4229</v>
      </c>
      <c r="BI33" s="417">
        <v>4229</v>
      </c>
      <c r="BJ33" s="417">
        <v>4229</v>
      </c>
      <c r="BK33" s="417">
        <v>4229</v>
      </c>
      <c r="BL33" s="417">
        <v>4229</v>
      </c>
      <c r="BM33" s="417">
        <v>4229</v>
      </c>
      <c r="BN33" s="417">
        <v>0</v>
      </c>
      <c r="BO33" s="417">
        <v>0</v>
      </c>
      <c r="BP33" s="417">
        <v>0</v>
      </c>
      <c r="BQ33" s="417">
        <v>0</v>
      </c>
      <c r="BR33" s="417">
        <v>0</v>
      </c>
      <c r="BS33" s="417">
        <v>0</v>
      </c>
      <c r="BT33" s="417">
        <v>0</v>
      </c>
      <c r="BU33" s="417">
        <v>0</v>
      </c>
      <c r="BV33" s="417">
        <v>0</v>
      </c>
      <c r="BW33" s="417">
        <v>0</v>
      </c>
      <c r="BX33" s="417">
        <v>0</v>
      </c>
      <c r="BY33" s="417">
        <v>0</v>
      </c>
      <c r="BZ33" s="417">
        <v>0</v>
      </c>
      <c r="CA33" s="417">
        <v>0</v>
      </c>
      <c r="CB33" s="417">
        <v>0</v>
      </c>
      <c r="CC33" s="417">
        <v>0</v>
      </c>
      <c r="CD33" s="417">
        <v>0</v>
      </c>
      <c r="CE33" s="417">
        <v>0</v>
      </c>
      <c r="CF33" s="417">
        <v>0</v>
      </c>
      <c r="CG33" s="417">
        <v>0</v>
      </c>
      <c r="CH33" s="417">
        <v>0</v>
      </c>
      <c r="CI33" s="417">
        <v>0</v>
      </c>
      <c r="CJ33" s="417">
        <v>0</v>
      </c>
      <c r="CK33" s="417">
        <v>0</v>
      </c>
      <c r="CL33" s="417">
        <v>0</v>
      </c>
      <c r="CM33" s="417">
        <v>0</v>
      </c>
      <c r="CN33" s="417">
        <v>0</v>
      </c>
      <c r="CO33" s="417">
        <v>0</v>
      </c>
      <c r="CP33" s="417">
        <v>0</v>
      </c>
      <c r="CQ33" s="417">
        <v>0</v>
      </c>
      <c r="CR33" s="417">
        <v>0</v>
      </c>
      <c r="CS33" s="417">
        <v>0</v>
      </c>
      <c r="CT33" s="417"/>
      <c r="CU33" s="417"/>
      <c r="CV33" s="417"/>
      <c r="CW33" s="417"/>
      <c r="CX33" s="417"/>
      <c r="CY33" s="417"/>
      <c r="CZ33" s="417"/>
      <c r="DA33" s="417"/>
      <c r="DB33" s="417"/>
      <c r="DC33" s="417"/>
      <c r="DD33" s="417"/>
      <c r="DE33" s="417"/>
      <c r="DF33" s="417"/>
      <c r="DG33" s="417"/>
      <c r="DH33" s="417"/>
      <c r="DI33" s="417"/>
      <c r="DJ33" s="417"/>
      <c r="DK33" s="417"/>
    </row>
    <row r="34" spans="1:115" ht="16.149999999999999" hidden="1">
      <c r="A34" s="421" t="s">
        <v>7</v>
      </c>
      <c r="B34" s="421">
        <v>1</v>
      </c>
      <c r="C34" s="416" t="s">
        <v>55</v>
      </c>
      <c r="D34" s="417">
        <v>0</v>
      </c>
      <c r="E34" s="417">
        <v>6155.0000000000009</v>
      </c>
      <c r="F34" s="417">
        <v>5083</v>
      </c>
      <c r="G34" s="417">
        <v>5165.9999999999991</v>
      </c>
      <c r="H34" s="417">
        <v>5249</v>
      </c>
      <c r="I34" s="417">
        <v>10000</v>
      </c>
      <c r="J34" s="417">
        <v>10000</v>
      </c>
      <c r="K34" s="417">
        <v>10000</v>
      </c>
      <c r="L34" s="417">
        <v>10000</v>
      </c>
      <c r="M34" s="417">
        <v>10000</v>
      </c>
      <c r="N34" s="417">
        <v>10000</v>
      </c>
      <c r="O34" s="417">
        <v>9800</v>
      </c>
      <c r="P34" s="417">
        <v>9604</v>
      </c>
      <c r="Q34" s="417">
        <v>9412</v>
      </c>
      <c r="R34" s="417">
        <v>9224</v>
      </c>
      <c r="S34" s="417">
        <v>9040</v>
      </c>
      <c r="T34" s="417">
        <v>8859</v>
      </c>
      <c r="U34" s="417">
        <v>8682</v>
      </c>
      <c r="V34" s="417">
        <v>8508</v>
      </c>
      <c r="W34" s="417">
        <v>8338</v>
      </c>
      <c r="X34" s="417">
        <v>8171.0000000000009</v>
      </c>
      <c r="Y34" s="417">
        <v>8008</v>
      </c>
      <c r="Z34" s="417">
        <v>7848.0000000000009</v>
      </c>
      <c r="AA34" s="417">
        <v>7691</v>
      </c>
      <c r="AB34" s="417">
        <v>7537</v>
      </c>
      <c r="AC34" s="417">
        <v>7386</v>
      </c>
      <c r="AD34" s="417">
        <v>7238</v>
      </c>
      <c r="AE34" s="417">
        <v>7093</v>
      </c>
      <c r="AF34" s="417">
        <v>6951.0000000000009</v>
      </c>
      <c r="AG34" s="417">
        <v>6812</v>
      </c>
      <c r="AH34" s="417">
        <v>6676</v>
      </c>
      <c r="AI34" s="417">
        <v>6542</v>
      </c>
      <c r="AJ34" s="417">
        <v>6411</v>
      </c>
      <c r="AK34" s="417">
        <v>6283</v>
      </c>
      <c r="AL34" s="417">
        <v>6157</v>
      </c>
      <c r="AM34" s="417">
        <v>6034.0000000000009</v>
      </c>
      <c r="AN34" s="417">
        <v>5913.0000000000009</v>
      </c>
      <c r="AO34" s="417">
        <v>5795</v>
      </c>
      <c r="AP34" s="417">
        <v>5679</v>
      </c>
      <c r="AQ34" s="417">
        <v>5565</v>
      </c>
      <c r="AR34" s="417">
        <v>5454</v>
      </c>
      <c r="AS34" s="417">
        <v>5345</v>
      </c>
      <c r="AT34" s="417">
        <v>5238</v>
      </c>
      <c r="AU34" s="417">
        <v>5133</v>
      </c>
      <c r="AV34" s="417">
        <v>5030</v>
      </c>
      <c r="AW34" s="417">
        <v>4929</v>
      </c>
      <c r="AX34" s="417">
        <v>4830</v>
      </c>
      <c r="AY34" s="417">
        <v>4733</v>
      </c>
      <c r="AZ34" s="417">
        <v>4638</v>
      </c>
      <c r="BA34" s="417">
        <v>4545</v>
      </c>
      <c r="BB34" s="417">
        <v>4454</v>
      </c>
      <c r="BC34" s="417">
        <v>4365</v>
      </c>
      <c r="BD34" s="417">
        <v>4357</v>
      </c>
      <c r="BE34" s="417">
        <v>4357</v>
      </c>
      <c r="BF34" s="417">
        <v>4357</v>
      </c>
      <c r="BG34" s="417">
        <v>4357</v>
      </c>
      <c r="BH34" s="417">
        <v>4357</v>
      </c>
      <c r="BI34" s="417">
        <v>4357</v>
      </c>
      <c r="BJ34" s="417">
        <v>4357</v>
      </c>
      <c r="BK34" s="417">
        <v>4357</v>
      </c>
      <c r="BL34" s="417">
        <v>4357</v>
      </c>
      <c r="BM34" s="417">
        <v>0</v>
      </c>
      <c r="BN34" s="417">
        <v>0</v>
      </c>
      <c r="BO34" s="417">
        <v>0</v>
      </c>
      <c r="BP34" s="417">
        <v>0</v>
      </c>
      <c r="BQ34" s="417">
        <v>0</v>
      </c>
      <c r="BR34" s="417">
        <v>0</v>
      </c>
      <c r="BS34" s="417">
        <v>0</v>
      </c>
      <c r="BT34" s="417">
        <v>0</v>
      </c>
      <c r="BU34" s="417">
        <v>0</v>
      </c>
      <c r="BV34" s="417">
        <v>0</v>
      </c>
      <c r="BW34" s="417">
        <v>0</v>
      </c>
      <c r="BX34" s="417">
        <v>0</v>
      </c>
      <c r="BY34" s="417">
        <v>0</v>
      </c>
      <c r="BZ34" s="417">
        <v>0</v>
      </c>
      <c r="CA34" s="417">
        <v>0</v>
      </c>
      <c r="CB34" s="417">
        <v>0</v>
      </c>
      <c r="CC34" s="417">
        <v>0</v>
      </c>
      <c r="CD34" s="417">
        <v>0</v>
      </c>
      <c r="CE34" s="417">
        <v>0</v>
      </c>
      <c r="CF34" s="417">
        <v>0</v>
      </c>
      <c r="CG34" s="417">
        <v>0</v>
      </c>
      <c r="CH34" s="417">
        <v>0</v>
      </c>
      <c r="CI34" s="417">
        <v>0</v>
      </c>
      <c r="CJ34" s="417">
        <v>0</v>
      </c>
      <c r="CK34" s="417">
        <v>0</v>
      </c>
      <c r="CL34" s="417">
        <v>0</v>
      </c>
      <c r="CM34" s="417">
        <v>0</v>
      </c>
      <c r="CN34" s="417">
        <v>0</v>
      </c>
      <c r="CO34" s="417">
        <v>0</v>
      </c>
      <c r="CP34" s="417">
        <v>0</v>
      </c>
      <c r="CQ34" s="417">
        <v>0</v>
      </c>
      <c r="CR34" s="417">
        <v>0</v>
      </c>
      <c r="CS34" s="417">
        <v>0</v>
      </c>
      <c r="CT34" s="417"/>
      <c r="CU34" s="417"/>
      <c r="CV34" s="417"/>
      <c r="CW34" s="417"/>
      <c r="CX34" s="417"/>
      <c r="CY34" s="417"/>
      <c r="CZ34" s="417"/>
      <c r="DA34" s="417"/>
      <c r="DB34" s="417"/>
      <c r="DC34" s="417"/>
      <c r="DD34" s="417"/>
      <c r="DE34" s="417"/>
      <c r="DF34" s="417"/>
      <c r="DG34" s="417"/>
      <c r="DH34" s="417"/>
      <c r="DI34" s="417"/>
      <c r="DJ34" s="417"/>
      <c r="DK34" s="417"/>
    </row>
    <row r="35" spans="1:115" ht="16.149999999999999" hidden="1">
      <c r="A35" s="421" t="s">
        <v>7</v>
      </c>
      <c r="B35" s="421">
        <v>1</v>
      </c>
      <c r="C35" s="416" t="s">
        <v>56</v>
      </c>
      <c r="D35" s="417">
        <v>0</v>
      </c>
      <c r="E35" s="417">
        <v>5153</v>
      </c>
      <c r="F35" s="417">
        <v>5238</v>
      </c>
      <c r="G35" s="417">
        <v>5322</v>
      </c>
      <c r="H35" s="417">
        <v>5407.9999999999991</v>
      </c>
      <c r="I35" s="417">
        <v>10000</v>
      </c>
      <c r="J35" s="417">
        <v>10000</v>
      </c>
      <c r="K35" s="417">
        <v>10000</v>
      </c>
      <c r="L35" s="417">
        <v>10000</v>
      </c>
      <c r="M35" s="417">
        <v>10000</v>
      </c>
      <c r="N35" s="417">
        <v>10000</v>
      </c>
      <c r="O35" s="417">
        <v>9800</v>
      </c>
      <c r="P35" s="417">
        <v>9604</v>
      </c>
      <c r="Q35" s="417">
        <v>9412</v>
      </c>
      <c r="R35" s="417">
        <v>9224</v>
      </c>
      <c r="S35" s="417">
        <v>9040</v>
      </c>
      <c r="T35" s="417">
        <v>8859</v>
      </c>
      <c r="U35" s="417">
        <v>8682</v>
      </c>
      <c r="V35" s="417">
        <v>8508</v>
      </c>
      <c r="W35" s="417">
        <v>8338</v>
      </c>
      <c r="X35" s="417">
        <v>8171.0000000000009</v>
      </c>
      <c r="Y35" s="417">
        <v>8008</v>
      </c>
      <c r="Z35" s="417">
        <v>7848.0000000000009</v>
      </c>
      <c r="AA35" s="417">
        <v>7691</v>
      </c>
      <c r="AB35" s="417">
        <v>7537</v>
      </c>
      <c r="AC35" s="417">
        <v>7386</v>
      </c>
      <c r="AD35" s="417">
        <v>7238</v>
      </c>
      <c r="AE35" s="417">
        <v>7093</v>
      </c>
      <c r="AF35" s="417">
        <v>6951.0000000000009</v>
      </c>
      <c r="AG35" s="417">
        <v>6812</v>
      </c>
      <c r="AH35" s="417">
        <v>6676</v>
      </c>
      <c r="AI35" s="417">
        <v>6542</v>
      </c>
      <c r="AJ35" s="417">
        <v>6411</v>
      </c>
      <c r="AK35" s="417">
        <v>6283</v>
      </c>
      <c r="AL35" s="417">
        <v>6157</v>
      </c>
      <c r="AM35" s="417">
        <v>6034.0000000000009</v>
      </c>
      <c r="AN35" s="417">
        <v>5913.0000000000009</v>
      </c>
      <c r="AO35" s="417">
        <v>5795</v>
      </c>
      <c r="AP35" s="417">
        <v>5679</v>
      </c>
      <c r="AQ35" s="417">
        <v>5565</v>
      </c>
      <c r="AR35" s="417">
        <v>5454</v>
      </c>
      <c r="AS35" s="417">
        <v>5345</v>
      </c>
      <c r="AT35" s="417">
        <v>5238</v>
      </c>
      <c r="AU35" s="417">
        <v>5133</v>
      </c>
      <c r="AV35" s="417">
        <v>5030</v>
      </c>
      <c r="AW35" s="417">
        <v>4929</v>
      </c>
      <c r="AX35" s="417">
        <v>4830</v>
      </c>
      <c r="AY35" s="417">
        <v>4733</v>
      </c>
      <c r="AZ35" s="417">
        <v>4638</v>
      </c>
      <c r="BA35" s="417">
        <v>4545</v>
      </c>
      <c r="BB35" s="417">
        <v>4488</v>
      </c>
      <c r="BC35" s="417">
        <v>4488</v>
      </c>
      <c r="BD35" s="417">
        <v>4488</v>
      </c>
      <c r="BE35" s="417">
        <v>4488</v>
      </c>
      <c r="BF35" s="417">
        <v>4488</v>
      </c>
      <c r="BG35" s="417">
        <v>4488</v>
      </c>
      <c r="BH35" s="417">
        <v>4488</v>
      </c>
      <c r="BI35" s="417">
        <v>4488</v>
      </c>
      <c r="BJ35" s="417">
        <v>4488</v>
      </c>
      <c r="BK35" s="417">
        <v>4488</v>
      </c>
      <c r="BL35" s="417">
        <v>0</v>
      </c>
      <c r="BM35" s="417">
        <v>0</v>
      </c>
      <c r="BN35" s="417">
        <v>0</v>
      </c>
      <c r="BO35" s="417">
        <v>0</v>
      </c>
      <c r="BP35" s="417">
        <v>0</v>
      </c>
      <c r="BQ35" s="417">
        <v>0</v>
      </c>
      <c r="BR35" s="417">
        <v>0</v>
      </c>
      <c r="BS35" s="417">
        <v>0</v>
      </c>
      <c r="BT35" s="417">
        <v>0</v>
      </c>
      <c r="BU35" s="417">
        <v>0</v>
      </c>
      <c r="BV35" s="417">
        <v>0</v>
      </c>
      <c r="BW35" s="417">
        <v>0</v>
      </c>
      <c r="BX35" s="417">
        <v>0</v>
      </c>
      <c r="BY35" s="417">
        <v>0</v>
      </c>
      <c r="BZ35" s="417">
        <v>0</v>
      </c>
      <c r="CA35" s="417">
        <v>0</v>
      </c>
      <c r="CB35" s="417">
        <v>0</v>
      </c>
      <c r="CC35" s="417">
        <v>0</v>
      </c>
      <c r="CD35" s="417">
        <v>0</v>
      </c>
      <c r="CE35" s="417">
        <v>0</v>
      </c>
      <c r="CF35" s="417">
        <v>0</v>
      </c>
      <c r="CG35" s="417">
        <v>0</v>
      </c>
      <c r="CH35" s="417">
        <v>0</v>
      </c>
      <c r="CI35" s="417">
        <v>0</v>
      </c>
      <c r="CJ35" s="417">
        <v>0</v>
      </c>
      <c r="CK35" s="417">
        <v>0</v>
      </c>
      <c r="CL35" s="417">
        <v>0</v>
      </c>
      <c r="CM35" s="417">
        <v>0</v>
      </c>
      <c r="CN35" s="417">
        <v>0</v>
      </c>
      <c r="CO35" s="417">
        <v>0</v>
      </c>
      <c r="CP35" s="417">
        <v>0</v>
      </c>
      <c r="CQ35" s="417">
        <v>0</v>
      </c>
      <c r="CR35" s="417">
        <v>0</v>
      </c>
      <c r="CS35" s="417">
        <v>0</v>
      </c>
      <c r="CT35" s="417"/>
      <c r="CU35" s="417"/>
      <c r="CV35" s="417"/>
      <c r="CW35" s="417"/>
      <c r="CX35" s="417"/>
      <c r="CY35" s="417"/>
      <c r="CZ35" s="417"/>
      <c r="DA35" s="417"/>
      <c r="DB35" s="417"/>
      <c r="DC35" s="417"/>
      <c r="DD35" s="417"/>
      <c r="DE35" s="417"/>
      <c r="DF35" s="417"/>
      <c r="DG35" s="417"/>
      <c r="DH35" s="417"/>
      <c r="DI35" s="417"/>
      <c r="DJ35" s="417"/>
      <c r="DK35" s="417"/>
    </row>
    <row r="36" spans="1:115" ht="16.149999999999999" hidden="1">
      <c r="A36" s="421" t="s">
        <v>7</v>
      </c>
      <c r="B36" s="421">
        <v>1</v>
      </c>
      <c r="C36" s="416" t="s">
        <v>57</v>
      </c>
      <c r="D36" s="417">
        <v>0</v>
      </c>
      <c r="E36" s="417">
        <v>5309</v>
      </c>
      <c r="F36" s="417">
        <v>5395</v>
      </c>
      <c r="G36" s="417">
        <v>5482</v>
      </c>
      <c r="H36" s="417">
        <v>5571</v>
      </c>
      <c r="I36" s="417">
        <v>10000</v>
      </c>
      <c r="J36" s="417">
        <v>10000</v>
      </c>
      <c r="K36" s="417">
        <v>10000</v>
      </c>
      <c r="L36" s="417">
        <v>10000</v>
      </c>
      <c r="M36" s="417">
        <v>10000</v>
      </c>
      <c r="N36" s="417">
        <v>10000</v>
      </c>
      <c r="O36" s="417">
        <v>9800</v>
      </c>
      <c r="P36" s="417">
        <v>9604</v>
      </c>
      <c r="Q36" s="417">
        <v>9412</v>
      </c>
      <c r="R36" s="417">
        <v>9224</v>
      </c>
      <c r="S36" s="417">
        <v>9040</v>
      </c>
      <c r="T36" s="417">
        <v>8859</v>
      </c>
      <c r="U36" s="417">
        <v>8682</v>
      </c>
      <c r="V36" s="417">
        <v>8508</v>
      </c>
      <c r="W36" s="417">
        <v>8338</v>
      </c>
      <c r="X36" s="417">
        <v>8171.0000000000009</v>
      </c>
      <c r="Y36" s="417">
        <v>8008</v>
      </c>
      <c r="Z36" s="417">
        <v>7848.0000000000009</v>
      </c>
      <c r="AA36" s="417">
        <v>7691</v>
      </c>
      <c r="AB36" s="417">
        <v>7537</v>
      </c>
      <c r="AC36" s="417">
        <v>7386</v>
      </c>
      <c r="AD36" s="417">
        <v>7238</v>
      </c>
      <c r="AE36" s="417">
        <v>7093</v>
      </c>
      <c r="AF36" s="417">
        <v>6951.0000000000009</v>
      </c>
      <c r="AG36" s="417">
        <v>6812</v>
      </c>
      <c r="AH36" s="417">
        <v>6676</v>
      </c>
      <c r="AI36" s="417">
        <v>6542</v>
      </c>
      <c r="AJ36" s="417">
        <v>6411</v>
      </c>
      <c r="AK36" s="417">
        <v>6283</v>
      </c>
      <c r="AL36" s="417">
        <v>6157</v>
      </c>
      <c r="AM36" s="417">
        <v>6034.0000000000009</v>
      </c>
      <c r="AN36" s="417">
        <v>5913.0000000000009</v>
      </c>
      <c r="AO36" s="417">
        <v>5795</v>
      </c>
      <c r="AP36" s="417">
        <v>5679</v>
      </c>
      <c r="AQ36" s="417">
        <v>5565</v>
      </c>
      <c r="AR36" s="417">
        <v>5454</v>
      </c>
      <c r="AS36" s="417">
        <v>5345</v>
      </c>
      <c r="AT36" s="417">
        <v>5238</v>
      </c>
      <c r="AU36" s="417">
        <v>5133</v>
      </c>
      <c r="AV36" s="417">
        <v>5030</v>
      </c>
      <c r="AW36" s="417">
        <v>4929</v>
      </c>
      <c r="AX36" s="417">
        <v>4830</v>
      </c>
      <c r="AY36" s="417">
        <v>4733</v>
      </c>
      <c r="AZ36" s="417">
        <v>4638</v>
      </c>
      <c r="BA36" s="417">
        <v>4622</v>
      </c>
      <c r="BB36" s="417">
        <v>4622</v>
      </c>
      <c r="BC36" s="417">
        <v>4622</v>
      </c>
      <c r="BD36" s="417">
        <v>4622</v>
      </c>
      <c r="BE36" s="417">
        <v>4622</v>
      </c>
      <c r="BF36" s="417">
        <v>4622</v>
      </c>
      <c r="BG36" s="417">
        <v>4622</v>
      </c>
      <c r="BH36" s="417">
        <v>4622</v>
      </c>
      <c r="BI36" s="417">
        <v>4622</v>
      </c>
      <c r="BJ36" s="417">
        <v>4622</v>
      </c>
      <c r="BK36" s="417">
        <v>0</v>
      </c>
      <c r="BL36" s="417">
        <v>0</v>
      </c>
      <c r="BM36" s="417">
        <v>0</v>
      </c>
      <c r="BN36" s="417">
        <v>0</v>
      </c>
      <c r="BO36" s="417">
        <v>0</v>
      </c>
      <c r="BP36" s="417">
        <v>0</v>
      </c>
      <c r="BQ36" s="417">
        <v>0</v>
      </c>
      <c r="BR36" s="417">
        <v>0</v>
      </c>
      <c r="BS36" s="417">
        <v>0</v>
      </c>
      <c r="BT36" s="417">
        <v>0</v>
      </c>
      <c r="BU36" s="417">
        <v>0</v>
      </c>
      <c r="BV36" s="417">
        <v>0</v>
      </c>
      <c r="BW36" s="417">
        <v>0</v>
      </c>
      <c r="BX36" s="417">
        <v>0</v>
      </c>
      <c r="BY36" s="417">
        <v>0</v>
      </c>
      <c r="BZ36" s="417">
        <v>0</v>
      </c>
      <c r="CA36" s="417">
        <v>0</v>
      </c>
      <c r="CB36" s="417">
        <v>0</v>
      </c>
      <c r="CC36" s="417">
        <v>0</v>
      </c>
      <c r="CD36" s="417">
        <v>0</v>
      </c>
      <c r="CE36" s="417">
        <v>0</v>
      </c>
      <c r="CF36" s="417">
        <v>0</v>
      </c>
      <c r="CG36" s="417">
        <v>0</v>
      </c>
      <c r="CH36" s="417">
        <v>0</v>
      </c>
      <c r="CI36" s="417">
        <v>0</v>
      </c>
      <c r="CJ36" s="417">
        <v>0</v>
      </c>
      <c r="CK36" s="417">
        <v>0</v>
      </c>
      <c r="CL36" s="417">
        <v>0</v>
      </c>
      <c r="CM36" s="417">
        <v>0</v>
      </c>
      <c r="CN36" s="417">
        <v>0</v>
      </c>
      <c r="CO36" s="417">
        <v>0</v>
      </c>
      <c r="CP36" s="417">
        <v>0</v>
      </c>
      <c r="CQ36" s="417">
        <v>0</v>
      </c>
      <c r="CR36" s="417">
        <v>0</v>
      </c>
      <c r="CS36" s="417">
        <v>0</v>
      </c>
      <c r="CT36" s="417"/>
      <c r="CU36" s="417"/>
      <c r="CV36" s="417"/>
      <c r="CW36" s="417"/>
      <c r="CX36" s="417"/>
      <c r="CY36" s="417"/>
      <c r="CZ36" s="417"/>
      <c r="DA36" s="417"/>
      <c r="DB36" s="417"/>
      <c r="DC36" s="417"/>
      <c r="DD36" s="417"/>
      <c r="DE36" s="417"/>
      <c r="DF36" s="417"/>
      <c r="DG36" s="417"/>
      <c r="DH36" s="417"/>
      <c r="DI36" s="417"/>
      <c r="DJ36" s="417"/>
      <c r="DK36" s="417"/>
    </row>
    <row r="37" spans="1:115" ht="16.149999999999999" hidden="1">
      <c r="A37" s="421" t="s">
        <v>7</v>
      </c>
      <c r="B37" s="421">
        <v>1</v>
      </c>
      <c r="C37" s="416" t="s">
        <v>58</v>
      </c>
      <c r="D37" s="417">
        <v>0</v>
      </c>
      <c r="E37" s="417">
        <v>5469.0000000000009</v>
      </c>
      <c r="F37" s="417">
        <v>5558</v>
      </c>
      <c r="G37" s="417">
        <v>5646</v>
      </c>
      <c r="H37" s="417">
        <v>5736</v>
      </c>
      <c r="I37" s="417">
        <v>10000</v>
      </c>
      <c r="J37" s="417">
        <v>10000</v>
      </c>
      <c r="K37" s="417">
        <v>10000</v>
      </c>
      <c r="L37" s="417">
        <v>10000</v>
      </c>
      <c r="M37" s="417">
        <v>10000</v>
      </c>
      <c r="N37" s="417">
        <v>10000</v>
      </c>
      <c r="O37" s="417">
        <v>9800</v>
      </c>
      <c r="P37" s="417">
        <v>9604</v>
      </c>
      <c r="Q37" s="417">
        <v>9412</v>
      </c>
      <c r="R37" s="417">
        <v>9224</v>
      </c>
      <c r="S37" s="417">
        <v>9040</v>
      </c>
      <c r="T37" s="417">
        <v>8859</v>
      </c>
      <c r="U37" s="417">
        <v>8682</v>
      </c>
      <c r="V37" s="417">
        <v>8508</v>
      </c>
      <c r="W37" s="417">
        <v>8338</v>
      </c>
      <c r="X37" s="417">
        <v>8171.0000000000009</v>
      </c>
      <c r="Y37" s="417">
        <v>8008</v>
      </c>
      <c r="Z37" s="417">
        <v>7848.0000000000009</v>
      </c>
      <c r="AA37" s="417">
        <v>7691</v>
      </c>
      <c r="AB37" s="417">
        <v>7537</v>
      </c>
      <c r="AC37" s="417">
        <v>7386</v>
      </c>
      <c r="AD37" s="417">
        <v>7238</v>
      </c>
      <c r="AE37" s="417">
        <v>7093</v>
      </c>
      <c r="AF37" s="417">
        <v>6951.0000000000009</v>
      </c>
      <c r="AG37" s="417">
        <v>6812</v>
      </c>
      <c r="AH37" s="417">
        <v>6676</v>
      </c>
      <c r="AI37" s="417">
        <v>6542</v>
      </c>
      <c r="AJ37" s="417">
        <v>6411</v>
      </c>
      <c r="AK37" s="417">
        <v>6283</v>
      </c>
      <c r="AL37" s="417">
        <v>6157</v>
      </c>
      <c r="AM37" s="417">
        <v>6034.0000000000009</v>
      </c>
      <c r="AN37" s="417">
        <v>5913.0000000000009</v>
      </c>
      <c r="AO37" s="417">
        <v>5795</v>
      </c>
      <c r="AP37" s="417">
        <v>5679</v>
      </c>
      <c r="AQ37" s="417">
        <v>5565</v>
      </c>
      <c r="AR37" s="417">
        <v>5454</v>
      </c>
      <c r="AS37" s="417">
        <v>5345</v>
      </c>
      <c r="AT37" s="417">
        <v>5238</v>
      </c>
      <c r="AU37" s="417">
        <v>5133</v>
      </c>
      <c r="AV37" s="417">
        <v>5030</v>
      </c>
      <c r="AW37" s="417">
        <v>4929</v>
      </c>
      <c r="AX37" s="417">
        <v>4830</v>
      </c>
      <c r="AY37" s="417">
        <v>4762</v>
      </c>
      <c r="AZ37" s="417">
        <v>4762</v>
      </c>
      <c r="BA37" s="417">
        <v>4762</v>
      </c>
      <c r="BB37" s="417">
        <v>4762</v>
      </c>
      <c r="BC37" s="417">
        <v>4762</v>
      </c>
      <c r="BD37" s="417">
        <v>4762</v>
      </c>
      <c r="BE37" s="417">
        <v>4762</v>
      </c>
      <c r="BF37" s="417">
        <v>4762</v>
      </c>
      <c r="BG37" s="417">
        <v>4762</v>
      </c>
      <c r="BH37" s="417">
        <v>4762</v>
      </c>
      <c r="BI37" s="417">
        <v>4762</v>
      </c>
      <c r="BJ37" s="417">
        <v>0</v>
      </c>
      <c r="BK37" s="417">
        <v>0</v>
      </c>
      <c r="BL37" s="417">
        <v>0</v>
      </c>
      <c r="BM37" s="417">
        <v>0</v>
      </c>
      <c r="BN37" s="417">
        <v>0</v>
      </c>
      <c r="BO37" s="417">
        <v>0</v>
      </c>
      <c r="BP37" s="417">
        <v>0</v>
      </c>
      <c r="BQ37" s="417">
        <v>0</v>
      </c>
      <c r="BR37" s="417">
        <v>0</v>
      </c>
      <c r="BS37" s="417">
        <v>0</v>
      </c>
      <c r="BT37" s="417">
        <v>0</v>
      </c>
      <c r="BU37" s="417">
        <v>0</v>
      </c>
      <c r="BV37" s="417">
        <v>0</v>
      </c>
      <c r="BW37" s="417">
        <v>0</v>
      </c>
      <c r="BX37" s="417">
        <v>0</v>
      </c>
      <c r="BY37" s="417">
        <v>0</v>
      </c>
      <c r="BZ37" s="417">
        <v>0</v>
      </c>
      <c r="CA37" s="417">
        <v>0</v>
      </c>
      <c r="CB37" s="417">
        <v>0</v>
      </c>
      <c r="CC37" s="417">
        <v>0</v>
      </c>
      <c r="CD37" s="417">
        <v>0</v>
      </c>
      <c r="CE37" s="417">
        <v>0</v>
      </c>
      <c r="CF37" s="417">
        <v>0</v>
      </c>
      <c r="CG37" s="417">
        <v>0</v>
      </c>
      <c r="CH37" s="417">
        <v>0</v>
      </c>
      <c r="CI37" s="417">
        <v>0</v>
      </c>
      <c r="CJ37" s="417">
        <v>0</v>
      </c>
      <c r="CK37" s="417">
        <v>0</v>
      </c>
      <c r="CL37" s="417">
        <v>0</v>
      </c>
      <c r="CM37" s="417">
        <v>0</v>
      </c>
      <c r="CN37" s="417">
        <v>0</v>
      </c>
      <c r="CO37" s="417">
        <v>0</v>
      </c>
      <c r="CP37" s="417">
        <v>0</v>
      </c>
      <c r="CQ37" s="417">
        <v>0</v>
      </c>
      <c r="CR37" s="417">
        <v>0</v>
      </c>
      <c r="CS37" s="417">
        <v>0</v>
      </c>
      <c r="CT37" s="417"/>
      <c r="CU37" s="417"/>
      <c r="CV37" s="417"/>
      <c r="CW37" s="417"/>
      <c r="CX37" s="417"/>
      <c r="CY37" s="417"/>
      <c r="CZ37" s="417"/>
      <c r="DA37" s="417"/>
      <c r="DB37" s="417"/>
      <c r="DC37" s="417"/>
      <c r="DD37" s="417"/>
      <c r="DE37" s="417"/>
      <c r="DF37" s="417"/>
      <c r="DG37" s="417"/>
      <c r="DH37" s="417"/>
      <c r="DI37" s="417"/>
      <c r="DJ37" s="417"/>
      <c r="DK37" s="417"/>
    </row>
    <row r="38" spans="1:115" ht="16.149999999999999" hidden="1">
      <c r="A38" s="421" t="s">
        <v>7</v>
      </c>
      <c r="B38" s="421">
        <v>1</v>
      </c>
      <c r="C38" s="416" t="s">
        <v>59</v>
      </c>
      <c r="D38" s="417">
        <v>0</v>
      </c>
      <c r="E38" s="417">
        <v>5633</v>
      </c>
      <c r="F38" s="417">
        <v>5724</v>
      </c>
      <c r="G38" s="417">
        <v>5814</v>
      </c>
      <c r="H38" s="417">
        <v>5906</v>
      </c>
      <c r="I38" s="417">
        <v>10000</v>
      </c>
      <c r="J38" s="417">
        <v>10000</v>
      </c>
      <c r="K38" s="417">
        <v>10000</v>
      </c>
      <c r="L38" s="417">
        <v>10000</v>
      </c>
      <c r="M38" s="417">
        <v>10000</v>
      </c>
      <c r="N38" s="417">
        <v>10000</v>
      </c>
      <c r="O38" s="417">
        <v>9800</v>
      </c>
      <c r="P38" s="417">
        <v>9604</v>
      </c>
      <c r="Q38" s="417">
        <v>9412</v>
      </c>
      <c r="R38" s="417">
        <v>9224</v>
      </c>
      <c r="S38" s="417">
        <v>9040</v>
      </c>
      <c r="T38" s="417">
        <v>8859</v>
      </c>
      <c r="U38" s="417">
        <v>8682</v>
      </c>
      <c r="V38" s="417">
        <v>8508</v>
      </c>
      <c r="W38" s="417">
        <v>8338</v>
      </c>
      <c r="X38" s="417">
        <v>8171.0000000000009</v>
      </c>
      <c r="Y38" s="417">
        <v>8008</v>
      </c>
      <c r="Z38" s="417">
        <v>7848.0000000000009</v>
      </c>
      <c r="AA38" s="417">
        <v>7691</v>
      </c>
      <c r="AB38" s="417">
        <v>7537</v>
      </c>
      <c r="AC38" s="417">
        <v>7386</v>
      </c>
      <c r="AD38" s="417">
        <v>7238</v>
      </c>
      <c r="AE38" s="417">
        <v>7093</v>
      </c>
      <c r="AF38" s="417">
        <v>6951.0000000000009</v>
      </c>
      <c r="AG38" s="417">
        <v>6812</v>
      </c>
      <c r="AH38" s="417">
        <v>6676</v>
      </c>
      <c r="AI38" s="417">
        <v>6542</v>
      </c>
      <c r="AJ38" s="417">
        <v>6411</v>
      </c>
      <c r="AK38" s="417">
        <v>6283</v>
      </c>
      <c r="AL38" s="417">
        <v>6157</v>
      </c>
      <c r="AM38" s="417">
        <v>6034.0000000000009</v>
      </c>
      <c r="AN38" s="417">
        <v>5913.0000000000009</v>
      </c>
      <c r="AO38" s="417">
        <v>5795</v>
      </c>
      <c r="AP38" s="417">
        <v>5679</v>
      </c>
      <c r="AQ38" s="417">
        <v>5565</v>
      </c>
      <c r="AR38" s="417">
        <v>5454</v>
      </c>
      <c r="AS38" s="417">
        <v>5345</v>
      </c>
      <c r="AT38" s="417">
        <v>5238</v>
      </c>
      <c r="AU38" s="417">
        <v>5133</v>
      </c>
      <c r="AV38" s="417">
        <v>5030</v>
      </c>
      <c r="AW38" s="417">
        <v>4929</v>
      </c>
      <c r="AX38" s="417">
        <v>4905</v>
      </c>
      <c r="AY38" s="417">
        <v>4905</v>
      </c>
      <c r="AZ38" s="417">
        <v>4905</v>
      </c>
      <c r="BA38" s="417">
        <v>4905</v>
      </c>
      <c r="BB38" s="417">
        <v>4905</v>
      </c>
      <c r="BC38" s="417">
        <v>4905</v>
      </c>
      <c r="BD38" s="417">
        <v>4905</v>
      </c>
      <c r="BE38" s="417">
        <v>4905</v>
      </c>
      <c r="BF38" s="417">
        <v>4905</v>
      </c>
      <c r="BG38" s="417">
        <v>4905</v>
      </c>
      <c r="BH38" s="417">
        <v>4905</v>
      </c>
      <c r="BI38" s="417">
        <v>0</v>
      </c>
      <c r="BJ38" s="417">
        <v>0</v>
      </c>
      <c r="BK38" s="417">
        <v>0</v>
      </c>
      <c r="BL38" s="417">
        <v>0</v>
      </c>
      <c r="BM38" s="417">
        <v>0</v>
      </c>
      <c r="BN38" s="417">
        <v>0</v>
      </c>
      <c r="BO38" s="417">
        <v>0</v>
      </c>
      <c r="BP38" s="417">
        <v>0</v>
      </c>
      <c r="BQ38" s="417">
        <v>0</v>
      </c>
      <c r="BR38" s="417">
        <v>0</v>
      </c>
      <c r="BS38" s="417">
        <v>0</v>
      </c>
      <c r="BT38" s="417">
        <v>0</v>
      </c>
      <c r="BU38" s="417">
        <v>0</v>
      </c>
      <c r="BV38" s="417">
        <v>0</v>
      </c>
      <c r="BW38" s="417">
        <v>0</v>
      </c>
      <c r="BX38" s="417">
        <v>0</v>
      </c>
      <c r="BY38" s="417">
        <v>0</v>
      </c>
      <c r="BZ38" s="417">
        <v>0</v>
      </c>
      <c r="CA38" s="417">
        <v>0</v>
      </c>
      <c r="CB38" s="417">
        <v>0</v>
      </c>
      <c r="CC38" s="417">
        <v>0</v>
      </c>
      <c r="CD38" s="417">
        <v>0</v>
      </c>
      <c r="CE38" s="417">
        <v>0</v>
      </c>
      <c r="CF38" s="417">
        <v>0</v>
      </c>
      <c r="CG38" s="417">
        <v>0</v>
      </c>
      <c r="CH38" s="417">
        <v>0</v>
      </c>
      <c r="CI38" s="417">
        <v>0</v>
      </c>
      <c r="CJ38" s="417">
        <v>0</v>
      </c>
      <c r="CK38" s="417">
        <v>0</v>
      </c>
      <c r="CL38" s="417">
        <v>0</v>
      </c>
      <c r="CM38" s="417">
        <v>0</v>
      </c>
      <c r="CN38" s="417">
        <v>0</v>
      </c>
      <c r="CO38" s="417">
        <v>0</v>
      </c>
      <c r="CP38" s="417">
        <v>0</v>
      </c>
      <c r="CQ38" s="417">
        <v>0</v>
      </c>
      <c r="CR38" s="417">
        <v>0</v>
      </c>
      <c r="CS38" s="417">
        <v>0</v>
      </c>
      <c r="CT38" s="417"/>
      <c r="CU38" s="417"/>
      <c r="CV38" s="417"/>
      <c r="CW38" s="417"/>
      <c r="CX38" s="417"/>
      <c r="CY38" s="417"/>
      <c r="CZ38" s="417"/>
      <c r="DA38" s="417"/>
      <c r="DB38" s="417"/>
      <c r="DC38" s="417"/>
      <c r="DD38" s="417"/>
      <c r="DE38" s="417"/>
      <c r="DF38" s="417"/>
      <c r="DG38" s="417"/>
      <c r="DH38" s="417"/>
      <c r="DI38" s="417"/>
      <c r="DJ38" s="417"/>
      <c r="DK38" s="417"/>
    </row>
    <row r="39" spans="1:115" ht="16.149999999999999" hidden="1">
      <c r="A39" s="421" t="s">
        <v>7</v>
      </c>
      <c r="B39" s="421">
        <v>1</v>
      </c>
      <c r="C39" s="416" t="s">
        <v>60</v>
      </c>
      <c r="D39" s="417">
        <v>0</v>
      </c>
      <c r="E39" s="417">
        <v>5800.9999999999991</v>
      </c>
      <c r="F39" s="417">
        <v>5893.0000000000009</v>
      </c>
      <c r="G39" s="417">
        <v>5987</v>
      </c>
      <c r="H39" s="417">
        <v>6080</v>
      </c>
      <c r="I39" s="417">
        <v>10000</v>
      </c>
      <c r="J39" s="417">
        <v>10000</v>
      </c>
      <c r="K39" s="417">
        <v>10000</v>
      </c>
      <c r="L39" s="417">
        <v>10000</v>
      </c>
      <c r="M39" s="417">
        <v>10000</v>
      </c>
      <c r="N39" s="417">
        <v>10000</v>
      </c>
      <c r="O39" s="417">
        <v>9800</v>
      </c>
      <c r="P39" s="417">
        <v>9604</v>
      </c>
      <c r="Q39" s="417">
        <v>9412</v>
      </c>
      <c r="R39" s="417">
        <v>9224</v>
      </c>
      <c r="S39" s="417">
        <v>9040</v>
      </c>
      <c r="T39" s="417">
        <v>8859</v>
      </c>
      <c r="U39" s="417">
        <v>8682</v>
      </c>
      <c r="V39" s="417">
        <v>8508</v>
      </c>
      <c r="W39" s="417">
        <v>8338</v>
      </c>
      <c r="X39" s="417">
        <v>8171.0000000000009</v>
      </c>
      <c r="Y39" s="417">
        <v>8008</v>
      </c>
      <c r="Z39" s="417">
        <v>7848.0000000000009</v>
      </c>
      <c r="AA39" s="417">
        <v>7691</v>
      </c>
      <c r="AB39" s="417">
        <v>7537</v>
      </c>
      <c r="AC39" s="417">
        <v>7386</v>
      </c>
      <c r="AD39" s="417">
        <v>7238</v>
      </c>
      <c r="AE39" s="417">
        <v>7093</v>
      </c>
      <c r="AF39" s="417">
        <v>6951.0000000000009</v>
      </c>
      <c r="AG39" s="417">
        <v>6812</v>
      </c>
      <c r="AH39" s="417">
        <v>6676</v>
      </c>
      <c r="AI39" s="417">
        <v>6542</v>
      </c>
      <c r="AJ39" s="417">
        <v>6411</v>
      </c>
      <c r="AK39" s="417">
        <v>6283</v>
      </c>
      <c r="AL39" s="417">
        <v>6157</v>
      </c>
      <c r="AM39" s="417">
        <v>6034.0000000000009</v>
      </c>
      <c r="AN39" s="417">
        <v>5913.0000000000009</v>
      </c>
      <c r="AO39" s="417">
        <v>5795</v>
      </c>
      <c r="AP39" s="417">
        <v>5679</v>
      </c>
      <c r="AQ39" s="417">
        <v>5565</v>
      </c>
      <c r="AR39" s="417">
        <v>5454</v>
      </c>
      <c r="AS39" s="417">
        <v>5345</v>
      </c>
      <c r="AT39" s="417">
        <v>5238</v>
      </c>
      <c r="AU39" s="417">
        <v>5133</v>
      </c>
      <c r="AV39" s="417">
        <v>5051</v>
      </c>
      <c r="AW39" s="417">
        <v>5051</v>
      </c>
      <c r="AX39" s="417">
        <v>5051</v>
      </c>
      <c r="AY39" s="417">
        <v>5051</v>
      </c>
      <c r="AZ39" s="417">
        <v>5051</v>
      </c>
      <c r="BA39" s="417">
        <v>5051</v>
      </c>
      <c r="BB39" s="417">
        <v>5051</v>
      </c>
      <c r="BC39" s="417">
        <v>5051</v>
      </c>
      <c r="BD39" s="417">
        <v>5051</v>
      </c>
      <c r="BE39" s="417">
        <v>5051</v>
      </c>
      <c r="BF39" s="417">
        <v>5051</v>
      </c>
      <c r="BG39" s="417">
        <v>5051</v>
      </c>
      <c r="BH39" s="417">
        <v>0</v>
      </c>
      <c r="BI39" s="417">
        <v>0</v>
      </c>
      <c r="BJ39" s="417">
        <v>0</v>
      </c>
      <c r="BK39" s="417">
        <v>0</v>
      </c>
      <c r="BL39" s="417">
        <v>0</v>
      </c>
      <c r="BM39" s="417">
        <v>0</v>
      </c>
      <c r="BN39" s="417">
        <v>0</v>
      </c>
      <c r="BO39" s="417">
        <v>0</v>
      </c>
      <c r="BP39" s="417">
        <v>0</v>
      </c>
      <c r="BQ39" s="417">
        <v>0</v>
      </c>
      <c r="BR39" s="417">
        <v>0</v>
      </c>
      <c r="BS39" s="417">
        <v>0</v>
      </c>
      <c r="BT39" s="417">
        <v>0</v>
      </c>
      <c r="BU39" s="417">
        <v>0</v>
      </c>
      <c r="BV39" s="417">
        <v>0</v>
      </c>
      <c r="BW39" s="417">
        <v>0</v>
      </c>
      <c r="BX39" s="417">
        <v>0</v>
      </c>
      <c r="BY39" s="417">
        <v>0</v>
      </c>
      <c r="BZ39" s="417">
        <v>0</v>
      </c>
      <c r="CA39" s="417">
        <v>0</v>
      </c>
      <c r="CB39" s="417">
        <v>0</v>
      </c>
      <c r="CC39" s="417">
        <v>0</v>
      </c>
      <c r="CD39" s="417">
        <v>0</v>
      </c>
      <c r="CE39" s="417">
        <v>0</v>
      </c>
      <c r="CF39" s="417">
        <v>0</v>
      </c>
      <c r="CG39" s="417">
        <v>0</v>
      </c>
      <c r="CH39" s="417">
        <v>0</v>
      </c>
      <c r="CI39" s="417">
        <v>0</v>
      </c>
      <c r="CJ39" s="417">
        <v>0</v>
      </c>
      <c r="CK39" s="417">
        <v>0</v>
      </c>
      <c r="CL39" s="417">
        <v>0</v>
      </c>
      <c r="CM39" s="417">
        <v>0</v>
      </c>
      <c r="CN39" s="417">
        <v>0</v>
      </c>
      <c r="CO39" s="417">
        <v>0</v>
      </c>
      <c r="CP39" s="417">
        <v>0</v>
      </c>
      <c r="CQ39" s="417">
        <v>0</v>
      </c>
      <c r="CR39" s="417">
        <v>0</v>
      </c>
      <c r="CS39" s="417">
        <v>0</v>
      </c>
      <c r="CT39" s="417"/>
      <c r="CU39" s="417"/>
      <c r="CV39" s="417"/>
      <c r="CW39" s="417"/>
      <c r="CX39" s="417"/>
      <c r="CY39" s="417"/>
      <c r="CZ39" s="417"/>
      <c r="DA39" s="417"/>
      <c r="DB39" s="417"/>
      <c r="DC39" s="417"/>
      <c r="DD39" s="417"/>
      <c r="DE39" s="417"/>
      <c r="DF39" s="417"/>
      <c r="DG39" s="417"/>
      <c r="DH39" s="417"/>
      <c r="DI39" s="417"/>
      <c r="DJ39" s="417"/>
      <c r="DK39" s="417"/>
    </row>
    <row r="40" spans="1:115" ht="16.149999999999999" hidden="1">
      <c r="A40" s="421" t="s">
        <v>7</v>
      </c>
      <c r="B40" s="421">
        <v>1</v>
      </c>
      <c r="C40" s="416" t="s">
        <v>61</v>
      </c>
      <c r="D40" s="417">
        <v>0</v>
      </c>
      <c r="E40" s="417">
        <v>5974</v>
      </c>
      <c r="F40" s="417">
        <v>6067</v>
      </c>
      <c r="G40" s="417">
        <v>6162</v>
      </c>
      <c r="H40" s="417">
        <v>6257</v>
      </c>
      <c r="I40" s="417">
        <v>10000</v>
      </c>
      <c r="J40" s="417">
        <v>10000</v>
      </c>
      <c r="K40" s="417">
        <v>10000</v>
      </c>
      <c r="L40" s="417">
        <v>10000</v>
      </c>
      <c r="M40" s="417">
        <v>10000</v>
      </c>
      <c r="N40" s="417">
        <v>10000</v>
      </c>
      <c r="O40" s="417">
        <v>9800</v>
      </c>
      <c r="P40" s="417">
        <v>9604</v>
      </c>
      <c r="Q40" s="417">
        <v>9412</v>
      </c>
      <c r="R40" s="417">
        <v>9224</v>
      </c>
      <c r="S40" s="417">
        <v>9040</v>
      </c>
      <c r="T40" s="417">
        <v>8859</v>
      </c>
      <c r="U40" s="417">
        <v>8682</v>
      </c>
      <c r="V40" s="417">
        <v>8508</v>
      </c>
      <c r="W40" s="417">
        <v>8338</v>
      </c>
      <c r="X40" s="417">
        <v>8171.0000000000009</v>
      </c>
      <c r="Y40" s="417">
        <v>8008</v>
      </c>
      <c r="Z40" s="417">
        <v>7848.0000000000009</v>
      </c>
      <c r="AA40" s="417">
        <v>7691</v>
      </c>
      <c r="AB40" s="417">
        <v>7537</v>
      </c>
      <c r="AC40" s="417">
        <v>7386</v>
      </c>
      <c r="AD40" s="417">
        <v>7238</v>
      </c>
      <c r="AE40" s="417">
        <v>7093</v>
      </c>
      <c r="AF40" s="417">
        <v>6951.0000000000009</v>
      </c>
      <c r="AG40" s="417">
        <v>6812</v>
      </c>
      <c r="AH40" s="417">
        <v>6676</v>
      </c>
      <c r="AI40" s="417">
        <v>6542</v>
      </c>
      <c r="AJ40" s="417">
        <v>6411</v>
      </c>
      <c r="AK40" s="417">
        <v>6283</v>
      </c>
      <c r="AL40" s="417">
        <v>6157</v>
      </c>
      <c r="AM40" s="417">
        <v>6034.0000000000009</v>
      </c>
      <c r="AN40" s="417">
        <v>5913.0000000000009</v>
      </c>
      <c r="AO40" s="417">
        <v>5795</v>
      </c>
      <c r="AP40" s="417">
        <v>5679</v>
      </c>
      <c r="AQ40" s="417">
        <v>5565</v>
      </c>
      <c r="AR40" s="417">
        <v>5454</v>
      </c>
      <c r="AS40" s="417">
        <v>5345</v>
      </c>
      <c r="AT40" s="417">
        <v>5238</v>
      </c>
      <c r="AU40" s="417">
        <v>5201</v>
      </c>
      <c r="AV40" s="417">
        <v>5201</v>
      </c>
      <c r="AW40" s="417">
        <v>5201</v>
      </c>
      <c r="AX40" s="417">
        <v>5201</v>
      </c>
      <c r="AY40" s="417">
        <v>5201</v>
      </c>
      <c r="AZ40" s="417">
        <v>5201</v>
      </c>
      <c r="BA40" s="417">
        <v>5201</v>
      </c>
      <c r="BB40" s="417">
        <v>5201</v>
      </c>
      <c r="BC40" s="417">
        <v>5201</v>
      </c>
      <c r="BD40" s="417">
        <v>5201</v>
      </c>
      <c r="BE40" s="417">
        <v>5201</v>
      </c>
      <c r="BF40" s="417">
        <v>5201</v>
      </c>
      <c r="BG40" s="417">
        <v>0</v>
      </c>
      <c r="BH40" s="417">
        <v>0</v>
      </c>
      <c r="BI40" s="417">
        <v>0</v>
      </c>
      <c r="BJ40" s="417">
        <v>0</v>
      </c>
      <c r="BK40" s="417">
        <v>0</v>
      </c>
      <c r="BL40" s="417">
        <v>0</v>
      </c>
      <c r="BM40" s="417">
        <v>0</v>
      </c>
      <c r="BN40" s="417">
        <v>0</v>
      </c>
      <c r="BO40" s="417">
        <v>0</v>
      </c>
      <c r="BP40" s="417">
        <v>0</v>
      </c>
      <c r="BQ40" s="417">
        <v>0</v>
      </c>
      <c r="BR40" s="417">
        <v>0</v>
      </c>
      <c r="BS40" s="417">
        <v>0</v>
      </c>
      <c r="BT40" s="417">
        <v>0</v>
      </c>
      <c r="BU40" s="417">
        <v>0</v>
      </c>
      <c r="BV40" s="417">
        <v>0</v>
      </c>
      <c r="BW40" s="417">
        <v>0</v>
      </c>
      <c r="BX40" s="417">
        <v>0</v>
      </c>
      <c r="BY40" s="417">
        <v>0</v>
      </c>
      <c r="BZ40" s="417">
        <v>0</v>
      </c>
      <c r="CA40" s="417">
        <v>0</v>
      </c>
      <c r="CB40" s="417">
        <v>0</v>
      </c>
      <c r="CC40" s="417">
        <v>0</v>
      </c>
      <c r="CD40" s="417">
        <v>0</v>
      </c>
      <c r="CE40" s="417">
        <v>0</v>
      </c>
      <c r="CF40" s="417">
        <v>0</v>
      </c>
      <c r="CG40" s="417">
        <v>0</v>
      </c>
      <c r="CH40" s="417">
        <v>0</v>
      </c>
      <c r="CI40" s="417">
        <v>0</v>
      </c>
      <c r="CJ40" s="417">
        <v>0</v>
      </c>
      <c r="CK40" s="417">
        <v>0</v>
      </c>
      <c r="CL40" s="417">
        <v>0</v>
      </c>
      <c r="CM40" s="417">
        <v>0</v>
      </c>
      <c r="CN40" s="417">
        <v>0</v>
      </c>
      <c r="CO40" s="417">
        <v>0</v>
      </c>
      <c r="CP40" s="417">
        <v>0</v>
      </c>
      <c r="CQ40" s="417">
        <v>0</v>
      </c>
      <c r="CR40" s="417">
        <v>0</v>
      </c>
      <c r="CS40" s="417">
        <v>0</v>
      </c>
      <c r="CT40" s="417"/>
      <c r="CU40" s="417"/>
      <c r="CV40" s="417"/>
      <c r="CW40" s="417"/>
      <c r="CX40" s="417"/>
      <c r="CY40" s="417"/>
      <c r="CZ40" s="417"/>
      <c r="DA40" s="417"/>
      <c r="DB40" s="417"/>
      <c r="DC40" s="417"/>
      <c r="DD40" s="417"/>
      <c r="DE40" s="417"/>
      <c r="DF40" s="417"/>
      <c r="DG40" s="417"/>
      <c r="DH40" s="417"/>
      <c r="DI40" s="417"/>
      <c r="DJ40" s="417"/>
      <c r="DK40" s="417"/>
    </row>
    <row r="41" spans="1:115" ht="16.149999999999999" hidden="1">
      <c r="A41" s="421" t="s">
        <v>7</v>
      </c>
      <c r="B41" s="421">
        <v>1</v>
      </c>
      <c r="C41" s="416" t="s">
        <v>62</v>
      </c>
      <c r="D41" s="417">
        <v>0</v>
      </c>
      <c r="E41" s="417">
        <v>6148</v>
      </c>
      <c r="F41" s="417">
        <v>6244</v>
      </c>
      <c r="G41" s="417">
        <v>6340</v>
      </c>
      <c r="H41" s="417">
        <v>6438</v>
      </c>
      <c r="I41" s="417">
        <v>10000</v>
      </c>
      <c r="J41" s="417">
        <v>10000</v>
      </c>
      <c r="K41" s="417">
        <v>10000</v>
      </c>
      <c r="L41" s="417">
        <v>10000</v>
      </c>
      <c r="M41" s="417">
        <v>10000</v>
      </c>
      <c r="N41" s="417">
        <v>10000</v>
      </c>
      <c r="O41" s="417">
        <v>9800</v>
      </c>
      <c r="P41" s="417">
        <v>9604</v>
      </c>
      <c r="Q41" s="417">
        <v>9412</v>
      </c>
      <c r="R41" s="417">
        <v>9224</v>
      </c>
      <c r="S41" s="417">
        <v>9040</v>
      </c>
      <c r="T41" s="417">
        <v>8859</v>
      </c>
      <c r="U41" s="417">
        <v>8682</v>
      </c>
      <c r="V41" s="417">
        <v>8508</v>
      </c>
      <c r="W41" s="417">
        <v>8338</v>
      </c>
      <c r="X41" s="417">
        <v>8171.0000000000009</v>
      </c>
      <c r="Y41" s="417">
        <v>8008</v>
      </c>
      <c r="Z41" s="417">
        <v>7848.0000000000009</v>
      </c>
      <c r="AA41" s="417">
        <v>7691</v>
      </c>
      <c r="AB41" s="417">
        <v>7537</v>
      </c>
      <c r="AC41" s="417">
        <v>7386</v>
      </c>
      <c r="AD41" s="417">
        <v>7238</v>
      </c>
      <c r="AE41" s="417">
        <v>7093</v>
      </c>
      <c r="AF41" s="417">
        <v>6951.0000000000009</v>
      </c>
      <c r="AG41" s="417">
        <v>6812</v>
      </c>
      <c r="AH41" s="417">
        <v>6676</v>
      </c>
      <c r="AI41" s="417">
        <v>6542</v>
      </c>
      <c r="AJ41" s="417">
        <v>6411</v>
      </c>
      <c r="AK41" s="417">
        <v>6283</v>
      </c>
      <c r="AL41" s="417">
        <v>6157</v>
      </c>
      <c r="AM41" s="417">
        <v>6034.0000000000009</v>
      </c>
      <c r="AN41" s="417">
        <v>5913.0000000000009</v>
      </c>
      <c r="AO41" s="417">
        <v>5795</v>
      </c>
      <c r="AP41" s="417">
        <v>5679</v>
      </c>
      <c r="AQ41" s="417">
        <v>5565</v>
      </c>
      <c r="AR41" s="417">
        <v>5454</v>
      </c>
      <c r="AS41" s="417">
        <v>5351</v>
      </c>
      <c r="AT41" s="417">
        <v>5351</v>
      </c>
      <c r="AU41" s="417">
        <v>5351</v>
      </c>
      <c r="AV41" s="417">
        <v>5351</v>
      </c>
      <c r="AW41" s="417">
        <v>5351</v>
      </c>
      <c r="AX41" s="417">
        <v>5351</v>
      </c>
      <c r="AY41" s="417">
        <v>5351</v>
      </c>
      <c r="AZ41" s="417">
        <v>5351</v>
      </c>
      <c r="BA41" s="417">
        <v>5351</v>
      </c>
      <c r="BB41" s="417">
        <v>5351</v>
      </c>
      <c r="BC41" s="417">
        <v>5351</v>
      </c>
      <c r="BD41" s="417">
        <v>5351</v>
      </c>
      <c r="BE41" s="417">
        <v>5351</v>
      </c>
      <c r="BF41" s="417">
        <v>0</v>
      </c>
      <c r="BG41" s="417">
        <v>0</v>
      </c>
      <c r="BH41" s="417">
        <v>0</v>
      </c>
      <c r="BI41" s="417">
        <v>0</v>
      </c>
      <c r="BJ41" s="417">
        <v>0</v>
      </c>
      <c r="BK41" s="417">
        <v>0</v>
      </c>
      <c r="BL41" s="417">
        <v>0</v>
      </c>
      <c r="BM41" s="417">
        <v>0</v>
      </c>
      <c r="BN41" s="417">
        <v>0</v>
      </c>
      <c r="BO41" s="417">
        <v>0</v>
      </c>
      <c r="BP41" s="417">
        <v>0</v>
      </c>
      <c r="BQ41" s="417">
        <v>0</v>
      </c>
      <c r="BR41" s="417">
        <v>0</v>
      </c>
      <c r="BS41" s="417">
        <v>0</v>
      </c>
      <c r="BT41" s="417">
        <v>0</v>
      </c>
      <c r="BU41" s="417">
        <v>0</v>
      </c>
      <c r="BV41" s="417">
        <v>0</v>
      </c>
      <c r="BW41" s="417">
        <v>0</v>
      </c>
      <c r="BX41" s="417">
        <v>0</v>
      </c>
      <c r="BY41" s="417">
        <v>0</v>
      </c>
      <c r="BZ41" s="417">
        <v>0</v>
      </c>
      <c r="CA41" s="417">
        <v>0</v>
      </c>
      <c r="CB41" s="417">
        <v>0</v>
      </c>
      <c r="CC41" s="417">
        <v>0</v>
      </c>
      <c r="CD41" s="417">
        <v>0</v>
      </c>
      <c r="CE41" s="417">
        <v>0</v>
      </c>
      <c r="CF41" s="417">
        <v>0</v>
      </c>
      <c r="CG41" s="417">
        <v>0</v>
      </c>
      <c r="CH41" s="417">
        <v>0</v>
      </c>
      <c r="CI41" s="417">
        <v>0</v>
      </c>
      <c r="CJ41" s="417">
        <v>0</v>
      </c>
      <c r="CK41" s="417">
        <v>0</v>
      </c>
      <c r="CL41" s="417">
        <v>0</v>
      </c>
      <c r="CM41" s="417">
        <v>0</v>
      </c>
      <c r="CN41" s="417">
        <v>0</v>
      </c>
      <c r="CO41" s="417">
        <v>0</v>
      </c>
      <c r="CP41" s="417">
        <v>0</v>
      </c>
      <c r="CQ41" s="417">
        <v>0</v>
      </c>
      <c r="CR41" s="417">
        <v>0</v>
      </c>
      <c r="CS41" s="417">
        <v>0</v>
      </c>
      <c r="CT41" s="417"/>
      <c r="CU41" s="417"/>
      <c r="CV41" s="417"/>
      <c r="CW41" s="417"/>
      <c r="CX41" s="417"/>
      <c r="CY41" s="417"/>
      <c r="CZ41" s="417"/>
      <c r="DA41" s="417"/>
      <c r="DB41" s="417"/>
      <c r="DC41" s="417"/>
      <c r="DD41" s="417"/>
      <c r="DE41" s="417"/>
      <c r="DF41" s="417"/>
      <c r="DG41" s="417"/>
      <c r="DH41" s="417"/>
      <c r="DI41" s="417"/>
      <c r="DJ41" s="417"/>
      <c r="DK41" s="417"/>
    </row>
    <row r="42" spans="1:115" ht="16.149999999999999" hidden="1">
      <c r="A42" s="421" t="s">
        <v>7</v>
      </c>
      <c r="B42" s="421">
        <v>1</v>
      </c>
      <c r="C42" s="416" t="s">
        <v>63</v>
      </c>
      <c r="D42" s="417">
        <v>0</v>
      </c>
      <c r="E42" s="417">
        <v>6322</v>
      </c>
      <c r="F42" s="417">
        <v>6419</v>
      </c>
      <c r="G42" s="417">
        <v>6516.9999999999991</v>
      </c>
      <c r="H42" s="417">
        <v>6112</v>
      </c>
      <c r="I42" s="417">
        <v>10000</v>
      </c>
      <c r="J42" s="417">
        <v>10000</v>
      </c>
      <c r="K42" s="417">
        <v>10000</v>
      </c>
      <c r="L42" s="417">
        <v>10000</v>
      </c>
      <c r="M42" s="417">
        <v>10000</v>
      </c>
      <c r="N42" s="417">
        <v>10000</v>
      </c>
      <c r="O42" s="417">
        <v>9800</v>
      </c>
      <c r="P42" s="417">
        <v>9604</v>
      </c>
      <c r="Q42" s="417">
        <v>9412</v>
      </c>
      <c r="R42" s="417">
        <v>9224</v>
      </c>
      <c r="S42" s="417">
        <v>9040</v>
      </c>
      <c r="T42" s="417">
        <v>8859</v>
      </c>
      <c r="U42" s="417">
        <v>8682</v>
      </c>
      <c r="V42" s="417">
        <v>8508</v>
      </c>
      <c r="W42" s="417">
        <v>8338</v>
      </c>
      <c r="X42" s="417">
        <v>8171.0000000000009</v>
      </c>
      <c r="Y42" s="417">
        <v>8008</v>
      </c>
      <c r="Z42" s="417">
        <v>7848.0000000000009</v>
      </c>
      <c r="AA42" s="417">
        <v>7691</v>
      </c>
      <c r="AB42" s="417">
        <v>7537</v>
      </c>
      <c r="AC42" s="417">
        <v>7386</v>
      </c>
      <c r="AD42" s="417">
        <v>7238</v>
      </c>
      <c r="AE42" s="417">
        <v>7093</v>
      </c>
      <c r="AF42" s="417">
        <v>6951.0000000000009</v>
      </c>
      <c r="AG42" s="417">
        <v>6812</v>
      </c>
      <c r="AH42" s="417">
        <v>6676</v>
      </c>
      <c r="AI42" s="417">
        <v>6542</v>
      </c>
      <c r="AJ42" s="417">
        <v>6411</v>
      </c>
      <c r="AK42" s="417">
        <v>6283</v>
      </c>
      <c r="AL42" s="417">
        <v>6157</v>
      </c>
      <c r="AM42" s="417">
        <v>6034.0000000000009</v>
      </c>
      <c r="AN42" s="417">
        <v>5913.0000000000009</v>
      </c>
      <c r="AO42" s="417">
        <v>5795</v>
      </c>
      <c r="AP42" s="417">
        <v>5679</v>
      </c>
      <c r="AQ42" s="417">
        <v>5565</v>
      </c>
      <c r="AR42" s="417">
        <v>5503</v>
      </c>
      <c r="AS42" s="417">
        <v>5503</v>
      </c>
      <c r="AT42" s="417">
        <v>5503</v>
      </c>
      <c r="AU42" s="417">
        <v>5503</v>
      </c>
      <c r="AV42" s="417">
        <v>5503</v>
      </c>
      <c r="AW42" s="417">
        <v>5503</v>
      </c>
      <c r="AX42" s="417">
        <v>5503</v>
      </c>
      <c r="AY42" s="417">
        <v>5503</v>
      </c>
      <c r="AZ42" s="417">
        <v>5503</v>
      </c>
      <c r="BA42" s="417">
        <v>5503</v>
      </c>
      <c r="BB42" s="417">
        <v>5503</v>
      </c>
      <c r="BC42" s="417">
        <v>5503</v>
      </c>
      <c r="BD42" s="417">
        <v>5503</v>
      </c>
      <c r="BE42" s="417">
        <v>0</v>
      </c>
      <c r="BF42" s="417">
        <v>0</v>
      </c>
      <c r="BG42" s="417">
        <v>0</v>
      </c>
      <c r="BH42" s="417">
        <v>0</v>
      </c>
      <c r="BI42" s="417">
        <v>0</v>
      </c>
      <c r="BJ42" s="417">
        <v>0</v>
      </c>
      <c r="BK42" s="417">
        <v>0</v>
      </c>
      <c r="BL42" s="417">
        <v>0</v>
      </c>
      <c r="BM42" s="417">
        <v>0</v>
      </c>
      <c r="BN42" s="417">
        <v>0</v>
      </c>
      <c r="BO42" s="417">
        <v>0</v>
      </c>
      <c r="BP42" s="417">
        <v>0</v>
      </c>
      <c r="BQ42" s="417">
        <v>0</v>
      </c>
      <c r="BR42" s="417">
        <v>0</v>
      </c>
      <c r="BS42" s="417">
        <v>0</v>
      </c>
      <c r="BT42" s="417">
        <v>0</v>
      </c>
      <c r="BU42" s="417">
        <v>0</v>
      </c>
      <c r="BV42" s="417">
        <v>0</v>
      </c>
      <c r="BW42" s="417">
        <v>0</v>
      </c>
      <c r="BX42" s="417">
        <v>0</v>
      </c>
      <c r="BY42" s="417">
        <v>0</v>
      </c>
      <c r="BZ42" s="417">
        <v>0</v>
      </c>
      <c r="CA42" s="417">
        <v>0</v>
      </c>
      <c r="CB42" s="417">
        <v>0</v>
      </c>
      <c r="CC42" s="417">
        <v>0</v>
      </c>
      <c r="CD42" s="417">
        <v>0</v>
      </c>
      <c r="CE42" s="417">
        <v>0</v>
      </c>
      <c r="CF42" s="417">
        <v>0</v>
      </c>
      <c r="CG42" s="417">
        <v>0</v>
      </c>
      <c r="CH42" s="417">
        <v>0</v>
      </c>
      <c r="CI42" s="417">
        <v>0</v>
      </c>
      <c r="CJ42" s="417">
        <v>0</v>
      </c>
      <c r="CK42" s="417">
        <v>0</v>
      </c>
      <c r="CL42" s="417">
        <v>0</v>
      </c>
      <c r="CM42" s="417">
        <v>0</v>
      </c>
      <c r="CN42" s="417">
        <v>0</v>
      </c>
      <c r="CO42" s="417">
        <v>0</v>
      </c>
      <c r="CP42" s="417">
        <v>0</v>
      </c>
      <c r="CQ42" s="417">
        <v>0</v>
      </c>
      <c r="CR42" s="417">
        <v>0</v>
      </c>
      <c r="CS42" s="417">
        <v>0</v>
      </c>
      <c r="CT42" s="417"/>
      <c r="CU42" s="417"/>
      <c r="CV42" s="417"/>
      <c r="CW42" s="417"/>
      <c r="CX42" s="417"/>
      <c r="CY42" s="417"/>
      <c r="CZ42" s="417"/>
      <c r="DA42" s="417"/>
      <c r="DB42" s="417"/>
      <c r="DC42" s="417"/>
      <c r="DD42" s="417"/>
      <c r="DE42" s="417"/>
      <c r="DF42" s="417"/>
      <c r="DG42" s="417"/>
      <c r="DH42" s="417"/>
      <c r="DI42" s="417"/>
      <c r="DJ42" s="417"/>
      <c r="DK42" s="417"/>
    </row>
    <row r="43" spans="1:115" ht="16.149999999999999" hidden="1">
      <c r="A43" s="421" t="s">
        <v>7</v>
      </c>
      <c r="B43" s="421">
        <v>1</v>
      </c>
      <c r="C43" s="416" t="s">
        <v>64</v>
      </c>
      <c r="D43" s="417">
        <v>0</v>
      </c>
      <c r="E43" s="417">
        <v>6499</v>
      </c>
      <c r="F43" s="417">
        <v>6598.0000000000009</v>
      </c>
      <c r="G43" s="417">
        <v>6187</v>
      </c>
      <c r="H43" s="417">
        <v>6284</v>
      </c>
      <c r="I43" s="417">
        <v>10000</v>
      </c>
      <c r="J43" s="417">
        <v>10000</v>
      </c>
      <c r="K43" s="417">
        <v>10000</v>
      </c>
      <c r="L43" s="417">
        <v>10000</v>
      </c>
      <c r="M43" s="417">
        <v>10000</v>
      </c>
      <c r="N43" s="417">
        <v>10000</v>
      </c>
      <c r="O43" s="417">
        <v>9800</v>
      </c>
      <c r="P43" s="417">
        <v>9604</v>
      </c>
      <c r="Q43" s="417">
        <v>9412</v>
      </c>
      <c r="R43" s="417">
        <v>9224</v>
      </c>
      <c r="S43" s="417">
        <v>9040</v>
      </c>
      <c r="T43" s="417">
        <v>8859</v>
      </c>
      <c r="U43" s="417">
        <v>8682</v>
      </c>
      <c r="V43" s="417">
        <v>8508</v>
      </c>
      <c r="W43" s="417">
        <v>8338</v>
      </c>
      <c r="X43" s="417">
        <v>8171.0000000000009</v>
      </c>
      <c r="Y43" s="417">
        <v>8008</v>
      </c>
      <c r="Z43" s="417">
        <v>7848.0000000000009</v>
      </c>
      <c r="AA43" s="417">
        <v>7691</v>
      </c>
      <c r="AB43" s="417">
        <v>7537</v>
      </c>
      <c r="AC43" s="417">
        <v>7386</v>
      </c>
      <c r="AD43" s="417">
        <v>7238</v>
      </c>
      <c r="AE43" s="417">
        <v>7093</v>
      </c>
      <c r="AF43" s="417">
        <v>6951.0000000000009</v>
      </c>
      <c r="AG43" s="417">
        <v>6812</v>
      </c>
      <c r="AH43" s="417">
        <v>6676</v>
      </c>
      <c r="AI43" s="417">
        <v>6542</v>
      </c>
      <c r="AJ43" s="417">
        <v>6411</v>
      </c>
      <c r="AK43" s="417">
        <v>6283</v>
      </c>
      <c r="AL43" s="417">
        <v>6157</v>
      </c>
      <c r="AM43" s="417">
        <v>6034.0000000000009</v>
      </c>
      <c r="AN43" s="417">
        <v>5913.0000000000009</v>
      </c>
      <c r="AO43" s="417">
        <v>5795</v>
      </c>
      <c r="AP43" s="417">
        <v>5679</v>
      </c>
      <c r="AQ43" s="417">
        <v>5659</v>
      </c>
      <c r="AR43" s="417">
        <v>5659</v>
      </c>
      <c r="AS43" s="417">
        <v>5659</v>
      </c>
      <c r="AT43" s="417">
        <v>5659</v>
      </c>
      <c r="AU43" s="417">
        <v>5659</v>
      </c>
      <c r="AV43" s="417">
        <v>5659</v>
      </c>
      <c r="AW43" s="417">
        <v>5659</v>
      </c>
      <c r="AX43" s="417">
        <v>5659</v>
      </c>
      <c r="AY43" s="417">
        <v>5659</v>
      </c>
      <c r="AZ43" s="417">
        <v>5659</v>
      </c>
      <c r="BA43" s="417">
        <v>5659</v>
      </c>
      <c r="BB43" s="417">
        <v>5659</v>
      </c>
      <c r="BC43" s="417">
        <v>5659</v>
      </c>
      <c r="BD43" s="417">
        <v>0</v>
      </c>
      <c r="BE43" s="417">
        <v>0</v>
      </c>
      <c r="BF43" s="417">
        <v>0</v>
      </c>
      <c r="BG43" s="417">
        <v>0</v>
      </c>
      <c r="BH43" s="417">
        <v>0</v>
      </c>
      <c r="BI43" s="417">
        <v>0</v>
      </c>
      <c r="BJ43" s="417">
        <v>0</v>
      </c>
      <c r="BK43" s="417">
        <v>0</v>
      </c>
      <c r="BL43" s="417">
        <v>0</v>
      </c>
      <c r="BM43" s="417">
        <v>0</v>
      </c>
      <c r="BN43" s="417">
        <v>0</v>
      </c>
      <c r="BO43" s="417">
        <v>0</v>
      </c>
      <c r="BP43" s="417">
        <v>0</v>
      </c>
      <c r="BQ43" s="417">
        <v>0</v>
      </c>
      <c r="BR43" s="417">
        <v>0</v>
      </c>
      <c r="BS43" s="417">
        <v>0</v>
      </c>
      <c r="BT43" s="417">
        <v>0</v>
      </c>
      <c r="BU43" s="417">
        <v>0</v>
      </c>
      <c r="BV43" s="417">
        <v>0</v>
      </c>
      <c r="BW43" s="417">
        <v>0</v>
      </c>
      <c r="BX43" s="417">
        <v>0</v>
      </c>
      <c r="BY43" s="417">
        <v>0</v>
      </c>
      <c r="BZ43" s="417">
        <v>0</v>
      </c>
      <c r="CA43" s="417">
        <v>0</v>
      </c>
      <c r="CB43" s="417">
        <v>0</v>
      </c>
      <c r="CC43" s="417">
        <v>0</v>
      </c>
      <c r="CD43" s="417">
        <v>0</v>
      </c>
      <c r="CE43" s="417">
        <v>0</v>
      </c>
      <c r="CF43" s="417">
        <v>0</v>
      </c>
      <c r="CG43" s="417">
        <v>0</v>
      </c>
      <c r="CH43" s="417">
        <v>0</v>
      </c>
      <c r="CI43" s="417">
        <v>0</v>
      </c>
      <c r="CJ43" s="417">
        <v>0</v>
      </c>
      <c r="CK43" s="417">
        <v>0</v>
      </c>
      <c r="CL43" s="417">
        <v>0</v>
      </c>
      <c r="CM43" s="417">
        <v>0</v>
      </c>
      <c r="CN43" s="417">
        <v>0</v>
      </c>
      <c r="CO43" s="417">
        <v>0</v>
      </c>
      <c r="CP43" s="417">
        <v>0</v>
      </c>
      <c r="CQ43" s="417">
        <v>0</v>
      </c>
      <c r="CR43" s="417">
        <v>0</v>
      </c>
      <c r="CS43" s="417">
        <v>0</v>
      </c>
      <c r="CT43" s="417"/>
      <c r="CU43" s="417"/>
      <c r="CV43" s="417"/>
      <c r="CW43" s="417"/>
      <c r="CX43" s="417"/>
      <c r="CY43" s="417"/>
      <c r="CZ43" s="417"/>
      <c r="DA43" s="417"/>
      <c r="DB43" s="417"/>
      <c r="DC43" s="417"/>
      <c r="DD43" s="417"/>
      <c r="DE43" s="417"/>
      <c r="DF43" s="417"/>
      <c r="DG43" s="417"/>
      <c r="DH43" s="417"/>
      <c r="DI43" s="417"/>
      <c r="DJ43" s="417"/>
      <c r="DK43" s="417"/>
    </row>
    <row r="44" spans="1:115" ht="16.149999999999999" hidden="1">
      <c r="A44" s="421" t="s">
        <v>7</v>
      </c>
      <c r="B44" s="421">
        <v>1</v>
      </c>
      <c r="C44" s="416" t="s">
        <v>65</v>
      </c>
      <c r="D44" s="417">
        <v>0</v>
      </c>
      <c r="E44" s="417">
        <v>6677.9999999999991</v>
      </c>
      <c r="F44" s="417">
        <v>6263</v>
      </c>
      <c r="G44" s="417">
        <v>6361</v>
      </c>
      <c r="H44" s="417">
        <v>6461</v>
      </c>
      <c r="I44" s="417">
        <v>10000</v>
      </c>
      <c r="J44" s="417">
        <v>10000</v>
      </c>
      <c r="K44" s="417">
        <v>10000</v>
      </c>
      <c r="L44" s="417">
        <v>10000</v>
      </c>
      <c r="M44" s="417">
        <v>10000</v>
      </c>
      <c r="N44" s="417">
        <v>10000</v>
      </c>
      <c r="O44" s="417">
        <v>9800</v>
      </c>
      <c r="P44" s="417">
        <v>9604</v>
      </c>
      <c r="Q44" s="417">
        <v>9412</v>
      </c>
      <c r="R44" s="417">
        <v>9224</v>
      </c>
      <c r="S44" s="417">
        <v>9040</v>
      </c>
      <c r="T44" s="417">
        <v>8859</v>
      </c>
      <c r="U44" s="417">
        <v>8682</v>
      </c>
      <c r="V44" s="417">
        <v>8508</v>
      </c>
      <c r="W44" s="417">
        <v>8338</v>
      </c>
      <c r="X44" s="417">
        <v>8171.0000000000009</v>
      </c>
      <c r="Y44" s="417">
        <v>8008</v>
      </c>
      <c r="Z44" s="417">
        <v>7848.0000000000009</v>
      </c>
      <c r="AA44" s="417">
        <v>7691</v>
      </c>
      <c r="AB44" s="417">
        <v>7537</v>
      </c>
      <c r="AC44" s="417">
        <v>7386</v>
      </c>
      <c r="AD44" s="417">
        <v>7238</v>
      </c>
      <c r="AE44" s="417">
        <v>7093</v>
      </c>
      <c r="AF44" s="417">
        <v>6951.0000000000009</v>
      </c>
      <c r="AG44" s="417">
        <v>6812</v>
      </c>
      <c r="AH44" s="417">
        <v>6676</v>
      </c>
      <c r="AI44" s="417">
        <v>6542</v>
      </c>
      <c r="AJ44" s="417">
        <v>6411</v>
      </c>
      <c r="AK44" s="417">
        <v>6283</v>
      </c>
      <c r="AL44" s="417">
        <v>6157</v>
      </c>
      <c r="AM44" s="417">
        <v>6034.0000000000009</v>
      </c>
      <c r="AN44" s="417">
        <v>5913.0000000000009</v>
      </c>
      <c r="AO44" s="417">
        <v>5819</v>
      </c>
      <c r="AP44" s="417">
        <v>5819</v>
      </c>
      <c r="AQ44" s="417">
        <v>5819</v>
      </c>
      <c r="AR44" s="417">
        <v>5819</v>
      </c>
      <c r="AS44" s="417">
        <v>5819</v>
      </c>
      <c r="AT44" s="417">
        <v>5819</v>
      </c>
      <c r="AU44" s="417">
        <v>5819</v>
      </c>
      <c r="AV44" s="417">
        <v>5819</v>
      </c>
      <c r="AW44" s="417">
        <v>5819</v>
      </c>
      <c r="AX44" s="417">
        <v>5819</v>
      </c>
      <c r="AY44" s="417">
        <v>5819</v>
      </c>
      <c r="AZ44" s="417">
        <v>5819</v>
      </c>
      <c r="BA44" s="417">
        <v>5819</v>
      </c>
      <c r="BB44" s="417">
        <v>5819</v>
      </c>
      <c r="BC44" s="417">
        <v>0</v>
      </c>
      <c r="BD44" s="417">
        <v>0</v>
      </c>
      <c r="BE44" s="417">
        <v>0</v>
      </c>
      <c r="BF44" s="417">
        <v>0</v>
      </c>
      <c r="BG44" s="417">
        <v>0</v>
      </c>
      <c r="BH44" s="417">
        <v>0</v>
      </c>
      <c r="BI44" s="417">
        <v>0</v>
      </c>
      <c r="BJ44" s="417">
        <v>0</v>
      </c>
      <c r="BK44" s="417">
        <v>0</v>
      </c>
      <c r="BL44" s="417">
        <v>0</v>
      </c>
      <c r="BM44" s="417">
        <v>0</v>
      </c>
      <c r="BN44" s="417">
        <v>0</v>
      </c>
      <c r="BO44" s="417">
        <v>0</v>
      </c>
      <c r="BP44" s="417">
        <v>0</v>
      </c>
      <c r="BQ44" s="417">
        <v>0</v>
      </c>
      <c r="BR44" s="417">
        <v>0</v>
      </c>
      <c r="BS44" s="417">
        <v>0</v>
      </c>
      <c r="BT44" s="417">
        <v>0</v>
      </c>
      <c r="BU44" s="417">
        <v>0</v>
      </c>
      <c r="BV44" s="417">
        <v>0</v>
      </c>
      <c r="BW44" s="417">
        <v>0</v>
      </c>
      <c r="BX44" s="417">
        <v>0</v>
      </c>
      <c r="BY44" s="417">
        <v>0</v>
      </c>
      <c r="BZ44" s="417">
        <v>0</v>
      </c>
      <c r="CA44" s="417">
        <v>0</v>
      </c>
      <c r="CB44" s="417">
        <v>0</v>
      </c>
      <c r="CC44" s="417">
        <v>0</v>
      </c>
      <c r="CD44" s="417">
        <v>0</v>
      </c>
      <c r="CE44" s="417">
        <v>0</v>
      </c>
      <c r="CF44" s="417">
        <v>0</v>
      </c>
      <c r="CG44" s="417">
        <v>0</v>
      </c>
      <c r="CH44" s="417">
        <v>0</v>
      </c>
      <c r="CI44" s="417">
        <v>0</v>
      </c>
      <c r="CJ44" s="417">
        <v>0</v>
      </c>
      <c r="CK44" s="417">
        <v>0</v>
      </c>
      <c r="CL44" s="417">
        <v>0</v>
      </c>
      <c r="CM44" s="417">
        <v>0</v>
      </c>
      <c r="CN44" s="417">
        <v>0</v>
      </c>
      <c r="CO44" s="417">
        <v>0</v>
      </c>
      <c r="CP44" s="417">
        <v>0</v>
      </c>
      <c r="CQ44" s="417">
        <v>0</v>
      </c>
      <c r="CR44" s="417">
        <v>0</v>
      </c>
      <c r="CS44" s="417">
        <v>0</v>
      </c>
      <c r="CT44" s="417"/>
      <c r="CU44" s="417"/>
      <c r="CV44" s="417"/>
      <c r="CW44" s="417"/>
      <c r="CX44" s="417"/>
      <c r="CY44" s="417"/>
      <c r="CZ44" s="417"/>
      <c r="DA44" s="417"/>
      <c r="DB44" s="417"/>
      <c r="DC44" s="417"/>
      <c r="DD44" s="417"/>
      <c r="DE44" s="417"/>
      <c r="DF44" s="417"/>
      <c r="DG44" s="417"/>
      <c r="DH44" s="417"/>
      <c r="DI44" s="417"/>
      <c r="DJ44" s="417"/>
      <c r="DK44" s="417"/>
    </row>
    <row r="45" spans="1:115" ht="16.149999999999999" hidden="1">
      <c r="A45" s="421" t="s">
        <v>7</v>
      </c>
      <c r="B45" s="421">
        <v>1</v>
      </c>
      <c r="C45" s="416" t="s">
        <v>66</v>
      </c>
      <c r="D45" s="417">
        <v>0</v>
      </c>
      <c r="E45" s="417">
        <v>6338</v>
      </c>
      <c r="F45" s="417">
        <v>6438</v>
      </c>
      <c r="G45" s="417">
        <v>6539</v>
      </c>
      <c r="H45" s="417">
        <v>6640</v>
      </c>
      <c r="I45" s="417">
        <v>10000</v>
      </c>
      <c r="J45" s="417">
        <v>10000</v>
      </c>
      <c r="K45" s="417">
        <v>10000</v>
      </c>
      <c r="L45" s="417">
        <v>10000</v>
      </c>
      <c r="M45" s="417">
        <v>10000</v>
      </c>
      <c r="N45" s="417">
        <v>10000</v>
      </c>
      <c r="O45" s="417">
        <v>9800</v>
      </c>
      <c r="P45" s="417">
        <v>9604</v>
      </c>
      <c r="Q45" s="417">
        <v>9412</v>
      </c>
      <c r="R45" s="417">
        <v>9224</v>
      </c>
      <c r="S45" s="417">
        <v>9040</v>
      </c>
      <c r="T45" s="417">
        <v>8859</v>
      </c>
      <c r="U45" s="417">
        <v>8682</v>
      </c>
      <c r="V45" s="417">
        <v>8508</v>
      </c>
      <c r="W45" s="417">
        <v>8338</v>
      </c>
      <c r="X45" s="417">
        <v>8171.0000000000009</v>
      </c>
      <c r="Y45" s="417">
        <v>8008</v>
      </c>
      <c r="Z45" s="417">
        <v>7848.0000000000009</v>
      </c>
      <c r="AA45" s="417">
        <v>7691</v>
      </c>
      <c r="AB45" s="417">
        <v>7537</v>
      </c>
      <c r="AC45" s="417">
        <v>7386</v>
      </c>
      <c r="AD45" s="417">
        <v>7238</v>
      </c>
      <c r="AE45" s="417">
        <v>7093</v>
      </c>
      <c r="AF45" s="417">
        <v>6951.0000000000009</v>
      </c>
      <c r="AG45" s="417">
        <v>6812</v>
      </c>
      <c r="AH45" s="417">
        <v>6676</v>
      </c>
      <c r="AI45" s="417">
        <v>6542</v>
      </c>
      <c r="AJ45" s="417">
        <v>6411</v>
      </c>
      <c r="AK45" s="417">
        <v>6283</v>
      </c>
      <c r="AL45" s="417">
        <v>6157</v>
      </c>
      <c r="AM45" s="417">
        <v>6034.0000000000009</v>
      </c>
      <c r="AN45" s="417">
        <v>5974</v>
      </c>
      <c r="AO45" s="417">
        <v>5974</v>
      </c>
      <c r="AP45" s="417">
        <v>5974</v>
      </c>
      <c r="AQ45" s="417">
        <v>5974</v>
      </c>
      <c r="AR45" s="417">
        <v>5974</v>
      </c>
      <c r="AS45" s="417">
        <v>5974</v>
      </c>
      <c r="AT45" s="417">
        <v>5974</v>
      </c>
      <c r="AU45" s="417">
        <v>5974</v>
      </c>
      <c r="AV45" s="417">
        <v>5974</v>
      </c>
      <c r="AW45" s="417">
        <v>5974</v>
      </c>
      <c r="AX45" s="417">
        <v>5974</v>
      </c>
      <c r="AY45" s="417">
        <v>5974</v>
      </c>
      <c r="AZ45" s="417">
        <v>5974</v>
      </c>
      <c r="BA45" s="417">
        <v>5974</v>
      </c>
      <c r="BB45" s="417">
        <v>0</v>
      </c>
      <c r="BC45" s="417">
        <v>0</v>
      </c>
      <c r="BD45" s="417">
        <v>0</v>
      </c>
      <c r="BE45" s="417">
        <v>0</v>
      </c>
      <c r="BF45" s="417">
        <v>0</v>
      </c>
      <c r="BG45" s="417">
        <v>0</v>
      </c>
      <c r="BH45" s="417">
        <v>0</v>
      </c>
      <c r="BI45" s="417">
        <v>0</v>
      </c>
      <c r="BJ45" s="417">
        <v>0</v>
      </c>
      <c r="BK45" s="417">
        <v>0</v>
      </c>
      <c r="BL45" s="417">
        <v>0</v>
      </c>
      <c r="BM45" s="417">
        <v>0</v>
      </c>
      <c r="BN45" s="417">
        <v>0</v>
      </c>
      <c r="BO45" s="417">
        <v>0</v>
      </c>
      <c r="BP45" s="417">
        <v>0</v>
      </c>
      <c r="BQ45" s="417">
        <v>0</v>
      </c>
      <c r="BR45" s="417">
        <v>0</v>
      </c>
      <c r="BS45" s="417">
        <v>0</v>
      </c>
      <c r="BT45" s="417">
        <v>0</v>
      </c>
      <c r="BU45" s="417">
        <v>0</v>
      </c>
      <c r="BV45" s="417">
        <v>0</v>
      </c>
      <c r="BW45" s="417">
        <v>0</v>
      </c>
      <c r="BX45" s="417">
        <v>0</v>
      </c>
      <c r="BY45" s="417">
        <v>0</v>
      </c>
      <c r="BZ45" s="417">
        <v>0</v>
      </c>
      <c r="CA45" s="417">
        <v>0</v>
      </c>
      <c r="CB45" s="417">
        <v>0</v>
      </c>
      <c r="CC45" s="417">
        <v>0</v>
      </c>
      <c r="CD45" s="417">
        <v>0</v>
      </c>
      <c r="CE45" s="417">
        <v>0</v>
      </c>
      <c r="CF45" s="417">
        <v>0</v>
      </c>
      <c r="CG45" s="417">
        <v>0</v>
      </c>
      <c r="CH45" s="417">
        <v>0</v>
      </c>
      <c r="CI45" s="417">
        <v>0</v>
      </c>
      <c r="CJ45" s="417">
        <v>0</v>
      </c>
      <c r="CK45" s="417">
        <v>0</v>
      </c>
      <c r="CL45" s="417">
        <v>0</v>
      </c>
      <c r="CM45" s="417">
        <v>0</v>
      </c>
      <c r="CN45" s="417">
        <v>0</v>
      </c>
      <c r="CO45" s="417">
        <v>0</v>
      </c>
      <c r="CP45" s="417">
        <v>0</v>
      </c>
      <c r="CQ45" s="417">
        <v>0</v>
      </c>
      <c r="CR45" s="417">
        <v>0</v>
      </c>
      <c r="CS45" s="417">
        <v>0</v>
      </c>
      <c r="CT45" s="417"/>
      <c r="CU45" s="417"/>
      <c r="CV45" s="417"/>
      <c r="CW45" s="417"/>
      <c r="CX45" s="417"/>
      <c r="CY45" s="417"/>
      <c r="CZ45" s="417"/>
      <c r="DA45" s="417"/>
      <c r="DB45" s="417"/>
      <c r="DC45" s="417"/>
      <c r="DD45" s="417"/>
      <c r="DE45" s="417"/>
      <c r="DF45" s="417"/>
      <c r="DG45" s="417"/>
      <c r="DH45" s="417"/>
      <c r="DI45" s="417"/>
      <c r="DJ45" s="417"/>
      <c r="DK45" s="417"/>
    </row>
    <row r="46" spans="1:115" ht="16.149999999999999" hidden="1">
      <c r="A46" s="421" t="s">
        <v>7</v>
      </c>
      <c r="B46" s="421">
        <v>1</v>
      </c>
      <c r="C46" s="416" t="s">
        <v>67</v>
      </c>
      <c r="D46" s="417">
        <v>0</v>
      </c>
      <c r="E46" s="417">
        <v>6514</v>
      </c>
      <c r="F46" s="417">
        <v>6616</v>
      </c>
      <c r="G46" s="417">
        <v>6717.9999999999991</v>
      </c>
      <c r="H46" s="417">
        <v>6820.0000000000009</v>
      </c>
      <c r="I46" s="417">
        <v>10000</v>
      </c>
      <c r="J46" s="417">
        <v>10000</v>
      </c>
      <c r="K46" s="417">
        <v>10000</v>
      </c>
      <c r="L46" s="417">
        <v>10000</v>
      </c>
      <c r="M46" s="417">
        <v>10000</v>
      </c>
      <c r="N46" s="417">
        <v>10000</v>
      </c>
      <c r="O46" s="417">
        <v>9800</v>
      </c>
      <c r="P46" s="417">
        <v>9604</v>
      </c>
      <c r="Q46" s="417">
        <v>9412</v>
      </c>
      <c r="R46" s="417">
        <v>9224</v>
      </c>
      <c r="S46" s="417">
        <v>9040</v>
      </c>
      <c r="T46" s="417">
        <v>8859</v>
      </c>
      <c r="U46" s="417">
        <v>8682</v>
      </c>
      <c r="V46" s="417">
        <v>8508</v>
      </c>
      <c r="W46" s="417">
        <v>8338</v>
      </c>
      <c r="X46" s="417">
        <v>8171.0000000000009</v>
      </c>
      <c r="Y46" s="417">
        <v>8008</v>
      </c>
      <c r="Z46" s="417">
        <v>7848.0000000000009</v>
      </c>
      <c r="AA46" s="417">
        <v>7691</v>
      </c>
      <c r="AB46" s="417">
        <v>7537</v>
      </c>
      <c r="AC46" s="417">
        <v>7386</v>
      </c>
      <c r="AD46" s="417">
        <v>7238</v>
      </c>
      <c r="AE46" s="417">
        <v>7093</v>
      </c>
      <c r="AF46" s="417">
        <v>6951.0000000000009</v>
      </c>
      <c r="AG46" s="417">
        <v>6812</v>
      </c>
      <c r="AH46" s="417">
        <v>6676</v>
      </c>
      <c r="AI46" s="417">
        <v>6542</v>
      </c>
      <c r="AJ46" s="417">
        <v>6411</v>
      </c>
      <c r="AK46" s="417">
        <v>6283</v>
      </c>
      <c r="AL46" s="417">
        <v>6157</v>
      </c>
      <c r="AM46" s="417">
        <v>6137</v>
      </c>
      <c r="AN46" s="417">
        <v>6137</v>
      </c>
      <c r="AO46" s="417">
        <v>6137</v>
      </c>
      <c r="AP46" s="417">
        <v>6137</v>
      </c>
      <c r="AQ46" s="417">
        <v>6137</v>
      </c>
      <c r="AR46" s="417">
        <v>6137</v>
      </c>
      <c r="AS46" s="417">
        <v>6137</v>
      </c>
      <c r="AT46" s="417">
        <v>6137</v>
      </c>
      <c r="AU46" s="417">
        <v>6137</v>
      </c>
      <c r="AV46" s="417">
        <v>6137</v>
      </c>
      <c r="AW46" s="417">
        <v>6137</v>
      </c>
      <c r="AX46" s="417">
        <v>6137</v>
      </c>
      <c r="AY46" s="417">
        <v>6137</v>
      </c>
      <c r="AZ46" s="417">
        <v>6137</v>
      </c>
      <c r="BA46" s="417">
        <v>0</v>
      </c>
      <c r="BB46" s="417">
        <v>0</v>
      </c>
      <c r="BC46" s="417">
        <v>0</v>
      </c>
      <c r="BD46" s="417">
        <v>0</v>
      </c>
      <c r="BE46" s="417">
        <v>0</v>
      </c>
      <c r="BF46" s="417">
        <v>0</v>
      </c>
      <c r="BG46" s="417">
        <v>0</v>
      </c>
      <c r="BH46" s="417">
        <v>0</v>
      </c>
      <c r="BI46" s="417">
        <v>0</v>
      </c>
      <c r="BJ46" s="417">
        <v>0</v>
      </c>
      <c r="BK46" s="417">
        <v>0</v>
      </c>
      <c r="BL46" s="417">
        <v>0</v>
      </c>
      <c r="BM46" s="417">
        <v>0</v>
      </c>
      <c r="BN46" s="417">
        <v>0</v>
      </c>
      <c r="BO46" s="417">
        <v>0</v>
      </c>
      <c r="BP46" s="417">
        <v>0</v>
      </c>
      <c r="BQ46" s="417">
        <v>0</v>
      </c>
      <c r="BR46" s="417">
        <v>0</v>
      </c>
      <c r="BS46" s="417">
        <v>0</v>
      </c>
      <c r="BT46" s="417">
        <v>0</v>
      </c>
      <c r="BU46" s="417">
        <v>0</v>
      </c>
      <c r="BV46" s="417">
        <v>0</v>
      </c>
      <c r="BW46" s="417">
        <v>0</v>
      </c>
      <c r="BX46" s="417">
        <v>0</v>
      </c>
      <c r="BY46" s="417">
        <v>0</v>
      </c>
      <c r="BZ46" s="417">
        <v>0</v>
      </c>
      <c r="CA46" s="417">
        <v>0</v>
      </c>
      <c r="CB46" s="417">
        <v>0</v>
      </c>
      <c r="CC46" s="417">
        <v>0</v>
      </c>
      <c r="CD46" s="417">
        <v>0</v>
      </c>
      <c r="CE46" s="417">
        <v>0</v>
      </c>
      <c r="CF46" s="417">
        <v>0</v>
      </c>
      <c r="CG46" s="417">
        <v>0</v>
      </c>
      <c r="CH46" s="417">
        <v>0</v>
      </c>
      <c r="CI46" s="417">
        <v>0</v>
      </c>
      <c r="CJ46" s="417">
        <v>0</v>
      </c>
      <c r="CK46" s="417">
        <v>0</v>
      </c>
      <c r="CL46" s="417">
        <v>0</v>
      </c>
      <c r="CM46" s="417">
        <v>0</v>
      </c>
      <c r="CN46" s="417">
        <v>0</v>
      </c>
      <c r="CO46" s="417">
        <v>0</v>
      </c>
      <c r="CP46" s="417">
        <v>0</v>
      </c>
      <c r="CQ46" s="417">
        <v>0</v>
      </c>
      <c r="CR46" s="417">
        <v>0</v>
      </c>
      <c r="CS46" s="417">
        <v>0</v>
      </c>
      <c r="CT46" s="417"/>
      <c r="CU46" s="417"/>
      <c r="CV46" s="417"/>
      <c r="CW46" s="417"/>
      <c r="CX46" s="417"/>
      <c r="CY46" s="417"/>
      <c r="CZ46" s="417"/>
      <c r="DA46" s="417"/>
      <c r="DB46" s="417"/>
      <c r="DC46" s="417"/>
      <c r="DD46" s="417"/>
      <c r="DE46" s="417"/>
      <c r="DF46" s="417"/>
      <c r="DG46" s="417"/>
      <c r="DH46" s="417"/>
      <c r="DI46" s="417"/>
      <c r="DJ46" s="417"/>
      <c r="DK46" s="417"/>
    </row>
    <row r="47" spans="1:115" ht="16.149999999999999" hidden="1">
      <c r="A47" s="421" t="s">
        <v>7</v>
      </c>
      <c r="B47" s="421">
        <v>1</v>
      </c>
      <c r="C47" s="416" t="s">
        <v>68</v>
      </c>
      <c r="D47" s="417">
        <v>0</v>
      </c>
      <c r="E47" s="417">
        <v>6692</v>
      </c>
      <c r="F47" s="417">
        <v>6796</v>
      </c>
      <c r="G47" s="417">
        <v>6899.9999999999991</v>
      </c>
      <c r="H47" s="417">
        <v>7003</v>
      </c>
      <c r="I47" s="417">
        <v>10000</v>
      </c>
      <c r="J47" s="417">
        <v>10000</v>
      </c>
      <c r="K47" s="417">
        <v>10000</v>
      </c>
      <c r="L47" s="417">
        <v>10000</v>
      </c>
      <c r="M47" s="417">
        <v>10000</v>
      </c>
      <c r="N47" s="417">
        <v>10000</v>
      </c>
      <c r="O47" s="417">
        <v>9800</v>
      </c>
      <c r="P47" s="417">
        <v>9604</v>
      </c>
      <c r="Q47" s="417">
        <v>9412</v>
      </c>
      <c r="R47" s="417">
        <v>9224</v>
      </c>
      <c r="S47" s="417">
        <v>9040</v>
      </c>
      <c r="T47" s="417">
        <v>8859</v>
      </c>
      <c r="U47" s="417">
        <v>8682</v>
      </c>
      <c r="V47" s="417">
        <v>8508</v>
      </c>
      <c r="W47" s="417">
        <v>8338</v>
      </c>
      <c r="X47" s="417">
        <v>8171.0000000000009</v>
      </c>
      <c r="Y47" s="417">
        <v>8008</v>
      </c>
      <c r="Z47" s="417">
        <v>7848.0000000000009</v>
      </c>
      <c r="AA47" s="417">
        <v>7691</v>
      </c>
      <c r="AB47" s="417">
        <v>7537</v>
      </c>
      <c r="AC47" s="417">
        <v>7386</v>
      </c>
      <c r="AD47" s="417">
        <v>7238</v>
      </c>
      <c r="AE47" s="417">
        <v>7093</v>
      </c>
      <c r="AF47" s="417">
        <v>6951.0000000000009</v>
      </c>
      <c r="AG47" s="417">
        <v>6812</v>
      </c>
      <c r="AH47" s="417">
        <v>6676</v>
      </c>
      <c r="AI47" s="417">
        <v>6542</v>
      </c>
      <c r="AJ47" s="417">
        <v>6411</v>
      </c>
      <c r="AK47" s="417">
        <v>6310</v>
      </c>
      <c r="AL47" s="417">
        <v>6310</v>
      </c>
      <c r="AM47" s="417">
        <v>6310</v>
      </c>
      <c r="AN47" s="417">
        <v>6310</v>
      </c>
      <c r="AO47" s="417">
        <v>6310</v>
      </c>
      <c r="AP47" s="417">
        <v>6310</v>
      </c>
      <c r="AQ47" s="417">
        <v>6310</v>
      </c>
      <c r="AR47" s="417">
        <v>6310</v>
      </c>
      <c r="AS47" s="417">
        <v>6310</v>
      </c>
      <c r="AT47" s="417">
        <v>6310</v>
      </c>
      <c r="AU47" s="417">
        <v>6310</v>
      </c>
      <c r="AV47" s="417">
        <v>6310</v>
      </c>
      <c r="AW47" s="417">
        <v>6310</v>
      </c>
      <c r="AX47" s="417">
        <v>6310</v>
      </c>
      <c r="AY47" s="417">
        <v>6310</v>
      </c>
      <c r="AZ47" s="417">
        <v>0</v>
      </c>
      <c r="BA47" s="417">
        <v>0</v>
      </c>
      <c r="BB47" s="417">
        <v>0</v>
      </c>
      <c r="BC47" s="417">
        <v>0</v>
      </c>
      <c r="BD47" s="417">
        <v>0</v>
      </c>
      <c r="BE47" s="417">
        <v>0</v>
      </c>
      <c r="BF47" s="417">
        <v>0</v>
      </c>
      <c r="BG47" s="417">
        <v>0</v>
      </c>
      <c r="BH47" s="417">
        <v>0</v>
      </c>
      <c r="BI47" s="417">
        <v>0</v>
      </c>
      <c r="BJ47" s="417">
        <v>0</v>
      </c>
      <c r="BK47" s="417">
        <v>0</v>
      </c>
      <c r="BL47" s="417">
        <v>0</v>
      </c>
      <c r="BM47" s="417">
        <v>0</v>
      </c>
      <c r="BN47" s="417">
        <v>0</v>
      </c>
      <c r="BO47" s="417">
        <v>0</v>
      </c>
      <c r="BP47" s="417">
        <v>0</v>
      </c>
      <c r="BQ47" s="417">
        <v>0</v>
      </c>
      <c r="BR47" s="417">
        <v>0</v>
      </c>
      <c r="BS47" s="417">
        <v>0</v>
      </c>
      <c r="BT47" s="417">
        <v>0</v>
      </c>
      <c r="BU47" s="417">
        <v>0</v>
      </c>
      <c r="BV47" s="417">
        <v>0</v>
      </c>
      <c r="BW47" s="417">
        <v>0</v>
      </c>
      <c r="BX47" s="417">
        <v>0</v>
      </c>
      <c r="BY47" s="417">
        <v>0</v>
      </c>
      <c r="BZ47" s="417">
        <v>0</v>
      </c>
      <c r="CA47" s="417">
        <v>0</v>
      </c>
      <c r="CB47" s="417">
        <v>0</v>
      </c>
      <c r="CC47" s="417">
        <v>0</v>
      </c>
      <c r="CD47" s="417">
        <v>0</v>
      </c>
      <c r="CE47" s="417">
        <v>0</v>
      </c>
      <c r="CF47" s="417">
        <v>0</v>
      </c>
      <c r="CG47" s="417">
        <v>0</v>
      </c>
      <c r="CH47" s="417">
        <v>0</v>
      </c>
      <c r="CI47" s="417">
        <v>0</v>
      </c>
      <c r="CJ47" s="417">
        <v>0</v>
      </c>
      <c r="CK47" s="417">
        <v>0</v>
      </c>
      <c r="CL47" s="417">
        <v>0</v>
      </c>
      <c r="CM47" s="417">
        <v>0</v>
      </c>
      <c r="CN47" s="417">
        <v>0</v>
      </c>
      <c r="CO47" s="417">
        <v>0</v>
      </c>
      <c r="CP47" s="417">
        <v>0</v>
      </c>
      <c r="CQ47" s="417">
        <v>0</v>
      </c>
      <c r="CR47" s="417">
        <v>0</v>
      </c>
      <c r="CS47" s="417">
        <v>0</v>
      </c>
      <c r="CT47" s="417"/>
      <c r="CU47" s="417"/>
      <c r="CV47" s="417"/>
      <c r="CW47" s="417"/>
      <c r="CX47" s="417"/>
      <c r="CY47" s="417"/>
      <c r="CZ47" s="417"/>
      <c r="DA47" s="417"/>
      <c r="DB47" s="417"/>
      <c r="DC47" s="417"/>
      <c r="DD47" s="417"/>
      <c r="DE47" s="417"/>
      <c r="DF47" s="417"/>
      <c r="DG47" s="417"/>
      <c r="DH47" s="417"/>
      <c r="DI47" s="417"/>
      <c r="DJ47" s="417"/>
      <c r="DK47" s="417"/>
    </row>
    <row r="48" spans="1:115" ht="16.149999999999999" hidden="1">
      <c r="A48" s="421" t="s">
        <v>7</v>
      </c>
      <c r="B48" s="421">
        <v>1</v>
      </c>
      <c r="C48" s="416" t="s">
        <v>69</v>
      </c>
      <c r="D48" s="417">
        <v>0</v>
      </c>
      <c r="E48" s="417">
        <v>6875</v>
      </c>
      <c r="F48" s="417">
        <v>6979</v>
      </c>
      <c r="G48" s="417">
        <v>7084</v>
      </c>
      <c r="H48" s="417">
        <v>7189</v>
      </c>
      <c r="I48" s="417">
        <v>10000</v>
      </c>
      <c r="J48" s="417">
        <v>10000</v>
      </c>
      <c r="K48" s="417">
        <v>10000</v>
      </c>
      <c r="L48" s="417">
        <v>10000</v>
      </c>
      <c r="M48" s="417">
        <v>10000</v>
      </c>
      <c r="N48" s="417">
        <v>10000</v>
      </c>
      <c r="O48" s="417">
        <v>9800</v>
      </c>
      <c r="P48" s="417">
        <v>9604</v>
      </c>
      <c r="Q48" s="417">
        <v>9412</v>
      </c>
      <c r="R48" s="417">
        <v>9224</v>
      </c>
      <c r="S48" s="417">
        <v>9040</v>
      </c>
      <c r="T48" s="417">
        <v>8859</v>
      </c>
      <c r="U48" s="417">
        <v>8682</v>
      </c>
      <c r="V48" s="417">
        <v>8508</v>
      </c>
      <c r="W48" s="417">
        <v>8338</v>
      </c>
      <c r="X48" s="417">
        <v>8171.0000000000009</v>
      </c>
      <c r="Y48" s="417">
        <v>8008</v>
      </c>
      <c r="Z48" s="417">
        <v>7848.0000000000009</v>
      </c>
      <c r="AA48" s="417">
        <v>7691</v>
      </c>
      <c r="AB48" s="417">
        <v>7537</v>
      </c>
      <c r="AC48" s="417">
        <v>7386</v>
      </c>
      <c r="AD48" s="417">
        <v>7238</v>
      </c>
      <c r="AE48" s="417">
        <v>7093</v>
      </c>
      <c r="AF48" s="417">
        <v>6951.0000000000009</v>
      </c>
      <c r="AG48" s="417">
        <v>6812</v>
      </c>
      <c r="AH48" s="417">
        <v>6676</v>
      </c>
      <c r="AI48" s="417">
        <v>6542</v>
      </c>
      <c r="AJ48" s="417">
        <v>6488</v>
      </c>
      <c r="AK48" s="417">
        <v>6488</v>
      </c>
      <c r="AL48" s="417">
        <v>6488</v>
      </c>
      <c r="AM48" s="417">
        <v>6488</v>
      </c>
      <c r="AN48" s="417">
        <v>6488</v>
      </c>
      <c r="AO48" s="417">
        <v>6488</v>
      </c>
      <c r="AP48" s="417">
        <v>6488</v>
      </c>
      <c r="AQ48" s="417">
        <v>6488</v>
      </c>
      <c r="AR48" s="417">
        <v>6488</v>
      </c>
      <c r="AS48" s="417">
        <v>6488</v>
      </c>
      <c r="AT48" s="417">
        <v>6488</v>
      </c>
      <c r="AU48" s="417">
        <v>6488</v>
      </c>
      <c r="AV48" s="417">
        <v>6488</v>
      </c>
      <c r="AW48" s="417">
        <v>6488</v>
      </c>
      <c r="AX48" s="417">
        <v>6488</v>
      </c>
      <c r="AY48" s="417">
        <v>0</v>
      </c>
      <c r="AZ48" s="417">
        <v>0</v>
      </c>
      <c r="BA48" s="417">
        <v>0</v>
      </c>
      <c r="BB48" s="417">
        <v>0</v>
      </c>
      <c r="BC48" s="417">
        <v>0</v>
      </c>
      <c r="BD48" s="417">
        <v>0</v>
      </c>
      <c r="BE48" s="417">
        <v>0</v>
      </c>
      <c r="BF48" s="417">
        <v>0</v>
      </c>
      <c r="BG48" s="417">
        <v>0</v>
      </c>
      <c r="BH48" s="417">
        <v>0</v>
      </c>
      <c r="BI48" s="417">
        <v>0</v>
      </c>
      <c r="BJ48" s="417">
        <v>0</v>
      </c>
      <c r="BK48" s="417">
        <v>0</v>
      </c>
      <c r="BL48" s="417">
        <v>0</v>
      </c>
      <c r="BM48" s="417">
        <v>0</v>
      </c>
      <c r="BN48" s="417">
        <v>0</v>
      </c>
      <c r="BO48" s="417">
        <v>0</v>
      </c>
      <c r="BP48" s="417">
        <v>0</v>
      </c>
      <c r="BQ48" s="417">
        <v>0</v>
      </c>
      <c r="BR48" s="417">
        <v>0</v>
      </c>
      <c r="BS48" s="417">
        <v>0</v>
      </c>
      <c r="BT48" s="417">
        <v>0</v>
      </c>
      <c r="BU48" s="417">
        <v>0</v>
      </c>
      <c r="BV48" s="417">
        <v>0</v>
      </c>
      <c r="BW48" s="417">
        <v>0</v>
      </c>
      <c r="BX48" s="417">
        <v>0</v>
      </c>
      <c r="BY48" s="417">
        <v>0</v>
      </c>
      <c r="BZ48" s="417">
        <v>0</v>
      </c>
      <c r="CA48" s="417">
        <v>0</v>
      </c>
      <c r="CB48" s="417">
        <v>0</v>
      </c>
      <c r="CC48" s="417">
        <v>0</v>
      </c>
      <c r="CD48" s="417">
        <v>0</v>
      </c>
      <c r="CE48" s="417">
        <v>0</v>
      </c>
      <c r="CF48" s="417">
        <v>0</v>
      </c>
      <c r="CG48" s="417">
        <v>0</v>
      </c>
      <c r="CH48" s="417">
        <v>0</v>
      </c>
      <c r="CI48" s="417">
        <v>0</v>
      </c>
      <c r="CJ48" s="417">
        <v>0</v>
      </c>
      <c r="CK48" s="417">
        <v>0</v>
      </c>
      <c r="CL48" s="417">
        <v>0</v>
      </c>
      <c r="CM48" s="417">
        <v>0</v>
      </c>
      <c r="CN48" s="417">
        <v>0</v>
      </c>
      <c r="CO48" s="417">
        <v>0</v>
      </c>
      <c r="CP48" s="417">
        <v>0</v>
      </c>
      <c r="CQ48" s="417">
        <v>0</v>
      </c>
      <c r="CR48" s="417">
        <v>0</v>
      </c>
      <c r="CS48" s="417">
        <v>0</v>
      </c>
      <c r="CT48" s="417"/>
      <c r="CU48" s="417"/>
      <c r="CV48" s="417"/>
      <c r="CW48" s="417"/>
      <c r="CX48" s="417"/>
      <c r="CY48" s="417"/>
      <c r="CZ48" s="417"/>
      <c r="DA48" s="417"/>
      <c r="DB48" s="417"/>
      <c r="DC48" s="417"/>
      <c r="DD48" s="417"/>
      <c r="DE48" s="417"/>
      <c r="DF48" s="417"/>
      <c r="DG48" s="417"/>
      <c r="DH48" s="417"/>
      <c r="DI48" s="417"/>
      <c r="DJ48" s="417"/>
      <c r="DK48" s="417"/>
    </row>
    <row r="49" spans="1:115" ht="16.149999999999999" hidden="1">
      <c r="A49" s="421" t="s">
        <v>7</v>
      </c>
      <c r="B49" s="421">
        <v>1</v>
      </c>
      <c r="C49" s="416" t="s">
        <v>70</v>
      </c>
      <c r="D49" s="417">
        <v>0</v>
      </c>
      <c r="E49" s="417">
        <v>7057</v>
      </c>
      <c r="F49" s="417">
        <v>7164</v>
      </c>
      <c r="G49" s="417">
        <v>7270</v>
      </c>
      <c r="H49" s="417">
        <v>7375</v>
      </c>
      <c r="I49" s="417">
        <v>10000</v>
      </c>
      <c r="J49" s="417">
        <v>10000</v>
      </c>
      <c r="K49" s="417">
        <v>10000</v>
      </c>
      <c r="L49" s="417">
        <v>10000</v>
      </c>
      <c r="M49" s="417">
        <v>10000</v>
      </c>
      <c r="N49" s="417">
        <v>10000</v>
      </c>
      <c r="O49" s="417">
        <v>9800</v>
      </c>
      <c r="P49" s="417">
        <v>9604</v>
      </c>
      <c r="Q49" s="417">
        <v>9412</v>
      </c>
      <c r="R49" s="417">
        <v>9224</v>
      </c>
      <c r="S49" s="417">
        <v>9040</v>
      </c>
      <c r="T49" s="417">
        <v>8859</v>
      </c>
      <c r="U49" s="417">
        <v>8682</v>
      </c>
      <c r="V49" s="417">
        <v>8508</v>
      </c>
      <c r="W49" s="417">
        <v>8338</v>
      </c>
      <c r="X49" s="417">
        <v>8171.0000000000009</v>
      </c>
      <c r="Y49" s="417">
        <v>8008</v>
      </c>
      <c r="Z49" s="417">
        <v>7848.0000000000009</v>
      </c>
      <c r="AA49" s="417">
        <v>7691</v>
      </c>
      <c r="AB49" s="417">
        <v>7537</v>
      </c>
      <c r="AC49" s="417">
        <v>7386</v>
      </c>
      <c r="AD49" s="417">
        <v>7238</v>
      </c>
      <c r="AE49" s="417">
        <v>7093</v>
      </c>
      <c r="AF49" s="417">
        <v>6951.0000000000009</v>
      </c>
      <c r="AG49" s="417">
        <v>6812</v>
      </c>
      <c r="AH49" s="417">
        <v>6676</v>
      </c>
      <c r="AI49" s="417">
        <v>6664</v>
      </c>
      <c r="AJ49" s="417">
        <v>6664</v>
      </c>
      <c r="AK49" s="417">
        <v>6664</v>
      </c>
      <c r="AL49" s="417">
        <v>6664</v>
      </c>
      <c r="AM49" s="417">
        <v>6664</v>
      </c>
      <c r="AN49" s="417">
        <v>6664</v>
      </c>
      <c r="AO49" s="417">
        <v>6664</v>
      </c>
      <c r="AP49" s="417">
        <v>6664</v>
      </c>
      <c r="AQ49" s="417">
        <v>6664</v>
      </c>
      <c r="AR49" s="417">
        <v>6664</v>
      </c>
      <c r="AS49" s="417">
        <v>6664</v>
      </c>
      <c r="AT49" s="417">
        <v>6664</v>
      </c>
      <c r="AU49" s="417">
        <v>6664</v>
      </c>
      <c r="AV49" s="417">
        <v>6664</v>
      </c>
      <c r="AW49" s="417">
        <v>6664</v>
      </c>
      <c r="AX49" s="417">
        <v>0</v>
      </c>
      <c r="AY49" s="417">
        <v>0</v>
      </c>
      <c r="AZ49" s="417">
        <v>0</v>
      </c>
      <c r="BA49" s="417">
        <v>0</v>
      </c>
      <c r="BB49" s="417">
        <v>0</v>
      </c>
      <c r="BC49" s="417">
        <v>0</v>
      </c>
      <c r="BD49" s="417">
        <v>0</v>
      </c>
      <c r="BE49" s="417">
        <v>0</v>
      </c>
      <c r="BF49" s="417">
        <v>0</v>
      </c>
      <c r="BG49" s="417">
        <v>0</v>
      </c>
      <c r="BH49" s="417">
        <v>0</v>
      </c>
      <c r="BI49" s="417">
        <v>0</v>
      </c>
      <c r="BJ49" s="417">
        <v>0</v>
      </c>
      <c r="BK49" s="417">
        <v>0</v>
      </c>
      <c r="BL49" s="417">
        <v>0</v>
      </c>
      <c r="BM49" s="417">
        <v>0</v>
      </c>
      <c r="BN49" s="417">
        <v>0</v>
      </c>
      <c r="BO49" s="417">
        <v>0</v>
      </c>
      <c r="BP49" s="417">
        <v>0</v>
      </c>
      <c r="BQ49" s="417">
        <v>0</v>
      </c>
      <c r="BR49" s="417">
        <v>0</v>
      </c>
      <c r="BS49" s="417">
        <v>0</v>
      </c>
      <c r="BT49" s="417">
        <v>0</v>
      </c>
      <c r="BU49" s="417">
        <v>0</v>
      </c>
      <c r="BV49" s="417">
        <v>0</v>
      </c>
      <c r="BW49" s="417">
        <v>0</v>
      </c>
      <c r="BX49" s="417">
        <v>0</v>
      </c>
      <c r="BY49" s="417">
        <v>0</v>
      </c>
      <c r="BZ49" s="417">
        <v>0</v>
      </c>
      <c r="CA49" s="417">
        <v>0</v>
      </c>
      <c r="CB49" s="417">
        <v>0</v>
      </c>
      <c r="CC49" s="417">
        <v>0</v>
      </c>
      <c r="CD49" s="417">
        <v>0</v>
      </c>
      <c r="CE49" s="417">
        <v>0</v>
      </c>
      <c r="CF49" s="417">
        <v>0</v>
      </c>
      <c r="CG49" s="417">
        <v>0</v>
      </c>
      <c r="CH49" s="417">
        <v>0</v>
      </c>
      <c r="CI49" s="417">
        <v>0</v>
      </c>
      <c r="CJ49" s="417">
        <v>0</v>
      </c>
      <c r="CK49" s="417">
        <v>0</v>
      </c>
      <c r="CL49" s="417">
        <v>0</v>
      </c>
      <c r="CM49" s="417">
        <v>0</v>
      </c>
      <c r="CN49" s="417">
        <v>0</v>
      </c>
      <c r="CO49" s="417">
        <v>0</v>
      </c>
      <c r="CP49" s="417">
        <v>0</v>
      </c>
      <c r="CQ49" s="417">
        <v>0</v>
      </c>
      <c r="CR49" s="417">
        <v>0</v>
      </c>
      <c r="CS49" s="417">
        <v>0</v>
      </c>
      <c r="CT49" s="417"/>
      <c r="CU49" s="417"/>
      <c r="CV49" s="417"/>
      <c r="CW49" s="417"/>
      <c r="CX49" s="417"/>
      <c r="CY49" s="417"/>
      <c r="CZ49" s="417"/>
      <c r="DA49" s="417"/>
      <c r="DB49" s="417"/>
      <c r="DC49" s="417"/>
      <c r="DD49" s="417"/>
      <c r="DE49" s="417"/>
      <c r="DF49" s="417"/>
      <c r="DG49" s="417"/>
      <c r="DH49" s="417"/>
      <c r="DI49" s="417"/>
      <c r="DJ49" s="417"/>
      <c r="DK49" s="417"/>
    </row>
    <row r="50" spans="1:115" ht="16.149999999999999" hidden="1">
      <c r="A50" s="421" t="s">
        <v>7</v>
      </c>
      <c r="B50" s="421">
        <v>1</v>
      </c>
      <c r="C50" s="416" t="s">
        <v>71</v>
      </c>
      <c r="D50" s="417">
        <v>0</v>
      </c>
      <c r="E50" s="417">
        <v>7243.0000000000009</v>
      </c>
      <c r="F50" s="417">
        <v>7351</v>
      </c>
      <c r="G50" s="417">
        <v>7458</v>
      </c>
      <c r="H50" s="417">
        <v>7564</v>
      </c>
      <c r="I50" s="417">
        <v>10000</v>
      </c>
      <c r="J50" s="417">
        <v>10000</v>
      </c>
      <c r="K50" s="417">
        <v>10000</v>
      </c>
      <c r="L50" s="417">
        <v>10000</v>
      </c>
      <c r="M50" s="417">
        <v>10000</v>
      </c>
      <c r="N50" s="417">
        <v>10000</v>
      </c>
      <c r="O50" s="417">
        <v>9800</v>
      </c>
      <c r="P50" s="417">
        <v>9604</v>
      </c>
      <c r="Q50" s="417">
        <v>9412</v>
      </c>
      <c r="R50" s="417">
        <v>9224</v>
      </c>
      <c r="S50" s="417">
        <v>9040</v>
      </c>
      <c r="T50" s="417">
        <v>8859</v>
      </c>
      <c r="U50" s="417">
        <v>8682</v>
      </c>
      <c r="V50" s="417">
        <v>8508</v>
      </c>
      <c r="W50" s="417">
        <v>8338</v>
      </c>
      <c r="X50" s="417">
        <v>8171.0000000000009</v>
      </c>
      <c r="Y50" s="417">
        <v>8008</v>
      </c>
      <c r="Z50" s="417">
        <v>7848.0000000000009</v>
      </c>
      <c r="AA50" s="417">
        <v>7691</v>
      </c>
      <c r="AB50" s="417">
        <v>7537</v>
      </c>
      <c r="AC50" s="417">
        <v>7386</v>
      </c>
      <c r="AD50" s="417">
        <v>7238</v>
      </c>
      <c r="AE50" s="417">
        <v>7093</v>
      </c>
      <c r="AF50" s="417">
        <v>6951.0000000000009</v>
      </c>
      <c r="AG50" s="417">
        <v>6843</v>
      </c>
      <c r="AH50" s="417">
        <v>6843</v>
      </c>
      <c r="AI50" s="417">
        <v>6843</v>
      </c>
      <c r="AJ50" s="417">
        <v>6843</v>
      </c>
      <c r="AK50" s="417">
        <v>6843</v>
      </c>
      <c r="AL50" s="417">
        <v>6843</v>
      </c>
      <c r="AM50" s="417">
        <v>6843</v>
      </c>
      <c r="AN50" s="417">
        <v>6843</v>
      </c>
      <c r="AO50" s="417">
        <v>6843</v>
      </c>
      <c r="AP50" s="417">
        <v>6843</v>
      </c>
      <c r="AQ50" s="417">
        <v>6843</v>
      </c>
      <c r="AR50" s="417">
        <v>6843</v>
      </c>
      <c r="AS50" s="417">
        <v>6843</v>
      </c>
      <c r="AT50" s="417">
        <v>6843</v>
      </c>
      <c r="AU50" s="417">
        <v>6843</v>
      </c>
      <c r="AV50" s="417">
        <v>6843</v>
      </c>
      <c r="AW50" s="417">
        <v>0</v>
      </c>
      <c r="AX50" s="417">
        <v>0</v>
      </c>
      <c r="AY50" s="417">
        <v>0</v>
      </c>
      <c r="AZ50" s="417">
        <v>0</v>
      </c>
      <c r="BA50" s="417">
        <v>0</v>
      </c>
      <c r="BB50" s="417">
        <v>0</v>
      </c>
      <c r="BC50" s="417">
        <v>0</v>
      </c>
      <c r="BD50" s="417">
        <v>0</v>
      </c>
      <c r="BE50" s="417">
        <v>0</v>
      </c>
      <c r="BF50" s="417">
        <v>0</v>
      </c>
      <c r="BG50" s="417">
        <v>0</v>
      </c>
      <c r="BH50" s="417">
        <v>0</v>
      </c>
      <c r="BI50" s="417">
        <v>0</v>
      </c>
      <c r="BJ50" s="417">
        <v>0</v>
      </c>
      <c r="BK50" s="417">
        <v>0</v>
      </c>
      <c r="BL50" s="417">
        <v>0</v>
      </c>
      <c r="BM50" s="417">
        <v>0</v>
      </c>
      <c r="BN50" s="417">
        <v>0</v>
      </c>
      <c r="BO50" s="417">
        <v>0</v>
      </c>
      <c r="BP50" s="417">
        <v>0</v>
      </c>
      <c r="BQ50" s="417">
        <v>0</v>
      </c>
      <c r="BR50" s="417">
        <v>0</v>
      </c>
      <c r="BS50" s="417">
        <v>0</v>
      </c>
      <c r="BT50" s="417">
        <v>0</v>
      </c>
      <c r="BU50" s="417">
        <v>0</v>
      </c>
      <c r="BV50" s="417">
        <v>0</v>
      </c>
      <c r="BW50" s="417">
        <v>0</v>
      </c>
      <c r="BX50" s="417">
        <v>0</v>
      </c>
      <c r="BY50" s="417">
        <v>0</v>
      </c>
      <c r="BZ50" s="417">
        <v>0</v>
      </c>
      <c r="CA50" s="417">
        <v>0</v>
      </c>
      <c r="CB50" s="417">
        <v>0</v>
      </c>
      <c r="CC50" s="417">
        <v>0</v>
      </c>
      <c r="CD50" s="417">
        <v>0</v>
      </c>
      <c r="CE50" s="417">
        <v>0</v>
      </c>
      <c r="CF50" s="417">
        <v>0</v>
      </c>
      <c r="CG50" s="417">
        <v>0</v>
      </c>
      <c r="CH50" s="417">
        <v>0</v>
      </c>
      <c r="CI50" s="417">
        <v>0</v>
      </c>
      <c r="CJ50" s="417">
        <v>0</v>
      </c>
      <c r="CK50" s="417">
        <v>0</v>
      </c>
      <c r="CL50" s="417">
        <v>0</v>
      </c>
      <c r="CM50" s="417">
        <v>0</v>
      </c>
      <c r="CN50" s="417">
        <v>0</v>
      </c>
      <c r="CO50" s="417">
        <v>0</v>
      </c>
      <c r="CP50" s="417">
        <v>0</v>
      </c>
      <c r="CQ50" s="417">
        <v>0</v>
      </c>
      <c r="CR50" s="417">
        <v>0</v>
      </c>
      <c r="CS50" s="417">
        <v>0</v>
      </c>
      <c r="CT50" s="417"/>
      <c r="CU50" s="417"/>
      <c r="CV50" s="417"/>
      <c r="CW50" s="417"/>
      <c r="CX50" s="417"/>
      <c r="CY50" s="417"/>
      <c r="CZ50" s="417"/>
      <c r="DA50" s="417"/>
      <c r="DB50" s="417"/>
      <c r="DC50" s="417"/>
      <c r="DD50" s="417"/>
      <c r="DE50" s="417"/>
      <c r="DF50" s="417"/>
      <c r="DG50" s="417"/>
      <c r="DH50" s="417"/>
      <c r="DI50" s="417"/>
      <c r="DJ50" s="417"/>
      <c r="DK50" s="417"/>
    </row>
    <row r="51" spans="1:115" ht="16.149999999999999" hidden="1">
      <c r="A51" s="421" t="s">
        <v>7</v>
      </c>
      <c r="B51" s="421">
        <v>1</v>
      </c>
      <c r="C51" s="416" t="s">
        <v>72</v>
      </c>
      <c r="D51" s="417">
        <v>0</v>
      </c>
      <c r="E51" s="417">
        <v>7429</v>
      </c>
      <c r="F51" s="417">
        <v>7537</v>
      </c>
      <c r="G51" s="417">
        <v>7645</v>
      </c>
      <c r="H51" s="417">
        <v>7750</v>
      </c>
      <c r="I51" s="417">
        <v>10000</v>
      </c>
      <c r="J51" s="417">
        <v>10000</v>
      </c>
      <c r="K51" s="417">
        <v>10000</v>
      </c>
      <c r="L51" s="417">
        <v>10000</v>
      </c>
      <c r="M51" s="417">
        <v>10000</v>
      </c>
      <c r="N51" s="417">
        <v>10000</v>
      </c>
      <c r="O51" s="417">
        <v>9800</v>
      </c>
      <c r="P51" s="417">
        <v>9604</v>
      </c>
      <c r="Q51" s="417">
        <v>9412</v>
      </c>
      <c r="R51" s="417">
        <v>9224</v>
      </c>
      <c r="S51" s="417">
        <v>9040</v>
      </c>
      <c r="T51" s="417">
        <v>8859</v>
      </c>
      <c r="U51" s="417">
        <v>8682</v>
      </c>
      <c r="V51" s="417">
        <v>8508</v>
      </c>
      <c r="W51" s="417">
        <v>8338</v>
      </c>
      <c r="X51" s="417">
        <v>8171.0000000000009</v>
      </c>
      <c r="Y51" s="417">
        <v>8008</v>
      </c>
      <c r="Z51" s="417">
        <v>7848.0000000000009</v>
      </c>
      <c r="AA51" s="417">
        <v>7691</v>
      </c>
      <c r="AB51" s="417">
        <v>7537</v>
      </c>
      <c r="AC51" s="417">
        <v>7386</v>
      </c>
      <c r="AD51" s="417">
        <v>7238</v>
      </c>
      <c r="AE51" s="417">
        <v>7093</v>
      </c>
      <c r="AF51" s="417">
        <v>7027</v>
      </c>
      <c r="AG51" s="417">
        <v>7027</v>
      </c>
      <c r="AH51" s="417">
        <v>7027</v>
      </c>
      <c r="AI51" s="417">
        <v>7027</v>
      </c>
      <c r="AJ51" s="417">
        <v>7027</v>
      </c>
      <c r="AK51" s="417">
        <v>7027</v>
      </c>
      <c r="AL51" s="417">
        <v>7027</v>
      </c>
      <c r="AM51" s="417">
        <v>7027</v>
      </c>
      <c r="AN51" s="417">
        <v>7027</v>
      </c>
      <c r="AO51" s="417">
        <v>7027</v>
      </c>
      <c r="AP51" s="417">
        <v>7027</v>
      </c>
      <c r="AQ51" s="417">
        <v>7027</v>
      </c>
      <c r="AR51" s="417">
        <v>7027</v>
      </c>
      <c r="AS51" s="417">
        <v>7027</v>
      </c>
      <c r="AT51" s="417">
        <v>7027</v>
      </c>
      <c r="AU51" s="417">
        <v>7027</v>
      </c>
      <c r="AV51" s="417">
        <v>0</v>
      </c>
      <c r="AW51" s="417">
        <v>0</v>
      </c>
      <c r="AX51" s="417">
        <v>0</v>
      </c>
      <c r="AY51" s="417">
        <v>0</v>
      </c>
      <c r="AZ51" s="417">
        <v>0</v>
      </c>
      <c r="BA51" s="417">
        <v>0</v>
      </c>
      <c r="BB51" s="417">
        <v>0</v>
      </c>
      <c r="BC51" s="417">
        <v>0</v>
      </c>
      <c r="BD51" s="417">
        <v>0</v>
      </c>
      <c r="BE51" s="417">
        <v>0</v>
      </c>
      <c r="BF51" s="417">
        <v>0</v>
      </c>
      <c r="BG51" s="417">
        <v>0</v>
      </c>
      <c r="BH51" s="417">
        <v>0</v>
      </c>
      <c r="BI51" s="417">
        <v>0</v>
      </c>
      <c r="BJ51" s="417">
        <v>0</v>
      </c>
      <c r="BK51" s="417">
        <v>0</v>
      </c>
      <c r="BL51" s="417">
        <v>0</v>
      </c>
      <c r="BM51" s="417">
        <v>0</v>
      </c>
      <c r="BN51" s="417">
        <v>0</v>
      </c>
      <c r="BO51" s="417">
        <v>0</v>
      </c>
      <c r="BP51" s="417">
        <v>0</v>
      </c>
      <c r="BQ51" s="417">
        <v>0</v>
      </c>
      <c r="BR51" s="417">
        <v>0</v>
      </c>
      <c r="BS51" s="417">
        <v>0</v>
      </c>
      <c r="BT51" s="417">
        <v>0</v>
      </c>
      <c r="BU51" s="417">
        <v>0</v>
      </c>
      <c r="BV51" s="417">
        <v>0</v>
      </c>
      <c r="BW51" s="417">
        <v>0</v>
      </c>
      <c r="BX51" s="417">
        <v>0</v>
      </c>
      <c r="BY51" s="417">
        <v>0</v>
      </c>
      <c r="BZ51" s="417">
        <v>0</v>
      </c>
      <c r="CA51" s="417">
        <v>0</v>
      </c>
      <c r="CB51" s="417">
        <v>0</v>
      </c>
      <c r="CC51" s="417">
        <v>0</v>
      </c>
      <c r="CD51" s="417">
        <v>0</v>
      </c>
      <c r="CE51" s="417">
        <v>0</v>
      </c>
      <c r="CF51" s="417">
        <v>0</v>
      </c>
      <c r="CG51" s="417">
        <v>0</v>
      </c>
      <c r="CH51" s="417">
        <v>0</v>
      </c>
      <c r="CI51" s="417">
        <v>0</v>
      </c>
      <c r="CJ51" s="417">
        <v>0</v>
      </c>
      <c r="CK51" s="417">
        <v>0</v>
      </c>
      <c r="CL51" s="417">
        <v>0</v>
      </c>
      <c r="CM51" s="417">
        <v>0</v>
      </c>
      <c r="CN51" s="417">
        <v>0</v>
      </c>
      <c r="CO51" s="417">
        <v>0</v>
      </c>
      <c r="CP51" s="417">
        <v>0</v>
      </c>
      <c r="CQ51" s="417">
        <v>0</v>
      </c>
      <c r="CR51" s="417">
        <v>0</v>
      </c>
      <c r="CS51" s="417">
        <v>0</v>
      </c>
      <c r="CT51" s="417"/>
      <c r="CU51" s="417"/>
      <c r="CV51" s="417"/>
      <c r="CW51" s="417"/>
      <c r="CX51" s="417"/>
      <c r="CY51" s="417"/>
      <c r="CZ51" s="417"/>
      <c r="DA51" s="417"/>
      <c r="DB51" s="417"/>
      <c r="DC51" s="417"/>
      <c r="DD51" s="417"/>
      <c r="DE51" s="417"/>
      <c r="DF51" s="417"/>
      <c r="DG51" s="417"/>
      <c r="DH51" s="417"/>
      <c r="DI51" s="417"/>
      <c r="DJ51" s="417"/>
      <c r="DK51" s="417"/>
    </row>
    <row r="52" spans="1:115" ht="16.149999999999999" hidden="1">
      <c r="A52" s="421" t="s">
        <v>7</v>
      </c>
      <c r="B52" s="421">
        <v>1</v>
      </c>
      <c r="C52" s="416" t="s">
        <v>73</v>
      </c>
      <c r="D52" s="417">
        <v>0</v>
      </c>
      <c r="E52" s="417">
        <v>7602</v>
      </c>
      <c r="F52" s="417">
        <v>7710</v>
      </c>
      <c r="G52" s="417">
        <v>7816</v>
      </c>
      <c r="H52" s="417">
        <v>7213.0000000000009</v>
      </c>
      <c r="I52" s="417">
        <v>10000</v>
      </c>
      <c r="J52" s="417">
        <v>10000</v>
      </c>
      <c r="K52" s="417">
        <v>10000</v>
      </c>
      <c r="L52" s="417">
        <v>10000</v>
      </c>
      <c r="M52" s="417">
        <v>10000</v>
      </c>
      <c r="N52" s="417">
        <v>10000</v>
      </c>
      <c r="O52" s="417">
        <v>9800</v>
      </c>
      <c r="P52" s="417">
        <v>9604</v>
      </c>
      <c r="Q52" s="417">
        <v>9412</v>
      </c>
      <c r="R52" s="417">
        <v>9224</v>
      </c>
      <c r="S52" s="417">
        <v>9040</v>
      </c>
      <c r="T52" s="417">
        <v>8859</v>
      </c>
      <c r="U52" s="417">
        <v>8682</v>
      </c>
      <c r="V52" s="417">
        <v>8508</v>
      </c>
      <c r="W52" s="417">
        <v>8338</v>
      </c>
      <c r="X52" s="417">
        <v>8171.0000000000009</v>
      </c>
      <c r="Y52" s="417">
        <v>8008</v>
      </c>
      <c r="Z52" s="417">
        <v>7848.0000000000009</v>
      </c>
      <c r="AA52" s="417">
        <v>7691</v>
      </c>
      <c r="AB52" s="417">
        <v>7537</v>
      </c>
      <c r="AC52" s="417">
        <v>7386</v>
      </c>
      <c r="AD52" s="417">
        <v>7238</v>
      </c>
      <c r="AE52" s="417">
        <v>7213.0000000000009</v>
      </c>
      <c r="AF52" s="417">
        <v>7213.0000000000009</v>
      </c>
      <c r="AG52" s="417">
        <v>7213.0000000000009</v>
      </c>
      <c r="AH52" s="417">
        <v>7213.0000000000009</v>
      </c>
      <c r="AI52" s="417">
        <v>7213.0000000000009</v>
      </c>
      <c r="AJ52" s="417">
        <v>7213.0000000000009</v>
      </c>
      <c r="AK52" s="417">
        <v>7213.0000000000009</v>
      </c>
      <c r="AL52" s="417">
        <v>7213.0000000000009</v>
      </c>
      <c r="AM52" s="417">
        <v>7213.0000000000009</v>
      </c>
      <c r="AN52" s="417">
        <v>7213.0000000000009</v>
      </c>
      <c r="AO52" s="417">
        <v>7213.0000000000009</v>
      </c>
      <c r="AP52" s="417">
        <v>7213.0000000000009</v>
      </c>
      <c r="AQ52" s="417">
        <v>7213.0000000000009</v>
      </c>
      <c r="AR52" s="417">
        <v>7213.0000000000009</v>
      </c>
      <c r="AS52" s="417">
        <v>7213.0000000000009</v>
      </c>
      <c r="AT52" s="417">
        <v>7213.0000000000009</v>
      </c>
      <c r="AU52" s="417">
        <v>0</v>
      </c>
      <c r="AV52" s="417">
        <v>0</v>
      </c>
      <c r="AW52" s="417">
        <v>0</v>
      </c>
      <c r="AX52" s="417">
        <v>0</v>
      </c>
      <c r="AY52" s="417">
        <v>0</v>
      </c>
      <c r="AZ52" s="417">
        <v>0</v>
      </c>
      <c r="BA52" s="417">
        <v>0</v>
      </c>
      <c r="BB52" s="417">
        <v>0</v>
      </c>
      <c r="BC52" s="417">
        <v>0</v>
      </c>
      <c r="BD52" s="417">
        <v>0</v>
      </c>
      <c r="BE52" s="417">
        <v>0</v>
      </c>
      <c r="BF52" s="417">
        <v>0</v>
      </c>
      <c r="BG52" s="417">
        <v>0</v>
      </c>
      <c r="BH52" s="417">
        <v>0</v>
      </c>
      <c r="BI52" s="417">
        <v>0</v>
      </c>
      <c r="BJ52" s="417">
        <v>0</v>
      </c>
      <c r="BK52" s="417">
        <v>0</v>
      </c>
      <c r="BL52" s="417">
        <v>0</v>
      </c>
      <c r="BM52" s="417">
        <v>0</v>
      </c>
      <c r="BN52" s="417">
        <v>0</v>
      </c>
      <c r="BO52" s="417">
        <v>0</v>
      </c>
      <c r="BP52" s="417">
        <v>0</v>
      </c>
      <c r="BQ52" s="417">
        <v>0</v>
      </c>
      <c r="BR52" s="417">
        <v>0</v>
      </c>
      <c r="BS52" s="417">
        <v>0</v>
      </c>
      <c r="BT52" s="417">
        <v>0</v>
      </c>
      <c r="BU52" s="417">
        <v>0</v>
      </c>
      <c r="BV52" s="417">
        <v>0</v>
      </c>
      <c r="BW52" s="417">
        <v>0</v>
      </c>
      <c r="BX52" s="417">
        <v>0</v>
      </c>
      <c r="BY52" s="417">
        <v>0</v>
      </c>
      <c r="BZ52" s="417">
        <v>0</v>
      </c>
      <c r="CA52" s="417">
        <v>0</v>
      </c>
      <c r="CB52" s="417">
        <v>0</v>
      </c>
      <c r="CC52" s="417">
        <v>0</v>
      </c>
      <c r="CD52" s="417">
        <v>0</v>
      </c>
      <c r="CE52" s="417">
        <v>0</v>
      </c>
      <c r="CF52" s="417">
        <v>0</v>
      </c>
      <c r="CG52" s="417">
        <v>0</v>
      </c>
      <c r="CH52" s="417">
        <v>0</v>
      </c>
      <c r="CI52" s="417">
        <v>0</v>
      </c>
      <c r="CJ52" s="417">
        <v>0</v>
      </c>
      <c r="CK52" s="417">
        <v>0</v>
      </c>
      <c r="CL52" s="417">
        <v>0</v>
      </c>
      <c r="CM52" s="417">
        <v>0</v>
      </c>
      <c r="CN52" s="417">
        <v>0</v>
      </c>
      <c r="CO52" s="417">
        <v>0</v>
      </c>
      <c r="CP52" s="417">
        <v>0</v>
      </c>
      <c r="CQ52" s="417">
        <v>0</v>
      </c>
      <c r="CR52" s="417">
        <v>0</v>
      </c>
      <c r="CS52" s="417">
        <v>0</v>
      </c>
      <c r="CT52" s="417"/>
      <c r="CU52" s="417"/>
      <c r="CV52" s="417"/>
      <c r="CW52" s="417"/>
      <c r="CX52" s="417"/>
      <c r="CY52" s="417"/>
      <c r="CZ52" s="417"/>
      <c r="DA52" s="417"/>
      <c r="DB52" s="417"/>
      <c r="DC52" s="417"/>
      <c r="DD52" s="417"/>
      <c r="DE52" s="417"/>
      <c r="DF52" s="417"/>
      <c r="DG52" s="417"/>
      <c r="DH52" s="417"/>
      <c r="DI52" s="417"/>
      <c r="DJ52" s="417"/>
      <c r="DK52" s="417"/>
    </row>
    <row r="53" spans="1:115" ht="16.149999999999999" hidden="1">
      <c r="A53" s="421" t="s">
        <v>7</v>
      </c>
      <c r="B53" s="421">
        <v>1</v>
      </c>
      <c r="C53" s="416" t="s">
        <v>74</v>
      </c>
      <c r="D53" s="417">
        <v>0</v>
      </c>
      <c r="E53" s="417">
        <v>7771</v>
      </c>
      <c r="F53" s="417">
        <v>7877.9999999999991</v>
      </c>
      <c r="G53" s="417">
        <v>7377</v>
      </c>
      <c r="H53" s="417">
        <v>7377</v>
      </c>
      <c r="I53" s="417">
        <v>10000</v>
      </c>
      <c r="J53" s="417">
        <v>10000</v>
      </c>
      <c r="K53" s="417">
        <v>10000</v>
      </c>
      <c r="L53" s="417">
        <v>10000</v>
      </c>
      <c r="M53" s="417">
        <v>10000</v>
      </c>
      <c r="N53" s="417">
        <v>10000</v>
      </c>
      <c r="O53" s="417">
        <v>9800</v>
      </c>
      <c r="P53" s="417">
        <v>9604</v>
      </c>
      <c r="Q53" s="417">
        <v>9412</v>
      </c>
      <c r="R53" s="417">
        <v>9224</v>
      </c>
      <c r="S53" s="417">
        <v>9040</v>
      </c>
      <c r="T53" s="417">
        <v>8859</v>
      </c>
      <c r="U53" s="417">
        <v>8682</v>
      </c>
      <c r="V53" s="417">
        <v>8508</v>
      </c>
      <c r="W53" s="417">
        <v>8338</v>
      </c>
      <c r="X53" s="417">
        <v>8171.0000000000009</v>
      </c>
      <c r="Y53" s="417">
        <v>8008</v>
      </c>
      <c r="Z53" s="417">
        <v>7848.0000000000009</v>
      </c>
      <c r="AA53" s="417">
        <v>7691</v>
      </c>
      <c r="AB53" s="417">
        <v>7537</v>
      </c>
      <c r="AC53" s="417">
        <v>7386</v>
      </c>
      <c r="AD53" s="417">
        <v>7377</v>
      </c>
      <c r="AE53" s="417">
        <v>7377</v>
      </c>
      <c r="AF53" s="417">
        <v>7377</v>
      </c>
      <c r="AG53" s="417">
        <v>7377</v>
      </c>
      <c r="AH53" s="417">
        <v>7377</v>
      </c>
      <c r="AI53" s="417">
        <v>7377</v>
      </c>
      <c r="AJ53" s="417">
        <v>7377</v>
      </c>
      <c r="AK53" s="417">
        <v>7377</v>
      </c>
      <c r="AL53" s="417">
        <v>7377</v>
      </c>
      <c r="AM53" s="417">
        <v>7377</v>
      </c>
      <c r="AN53" s="417">
        <v>7377</v>
      </c>
      <c r="AO53" s="417">
        <v>7377</v>
      </c>
      <c r="AP53" s="417">
        <v>7377</v>
      </c>
      <c r="AQ53" s="417">
        <v>7377</v>
      </c>
      <c r="AR53" s="417">
        <v>7377</v>
      </c>
      <c r="AS53" s="417">
        <v>7377</v>
      </c>
      <c r="AT53" s="417">
        <v>0</v>
      </c>
      <c r="AU53" s="417">
        <v>0</v>
      </c>
      <c r="AV53" s="417">
        <v>0</v>
      </c>
      <c r="AW53" s="417">
        <v>0</v>
      </c>
      <c r="AX53" s="417">
        <v>0</v>
      </c>
      <c r="AY53" s="417">
        <v>0</v>
      </c>
      <c r="AZ53" s="417">
        <v>0</v>
      </c>
      <c r="BA53" s="417">
        <v>0</v>
      </c>
      <c r="BB53" s="417">
        <v>0</v>
      </c>
      <c r="BC53" s="417">
        <v>0</v>
      </c>
      <c r="BD53" s="417">
        <v>0</v>
      </c>
      <c r="BE53" s="417">
        <v>0</v>
      </c>
      <c r="BF53" s="417">
        <v>0</v>
      </c>
      <c r="BG53" s="417">
        <v>0</v>
      </c>
      <c r="BH53" s="417">
        <v>0</v>
      </c>
      <c r="BI53" s="417">
        <v>0</v>
      </c>
      <c r="BJ53" s="417">
        <v>0</v>
      </c>
      <c r="BK53" s="417">
        <v>0</v>
      </c>
      <c r="BL53" s="417">
        <v>0</v>
      </c>
      <c r="BM53" s="417">
        <v>0</v>
      </c>
      <c r="BN53" s="417">
        <v>0</v>
      </c>
      <c r="BO53" s="417">
        <v>0</v>
      </c>
      <c r="BP53" s="417">
        <v>0</v>
      </c>
      <c r="BQ53" s="417">
        <v>0</v>
      </c>
      <c r="BR53" s="417">
        <v>0</v>
      </c>
      <c r="BS53" s="417">
        <v>0</v>
      </c>
      <c r="BT53" s="417">
        <v>0</v>
      </c>
      <c r="BU53" s="417">
        <v>0</v>
      </c>
      <c r="BV53" s="417">
        <v>0</v>
      </c>
      <c r="BW53" s="417">
        <v>0</v>
      </c>
      <c r="BX53" s="417">
        <v>0</v>
      </c>
      <c r="BY53" s="417">
        <v>0</v>
      </c>
      <c r="BZ53" s="417">
        <v>0</v>
      </c>
      <c r="CA53" s="417">
        <v>0</v>
      </c>
      <c r="CB53" s="417">
        <v>0</v>
      </c>
      <c r="CC53" s="417">
        <v>0</v>
      </c>
      <c r="CD53" s="417">
        <v>0</v>
      </c>
      <c r="CE53" s="417">
        <v>0</v>
      </c>
      <c r="CF53" s="417">
        <v>0</v>
      </c>
      <c r="CG53" s="417">
        <v>0</v>
      </c>
      <c r="CH53" s="417">
        <v>0</v>
      </c>
      <c r="CI53" s="417">
        <v>0</v>
      </c>
      <c r="CJ53" s="417">
        <v>0</v>
      </c>
      <c r="CK53" s="417">
        <v>0</v>
      </c>
      <c r="CL53" s="417">
        <v>0</v>
      </c>
      <c r="CM53" s="417">
        <v>0</v>
      </c>
      <c r="CN53" s="417">
        <v>0</v>
      </c>
      <c r="CO53" s="417">
        <v>0</v>
      </c>
      <c r="CP53" s="417">
        <v>0</v>
      </c>
      <c r="CQ53" s="417">
        <v>0</v>
      </c>
      <c r="CR53" s="417">
        <v>0</v>
      </c>
      <c r="CS53" s="417">
        <v>0</v>
      </c>
      <c r="CT53" s="417"/>
      <c r="CU53" s="417"/>
      <c r="CV53" s="417"/>
      <c r="CW53" s="417"/>
      <c r="CX53" s="417"/>
      <c r="CY53" s="417"/>
      <c r="CZ53" s="417"/>
      <c r="DA53" s="417"/>
      <c r="DB53" s="417"/>
      <c r="DC53" s="417"/>
      <c r="DD53" s="417"/>
      <c r="DE53" s="417"/>
      <c r="DF53" s="417"/>
      <c r="DG53" s="417"/>
      <c r="DH53" s="417"/>
      <c r="DI53" s="417"/>
      <c r="DJ53" s="417"/>
      <c r="DK53" s="417"/>
    </row>
    <row r="54" spans="1:115" ht="16.149999999999999" hidden="1">
      <c r="A54" s="421" t="s">
        <v>7</v>
      </c>
      <c r="B54" s="421">
        <v>1</v>
      </c>
      <c r="C54" s="416" t="s">
        <v>75</v>
      </c>
      <c r="D54" s="417">
        <v>0</v>
      </c>
      <c r="E54" s="417">
        <v>7943</v>
      </c>
      <c r="F54" s="417">
        <v>7546.0000000000009</v>
      </c>
      <c r="G54" s="417">
        <v>7546.0000000000009</v>
      </c>
      <c r="H54" s="417">
        <v>7546.0000000000009</v>
      </c>
      <c r="I54" s="417">
        <v>10000</v>
      </c>
      <c r="J54" s="417">
        <v>10000</v>
      </c>
      <c r="K54" s="417">
        <v>10000</v>
      </c>
      <c r="L54" s="417">
        <v>10000</v>
      </c>
      <c r="M54" s="417">
        <v>10000</v>
      </c>
      <c r="N54" s="417">
        <v>10000</v>
      </c>
      <c r="O54" s="417">
        <v>9800</v>
      </c>
      <c r="P54" s="417">
        <v>9604</v>
      </c>
      <c r="Q54" s="417">
        <v>9412</v>
      </c>
      <c r="R54" s="417">
        <v>9224</v>
      </c>
      <c r="S54" s="417">
        <v>9040</v>
      </c>
      <c r="T54" s="417">
        <v>8859</v>
      </c>
      <c r="U54" s="417">
        <v>8682</v>
      </c>
      <c r="V54" s="417">
        <v>8508</v>
      </c>
      <c r="W54" s="417">
        <v>8338</v>
      </c>
      <c r="X54" s="417">
        <v>8171.0000000000009</v>
      </c>
      <c r="Y54" s="417">
        <v>8008</v>
      </c>
      <c r="Z54" s="417">
        <v>7848.0000000000009</v>
      </c>
      <c r="AA54" s="417">
        <v>7691</v>
      </c>
      <c r="AB54" s="417">
        <v>7546.0000000000009</v>
      </c>
      <c r="AC54" s="417">
        <v>7546.0000000000009</v>
      </c>
      <c r="AD54" s="417">
        <v>7546.0000000000009</v>
      </c>
      <c r="AE54" s="417">
        <v>7546.0000000000009</v>
      </c>
      <c r="AF54" s="417">
        <v>7546.0000000000009</v>
      </c>
      <c r="AG54" s="417">
        <v>7546.0000000000009</v>
      </c>
      <c r="AH54" s="417">
        <v>7546.0000000000009</v>
      </c>
      <c r="AI54" s="417">
        <v>7546.0000000000009</v>
      </c>
      <c r="AJ54" s="417">
        <v>7546.0000000000009</v>
      </c>
      <c r="AK54" s="417">
        <v>7546.0000000000009</v>
      </c>
      <c r="AL54" s="417">
        <v>7546.0000000000009</v>
      </c>
      <c r="AM54" s="417">
        <v>7546.0000000000009</v>
      </c>
      <c r="AN54" s="417">
        <v>7546.0000000000009</v>
      </c>
      <c r="AO54" s="417">
        <v>7546.0000000000009</v>
      </c>
      <c r="AP54" s="417">
        <v>7546.0000000000009</v>
      </c>
      <c r="AQ54" s="417">
        <v>7546.0000000000009</v>
      </c>
      <c r="AR54" s="417">
        <v>7546.0000000000009</v>
      </c>
      <c r="AS54" s="417">
        <v>0</v>
      </c>
      <c r="AT54" s="417">
        <v>0</v>
      </c>
      <c r="AU54" s="417">
        <v>0</v>
      </c>
      <c r="AV54" s="417">
        <v>0</v>
      </c>
      <c r="AW54" s="417">
        <v>0</v>
      </c>
      <c r="AX54" s="417">
        <v>0</v>
      </c>
      <c r="AY54" s="417">
        <v>0</v>
      </c>
      <c r="AZ54" s="417">
        <v>0</v>
      </c>
      <c r="BA54" s="417">
        <v>0</v>
      </c>
      <c r="BB54" s="417">
        <v>0</v>
      </c>
      <c r="BC54" s="417">
        <v>0</v>
      </c>
      <c r="BD54" s="417">
        <v>0</v>
      </c>
      <c r="BE54" s="417">
        <v>0</v>
      </c>
      <c r="BF54" s="417">
        <v>0</v>
      </c>
      <c r="BG54" s="417">
        <v>0</v>
      </c>
      <c r="BH54" s="417">
        <v>0</v>
      </c>
      <c r="BI54" s="417">
        <v>0</v>
      </c>
      <c r="BJ54" s="417">
        <v>0</v>
      </c>
      <c r="BK54" s="417">
        <v>0</v>
      </c>
      <c r="BL54" s="417">
        <v>0</v>
      </c>
      <c r="BM54" s="417">
        <v>0</v>
      </c>
      <c r="BN54" s="417">
        <v>0</v>
      </c>
      <c r="BO54" s="417">
        <v>0</v>
      </c>
      <c r="BP54" s="417">
        <v>0</v>
      </c>
      <c r="BQ54" s="417">
        <v>0</v>
      </c>
      <c r="BR54" s="417">
        <v>0</v>
      </c>
      <c r="BS54" s="417">
        <v>0</v>
      </c>
      <c r="BT54" s="417">
        <v>0</v>
      </c>
      <c r="BU54" s="417">
        <v>0</v>
      </c>
      <c r="BV54" s="417">
        <v>0</v>
      </c>
      <c r="BW54" s="417">
        <v>0</v>
      </c>
      <c r="BX54" s="417">
        <v>0</v>
      </c>
      <c r="BY54" s="417">
        <v>0</v>
      </c>
      <c r="BZ54" s="417">
        <v>0</v>
      </c>
      <c r="CA54" s="417">
        <v>0</v>
      </c>
      <c r="CB54" s="417">
        <v>0</v>
      </c>
      <c r="CC54" s="417">
        <v>0</v>
      </c>
      <c r="CD54" s="417">
        <v>0</v>
      </c>
      <c r="CE54" s="417">
        <v>0</v>
      </c>
      <c r="CF54" s="417">
        <v>0</v>
      </c>
      <c r="CG54" s="417">
        <v>0</v>
      </c>
      <c r="CH54" s="417">
        <v>0</v>
      </c>
      <c r="CI54" s="417">
        <v>0</v>
      </c>
      <c r="CJ54" s="417">
        <v>0</v>
      </c>
      <c r="CK54" s="417">
        <v>0</v>
      </c>
      <c r="CL54" s="417">
        <v>0</v>
      </c>
      <c r="CM54" s="417">
        <v>0</v>
      </c>
      <c r="CN54" s="417">
        <v>0</v>
      </c>
      <c r="CO54" s="417">
        <v>0</v>
      </c>
      <c r="CP54" s="417">
        <v>0</v>
      </c>
      <c r="CQ54" s="417">
        <v>0</v>
      </c>
      <c r="CR54" s="417">
        <v>0</v>
      </c>
      <c r="CS54" s="417">
        <v>0</v>
      </c>
      <c r="CT54" s="417"/>
      <c r="CU54" s="417"/>
      <c r="CV54" s="417"/>
      <c r="CW54" s="417"/>
      <c r="CX54" s="417"/>
      <c r="CY54" s="417"/>
      <c r="CZ54" s="417"/>
      <c r="DA54" s="417"/>
      <c r="DB54" s="417"/>
      <c r="DC54" s="417"/>
      <c r="DD54" s="417"/>
      <c r="DE54" s="417"/>
      <c r="DF54" s="417"/>
      <c r="DG54" s="417"/>
      <c r="DH54" s="417"/>
      <c r="DI54" s="417"/>
      <c r="DJ54" s="417"/>
      <c r="DK54" s="417"/>
    </row>
    <row r="55" spans="1:115" ht="16.149999999999999" hidden="1">
      <c r="A55" s="421" t="s">
        <v>7</v>
      </c>
      <c r="B55" s="421">
        <v>1</v>
      </c>
      <c r="C55" s="416" t="s">
        <v>471</v>
      </c>
      <c r="D55" s="417">
        <v>0</v>
      </c>
      <c r="E55" s="417">
        <v>7714</v>
      </c>
      <c r="F55" s="417">
        <v>7714</v>
      </c>
      <c r="G55" s="417">
        <v>7714</v>
      </c>
      <c r="H55" s="417">
        <v>7714</v>
      </c>
      <c r="I55" s="417">
        <v>10000</v>
      </c>
      <c r="J55" s="417">
        <v>10000</v>
      </c>
      <c r="K55" s="417">
        <v>10000</v>
      </c>
      <c r="L55" s="417">
        <v>10000</v>
      </c>
      <c r="M55" s="417">
        <v>10000</v>
      </c>
      <c r="N55" s="417">
        <v>10000</v>
      </c>
      <c r="O55" s="417">
        <v>9800</v>
      </c>
      <c r="P55" s="417">
        <v>9604</v>
      </c>
      <c r="Q55" s="417">
        <v>9412</v>
      </c>
      <c r="R55" s="417">
        <v>9224</v>
      </c>
      <c r="S55" s="417">
        <v>9040</v>
      </c>
      <c r="T55" s="417">
        <v>8859</v>
      </c>
      <c r="U55" s="417">
        <v>8682</v>
      </c>
      <c r="V55" s="417">
        <v>8508</v>
      </c>
      <c r="W55" s="417">
        <v>8338</v>
      </c>
      <c r="X55" s="417">
        <v>8171.0000000000009</v>
      </c>
      <c r="Y55" s="417">
        <v>8008</v>
      </c>
      <c r="Z55" s="417">
        <v>7848.0000000000009</v>
      </c>
      <c r="AA55" s="417">
        <v>7714</v>
      </c>
      <c r="AB55" s="417">
        <v>7714</v>
      </c>
      <c r="AC55" s="417">
        <v>7714</v>
      </c>
      <c r="AD55" s="417">
        <v>7714</v>
      </c>
      <c r="AE55" s="417">
        <v>7714</v>
      </c>
      <c r="AF55" s="417">
        <v>7714</v>
      </c>
      <c r="AG55" s="417">
        <v>7714</v>
      </c>
      <c r="AH55" s="417">
        <v>7714</v>
      </c>
      <c r="AI55" s="417">
        <v>7714</v>
      </c>
      <c r="AJ55" s="417">
        <v>7714</v>
      </c>
      <c r="AK55" s="417">
        <v>7714</v>
      </c>
      <c r="AL55" s="417">
        <v>7714</v>
      </c>
      <c r="AM55" s="417">
        <v>7714</v>
      </c>
      <c r="AN55" s="417">
        <v>7714</v>
      </c>
      <c r="AO55" s="417">
        <v>7714</v>
      </c>
      <c r="AP55" s="417">
        <v>7714</v>
      </c>
      <c r="AQ55" s="417">
        <v>7714</v>
      </c>
      <c r="AR55" s="417">
        <v>0</v>
      </c>
      <c r="AS55" s="417">
        <v>0</v>
      </c>
      <c r="AT55" s="417">
        <v>0</v>
      </c>
      <c r="AU55" s="417">
        <v>0</v>
      </c>
      <c r="AV55" s="417">
        <v>0</v>
      </c>
      <c r="AW55" s="417">
        <v>0</v>
      </c>
      <c r="AX55" s="417">
        <v>0</v>
      </c>
      <c r="AY55" s="417">
        <v>0</v>
      </c>
      <c r="AZ55" s="417">
        <v>0</v>
      </c>
      <c r="BA55" s="417">
        <v>0</v>
      </c>
      <c r="BB55" s="417">
        <v>0</v>
      </c>
      <c r="BC55" s="417">
        <v>0</v>
      </c>
      <c r="BD55" s="417">
        <v>0</v>
      </c>
      <c r="BE55" s="417">
        <v>0</v>
      </c>
      <c r="BF55" s="417">
        <v>0</v>
      </c>
      <c r="BG55" s="417">
        <v>0</v>
      </c>
      <c r="BH55" s="417">
        <v>0</v>
      </c>
      <c r="BI55" s="417">
        <v>0</v>
      </c>
      <c r="BJ55" s="417">
        <v>0</v>
      </c>
      <c r="BK55" s="417">
        <v>0</v>
      </c>
      <c r="BL55" s="417">
        <v>0</v>
      </c>
      <c r="BM55" s="417">
        <v>0</v>
      </c>
      <c r="BN55" s="417">
        <v>0</v>
      </c>
      <c r="BO55" s="417">
        <v>0</v>
      </c>
      <c r="BP55" s="417">
        <v>0</v>
      </c>
      <c r="BQ55" s="417">
        <v>0</v>
      </c>
      <c r="BR55" s="417">
        <v>0</v>
      </c>
      <c r="BS55" s="417">
        <v>0</v>
      </c>
      <c r="BT55" s="417">
        <v>0</v>
      </c>
      <c r="BU55" s="417">
        <v>0</v>
      </c>
      <c r="BV55" s="417">
        <v>0</v>
      </c>
      <c r="BW55" s="417">
        <v>0</v>
      </c>
      <c r="BX55" s="417">
        <v>0</v>
      </c>
      <c r="BY55" s="417">
        <v>0</v>
      </c>
      <c r="BZ55" s="417">
        <v>0</v>
      </c>
      <c r="CA55" s="417">
        <v>0</v>
      </c>
      <c r="CB55" s="417">
        <v>0</v>
      </c>
      <c r="CC55" s="417">
        <v>0</v>
      </c>
      <c r="CD55" s="417">
        <v>0</v>
      </c>
      <c r="CE55" s="417">
        <v>0</v>
      </c>
      <c r="CF55" s="417">
        <v>0</v>
      </c>
      <c r="CG55" s="417">
        <v>0</v>
      </c>
      <c r="CH55" s="417">
        <v>0</v>
      </c>
      <c r="CI55" s="417">
        <v>0</v>
      </c>
      <c r="CJ55" s="417">
        <v>0</v>
      </c>
      <c r="CK55" s="417">
        <v>0</v>
      </c>
      <c r="CL55" s="417">
        <v>0</v>
      </c>
      <c r="CM55" s="417">
        <v>0</v>
      </c>
      <c r="CN55" s="417">
        <v>0</v>
      </c>
      <c r="CO55" s="417">
        <v>0</v>
      </c>
      <c r="CP55" s="417">
        <v>0</v>
      </c>
      <c r="CQ55" s="417">
        <v>0</v>
      </c>
      <c r="CR55" s="417">
        <v>0</v>
      </c>
      <c r="CS55" s="417">
        <v>0</v>
      </c>
      <c r="CT55" s="417"/>
      <c r="CU55" s="417"/>
      <c r="CV55" s="417"/>
      <c r="CW55" s="417"/>
      <c r="CX55" s="417"/>
      <c r="CY55" s="417"/>
      <c r="CZ55" s="417"/>
      <c r="DA55" s="417"/>
      <c r="DB55" s="417"/>
      <c r="DC55" s="417"/>
      <c r="DD55" s="417"/>
      <c r="DE55" s="417"/>
      <c r="DF55" s="417"/>
      <c r="DG55" s="417"/>
      <c r="DH55" s="417"/>
      <c r="DI55" s="417"/>
      <c r="DJ55" s="417"/>
      <c r="DK55" s="417"/>
    </row>
    <row r="56" spans="1:115" ht="16.149999999999999" hidden="1">
      <c r="A56" s="421" t="s">
        <v>7</v>
      </c>
      <c r="B56" s="421">
        <v>1</v>
      </c>
      <c r="C56" s="416" t="s">
        <v>472</v>
      </c>
      <c r="D56" s="417">
        <v>0</v>
      </c>
      <c r="E56" s="417">
        <v>7876</v>
      </c>
      <c r="F56" s="417">
        <v>7876</v>
      </c>
      <c r="G56" s="417">
        <v>7876</v>
      </c>
      <c r="H56" s="417">
        <v>7876</v>
      </c>
      <c r="I56" s="417">
        <v>10000</v>
      </c>
      <c r="J56" s="417">
        <v>10000</v>
      </c>
      <c r="K56" s="417">
        <v>10000</v>
      </c>
      <c r="L56" s="417">
        <v>10000</v>
      </c>
      <c r="M56" s="417">
        <v>10000</v>
      </c>
      <c r="N56" s="417">
        <v>10000</v>
      </c>
      <c r="O56" s="417">
        <v>9800</v>
      </c>
      <c r="P56" s="417">
        <v>9604</v>
      </c>
      <c r="Q56" s="417">
        <v>9412</v>
      </c>
      <c r="R56" s="417">
        <v>9224</v>
      </c>
      <c r="S56" s="417">
        <v>9040</v>
      </c>
      <c r="T56" s="417">
        <v>8859</v>
      </c>
      <c r="U56" s="417">
        <v>8682</v>
      </c>
      <c r="V56" s="417">
        <v>8508</v>
      </c>
      <c r="W56" s="417">
        <v>8338</v>
      </c>
      <c r="X56" s="417">
        <v>8171.0000000000009</v>
      </c>
      <c r="Y56" s="417">
        <v>8008</v>
      </c>
      <c r="Z56" s="417">
        <v>7876</v>
      </c>
      <c r="AA56" s="417">
        <v>7876</v>
      </c>
      <c r="AB56" s="417">
        <v>7876</v>
      </c>
      <c r="AC56" s="417">
        <v>7876</v>
      </c>
      <c r="AD56" s="417">
        <v>7876</v>
      </c>
      <c r="AE56" s="417">
        <v>7876</v>
      </c>
      <c r="AF56" s="417">
        <v>7876</v>
      </c>
      <c r="AG56" s="417">
        <v>7876</v>
      </c>
      <c r="AH56" s="417">
        <v>7876</v>
      </c>
      <c r="AI56" s="417">
        <v>7876</v>
      </c>
      <c r="AJ56" s="417">
        <v>7876</v>
      </c>
      <c r="AK56" s="417">
        <v>7876</v>
      </c>
      <c r="AL56" s="417">
        <v>7876</v>
      </c>
      <c r="AM56" s="417">
        <v>7876</v>
      </c>
      <c r="AN56" s="417">
        <v>7876</v>
      </c>
      <c r="AO56" s="417">
        <v>7876</v>
      </c>
      <c r="AP56" s="417">
        <v>7876</v>
      </c>
      <c r="AQ56" s="417">
        <v>0</v>
      </c>
      <c r="AR56" s="417">
        <v>0</v>
      </c>
      <c r="AS56" s="417">
        <v>0</v>
      </c>
      <c r="AT56" s="417">
        <v>0</v>
      </c>
      <c r="AU56" s="417">
        <v>0</v>
      </c>
      <c r="AV56" s="417">
        <v>0</v>
      </c>
      <c r="AW56" s="417">
        <v>0</v>
      </c>
      <c r="AX56" s="417">
        <v>0</v>
      </c>
      <c r="AY56" s="417">
        <v>0</v>
      </c>
      <c r="AZ56" s="417">
        <v>0</v>
      </c>
      <c r="BA56" s="417">
        <v>0</v>
      </c>
      <c r="BB56" s="417">
        <v>0</v>
      </c>
      <c r="BC56" s="417">
        <v>0</v>
      </c>
      <c r="BD56" s="417">
        <v>0</v>
      </c>
      <c r="BE56" s="417">
        <v>0</v>
      </c>
      <c r="BF56" s="417">
        <v>0</v>
      </c>
      <c r="BG56" s="417">
        <v>0</v>
      </c>
      <c r="BH56" s="417">
        <v>0</v>
      </c>
      <c r="BI56" s="417">
        <v>0</v>
      </c>
      <c r="BJ56" s="417">
        <v>0</v>
      </c>
      <c r="BK56" s="417">
        <v>0</v>
      </c>
      <c r="BL56" s="417">
        <v>0</v>
      </c>
      <c r="BM56" s="417">
        <v>0</v>
      </c>
      <c r="BN56" s="417">
        <v>0</v>
      </c>
      <c r="BO56" s="417">
        <v>0</v>
      </c>
      <c r="BP56" s="417">
        <v>0</v>
      </c>
      <c r="BQ56" s="417">
        <v>0</v>
      </c>
      <c r="BR56" s="417">
        <v>0</v>
      </c>
      <c r="BS56" s="417">
        <v>0</v>
      </c>
      <c r="BT56" s="417">
        <v>0</v>
      </c>
      <c r="BU56" s="417">
        <v>0</v>
      </c>
      <c r="BV56" s="417">
        <v>0</v>
      </c>
      <c r="BW56" s="417">
        <v>0</v>
      </c>
      <c r="BX56" s="417">
        <v>0</v>
      </c>
      <c r="BY56" s="417">
        <v>0</v>
      </c>
      <c r="BZ56" s="417">
        <v>0</v>
      </c>
      <c r="CA56" s="417">
        <v>0</v>
      </c>
      <c r="CB56" s="417">
        <v>0</v>
      </c>
      <c r="CC56" s="417">
        <v>0</v>
      </c>
      <c r="CD56" s="417">
        <v>0</v>
      </c>
      <c r="CE56" s="417">
        <v>0</v>
      </c>
      <c r="CF56" s="417">
        <v>0</v>
      </c>
      <c r="CG56" s="417">
        <v>0</v>
      </c>
      <c r="CH56" s="417">
        <v>0</v>
      </c>
      <c r="CI56" s="417">
        <v>0</v>
      </c>
      <c r="CJ56" s="417">
        <v>0</v>
      </c>
      <c r="CK56" s="417">
        <v>0</v>
      </c>
      <c r="CL56" s="417">
        <v>0</v>
      </c>
      <c r="CM56" s="417">
        <v>0</v>
      </c>
      <c r="CN56" s="417">
        <v>0</v>
      </c>
      <c r="CO56" s="417">
        <v>0</v>
      </c>
      <c r="CP56" s="417">
        <v>0</v>
      </c>
      <c r="CQ56" s="417">
        <v>0</v>
      </c>
      <c r="CR56" s="417">
        <v>0</v>
      </c>
      <c r="CS56" s="417">
        <v>0</v>
      </c>
      <c r="CT56" s="417"/>
      <c r="CU56" s="417"/>
      <c r="CV56" s="417"/>
      <c r="CW56" s="417"/>
      <c r="CX56" s="417"/>
      <c r="CY56" s="417"/>
      <c r="CZ56" s="417"/>
      <c r="DA56" s="417"/>
      <c r="DB56" s="417"/>
      <c r="DC56" s="417"/>
      <c r="DD56" s="417"/>
      <c r="DE56" s="417"/>
      <c r="DF56" s="417"/>
      <c r="DG56" s="417"/>
      <c r="DH56" s="417"/>
      <c r="DI56" s="417"/>
      <c r="DJ56" s="417"/>
      <c r="DK56" s="417"/>
    </row>
    <row r="57" spans="1:115" ht="16.149999999999999" hidden="1">
      <c r="A57" s="421" t="s">
        <v>7</v>
      </c>
      <c r="B57" s="421">
        <v>1</v>
      </c>
      <c r="C57" s="416" t="s">
        <v>473</v>
      </c>
      <c r="D57" s="417">
        <v>0</v>
      </c>
      <c r="E57" s="417">
        <v>8038</v>
      </c>
      <c r="F57" s="417">
        <v>8038</v>
      </c>
      <c r="G57" s="417">
        <v>8038</v>
      </c>
      <c r="H57" s="417">
        <v>8038</v>
      </c>
      <c r="I57" s="417">
        <v>10000</v>
      </c>
      <c r="J57" s="417">
        <v>10000</v>
      </c>
      <c r="K57" s="417">
        <v>10000</v>
      </c>
      <c r="L57" s="417">
        <v>10000</v>
      </c>
      <c r="M57" s="417">
        <v>10000</v>
      </c>
      <c r="N57" s="417">
        <v>10000</v>
      </c>
      <c r="O57" s="417">
        <v>9800</v>
      </c>
      <c r="P57" s="417">
        <v>9604</v>
      </c>
      <c r="Q57" s="417">
        <v>9412</v>
      </c>
      <c r="R57" s="417">
        <v>9224</v>
      </c>
      <c r="S57" s="417">
        <v>9040</v>
      </c>
      <c r="T57" s="417">
        <v>8859</v>
      </c>
      <c r="U57" s="417">
        <v>8682</v>
      </c>
      <c r="V57" s="417">
        <v>8508</v>
      </c>
      <c r="W57" s="417">
        <v>8338</v>
      </c>
      <c r="X57" s="417">
        <v>8171.0000000000009</v>
      </c>
      <c r="Y57" s="417">
        <v>8038</v>
      </c>
      <c r="Z57" s="417">
        <v>8038</v>
      </c>
      <c r="AA57" s="417">
        <v>8038</v>
      </c>
      <c r="AB57" s="417">
        <v>8038</v>
      </c>
      <c r="AC57" s="417">
        <v>8038</v>
      </c>
      <c r="AD57" s="417">
        <v>8038</v>
      </c>
      <c r="AE57" s="417">
        <v>8038</v>
      </c>
      <c r="AF57" s="417">
        <v>8038</v>
      </c>
      <c r="AG57" s="417">
        <v>8038</v>
      </c>
      <c r="AH57" s="417">
        <v>8038</v>
      </c>
      <c r="AI57" s="417">
        <v>8038</v>
      </c>
      <c r="AJ57" s="417">
        <v>8038</v>
      </c>
      <c r="AK57" s="417">
        <v>8038</v>
      </c>
      <c r="AL57" s="417">
        <v>8038</v>
      </c>
      <c r="AM57" s="417">
        <v>8038</v>
      </c>
      <c r="AN57" s="417">
        <v>8038</v>
      </c>
      <c r="AO57" s="417">
        <v>8038</v>
      </c>
      <c r="AP57" s="417">
        <v>0</v>
      </c>
      <c r="AQ57" s="417">
        <v>0</v>
      </c>
      <c r="AR57" s="417">
        <v>0</v>
      </c>
      <c r="AS57" s="417">
        <v>0</v>
      </c>
      <c r="AT57" s="417">
        <v>0</v>
      </c>
      <c r="AU57" s="417">
        <v>0</v>
      </c>
      <c r="AV57" s="417">
        <v>0</v>
      </c>
      <c r="AW57" s="417">
        <v>0</v>
      </c>
      <c r="AX57" s="417">
        <v>0</v>
      </c>
      <c r="AY57" s="417">
        <v>0</v>
      </c>
      <c r="AZ57" s="417">
        <v>0</v>
      </c>
      <c r="BA57" s="417">
        <v>0</v>
      </c>
      <c r="BB57" s="417">
        <v>0</v>
      </c>
      <c r="BC57" s="417">
        <v>0</v>
      </c>
      <c r="BD57" s="417">
        <v>0</v>
      </c>
      <c r="BE57" s="417">
        <v>0</v>
      </c>
      <c r="BF57" s="417">
        <v>0</v>
      </c>
      <c r="BG57" s="417">
        <v>0</v>
      </c>
      <c r="BH57" s="417">
        <v>0</v>
      </c>
      <c r="BI57" s="417">
        <v>0</v>
      </c>
      <c r="BJ57" s="417">
        <v>0</v>
      </c>
      <c r="BK57" s="417">
        <v>0</v>
      </c>
      <c r="BL57" s="417">
        <v>0</v>
      </c>
      <c r="BM57" s="417">
        <v>0</v>
      </c>
      <c r="BN57" s="417">
        <v>0</v>
      </c>
      <c r="BO57" s="417">
        <v>0</v>
      </c>
      <c r="BP57" s="417">
        <v>0</v>
      </c>
      <c r="BQ57" s="417">
        <v>0</v>
      </c>
      <c r="BR57" s="417">
        <v>0</v>
      </c>
      <c r="BS57" s="417">
        <v>0</v>
      </c>
      <c r="BT57" s="417">
        <v>0</v>
      </c>
      <c r="BU57" s="417">
        <v>0</v>
      </c>
      <c r="BV57" s="417">
        <v>0</v>
      </c>
      <c r="BW57" s="417">
        <v>0</v>
      </c>
      <c r="BX57" s="417">
        <v>0</v>
      </c>
      <c r="BY57" s="417">
        <v>0</v>
      </c>
      <c r="BZ57" s="417">
        <v>0</v>
      </c>
      <c r="CA57" s="417">
        <v>0</v>
      </c>
      <c r="CB57" s="417">
        <v>0</v>
      </c>
      <c r="CC57" s="417">
        <v>0</v>
      </c>
      <c r="CD57" s="417">
        <v>0</v>
      </c>
      <c r="CE57" s="417">
        <v>0</v>
      </c>
      <c r="CF57" s="417">
        <v>0</v>
      </c>
      <c r="CG57" s="417">
        <v>0</v>
      </c>
      <c r="CH57" s="417">
        <v>0</v>
      </c>
      <c r="CI57" s="417">
        <v>0</v>
      </c>
      <c r="CJ57" s="417">
        <v>0</v>
      </c>
      <c r="CK57" s="417">
        <v>0</v>
      </c>
      <c r="CL57" s="417">
        <v>0</v>
      </c>
      <c r="CM57" s="417">
        <v>0</v>
      </c>
      <c r="CN57" s="417">
        <v>0</v>
      </c>
      <c r="CO57" s="417">
        <v>0</v>
      </c>
      <c r="CP57" s="417">
        <v>0</v>
      </c>
      <c r="CQ57" s="417">
        <v>0</v>
      </c>
      <c r="CR57" s="417">
        <v>0</v>
      </c>
      <c r="CS57" s="417">
        <v>0</v>
      </c>
      <c r="CT57" s="417"/>
      <c r="CU57" s="417"/>
      <c r="CV57" s="417"/>
      <c r="CW57" s="417"/>
      <c r="CX57" s="417"/>
      <c r="CY57" s="417"/>
      <c r="CZ57" s="417"/>
      <c r="DA57" s="417"/>
      <c r="DB57" s="417"/>
      <c r="DC57" s="417"/>
      <c r="DD57" s="417"/>
      <c r="DE57" s="417"/>
      <c r="DF57" s="417"/>
      <c r="DG57" s="417"/>
      <c r="DH57" s="417"/>
      <c r="DI57" s="417"/>
      <c r="DJ57" s="417"/>
      <c r="DK57" s="417"/>
    </row>
    <row r="58" spans="1:115" ht="16.149999999999999" hidden="1">
      <c r="A58" s="421" t="s">
        <v>7</v>
      </c>
      <c r="B58" s="421">
        <v>1</v>
      </c>
      <c r="C58" s="416" t="s">
        <v>474</v>
      </c>
      <c r="D58" s="417">
        <v>0</v>
      </c>
      <c r="E58" s="417">
        <v>8201</v>
      </c>
      <c r="F58" s="417">
        <v>8201</v>
      </c>
      <c r="G58" s="417">
        <v>8201</v>
      </c>
      <c r="H58" s="417">
        <v>8201</v>
      </c>
      <c r="I58" s="417">
        <v>10000</v>
      </c>
      <c r="J58" s="417">
        <v>10000</v>
      </c>
      <c r="K58" s="417">
        <v>10000</v>
      </c>
      <c r="L58" s="417">
        <v>10000</v>
      </c>
      <c r="M58" s="417">
        <v>10000</v>
      </c>
      <c r="N58" s="417">
        <v>10000</v>
      </c>
      <c r="O58" s="417">
        <v>9800</v>
      </c>
      <c r="P58" s="417">
        <v>9604</v>
      </c>
      <c r="Q58" s="417">
        <v>9412</v>
      </c>
      <c r="R58" s="417">
        <v>9224</v>
      </c>
      <c r="S58" s="417">
        <v>9040</v>
      </c>
      <c r="T58" s="417">
        <v>8859</v>
      </c>
      <c r="U58" s="417">
        <v>8682</v>
      </c>
      <c r="V58" s="417">
        <v>8508</v>
      </c>
      <c r="W58" s="417">
        <v>8338</v>
      </c>
      <c r="X58" s="417">
        <v>8201</v>
      </c>
      <c r="Y58" s="417">
        <v>8201</v>
      </c>
      <c r="Z58" s="417">
        <v>8201</v>
      </c>
      <c r="AA58" s="417">
        <v>8201</v>
      </c>
      <c r="AB58" s="417">
        <v>8201</v>
      </c>
      <c r="AC58" s="417">
        <v>8201</v>
      </c>
      <c r="AD58" s="417">
        <v>8201</v>
      </c>
      <c r="AE58" s="417">
        <v>8201</v>
      </c>
      <c r="AF58" s="417">
        <v>8201</v>
      </c>
      <c r="AG58" s="417">
        <v>8201</v>
      </c>
      <c r="AH58" s="417">
        <v>8201</v>
      </c>
      <c r="AI58" s="417">
        <v>8201</v>
      </c>
      <c r="AJ58" s="417">
        <v>8201</v>
      </c>
      <c r="AK58" s="417">
        <v>8201</v>
      </c>
      <c r="AL58" s="417">
        <v>8201</v>
      </c>
      <c r="AM58" s="417">
        <v>8201</v>
      </c>
      <c r="AN58" s="417">
        <v>8201</v>
      </c>
      <c r="AO58" s="417">
        <v>0</v>
      </c>
      <c r="AP58" s="417">
        <v>0</v>
      </c>
      <c r="AQ58" s="417">
        <v>0</v>
      </c>
      <c r="AR58" s="417">
        <v>0</v>
      </c>
      <c r="AS58" s="417">
        <v>0</v>
      </c>
      <c r="AT58" s="417">
        <v>0</v>
      </c>
      <c r="AU58" s="417">
        <v>0</v>
      </c>
      <c r="AV58" s="417">
        <v>0</v>
      </c>
      <c r="AW58" s="417">
        <v>0</v>
      </c>
      <c r="AX58" s="417">
        <v>0</v>
      </c>
      <c r="AY58" s="417">
        <v>0</v>
      </c>
      <c r="AZ58" s="417">
        <v>0</v>
      </c>
      <c r="BA58" s="417">
        <v>0</v>
      </c>
      <c r="BB58" s="417">
        <v>0</v>
      </c>
      <c r="BC58" s="417">
        <v>0</v>
      </c>
      <c r="BD58" s="417">
        <v>0</v>
      </c>
      <c r="BE58" s="417">
        <v>0</v>
      </c>
      <c r="BF58" s="417">
        <v>0</v>
      </c>
      <c r="BG58" s="417">
        <v>0</v>
      </c>
      <c r="BH58" s="417">
        <v>0</v>
      </c>
      <c r="BI58" s="417">
        <v>0</v>
      </c>
      <c r="BJ58" s="417">
        <v>0</v>
      </c>
      <c r="BK58" s="417">
        <v>0</v>
      </c>
      <c r="BL58" s="417">
        <v>0</v>
      </c>
      <c r="BM58" s="417">
        <v>0</v>
      </c>
      <c r="BN58" s="417">
        <v>0</v>
      </c>
      <c r="BO58" s="417">
        <v>0</v>
      </c>
      <c r="BP58" s="417">
        <v>0</v>
      </c>
      <c r="BQ58" s="417">
        <v>0</v>
      </c>
      <c r="BR58" s="417">
        <v>0</v>
      </c>
      <c r="BS58" s="417">
        <v>0</v>
      </c>
      <c r="BT58" s="417">
        <v>0</v>
      </c>
      <c r="BU58" s="417">
        <v>0</v>
      </c>
      <c r="BV58" s="417">
        <v>0</v>
      </c>
      <c r="BW58" s="417">
        <v>0</v>
      </c>
      <c r="BX58" s="417">
        <v>0</v>
      </c>
      <c r="BY58" s="417">
        <v>0</v>
      </c>
      <c r="BZ58" s="417">
        <v>0</v>
      </c>
      <c r="CA58" s="417">
        <v>0</v>
      </c>
      <c r="CB58" s="417">
        <v>0</v>
      </c>
      <c r="CC58" s="417">
        <v>0</v>
      </c>
      <c r="CD58" s="417">
        <v>0</v>
      </c>
      <c r="CE58" s="417">
        <v>0</v>
      </c>
      <c r="CF58" s="417">
        <v>0</v>
      </c>
      <c r="CG58" s="417">
        <v>0</v>
      </c>
      <c r="CH58" s="417">
        <v>0</v>
      </c>
      <c r="CI58" s="417">
        <v>0</v>
      </c>
      <c r="CJ58" s="417">
        <v>0</v>
      </c>
      <c r="CK58" s="417">
        <v>0</v>
      </c>
      <c r="CL58" s="417">
        <v>0</v>
      </c>
      <c r="CM58" s="417">
        <v>0</v>
      </c>
      <c r="CN58" s="417">
        <v>0</v>
      </c>
      <c r="CO58" s="417">
        <v>0</v>
      </c>
      <c r="CP58" s="417">
        <v>0</v>
      </c>
      <c r="CQ58" s="417">
        <v>0</v>
      </c>
      <c r="CR58" s="417">
        <v>0</v>
      </c>
      <c r="CS58" s="417">
        <v>0</v>
      </c>
      <c r="CT58" s="417"/>
      <c r="CU58" s="417"/>
      <c r="CV58" s="417"/>
      <c r="CW58" s="417"/>
      <c r="CX58" s="417"/>
      <c r="CY58" s="417"/>
      <c r="CZ58" s="417"/>
      <c r="DA58" s="417"/>
      <c r="DB58" s="417"/>
      <c r="DC58" s="417"/>
      <c r="DD58" s="417"/>
      <c r="DE58" s="417"/>
      <c r="DF58" s="417"/>
      <c r="DG58" s="417"/>
      <c r="DH58" s="417"/>
      <c r="DI58" s="417"/>
      <c r="DJ58" s="417"/>
      <c r="DK58" s="417"/>
    </row>
    <row r="59" spans="1:115" ht="16.149999999999999" hidden="1">
      <c r="A59" s="421" t="s">
        <v>7</v>
      </c>
      <c r="B59" s="421">
        <v>1</v>
      </c>
      <c r="C59" s="416" t="s">
        <v>584</v>
      </c>
      <c r="D59" s="417">
        <v>0</v>
      </c>
      <c r="E59" s="417">
        <v>8355</v>
      </c>
      <c r="F59" s="417">
        <v>8355</v>
      </c>
      <c r="G59" s="417">
        <v>8355</v>
      </c>
      <c r="H59" s="417">
        <v>8355</v>
      </c>
      <c r="I59" s="417">
        <v>10000</v>
      </c>
      <c r="J59" s="417">
        <v>10000</v>
      </c>
      <c r="K59" s="417">
        <v>10000</v>
      </c>
      <c r="L59" s="417">
        <v>10000</v>
      </c>
      <c r="M59" s="417">
        <v>10000</v>
      </c>
      <c r="N59" s="417">
        <v>10000</v>
      </c>
      <c r="O59" s="417">
        <v>9800</v>
      </c>
      <c r="P59" s="417">
        <v>9604</v>
      </c>
      <c r="Q59" s="417">
        <v>9412</v>
      </c>
      <c r="R59" s="417">
        <v>9224</v>
      </c>
      <c r="S59" s="417">
        <v>9040</v>
      </c>
      <c r="T59" s="417">
        <v>8859</v>
      </c>
      <c r="U59" s="417">
        <v>8682</v>
      </c>
      <c r="V59" s="417">
        <v>8508</v>
      </c>
      <c r="W59" s="417">
        <v>8355</v>
      </c>
      <c r="X59" s="417">
        <v>8355</v>
      </c>
      <c r="Y59" s="417">
        <v>8355</v>
      </c>
      <c r="Z59" s="417">
        <v>8355</v>
      </c>
      <c r="AA59" s="417">
        <v>8355</v>
      </c>
      <c r="AB59" s="417">
        <v>8355</v>
      </c>
      <c r="AC59" s="417">
        <v>8355</v>
      </c>
      <c r="AD59" s="417">
        <v>8355</v>
      </c>
      <c r="AE59" s="417">
        <v>8355</v>
      </c>
      <c r="AF59" s="417">
        <v>8355</v>
      </c>
      <c r="AG59" s="417">
        <v>8355</v>
      </c>
      <c r="AH59" s="417">
        <v>8355</v>
      </c>
      <c r="AI59" s="417">
        <v>8355</v>
      </c>
      <c r="AJ59" s="417">
        <v>8355</v>
      </c>
      <c r="AK59" s="417">
        <v>8355</v>
      </c>
      <c r="AL59" s="417">
        <v>8355</v>
      </c>
      <c r="AM59" s="417">
        <v>8355</v>
      </c>
      <c r="AN59" s="417">
        <v>0</v>
      </c>
      <c r="AO59" s="417">
        <v>0</v>
      </c>
      <c r="AP59" s="417">
        <v>0</v>
      </c>
      <c r="AQ59" s="417">
        <v>0</v>
      </c>
      <c r="AR59" s="417">
        <v>0</v>
      </c>
      <c r="AS59" s="417">
        <v>0</v>
      </c>
      <c r="AT59" s="417">
        <v>0</v>
      </c>
      <c r="AU59" s="417">
        <v>0</v>
      </c>
      <c r="AV59" s="417">
        <v>0</v>
      </c>
      <c r="AW59" s="417">
        <v>0</v>
      </c>
      <c r="AX59" s="417">
        <v>0</v>
      </c>
      <c r="AY59" s="417">
        <v>0</v>
      </c>
      <c r="AZ59" s="417">
        <v>0</v>
      </c>
      <c r="BA59" s="417">
        <v>0</v>
      </c>
      <c r="BB59" s="417">
        <v>0</v>
      </c>
      <c r="BC59" s="417">
        <v>0</v>
      </c>
      <c r="BD59" s="417">
        <v>0</v>
      </c>
      <c r="BE59" s="417">
        <v>0</v>
      </c>
      <c r="BF59" s="417">
        <v>0</v>
      </c>
      <c r="BG59" s="417">
        <v>0</v>
      </c>
      <c r="BH59" s="417">
        <v>0</v>
      </c>
      <c r="BI59" s="417">
        <v>0</v>
      </c>
      <c r="BJ59" s="417">
        <v>0</v>
      </c>
      <c r="BK59" s="417">
        <v>0</v>
      </c>
      <c r="BL59" s="417">
        <v>0</v>
      </c>
      <c r="BM59" s="417">
        <v>0</v>
      </c>
      <c r="BN59" s="417">
        <v>0</v>
      </c>
      <c r="BO59" s="417">
        <v>0</v>
      </c>
      <c r="BP59" s="417">
        <v>0</v>
      </c>
      <c r="BQ59" s="417">
        <v>0</v>
      </c>
      <c r="BR59" s="417">
        <v>0</v>
      </c>
      <c r="BS59" s="417">
        <v>0</v>
      </c>
      <c r="BT59" s="417">
        <v>0</v>
      </c>
      <c r="BU59" s="417">
        <v>0</v>
      </c>
      <c r="BV59" s="417">
        <v>0</v>
      </c>
      <c r="BW59" s="417">
        <v>0</v>
      </c>
      <c r="BX59" s="417">
        <v>0</v>
      </c>
      <c r="BY59" s="417">
        <v>0</v>
      </c>
      <c r="BZ59" s="417">
        <v>0</v>
      </c>
      <c r="CA59" s="417">
        <v>0</v>
      </c>
      <c r="CB59" s="417">
        <v>0</v>
      </c>
      <c r="CC59" s="417">
        <v>0</v>
      </c>
      <c r="CD59" s="417">
        <v>0</v>
      </c>
      <c r="CE59" s="417">
        <v>0</v>
      </c>
      <c r="CF59" s="417">
        <v>0</v>
      </c>
      <c r="CG59" s="417">
        <v>0</v>
      </c>
      <c r="CH59" s="417">
        <v>0</v>
      </c>
      <c r="CI59" s="417">
        <v>0</v>
      </c>
      <c r="CJ59" s="417">
        <v>0</v>
      </c>
      <c r="CK59" s="417">
        <v>0</v>
      </c>
      <c r="CL59" s="417">
        <v>0</v>
      </c>
      <c r="CM59" s="417">
        <v>0</v>
      </c>
      <c r="CN59" s="417">
        <v>0</v>
      </c>
      <c r="CO59" s="417">
        <v>0</v>
      </c>
      <c r="CP59" s="417">
        <v>0</v>
      </c>
      <c r="CQ59" s="417">
        <v>0</v>
      </c>
      <c r="CR59" s="417">
        <v>0</v>
      </c>
      <c r="CS59" s="417">
        <v>0</v>
      </c>
      <c r="CT59" s="417"/>
      <c r="CU59" s="417"/>
      <c r="CV59" s="417"/>
      <c r="CW59" s="417"/>
      <c r="CX59" s="417"/>
      <c r="CY59" s="417"/>
      <c r="CZ59" s="417"/>
      <c r="DA59" s="417"/>
      <c r="DB59" s="417"/>
      <c r="DC59" s="417"/>
      <c r="DD59" s="417"/>
      <c r="DE59" s="417"/>
      <c r="DF59" s="417"/>
      <c r="DG59" s="417"/>
      <c r="DH59" s="417"/>
      <c r="DI59" s="417"/>
      <c r="DJ59" s="417"/>
      <c r="DK59" s="417"/>
    </row>
    <row r="60" spans="1:115" ht="16.149999999999999" hidden="1">
      <c r="A60" s="421" t="s">
        <v>7</v>
      </c>
      <c r="B60" s="421">
        <v>2</v>
      </c>
      <c r="C60" s="416" t="s">
        <v>23</v>
      </c>
      <c r="D60" s="417">
        <v>0</v>
      </c>
      <c r="E60" s="417">
        <v>2209</v>
      </c>
      <c r="F60" s="417">
        <v>2247</v>
      </c>
      <c r="G60" s="417">
        <v>2287</v>
      </c>
      <c r="H60" s="417">
        <v>2325</v>
      </c>
      <c r="I60" s="417">
        <v>10000</v>
      </c>
      <c r="J60" s="417">
        <v>10000</v>
      </c>
      <c r="K60" s="417">
        <v>10000</v>
      </c>
      <c r="L60" s="417">
        <v>10000</v>
      </c>
      <c r="M60" s="417">
        <v>10000</v>
      </c>
      <c r="N60" s="417">
        <v>10000</v>
      </c>
      <c r="O60" s="417">
        <v>9800</v>
      </c>
      <c r="P60" s="417">
        <v>9604</v>
      </c>
      <c r="Q60" s="417">
        <v>9412</v>
      </c>
      <c r="R60" s="417">
        <v>9224</v>
      </c>
      <c r="S60" s="417">
        <v>9040</v>
      </c>
      <c r="T60" s="417">
        <v>8859</v>
      </c>
      <c r="U60" s="417">
        <v>8682</v>
      </c>
      <c r="V60" s="417">
        <v>8508</v>
      </c>
      <c r="W60" s="417">
        <v>8338</v>
      </c>
      <c r="X60" s="417">
        <v>8171.0000000000009</v>
      </c>
      <c r="Y60" s="417">
        <v>8008</v>
      </c>
      <c r="Z60" s="417">
        <v>7848.0000000000009</v>
      </c>
      <c r="AA60" s="417">
        <v>7691</v>
      </c>
      <c r="AB60" s="417">
        <v>7537</v>
      </c>
      <c r="AC60" s="417">
        <v>7386</v>
      </c>
      <c r="AD60" s="417">
        <v>7238</v>
      </c>
      <c r="AE60" s="417">
        <v>7093</v>
      </c>
      <c r="AF60" s="417">
        <v>6951.0000000000009</v>
      </c>
      <c r="AG60" s="417">
        <v>6812</v>
      </c>
      <c r="AH60" s="417">
        <v>6676</v>
      </c>
      <c r="AI60" s="417">
        <v>6542</v>
      </c>
      <c r="AJ60" s="417">
        <v>6411</v>
      </c>
      <c r="AK60" s="417">
        <v>6283</v>
      </c>
      <c r="AL60" s="417">
        <v>6157</v>
      </c>
      <c r="AM60" s="417">
        <v>6034.0000000000009</v>
      </c>
      <c r="AN60" s="417">
        <v>5913.0000000000009</v>
      </c>
      <c r="AO60" s="417">
        <v>5795</v>
      </c>
      <c r="AP60" s="417">
        <v>5679</v>
      </c>
      <c r="AQ60" s="417">
        <v>5565</v>
      </c>
      <c r="AR60" s="417">
        <v>5454</v>
      </c>
      <c r="AS60" s="417">
        <v>5345</v>
      </c>
      <c r="AT60" s="417">
        <v>5238</v>
      </c>
      <c r="AU60" s="417">
        <v>5133</v>
      </c>
      <c r="AV60" s="417">
        <v>5030</v>
      </c>
      <c r="AW60" s="417">
        <v>4929</v>
      </c>
      <c r="AX60" s="417">
        <v>4830</v>
      </c>
      <c r="AY60" s="417">
        <v>4733</v>
      </c>
      <c r="AZ60" s="417">
        <v>4638</v>
      </c>
      <c r="BA60" s="417">
        <v>4545</v>
      </c>
      <c r="BB60" s="417">
        <v>4454</v>
      </c>
      <c r="BC60" s="417">
        <v>4365</v>
      </c>
      <c r="BD60" s="417">
        <v>4278</v>
      </c>
      <c r="BE60" s="417">
        <v>4192</v>
      </c>
      <c r="BF60" s="417">
        <v>4108</v>
      </c>
      <c r="BG60" s="417">
        <v>4026</v>
      </c>
      <c r="BH60" s="417">
        <v>3945</v>
      </c>
      <c r="BI60" s="417">
        <v>3866</v>
      </c>
      <c r="BJ60" s="417">
        <v>3789</v>
      </c>
      <c r="BK60" s="417">
        <v>3713</v>
      </c>
      <c r="BL60" s="417">
        <v>3639</v>
      </c>
      <c r="BM60" s="417">
        <v>3565.9999999999995</v>
      </c>
      <c r="BN60" s="417">
        <v>3495</v>
      </c>
      <c r="BO60" s="417">
        <v>3425.0000000000005</v>
      </c>
      <c r="BP60" s="417">
        <v>3357</v>
      </c>
      <c r="BQ60" s="417">
        <v>3290</v>
      </c>
      <c r="BR60" s="417">
        <v>3224</v>
      </c>
      <c r="BS60" s="417">
        <v>3160</v>
      </c>
      <c r="BT60" s="417">
        <v>3096.9999999999995</v>
      </c>
      <c r="BU60" s="417">
        <v>3035</v>
      </c>
      <c r="BV60" s="417">
        <v>2974</v>
      </c>
      <c r="BW60" s="417">
        <v>2915</v>
      </c>
      <c r="BX60" s="417">
        <v>2857</v>
      </c>
      <c r="BY60" s="417">
        <v>2800.0000000000005</v>
      </c>
      <c r="BZ60" s="417">
        <v>2744</v>
      </c>
      <c r="CA60" s="417">
        <v>2688.9999999999995</v>
      </c>
      <c r="CB60" s="417">
        <v>2635</v>
      </c>
      <c r="CC60" s="417">
        <v>2582</v>
      </c>
      <c r="CD60" s="417">
        <v>2530</v>
      </c>
      <c r="CE60" s="417">
        <v>2479</v>
      </c>
      <c r="CF60" s="417">
        <v>2429</v>
      </c>
      <c r="CG60" s="417">
        <v>2380</v>
      </c>
      <c r="CH60" s="417">
        <v>2332</v>
      </c>
      <c r="CI60" s="417">
        <v>2285</v>
      </c>
      <c r="CJ60" s="417">
        <v>2239</v>
      </c>
      <c r="CK60" s="417">
        <v>2194</v>
      </c>
      <c r="CL60" s="417">
        <v>2150</v>
      </c>
      <c r="CM60" s="417">
        <v>2107</v>
      </c>
      <c r="CN60" s="417">
        <v>2065</v>
      </c>
      <c r="CO60" s="417">
        <v>2024</v>
      </c>
      <c r="CP60" s="417">
        <v>1984</v>
      </c>
      <c r="CQ60" s="417">
        <v>1944</v>
      </c>
      <c r="CR60" s="417">
        <v>1905</v>
      </c>
      <c r="CS60" s="417">
        <v>0</v>
      </c>
      <c r="CT60" s="417"/>
      <c r="CU60" s="417"/>
      <c r="CV60" s="417"/>
      <c r="CW60" s="417"/>
      <c r="CX60" s="417"/>
      <c r="CY60" s="417"/>
      <c r="CZ60" s="417"/>
      <c r="DA60" s="417"/>
      <c r="DB60" s="417"/>
      <c r="DC60" s="417"/>
      <c r="DD60" s="417"/>
      <c r="DE60" s="417"/>
      <c r="DF60" s="417"/>
      <c r="DG60" s="417"/>
      <c r="DH60" s="417"/>
      <c r="DI60" s="417"/>
      <c r="DJ60" s="417"/>
      <c r="DK60" s="417"/>
    </row>
    <row r="61" spans="1:115" ht="16.149999999999999" hidden="1">
      <c r="A61" s="421" t="s">
        <v>7</v>
      </c>
      <c r="B61" s="421">
        <v>2</v>
      </c>
      <c r="C61" s="416" t="s">
        <v>24</v>
      </c>
      <c r="D61" s="417">
        <v>0</v>
      </c>
      <c r="E61" s="417">
        <v>2289</v>
      </c>
      <c r="F61" s="417">
        <v>2329</v>
      </c>
      <c r="G61" s="417">
        <v>2369</v>
      </c>
      <c r="H61" s="417">
        <v>2411</v>
      </c>
      <c r="I61" s="417">
        <v>10000</v>
      </c>
      <c r="J61" s="417">
        <v>10000</v>
      </c>
      <c r="K61" s="417">
        <v>10000</v>
      </c>
      <c r="L61" s="417">
        <v>10000</v>
      </c>
      <c r="M61" s="417">
        <v>10000</v>
      </c>
      <c r="N61" s="417">
        <v>10000</v>
      </c>
      <c r="O61" s="417">
        <v>9800</v>
      </c>
      <c r="P61" s="417">
        <v>9604</v>
      </c>
      <c r="Q61" s="417">
        <v>9412</v>
      </c>
      <c r="R61" s="417">
        <v>9224</v>
      </c>
      <c r="S61" s="417">
        <v>9040</v>
      </c>
      <c r="T61" s="417">
        <v>8859</v>
      </c>
      <c r="U61" s="417">
        <v>8682</v>
      </c>
      <c r="V61" s="417">
        <v>8508</v>
      </c>
      <c r="W61" s="417">
        <v>8338</v>
      </c>
      <c r="X61" s="417">
        <v>8171.0000000000009</v>
      </c>
      <c r="Y61" s="417">
        <v>8008</v>
      </c>
      <c r="Z61" s="417">
        <v>7848.0000000000009</v>
      </c>
      <c r="AA61" s="417">
        <v>7691</v>
      </c>
      <c r="AB61" s="417">
        <v>7537</v>
      </c>
      <c r="AC61" s="417">
        <v>7386</v>
      </c>
      <c r="AD61" s="417">
        <v>7238</v>
      </c>
      <c r="AE61" s="417">
        <v>7093</v>
      </c>
      <c r="AF61" s="417">
        <v>6951.0000000000009</v>
      </c>
      <c r="AG61" s="417">
        <v>6812</v>
      </c>
      <c r="AH61" s="417">
        <v>6676</v>
      </c>
      <c r="AI61" s="417">
        <v>6542</v>
      </c>
      <c r="AJ61" s="417">
        <v>6411</v>
      </c>
      <c r="AK61" s="417">
        <v>6283</v>
      </c>
      <c r="AL61" s="417">
        <v>6157</v>
      </c>
      <c r="AM61" s="417">
        <v>6034.0000000000009</v>
      </c>
      <c r="AN61" s="417">
        <v>5913.0000000000009</v>
      </c>
      <c r="AO61" s="417">
        <v>5795</v>
      </c>
      <c r="AP61" s="417">
        <v>5679</v>
      </c>
      <c r="AQ61" s="417">
        <v>5565</v>
      </c>
      <c r="AR61" s="417">
        <v>5454</v>
      </c>
      <c r="AS61" s="417">
        <v>5345</v>
      </c>
      <c r="AT61" s="417">
        <v>5238</v>
      </c>
      <c r="AU61" s="417">
        <v>5133</v>
      </c>
      <c r="AV61" s="417">
        <v>5030</v>
      </c>
      <c r="AW61" s="417">
        <v>4929</v>
      </c>
      <c r="AX61" s="417">
        <v>4830</v>
      </c>
      <c r="AY61" s="417">
        <v>4733</v>
      </c>
      <c r="AZ61" s="417">
        <v>4638</v>
      </c>
      <c r="BA61" s="417">
        <v>4545</v>
      </c>
      <c r="BB61" s="417">
        <v>4454</v>
      </c>
      <c r="BC61" s="417">
        <v>4365</v>
      </c>
      <c r="BD61" s="417">
        <v>4278</v>
      </c>
      <c r="BE61" s="417">
        <v>4192</v>
      </c>
      <c r="BF61" s="417">
        <v>4108</v>
      </c>
      <c r="BG61" s="417">
        <v>4026</v>
      </c>
      <c r="BH61" s="417">
        <v>3945</v>
      </c>
      <c r="BI61" s="417">
        <v>3866</v>
      </c>
      <c r="BJ61" s="417">
        <v>3789</v>
      </c>
      <c r="BK61" s="417">
        <v>3713</v>
      </c>
      <c r="BL61" s="417">
        <v>3639</v>
      </c>
      <c r="BM61" s="417">
        <v>3565.9999999999995</v>
      </c>
      <c r="BN61" s="417">
        <v>3495</v>
      </c>
      <c r="BO61" s="417">
        <v>3425.0000000000005</v>
      </c>
      <c r="BP61" s="417">
        <v>3357</v>
      </c>
      <c r="BQ61" s="417">
        <v>3290</v>
      </c>
      <c r="BR61" s="417">
        <v>3224</v>
      </c>
      <c r="BS61" s="417">
        <v>3160</v>
      </c>
      <c r="BT61" s="417">
        <v>3096.9999999999995</v>
      </c>
      <c r="BU61" s="417">
        <v>3035</v>
      </c>
      <c r="BV61" s="417">
        <v>2974</v>
      </c>
      <c r="BW61" s="417">
        <v>2915</v>
      </c>
      <c r="BX61" s="417">
        <v>2857</v>
      </c>
      <c r="BY61" s="417">
        <v>2800.0000000000005</v>
      </c>
      <c r="BZ61" s="417">
        <v>2744</v>
      </c>
      <c r="CA61" s="417">
        <v>2688.9999999999995</v>
      </c>
      <c r="CB61" s="417">
        <v>2635</v>
      </c>
      <c r="CC61" s="417">
        <v>2582</v>
      </c>
      <c r="CD61" s="417">
        <v>2530</v>
      </c>
      <c r="CE61" s="417">
        <v>2479</v>
      </c>
      <c r="CF61" s="417">
        <v>2429</v>
      </c>
      <c r="CG61" s="417">
        <v>2380</v>
      </c>
      <c r="CH61" s="417">
        <v>2332</v>
      </c>
      <c r="CI61" s="417">
        <v>2285</v>
      </c>
      <c r="CJ61" s="417">
        <v>2239</v>
      </c>
      <c r="CK61" s="417">
        <v>2194</v>
      </c>
      <c r="CL61" s="417">
        <v>2150</v>
      </c>
      <c r="CM61" s="417">
        <v>2107</v>
      </c>
      <c r="CN61" s="417">
        <v>2065</v>
      </c>
      <c r="CO61" s="417">
        <v>2024</v>
      </c>
      <c r="CP61" s="417">
        <v>1984</v>
      </c>
      <c r="CQ61" s="417">
        <v>1944</v>
      </c>
      <c r="CR61" s="417">
        <v>0</v>
      </c>
      <c r="CS61" s="417">
        <v>0</v>
      </c>
      <c r="CT61" s="417"/>
      <c r="CU61" s="417"/>
      <c r="CV61" s="417"/>
      <c r="CW61" s="417"/>
      <c r="CX61" s="417"/>
      <c r="CY61" s="417"/>
      <c r="CZ61" s="417"/>
      <c r="DA61" s="417"/>
      <c r="DB61" s="417"/>
      <c r="DC61" s="417"/>
      <c r="DD61" s="417"/>
      <c r="DE61" s="417"/>
      <c r="DF61" s="417"/>
      <c r="DG61" s="417"/>
      <c r="DH61" s="417"/>
      <c r="DI61" s="417"/>
      <c r="DJ61" s="417"/>
      <c r="DK61" s="417"/>
    </row>
    <row r="62" spans="1:115" ht="16.149999999999999" hidden="1">
      <c r="A62" s="421" t="s">
        <v>7</v>
      </c>
      <c r="B62" s="421">
        <v>2</v>
      </c>
      <c r="C62" s="416" t="s">
        <v>25</v>
      </c>
      <c r="D62" s="417">
        <v>0</v>
      </c>
      <c r="E62" s="417">
        <v>2373</v>
      </c>
      <c r="F62" s="417">
        <v>2415</v>
      </c>
      <c r="G62" s="417">
        <v>2457</v>
      </c>
      <c r="H62" s="417">
        <v>2499</v>
      </c>
      <c r="I62" s="417">
        <v>10000</v>
      </c>
      <c r="J62" s="417">
        <v>10000</v>
      </c>
      <c r="K62" s="417">
        <v>10000</v>
      </c>
      <c r="L62" s="417">
        <v>10000</v>
      </c>
      <c r="M62" s="417">
        <v>10000</v>
      </c>
      <c r="N62" s="417">
        <v>10000</v>
      </c>
      <c r="O62" s="417">
        <v>9800</v>
      </c>
      <c r="P62" s="417">
        <v>9604</v>
      </c>
      <c r="Q62" s="417">
        <v>9412</v>
      </c>
      <c r="R62" s="417">
        <v>9224</v>
      </c>
      <c r="S62" s="417">
        <v>9040</v>
      </c>
      <c r="T62" s="417">
        <v>8859</v>
      </c>
      <c r="U62" s="417">
        <v>8682</v>
      </c>
      <c r="V62" s="417">
        <v>8508</v>
      </c>
      <c r="W62" s="417">
        <v>8338</v>
      </c>
      <c r="X62" s="417">
        <v>8171.0000000000009</v>
      </c>
      <c r="Y62" s="417">
        <v>8008</v>
      </c>
      <c r="Z62" s="417">
        <v>7848.0000000000009</v>
      </c>
      <c r="AA62" s="417">
        <v>7691</v>
      </c>
      <c r="AB62" s="417">
        <v>7537</v>
      </c>
      <c r="AC62" s="417">
        <v>7386</v>
      </c>
      <c r="AD62" s="417">
        <v>7238</v>
      </c>
      <c r="AE62" s="417">
        <v>7093</v>
      </c>
      <c r="AF62" s="417">
        <v>6951.0000000000009</v>
      </c>
      <c r="AG62" s="417">
        <v>6812</v>
      </c>
      <c r="AH62" s="417">
        <v>6676</v>
      </c>
      <c r="AI62" s="417">
        <v>6542</v>
      </c>
      <c r="AJ62" s="417">
        <v>6411</v>
      </c>
      <c r="AK62" s="417">
        <v>6283</v>
      </c>
      <c r="AL62" s="417">
        <v>6157</v>
      </c>
      <c r="AM62" s="417">
        <v>6034.0000000000009</v>
      </c>
      <c r="AN62" s="417">
        <v>5913.0000000000009</v>
      </c>
      <c r="AO62" s="417">
        <v>5795</v>
      </c>
      <c r="AP62" s="417">
        <v>5679</v>
      </c>
      <c r="AQ62" s="417">
        <v>5565</v>
      </c>
      <c r="AR62" s="417">
        <v>5454</v>
      </c>
      <c r="AS62" s="417">
        <v>5345</v>
      </c>
      <c r="AT62" s="417">
        <v>5238</v>
      </c>
      <c r="AU62" s="417">
        <v>5133</v>
      </c>
      <c r="AV62" s="417">
        <v>5030</v>
      </c>
      <c r="AW62" s="417">
        <v>4929</v>
      </c>
      <c r="AX62" s="417">
        <v>4830</v>
      </c>
      <c r="AY62" s="417">
        <v>4733</v>
      </c>
      <c r="AZ62" s="417">
        <v>4638</v>
      </c>
      <c r="BA62" s="417">
        <v>4545</v>
      </c>
      <c r="BB62" s="417">
        <v>4454</v>
      </c>
      <c r="BC62" s="417">
        <v>4365</v>
      </c>
      <c r="BD62" s="417">
        <v>4278</v>
      </c>
      <c r="BE62" s="417">
        <v>4192</v>
      </c>
      <c r="BF62" s="417">
        <v>4108</v>
      </c>
      <c r="BG62" s="417">
        <v>4026</v>
      </c>
      <c r="BH62" s="417">
        <v>3945</v>
      </c>
      <c r="BI62" s="417">
        <v>3866</v>
      </c>
      <c r="BJ62" s="417">
        <v>3789</v>
      </c>
      <c r="BK62" s="417">
        <v>3713</v>
      </c>
      <c r="BL62" s="417">
        <v>3639</v>
      </c>
      <c r="BM62" s="417">
        <v>3565.9999999999995</v>
      </c>
      <c r="BN62" s="417">
        <v>3495</v>
      </c>
      <c r="BO62" s="417">
        <v>3425.0000000000005</v>
      </c>
      <c r="BP62" s="417">
        <v>3357</v>
      </c>
      <c r="BQ62" s="417">
        <v>3290</v>
      </c>
      <c r="BR62" s="417">
        <v>3224</v>
      </c>
      <c r="BS62" s="417">
        <v>3160</v>
      </c>
      <c r="BT62" s="417">
        <v>3096.9999999999995</v>
      </c>
      <c r="BU62" s="417">
        <v>3035</v>
      </c>
      <c r="BV62" s="417">
        <v>2974</v>
      </c>
      <c r="BW62" s="417">
        <v>2915</v>
      </c>
      <c r="BX62" s="417">
        <v>2857</v>
      </c>
      <c r="BY62" s="417">
        <v>2800.0000000000005</v>
      </c>
      <c r="BZ62" s="417">
        <v>2744</v>
      </c>
      <c r="CA62" s="417">
        <v>2688.9999999999995</v>
      </c>
      <c r="CB62" s="417">
        <v>2635</v>
      </c>
      <c r="CC62" s="417">
        <v>2582</v>
      </c>
      <c r="CD62" s="417">
        <v>2530</v>
      </c>
      <c r="CE62" s="417">
        <v>2479</v>
      </c>
      <c r="CF62" s="417">
        <v>2429</v>
      </c>
      <c r="CG62" s="417">
        <v>2380</v>
      </c>
      <c r="CH62" s="417">
        <v>2332</v>
      </c>
      <c r="CI62" s="417">
        <v>2285</v>
      </c>
      <c r="CJ62" s="417">
        <v>2239</v>
      </c>
      <c r="CK62" s="417">
        <v>2194</v>
      </c>
      <c r="CL62" s="417">
        <v>2150</v>
      </c>
      <c r="CM62" s="417">
        <v>2107</v>
      </c>
      <c r="CN62" s="417">
        <v>2065</v>
      </c>
      <c r="CO62" s="417">
        <v>2024</v>
      </c>
      <c r="CP62" s="417">
        <v>1984</v>
      </c>
      <c r="CQ62" s="417">
        <v>0</v>
      </c>
      <c r="CR62" s="417">
        <v>0</v>
      </c>
      <c r="CS62" s="417">
        <v>0</v>
      </c>
      <c r="CT62" s="417"/>
      <c r="CU62" s="417"/>
      <c r="CV62" s="417"/>
      <c r="CW62" s="417"/>
      <c r="CX62" s="417"/>
      <c r="CY62" s="417"/>
      <c r="CZ62" s="417"/>
      <c r="DA62" s="417"/>
      <c r="DB62" s="417"/>
      <c r="DC62" s="417"/>
      <c r="DD62" s="417"/>
      <c r="DE62" s="417"/>
      <c r="DF62" s="417"/>
      <c r="DG62" s="417"/>
      <c r="DH62" s="417"/>
      <c r="DI62" s="417"/>
      <c r="DJ62" s="417"/>
      <c r="DK62" s="417"/>
    </row>
    <row r="63" spans="1:115" ht="16.149999999999999" hidden="1">
      <c r="A63" s="421" t="s">
        <v>7</v>
      </c>
      <c r="B63" s="421">
        <v>2</v>
      </c>
      <c r="C63" s="416" t="s">
        <v>26</v>
      </c>
      <c r="D63" s="417">
        <v>0</v>
      </c>
      <c r="E63" s="417">
        <v>2461</v>
      </c>
      <c r="F63" s="417">
        <v>2503</v>
      </c>
      <c r="G63" s="417">
        <v>2547</v>
      </c>
      <c r="H63" s="417">
        <v>2589</v>
      </c>
      <c r="I63" s="417">
        <v>10000</v>
      </c>
      <c r="J63" s="417">
        <v>10000</v>
      </c>
      <c r="K63" s="417">
        <v>10000</v>
      </c>
      <c r="L63" s="417">
        <v>10000</v>
      </c>
      <c r="M63" s="417">
        <v>10000</v>
      </c>
      <c r="N63" s="417">
        <v>10000</v>
      </c>
      <c r="O63" s="417">
        <v>9800</v>
      </c>
      <c r="P63" s="417">
        <v>9604</v>
      </c>
      <c r="Q63" s="417">
        <v>9412</v>
      </c>
      <c r="R63" s="417">
        <v>9224</v>
      </c>
      <c r="S63" s="417">
        <v>9040</v>
      </c>
      <c r="T63" s="417">
        <v>8859</v>
      </c>
      <c r="U63" s="417">
        <v>8682</v>
      </c>
      <c r="V63" s="417">
        <v>8508</v>
      </c>
      <c r="W63" s="417">
        <v>8338</v>
      </c>
      <c r="X63" s="417">
        <v>8171.0000000000009</v>
      </c>
      <c r="Y63" s="417">
        <v>8008</v>
      </c>
      <c r="Z63" s="417">
        <v>7848.0000000000009</v>
      </c>
      <c r="AA63" s="417">
        <v>7691</v>
      </c>
      <c r="AB63" s="417">
        <v>7537</v>
      </c>
      <c r="AC63" s="417">
        <v>7386</v>
      </c>
      <c r="AD63" s="417">
        <v>7238</v>
      </c>
      <c r="AE63" s="417">
        <v>7093</v>
      </c>
      <c r="AF63" s="417">
        <v>6951.0000000000009</v>
      </c>
      <c r="AG63" s="417">
        <v>6812</v>
      </c>
      <c r="AH63" s="417">
        <v>6676</v>
      </c>
      <c r="AI63" s="417">
        <v>6542</v>
      </c>
      <c r="AJ63" s="417">
        <v>6411</v>
      </c>
      <c r="AK63" s="417">
        <v>6283</v>
      </c>
      <c r="AL63" s="417">
        <v>6157</v>
      </c>
      <c r="AM63" s="417">
        <v>6034.0000000000009</v>
      </c>
      <c r="AN63" s="417">
        <v>5913.0000000000009</v>
      </c>
      <c r="AO63" s="417">
        <v>5795</v>
      </c>
      <c r="AP63" s="417">
        <v>5679</v>
      </c>
      <c r="AQ63" s="417">
        <v>5565</v>
      </c>
      <c r="AR63" s="417">
        <v>5454</v>
      </c>
      <c r="AS63" s="417">
        <v>5345</v>
      </c>
      <c r="AT63" s="417">
        <v>5238</v>
      </c>
      <c r="AU63" s="417">
        <v>5133</v>
      </c>
      <c r="AV63" s="417">
        <v>5030</v>
      </c>
      <c r="AW63" s="417">
        <v>4929</v>
      </c>
      <c r="AX63" s="417">
        <v>4830</v>
      </c>
      <c r="AY63" s="417">
        <v>4733</v>
      </c>
      <c r="AZ63" s="417">
        <v>4638</v>
      </c>
      <c r="BA63" s="417">
        <v>4545</v>
      </c>
      <c r="BB63" s="417">
        <v>4454</v>
      </c>
      <c r="BC63" s="417">
        <v>4365</v>
      </c>
      <c r="BD63" s="417">
        <v>4278</v>
      </c>
      <c r="BE63" s="417">
        <v>4192</v>
      </c>
      <c r="BF63" s="417">
        <v>4108</v>
      </c>
      <c r="BG63" s="417">
        <v>4026</v>
      </c>
      <c r="BH63" s="417">
        <v>3945</v>
      </c>
      <c r="BI63" s="417">
        <v>3866</v>
      </c>
      <c r="BJ63" s="417">
        <v>3789</v>
      </c>
      <c r="BK63" s="417">
        <v>3713</v>
      </c>
      <c r="BL63" s="417">
        <v>3639</v>
      </c>
      <c r="BM63" s="417">
        <v>3565.9999999999995</v>
      </c>
      <c r="BN63" s="417">
        <v>3495</v>
      </c>
      <c r="BO63" s="417">
        <v>3425.0000000000005</v>
      </c>
      <c r="BP63" s="417">
        <v>3357</v>
      </c>
      <c r="BQ63" s="417">
        <v>3290</v>
      </c>
      <c r="BR63" s="417">
        <v>3224</v>
      </c>
      <c r="BS63" s="417">
        <v>3160</v>
      </c>
      <c r="BT63" s="417">
        <v>3096.9999999999995</v>
      </c>
      <c r="BU63" s="417">
        <v>3035</v>
      </c>
      <c r="BV63" s="417">
        <v>2974</v>
      </c>
      <c r="BW63" s="417">
        <v>2915</v>
      </c>
      <c r="BX63" s="417">
        <v>2857</v>
      </c>
      <c r="BY63" s="417">
        <v>2800.0000000000005</v>
      </c>
      <c r="BZ63" s="417">
        <v>2744</v>
      </c>
      <c r="CA63" s="417">
        <v>2688.9999999999995</v>
      </c>
      <c r="CB63" s="417">
        <v>2635</v>
      </c>
      <c r="CC63" s="417">
        <v>2582</v>
      </c>
      <c r="CD63" s="417">
        <v>2530</v>
      </c>
      <c r="CE63" s="417">
        <v>2479</v>
      </c>
      <c r="CF63" s="417">
        <v>2429</v>
      </c>
      <c r="CG63" s="417">
        <v>2380</v>
      </c>
      <c r="CH63" s="417">
        <v>2332</v>
      </c>
      <c r="CI63" s="417">
        <v>2285</v>
      </c>
      <c r="CJ63" s="417">
        <v>2239</v>
      </c>
      <c r="CK63" s="417">
        <v>2194</v>
      </c>
      <c r="CL63" s="417">
        <v>2150</v>
      </c>
      <c r="CM63" s="417">
        <v>2107</v>
      </c>
      <c r="CN63" s="417">
        <v>2065</v>
      </c>
      <c r="CO63" s="417">
        <v>2024</v>
      </c>
      <c r="CP63" s="417">
        <v>0</v>
      </c>
      <c r="CQ63" s="417">
        <v>0</v>
      </c>
      <c r="CR63" s="417">
        <v>0</v>
      </c>
      <c r="CS63" s="417">
        <v>0</v>
      </c>
      <c r="CT63" s="417"/>
      <c r="CU63" s="417"/>
      <c r="CV63" s="417"/>
      <c r="CW63" s="417"/>
      <c r="CX63" s="417"/>
      <c r="CY63" s="417"/>
      <c r="CZ63" s="417"/>
      <c r="DA63" s="417"/>
      <c r="DB63" s="417"/>
      <c r="DC63" s="417"/>
      <c r="DD63" s="417"/>
      <c r="DE63" s="417"/>
      <c r="DF63" s="417"/>
      <c r="DG63" s="417"/>
      <c r="DH63" s="417"/>
      <c r="DI63" s="417"/>
      <c r="DJ63" s="417"/>
      <c r="DK63" s="417"/>
    </row>
    <row r="64" spans="1:115" ht="16.149999999999999" hidden="1">
      <c r="A64" s="421" t="s">
        <v>7</v>
      </c>
      <c r="B64" s="421">
        <v>2</v>
      </c>
      <c r="C64" s="416" t="s">
        <v>27</v>
      </c>
      <c r="D64" s="417">
        <v>0</v>
      </c>
      <c r="E64" s="417">
        <v>2549</v>
      </c>
      <c r="F64" s="417">
        <v>2594</v>
      </c>
      <c r="G64" s="417">
        <v>2640</v>
      </c>
      <c r="H64" s="417">
        <v>2684.0000000000005</v>
      </c>
      <c r="I64" s="417">
        <v>10000</v>
      </c>
      <c r="J64" s="417">
        <v>10000</v>
      </c>
      <c r="K64" s="417">
        <v>10000</v>
      </c>
      <c r="L64" s="417">
        <v>10000</v>
      </c>
      <c r="M64" s="417">
        <v>10000</v>
      </c>
      <c r="N64" s="417">
        <v>10000</v>
      </c>
      <c r="O64" s="417">
        <v>9800</v>
      </c>
      <c r="P64" s="417">
        <v>9604</v>
      </c>
      <c r="Q64" s="417">
        <v>9412</v>
      </c>
      <c r="R64" s="417">
        <v>9224</v>
      </c>
      <c r="S64" s="417">
        <v>9040</v>
      </c>
      <c r="T64" s="417">
        <v>8859</v>
      </c>
      <c r="U64" s="417">
        <v>8682</v>
      </c>
      <c r="V64" s="417">
        <v>8508</v>
      </c>
      <c r="W64" s="417">
        <v>8338</v>
      </c>
      <c r="X64" s="417">
        <v>8171.0000000000009</v>
      </c>
      <c r="Y64" s="417">
        <v>8008</v>
      </c>
      <c r="Z64" s="417">
        <v>7848.0000000000009</v>
      </c>
      <c r="AA64" s="417">
        <v>7691</v>
      </c>
      <c r="AB64" s="417">
        <v>7537</v>
      </c>
      <c r="AC64" s="417">
        <v>7386</v>
      </c>
      <c r="AD64" s="417">
        <v>7238</v>
      </c>
      <c r="AE64" s="417">
        <v>7093</v>
      </c>
      <c r="AF64" s="417">
        <v>6951.0000000000009</v>
      </c>
      <c r="AG64" s="417">
        <v>6812</v>
      </c>
      <c r="AH64" s="417">
        <v>6676</v>
      </c>
      <c r="AI64" s="417">
        <v>6542</v>
      </c>
      <c r="AJ64" s="417">
        <v>6411</v>
      </c>
      <c r="AK64" s="417">
        <v>6283</v>
      </c>
      <c r="AL64" s="417">
        <v>6157</v>
      </c>
      <c r="AM64" s="417">
        <v>6034.0000000000009</v>
      </c>
      <c r="AN64" s="417">
        <v>5913.0000000000009</v>
      </c>
      <c r="AO64" s="417">
        <v>5795</v>
      </c>
      <c r="AP64" s="417">
        <v>5679</v>
      </c>
      <c r="AQ64" s="417">
        <v>5565</v>
      </c>
      <c r="AR64" s="417">
        <v>5454</v>
      </c>
      <c r="AS64" s="417">
        <v>5345</v>
      </c>
      <c r="AT64" s="417">
        <v>5238</v>
      </c>
      <c r="AU64" s="417">
        <v>5133</v>
      </c>
      <c r="AV64" s="417">
        <v>5030</v>
      </c>
      <c r="AW64" s="417">
        <v>4929</v>
      </c>
      <c r="AX64" s="417">
        <v>4830</v>
      </c>
      <c r="AY64" s="417">
        <v>4733</v>
      </c>
      <c r="AZ64" s="417">
        <v>4638</v>
      </c>
      <c r="BA64" s="417">
        <v>4545</v>
      </c>
      <c r="BB64" s="417">
        <v>4454</v>
      </c>
      <c r="BC64" s="417">
        <v>4365</v>
      </c>
      <c r="BD64" s="417">
        <v>4278</v>
      </c>
      <c r="BE64" s="417">
        <v>4192</v>
      </c>
      <c r="BF64" s="417">
        <v>4108</v>
      </c>
      <c r="BG64" s="417">
        <v>4026</v>
      </c>
      <c r="BH64" s="417">
        <v>3945</v>
      </c>
      <c r="BI64" s="417">
        <v>3866</v>
      </c>
      <c r="BJ64" s="417">
        <v>3789</v>
      </c>
      <c r="BK64" s="417">
        <v>3713</v>
      </c>
      <c r="BL64" s="417">
        <v>3639</v>
      </c>
      <c r="BM64" s="417">
        <v>3565.9999999999995</v>
      </c>
      <c r="BN64" s="417">
        <v>3495</v>
      </c>
      <c r="BO64" s="417">
        <v>3425.0000000000005</v>
      </c>
      <c r="BP64" s="417">
        <v>3357</v>
      </c>
      <c r="BQ64" s="417">
        <v>3290</v>
      </c>
      <c r="BR64" s="417">
        <v>3224</v>
      </c>
      <c r="BS64" s="417">
        <v>3160</v>
      </c>
      <c r="BT64" s="417">
        <v>3096.9999999999995</v>
      </c>
      <c r="BU64" s="417">
        <v>3035</v>
      </c>
      <c r="BV64" s="417">
        <v>2974</v>
      </c>
      <c r="BW64" s="417">
        <v>2915</v>
      </c>
      <c r="BX64" s="417">
        <v>2857</v>
      </c>
      <c r="BY64" s="417">
        <v>2800.0000000000005</v>
      </c>
      <c r="BZ64" s="417">
        <v>2744</v>
      </c>
      <c r="CA64" s="417">
        <v>2688.9999999999995</v>
      </c>
      <c r="CB64" s="417">
        <v>2635</v>
      </c>
      <c r="CC64" s="417">
        <v>2582</v>
      </c>
      <c r="CD64" s="417">
        <v>2530</v>
      </c>
      <c r="CE64" s="417">
        <v>2479</v>
      </c>
      <c r="CF64" s="417">
        <v>2429</v>
      </c>
      <c r="CG64" s="417">
        <v>2380</v>
      </c>
      <c r="CH64" s="417">
        <v>2332</v>
      </c>
      <c r="CI64" s="417">
        <v>2285</v>
      </c>
      <c r="CJ64" s="417">
        <v>2239</v>
      </c>
      <c r="CK64" s="417">
        <v>2194</v>
      </c>
      <c r="CL64" s="417">
        <v>2150</v>
      </c>
      <c r="CM64" s="417">
        <v>2107</v>
      </c>
      <c r="CN64" s="417">
        <v>2065</v>
      </c>
      <c r="CO64" s="417">
        <v>0</v>
      </c>
      <c r="CP64" s="417">
        <v>0</v>
      </c>
      <c r="CQ64" s="417">
        <v>0</v>
      </c>
      <c r="CR64" s="417">
        <v>0</v>
      </c>
      <c r="CS64" s="417">
        <v>0</v>
      </c>
      <c r="CT64" s="417"/>
      <c r="CU64" s="417"/>
      <c r="CV64" s="417"/>
      <c r="CW64" s="417"/>
      <c r="CX64" s="417"/>
      <c r="CY64" s="417"/>
      <c r="CZ64" s="417"/>
      <c r="DA64" s="417"/>
      <c r="DB64" s="417"/>
      <c r="DC64" s="417"/>
      <c r="DD64" s="417"/>
      <c r="DE64" s="417"/>
      <c r="DF64" s="417"/>
      <c r="DG64" s="417"/>
      <c r="DH64" s="417"/>
      <c r="DI64" s="417"/>
      <c r="DJ64" s="417"/>
      <c r="DK64" s="417"/>
    </row>
    <row r="65" spans="1:115" ht="16.149999999999999" hidden="1">
      <c r="A65" s="421" t="s">
        <v>7</v>
      </c>
      <c r="B65" s="421">
        <v>2</v>
      </c>
      <c r="C65" s="416" t="s">
        <v>28</v>
      </c>
      <c r="D65" s="417">
        <v>0</v>
      </c>
      <c r="E65" s="417">
        <v>2644.0000000000005</v>
      </c>
      <c r="F65" s="417">
        <v>2688</v>
      </c>
      <c r="G65" s="417">
        <v>2736</v>
      </c>
      <c r="H65" s="417">
        <v>2783</v>
      </c>
      <c r="I65" s="417">
        <v>10000</v>
      </c>
      <c r="J65" s="417">
        <v>10000</v>
      </c>
      <c r="K65" s="417">
        <v>10000</v>
      </c>
      <c r="L65" s="417">
        <v>10000</v>
      </c>
      <c r="M65" s="417">
        <v>10000</v>
      </c>
      <c r="N65" s="417">
        <v>10000</v>
      </c>
      <c r="O65" s="417">
        <v>9800</v>
      </c>
      <c r="P65" s="417">
        <v>9604</v>
      </c>
      <c r="Q65" s="417">
        <v>9412</v>
      </c>
      <c r="R65" s="417">
        <v>9224</v>
      </c>
      <c r="S65" s="417">
        <v>9040</v>
      </c>
      <c r="T65" s="417">
        <v>8859</v>
      </c>
      <c r="U65" s="417">
        <v>8682</v>
      </c>
      <c r="V65" s="417">
        <v>8508</v>
      </c>
      <c r="W65" s="417">
        <v>8338</v>
      </c>
      <c r="X65" s="417">
        <v>8171.0000000000009</v>
      </c>
      <c r="Y65" s="417">
        <v>8008</v>
      </c>
      <c r="Z65" s="417">
        <v>7848.0000000000009</v>
      </c>
      <c r="AA65" s="417">
        <v>7691</v>
      </c>
      <c r="AB65" s="417">
        <v>7537</v>
      </c>
      <c r="AC65" s="417">
        <v>7386</v>
      </c>
      <c r="AD65" s="417">
        <v>7238</v>
      </c>
      <c r="AE65" s="417">
        <v>7093</v>
      </c>
      <c r="AF65" s="417">
        <v>6951.0000000000009</v>
      </c>
      <c r="AG65" s="417">
        <v>6812</v>
      </c>
      <c r="AH65" s="417">
        <v>6676</v>
      </c>
      <c r="AI65" s="417">
        <v>6542</v>
      </c>
      <c r="AJ65" s="417">
        <v>6411</v>
      </c>
      <c r="AK65" s="417">
        <v>6283</v>
      </c>
      <c r="AL65" s="417">
        <v>6157</v>
      </c>
      <c r="AM65" s="417">
        <v>6034.0000000000009</v>
      </c>
      <c r="AN65" s="417">
        <v>5913.0000000000009</v>
      </c>
      <c r="AO65" s="417">
        <v>5795</v>
      </c>
      <c r="AP65" s="417">
        <v>5679</v>
      </c>
      <c r="AQ65" s="417">
        <v>5565</v>
      </c>
      <c r="AR65" s="417">
        <v>5454</v>
      </c>
      <c r="AS65" s="417">
        <v>5345</v>
      </c>
      <c r="AT65" s="417">
        <v>5238</v>
      </c>
      <c r="AU65" s="417">
        <v>5133</v>
      </c>
      <c r="AV65" s="417">
        <v>5030</v>
      </c>
      <c r="AW65" s="417">
        <v>4929</v>
      </c>
      <c r="AX65" s="417">
        <v>4830</v>
      </c>
      <c r="AY65" s="417">
        <v>4733</v>
      </c>
      <c r="AZ65" s="417">
        <v>4638</v>
      </c>
      <c r="BA65" s="417">
        <v>4545</v>
      </c>
      <c r="BB65" s="417">
        <v>4454</v>
      </c>
      <c r="BC65" s="417">
        <v>4365</v>
      </c>
      <c r="BD65" s="417">
        <v>4278</v>
      </c>
      <c r="BE65" s="417">
        <v>4192</v>
      </c>
      <c r="BF65" s="417">
        <v>4108</v>
      </c>
      <c r="BG65" s="417">
        <v>4026</v>
      </c>
      <c r="BH65" s="417">
        <v>3945</v>
      </c>
      <c r="BI65" s="417">
        <v>3866</v>
      </c>
      <c r="BJ65" s="417">
        <v>3789</v>
      </c>
      <c r="BK65" s="417">
        <v>3713</v>
      </c>
      <c r="BL65" s="417">
        <v>3639</v>
      </c>
      <c r="BM65" s="417">
        <v>3565.9999999999995</v>
      </c>
      <c r="BN65" s="417">
        <v>3495</v>
      </c>
      <c r="BO65" s="417">
        <v>3425.0000000000005</v>
      </c>
      <c r="BP65" s="417">
        <v>3357</v>
      </c>
      <c r="BQ65" s="417">
        <v>3290</v>
      </c>
      <c r="BR65" s="417">
        <v>3224</v>
      </c>
      <c r="BS65" s="417">
        <v>3160</v>
      </c>
      <c r="BT65" s="417">
        <v>3096.9999999999995</v>
      </c>
      <c r="BU65" s="417">
        <v>3035</v>
      </c>
      <c r="BV65" s="417">
        <v>2974</v>
      </c>
      <c r="BW65" s="417">
        <v>2915</v>
      </c>
      <c r="BX65" s="417">
        <v>2857</v>
      </c>
      <c r="BY65" s="417">
        <v>2800.0000000000005</v>
      </c>
      <c r="BZ65" s="417">
        <v>2744</v>
      </c>
      <c r="CA65" s="417">
        <v>2688.9999999999995</v>
      </c>
      <c r="CB65" s="417">
        <v>2635</v>
      </c>
      <c r="CC65" s="417">
        <v>2582</v>
      </c>
      <c r="CD65" s="417">
        <v>2530</v>
      </c>
      <c r="CE65" s="417">
        <v>2479</v>
      </c>
      <c r="CF65" s="417">
        <v>2429</v>
      </c>
      <c r="CG65" s="417">
        <v>2380</v>
      </c>
      <c r="CH65" s="417">
        <v>2332</v>
      </c>
      <c r="CI65" s="417">
        <v>2285</v>
      </c>
      <c r="CJ65" s="417">
        <v>2239</v>
      </c>
      <c r="CK65" s="417">
        <v>2194</v>
      </c>
      <c r="CL65" s="417">
        <v>2150</v>
      </c>
      <c r="CM65" s="417">
        <v>2107</v>
      </c>
      <c r="CN65" s="417">
        <v>0</v>
      </c>
      <c r="CO65" s="417">
        <v>0</v>
      </c>
      <c r="CP65" s="417">
        <v>0</v>
      </c>
      <c r="CQ65" s="417">
        <v>0</v>
      </c>
      <c r="CR65" s="417">
        <v>0</v>
      </c>
      <c r="CS65" s="417">
        <v>0</v>
      </c>
      <c r="CT65" s="417"/>
      <c r="CU65" s="417"/>
      <c r="CV65" s="417"/>
      <c r="CW65" s="417"/>
      <c r="CX65" s="417"/>
      <c r="CY65" s="417"/>
      <c r="CZ65" s="417"/>
      <c r="DA65" s="417"/>
      <c r="DB65" s="417"/>
      <c r="DC65" s="417"/>
      <c r="DD65" s="417"/>
      <c r="DE65" s="417"/>
      <c r="DF65" s="417"/>
      <c r="DG65" s="417"/>
      <c r="DH65" s="417"/>
      <c r="DI65" s="417"/>
      <c r="DJ65" s="417"/>
      <c r="DK65" s="417"/>
    </row>
    <row r="66" spans="1:115" ht="16.149999999999999" hidden="1">
      <c r="A66" s="421" t="s">
        <v>7</v>
      </c>
      <c r="B66" s="421">
        <v>2</v>
      </c>
      <c r="C66" s="416" t="s">
        <v>29</v>
      </c>
      <c r="D66" s="417">
        <v>0</v>
      </c>
      <c r="E66" s="417">
        <v>2741</v>
      </c>
      <c r="F66" s="417">
        <v>2787</v>
      </c>
      <c r="G66" s="417">
        <v>2834.9999999999995</v>
      </c>
      <c r="H66" s="417">
        <v>2883</v>
      </c>
      <c r="I66" s="417">
        <v>10000</v>
      </c>
      <c r="J66" s="417">
        <v>10000</v>
      </c>
      <c r="K66" s="417">
        <v>10000</v>
      </c>
      <c r="L66" s="417">
        <v>10000</v>
      </c>
      <c r="M66" s="417">
        <v>10000</v>
      </c>
      <c r="N66" s="417">
        <v>10000</v>
      </c>
      <c r="O66" s="417">
        <v>9800</v>
      </c>
      <c r="P66" s="417">
        <v>9604</v>
      </c>
      <c r="Q66" s="417">
        <v>9412</v>
      </c>
      <c r="R66" s="417">
        <v>9224</v>
      </c>
      <c r="S66" s="417">
        <v>9040</v>
      </c>
      <c r="T66" s="417">
        <v>8859</v>
      </c>
      <c r="U66" s="417">
        <v>8682</v>
      </c>
      <c r="V66" s="417">
        <v>8508</v>
      </c>
      <c r="W66" s="417">
        <v>8338</v>
      </c>
      <c r="X66" s="417">
        <v>8171.0000000000009</v>
      </c>
      <c r="Y66" s="417">
        <v>8008</v>
      </c>
      <c r="Z66" s="417">
        <v>7848.0000000000009</v>
      </c>
      <c r="AA66" s="417">
        <v>7691</v>
      </c>
      <c r="AB66" s="417">
        <v>7537</v>
      </c>
      <c r="AC66" s="417">
        <v>7386</v>
      </c>
      <c r="AD66" s="417">
        <v>7238</v>
      </c>
      <c r="AE66" s="417">
        <v>7093</v>
      </c>
      <c r="AF66" s="417">
        <v>6951.0000000000009</v>
      </c>
      <c r="AG66" s="417">
        <v>6812</v>
      </c>
      <c r="AH66" s="417">
        <v>6676</v>
      </c>
      <c r="AI66" s="417">
        <v>6542</v>
      </c>
      <c r="AJ66" s="417">
        <v>6411</v>
      </c>
      <c r="AK66" s="417">
        <v>6283</v>
      </c>
      <c r="AL66" s="417">
        <v>6157</v>
      </c>
      <c r="AM66" s="417">
        <v>6034.0000000000009</v>
      </c>
      <c r="AN66" s="417">
        <v>5913.0000000000009</v>
      </c>
      <c r="AO66" s="417">
        <v>5795</v>
      </c>
      <c r="AP66" s="417">
        <v>5679</v>
      </c>
      <c r="AQ66" s="417">
        <v>5565</v>
      </c>
      <c r="AR66" s="417">
        <v>5454</v>
      </c>
      <c r="AS66" s="417">
        <v>5345</v>
      </c>
      <c r="AT66" s="417">
        <v>5238</v>
      </c>
      <c r="AU66" s="417">
        <v>5133</v>
      </c>
      <c r="AV66" s="417">
        <v>5030</v>
      </c>
      <c r="AW66" s="417">
        <v>4929</v>
      </c>
      <c r="AX66" s="417">
        <v>4830</v>
      </c>
      <c r="AY66" s="417">
        <v>4733</v>
      </c>
      <c r="AZ66" s="417">
        <v>4638</v>
      </c>
      <c r="BA66" s="417">
        <v>4545</v>
      </c>
      <c r="BB66" s="417">
        <v>4454</v>
      </c>
      <c r="BC66" s="417">
        <v>4365</v>
      </c>
      <c r="BD66" s="417">
        <v>4278</v>
      </c>
      <c r="BE66" s="417">
        <v>4192</v>
      </c>
      <c r="BF66" s="417">
        <v>4108</v>
      </c>
      <c r="BG66" s="417">
        <v>4026</v>
      </c>
      <c r="BH66" s="417">
        <v>3945</v>
      </c>
      <c r="BI66" s="417">
        <v>3866</v>
      </c>
      <c r="BJ66" s="417">
        <v>3789</v>
      </c>
      <c r="BK66" s="417">
        <v>3713</v>
      </c>
      <c r="BL66" s="417">
        <v>3639</v>
      </c>
      <c r="BM66" s="417">
        <v>3565.9999999999995</v>
      </c>
      <c r="BN66" s="417">
        <v>3495</v>
      </c>
      <c r="BO66" s="417">
        <v>3425.0000000000005</v>
      </c>
      <c r="BP66" s="417">
        <v>3357</v>
      </c>
      <c r="BQ66" s="417">
        <v>3290</v>
      </c>
      <c r="BR66" s="417">
        <v>3224</v>
      </c>
      <c r="BS66" s="417">
        <v>3160</v>
      </c>
      <c r="BT66" s="417">
        <v>3096.9999999999995</v>
      </c>
      <c r="BU66" s="417">
        <v>3035</v>
      </c>
      <c r="BV66" s="417">
        <v>2974</v>
      </c>
      <c r="BW66" s="417">
        <v>2915</v>
      </c>
      <c r="BX66" s="417">
        <v>2857</v>
      </c>
      <c r="BY66" s="417">
        <v>2800.0000000000005</v>
      </c>
      <c r="BZ66" s="417">
        <v>2744</v>
      </c>
      <c r="CA66" s="417">
        <v>2688.9999999999995</v>
      </c>
      <c r="CB66" s="417">
        <v>2635</v>
      </c>
      <c r="CC66" s="417">
        <v>2582</v>
      </c>
      <c r="CD66" s="417">
        <v>2530</v>
      </c>
      <c r="CE66" s="417">
        <v>2479</v>
      </c>
      <c r="CF66" s="417">
        <v>2429</v>
      </c>
      <c r="CG66" s="417">
        <v>2380</v>
      </c>
      <c r="CH66" s="417">
        <v>2332</v>
      </c>
      <c r="CI66" s="417">
        <v>2285</v>
      </c>
      <c r="CJ66" s="417">
        <v>2239</v>
      </c>
      <c r="CK66" s="417">
        <v>2194</v>
      </c>
      <c r="CL66" s="417">
        <v>2150</v>
      </c>
      <c r="CM66" s="417">
        <v>0</v>
      </c>
      <c r="CN66" s="417">
        <v>0</v>
      </c>
      <c r="CO66" s="417">
        <v>0</v>
      </c>
      <c r="CP66" s="417">
        <v>0</v>
      </c>
      <c r="CQ66" s="417">
        <v>0</v>
      </c>
      <c r="CR66" s="417">
        <v>0</v>
      </c>
      <c r="CS66" s="417">
        <v>0</v>
      </c>
      <c r="CT66" s="417"/>
      <c r="CU66" s="417"/>
      <c r="CV66" s="417"/>
      <c r="CW66" s="417"/>
      <c r="CX66" s="417"/>
      <c r="CY66" s="417"/>
      <c r="CZ66" s="417"/>
      <c r="DA66" s="417"/>
      <c r="DB66" s="417"/>
      <c r="DC66" s="417"/>
      <c r="DD66" s="417"/>
      <c r="DE66" s="417"/>
      <c r="DF66" s="417"/>
      <c r="DG66" s="417"/>
      <c r="DH66" s="417"/>
      <c r="DI66" s="417"/>
      <c r="DJ66" s="417"/>
      <c r="DK66" s="417"/>
    </row>
    <row r="67" spans="1:115" ht="16.149999999999999" hidden="1">
      <c r="A67" s="421" t="s">
        <v>7</v>
      </c>
      <c r="B67" s="421">
        <v>2</v>
      </c>
      <c r="C67" s="416" t="s">
        <v>30</v>
      </c>
      <c r="D67" s="417">
        <v>0</v>
      </c>
      <c r="E67" s="417">
        <v>2839</v>
      </c>
      <c r="F67" s="417">
        <v>2888</v>
      </c>
      <c r="G67" s="417">
        <v>2938</v>
      </c>
      <c r="H67" s="417">
        <v>2988</v>
      </c>
      <c r="I67" s="417">
        <v>10000</v>
      </c>
      <c r="J67" s="417">
        <v>10000</v>
      </c>
      <c r="K67" s="417">
        <v>10000</v>
      </c>
      <c r="L67" s="417">
        <v>10000</v>
      </c>
      <c r="M67" s="417">
        <v>10000</v>
      </c>
      <c r="N67" s="417">
        <v>10000</v>
      </c>
      <c r="O67" s="417">
        <v>9800</v>
      </c>
      <c r="P67" s="417">
        <v>9604</v>
      </c>
      <c r="Q67" s="417">
        <v>9412</v>
      </c>
      <c r="R67" s="417">
        <v>9224</v>
      </c>
      <c r="S67" s="417">
        <v>9040</v>
      </c>
      <c r="T67" s="417">
        <v>8859</v>
      </c>
      <c r="U67" s="417">
        <v>8682</v>
      </c>
      <c r="V67" s="417">
        <v>8508</v>
      </c>
      <c r="W67" s="417">
        <v>8338</v>
      </c>
      <c r="X67" s="417">
        <v>8171.0000000000009</v>
      </c>
      <c r="Y67" s="417">
        <v>8008</v>
      </c>
      <c r="Z67" s="417">
        <v>7848.0000000000009</v>
      </c>
      <c r="AA67" s="417">
        <v>7691</v>
      </c>
      <c r="AB67" s="417">
        <v>7537</v>
      </c>
      <c r="AC67" s="417">
        <v>7386</v>
      </c>
      <c r="AD67" s="417">
        <v>7238</v>
      </c>
      <c r="AE67" s="417">
        <v>7093</v>
      </c>
      <c r="AF67" s="417">
        <v>6951.0000000000009</v>
      </c>
      <c r="AG67" s="417">
        <v>6812</v>
      </c>
      <c r="AH67" s="417">
        <v>6676</v>
      </c>
      <c r="AI67" s="417">
        <v>6542</v>
      </c>
      <c r="AJ67" s="417">
        <v>6411</v>
      </c>
      <c r="AK67" s="417">
        <v>6283</v>
      </c>
      <c r="AL67" s="417">
        <v>6157</v>
      </c>
      <c r="AM67" s="417">
        <v>6034.0000000000009</v>
      </c>
      <c r="AN67" s="417">
        <v>5913.0000000000009</v>
      </c>
      <c r="AO67" s="417">
        <v>5795</v>
      </c>
      <c r="AP67" s="417">
        <v>5679</v>
      </c>
      <c r="AQ67" s="417">
        <v>5565</v>
      </c>
      <c r="AR67" s="417">
        <v>5454</v>
      </c>
      <c r="AS67" s="417">
        <v>5345</v>
      </c>
      <c r="AT67" s="417">
        <v>5238</v>
      </c>
      <c r="AU67" s="417">
        <v>5133</v>
      </c>
      <c r="AV67" s="417">
        <v>5030</v>
      </c>
      <c r="AW67" s="417">
        <v>4929</v>
      </c>
      <c r="AX67" s="417">
        <v>4830</v>
      </c>
      <c r="AY67" s="417">
        <v>4733</v>
      </c>
      <c r="AZ67" s="417">
        <v>4638</v>
      </c>
      <c r="BA67" s="417">
        <v>4545</v>
      </c>
      <c r="BB67" s="417">
        <v>4454</v>
      </c>
      <c r="BC67" s="417">
        <v>4365</v>
      </c>
      <c r="BD67" s="417">
        <v>4278</v>
      </c>
      <c r="BE67" s="417">
        <v>4192</v>
      </c>
      <c r="BF67" s="417">
        <v>4108</v>
      </c>
      <c r="BG67" s="417">
        <v>4026</v>
      </c>
      <c r="BH67" s="417">
        <v>3945</v>
      </c>
      <c r="BI67" s="417">
        <v>3866</v>
      </c>
      <c r="BJ67" s="417">
        <v>3789</v>
      </c>
      <c r="BK67" s="417">
        <v>3713</v>
      </c>
      <c r="BL67" s="417">
        <v>3639</v>
      </c>
      <c r="BM67" s="417">
        <v>3565.9999999999995</v>
      </c>
      <c r="BN67" s="417">
        <v>3495</v>
      </c>
      <c r="BO67" s="417">
        <v>3425.0000000000005</v>
      </c>
      <c r="BP67" s="417">
        <v>3357</v>
      </c>
      <c r="BQ67" s="417">
        <v>3290</v>
      </c>
      <c r="BR67" s="417">
        <v>3224</v>
      </c>
      <c r="BS67" s="417">
        <v>3160</v>
      </c>
      <c r="BT67" s="417">
        <v>3096.9999999999995</v>
      </c>
      <c r="BU67" s="417">
        <v>3035</v>
      </c>
      <c r="BV67" s="417">
        <v>2974</v>
      </c>
      <c r="BW67" s="417">
        <v>2915</v>
      </c>
      <c r="BX67" s="417">
        <v>2857</v>
      </c>
      <c r="BY67" s="417">
        <v>2800.0000000000005</v>
      </c>
      <c r="BZ67" s="417">
        <v>2744</v>
      </c>
      <c r="CA67" s="417">
        <v>2688.9999999999995</v>
      </c>
      <c r="CB67" s="417">
        <v>2635</v>
      </c>
      <c r="CC67" s="417">
        <v>2582</v>
      </c>
      <c r="CD67" s="417">
        <v>2530</v>
      </c>
      <c r="CE67" s="417">
        <v>2479</v>
      </c>
      <c r="CF67" s="417">
        <v>2429</v>
      </c>
      <c r="CG67" s="417">
        <v>2380</v>
      </c>
      <c r="CH67" s="417">
        <v>2332</v>
      </c>
      <c r="CI67" s="417">
        <v>2285</v>
      </c>
      <c r="CJ67" s="417">
        <v>2239</v>
      </c>
      <c r="CK67" s="417">
        <v>2194</v>
      </c>
      <c r="CL67" s="417">
        <v>0</v>
      </c>
      <c r="CM67" s="417">
        <v>0</v>
      </c>
      <c r="CN67" s="417">
        <v>0</v>
      </c>
      <c r="CO67" s="417">
        <v>0</v>
      </c>
      <c r="CP67" s="417">
        <v>0</v>
      </c>
      <c r="CQ67" s="417">
        <v>0</v>
      </c>
      <c r="CR67" s="417">
        <v>0</v>
      </c>
      <c r="CS67" s="417">
        <v>0</v>
      </c>
      <c r="CT67" s="417"/>
      <c r="CU67" s="417"/>
      <c r="CV67" s="417"/>
      <c r="CW67" s="417"/>
      <c r="CX67" s="417"/>
      <c r="CY67" s="417"/>
      <c r="CZ67" s="417"/>
      <c r="DA67" s="417"/>
      <c r="DB67" s="417"/>
      <c r="DC67" s="417"/>
      <c r="DD67" s="417"/>
      <c r="DE67" s="417"/>
      <c r="DF67" s="417"/>
      <c r="DG67" s="417"/>
      <c r="DH67" s="417"/>
      <c r="DI67" s="417"/>
      <c r="DJ67" s="417"/>
      <c r="DK67" s="417"/>
    </row>
    <row r="68" spans="1:115" ht="16.149999999999999" hidden="1">
      <c r="A68" s="421" t="s">
        <v>7</v>
      </c>
      <c r="B68" s="421">
        <v>2</v>
      </c>
      <c r="C68" s="416" t="s">
        <v>31</v>
      </c>
      <c r="D68" s="417">
        <v>0</v>
      </c>
      <c r="E68" s="417">
        <v>2942</v>
      </c>
      <c r="F68" s="417">
        <v>2993</v>
      </c>
      <c r="G68" s="417">
        <v>3045</v>
      </c>
      <c r="H68" s="417">
        <v>3098</v>
      </c>
      <c r="I68" s="417">
        <v>10000</v>
      </c>
      <c r="J68" s="417">
        <v>10000</v>
      </c>
      <c r="K68" s="417">
        <v>10000</v>
      </c>
      <c r="L68" s="417">
        <v>10000</v>
      </c>
      <c r="M68" s="417">
        <v>10000</v>
      </c>
      <c r="N68" s="417">
        <v>10000</v>
      </c>
      <c r="O68" s="417">
        <v>9800</v>
      </c>
      <c r="P68" s="417">
        <v>9604</v>
      </c>
      <c r="Q68" s="417">
        <v>9412</v>
      </c>
      <c r="R68" s="417">
        <v>9224</v>
      </c>
      <c r="S68" s="417">
        <v>9040</v>
      </c>
      <c r="T68" s="417">
        <v>8859</v>
      </c>
      <c r="U68" s="417">
        <v>8682</v>
      </c>
      <c r="V68" s="417">
        <v>8508</v>
      </c>
      <c r="W68" s="417">
        <v>8338</v>
      </c>
      <c r="X68" s="417">
        <v>8171.0000000000009</v>
      </c>
      <c r="Y68" s="417">
        <v>8008</v>
      </c>
      <c r="Z68" s="417">
        <v>7848.0000000000009</v>
      </c>
      <c r="AA68" s="417">
        <v>7691</v>
      </c>
      <c r="AB68" s="417">
        <v>7537</v>
      </c>
      <c r="AC68" s="417">
        <v>7386</v>
      </c>
      <c r="AD68" s="417">
        <v>7238</v>
      </c>
      <c r="AE68" s="417">
        <v>7093</v>
      </c>
      <c r="AF68" s="417">
        <v>6951.0000000000009</v>
      </c>
      <c r="AG68" s="417">
        <v>6812</v>
      </c>
      <c r="AH68" s="417">
        <v>6676</v>
      </c>
      <c r="AI68" s="417">
        <v>6542</v>
      </c>
      <c r="AJ68" s="417">
        <v>6411</v>
      </c>
      <c r="AK68" s="417">
        <v>6283</v>
      </c>
      <c r="AL68" s="417">
        <v>6157</v>
      </c>
      <c r="AM68" s="417">
        <v>6034.0000000000009</v>
      </c>
      <c r="AN68" s="417">
        <v>5913.0000000000009</v>
      </c>
      <c r="AO68" s="417">
        <v>5795</v>
      </c>
      <c r="AP68" s="417">
        <v>5679</v>
      </c>
      <c r="AQ68" s="417">
        <v>5565</v>
      </c>
      <c r="AR68" s="417">
        <v>5454</v>
      </c>
      <c r="AS68" s="417">
        <v>5345</v>
      </c>
      <c r="AT68" s="417">
        <v>5238</v>
      </c>
      <c r="AU68" s="417">
        <v>5133</v>
      </c>
      <c r="AV68" s="417">
        <v>5030</v>
      </c>
      <c r="AW68" s="417">
        <v>4929</v>
      </c>
      <c r="AX68" s="417">
        <v>4830</v>
      </c>
      <c r="AY68" s="417">
        <v>4733</v>
      </c>
      <c r="AZ68" s="417">
        <v>4638</v>
      </c>
      <c r="BA68" s="417">
        <v>4545</v>
      </c>
      <c r="BB68" s="417">
        <v>4454</v>
      </c>
      <c r="BC68" s="417">
        <v>4365</v>
      </c>
      <c r="BD68" s="417">
        <v>4278</v>
      </c>
      <c r="BE68" s="417">
        <v>4192</v>
      </c>
      <c r="BF68" s="417">
        <v>4108</v>
      </c>
      <c r="BG68" s="417">
        <v>4026</v>
      </c>
      <c r="BH68" s="417">
        <v>3945</v>
      </c>
      <c r="BI68" s="417">
        <v>3866</v>
      </c>
      <c r="BJ68" s="417">
        <v>3789</v>
      </c>
      <c r="BK68" s="417">
        <v>3713</v>
      </c>
      <c r="BL68" s="417">
        <v>3639</v>
      </c>
      <c r="BM68" s="417">
        <v>3565.9999999999995</v>
      </c>
      <c r="BN68" s="417">
        <v>3495</v>
      </c>
      <c r="BO68" s="417">
        <v>3425.0000000000005</v>
      </c>
      <c r="BP68" s="417">
        <v>3357</v>
      </c>
      <c r="BQ68" s="417">
        <v>3290</v>
      </c>
      <c r="BR68" s="417">
        <v>3224</v>
      </c>
      <c r="BS68" s="417">
        <v>3160</v>
      </c>
      <c r="BT68" s="417">
        <v>3096.9999999999995</v>
      </c>
      <c r="BU68" s="417">
        <v>3035</v>
      </c>
      <c r="BV68" s="417">
        <v>2974</v>
      </c>
      <c r="BW68" s="417">
        <v>2915</v>
      </c>
      <c r="BX68" s="417">
        <v>2857</v>
      </c>
      <c r="BY68" s="417">
        <v>2800.0000000000005</v>
      </c>
      <c r="BZ68" s="417">
        <v>2744</v>
      </c>
      <c r="CA68" s="417">
        <v>2688.9999999999995</v>
      </c>
      <c r="CB68" s="417">
        <v>2635</v>
      </c>
      <c r="CC68" s="417">
        <v>2582</v>
      </c>
      <c r="CD68" s="417">
        <v>2530</v>
      </c>
      <c r="CE68" s="417">
        <v>2479</v>
      </c>
      <c r="CF68" s="417">
        <v>2429</v>
      </c>
      <c r="CG68" s="417">
        <v>2380</v>
      </c>
      <c r="CH68" s="417">
        <v>2332</v>
      </c>
      <c r="CI68" s="417">
        <v>2285</v>
      </c>
      <c r="CJ68" s="417">
        <v>2239</v>
      </c>
      <c r="CK68" s="417">
        <v>0</v>
      </c>
      <c r="CL68" s="417">
        <v>0</v>
      </c>
      <c r="CM68" s="417">
        <v>0</v>
      </c>
      <c r="CN68" s="417">
        <v>0</v>
      </c>
      <c r="CO68" s="417">
        <v>0</v>
      </c>
      <c r="CP68" s="417">
        <v>0</v>
      </c>
      <c r="CQ68" s="417">
        <v>0</v>
      </c>
      <c r="CR68" s="417">
        <v>0</v>
      </c>
      <c r="CS68" s="417">
        <v>0</v>
      </c>
      <c r="CT68" s="417"/>
      <c r="CU68" s="417"/>
      <c r="CV68" s="417"/>
      <c r="CW68" s="417"/>
      <c r="CX68" s="417"/>
      <c r="CY68" s="417"/>
      <c r="CZ68" s="417"/>
      <c r="DA68" s="417"/>
      <c r="DB68" s="417"/>
      <c r="DC68" s="417"/>
      <c r="DD68" s="417"/>
      <c r="DE68" s="417"/>
      <c r="DF68" s="417"/>
      <c r="DG68" s="417"/>
      <c r="DH68" s="417"/>
      <c r="DI68" s="417"/>
      <c r="DJ68" s="417"/>
      <c r="DK68" s="417"/>
    </row>
    <row r="69" spans="1:115" ht="16.149999999999999" hidden="1">
      <c r="A69" s="421" t="s">
        <v>7</v>
      </c>
      <c r="B69" s="421">
        <v>2</v>
      </c>
      <c r="C69" s="416" t="s">
        <v>32</v>
      </c>
      <c r="D69" s="417">
        <v>0</v>
      </c>
      <c r="E69" s="417">
        <v>3049</v>
      </c>
      <c r="F69" s="417">
        <v>3101.9999999999995</v>
      </c>
      <c r="G69" s="417">
        <v>3154</v>
      </c>
      <c r="H69" s="417">
        <v>3209</v>
      </c>
      <c r="I69" s="417">
        <v>10000</v>
      </c>
      <c r="J69" s="417">
        <v>10000</v>
      </c>
      <c r="K69" s="417">
        <v>10000</v>
      </c>
      <c r="L69" s="417">
        <v>10000</v>
      </c>
      <c r="M69" s="417">
        <v>10000</v>
      </c>
      <c r="N69" s="417">
        <v>10000</v>
      </c>
      <c r="O69" s="417">
        <v>9800</v>
      </c>
      <c r="P69" s="417">
        <v>9604</v>
      </c>
      <c r="Q69" s="417">
        <v>9412</v>
      </c>
      <c r="R69" s="417">
        <v>9224</v>
      </c>
      <c r="S69" s="417">
        <v>9040</v>
      </c>
      <c r="T69" s="417">
        <v>8859</v>
      </c>
      <c r="U69" s="417">
        <v>8682</v>
      </c>
      <c r="V69" s="417">
        <v>8508</v>
      </c>
      <c r="W69" s="417">
        <v>8338</v>
      </c>
      <c r="X69" s="417">
        <v>8171.0000000000009</v>
      </c>
      <c r="Y69" s="417">
        <v>8008</v>
      </c>
      <c r="Z69" s="417">
        <v>7848.0000000000009</v>
      </c>
      <c r="AA69" s="417">
        <v>7691</v>
      </c>
      <c r="AB69" s="417">
        <v>7537</v>
      </c>
      <c r="AC69" s="417">
        <v>7386</v>
      </c>
      <c r="AD69" s="417">
        <v>7238</v>
      </c>
      <c r="AE69" s="417">
        <v>7093</v>
      </c>
      <c r="AF69" s="417">
        <v>6951.0000000000009</v>
      </c>
      <c r="AG69" s="417">
        <v>6812</v>
      </c>
      <c r="AH69" s="417">
        <v>6676</v>
      </c>
      <c r="AI69" s="417">
        <v>6542</v>
      </c>
      <c r="AJ69" s="417">
        <v>6411</v>
      </c>
      <c r="AK69" s="417">
        <v>6283</v>
      </c>
      <c r="AL69" s="417">
        <v>6157</v>
      </c>
      <c r="AM69" s="417">
        <v>6034.0000000000009</v>
      </c>
      <c r="AN69" s="417">
        <v>5913.0000000000009</v>
      </c>
      <c r="AO69" s="417">
        <v>5795</v>
      </c>
      <c r="AP69" s="417">
        <v>5679</v>
      </c>
      <c r="AQ69" s="417">
        <v>5565</v>
      </c>
      <c r="AR69" s="417">
        <v>5454</v>
      </c>
      <c r="AS69" s="417">
        <v>5345</v>
      </c>
      <c r="AT69" s="417">
        <v>5238</v>
      </c>
      <c r="AU69" s="417">
        <v>5133</v>
      </c>
      <c r="AV69" s="417">
        <v>5030</v>
      </c>
      <c r="AW69" s="417">
        <v>4929</v>
      </c>
      <c r="AX69" s="417">
        <v>4830</v>
      </c>
      <c r="AY69" s="417">
        <v>4733</v>
      </c>
      <c r="AZ69" s="417">
        <v>4638</v>
      </c>
      <c r="BA69" s="417">
        <v>4545</v>
      </c>
      <c r="BB69" s="417">
        <v>4454</v>
      </c>
      <c r="BC69" s="417">
        <v>4365</v>
      </c>
      <c r="BD69" s="417">
        <v>4278</v>
      </c>
      <c r="BE69" s="417">
        <v>4192</v>
      </c>
      <c r="BF69" s="417">
        <v>4108</v>
      </c>
      <c r="BG69" s="417">
        <v>4026</v>
      </c>
      <c r="BH69" s="417">
        <v>3945</v>
      </c>
      <c r="BI69" s="417">
        <v>3866</v>
      </c>
      <c r="BJ69" s="417">
        <v>3789</v>
      </c>
      <c r="BK69" s="417">
        <v>3713</v>
      </c>
      <c r="BL69" s="417">
        <v>3639</v>
      </c>
      <c r="BM69" s="417">
        <v>3565.9999999999995</v>
      </c>
      <c r="BN69" s="417">
        <v>3495</v>
      </c>
      <c r="BO69" s="417">
        <v>3425.0000000000005</v>
      </c>
      <c r="BP69" s="417">
        <v>3357</v>
      </c>
      <c r="BQ69" s="417">
        <v>3290</v>
      </c>
      <c r="BR69" s="417">
        <v>3224</v>
      </c>
      <c r="BS69" s="417">
        <v>3160</v>
      </c>
      <c r="BT69" s="417">
        <v>3096.9999999999995</v>
      </c>
      <c r="BU69" s="417">
        <v>3035</v>
      </c>
      <c r="BV69" s="417">
        <v>2974</v>
      </c>
      <c r="BW69" s="417">
        <v>2915</v>
      </c>
      <c r="BX69" s="417">
        <v>2857</v>
      </c>
      <c r="BY69" s="417">
        <v>2800.0000000000005</v>
      </c>
      <c r="BZ69" s="417">
        <v>2744</v>
      </c>
      <c r="CA69" s="417">
        <v>2688.9999999999995</v>
      </c>
      <c r="CB69" s="417">
        <v>2635</v>
      </c>
      <c r="CC69" s="417">
        <v>2582</v>
      </c>
      <c r="CD69" s="417">
        <v>2530</v>
      </c>
      <c r="CE69" s="417">
        <v>2479</v>
      </c>
      <c r="CF69" s="417">
        <v>2429</v>
      </c>
      <c r="CG69" s="417">
        <v>2380</v>
      </c>
      <c r="CH69" s="417">
        <v>2332</v>
      </c>
      <c r="CI69" s="417">
        <v>2285</v>
      </c>
      <c r="CJ69" s="417">
        <v>0</v>
      </c>
      <c r="CK69" s="417">
        <v>0</v>
      </c>
      <c r="CL69" s="417">
        <v>0</v>
      </c>
      <c r="CM69" s="417">
        <v>0</v>
      </c>
      <c r="CN69" s="417">
        <v>0</v>
      </c>
      <c r="CO69" s="417">
        <v>0</v>
      </c>
      <c r="CP69" s="417">
        <v>0</v>
      </c>
      <c r="CQ69" s="417">
        <v>0</v>
      </c>
      <c r="CR69" s="417">
        <v>0</v>
      </c>
      <c r="CS69" s="417">
        <v>0</v>
      </c>
      <c r="CT69" s="417"/>
      <c r="CU69" s="417"/>
      <c r="CV69" s="417"/>
      <c r="CW69" s="417"/>
      <c r="CX69" s="417"/>
      <c r="CY69" s="417"/>
      <c r="CZ69" s="417"/>
      <c r="DA69" s="417"/>
      <c r="DB69" s="417"/>
      <c r="DC69" s="417"/>
      <c r="DD69" s="417"/>
      <c r="DE69" s="417"/>
      <c r="DF69" s="417"/>
      <c r="DG69" s="417"/>
      <c r="DH69" s="417"/>
      <c r="DI69" s="417"/>
      <c r="DJ69" s="417"/>
      <c r="DK69" s="417"/>
    </row>
    <row r="70" spans="1:115" ht="16.149999999999999" hidden="1">
      <c r="A70" s="421" t="s">
        <v>7</v>
      </c>
      <c r="B70" s="421">
        <v>2</v>
      </c>
      <c r="C70" s="416" t="s">
        <v>33</v>
      </c>
      <c r="D70" s="417">
        <v>0</v>
      </c>
      <c r="E70" s="417">
        <v>3161</v>
      </c>
      <c r="F70" s="417">
        <v>3212.9999999999995</v>
      </c>
      <c r="G70" s="417">
        <v>3270</v>
      </c>
      <c r="H70" s="417">
        <v>2851</v>
      </c>
      <c r="I70" s="417">
        <v>10000</v>
      </c>
      <c r="J70" s="417">
        <v>10000</v>
      </c>
      <c r="K70" s="417">
        <v>10000</v>
      </c>
      <c r="L70" s="417">
        <v>10000</v>
      </c>
      <c r="M70" s="417">
        <v>10000</v>
      </c>
      <c r="N70" s="417">
        <v>10000</v>
      </c>
      <c r="O70" s="417">
        <v>9800</v>
      </c>
      <c r="P70" s="417">
        <v>9604</v>
      </c>
      <c r="Q70" s="417">
        <v>9412</v>
      </c>
      <c r="R70" s="417">
        <v>9224</v>
      </c>
      <c r="S70" s="417">
        <v>9040</v>
      </c>
      <c r="T70" s="417">
        <v>8859</v>
      </c>
      <c r="U70" s="417">
        <v>8682</v>
      </c>
      <c r="V70" s="417">
        <v>8508</v>
      </c>
      <c r="W70" s="417">
        <v>8338</v>
      </c>
      <c r="X70" s="417">
        <v>8171.0000000000009</v>
      </c>
      <c r="Y70" s="417">
        <v>8008</v>
      </c>
      <c r="Z70" s="417">
        <v>7848.0000000000009</v>
      </c>
      <c r="AA70" s="417">
        <v>7691</v>
      </c>
      <c r="AB70" s="417">
        <v>7537</v>
      </c>
      <c r="AC70" s="417">
        <v>7386</v>
      </c>
      <c r="AD70" s="417">
        <v>7238</v>
      </c>
      <c r="AE70" s="417">
        <v>7093</v>
      </c>
      <c r="AF70" s="417">
        <v>6951.0000000000009</v>
      </c>
      <c r="AG70" s="417">
        <v>6812</v>
      </c>
      <c r="AH70" s="417">
        <v>6676</v>
      </c>
      <c r="AI70" s="417">
        <v>6542</v>
      </c>
      <c r="AJ70" s="417">
        <v>6411</v>
      </c>
      <c r="AK70" s="417">
        <v>6283</v>
      </c>
      <c r="AL70" s="417">
        <v>6157</v>
      </c>
      <c r="AM70" s="417">
        <v>6034.0000000000009</v>
      </c>
      <c r="AN70" s="417">
        <v>5913.0000000000009</v>
      </c>
      <c r="AO70" s="417">
        <v>5795</v>
      </c>
      <c r="AP70" s="417">
        <v>5679</v>
      </c>
      <c r="AQ70" s="417">
        <v>5565</v>
      </c>
      <c r="AR70" s="417">
        <v>5454</v>
      </c>
      <c r="AS70" s="417">
        <v>5345</v>
      </c>
      <c r="AT70" s="417">
        <v>5238</v>
      </c>
      <c r="AU70" s="417">
        <v>5133</v>
      </c>
      <c r="AV70" s="417">
        <v>5030</v>
      </c>
      <c r="AW70" s="417">
        <v>4929</v>
      </c>
      <c r="AX70" s="417">
        <v>4830</v>
      </c>
      <c r="AY70" s="417">
        <v>4733</v>
      </c>
      <c r="AZ70" s="417">
        <v>4638</v>
      </c>
      <c r="BA70" s="417">
        <v>4545</v>
      </c>
      <c r="BB70" s="417">
        <v>4454</v>
      </c>
      <c r="BC70" s="417">
        <v>4365</v>
      </c>
      <c r="BD70" s="417">
        <v>4278</v>
      </c>
      <c r="BE70" s="417">
        <v>4192</v>
      </c>
      <c r="BF70" s="417">
        <v>4108</v>
      </c>
      <c r="BG70" s="417">
        <v>4026</v>
      </c>
      <c r="BH70" s="417">
        <v>3945</v>
      </c>
      <c r="BI70" s="417">
        <v>3866</v>
      </c>
      <c r="BJ70" s="417">
        <v>3789</v>
      </c>
      <c r="BK70" s="417">
        <v>3713</v>
      </c>
      <c r="BL70" s="417">
        <v>3639</v>
      </c>
      <c r="BM70" s="417">
        <v>3565.9999999999995</v>
      </c>
      <c r="BN70" s="417">
        <v>3495</v>
      </c>
      <c r="BO70" s="417">
        <v>3425.0000000000005</v>
      </c>
      <c r="BP70" s="417">
        <v>3357</v>
      </c>
      <c r="BQ70" s="417">
        <v>3290</v>
      </c>
      <c r="BR70" s="417">
        <v>3224</v>
      </c>
      <c r="BS70" s="417">
        <v>3160</v>
      </c>
      <c r="BT70" s="417">
        <v>3096.9999999999995</v>
      </c>
      <c r="BU70" s="417">
        <v>3035</v>
      </c>
      <c r="BV70" s="417">
        <v>2974</v>
      </c>
      <c r="BW70" s="417">
        <v>2915</v>
      </c>
      <c r="BX70" s="417">
        <v>2857</v>
      </c>
      <c r="BY70" s="417">
        <v>2800.0000000000005</v>
      </c>
      <c r="BZ70" s="417">
        <v>2744</v>
      </c>
      <c r="CA70" s="417">
        <v>2688.9999999999995</v>
      </c>
      <c r="CB70" s="417">
        <v>2635</v>
      </c>
      <c r="CC70" s="417">
        <v>2582</v>
      </c>
      <c r="CD70" s="417">
        <v>2530</v>
      </c>
      <c r="CE70" s="417">
        <v>2479</v>
      </c>
      <c r="CF70" s="417">
        <v>2429</v>
      </c>
      <c r="CG70" s="417">
        <v>2380</v>
      </c>
      <c r="CH70" s="417">
        <v>2332</v>
      </c>
      <c r="CI70" s="417">
        <v>0</v>
      </c>
      <c r="CJ70" s="417">
        <v>0</v>
      </c>
      <c r="CK70" s="417">
        <v>0</v>
      </c>
      <c r="CL70" s="417">
        <v>0</v>
      </c>
      <c r="CM70" s="417">
        <v>0</v>
      </c>
      <c r="CN70" s="417">
        <v>0</v>
      </c>
      <c r="CO70" s="417">
        <v>0</v>
      </c>
      <c r="CP70" s="417">
        <v>0</v>
      </c>
      <c r="CQ70" s="417">
        <v>0</v>
      </c>
      <c r="CR70" s="417">
        <v>0</v>
      </c>
      <c r="CS70" s="417">
        <v>0</v>
      </c>
      <c r="CT70" s="417"/>
      <c r="CU70" s="417"/>
      <c r="CV70" s="417"/>
      <c r="CW70" s="417"/>
      <c r="CX70" s="417"/>
      <c r="CY70" s="417"/>
      <c r="CZ70" s="417"/>
      <c r="DA70" s="417"/>
      <c r="DB70" s="417"/>
      <c r="DC70" s="417"/>
      <c r="DD70" s="417"/>
      <c r="DE70" s="417"/>
      <c r="DF70" s="417"/>
      <c r="DG70" s="417"/>
      <c r="DH70" s="417"/>
      <c r="DI70" s="417"/>
      <c r="DJ70" s="417"/>
      <c r="DK70" s="417"/>
    </row>
    <row r="71" spans="1:115" ht="16.149999999999999" hidden="1">
      <c r="A71" s="421" t="s">
        <v>7</v>
      </c>
      <c r="B71" s="421">
        <v>2</v>
      </c>
      <c r="C71" s="416" t="s">
        <v>34</v>
      </c>
      <c r="D71" s="417">
        <v>0</v>
      </c>
      <c r="E71" s="417">
        <v>3274.0000000000005</v>
      </c>
      <c r="F71" s="417">
        <v>3331</v>
      </c>
      <c r="G71" s="417">
        <v>2903</v>
      </c>
      <c r="H71" s="417">
        <v>2954</v>
      </c>
      <c r="I71" s="417">
        <v>10000</v>
      </c>
      <c r="J71" s="417">
        <v>10000</v>
      </c>
      <c r="K71" s="417">
        <v>10000</v>
      </c>
      <c r="L71" s="417">
        <v>10000</v>
      </c>
      <c r="M71" s="417">
        <v>10000</v>
      </c>
      <c r="N71" s="417">
        <v>10000</v>
      </c>
      <c r="O71" s="417">
        <v>9800</v>
      </c>
      <c r="P71" s="417">
        <v>9604</v>
      </c>
      <c r="Q71" s="417">
        <v>9412</v>
      </c>
      <c r="R71" s="417">
        <v>9224</v>
      </c>
      <c r="S71" s="417">
        <v>9040</v>
      </c>
      <c r="T71" s="417">
        <v>8859</v>
      </c>
      <c r="U71" s="417">
        <v>8682</v>
      </c>
      <c r="V71" s="417">
        <v>8508</v>
      </c>
      <c r="W71" s="417">
        <v>8338</v>
      </c>
      <c r="X71" s="417">
        <v>8171.0000000000009</v>
      </c>
      <c r="Y71" s="417">
        <v>8008</v>
      </c>
      <c r="Z71" s="417">
        <v>7848.0000000000009</v>
      </c>
      <c r="AA71" s="417">
        <v>7691</v>
      </c>
      <c r="AB71" s="417">
        <v>7537</v>
      </c>
      <c r="AC71" s="417">
        <v>7386</v>
      </c>
      <c r="AD71" s="417">
        <v>7238</v>
      </c>
      <c r="AE71" s="417">
        <v>7093</v>
      </c>
      <c r="AF71" s="417">
        <v>6951.0000000000009</v>
      </c>
      <c r="AG71" s="417">
        <v>6812</v>
      </c>
      <c r="AH71" s="417">
        <v>6676</v>
      </c>
      <c r="AI71" s="417">
        <v>6542</v>
      </c>
      <c r="AJ71" s="417">
        <v>6411</v>
      </c>
      <c r="AK71" s="417">
        <v>6283</v>
      </c>
      <c r="AL71" s="417">
        <v>6157</v>
      </c>
      <c r="AM71" s="417">
        <v>6034.0000000000009</v>
      </c>
      <c r="AN71" s="417">
        <v>5913.0000000000009</v>
      </c>
      <c r="AO71" s="417">
        <v>5795</v>
      </c>
      <c r="AP71" s="417">
        <v>5679</v>
      </c>
      <c r="AQ71" s="417">
        <v>5565</v>
      </c>
      <c r="AR71" s="417">
        <v>5454</v>
      </c>
      <c r="AS71" s="417">
        <v>5345</v>
      </c>
      <c r="AT71" s="417">
        <v>5238</v>
      </c>
      <c r="AU71" s="417">
        <v>5133</v>
      </c>
      <c r="AV71" s="417">
        <v>5030</v>
      </c>
      <c r="AW71" s="417">
        <v>4929</v>
      </c>
      <c r="AX71" s="417">
        <v>4830</v>
      </c>
      <c r="AY71" s="417">
        <v>4733</v>
      </c>
      <c r="AZ71" s="417">
        <v>4638</v>
      </c>
      <c r="BA71" s="417">
        <v>4545</v>
      </c>
      <c r="BB71" s="417">
        <v>4454</v>
      </c>
      <c r="BC71" s="417">
        <v>4365</v>
      </c>
      <c r="BD71" s="417">
        <v>4278</v>
      </c>
      <c r="BE71" s="417">
        <v>4192</v>
      </c>
      <c r="BF71" s="417">
        <v>4108</v>
      </c>
      <c r="BG71" s="417">
        <v>4026</v>
      </c>
      <c r="BH71" s="417">
        <v>3945</v>
      </c>
      <c r="BI71" s="417">
        <v>3866</v>
      </c>
      <c r="BJ71" s="417">
        <v>3789</v>
      </c>
      <c r="BK71" s="417">
        <v>3713</v>
      </c>
      <c r="BL71" s="417">
        <v>3639</v>
      </c>
      <c r="BM71" s="417">
        <v>3565.9999999999995</v>
      </c>
      <c r="BN71" s="417">
        <v>3495</v>
      </c>
      <c r="BO71" s="417">
        <v>3425.0000000000005</v>
      </c>
      <c r="BP71" s="417">
        <v>3357</v>
      </c>
      <c r="BQ71" s="417">
        <v>3290</v>
      </c>
      <c r="BR71" s="417">
        <v>3224</v>
      </c>
      <c r="BS71" s="417">
        <v>3160</v>
      </c>
      <c r="BT71" s="417">
        <v>3096.9999999999995</v>
      </c>
      <c r="BU71" s="417">
        <v>3035</v>
      </c>
      <c r="BV71" s="417">
        <v>2974</v>
      </c>
      <c r="BW71" s="417">
        <v>2915</v>
      </c>
      <c r="BX71" s="417">
        <v>2857</v>
      </c>
      <c r="BY71" s="417">
        <v>2800.0000000000005</v>
      </c>
      <c r="BZ71" s="417">
        <v>2744</v>
      </c>
      <c r="CA71" s="417">
        <v>2688.9999999999995</v>
      </c>
      <c r="CB71" s="417">
        <v>2635</v>
      </c>
      <c r="CC71" s="417">
        <v>2582</v>
      </c>
      <c r="CD71" s="417">
        <v>2530</v>
      </c>
      <c r="CE71" s="417">
        <v>2479</v>
      </c>
      <c r="CF71" s="417">
        <v>2429</v>
      </c>
      <c r="CG71" s="417">
        <v>2380</v>
      </c>
      <c r="CH71" s="417">
        <v>0</v>
      </c>
      <c r="CI71" s="417">
        <v>0</v>
      </c>
      <c r="CJ71" s="417">
        <v>0</v>
      </c>
      <c r="CK71" s="417">
        <v>0</v>
      </c>
      <c r="CL71" s="417">
        <v>0</v>
      </c>
      <c r="CM71" s="417">
        <v>0</v>
      </c>
      <c r="CN71" s="417">
        <v>0</v>
      </c>
      <c r="CO71" s="417">
        <v>0</v>
      </c>
      <c r="CP71" s="417">
        <v>0</v>
      </c>
      <c r="CQ71" s="417">
        <v>0</v>
      </c>
      <c r="CR71" s="417">
        <v>0</v>
      </c>
      <c r="CS71" s="417">
        <v>0</v>
      </c>
      <c r="CT71" s="417"/>
      <c r="CU71" s="417"/>
      <c r="CV71" s="417"/>
      <c r="CW71" s="417"/>
      <c r="CX71" s="417"/>
      <c r="CY71" s="417"/>
      <c r="CZ71" s="417"/>
      <c r="DA71" s="417"/>
      <c r="DB71" s="417"/>
      <c r="DC71" s="417"/>
      <c r="DD71" s="417"/>
      <c r="DE71" s="417"/>
      <c r="DF71" s="417"/>
      <c r="DG71" s="417"/>
      <c r="DH71" s="417"/>
      <c r="DI71" s="417"/>
      <c r="DJ71" s="417"/>
      <c r="DK71" s="417"/>
    </row>
    <row r="72" spans="1:115" ht="16.149999999999999" hidden="1">
      <c r="A72" s="421" t="s">
        <v>7</v>
      </c>
      <c r="B72" s="421">
        <v>2</v>
      </c>
      <c r="C72" s="416" t="s">
        <v>35</v>
      </c>
      <c r="D72" s="417">
        <v>0</v>
      </c>
      <c r="E72" s="417">
        <v>3392</v>
      </c>
      <c r="F72" s="417">
        <v>2957</v>
      </c>
      <c r="G72" s="417">
        <v>3008</v>
      </c>
      <c r="H72" s="417">
        <v>3060</v>
      </c>
      <c r="I72" s="417">
        <v>10000</v>
      </c>
      <c r="J72" s="417">
        <v>10000</v>
      </c>
      <c r="K72" s="417">
        <v>10000</v>
      </c>
      <c r="L72" s="417">
        <v>10000</v>
      </c>
      <c r="M72" s="417">
        <v>10000</v>
      </c>
      <c r="N72" s="417">
        <v>10000</v>
      </c>
      <c r="O72" s="417">
        <v>9800</v>
      </c>
      <c r="P72" s="417">
        <v>9604</v>
      </c>
      <c r="Q72" s="417">
        <v>9412</v>
      </c>
      <c r="R72" s="417">
        <v>9224</v>
      </c>
      <c r="S72" s="417">
        <v>9040</v>
      </c>
      <c r="T72" s="417">
        <v>8859</v>
      </c>
      <c r="U72" s="417">
        <v>8682</v>
      </c>
      <c r="V72" s="417">
        <v>8508</v>
      </c>
      <c r="W72" s="417">
        <v>8338</v>
      </c>
      <c r="X72" s="417">
        <v>8171.0000000000009</v>
      </c>
      <c r="Y72" s="417">
        <v>8008</v>
      </c>
      <c r="Z72" s="417">
        <v>7848.0000000000009</v>
      </c>
      <c r="AA72" s="417">
        <v>7691</v>
      </c>
      <c r="AB72" s="417">
        <v>7537</v>
      </c>
      <c r="AC72" s="417">
        <v>7386</v>
      </c>
      <c r="AD72" s="417">
        <v>7238</v>
      </c>
      <c r="AE72" s="417">
        <v>7093</v>
      </c>
      <c r="AF72" s="417">
        <v>6951.0000000000009</v>
      </c>
      <c r="AG72" s="417">
        <v>6812</v>
      </c>
      <c r="AH72" s="417">
        <v>6676</v>
      </c>
      <c r="AI72" s="417">
        <v>6542</v>
      </c>
      <c r="AJ72" s="417">
        <v>6411</v>
      </c>
      <c r="AK72" s="417">
        <v>6283</v>
      </c>
      <c r="AL72" s="417">
        <v>6157</v>
      </c>
      <c r="AM72" s="417">
        <v>6034.0000000000009</v>
      </c>
      <c r="AN72" s="417">
        <v>5913.0000000000009</v>
      </c>
      <c r="AO72" s="417">
        <v>5795</v>
      </c>
      <c r="AP72" s="417">
        <v>5679</v>
      </c>
      <c r="AQ72" s="417">
        <v>5565</v>
      </c>
      <c r="AR72" s="417">
        <v>5454</v>
      </c>
      <c r="AS72" s="417">
        <v>5345</v>
      </c>
      <c r="AT72" s="417">
        <v>5238</v>
      </c>
      <c r="AU72" s="417">
        <v>5133</v>
      </c>
      <c r="AV72" s="417">
        <v>5030</v>
      </c>
      <c r="AW72" s="417">
        <v>4929</v>
      </c>
      <c r="AX72" s="417">
        <v>4830</v>
      </c>
      <c r="AY72" s="417">
        <v>4733</v>
      </c>
      <c r="AZ72" s="417">
        <v>4638</v>
      </c>
      <c r="BA72" s="417">
        <v>4545</v>
      </c>
      <c r="BB72" s="417">
        <v>4454</v>
      </c>
      <c r="BC72" s="417">
        <v>4365</v>
      </c>
      <c r="BD72" s="417">
        <v>4278</v>
      </c>
      <c r="BE72" s="417">
        <v>4192</v>
      </c>
      <c r="BF72" s="417">
        <v>4108</v>
      </c>
      <c r="BG72" s="417">
        <v>4026</v>
      </c>
      <c r="BH72" s="417">
        <v>3945</v>
      </c>
      <c r="BI72" s="417">
        <v>3866</v>
      </c>
      <c r="BJ72" s="417">
        <v>3789</v>
      </c>
      <c r="BK72" s="417">
        <v>3713</v>
      </c>
      <c r="BL72" s="417">
        <v>3639</v>
      </c>
      <c r="BM72" s="417">
        <v>3565.9999999999995</v>
      </c>
      <c r="BN72" s="417">
        <v>3495</v>
      </c>
      <c r="BO72" s="417">
        <v>3425.0000000000005</v>
      </c>
      <c r="BP72" s="417">
        <v>3357</v>
      </c>
      <c r="BQ72" s="417">
        <v>3290</v>
      </c>
      <c r="BR72" s="417">
        <v>3224</v>
      </c>
      <c r="BS72" s="417">
        <v>3160</v>
      </c>
      <c r="BT72" s="417">
        <v>3096.9999999999995</v>
      </c>
      <c r="BU72" s="417">
        <v>3035</v>
      </c>
      <c r="BV72" s="417">
        <v>2974</v>
      </c>
      <c r="BW72" s="417">
        <v>2915</v>
      </c>
      <c r="BX72" s="417">
        <v>2857</v>
      </c>
      <c r="BY72" s="417">
        <v>2800.0000000000005</v>
      </c>
      <c r="BZ72" s="417">
        <v>2744</v>
      </c>
      <c r="CA72" s="417">
        <v>2688.9999999999995</v>
      </c>
      <c r="CB72" s="417">
        <v>2635</v>
      </c>
      <c r="CC72" s="417">
        <v>2582</v>
      </c>
      <c r="CD72" s="417">
        <v>2530</v>
      </c>
      <c r="CE72" s="417">
        <v>2479</v>
      </c>
      <c r="CF72" s="417">
        <v>2429</v>
      </c>
      <c r="CG72" s="417">
        <v>0</v>
      </c>
      <c r="CH72" s="417">
        <v>0</v>
      </c>
      <c r="CI72" s="417">
        <v>0</v>
      </c>
      <c r="CJ72" s="417">
        <v>0</v>
      </c>
      <c r="CK72" s="417">
        <v>0</v>
      </c>
      <c r="CL72" s="417">
        <v>0</v>
      </c>
      <c r="CM72" s="417">
        <v>0</v>
      </c>
      <c r="CN72" s="417">
        <v>0</v>
      </c>
      <c r="CO72" s="417">
        <v>0</v>
      </c>
      <c r="CP72" s="417">
        <v>0</v>
      </c>
      <c r="CQ72" s="417">
        <v>0</v>
      </c>
      <c r="CR72" s="417">
        <v>0</v>
      </c>
      <c r="CS72" s="417">
        <v>0</v>
      </c>
      <c r="CT72" s="417"/>
      <c r="CU72" s="417"/>
      <c r="CV72" s="417"/>
      <c r="CW72" s="417"/>
      <c r="CX72" s="417"/>
      <c r="CY72" s="417"/>
      <c r="CZ72" s="417"/>
      <c r="DA72" s="417"/>
      <c r="DB72" s="417"/>
      <c r="DC72" s="417"/>
      <c r="DD72" s="417"/>
      <c r="DE72" s="417"/>
      <c r="DF72" s="417"/>
      <c r="DG72" s="417"/>
      <c r="DH72" s="417"/>
      <c r="DI72" s="417"/>
      <c r="DJ72" s="417"/>
      <c r="DK72" s="417"/>
    </row>
    <row r="73" spans="1:115" ht="16.149999999999999" hidden="1">
      <c r="A73" s="421" t="s">
        <v>7</v>
      </c>
      <c r="B73" s="421">
        <v>2</v>
      </c>
      <c r="C73" s="416" t="s">
        <v>36</v>
      </c>
      <c r="D73" s="417">
        <v>0</v>
      </c>
      <c r="E73" s="417">
        <v>3011</v>
      </c>
      <c r="F73" s="417">
        <v>3064</v>
      </c>
      <c r="G73" s="417">
        <v>3116</v>
      </c>
      <c r="H73" s="417">
        <v>3170</v>
      </c>
      <c r="I73" s="417">
        <v>10000</v>
      </c>
      <c r="J73" s="417">
        <v>10000</v>
      </c>
      <c r="K73" s="417">
        <v>10000</v>
      </c>
      <c r="L73" s="417">
        <v>10000</v>
      </c>
      <c r="M73" s="417">
        <v>10000</v>
      </c>
      <c r="N73" s="417">
        <v>10000</v>
      </c>
      <c r="O73" s="417">
        <v>9800</v>
      </c>
      <c r="P73" s="417">
        <v>9604</v>
      </c>
      <c r="Q73" s="417">
        <v>9412</v>
      </c>
      <c r="R73" s="417">
        <v>9224</v>
      </c>
      <c r="S73" s="417">
        <v>9040</v>
      </c>
      <c r="T73" s="417">
        <v>8859</v>
      </c>
      <c r="U73" s="417">
        <v>8682</v>
      </c>
      <c r="V73" s="417">
        <v>8508</v>
      </c>
      <c r="W73" s="417">
        <v>8338</v>
      </c>
      <c r="X73" s="417">
        <v>8171.0000000000009</v>
      </c>
      <c r="Y73" s="417">
        <v>8008</v>
      </c>
      <c r="Z73" s="417">
        <v>7848.0000000000009</v>
      </c>
      <c r="AA73" s="417">
        <v>7691</v>
      </c>
      <c r="AB73" s="417">
        <v>7537</v>
      </c>
      <c r="AC73" s="417">
        <v>7386</v>
      </c>
      <c r="AD73" s="417">
        <v>7238</v>
      </c>
      <c r="AE73" s="417">
        <v>7093</v>
      </c>
      <c r="AF73" s="417">
        <v>6951.0000000000009</v>
      </c>
      <c r="AG73" s="417">
        <v>6812</v>
      </c>
      <c r="AH73" s="417">
        <v>6676</v>
      </c>
      <c r="AI73" s="417">
        <v>6542</v>
      </c>
      <c r="AJ73" s="417">
        <v>6411</v>
      </c>
      <c r="AK73" s="417">
        <v>6283</v>
      </c>
      <c r="AL73" s="417">
        <v>6157</v>
      </c>
      <c r="AM73" s="417">
        <v>6034.0000000000009</v>
      </c>
      <c r="AN73" s="417">
        <v>5913.0000000000009</v>
      </c>
      <c r="AO73" s="417">
        <v>5795</v>
      </c>
      <c r="AP73" s="417">
        <v>5679</v>
      </c>
      <c r="AQ73" s="417">
        <v>5565</v>
      </c>
      <c r="AR73" s="417">
        <v>5454</v>
      </c>
      <c r="AS73" s="417">
        <v>5345</v>
      </c>
      <c r="AT73" s="417">
        <v>5238</v>
      </c>
      <c r="AU73" s="417">
        <v>5133</v>
      </c>
      <c r="AV73" s="417">
        <v>5030</v>
      </c>
      <c r="AW73" s="417">
        <v>4929</v>
      </c>
      <c r="AX73" s="417">
        <v>4830</v>
      </c>
      <c r="AY73" s="417">
        <v>4733</v>
      </c>
      <c r="AZ73" s="417">
        <v>4638</v>
      </c>
      <c r="BA73" s="417">
        <v>4545</v>
      </c>
      <c r="BB73" s="417">
        <v>4454</v>
      </c>
      <c r="BC73" s="417">
        <v>4365</v>
      </c>
      <c r="BD73" s="417">
        <v>4278</v>
      </c>
      <c r="BE73" s="417">
        <v>4192</v>
      </c>
      <c r="BF73" s="417">
        <v>4108</v>
      </c>
      <c r="BG73" s="417">
        <v>4026</v>
      </c>
      <c r="BH73" s="417">
        <v>3945</v>
      </c>
      <c r="BI73" s="417">
        <v>3866</v>
      </c>
      <c r="BJ73" s="417">
        <v>3789</v>
      </c>
      <c r="BK73" s="417">
        <v>3713</v>
      </c>
      <c r="BL73" s="417">
        <v>3639</v>
      </c>
      <c r="BM73" s="417">
        <v>3565.9999999999995</v>
      </c>
      <c r="BN73" s="417">
        <v>3495</v>
      </c>
      <c r="BO73" s="417">
        <v>3425.0000000000005</v>
      </c>
      <c r="BP73" s="417">
        <v>3357</v>
      </c>
      <c r="BQ73" s="417">
        <v>3290</v>
      </c>
      <c r="BR73" s="417">
        <v>3224</v>
      </c>
      <c r="BS73" s="417">
        <v>3160</v>
      </c>
      <c r="BT73" s="417">
        <v>3096.9999999999995</v>
      </c>
      <c r="BU73" s="417">
        <v>3035</v>
      </c>
      <c r="BV73" s="417">
        <v>2974</v>
      </c>
      <c r="BW73" s="417">
        <v>2915</v>
      </c>
      <c r="BX73" s="417">
        <v>2857</v>
      </c>
      <c r="BY73" s="417">
        <v>2800.0000000000005</v>
      </c>
      <c r="BZ73" s="417">
        <v>2744</v>
      </c>
      <c r="CA73" s="417">
        <v>2688.9999999999995</v>
      </c>
      <c r="CB73" s="417">
        <v>2635</v>
      </c>
      <c r="CC73" s="417">
        <v>2582</v>
      </c>
      <c r="CD73" s="417">
        <v>2530</v>
      </c>
      <c r="CE73" s="417">
        <v>2479</v>
      </c>
      <c r="CF73" s="417">
        <v>0</v>
      </c>
      <c r="CG73" s="417">
        <v>0</v>
      </c>
      <c r="CH73" s="417">
        <v>0</v>
      </c>
      <c r="CI73" s="417">
        <v>0</v>
      </c>
      <c r="CJ73" s="417">
        <v>0</v>
      </c>
      <c r="CK73" s="417">
        <v>0</v>
      </c>
      <c r="CL73" s="417">
        <v>0</v>
      </c>
      <c r="CM73" s="417">
        <v>0</v>
      </c>
      <c r="CN73" s="417">
        <v>0</v>
      </c>
      <c r="CO73" s="417">
        <v>0</v>
      </c>
      <c r="CP73" s="417">
        <v>0</v>
      </c>
      <c r="CQ73" s="417">
        <v>0</v>
      </c>
      <c r="CR73" s="417">
        <v>0</v>
      </c>
      <c r="CS73" s="417">
        <v>0</v>
      </c>
      <c r="CT73" s="417"/>
      <c r="CU73" s="417"/>
      <c r="CV73" s="417"/>
      <c r="CW73" s="417"/>
      <c r="CX73" s="417"/>
      <c r="CY73" s="417"/>
      <c r="CZ73" s="417"/>
      <c r="DA73" s="417"/>
      <c r="DB73" s="417"/>
      <c r="DC73" s="417"/>
      <c r="DD73" s="417"/>
      <c r="DE73" s="417"/>
      <c r="DF73" s="417"/>
      <c r="DG73" s="417"/>
      <c r="DH73" s="417"/>
      <c r="DI73" s="417"/>
      <c r="DJ73" s="417"/>
      <c r="DK73" s="417"/>
    </row>
    <row r="74" spans="1:115" ht="16.149999999999999" hidden="1">
      <c r="A74" s="421" t="s">
        <v>7</v>
      </c>
      <c r="B74" s="421">
        <v>2</v>
      </c>
      <c r="C74" s="416" t="s">
        <v>37</v>
      </c>
      <c r="D74" s="417">
        <v>0</v>
      </c>
      <c r="E74" s="417">
        <v>3121</v>
      </c>
      <c r="F74" s="417">
        <v>3173.0000000000005</v>
      </c>
      <c r="G74" s="417">
        <v>3229</v>
      </c>
      <c r="H74" s="417">
        <v>3283</v>
      </c>
      <c r="I74" s="417">
        <v>10000</v>
      </c>
      <c r="J74" s="417">
        <v>10000</v>
      </c>
      <c r="K74" s="417">
        <v>10000</v>
      </c>
      <c r="L74" s="417">
        <v>10000</v>
      </c>
      <c r="M74" s="417">
        <v>10000</v>
      </c>
      <c r="N74" s="417">
        <v>10000</v>
      </c>
      <c r="O74" s="417">
        <v>9800</v>
      </c>
      <c r="P74" s="417">
        <v>9604</v>
      </c>
      <c r="Q74" s="417">
        <v>9412</v>
      </c>
      <c r="R74" s="417">
        <v>9224</v>
      </c>
      <c r="S74" s="417">
        <v>9040</v>
      </c>
      <c r="T74" s="417">
        <v>8859</v>
      </c>
      <c r="U74" s="417">
        <v>8682</v>
      </c>
      <c r="V74" s="417">
        <v>8508</v>
      </c>
      <c r="W74" s="417">
        <v>8338</v>
      </c>
      <c r="X74" s="417">
        <v>8171.0000000000009</v>
      </c>
      <c r="Y74" s="417">
        <v>8008</v>
      </c>
      <c r="Z74" s="417">
        <v>7848.0000000000009</v>
      </c>
      <c r="AA74" s="417">
        <v>7691</v>
      </c>
      <c r="AB74" s="417">
        <v>7537</v>
      </c>
      <c r="AC74" s="417">
        <v>7386</v>
      </c>
      <c r="AD74" s="417">
        <v>7238</v>
      </c>
      <c r="AE74" s="417">
        <v>7093</v>
      </c>
      <c r="AF74" s="417">
        <v>6951.0000000000009</v>
      </c>
      <c r="AG74" s="417">
        <v>6812</v>
      </c>
      <c r="AH74" s="417">
        <v>6676</v>
      </c>
      <c r="AI74" s="417">
        <v>6542</v>
      </c>
      <c r="AJ74" s="417">
        <v>6411</v>
      </c>
      <c r="AK74" s="417">
        <v>6283</v>
      </c>
      <c r="AL74" s="417">
        <v>6157</v>
      </c>
      <c r="AM74" s="417">
        <v>6034.0000000000009</v>
      </c>
      <c r="AN74" s="417">
        <v>5913.0000000000009</v>
      </c>
      <c r="AO74" s="417">
        <v>5795</v>
      </c>
      <c r="AP74" s="417">
        <v>5679</v>
      </c>
      <c r="AQ74" s="417">
        <v>5565</v>
      </c>
      <c r="AR74" s="417">
        <v>5454</v>
      </c>
      <c r="AS74" s="417">
        <v>5345</v>
      </c>
      <c r="AT74" s="417">
        <v>5238</v>
      </c>
      <c r="AU74" s="417">
        <v>5133</v>
      </c>
      <c r="AV74" s="417">
        <v>5030</v>
      </c>
      <c r="AW74" s="417">
        <v>4929</v>
      </c>
      <c r="AX74" s="417">
        <v>4830</v>
      </c>
      <c r="AY74" s="417">
        <v>4733</v>
      </c>
      <c r="AZ74" s="417">
        <v>4638</v>
      </c>
      <c r="BA74" s="417">
        <v>4545</v>
      </c>
      <c r="BB74" s="417">
        <v>4454</v>
      </c>
      <c r="BC74" s="417">
        <v>4365</v>
      </c>
      <c r="BD74" s="417">
        <v>4278</v>
      </c>
      <c r="BE74" s="417">
        <v>4192</v>
      </c>
      <c r="BF74" s="417">
        <v>4108</v>
      </c>
      <c r="BG74" s="417">
        <v>4026</v>
      </c>
      <c r="BH74" s="417">
        <v>3945</v>
      </c>
      <c r="BI74" s="417">
        <v>3866</v>
      </c>
      <c r="BJ74" s="417">
        <v>3789</v>
      </c>
      <c r="BK74" s="417">
        <v>3713</v>
      </c>
      <c r="BL74" s="417">
        <v>3639</v>
      </c>
      <c r="BM74" s="417">
        <v>3565.9999999999995</v>
      </c>
      <c r="BN74" s="417">
        <v>3495</v>
      </c>
      <c r="BO74" s="417">
        <v>3425.0000000000005</v>
      </c>
      <c r="BP74" s="417">
        <v>3357</v>
      </c>
      <c r="BQ74" s="417">
        <v>3290</v>
      </c>
      <c r="BR74" s="417">
        <v>3224</v>
      </c>
      <c r="BS74" s="417">
        <v>3160</v>
      </c>
      <c r="BT74" s="417">
        <v>3096.9999999999995</v>
      </c>
      <c r="BU74" s="417">
        <v>3035</v>
      </c>
      <c r="BV74" s="417">
        <v>2974</v>
      </c>
      <c r="BW74" s="417">
        <v>2915</v>
      </c>
      <c r="BX74" s="417">
        <v>2857</v>
      </c>
      <c r="BY74" s="417">
        <v>2800.0000000000005</v>
      </c>
      <c r="BZ74" s="417">
        <v>2744</v>
      </c>
      <c r="CA74" s="417">
        <v>2688.9999999999995</v>
      </c>
      <c r="CB74" s="417">
        <v>2635</v>
      </c>
      <c r="CC74" s="417">
        <v>2582</v>
      </c>
      <c r="CD74" s="417">
        <v>2530</v>
      </c>
      <c r="CE74" s="417">
        <v>0</v>
      </c>
      <c r="CF74" s="417">
        <v>0</v>
      </c>
      <c r="CG74" s="417">
        <v>0</v>
      </c>
      <c r="CH74" s="417">
        <v>0</v>
      </c>
      <c r="CI74" s="417">
        <v>0</v>
      </c>
      <c r="CJ74" s="417">
        <v>0</v>
      </c>
      <c r="CK74" s="417">
        <v>0</v>
      </c>
      <c r="CL74" s="417">
        <v>0</v>
      </c>
      <c r="CM74" s="417">
        <v>0</v>
      </c>
      <c r="CN74" s="417">
        <v>0</v>
      </c>
      <c r="CO74" s="417">
        <v>0</v>
      </c>
      <c r="CP74" s="417">
        <v>0</v>
      </c>
      <c r="CQ74" s="417">
        <v>0</v>
      </c>
      <c r="CR74" s="417">
        <v>0</v>
      </c>
      <c r="CS74" s="417">
        <v>0</v>
      </c>
      <c r="CT74" s="417"/>
      <c r="CU74" s="417"/>
      <c r="CV74" s="417"/>
      <c r="CW74" s="417"/>
      <c r="CX74" s="417"/>
      <c r="CY74" s="417"/>
      <c r="CZ74" s="417"/>
      <c r="DA74" s="417"/>
      <c r="DB74" s="417"/>
      <c r="DC74" s="417"/>
      <c r="DD74" s="417"/>
      <c r="DE74" s="417"/>
      <c r="DF74" s="417"/>
      <c r="DG74" s="417"/>
      <c r="DH74" s="417"/>
      <c r="DI74" s="417"/>
      <c r="DJ74" s="417"/>
      <c r="DK74" s="417"/>
    </row>
    <row r="75" spans="1:115" ht="16.149999999999999" hidden="1">
      <c r="A75" s="421" t="s">
        <v>7</v>
      </c>
      <c r="B75" s="421">
        <v>2</v>
      </c>
      <c r="C75" s="416" t="s">
        <v>38</v>
      </c>
      <c r="D75" s="417">
        <v>0</v>
      </c>
      <c r="E75" s="417">
        <v>3232.9999999999995</v>
      </c>
      <c r="F75" s="417">
        <v>3289.0000000000005</v>
      </c>
      <c r="G75" s="417">
        <v>3343.9999999999995</v>
      </c>
      <c r="H75" s="417">
        <v>3402</v>
      </c>
      <c r="I75" s="417">
        <v>10000</v>
      </c>
      <c r="J75" s="417">
        <v>10000</v>
      </c>
      <c r="K75" s="417">
        <v>10000</v>
      </c>
      <c r="L75" s="417">
        <v>10000</v>
      </c>
      <c r="M75" s="417">
        <v>10000</v>
      </c>
      <c r="N75" s="417">
        <v>10000</v>
      </c>
      <c r="O75" s="417">
        <v>9800</v>
      </c>
      <c r="P75" s="417">
        <v>9604</v>
      </c>
      <c r="Q75" s="417">
        <v>9412</v>
      </c>
      <c r="R75" s="417">
        <v>9224</v>
      </c>
      <c r="S75" s="417">
        <v>9040</v>
      </c>
      <c r="T75" s="417">
        <v>8859</v>
      </c>
      <c r="U75" s="417">
        <v>8682</v>
      </c>
      <c r="V75" s="417">
        <v>8508</v>
      </c>
      <c r="W75" s="417">
        <v>8338</v>
      </c>
      <c r="X75" s="417">
        <v>8171.0000000000009</v>
      </c>
      <c r="Y75" s="417">
        <v>8008</v>
      </c>
      <c r="Z75" s="417">
        <v>7848.0000000000009</v>
      </c>
      <c r="AA75" s="417">
        <v>7691</v>
      </c>
      <c r="AB75" s="417">
        <v>7537</v>
      </c>
      <c r="AC75" s="417">
        <v>7386</v>
      </c>
      <c r="AD75" s="417">
        <v>7238</v>
      </c>
      <c r="AE75" s="417">
        <v>7093</v>
      </c>
      <c r="AF75" s="417">
        <v>6951.0000000000009</v>
      </c>
      <c r="AG75" s="417">
        <v>6812</v>
      </c>
      <c r="AH75" s="417">
        <v>6676</v>
      </c>
      <c r="AI75" s="417">
        <v>6542</v>
      </c>
      <c r="AJ75" s="417">
        <v>6411</v>
      </c>
      <c r="AK75" s="417">
        <v>6283</v>
      </c>
      <c r="AL75" s="417">
        <v>6157</v>
      </c>
      <c r="AM75" s="417">
        <v>6034.0000000000009</v>
      </c>
      <c r="AN75" s="417">
        <v>5913.0000000000009</v>
      </c>
      <c r="AO75" s="417">
        <v>5795</v>
      </c>
      <c r="AP75" s="417">
        <v>5679</v>
      </c>
      <c r="AQ75" s="417">
        <v>5565</v>
      </c>
      <c r="AR75" s="417">
        <v>5454</v>
      </c>
      <c r="AS75" s="417">
        <v>5345</v>
      </c>
      <c r="AT75" s="417">
        <v>5238</v>
      </c>
      <c r="AU75" s="417">
        <v>5133</v>
      </c>
      <c r="AV75" s="417">
        <v>5030</v>
      </c>
      <c r="AW75" s="417">
        <v>4929</v>
      </c>
      <c r="AX75" s="417">
        <v>4830</v>
      </c>
      <c r="AY75" s="417">
        <v>4733</v>
      </c>
      <c r="AZ75" s="417">
        <v>4638</v>
      </c>
      <c r="BA75" s="417">
        <v>4545</v>
      </c>
      <c r="BB75" s="417">
        <v>4454</v>
      </c>
      <c r="BC75" s="417">
        <v>4365</v>
      </c>
      <c r="BD75" s="417">
        <v>4278</v>
      </c>
      <c r="BE75" s="417">
        <v>4192</v>
      </c>
      <c r="BF75" s="417">
        <v>4108</v>
      </c>
      <c r="BG75" s="417">
        <v>4026</v>
      </c>
      <c r="BH75" s="417">
        <v>3945</v>
      </c>
      <c r="BI75" s="417">
        <v>3866</v>
      </c>
      <c r="BJ75" s="417">
        <v>3789</v>
      </c>
      <c r="BK75" s="417">
        <v>3713</v>
      </c>
      <c r="BL75" s="417">
        <v>3639</v>
      </c>
      <c r="BM75" s="417">
        <v>3565.9999999999995</v>
      </c>
      <c r="BN75" s="417">
        <v>3495</v>
      </c>
      <c r="BO75" s="417">
        <v>3425.0000000000005</v>
      </c>
      <c r="BP75" s="417">
        <v>3357</v>
      </c>
      <c r="BQ75" s="417">
        <v>3290</v>
      </c>
      <c r="BR75" s="417">
        <v>3224</v>
      </c>
      <c r="BS75" s="417">
        <v>3160</v>
      </c>
      <c r="BT75" s="417">
        <v>3096.9999999999995</v>
      </c>
      <c r="BU75" s="417">
        <v>3035</v>
      </c>
      <c r="BV75" s="417">
        <v>2974</v>
      </c>
      <c r="BW75" s="417">
        <v>2915</v>
      </c>
      <c r="BX75" s="417">
        <v>2857</v>
      </c>
      <c r="BY75" s="417">
        <v>2800.0000000000005</v>
      </c>
      <c r="BZ75" s="417">
        <v>2744</v>
      </c>
      <c r="CA75" s="417">
        <v>2688.9999999999995</v>
      </c>
      <c r="CB75" s="417">
        <v>2635</v>
      </c>
      <c r="CC75" s="417">
        <v>2582</v>
      </c>
      <c r="CD75" s="417">
        <v>0</v>
      </c>
      <c r="CE75" s="417">
        <v>0</v>
      </c>
      <c r="CF75" s="417">
        <v>0</v>
      </c>
      <c r="CG75" s="417">
        <v>0</v>
      </c>
      <c r="CH75" s="417">
        <v>0</v>
      </c>
      <c r="CI75" s="417">
        <v>0</v>
      </c>
      <c r="CJ75" s="417">
        <v>0</v>
      </c>
      <c r="CK75" s="417">
        <v>0</v>
      </c>
      <c r="CL75" s="417">
        <v>0</v>
      </c>
      <c r="CM75" s="417">
        <v>0</v>
      </c>
      <c r="CN75" s="417">
        <v>0</v>
      </c>
      <c r="CO75" s="417">
        <v>0</v>
      </c>
      <c r="CP75" s="417">
        <v>0</v>
      </c>
      <c r="CQ75" s="417">
        <v>0</v>
      </c>
      <c r="CR75" s="417">
        <v>0</v>
      </c>
      <c r="CS75" s="417">
        <v>0</v>
      </c>
      <c r="CT75" s="417"/>
      <c r="CU75" s="417"/>
      <c r="CV75" s="417"/>
      <c r="CW75" s="417"/>
      <c r="CX75" s="417"/>
      <c r="CY75" s="417"/>
      <c r="CZ75" s="417"/>
      <c r="DA75" s="417"/>
      <c r="DB75" s="417"/>
      <c r="DC75" s="417"/>
      <c r="DD75" s="417"/>
      <c r="DE75" s="417"/>
      <c r="DF75" s="417"/>
      <c r="DG75" s="417"/>
      <c r="DH75" s="417"/>
      <c r="DI75" s="417"/>
      <c r="DJ75" s="417"/>
      <c r="DK75" s="417"/>
    </row>
    <row r="76" spans="1:115" ht="16.149999999999999" hidden="1">
      <c r="A76" s="421" t="s">
        <v>7</v>
      </c>
      <c r="B76" s="421">
        <v>2</v>
      </c>
      <c r="C76" s="416" t="s">
        <v>39</v>
      </c>
      <c r="D76" s="417">
        <v>0</v>
      </c>
      <c r="E76" s="417">
        <v>3348</v>
      </c>
      <c r="F76" s="417">
        <v>3406</v>
      </c>
      <c r="G76" s="417">
        <v>3464.9999999999995</v>
      </c>
      <c r="H76" s="417">
        <v>3523</v>
      </c>
      <c r="I76" s="417">
        <v>10000</v>
      </c>
      <c r="J76" s="417">
        <v>10000</v>
      </c>
      <c r="K76" s="417">
        <v>10000</v>
      </c>
      <c r="L76" s="417">
        <v>10000</v>
      </c>
      <c r="M76" s="417">
        <v>10000</v>
      </c>
      <c r="N76" s="417">
        <v>10000</v>
      </c>
      <c r="O76" s="417">
        <v>9800</v>
      </c>
      <c r="P76" s="417">
        <v>9604</v>
      </c>
      <c r="Q76" s="417">
        <v>9412</v>
      </c>
      <c r="R76" s="417">
        <v>9224</v>
      </c>
      <c r="S76" s="417">
        <v>9040</v>
      </c>
      <c r="T76" s="417">
        <v>8859</v>
      </c>
      <c r="U76" s="417">
        <v>8682</v>
      </c>
      <c r="V76" s="417">
        <v>8508</v>
      </c>
      <c r="W76" s="417">
        <v>8338</v>
      </c>
      <c r="X76" s="417">
        <v>8171.0000000000009</v>
      </c>
      <c r="Y76" s="417">
        <v>8008</v>
      </c>
      <c r="Z76" s="417">
        <v>7848.0000000000009</v>
      </c>
      <c r="AA76" s="417">
        <v>7691</v>
      </c>
      <c r="AB76" s="417">
        <v>7537</v>
      </c>
      <c r="AC76" s="417">
        <v>7386</v>
      </c>
      <c r="AD76" s="417">
        <v>7238</v>
      </c>
      <c r="AE76" s="417">
        <v>7093</v>
      </c>
      <c r="AF76" s="417">
        <v>6951.0000000000009</v>
      </c>
      <c r="AG76" s="417">
        <v>6812</v>
      </c>
      <c r="AH76" s="417">
        <v>6676</v>
      </c>
      <c r="AI76" s="417">
        <v>6542</v>
      </c>
      <c r="AJ76" s="417">
        <v>6411</v>
      </c>
      <c r="AK76" s="417">
        <v>6283</v>
      </c>
      <c r="AL76" s="417">
        <v>6157</v>
      </c>
      <c r="AM76" s="417">
        <v>6034.0000000000009</v>
      </c>
      <c r="AN76" s="417">
        <v>5913.0000000000009</v>
      </c>
      <c r="AO76" s="417">
        <v>5795</v>
      </c>
      <c r="AP76" s="417">
        <v>5679</v>
      </c>
      <c r="AQ76" s="417">
        <v>5565</v>
      </c>
      <c r="AR76" s="417">
        <v>5454</v>
      </c>
      <c r="AS76" s="417">
        <v>5345</v>
      </c>
      <c r="AT76" s="417">
        <v>5238</v>
      </c>
      <c r="AU76" s="417">
        <v>5133</v>
      </c>
      <c r="AV76" s="417">
        <v>5030</v>
      </c>
      <c r="AW76" s="417">
        <v>4929</v>
      </c>
      <c r="AX76" s="417">
        <v>4830</v>
      </c>
      <c r="AY76" s="417">
        <v>4733</v>
      </c>
      <c r="AZ76" s="417">
        <v>4638</v>
      </c>
      <c r="BA76" s="417">
        <v>4545</v>
      </c>
      <c r="BB76" s="417">
        <v>4454</v>
      </c>
      <c r="BC76" s="417">
        <v>4365</v>
      </c>
      <c r="BD76" s="417">
        <v>4278</v>
      </c>
      <c r="BE76" s="417">
        <v>4192</v>
      </c>
      <c r="BF76" s="417">
        <v>4108</v>
      </c>
      <c r="BG76" s="417">
        <v>4026</v>
      </c>
      <c r="BH76" s="417">
        <v>3945</v>
      </c>
      <c r="BI76" s="417">
        <v>3866</v>
      </c>
      <c r="BJ76" s="417">
        <v>3789</v>
      </c>
      <c r="BK76" s="417">
        <v>3713</v>
      </c>
      <c r="BL76" s="417">
        <v>3639</v>
      </c>
      <c r="BM76" s="417">
        <v>3565.9999999999995</v>
      </c>
      <c r="BN76" s="417">
        <v>3495</v>
      </c>
      <c r="BO76" s="417">
        <v>3425.0000000000005</v>
      </c>
      <c r="BP76" s="417">
        <v>3357</v>
      </c>
      <c r="BQ76" s="417">
        <v>3290</v>
      </c>
      <c r="BR76" s="417">
        <v>3224</v>
      </c>
      <c r="BS76" s="417">
        <v>3160</v>
      </c>
      <c r="BT76" s="417">
        <v>3096.9999999999995</v>
      </c>
      <c r="BU76" s="417">
        <v>3035</v>
      </c>
      <c r="BV76" s="417">
        <v>2974</v>
      </c>
      <c r="BW76" s="417">
        <v>2915</v>
      </c>
      <c r="BX76" s="417">
        <v>2857</v>
      </c>
      <c r="BY76" s="417">
        <v>2800.0000000000005</v>
      </c>
      <c r="BZ76" s="417">
        <v>2744</v>
      </c>
      <c r="CA76" s="417">
        <v>2688.9999999999995</v>
      </c>
      <c r="CB76" s="417">
        <v>2635</v>
      </c>
      <c r="CC76" s="417">
        <v>0</v>
      </c>
      <c r="CD76" s="417">
        <v>0</v>
      </c>
      <c r="CE76" s="417">
        <v>0</v>
      </c>
      <c r="CF76" s="417">
        <v>0</v>
      </c>
      <c r="CG76" s="417">
        <v>0</v>
      </c>
      <c r="CH76" s="417">
        <v>0</v>
      </c>
      <c r="CI76" s="417">
        <v>0</v>
      </c>
      <c r="CJ76" s="417">
        <v>0</v>
      </c>
      <c r="CK76" s="417">
        <v>0</v>
      </c>
      <c r="CL76" s="417">
        <v>0</v>
      </c>
      <c r="CM76" s="417">
        <v>0</v>
      </c>
      <c r="CN76" s="417">
        <v>0</v>
      </c>
      <c r="CO76" s="417">
        <v>0</v>
      </c>
      <c r="CP76" s="417">
        <v>0</v>
      </c>
      <c r="CQ76" s="417">
        <v>0</v>
      </c>
      <c r="CR76" s="417">
        <v>0</v>
      </c>
      <c r="CS76" s="417">
        <v>0</v>
      </c>
      <c r="CT76" s="417"/>
      <c r="CU76" s="417"/>
      <c r="CV76" s="417"/>
      <c r="CW76" s="417"/>
      <c r="CX76" s="417"/>
      <c r="CY76" s="417"/>
      <c r="CZ76" s="417"/>
      <c r="DA76" s="417"/>
      <c r="DB76" s="417"/>
      <c r="DC76" s="417"/>
      <c r="DD76" s="417"/>
      <c r="DE76" s="417"/>
      <c r="DF76" s="417"/>
      <c r="DG76" s="417"/>
      <c r="DH76" s="417"/>
      <c r="DI76" s="417"/>
      <c r="DJ76" s="417"/>
      <c r="DK76" s="417"/>
    </row>
    <row r="77" spans="1:115" ht="16.149999999999999" hidden="1">
      <c r="A77" s="421" t="s">
        <v>7</v>
      </c>
      <c r="B77" s="421">
        <v>2</v>
      </c>
      <c r="C77" s="416" t="s">
        <v>40</v>
      </c>
      <c r="D77" s="417">
        <v>0</v>
      </c>
      <c r="E77" s="417">
        <v>3469</v>
      </c>
      <c r="F77" s="417">
        <v>3528</v>
      </c>
      <c r="G77" s="417">
        <v>3587</v>
      </c>
      <c r="H77" s="417">
        <v>3649</v>
      </c>
      <c r="I77" s="417">
        <v>10000</v>
      </c>
      <c r="J77" s="417">
        <v>10000</v>
      </c>
      <c r="K77" s="417">
        <v>10000</v>
      </c>
      <c r="L77" s="417">
        <v>10000</v>
      </c>
      <c r="M77" s="417">
        <v>10000</v>
      </c>
      <c r="N77" s="417">
        <v>10000</v>
      </c>
      <c r="O77" s="417">
        <v>9800</v>
      </c>
      <c r="P77" s="417">
        <v>9604</v>
      </c>
      <c r="Q77" s="417">
        <v>9412</v>
      </c>
      <c r="R77" s="417">
        <v>9224</v>
      </c>
      <c r="S77" s="417">
        <v>9040</v>
      </c>
      <c r="T77" s="417">
        <v>8859</v>
      </c>
      <c r="U77" s="417">
        <v>8682</v>
      </c>
      <c r="V77" s="417">
        <v>8508</v>
      </c>
      <c r="W77" s="417">
        <v>8338</v>
      </c>
      <c r="X77" s="417">
        <v>8171.0000000000009</v>
      </c>
      <c r="Y77" s="417">
        <v>8008</v>
      </c>
      <c r="Z77" s="417">
        <v>7848.0000000000009</v>
      </c>
      <c r="AA77" s="417">
        <v>7691</v>
      </c>
      <c r="AB77" s="417">
        <v>7537</v>
      </c>
      <c r="AC77" s="417">
        <v>7386</v>
      </c>
      <c r="AD77" s="417">
        <v>7238</v>
      </c>
      <c r="AE77" s="417">
        <v>7093</v>
      </c>
      <c r="AF77" s="417">
        <v>6951.0000000000009</v>
      </c>
      <c r="AG77" s="417">
        <v>6812</v>
      </c>
      <c r="AH77" s="417">
        <v>6676</v>
      </c>
      <c r="AI77" s="417">
        <v>6542</v>
      </c>
      <c r="AJ77" s="417">
        <v>6411</v>
      </c>
      <c r="AK77" s="417">
        <v>6283</v>
      </c>
      <c r="AL77" s="417">
        <v>6157</v>
      </c>
      <c r="AM77" s="417">
        <v>6034.0000000000009</v>
      </c>
      <c r="AN77" s="417">
        <v>5913.0000000000009</v>
      </c>
      <c r="AO77" s="417">
        <v>5795</v>
      </c>
      <c r="AP77" s="417">
        <v>5679</v>
      </c>
      <c r="AQ77" s="417">
        <v>5565</v>
      </c>
      <c r="AR77" s="417">
        <v>5454</v>
      </c>
      <c r="AS77" s="417">
        <v>5345</v>
      </c>
      <c r="AT77" s="417">
        <v>5238</v>
      </c>
      <c r="AU77" s="417">
        <v>5133</v>
      </c>
      <c r="AV77" s="417">
        <v>5030</v>
      </c>
      <c r="AW77" s="417">
        <v>4929</v>
      </c>
      <c r="AX77" s="417">
        <v>4830</v>
      </c>
      <c r="AY77" s="417">
        <v>4733</v>
      </c>
      <c r="AZ77" s="417">
        <v>4638</v>
      </c>
      <c r="BA77" s="417">
        <v>4545</v>
      </c>
      <c r="BB77" s="417">
        <v>4454</v>
      </c>
      <c r="BC77" s="417">
        <v>4365</v>
      </c>
      <c r="BD77" s="417">
        <v>4278</v>
      </c>
      <c r="BE77" s="417">
        <v>4192</v>
      </c>
      <c r="BF77" s="417">
        <v>4108</v>
      </c>
      <c r="BG77" s="417">
        <v>4026</v>
      </c>
      <c r="BH77" s="417">
        <v>3945</v>
      </c>
      <c r="BI77" s="417">
        <v>3866</v>
      </c>
      <c r="BJ77" s="417">
        <v>3789</v>
      </c>
      <c r="BK77" s="417">
        <v>3713</v>
      </c>
      <c r="BL77" s="417">
        <v>3639</v>
      </c>
      <c r="BM77" s="417">
        <v>3565.9999999999995</v>
      </c>
      <c r="BN77" s="417">
        <v>3495</v>
      </c>
      <c r="BO77" s="417">
        <v>3425.0000000000005</v>
      </c>
      <c r="BP77" s="417">
        <v>3357</v>
      </c>
      <c r="BQ77" s="417">
        <v>3290</v>
      </c>
      <c r="BR77" s="417">
        <v>3224</v>
      </c>
      <c r="BS77" s="417">
        <v>3160</v>
      </c>
      <c r="BT77" s="417">
        <v>3096.9999999999995</v>
      </c>
      <c r="BU77" s="417">
        <v>3035</v>
      </c>
      <c r="BV77" s="417">
        <v>2974</v>
      </c>
      <c r="BW77" s="417">
        <v>2915</v>
      </c>
      <c r="BX77" s="417">
        <v>2857</v>
      </c>
      <c r="BY77" s="417">
        <v>2800.0000000000005</v>
      </c>
      <c r="BZ77" s="417">
        <v>2744</v>
      </c>
      <c r="CA77" s="417">
        <v>2688.9999999999995</v>
      </c>
      <c r="CB77" s="417">
        <v>0</v>
      </c>
      <c r="CC77" s="417">
        <v>0</v>
      </c>
      <c r="CD77" s="417">
        <v>0</v>
      </c>
      <c r="CE77" s="417">
        <v>0</v>
      </c>
      <c r="CF77" s="417">
        <v>0</v>
      </c>
      <c r="CG77" s="417">
        <v>0</v>
      </c>
      <c r="CH77" s="417">
        <v>0</v>
      </c>
      <c r="CI77" s="417">
        <v>0</v>
      </c>
      <c r="CJ77" s="417">
        <v>0</v>
      </c>
      <c r="CK77" s="417">
        <v>0</v>
      </c>
      <c r="CL77" s="417">
        <v>0</v>
      </c>
      <c r="CM77" s="417">
        <v>0</v>
      </c>
      <c r="CN77" s="417">
        <v>0</v>
      </c>
      <c r="CO77" s="417">
        <v>0</v>
      </c>
      <c r="CP77" s="417">
        <v>0</v>
      </c>
      <c r="CQ77" s="417">
        <v>0</v>
      </c>
      <c r="CR77" s="417">
        <v>0</v>
      </c>
      <c r="CS77" s="417">
        <v>0</v>
      </c>
      <c r="CT77" s="417"/>
      <c r="CU77" s="417"/>
      <c r="CV77" s="417"/>
      <c r="CW77" s="417"/>
      <c r="CX77" s="417"/>
      <c r="CY77" s="417"/>
      <c r="CZ77" s="417"/>
      <c r="DA77" s="417"/>
      <c r="DB77" s="417"/>
      <c r="DC77" s="417"/>
      <c r="DD77" s="417"/>
      <c r="DE77" s="417"/>
      <c r="DF77" s="417"/>
      <c r="DG77" s="417"/>
      <c r="DH77" s="417"/>
      <c r="DI77" s="417"/>
      <c r="DJ77" s="417"/>
      <c r="DK77" s="417"/>
    </row>
    <row r="78" spans="1:115" ht="16.149999999999999" hidden="1">
      <c r="A78" s="421" t="s">
        <v>7</v>
      </c>
      <c r="B78" s="421">
        <v>2</v>
      </c>
      <c r="C78" s="416" t="s">
        <v>41</v>
      </c>
      <c r="D78" s="417">
        <v>0</v>
      </c>
      <c r="E78" s="417">
        <v>3593</v>
      </c>
      <c r="F78" s="417">
        <v>3654</v>
      </c>
      <c r="G78" s="417">
        <v>3715</v>
      </c>
      <c r="H78" s="417">
        <v>3780</v>
      </c>
      <c r="I78" s="417">
        <v>10000</v>
      </c>
      <c r="J78" s="417">
        <v>10000</v>
      </c>
      <c r="K78" s="417">
        <v>10000</v>
      </c>
      <c r="L78" s="417">
        <v>10000</v>
      </c>
      <c r="M78" s="417">
        <v>10000</v>
      </c>
      <c r="N78" s="417">
        <v>10000</v>
      </c>
      <c r="O78" s="417">
        <v>9800</v>
      </c>
      <c r="P78" s="417">
        <v>9604</v>
      </c>
      <c r="Q78" s="417">
        <v>9412</v>
      </c>
      <c r="R78" s="417">
        <v>9224</v>
      </c>
      <c r="S78" s="417">
        <v>9040</v>
      </c>
      <c r="T78" s="417">
        <v>8859</v>
      </c>
      <c r="U78" s="417">
        <v>8682</v>
      </c>
      <c r="V78" s="417">
        <v>8508</v>
      </c>
      <c r="W78" s="417">
        <v>8338</v>
      </c>
      <c r="X78" s="417">
        <v>8171.0000000000009</v>
      </c>
      <c r="Y78" s="417">
        <v>8008</v>
      </c>
      <c r="Z78" s="417">
        <v>7848.0000000000009</v>
      </c>
      <c r="AA78" s="417">
        <v>7691</v>
      </c>
      <c r="AB78" s="417">
        <v>7537</v>
      </c>
      <c r="AC78" s="417">
        <v>7386</v>
      </c>
      <c r="AD78" s="417">
        <v>7238</v>
      </c>
      <c r="AE78" s="417">
        <v>7093</v>
      </c>
      <c r="AF78" s="417">
        <v>6951.0000000000009</v>
      </c>
      <c r="AG78" s="417">
        <v>6812</v>
      </c>
      <c r="AH78" s="417">
        <v>6676</v>
      </c>
      <c r="AI78" s="417">
        <v>6542</v>
      </c>
      <c r="AJ78" s="417">
        <v>6411</v>
      </c>
      <c r="AK78" s="417">
        <v>6283</v>
      </c>
      <c r="AL78" s="417">
        <v>6157</v>
      </c>
      <c r="AM78" s="417">
        <v>6034.0000000000009</v>
      </c>
      <c r="AN78" s="417">
        <v>5913.0000000000009</v>
      </c>
      <c r="AO78" s="417">
        <v>5795</v>
      </c>
      <c r="AP78" s="417">
        <v>5679</v>
      </c>
      <c r="AQ78" s="417">
        <v>5565</v>
      </c>
      <c r="AR78" s="417">
        <v>5454</v>
      </c>
      <c r="AS78" s="417">
        <v>5345</v>
      </c>
      <c r="AT78" s="417">
        <v>5238</v>
      </c>
      <c r="AU78" s="417">
        <v>5133</v>
      </c>
      <c r="AV78" s="417">
        <v>5030</v>
      </c>
      <c r="AW78" s="417">
        <v>4929</v>
      </c>
      <c r="AX78" s="417">
        <v>4830</v>
      </c>
      <c r="AY78" s="417">
        <v>4733</v>
      </c>
      <c r="AZ78" s="417">
        <v>4638</v>
      </c>
      <c r="BA78" s="417">
        <v>4545</v>
      </c>
      <c r="BB78" s="417">
        <v>4454</v>
      </c>
      <c r="BC78" s="417">
        <v>4365</v>
      </c>
      <c r="BD78" s="417">
        <v>4278</v>
      </c>
      <c r="BE78" s="417">
        <v>4192</v>
      </c>
      <c r="BF78" s="417">
        <v>4108</v>
      </c>
      <c r="BG78" s="417">
        <v>4026</v>
      </c>
      <c r="BH78" s="417">
        <v>3945</v>
      </c>
      <c r="BI78" s="417">
        <v>3866</v>
      </c>
      <c r="BJ78" s="417">
        <v>3789</v>
      </c>
      <c r="BK78" s="417">
        <v>3713</v>
      </c>
      <c r="BL78" s="417">
        <v>3639</v>
      </c>
      <c r="BM78" s="417">
        <v>3565.9999999999995</v>
      </c>
      <c r="BN78" s="417">
        <v>3495</v>
      </c>
      <c r="BO78" s="417">
        <v>3425.0000000000005</v>
      </c>
      <c r="BP78" s="417">
        <v>3357</v>
      </c>
      <c r="BQ78" s="417">
        <v>3290</v>
      </c>
      <c r="BR78" s="417">
        <v>3224</v>
      </c>
      <c r="BS78" s="417">
        <v>3160</v>
      </c>
      <c r="BT78" s="417">
        <v>3096.9999999999995</v>
      </c>
      <c r="BU78" s="417">
        <v>3035</v>
      </c>
      <c r="BV78" s="417">
        <v>2974</v>
      </c>
      <c r="BW78" s="417">
        <v>2915</v>
      </c>
      <c r="BX78" s="417">
        <v>2857</v>
      </c>
      <c r="BY78" s="417">
        <v>2800.0000000000005</v>
      </c>
      <c r="BZ78" s="417">
        <v>2744</v>
      </c>
      <c r="CA78" s="417">
        <v>0</v>
      </c>
      <c r="CB78" s="417">
        <v>0</v>
      </c>
      <c r="CC78" s="417">
        <v>0</v>
      </c>
      <c r="CD78" s="417">
        <v>0</v>
      </c>
      <c r="CE78" s="417">
        <v>0</v>
      </c>
      <c r="CF78" s="417">
        <v>0</v>
      </c>
      <c r="CG78" s="417">
        <v>0</v>
      </c>
      <c r="CH78" s="417">
        <v>0</v>
      </c>
      <c r="CI78" s="417">
        <v>0</v>
      </c>
      <c r="CJ78" s="417">
        <v>0</v>
      </c>
      <c r="CK78" s="417">
        <v>0</v>
      </c>
      <c r="CL78" s="417">
        <v>0</v>
      </c>
      <c r="CM78" s="417">
        <v>0</v>
      </c>
      <c r="CN78" s="417">
        <v>0</v>
      </c>
      <c r="CO78" s="417">
        <v>0</v>
      </c>
      <c r="CP78" s="417">
        <v>0</v>
      </c>
      <c r="CQ78" s="417">
        <v>0</v>
      </c>
      <c r="CR78" s="417">
        <v>0</v>
      </c>
      <c r="CS78" s="417">
        <v>0</v>
      </c>
      <c r="CT78" s="417"/>
      <c r="CU78" s="417"/>
      <c r="CV78" s="417"/>
      <c r="CW78" s="417"/>
      <c r="CX78" s="417"/>
      <c r="CY78" s="417"/>
      <c r="CZ78" s="417"/>
      <c r="DA78" s="417"/>
      <c r="DB78" s="417"/>
      <c r="DC78" s="417"/>
      <c r="DD78" s="417"/>
      <c r="DE78" s="417"/>
      <c r="DF78" s="417"/>
      <c r="DG78" s="417"/>
      <c r="DH78" s="417"/>
      <c r="DI78" s="417"/>
      <c r="DJ78" s="417"/>
      <c r="DK78" s="417"/>
    </row>
    <row r="79" spans="1:115" ht="16.149999999999999" hidden="1">
      <c r="A79" s="421" t="s">
        <v>7</v>
      </c>
      <c r="B79" s="421">
        <v>2</v>
      </c>
      <c r="C79" s="416" t="s">
        <v>42</v>
      </c>
      <c r="D79" s="417">
        <v>0</v>
      </c>
      <c r="E79" s="417">
        <v>3721</v>
      </c>
      <c r="F79" s="417">
        <v>3784</v>
      </c>
      <c r="G79" s="417">
        <v>3847.9999999999995</v>
      </c>
      <c r="H79" s="417">
        <v>3913</v>
      </c>
      <c r="I79" s="417">
        <v>10000</v>
      </c>
      <c r="J79" s="417">
        <v>10000</v>
      </c>
      <c r="K79" s="417">
        <v>10000</v>
      </c>
      <c r="L79" s="417">
        <v>10000</v>
      </c>
      <c r="M79" s="417">
        <v>10000</v>
      </c>
      <c r="N79" s="417">
        <v>10000</v>
      </c>
      <c r="O79" s="417">
        <v>9800</v>
      </c>
      <c r="P79" s="417">
        <v>9604</v>
      </c>
      <c r="Q79" s="417">
        <v>9412</v>
      </c>
      <c r="R79" s="417">
        <v>9224</v>
      </c>
      <c r="S79" s="417">
        <v>9040</v>
      </c>
      <c r="T79" s="417">
        <v>8859</v>
      </c>
      <c r="U79" s="417">
        <v>8682</v>
      </c>
      <c r="V79" s="417">
        <v>8508</v>
      </c>
      <c r="W79" s="417">
        <v>8338</v>
      </c>
      <c r="X79" s="417">
        <v>8171.0000000000009</v>
      </c>
      <c r="Y79" s="417">
        <v>8008</v>
      </c>
      <c r="Z79" s="417">
        <v>7848.0000000000009</v>
      </c>
      <c r="AA79" s="417">
        <v>7691</v>
      </c>
      <c r="AB79" s="417">
        <v>7537</v>
      </c>
      <c r="AC79" s="417">
        <v>7386</v>
      </c>
      <c r="AD79" s="417">
        <v>7238</v>
      </c>
      <c r="AE79" s="417">
        <v>7093</v>
      </c>
      <c r="AF79" s="417">
        <v>6951.0000000000009</v>
      </c>
      <c r="AG79" s="417">
        <v>6812</v>
      </c>
      <c r="AH79" s="417">
        <v>6676</v>
      </c>
      <c r="AI79" s="417">
        <v>6542</v>
      </c>
      <c r="AJ79" s="417">
        <v>6411</v>
      </c>
      <c r="AK79" s="417">
        <v>6283</v>
      </c>
      <c r="AL79" s="417">
        <v>6157</v>
      </c>
      <c r="AM79" s="417">
        <v>6034.0000000000009</v>
      </c>
      <c r="AN79" s="417">
        <v>5913.0000000000009</v>
      </c>
      <c r="AO79" s="417">
        <v>5795</v>
      </c>
      <c r="AP79" s="417">
        <v>5679</v>
      </c>
      <c r="AQ79" s="417">
        <v>5565</v>
      </c>
      <c r="AR79" s="417">
        <v>5454</v>
      </c>
      <c r="AS79" s="417">
        <v>5345</v>
      </c>
      <c r="AT79" s="417">
        <v>5238</v>
      </c>
      <c r="AU79" s="417">
        <v>5133</v>
      </c>
      <c r="AV79" s="417">
        <v>5030</v>
      </c>
      <c r="AW79" s="417">
        <v>4929</v>
      </c>
      <c r="AX79" s="417">
        <v>4830</v>
      </c>
      <c r="AY79" s="417">
        <v>4733</v>
      </c>
      <c r="AZ79" s="417">
        <v>4638</v>
      </c>
      <c r="BA79" s="417">
        <v>4545</v>
      </c>
      <c r="BB79" s="417">
        <v>4454</v>
      </c>
      <c r="BC79" s="417">
        <v>4365</v>
      </c>
      <c r="BD79" s="417">
        <v>4278</v>
      </c>
      <c r="BE79" s="417">
        <v>4192</v>
      </c>
      <c r="BF79" s="417">
        <v>4108</v>
      </c>
      <c r="BG79" s="417">
        <v>4026</v>
      </c>
      <c r="BH79" s="417">
        <v>3945</v>
      </c>
      <c r="BI79" s="417">
        <v>3866</v>
      </c>
      <c r="BJ79" s="417">
        <v>3789</v>
      </c>
      <c r="BK79" s="417">
        <v>3713</v>
      </c>
      <c r="BL79" s="417">
        <v>3639</v>
      </c>
      <c r="BM79" s="417">
        <v>3565.9999999999995</v>
      </c>
      <c r="BN79" s="417">
        <v>3495</v>
      </c>
      <c r="BO79" s="417">
        <v>3425.0000000000005</v>
      </c>
      <c r="BP79" s="417">
        <v>3357</v>
      </c>
      <c r="BQ79" s="417">
        <v>3290</v>
      </c>
      <c r="BR79" s="417">
        <v>3224</v>
      </c>
      <c r="BS79" s="417">
        <v>3160</v>
      </c>
      <c r="BT79" s="417">
        <v>3096.9999999999995</v>
      </c>
      <c r="BU79" s="417">
        <v>3035</v>
      </c>
      <c r="BV79" s="417">
        <v>2974</v>
      </c>
      <c r="BW79" s="417">
        <v>2915</v>
      </c>
      <c r="BX79" s="417">
        <v>2857</v>
      </c>
      <c r="BY79" s="417">
        <v>2800.0000000000005</v>
      </c>
      <c r="BZ79" s="417">
        <v>0</v>
      </c>
      <c r="CA79" s="417">
        <v>0</v>
      </c>
      <c r="CB79" s="417">
        <v>0</v>
      </c>
      <c r="CC79" s="417">
        <v>0</v>
      </c>
      <c r="CD79" s="417">
        <v>0</v>
      </c>
      <c r="CE79" s="417">
        <v>0</v>
      </c>
      <c r="CF79" s="417">
        <v>0</v>
      </c>
      <c r="CG79" s="417">
        <v>0</v>
      </c>
      <c r="CH79" s="417">
        <v>0</v>
      </c>
      <c r="CI79" s="417">
        <v>0</v>
      </c>
      <c r="CJ79" s="417">
        <v>0</v>
      </c>
      <c r="CK79" s="417">
        <v>0</v>
      </c>
      <c r="CL79" s="417">
        <v>0</v>
      </c>
      <c r="CM79" s="417">
        <v>0</v>
      </c>
      <c r="CN79" s="417">
        <v>0</v>
      </c>
      <c r="CO79" s="417">
        <v>0</v>
      </c>
      <c r="CP79" s="417">
        <v>0</v>
      </c>
      <c r="CQ79" s="417">
        <v>0</v>
      </c>
      <c r="CR79" s="417">
        <v>0</v>
      </c>
      <c r="CS79" s="417">
        <v>0</v>
      </c>
      <c r="CT79" s="417"/>
      <c r="CU79" s="417"/>
      <c r="CV79" s="417"/>
      <c r="CW79" s="417"/>
      <c r="CX79" s="417"/>
      <c r="CY79" s="417"/>
      <c r="CZ79" s="417"/>
      <c r="DA79" s="417"/>
      <c r="DB79" s="417"/>
      <c r="DC79" s="417"/>
      <c r="DD79" s="417"/>
      <c r="DE79" s="417"/>
      <c r="DF79" s="417"/>
      <c r="DG79" s="417"/>
      <c r="DH79" s="417"/>
      <c r="DI79" s="417"/>
      <c r="DJ79" s="417"/>
      <c r="DK79" s="417"/>
    </row>
    <row r="80" spans="1:115" ht="16.149999999999999" hidden="1">
      <c r="A80" s="421" t="s">
        <v>7</v>
      </c>
      <c r="B80" s="421">
        <v>2</v>
      </c>
      <c r="C80" s="416" t="s">
        <v>43</v>
      </c>
      <c r="D80" s="417">
        <v>0</v>
      </c>
      <c r="E80" s="417">
        <v>3852</v>
      </c>
      <c r="F80" s="417">
        <v>3917</v>
      </c>
      <c r="G80" s="417">
        <v>3983</v>
      </c>
      <c r="H80" s="417">
        <v>3602</v>
      </c>
      <c r="I80" s="417">
        <v>10000</v>
      </c>
      <c r="J80" s="417">
        <v>10000</v>
      </c>
      <c r="K80" s="417">
        <v>10000</v>
      </c>
      <c r="L80" s="417">
        <v>10000</v>
      </c>
      <c r="M80" s="417">
        <v>10000</v>
      </c>
      <c r="N80" s="417">
        <v>10000</v>
      </c>
      <c r="O80" s="417">
        <v>9800</v>
      </c>
      <c r="P80" s="417">
        <v>9604</v>
      </c>
      <c r="Q80" s="417">
        <v>9412</v>
      </c>
      <c r="R80" s="417">
        <v>9224</v>
      </c>
      <c r="S80" s="417">
        <v>9040</v>
      </c>
      <c r="T80" s="417">
        <v>8859</v>
      </c>
      <c r="U80" s="417">
        <v>8682</v>
      </c>
      <c r="V80" s="417">
        <v>8508</v>
      </c>
      <c r="W80" s="417">
        <v>8338</v>
      </c>
      <c r="X80" s="417">
        <v>8171.0000000000009</v>
      </c>
      <c r="Y80" s="417">
        <v>8008</v>
      </c>
      <c r="Z80" s="417">
        <v>7848.0000000000009</v>
      </c>
      <c r="AA80" s="417">
        <v>7691</v>
      </c>
      <c r="AB80" s="417">
        <v>7537</v>
      </c>
      <c r="AC80" s="417">
        <v>7386</v>
      </c>
      <c r="AD80" s="417">
        <v>7238</v>
      </c>
      <c r="AE80" s="417">
        <v>7093</v>
      </c>
      <c r="AF80" s="417">
        <v>6951.0000000000009</v>
      </c>
      <c r="AG80" s="417">
        <v>6812</v>
      </c>
      <c r="AH80" s="417">
        <v>6676</v>
      </c>
      <c r="AI80" s="417">
        <v>6542</v>
      </c>
      <c r="AJ80" s="417">
        <v>6411</v>
      </c>
      <c r="AK80" s="417">
        <v>6283</v>
      </c>
      <c r="AL80" s="417">
        <v>6157</v>
      </c>
      <c r="AM80" s="417">
        <v>6034.0000000000009</v>
      </c>
      <c r="AN80" s="417">
        <v>5913.0000000000009</v>
      </c>
      <c r="AO80" s="417">
        <v>5795</v>
      </c>
      <c r="AP80" s="417">
        <v>5679</v>
      </c>
      <c r="AQ80" s="417">
        <v>5565</v>
      </c>
      <c r="AR80" s="417">
        <v>5454</v>
      </c>
      <c r="AS80" s="417">
        <v>5345</v>
      </c>
      <c r="AT80" s="417">
        <v>5238</v>
      </c>
      <c r="AU80" s="417">
        <v>5133</v>
      </c>
      <c r="AV80" s="417">
        <v>5030</v>
      </c>
      <c r="AW80" s="417">
        <v>4929</v>
      </c>
      <c r="AX80" s="417">
        <v>4830</v>
      </c>
      <c r="AY80" s="417">
        <v>4733</v>
      </c>
      <c r="AZ80" s="417">
        <v>4638</v>
      </c>
      <c r="BA80" s="417">
        <v>4545</v>
      </c>
      <c r="BB80" s="417">
        <v>4454</v>
      </c>
      <c r="BC80" s="417">
        <v>4365</v>
      </c>
      <c r="BD80" s="417">
        <v>4278</v>
      </c>
      <c r="BE80" s="417">
        <v>4192</v>
      </c>
      <c r="BF80" s="417">
        <v>4108</v>
      </c>
      <c r="BG80" s="417">
        <v>4026</v>
      </c>
      <c r="BH80" s="417">
        <v>3945</v>
      </c>
      <c r="BI80" s="417">
        <v>3866</v>
      </c>
      <c r="BJ80" s="417">
        <v>3789</v>
      </c>
      <c r="BK80" s="417">
        <v>3713</v>
      </c>
      <c r="BL80" s="417">
        <v>3639</v>
      </c>
      <c r="BM80" s="417">
        <v>3565.9999999999995</v>
      </c>
      <c r="BN80" s="417">
        <v>3495</v>
      </c>
      <c r="BO80" s="417">
        <v>3425.0000000000005</v>
      </c>
      <c r="BP80" s="417">
        <v>3357</v>
      </c>
      <c r="BQ80" s="417">
        <v>3290</v>
      </c>
      <c r="BR80" s="417">
        <v>3224</v>
      </c>
      <c r="BS80" s="417">
        <v>3160</v>
      </c>
      <c r="BT80" s="417">
        <v>3096.9999999999995</v>
      </c>
      <c r="BU80" s="417">
        <v>3035</v>
      </c>
      <c r="BV80" s="417">
        <v>2974</v>
      </c>
      <c r="BW80" s="417">
        <v>2915</v>
      </c>
      <c r="BX80" s="417">
        <v>2857</v>
      </c>
      <c r="BY80" s="417">
        <v>0</v>
      </c>
      <c r="BZ80" s="417">
        <v>0</v>
      </c>
      <c r="CA80" s="417">
        <v>0</v>
      </c>
      <c r="CB80" s="417">
        <v>0</v>
      </c>
      <c r="CC80" s="417">
        <v>0</v>
      </c>
      <c r="CD80" s="417">
        <v>0</v>
      </c>
      <c r="CE80" s="417">
        <v>0</v>
      </c>
      <c r="CF80" s="417">
        <v>0</v>
      </c>
      <c r="CG80" s="417">
        <v>0</v>
      </c>
      <c r="CH80" s="417">
        <v>0</v>
      </c>
      <c r="CI80" s="417">
        <v>0</v>
      </c>
      <c r="CJ80" s="417">
        <v>0</v>
      </c>
      <c r="CK80" s="417">
        <v>0</v>
      </c>
      <c r="CL80" s="417">
        <v>0</v>
      </c>
      <c r="CM80" s="417">
        <v>0</v>
      </c>
      <c r="CN80" s="417">
        <v>0</v>
      </c>
      <c r="CO80" s="417">
        <v>0</v>
      </c>
      <c r="CP80" s="417">
        <v>0</v>
      </c>
      <c r="CQ80" s="417">
        <v>0</v>
      </c>
      <c r="CR80" s="417">
        <v>0</v>
      </c>
      <c r="CS80" s="417">
        <v>0</v>
      </c>
      <c r="CT80" s="417"/>
      <c r="CU80" s="417"/>
      <c r="CV80" s="417"/>
      <c r="CW80" s="417"/>
      <c r="CX80" s="417"/>
      <c r="CY80" s="417"/>
      <c r="CZ80" s="417"/>
      <c r="DA80" s="417"/>
      <c r="DB80" s="417"/>
      <c r="DC80" s="417"/>
      <c r="DD80" s="417"/>
      <c r="DE80" s="417"/>
      <c r="DF80" s="417"/>
      <c r="DG80" s="417"/>
      <c r="DH80" s="417"/>
      <c r="DI80" s="417"/>
      <c r="DJ80" s="417"/>
      <c r="DK80" s="417"/>
    </row>
    <row r="81" spans="1:115" ht="16.149999999999999" hidden="1">
      <c r="A81" s="421" t="s">
        <v>7</v>
      </c>
      <c r="B81" s="421">
        <v>2</v>
      </c>
      <c r="C81" s="416" t="s">
        <v>44</v>
      </c>
      <c r="D81" s="417">
        <v>0</v>
      </c>
      <c r="E81" s="417">
        <v>3987</v>
      </c>
      <c r="F81" s="417">
        <v>4055.0000000000005</v>
      </c>
      <c r="G81" s="417">
        <v>3666</v>
      </c>
      <c r="H81" s="417">
        <v>3728</v>
      </c>
      <c r="I81" s="417">
        <v>10000</v>
      </c>
      <c r="J81" s="417">
        <v>10000</v>
      </c>
      <c r="K81" s="417">
        <v>10000</v>
      </c>
      <c r="L81" s="417">
        <v>10000</v>
      </c>
      <c r="M81" s="417">
        <v>10000</v>
      </c>
      <c r="N81" s="417">
        <v>10000</v>
      </c>
      <c r="O81" s="417">
        <v>9800</v>
      </c>
      <c r="P81" s="417">
        <v>9604</v>
      </c>
      <c r="Q81" s="417">
        <v>9412</v>
      </c>
      <c r="R81" s="417">
        <v>9224</v>
      </c>
      <c r="S81" s="417">
        <v>9040</v>
      </c>
      <c r="T81" s="417">
        <v>8859</v>
      </c>
      <c r="U81" s="417">
        <v>8682</v>
      </c>
      <c r="V81" s="417">
        <v>8508</v>
      </c>
      <c r="W81" s="417">
        <v>8338</v>
      </c>
      <c r="X81" s="417">
        <v>8171.0000000000009</v>
      </c>
      <c r="Y81" s="417">
        <v>8008</v>
      </c>
      <c r="Z81" s="417">
        <v>7848.0000000000009</v>
      </c>
      <c r="AA81" s="417">
        <v>7691</v>
      </c>
      <c r="AB81" s="417">
        <v>7537</v>
      </c>
      <c r="AC81" s="417">
        <v>7386</v>
      </c>
      <c r="AD81" s="417">
        <v>7238</v>
      </c>
      <c r="AE81" s="417">
        <v>7093</v>
      </c>
      <c r="AF81" s="417">
        <v>6951.0000000000009</v>
      </c>
      <c r="AG81" s="417">
        <v>6812</v>
      </c>
      <c r="AH81" s="417">
        <v>6676</v>
      </c>
      <c r="AI81" s="417">
        <v>6542</v>
      </c>
      <c r="AJ81" s="417">
        <v>6411</v>
      </c>
      <c r="AK81" s="417">
        <v>6283</v>
      </c>
      <c r="AL81" s="417">
        <v>6157</v>
      </c>
      <c r="AM81" s="417">
        <v>6034.0000000000009</v>
      </c>
      <c r="AN81" s="417">
        <v>5913.0000000000009</v>
      </c>
      <c r="AO81" s="417">
        <v>5795</v>
      </c>
      <c r="AP81" s="417">
        <v>5679</v>
      </c>
      <c r="AQ81" s="417">
        <v>5565</v>
      </c>
      <c r="AR81" s="417">
        <v>5454</v>
      </c>
      <c r="AS81" s="417">
        <v>5345</v>
      </c>
      <c r="AT81" s="417">
        <v>5238</v>
      </c>
      <c r="AU81" s="417">
        <v>5133</v>
      </c>
      <c r="AV81" s="417">
        <v>5030</v>
      </c>
      <c r="AW81" s="417">
        <v>4929</v>
      </c>
      <c r="AX81" s="417">
        <v>4830</v>
      </c>
      <c r="AY81" s="417">
        <v>4733</v>
      </c>
      <c r="AZ81" s="417">
        <v>4638</v>
      </c>
      <c r="BA81" s="417">
        <v>4545</v>
      </c>
      <c r="BB81" s="417">
        <v>4454</v>
      </c>
      <c r="BC81" s="417">
        <v>4365</v>
      </c>
      <c r="BD81" s="417">
        <v>4278</v>
      </c>
      <c r="BE81" s="417">
        <v>4192</v>
      </c>
      <c r="BF81" s="417">
        <v>4108</v>
      </c>
      <c r="BG81" s="417">
        <v>4026</v>
      </c>
      <c r="BH81" s="417">
        <v>3945</v>
      </c>
      <c r="BI81" s="417">
        <v>3866</v>
      </c>
      <c r="BJ81" s="417">
        <v>3789</v>
      </c>
      <c r="BK81" s="417">
        <v>3713</v>
      </c>
      <c r="BL81" s="417">
        <v>3639</v>
      </c>
      <c r="BM81" s="417">
        <v>3565.9999999999995</v>
      </c>
      <c r="BN81" s="417">
        <v>3495</v>
      </c>
      <c r="BO81" s="417">
        <v>3425.0000000000005</v>
      </c>
      <c r="BP81" s="417">
        <v>3357</v>
      </c>
      <c r="BQ81" s="417">
        <v>3290</v>
      </c>
      <c r="BR81" s="417">
        <v>3224</v>
      </c>
      <c r="BS81" s="417">
        <v>3160</v>
      </c>
      <c r="BT81" s="417">
        <v>3096.9999999999995</v>
      </c>
      <c r="BU81" s="417">
        <v>3035</v>
      </c>
      <c r="BV81" s="417">
        <v>2974</v>
      </c>
      <c r="BW81" s="417">
        <v>2915</v>
      </c>
      <c r="BX81" s="417">
        <v>0</v>
      </c>
      <c r="BY81" s="417">
        <v>0</v>
      </c>
      <c r="BZ81" s="417">
        <v>0</v>
      </c>
      <c r="CA81" s="417">
        <v>0</v>
      </c>
      <c r="CB81" s="417">
        <v>0</v>
      </c>
      <c r="CC81" s="417">
        <v>0</v>
      </c>
      <c r="CD81" s="417">
        <v>0</v>
      </c>
      <c r="CE81" s="417">
        <v>0</v>
      </c>
      <c r="CF81" s="417">
        <v>0</v>
      </c>
      <c r="CG81" s="417">
        <v>0</v>
      </c>
      <c r="CH81" s="417">
        <v>0</v>
      </c>
      <c r="CI81" s="417">
        <v>0</v>
      </c>
      <c r="CJ81" s="417">
        <v>0</v>
      </c>
      <c r="CK81" s="417">
        <v>0</v>
      </c>
      <c r="CL81" s="417">
        <v>0</v>
      </c>
      <c r="CM81" s="417">
        <v>0</v>
      </c>
      <c r="CN81" s="417">
        <v>0</v>
      </c>
      <c r="CO81" s="417">
        <v>0</v>
      </c>
      <c r="CP81" s="417">
        <v>0</v>
      </c>
      <c r="CQ81" s="417">
        <v>0</v>
      </c>
      <c r="CR81" s="417">
        <v>0</v>
      </c>
      <c r="CS81" s="417">
        <v>0</v>
      </c>
      <c r="CT81" s="417"/>
      <c r="CU81" s="417"/>
      <c r="CV81" s="417"/>
      <c r="CW81" s="417"/>
      <c r="CX81" s="417"/>
      <c r="CY81" s="417"/>
      <c r="CZ81" s="417"/>
      <c r="DA81" s="417"/>
      <c r="DB81" s="417"/>
      <c r="DC81" s="417"/>
      <c r="DD81" s="417"/>
      <c r="DE81" s="417"/>
      <c r="DF81" s="417"/>
      <c r="DG81" s="417"/>
      <c r="DH81" s="417"/>
      <c r="DI81" s="417"/>
      <c r="DJ81" s="417"/>
      <c r="DK81" s="417"/>
    </row>
    <row r="82" spans="1:115" ht="16.149999999999999" hidden="1">
      <c r="A82" s="421" t="s">
        <v>7</v>
      </c>
      <c r="B82" s="421">
        <v>2</v>
      </c>
      <c r="C82" s="416" t="s">
        <v>45</v>
      </c>
      <c r="D82" s="417">
        <v>0</v>
      </c>
      <c r="E82" s="417">
        <v>4127</v>
      </c>
      <c r="F82" s="417">
        <v>3731</v>
      </c>
      <c r="G82" s="417">
        <v>3795</v>
      </c>
      <c r="H82" s="417">
        <v>3859</v>
      </c>
      <c r="I82" s="417">
        <v>10000</v>
      </c>
      <c r="J82" s="417">
        <v>10000</v>
      </c>
      <c r="K82" s="417">
        <v>10000</v>
      </c>
      <c r="L82" s="417">
        <v>10000</v>
      </c>
      <c r="M82" s="417">
        <v>10000</v>
      </c>
      <c r="N82" s="417">
        <v>10000</v>
      </c>
      <c r="O82" s="417">
        <v>9800</v>
      </c>
      <c r="P82" s="417">
        <v>9604</v>
      </c>
      <c r="Q82" s="417">
        <v>9412</v>
      </c>
      <c r="R82" s="417">
        <v>9224</v>
      </c>
      <c r="S82" s="417">
        <v>9040</v>
      </c>
      <c r="T82" s="417">
        <v>8859</v>
      </c>
      <c r="U82" s="417">
        <v>8682</v>
      </c>
      <c r="V82" s="417">
        <v>8508</v>
      </c>
      <c r="W82" s="417">
        <v>8338</v>
      </c>
      <c r="X82" s="417">
        <v>8171.0000000000009</v>
      </c>
      <c r="Y82" s="417">
        <v>8008</v>
      </c>
      <c r="Z82" s="417">
        <v>7848.0000000000009</v>
      </c>
      <c r="AA82" s="417">
        <v>7691</v>
      </c>
      <c r="AB82" s="417">
        <v>7537</v>
      </c>
      <c r="AC82" s="417">
        <v>7386</v>
      </c>
      <c r="AD82" s="417">
        <v>7238</v>
      </c>
      <c r="AE82" s="417">
        <v>7093</v>
      </c>
      <c r="AF82" s="417">
        <v>6951.0000000000009</v>
      </c>
      <c r="AG82" s="417">
        <v>6812</v>
      </c>
      <c r="AH82" s="417">
        <v>6676</v>
      </c>
      <c r="AI82" s="417">
        <v>6542</v>
      </c>
      <c r="AJ82" s="417">
        <v>6411</v>
      </c>
      <c r="AK82" s="417">
        <v>6283</v>
      </c>
      <c r="AL82" s="417">
        <v>6157</v>
      </c>
      <c r="AM82" s="417">
        <v>6034.0000000000009</v>
      </c>
      <c r="AN82" s="417">
        <v>5913.0000000000009</v>
      </c>
      <c r="AO82" s="417">
        <v>5795</v>
      </c>
      <c r="AP82" s="417">
        <v>5679</v>
      </c>
      <c r="AQ82" s="417">
        <v>5565</v>
      </c>
      <c r="AR82" s="417">
        <v>5454</v>
      </c>
      <c r="AS82" s="417">
        <v>5345</v>
      </c>
      <c r="AT82" s="417">
        <v>5238</v>
      </c>
      <c r="AU82" s="417">
        <v>5133</v>
      </c>
      <c r="AV82" s="417">
        <v>5030</v>
      </c>
      <c r="AW82" s="417">
        <v>4929</v>
      </c>
      <c r="AX82" s="417">
        <v>4830</v>
      </c>
      <c r="AY82" s="417">
        <v>4733</v>
      </c>
      <c r="AZ82" s="417">
        <v>4638</v>
      </c>
      <c r="BA82" s="417">
        <v>4545</v>
      </c>
      <c r="BB82" s="417">
        <v>4454</v>
      </c>
      <c r="BC82" s="417">
        <v>4365</v>
      </c>
      <c r="BD82" s="417">
        <v>4278</v>
      </c>
      <c r="BE82" s="417">
        <v>4192</v>
      </c>
      <c r="BF82" s="417">
        <v>4108</v>
      </c>
      <c r="BG82" s="417">
        <v>4026</v>
      </c>
      <c r="BH82" s="417">
        <v>3945</v>
      </c>
      <c r="BI82" s="417">
        <v>3866</v>
      </c>
      <c r="BJ82" s="417">
        <v>3789</v>
      </c>
      <c r="BK82" s="417">
        <v>3713</v>
      </c>
      <c r="BL82" s="417">
        <v>3639</v>
      </c>
      <c r="BM82" s="417">
        <v>3565.9999999999995</v>
      </c>
      <c r="BN82" s="417">
        <v>3495</v>
      </c>
      <c r="BO82" s="417">
        <v>3425.0000000000005</v>
      </c>
      <c r="BP82" s="417">
        <v>3357</v>
      </c>
      <c r="BQ82" s="417">
        <v>3290</v>
      </c>
      <c r="BR82" s="417">
        <v>3224</v>
      </c>
      <c r="BS82" s="417">
        <v>3160</v>
      </c>
      <c r="BT82" s="417">
        <v>3096.9999999999995</v>
      </c>
      <c r="BU82" s="417">
        <v>3035</v>
      </c>
      <c r="BV82" s="417">
        <v>2974</v>
      </c>
      <c r="BW82" s="417">
        <v>0</v>
      </c>
      <c r="BX82" s="417">
        <v>0</v>
      </c>
      <c r="BY82" s="417">
        <v>0</v>
      </c>
      <c r="BZ82" s="417">
        <v>0</v>
      </c>
      <c r="CA82" s="417">
        <v>0</v>
      </c>
      <c r="CB82" s="417">
        <v>0</v>
      </c>
      <c r="CC82" s="417">
        <v>0</v>
      </c>
      <c r="CD82" s="417">
        <v>0</v>
      </c>
      <c r="CE82" s="417">
        <v>0</v>
      </c>
      <c r="CF82" s="417">
        <v>0</v>
      </c>
      <c r="CG82" s="417">
        <v>0</v>
      </c>
      <c r="CH82" s="417">
        <v>0</v>
      </c>
      <c r="CI82" s="417">
        <v>0</v>
      </c>
      <c r="CJ82" s="417">
        <v>0</v>
      </c>
      <c r="CK82" s="417">
        <v>0</v>
      </c>
      <c r="CL82" s="417">
        <v>0</v>
      </c>
      <c r="CM82" s="417">
        <v>0</v>
      </c>
      <c r="CN82" s="417">
        <v>0</v>
      </c>
      <c r="CO82" s="417">
        <v>0</v>
      </c>
      <c r="CP82" s="417">
        <v>0</v>
      </c>
      <c r="CQ82" s="417">
        <v>0</v>
      </c>
      <c r="CR82" s="417">
        <v>0</v>
      </c>
      <c r="CS82" s="417">
        <v>0</v>
      </c>
      <c r="CT82" s="417"/>
      <c r="CU82" s="417"/>
      <c r="CV82" s="417"/>
      <c r="CW82" s="417"/>
      <c r="CX82" s="417"/>
      <c r="CY82" s="417"/>
      <c r="CZ82" s="417"/>
      <c r="DA82" s="417"/>
      <c r="DB82" s="417"/>
      <c r="DC82" s="417"/>
      <c r="DD82" s="417"/>
      <c r="DE82" s="417"/>
      <c r="DF82" s="417"/>
      <c r="DG82" s="417"/>
      <c r="DH82" s="417"/>
      <c r="DI82" s="417"/>
      <c r="DJ82" s="417"/>
      <c r="DK82" s="417"/>
    </row>
    <row r="83" spans="1:115" ht="16.149999999999999" hidden="1">
      <c r="A83" s="421" t="s">
        <v>7</v>
      </c>
      <c r="B83" s="421">
        <v>2</v>
      </c>
      <c r="C83" s="416" t="s">
        <v>46</v>
      </c>
      <c r="D83" s="417">
        <v>0</v>
      </c>
      <c r="E83" s="417">
        <v>3798.0000000000005</v>
      </c>
      <c r="F83" s="417">
        <v>3862</v>
      </c>
      <c r="G83" s="417">
        <v>3928</v>
      </c>
      <c r="H83" s="417">
        <v>3995</v>
      </c>
      <c r="I83" s="417">
        <v>10000</v>
      </c>
      <c r="J83" s="417">
        <v>10000</v>
      </c>
      <c r="K83" s="417">
        <v>10000</v>
      </c>
      <c r="L83" s="417">
        <v>10000</v>
      </c>
      <c r="M83" s="417">
        <v>10000</v>
      </c>
      <c r="N83" s="417">
        <v>10000</v>
      </c>
      <c r="O83" s="417">
        <v>9800</v>
      </c>
      <c r="P83" s="417">
        <v>9604</v>
      </c>
      <c r="Q83" s="417">
        <v>9412</v>
      </c>
      <c r="R83" s="417">
        <v>9224</v>
      </c>
      <c r="S83" s="417">
        <v>9040</v>
      </c>
      <c r="T83" s="417">
        <v>8859</v>
      </c>
      <c r="U83" s="417">
        <v>8682</v>
      </c>
      <c r="V83" s="417">
        <v>8508</v>
      </c>
      <c r="W83" s="417">
        <v>8338</v>
      </c>
      <c r="X83" s="417">
        <v>8171.0000000000009</v>
      </c>
      <c r="Y83" s="417">
        <v>8008</v>
      </c>
      <c r="Z83" s="417">
        <v>7848.0000000000009</v>
      </c>
      <c r="AA83" s="417">
        <v>7691</v>
      </c>
      <c r="AB83" s="417">
        <v>7537</v>
      </c>
      <c r="AC83" s="417">
        <v>7386</v>
      </c>
      <c r="AD83" s="417">
        <v>7238</v>
      </c>
      <c r="AE83" s="417">
        <v>7093</v>
      </c>
      <c r="AF83" s="417">
        <v>6951.0000000000009</v>
      </c>
      <c r="AG83" s="417">
        <v>6812</v>
      </c>
      <c r="AH83" s="417">
        <v>6676</v>
      </c>
      <c r="AI83" s="417">
        <v>6542</v>
      </c>
      <c r="AJ83" s="417">
        <v>6411</v>
      </c>
      <c r="AK83" s="417">
        <v>6283</v>
      </c>
      <c r="AL83" s="417">
        <v>6157</v>
      </c>
      <c r="AM83" s="417">
        <v>6034.0000000000009</v>
      </c>
      <c r="AN83" s="417">
        <v>5913.0000000000009</v>
      </c>
      <c r="AO83" s="417">
        <v>5795</v>
      </c>
      <c r="AP83" s="417">
        <v>5679</v>
      </c>
      <c r="AQ83" s="417">
        <v>5565</v>
      </c>
      <c r="AR83" s="417">
        <v>5454</v>
      </c>
      <c r="AS83" s="417">
        <v>5345</v>
      </c>
      <c r="AT83" s="417">
        <v>5238</v>
      </c>
      <c r="AU83" s="417">
        <v>5133</v>
      </c>
      <c r="AV83" s="417">
        <v>5030</v>
      </c>
      <c r="AW83" s="417">
        <v>4929</v>
      </c>
      <c r="AX83" s="417">
        <v>4830</v>
      </c>
      <c r="AY83" s="417">
        <v>4733</v>
      </c>
      <c r="AZ83" s="417">
        <v>4638</v>
      </c>
      <c r="BA83" s="417">
        <v>4545</v>
      </c>
      <c r="BB83" s="417">
        <v>4454</v>
      </c>
      <c r="BC83" s="417">
        <v>4365</v>
      </c>
      <c r="BD83" s="417">
        <v>4278</v>
      </c>
      <c r="BE83" s="417">
        <v>4192</v>
      </c>
      <c r="BF83" s="417">
        <v>4108</v>
      </c>
      <c r="BG83" s="417">
        <v>4026</v>
      </c>
      <c r="BH83" s="417">
        <v>3945</v>
      </c>
      <c r="BI83" s="417">
        <v>3866</v>
      </c>
      <c r="BJ83" s="417">
        <v>3789</v>
      </c>
      <c r="BK83" s="417">
        <v>3713</v>
      </c>
      <c r="BL83" s="417">
        <v>3639</v>
      </c>
      <c r="BM83" s="417">
        <v>3565.9999999999995</v>
      </c>
      <c r="BN83" s="417">
        <v>3495</v>
      </c>
      <c r="BO83" s="417">
        <v>3425.0000000000005</v>
      </c>
      <c r="BP83" s="417">
        <v>3357</v>
      </c>
      <c r="BQ83" s="417">
        <v>3290</v>
      </c>
      <c r="BR83" s="417">
        <v>3224</v>
      </c>
      <c r="BS83" s="417">
        <v>3160</v>
      </c>
      <c r="BT83" s="417">
        <v>3096.9999999999995</v>
      </c>
      <c r="BU83" s="417">
        <v>3035</v>
      </c>
      <c r="BV83" s="417">
        <v>0</v>
      </c>
      <c r="BW83" s="417">
        <v>0</v>
      </c>
      <c r="BX83" s="417">
        <v>0</v>
      </c>
      <c r="BY83" s="417">
        <v>0</v>
      </c>
      <c r="BZ83" s="417">
        <v>0</v>
      </c>
      <c r="CA83" s="417">
        <v>0</v>
      </c>
      <c r="CB83" s="417">
        <v>0</v>
      </c>
      <c r="CC83" s="417">
        <v>0</v>
      </c>
      <c r="CD83" s="417">
        <v>0</v>
      </c>
      <c r="CE83" s="417">
        <v>0</v>
      </c>
      <c r="CF83" s="417">
        <v>0</v>
      </c>
      <c r="CG83" s="417">
        <v>0</v>
      </c>
      <c r="CH83" s="417">
        <v>0</v>
      </c>
      <c r="CI83" s="417">
        <v>0</v>
      </c>
      <c r="CJ83" s="417">
        <v>0</v>
      </c>
      <c r="CK83" s="417">
        <v>0</v>
      </c>
      <c r="CL83" s="417">
        <v>0</v>
      </c>
      <c r="CM83" s="417">
        <v>0</v>
      </c>
      <c r="CN83" s="417">
        <v>0</v>
      </c>
      <c r="CO83" s="417">
        <v>0</v>
      </c>
      <c r="CP83" s="417">
        <v>0</v>
      </c>
      <c r="CQ83" s="417">
        <v>0</v>
      </c>
      <c r="CR83" s="417">
        <v>0</v>
      </c>
      <c r="CS83" s="417">
        <v>0</v>
      </c>
      <c r="CT83" s="417"/>
      <c r="CU83" s="417"/>
      <c r="CV83" s="417"/>
      <c r="CW83" s="417"/>
      <c r="CX83" s="417"/>
      <c r="CY83" s="417"/>
      <c r="CZ83" s="417"/>
      <c r="DA83" s="417"/>
      <c r="DB83" s="417"/>
      <c r="DC83" s="417"/>
      <c r="DD83" s="417"/>
      <c r="DE83" s="417"/>
      <c r="DF83" s="417"/>
      <c r="DG83" s="417"/>
      <c r="DH83" s="417"/>
      <c r="DI83" s="417"/>
      <c r="DJ83" s="417"/>
      <c r="DK83" s="417"/>
    </row>
    <row r="84" spans="1:115" ht="16.149999999999999" hidden="1">
      <c r="A84" s="421" t="s">
        <v>7</v>
      </c>
      <c r="B84" s="421">
        <v>2</v>
      </c>
      <c r="C84" s="416" t="s">
        <v>47</v>
      </c>
      <c r="D84" s="417">
        <v>0</v>
      </c>
      <c r="E84" s="417">
        <v>3931</v>
      </c>
      <c r="F84" s="417">
        <v>3998</v>
      </c>
      <c r="G84" s="417">
        <v>4066</v>
      </c>
      <c r="H84" s="417">
        <v>4134</v>
      </c>
      <c r="I84" s="417">
        <v>10000</v>
      </c>
      <c r="J84" s="417">
        <v>10000</v>
      </c>
      <c r="K84" s="417">
        <v>10000</v>
      </c>
      <c r="L84" s="417">
        <v>10000</v>
      </c>
      <c r="M84" s="417">
        <v>10000</v>
      </c>
      <c r="N84" s="417">
        <v>10000</v>
      </c>
      <c r="O84" s="417">
        <v>9800</v>
      </c>
      <c r="P84" s="417">
        <v>9604</v>
      </c>
      <c r="Q84" s="417">
        <v>9412</v>
      </c>
      <c r="R84" s="417">
        <v>9224</v>
      </c>
      <c r="S84" s="417">
        <v>9040</v>
      </c>
      <c r="T84" s="417">
        <v>8859</v>
      </c>
      <c r="U84" s="417">
        <v>8682</v>
      </c>
      <c r="V84" s="417">
        <v>8508</v>
      </c>
      <c r="W84" s="417">
        <v>8338</v>
      </c>
      <c r="X84" s="417">
        <v>8171.0000000000009</v>
      </c>
      <c r="Y84" s="417">
        <v>8008</v>
      </c>
      <c r="Z84" s="417">
        <v>7848.0000000000009</v>
      </c>
      <c r="AA84" s="417">
        <v>7691</v>
      </c>
      <c r="AB84" s="417">
        <v>7537</v>
      </c>
      <c r="AC84" s="417">
        <v>7386</v>
      </c>
      <c r="AD84" s="417">
        <v>7238</v>
      </c>
      <c r="AE84" s="417">
        <v>7093</v>
      </c>
      <c r="AF84" s="417">
        <v>6951.0000000000009</v>
      </c>
      <c r="AG84" s="417">
        <v>6812</v>
      </c>
      <c r="AH84" s="417">
        <v>6676</v>
      </c>
      <c r="AI84" s="417">
        <v>6542</v>
      </c>
      <c r="AJ84" s="417">
        <v>6411</v>
      </c>
      <c r="AK84" s="417">
        <v>6283</v>
      </c>
      <c r="AL84" s="417">
        <v>6157</v>
      </c>
      <c r="AM84" s="417">
        <v>6034.0000000000009</v>
      </c>
      <c r="AN84" s="417">
        <v>5913.0000000000009</v>
      </c>
      <c r="AO84" s="417">
        <v>5795</v>
      </c>
      <c r="AP84" s="417">
        <v>5679</v>
      </c>
      <c r="AQ84" s="417">
        <v>5565</v>
      </c>
      <c r="AR84" s="417">
        <v>5454</v>
      </c>
      <c r="AS84" s="417">
        <v>5345</v>
      </c>
      <c r="AT84" s="417">
        <v>5238</v>
      </c>
      <c r="AU84" s="417">
        <v>5133</v>
      </c>
      <c r="AV84" s="417">
        <v>5030</v>
      </c>
      <c r="AW84" s="417">
        <v>4929</v>
      </c>
      <c r="AX84" s="417">
        <v>4830</v>
      </c>
      <c r="AY84" s="417">
        <v>4733</v>
      </c>
      <c r="AZ84" s="417">
        <v>4638</v>
      </c>
      <c r="BA84" s="417">
        <v>4545</v>
      </c>
      <c r="BB84" s="417">
        <v>4454</v>
      </c>
      <c r="BC84" s="417">
        <v>4365</v>
      </c>
      <c r="BD84" s="417">
        <v>4278</v>
      </c>
      <c r="BE84" s="417">
        <v>4192</v>
      </c>
      <c r="BF84" s="417">
        <v>4108</v>
      </c>
      <c r="BG84" s="417">
        <v>4026</v>
      </c>
      <c r="BH84" s="417">
        <v>3945</v>
      </c>
      <c r="BI84" s="417">
        <v>3866</v>
      </c>
      <c r="BJ84" s="417">
        <v>3789</v>
      </c>
      <c r="BK84" s="417">
        <v>3713</v>
      </c>
      <c r="BL84" s="417">
        <v>3639</v>
      </c>
      <c r="BM84" s="417">
        <v>3565.9999999999995</v>
      </c>
      <c r="BN84" s="417">
        <v>3495</v>
      </c>
      <c r="BO84" s="417">
        <v>3425.0000000000005</v>
      </c>
      <c r="BP84" s="417">
        <v>3357</v>
      </c>
      <c r="BQ84" s="417">
        <v>3290</v>
      </c>
      <c r="BR84" s="417">
        <v>3224</v>
      </c>
      <c r="BS84" s="417">
        <v>3160</v>
      </c>
      <c r="BT84" s="417">
        <v>3096.9999999999995</v>
      </c>
      <c r="BU84" s="417">
        <v>0</v>
      </c>
      <c r="BV84" s="417">
        <v>0</v>
      </c>
      <c r="BW84" s="417">
        <v>0</v>
      </c>
      <c r="BX84" s="417">
        <v>0</v>
      </c>
      <c r="BY84" s="417">
        <v>0</v>
      </c>
      <c r="BZ84" s="417">
        <v>0</v>
      </c>
      <c r="CA84" s="417">
        <v>0</v>
      </c>
      <c r="CB84" s="417">
        <v>0</v>
      </c>
      <c r="CC84" s="417">
        <v>0</v>
      </c>
      <c r="CD84" s="417">
        <v>0</v>
      </c>
      <c r="CE84" s="417">
        <v>0</v>
      </c>
      <c r="CF84" s="417">
        <v>0</v>
      </c>
      <c r="CG84" s="417">
        <v>0</v>
      </c>
      <c r="CH84" s="417">
        <v>0</v>
      </c>
      <c r="CI84" s="417">
        <v>0</v>
      </c>
      <c r="CJ84" s="417">
        <v>0</v>
      </c>
      <c r="CK84" s="417">
        <v>0</v>
      </c>
      <c r="CL84" s="417">
        <v>0</v>
      </c>
      <c r="CM84" s="417">
        <v>0</v>
      </c>
      <c r="CN84" s="417">
        <v>0</v>
      </c>
      <c r="CO84" s="417">
        <v>0</v>
      </c>
      <c r="CP84" s="417">
        <v>0</v>
      </c>
      <c r="CQ84" s="417">
        <v>0</v>
      </c>
      <c r="CR84" s="417">
        <v>0</v>
      </c>
      <c r="CS84" s="417">
        <v>0</v>
      </c>
      <c r="CT84" s="417"/>
      <c r="CU84" s="417"/>
      <c r="CV84" s="417"/>
      <c r="CW84" s="417"/>
      <c r="CX84" s="417"/>
      <c r="CY84" s="417"/>
      <c r="CZ84" s="417"/>
      <c r="DA84" s="417"/>
      <c r="DB84" s="417"/>
      <c r="DC84" s="417"/>
      <c r="DD84" s="417"/>
      <c r="DE84" s="417"/>
      <c r="DF84" s="417"/>
      <c r="DG84" s="417"/>
      <c r="DH84" s="417"/>
      <c r="DI84" s="417"/>
      <c r="DJ84" s="417"/>
      <c r="DK84" s="417"/>
    </row>
    <row r="85" spans="1:115" ht="16.149999999999999" hidden="1">
      <c r="A85" s="421" t="s">
        <v>7</v>
      </c>
      <c r="B85" s="421">
        <v>2</v>
      </c>
      <c r="C85" s="416" t="s">
        <v>48</v>
      </c>
      <c r="D85" s="417">
        <v>0</v>
      </c>
      <c r="E85" s="417">
        <v>4067</v>
      </c>
      <c r="F85" s="417">
        <v>4138</v>
      </c>
      <c r="G85" s="417">
        <v>4206</v>
      </c>
      <c r="H85" s="417">
        <v>4278</v>
      </c>
      <c r="I85" s="417">
        <v>10000</v>
      </c>
      <c r="J85" s="417">
        <v>10000</v>
      </c>
      <c r="K85" s="417">
        <v>10000</v>
      </c>
      <c r="L85" s="417">
        <v>10000</v>
      </c>
      <c r="M85" s="417">
        <v>10000</v>
      </c>
      <c r="N85" s="417">
        <v>10000</v>
      </c>
      <c r="O85" s="417">
        <v>9800</v>
      </c>
      <c r="P85" s="417">
        <v>9604</v>
      </c>
      <c r="Q85" s="417">
        <v>9412</v>
      </c>
      <c r="R85" s="417">
        <v>9224</v>
      </c>
      <c r="S85" s="417">
        <v>9040</v>
      </c>
      <c r="T85" s="417">
        <v>8859</v>
      </c>
      <c r="U85" s="417">
        <v>8682</v>
      </c>
      <c r="V85" s="417">
        <v>8508</v>
      </c>
      <c r="W85" s="417">
        <v>8338</v>
      </c>
      <c r="X85" s="417">
        <v>8171.0000000000009</v>
      </c>
      <c r="Y85" s="417">
        <v>8008</v>
      </c>
      <c r="Z85" s="417">
        <v>7848.0000000000009</v>
      </c>
      <c r="AA85" s="417">
        <v>7691</v>
      </c>
      <c r="AB85" s="417">
        <v>7537</v>
      </c>
      <c r="AC85" s="417">
        <v>7386</v>
      </c>
      <c r="AD85" s="417">
        <v>7238</v>
      </c>
      <c r="AE85" s="417">
        <v>7093</v>
      </c>
      <c r="AF85" s="417">
        <v>6951.0000000000009</v>
      </c>
      <c r="AG85" s="417">
        <v>6812</v>
      </c>
      <c r="AH85" s="417">
        <v>6676</v>
      </c>
      <c r="AI85" s="417">
        <v>6542</v>
      </c>
      <c r="AJ85" s="417">
        <v>6411</v>
      </c>
      <c r="AK85" s="417">
        <v>6283</v>
      </c>
      <c r="AL85" s="417">
        <v>6157</v>
      </c>
      <c r="AM85" s="417">
        <v>6034.0000000000009</v>
      </c>
      <c r="AN85" s="417">
        <v>5913.0000000000009</v>
      </c>
      <c r="AO85" s="417">
        <v>5795</v>
      </c>
      <c r="AP85" s="417">
        <v>5679</v>
      </c>
      <c r="AQ85" s="417">
        <v>5565</v>
      </c>
      <c r="AR85" s="417">
        <v>5454</v>
      </c>
      <c r="AS85" s="417">
        <v>5345</v>
      </c>
      <c r="AT85" s="417">
        <v>5238</v>
      </c>
      <c r="AU85" s="417">
        <v>5133</v>
      </c>
      <c r="AV85" s="417">
        <v>5030</v>
      </c>
      <c r="AW85" s="417">
        <v>4929</v>
      </c>
      <c r="AX85" s="417">
        <v>4830</v>
      </c>
      <c r="AY85" s="417">
        <v>4733</v>
      </c>
      <c r="AZ85" s="417">
        <v>4638</v>
      </c>
      <c r="BA85" s="417">
        <v>4545</v>
      </c>
      <c r="BB85" s="417">
        <v>4454</v>
      </c>
      <c r="BC85" s="417">
        <v>4365</v>
      </c>
      <c r="BD85" s="417">
        <v>4278</v>
      </c>
      <c r="BE85" s="417">
        <v>4192</v>
      </c>
      <c r="BF85" s="417">
        <v>4108</v>
      </c>
      <c r="BG85" s="417">
        <v>4026</v>
      </c>
      <c r="BH85" s="417">
        <v>3945</v>
      </c>
      <c r="BI85" s="417">
        <v>3866</v>
      </c>
      <c r="BJ85" s="417">
        <v>3789</v>
      </c>
      <c r="BK85" s="417">
        <v>3713</v>
      </c>
      <c r="BL85" s="417">
        <v>3639</v>
      </c>
      <c r="BM85" s="417">
        <v>3565.9999999999995</v>
      </c>
      <c r="BN85" s="417">
        <v>3495</v>
      </c>
      <c r="BO85" s="417">
        <v>3425.0000000000005</v>
      </c>
      <c r="BP85" s="417">
        <v>3357</v>
      </c>
      <c r="BQ85" s="417">
        <v>3290</v>
      </c>
      <c r="BR85" s="417">
        <v>3224</v>
      </c>
      <c r="BS85" s="417">
        <v>3160</v>
      </c>
      <c r="BT85" s="417">
        <v>0</v>
      </c>
      <c r="BU85" s="417">
        <v>0</v>
      </c>
      <c r="BV85" s="417">
        <v>0</v>
      </c>
      <c r="BW85" s="417">
        <v>0</v>
      </c>
      <c r="BX85" s="417">
        <v>0</v>
      </c>
      <c r="BY85" s="417">
        <v>0</v>
      </c>
      <c r="BZ85" s="417">
        <v>0</v>
      </c>
      <c r="CA85" s="417">
        <v>0</v>
      </c>
      <c r="CB85" s="417">
        <v>0</v>
      </c>
      <c r="CC85" s="417">
        <v>0</v>
      </c>
      <c r="CD85" s="417">
        <v>0</v>
      </c>
      <c r="CE85" s="417">
        <v>0</v>
      </c>
      <c r="CF85" s="417">
        <v>0</v>
      </c>
      <c r="CG85" s="417">
        <v>0</v>
      </c>
      <c r="CH85" s="417">
        <v>0</v>
      </c>
      <c r="CI85" s="417">
        <v>0</v>
      </c>
      <c r="CJ85" s="417">
        <v>0</v>
      </c>
      <c r="CK85" s="417">
        <v>0</v>
      </c>
      <c r="CL85" s="417">
        <v>0</v>
      </c>
      <c r="CM85" s="417">
        <v>0</v>
      </c>
      <c r="CN85" s="417">
        <v>0</v>
      </c>
      <c r="CO85" s="417">
        <v>0</v>
      </c>
      <c r="CP85" s="417">
        <v>0</v>
      </c>
      <c r="CQ85" s="417">
        <v>0</v>
      </c>
      <c r="CR85" s="417">
        <v>0</v>
      </c>
      <c r="CS85" s="417">
        <v>0</v>
      </c>
      <c r="CT85" s="417"/>
      <c r="CU85" s="417"/>
      <c r="CV85" s="417"/>
      <c r="CW85" s="417"/>
      <c r="CX85" s="417"/>
      <c r="CY85" s="417"/>
      <c r="CZ85" s="417"/>
      <c r="DA85" s="417"/>
      <c r="DB85" s="417"/>
      <c r="DC85" s="417"/>
      <c r="DD85" s="417"/>
      <c r="DE85" s="417"/>
      <c r="DF85" s="417"/>
      <c r="DG85" s="417"/>
      <c r="DH85" s="417"/>
      <c r="DI85" s="417"/>
      <c r="DJ85" s="417"/>
      <c r="DK85" s="417"/>
    </row>
    <row r="86" spans="1:115" ht="16.149999999999999" hidden="1">
      <c r="A86" s="421" t="s">
        <v>7</v>
      </c>
      <c r="B86" s="421">
        <v>2</v>
      </c>
      <c r="C86" s="416" t="s">
        <v>49</v>
      </c>
      <c r="D86" s="417">
        <v>0</v>
      </c>
      <c r="E86" s="417">
        <v>4210</v>
      </c>
      <c r="F86" s="417">
        <v>4280</v>
      </c>
      <c r="G86" s="417">
        <v>4352</v>
      </c>
      <c r="H86" s="417">
        <v>4426</v>
      </c>
      <c r="I86" s="417">
        <v>10000</v>
      </c>
      <c r="J86" s="417">
        <v>10000</v>
      </c>
      <c r="K86" s="417">
        <v>10000</v>
      </c>
      <c r="L86" s="417">
        <v>10000</v>
      </c>
      <c r="M86" s="417">
        <v>10000</v>
      </c>
      <c r="N86" s="417">
        <v>10000</v>
      </c>
      <c r="O86" s="417">
        <v>9800</v>
      </c>
      <c r="P86" s="417">
        <v>9604</v>
      </c>
      <c r="Q86" s="417">
        <v>9412</v>
      </c>
      <c r="R86" s="417">
        <v>9224</v>
      </c>
      <c r="S86" s="417">
        <v>9040</v>
      </c>
      <c r="T86" s="417">
        <v>8859</v>
      </c>
      <c r="U86" s="417">
        <v>8682</v>
      </c>
      <c r="V86" s="417">
        <v>8508</v>
      </c>
      <c r="W86" s="417">
        <v>8338</v>
      </c>
      <c r="X86" s="417">
        <v>8171.0000000000009</v>
      </c>
      <c r="Y86" s="417">
        <v>8008</v>
      </c>
      <c r="Z86" s="417">
        <v>7848.0000000000009</v>
      </c>
      <c r="AA86" s="417">
        <v>7691</v>
      </c>
      <c r="AB86" s="417">
        <v>7537</v>
      </c>
      <c r="AC86" s="417">
        <v>7386</v>
      </c>
      <c r="AD86" s="417">
        <v>7238</v>
      </c>
      <c r="AE86" s="417">
        <v>7093</v>
      </c>
      <c r="AF86" s="417">
        <v>6951.0000000000009</v>
      </c>
      <c r="AG86" s="417">
        <v>6812</v>
      </c>
      <c r="AH86" s="417">
        <v>6676</v>
      </c>
      <c r="AI86" s="417">
        <v>6542</v>
      </c>
      <c r="AJ86" s="417">
        <v>6411</v>
      </c>
      <c r="AK86" s="417">
        <v>6283</v>
      </c>
      <c r="AL86" s="417">
        <v>6157</v>
      </c>
      <c r="AM86" s="417">
        <v>6034.0000000000009</v>
      </c>
      <c r="AN86" s="417">
        <v>5913.0000000000009</v>
      </c>
      <c r="AO86" s="417">
        <v>5795</v>
      </c>
      <c r="AP86" s="417">
        <v>5679</v>
      </c>
      <c r="AQ86" s="417">
        <v>5565</v>
      </c>
      <c r="AR86" s="417">
        <v>5454</v>
      </c>
      <c r="AS86" s="417">
        <v>5345</v>
      </c>
      <c r="AT86" s="417">
        <v>5238</v>
      </c>
      <c r="AU86" s="417">
        <v>5133</v>
      </c>
      <c r="AV86" s="417">
        <v>5030</v>
      </c>
      <c r="AW86" s="417">
        <v>4929</v>
      </c>
      <c r="AX86" s="417">
        <v>4830</v>
      </c>
      <c r="AY86" s="417">
        <v>4733</v>
      </c>
      <c r="AZ86" s="417">
        <v>4638</v>
      </c>
      <c r="BA86" s="417">
        <v>4545</v>
      </c>
      <c r="BB86" s="417">
        <v>4454</v>
      </c>
      <c r="BC86" s="417">
        <v>4365</v>
      </c>
      <c r="BD86" s="417">
        <v>4278</v>
      </c>
      <c r="BE86" s="417">
        <v>4192</v>
      </c>
      <c r="BF86" s="417">
        <v>4108</v>
      </c>
      <c r="BG86" s="417">
        <v>4026</v>
      </c>
      <c r="BH86" s="417">
        <v>3945</v>
      </c>
      <c r="BI86" s="417">
        <v>3866</v>
      </c>
      <c r="BJ86" s="417">
        <v>3789</v>
      </c>
      <c r="BK86" s="417">
        <v>3713</v>
      </c>
      <c r="BL86" s="417">
        <v>3639</v>
      </c>
      <c r="BM86" s="417">
        <v>3565.9999999999995</v>
      </c>
      <c r="BN86" s="417">
        <v>3495</v>
      </c>
      <c r="BO86" s="417">
        <v>3425.0000000000005</v>
      </c>
      <c r="BP86" s="417">
        <v>3357</v>
      </c>
      <c r="BQ86" s="417">
        <v>3290</v>
      </c>
      <c r="BR86" s="417">
        <v>3224</v>
      </c>
      <c r="BS86" s="417">
        <v>0</v>
      </c>
      <c r="BT86" s="417">
        <v>0</v>
      </c>
      <c r="BU86" s="417">
        <v>0</v>
      </c>
      <c r="BV86" s="417">
        <v>0</v>
      </c>
      <c r="BW86" s="417">
        <v>0</v>
      </c>
      <c r="BX86" s="417">
        <v>0</v>
      </c>
      <c r="BY86" s="417">
        <v>0</v>
      </c>
      <c r="BZ86" s="417">
        <v>0</v>
      </c>
      <c r="CA86" s="417">
        <v>0</v>
      </c>
      <c r="CB86" s="417">
        <v>0</v>
      </c>
      <c r="CC86" s="417">
        <v>0</v>
      </c>
      <c r="CD86" s="417">
        <v>0</v>
      </c>
      <c r="CE86" s="417">
        <v>0</v>
      </c>
      <c r="CF86" s="417">
        <v>0</v>
      </c>
      <c r="CG86" s="417">
        <v>0</v>
      </c>
      <c r="CH86" s="417">
        <v>0</v>
      </c>
      <c r="CI86" s="417">
        <v>0</v>
      </c>
      <c r="CJ86" s="417">
        <v>0</v>
      </c>
      <c r="CK86" s="417">
        <v>0</v>
      </c>
      <c r="CL86" s="417">
        <v>0</v>
      </c>
      <c r="CM86" s="417">
        <v>0</v>
      </c>
      <c r="CN86" s="417">
        <v>0</v>
      </c>
      <c r="CO86" s="417">
        <v>0</v>
      </c>
      <c r="CP86" s="417">
        <v>0</v>
      </c>
      <c r="CQ86" s="417">
        <v>0</v>
      </c>
      <c r="CR86" s="417">
        <v>0</v>
      </c>
      <c r="CS86" s="417">
        <v>0</v>
      </c>
      <c r="CT86" s="417"/>
      <c r="CU86" s="417"/>
      <c r="CV86" s="417"/>
      <c r="CW86" s="417"/>
      <c r="CX86" s="417"/>
      <c r="CY86" s="417"/>
      <c r="CZ86" s="417"/>
      <c r="DA86" s="417"/>
      <c r="DB86" s="417"/>
      <c r="DC86" s="417"/>
      <c r="DD86" s="417"/>
      <c r="DE86" s="417"/>
      <c r="DF86" s="417"/>
      <c r="DG86" s="417"/>
      <c r="DH86" s="417"/>
      <c r="DI86" s="417"/>
      <c r="DJ86" s="417"/>
      <c r="DK86" s="417"/>
    </row>
    <row r="87" spans="1:115" ht="16.149999999999999" hidden="1">
      <c r="A87" s="421" t="s">
        <v>7</v>
      </c>
      <c r="B87" s="421">
        <v>2</v>
      </c>
      <c r="C87" s="416" t="s">
        <v>50</v>
      </c>
      <c r="D87" s="417">
        <v>0</v>
      </c>
      <c r="E87" s="417">
        <v>4355</v>
      </c>
      <c r="F87" s="417">
        <v>4429</v>
      </c>
      <c r="G87" s="417">
        <v>4502</v>
      </c>
      <c r="H87" s="417">
        <v>4579</v>
      </c>
      <c r="I87" s="417">
        <v>10000</v>
      </c>
      <c r="J87" s="417">
        <v>10000</v>
      </c>
      <c r="K87" s="417">
        <v>10000</v>
      </c>
      <c r="L87" s="417">
        <v>10000</v>
      </c>
      <c r="M87" s="417">
        <v>10000</v>
      </c>
      <c r="N87" s="417">
        <v>10000</v>
      </c>
      <c r="O87" s="417">
        <v>9800</v>
      </c>
      <c r="P87" s="417">
        <v>9604</v>
      </c>
      <c r="Q87" s="417">
        <v>9412</v>
      </c>
      <c r="R87" s="417">
        <v>9224</v>
      </c>
      <c r="S87" s="417">
        <v>9040</v>
      </c>
      <c r="T87" s="417">
        <v>8859</v>
      </c>
      <c r="U87" s="417">
        <v>8682</v>
      </c>
      <c r="V87" s="417">
        <v>8508</v>
      </c>
      <c r="W87" s="417">
        <v>8338</v>
      </c>
      <c r="X87" s="417">
        <v>8171.0000000000009</v>
      </c>
      <c r="Y87" s="417">
        <v>8008</v>
      </c>
      <c r="Z87" s="417">
        <v>7848.0000000000009</v>
      </c>
      <c r="AA87" s="417">
        <v>7691</v>
      </c>
      <c r="AB87" s="417">
        <v>7537</v>
      </c>
      <c r="AC87" s="417">
        <v>7386</v>
      </c>
      <c r="AD87" s="417">
        <v>7238</v>
      </c>
      <c r="AE87" s="417">
        <v>7093</v>
      </c>
      <c r="AF87" s="417">
        <v>6951.0000000000009</v>
      </c>
      <c r="AG87" s="417">
        <v>6812</v>
      </c>
      <c r="AH87" s="417">
        <v>6676</v>
      </c>
      <c r="AI87" s="417">
        <v>6542</v>
      </c>
      <c r="AJ87" s="417">
        <v>6411</v>
      </c>
      <c r="AK87" s="417">
        <v>6283</v>
      </c>
      <c r="AL87" s="417">
        <v>6157</v>
      </c>
      <c r="AM87" s="417">
        <v>6034.0000000000009</v>
      </c>
      <c r="AN87" s="417">
        <v>5913.0000000000009</v>
      </c>
      <c r="AO87" s="417">
        <v>5795</v>
      </c>
      <c r="AP87" s="417">
        <v>5679</v>
      </c>
      <c r="AQ87" s="417">
        <v>5565</v>
      </c>
      <c r="AR87" s="417">
        <v>5454</v>
      </c>
      <c r="AS87" s="417">
        <v>5345</v>
      </c>
      <c r="AT87" s="417">
        <v>5238</v>
      </c>
      <c r="AU87" s="417">
        <v>5133</v>
      </c>
      <c r="AV87" s="417">
        <v>5030</v>
      </c>
      <c r="AW87" s="417">
        <v>4929</v>
      </c>
      <c r="AX87" s="417">
        <v>4830</v>
      </c>
      <c r="AY87" s="417">
        <v>4733</v>
      </c>
      <c r="AZ87" s="417">
        <v>4638</v>
      </c>
      <c r="BA87" s="417">
        <v>4545</v>
      </c>
      <c r="BB87" s="417">
        <v>4454</v>
      </c>
      <c r="BC87" s="417">
        <v>4365</v>
      </c>
      <c r="BD87" s="417">
        <v>4278</v>
      </c>
      <c r="BE87" s="417">
        <v>4192</v>
      </c>
      <c r="BF87" s="417">
        <v>4108</v>
      </c>
      <c r="BG87" s="417">
        <v>4026</v>
      </c>
      <c r="BH87" s="417">
        <v>3945</v>
      </c>
      <c r="BI87" s="417">
        <v>3866</v>
      </c>
      <c r="BJ87" s="417">
        <v>3789</v>
      </c>
      <c r="BK87" s="417">
        <v>3713</v>
      </c>
      <c r="BL87" s="417">
        <v>3639</v>
      </c>
      <c r="BM87" s="417">
        <v>3565.9999999999995</v>
      </c>
      <c r="BN87" s="417">
        <v>3495</v>
      </c>
      <c r="BO87" s="417">
        <v>3425.0000000000005</v>
      </c>
      <c r="BP87" s="417">
        <v>3357</v>
      </c>
      <c r="BQ87" s="417">
        <v>3290</v>
      </c>
      <c r="BR87" s="417">
        <v>0</v>
      </c>
      <c r="BS87" s="417">
        <v>0</v>
      </c>
      <c r="BT87" s="417">
        <v>0</v>
      </c>
      <c r="BU87" s="417">
        <v>0</v>
      </c>
      <c r="BV87" s="417">
        <v>0</v>
      </c>
      <c r="BW87" s="417">
        <v>0</v>
      </c>
      <c r="BX87" s="417">
        <v>0</v>
      </c>
      <c r="BY87" s="417">
        <v>0</v>
      </c>
      <c r="BZ87" s="417">
        <v>0</v>
      </c>
      <c r="CA87" s="417">
        <v>0</v>
      </c>
      <c r="CB87" s="417">
        <v>0</v>
      </c>
      <c r="CC87" s="417">
        <v>0</v>
      </c>
      <c r="CD87" s="417">
        <v>0</v>
      </c>
      <c r="CE87" s="417">
        <v>0</v>
      </c>
      <c r="CF87" s="417">
        <v>0</v>
      </c>
      <c r="CG87" s="417">
        <v>0</v>
      </c>
      <c r="CH87" s="417">
        <v>0</v>
      </c>
      <c r="CI87" s="417">
        <v>0</v>
      </c>
      <c r="CJ87" s="417">
        <v>0</v>
      </c>
      <c r="CK87" s="417">
        <v>0</v>
      </c>
      <c r="CL87" s="417">
        <v>0</v>
      </c>
      <c r="CM87" s="417">
        <v>0</v>
      </c>
      <c r="CN87" s="417">
        <v>0</v>
      </c>
      <c r="CO87" s="417">
        <v>0</v>
      </c>
      <c r="CP87" s="417">
        <v>0</v>
      </c>
      <c r="CQ87" s="417">
        <v>0</v>
      </c>
      <c r="CR87" s="417">
        <v>0</v>
      </c>
      <c r="CS87" s="417">
        <v>0</v>
      </c>
      <c r="CT87" s="417"/>
      <c r="CU87" s="417"/>
      <c r="CV87" s="417"/>
      <c r="CW87" s="417"/>
      <c r="CX87" s="417"/>
      <c r="CY87" s="417"/>
      <c r="CZ87" s="417"/>
      <c r="DA87" s="417"/>
      <c r="DB87" s="417"/>
      <c r="DC87" s="417"/>
      <c r="DD87" s="417"/>
      <c r="DE87" s="417"/>
      <c r="DF87" s="417"/>
      <c r="DG87" s="417"/>
      <c r="DH87" s="417"/>
      <c r="DI87" s="417"/>
      <c r="DJ87" s="417"/>
      <c r="DK87" s="417"/>
    </row>
    <row r="88" spans="1:115" ht="16.149999999999999" hidden="1">
      <c r="A88" s="421" t="s">
        <v>7</v>
      </c>
      <c r="B88" s="421">
        <v>2</v>
      </c>
      <c r="C88" s="416" t="s">
        <v>51</v>
      </c>
      <c r="D88" s="417">
        <v>0</v>
      </c>
      <c r="E88" s="417">
        <v>4506</v>
      </c>
      <c r="F88" s="417">
        <v>4582</v>
      </c>
      <c r="G88" s="417">
        <v>4659</v>
      </c>
      <c r="H88" s="417">
        <v>4736</v>
      </c>
      <c r="I88" s="417">
        <v>10000</v>
      </c>
      <c r="J88" s="417">
        <v>10000</v>
      </c>
      <c r="K88" s="417">
        <v>10000</v>
      </c>
      <c r="L88" s="417">
        <v>10000</v>
      </c>
      <c r="M88" s="417">
        <v>10000</v>
      </c>
      <c r="N88" s="417">
        <v>10000</v>
      </c>
      <c r="O88" s="417">
        <v>9800</v>
      </c>
      <c r="P88" s="417">
        <v>9604</v>
      </c>
      <c r="Q88" s="417">
        <v>9412</v>
      </c>
      <c r="R88" s="417">
        <v>9224</v>
      </c>
      <c r="S88" s="417">
        <v>9040</v>
      </c>
      <c r="T88" s="417">
        <v>8859</v>
      </c>
      <c r="U88" s="417">
        <v>8682</v>
      </c>
      <c r="V88" s="417">
        <v>8508</v>
      </c>
      <c r="W88" s="417">
        <v>8338</v>
      </c>
      <c r="X88" s="417">
        <v>8171.0000000000009</v>
      </c>
      <c r="Y88" s="417">
        <v>8008</v>
      </c>
      <c r="Z88" s="417">
        <v>7848.0000000000009</v>
      </c>
      <c r="AA88" s="417">
        <v>7691</v>
      </c>
      <c r="AB88" s="417">
        <v>7537</v>
      </c>
      <c r="AC88" s="417">
        <v>7386</v>
      </c>
      <c r="AD88" s="417">
        <v>7238</v>
      </c>
      <c r="AE88" s="417">
        <v>7093</v>
      </c>
      <c r="AF88" s="417">
        <v>6951.0000000000009</v>
      </c>
      <c r="AG88" s="417">
        <v>6812</v>
      </c>
      <c r="AH88" s="417">
        <v>6676</v>
      </c>
      <c r="AI88" s="417">
        <v>6542</v>
      </c>
      <c r="AJ88" s="417">
        <v>6411</v>
      </c>
      <c r="AK88" s="417">
        <v>6283</v>
      </c>
      <c r="AL88" s="417">
        <v>6157</v>
      </c>
      <c r="AM88" s="417">
        <v>6034.0000000000009</v>
      </c>
      <c r="AN88" s="417">
        <v>5913.0000000000009</v>
      </c>
      <c r="AO88" s="417">
        <v>5795</v>
      </c>
      <c r="AP88" s="417">
        <v>5679</v>
      </c>
      <c r="AQ88" s="417">
        <v>5565</v>
      </c>
      <c r="AR88" s="417">
        <v>5454</v>
      </c>
      <c r="AS88" s="417">
        <v>5345</v>
      </c>
      <c r="AT88" s="417">
        <v>5238</v>
      </c>
      <c r="AU88" s="417">
        <v>5133</v>
      </c>
      <c r="AV88" s="417">
        <v>5030</v>
      </c>
      <c r="AW88" s="417">
        <v>4929</v>
      </c>
      <c r="AX88" s="417">
        <v>4830</v>
      </c>
      <c r="AY88" s="417">
        <v>4733</v>
      </c>
      <c r="AZ88" s="417">
        <v>4638</v>
      </c>
      <c r="BA88" s="417">
        <v>4545</v>
      </c>
      <c r="BB88" s="417">
        <v>4454</v>
      </c>
      <c r="BC88" s="417">
        <v>4365</v>
      </c>
      <c r="BD88" s="417">
        <v>4278</v>
      </c>
      <c r="BE88" s="417">
        <v>4192</v>
      </c>
      <c r="BF88" s="417">
        <v>4108</v>
      </c>
      <c r="BG88" s="417">
        <v>4026</v>
      </c>
      <c r="BH88" s="417">
        <v>3945</v>
      </c>
      <c r="BI88" s="417">
        <v>3866</v>
      </c>
      <c r="BJ88" s="417">
        <v>3789</v>
      </c>
      <c r="BK88" s="417">
        <v>3713</v>
      </c>
      <c r="BL88" s="417">
        <v>3639</v>
      </c>
      <c r="BM88" s="417">
        <v>3565.9999999999995</v>
      </c>
      <c r="BN88" s="417">
        <v>3495</v>
      </c>
      <c r="BO88" s="417">
        <v>3425.0000000000005</v>
      </c>
      <c r="BP88" s="417">
        <v>3357</v>
      </c>
      <c r="BQ88" s="417">
        <v>0</v>
      </c>
      <c r="BR88" s="417">
        <v>0</v>
      </c>
      <c r="BS88" s="417">
        <v>0</v>
      </c>
      <c r="BT88" s="417">
        <v>0</v>
      </c>
      <c r="BU88" s="417">
        <v>0</v>
      </c>
      <c r="BV88" s="417">
        <v>0</v>
      </c>
      <c r="BW88" s="417">
        <v>0</v>
      </c>
      <c r="BX88" s="417">
        <v>0</v>
      </c>
      <c r="BY88" s="417">
        <v>0</v>
      </c>
      <c r="BZ88" s="417">
        <v>0</v>
      </c>
      <c r="CA88" s="417">
        <v>0</v>
      </c>
      <c r="CB88" s="417">
        <v>0</v>
      </c>
      <c r="CC88" s="417">
        <v>0</v>
      </c>
      <c r="CD88" s="417">
        <v>0</v>
      </c>
      <c r="CE88" s="417">
        <v>0</v>
      </c>
      <c r="CF88" s="417">
        <v>0</v>
      </c>
      <c r="CG88" s="417">
        <v>0</v>
      </c>
      <c r="CH88" s="417">
        <v>0</v>
      </c>
      <c r="CI88" s="417">
        <v>0</v>
      </c>
      <c r="CJ88" s="417">
        <v>0</v>
      </c>
      <c r="CK88" s="417">
        <v>0</v>
      </c>
      <c r="CL88" s="417">
        <v>0</v>
      </c>
      <c r="CM88" s="417">
        <v>0</v>
      </c>
      <c r="CN88" s="417">
        <v>0</v>
      </c>
      <c r="CO88" s="417">
        <v>0</v>
      </c>
      <c r="CP88" s="417">
        <v>0</v>
      </c>
      <c r="CQ88" s="417">
        <v>0</v>
      </c>
      <c r="CR88" s="417">
        <v>0</v>
      </c>
      <c r="CS88" s="417">
        <v>0</v>
      </c>
      <c r="CT88" s="417"/>
      <c r="CU88" s="417"/>
      <c r="CV88" s="417"/>
      <c r="CW88" s="417"/>
      <c r="CX88" s="417"/>
      <c r="CY88" s="417"/>
      <c r="CZ88" s="417"/>
      <c r="DA88" s="417"/>
      <c r="DB88" s="417"/>
      <c r="DC88" s="417"/>
      <c r="DD88" s="417"/>
      <c r="DE88" s="417"/>
      <c r="DF88" s="417"/>
      <c r="DG88" s="417"/>
      <c r="DH88" s="417"/>
      <c r="DI88" s="417"/>
      <c r="DJ88" s="417"/>
      <c r="DK88" s="417"/>
    </row>
    <row r="89" spans="1:115" ht="16.149999999999999" hidden="1">
      <c r="A89" s="421" t="s">
        <v>7</v>
      </c>
      <c r="B89" s="421">
        <v>2</v>
      </c>
      <c r="C89" s="416" t="s">
        <v>52</v>
      </c>
      <c r="D89" s="417">
        <v>0</v>
      </c>
      <c r="E89" s="417">
        <v>4661</v>
      </c>
      <c r="F89" s="417">
        <v>4739</v>
      </c>
      <c r="G89" s="417">
        <v>4819</v>
      </c>
      <c r="H89" s="417">
        <v>4899</v>
      </c>
      <c r="I89" s="417">
        <v>10000</v>
      </c>
      <c r="J89" s="417">
        <v>10000</v>
      </c>
      <c r="K89" s="417">
        <v>10000</v>
      </c>
      <c r="L89" s="417">
        <v>10000</v>
      </c>
      <c r="M89" s="417">
        <v>10000</v>
      </c>
      <c r="N89" s="417">
        <v>10000</v>
      </c>
      <c r="O89" s="417">
        <v>9800</v>
      </c>
      <c r="P89" s="417">
        <v>9604</v>
      </c>
      <c r="Q89" s="417">
        <v>9412</v>
      </c>
      <c r="R89" s="417">
        <v>9224</v>
      </c>
      <c r="S89" s="417">
        <v>9040</v>
      </c>
      <c r="T89" s="417">
        <v>8859</v>
      </c>
      <c r="U89" s="417">
        <v>8682</v>
      </c>
      <c r="V89" s="417">
        <v>8508</v>
      </c>
      <c r="W89" s="417">
        <v>8338</v>
      </c>
      <c r="X89" s="417">
        <v>8171.0000000000009</v>
      </c>
      <c r="Y89" s="417">
        <v>8008</v>
      </c>
      <c r="Z89" s="417">
        <v>7848.0000000000009</v>
      </c>
      <c r="AA89" s="417">
        <v>7691</v>
      </c>
      <c r="AB89" s="417">
        <v>7537</v>
      </c>
      <c r="AC89" s="417">
        <v>7386</v>
      </c>
      <c r="AD89" s="417">
        <v>7238</v>
      </c>
      <c r="AE89" s="417">
        <v>7093</v>
      </c>
      <c r="AF89" s="417">
        <v>6951.0000000000009</v>
      </c>
      <c r="AG89" s="417">
        <v>6812</v>
      </c>
      <c r="AH89" s="417">
        <v>6676</v>
      </c>
      <c r="AI89" s="417">
        <v>6542</v>
      </c>
      <c r="AJ89" s="417">
        <v>6411</v>
      </c>
      <c r="AK89" s="417">
        <v>6283</v>
      </c>
      <c r="AL89" s="417">
        <v>6157</v>
      </c>
      <c r="AM89" s="417">
        <v>6034.0000000000009</v>
      </c>
      <c r="AN89" s="417">
        <v>5913.0000000000009</v>
      </c>
      <c r="AO89" s="417">
        <v>5795</v>
      </c>
      <c r="AP89" s="417">
        <v>5679</v>
      </c>
      <c r="AQ89" s="417">
        <v>5565</v>
      </c>
      <c r="AR89" s="417">
        <v>5454</v>
      </c>
      <c r="AS89" s="417">
        <v>5345</v>
      </c>
      <c r="AT89" s="417">
        <v>5238</v>
      </c>
      <c r="AU89" s="417">
        <v>5133</v>
      </c>
      <c r="AV89" s="417">
        <v>5030</v>
      </c>
      <c r="AW89" s="417">
        <v>4929</v>
      </c>
      <c r="AX89" s="417">
        <v>4830</v>
      </c>
      <c r="AY89" s="417">
        <v>4733</v>
      </c>
      <c r="AZ89" s="417">
        <v>4638</v>
      </c>
      <c r="BA89" s="417">
        <v>4545</v>
      </c>
      <c r="BB89" s="417">
        <v>4454</v>
      </c>
      <c r="BC89" s="417">
        <v>4365</v>
      </c>
      <c r="BD89" s="417">
        <v>4278</v>
      </c>
      <c r="BE89" s="417">
        <v>4192</v>
      </c>
      <c r="BF89" s="417">
        <v>4108</v>
      </c>
      <c r="BG89" s="417">
        <v>4026</v>
      </c>
      <c r="BH89" s="417">
        <v>3945</v>
      </c>
      <c r="BI89" s="417">
        <v>3866</v>
      </c>
      <c r="BJ89" s="417">
        <v>3789</v>
      </c>
      <c r="BK89" s="417">
        <v>3713</v>
      </c>
      <c r="BL89" s="417">
        <v>3639</v>
      </c>
      <c r="BM89" s="417">
        <v>3565.9999999999995</v>
      </c>
      <c r="BN89" s="417">
        <v>3495</v>
      </c>
      <c r="BO89" s="417">
        <v>3425.0000000000005</v>
      </c>
      <c r="BP89" s="417">
        <v>0</v>
      </c>
      <c r="BQ89" s="417">
        <v>0</v>
      </c>
      <c r="BR89" s="417">
        <v>0</v>
      </c>
      <c r="BS89" s="417">
        <v>0</v>
      </c>
      <c r="BT89" s="417">
        <v>0</v>
      </c>
      <c r="BU89" s="417">
        <v>0</v>
      </c>
      <c r="BV89" s="417">
        <v>0</v>
      </c>
      <c r="BW89" s="417">
        <v>0</v>
      </c>
      <c r="BX89" s="417">
        <v>0</v>
      </c>
      <c r="BY89" s="417">
        <v>0</v>
      </c>
      <c r="BZ89" s="417">
        <v>0</v>
      </c>
      <c r="CA89" s="417">
        <v>0</v>
      </c>
      <c r="CB89" s="417">
        <v>0</v>
      </c>
      <c r="CC89" s="417">
        <v>0</v>
      </c>
      <c r="CD89" s="417">
        <v>0</v>
      </c>
      <c r="CE89" s="417">
        <v>0</v>
      </c>
      <c r="CF89" s="417">
        <v>0</v>
      </c>
      <c r="CG89" s="417">
        <v>0</v>
      </c>
      <c r="CH89" s="417">
        <v>0</v>
      </c>
      <c r="CI89" s="417">
        <v>0</v>
      </c>
      <c r="CJ89" s="417">
        <v>0</v>
      </c>
      <c r="CK89" s="417">
        <v>0</v>
      </c>
      <c r="CL89" s="417">
        <v>0</v>
      </c>
      <c r="CM89" s="417">
        <v>0</v>
      </c>
      <c r="CN89" s="417">
        <v>0</v>
      </c>
      <c r="CO89" s="417">
        <v>0</v>
      </c>
      <c r="CP89" s="417">
        <v>0</v>
      </c>
      <c r="CQ89" s="417">
        <v>0</v>
      </c>
      <c r="CR89" s="417">
        <v>0</v>
      </c>
      <c r="CS89" s="417">
        <v>0</v>
      </c>
      <c r="CT89" s="417"/>
      <c r="CU89" s="417"/>
      <c r="CV89" s="417"/>
      <c r="CW89" s="417"/>
      <c r="CX89" s="417"/>
      <c r="CY89" s="417"/>
      <c r="CZ89" s="417"/>
      <c r="DA89" s="417"/>
      <c r="DB89" s="417"/>
      <c r="DC89" s="417"/>
      <c r="DD89" s="417"/>
      <c r="DE89" s="417"/>
      <c r="DF89" s="417"/>
      <c r="DG89" s="417"/>
      <c r="DH89" s="417"/>
      <c r="DI89" s="417"/>
      <c r="DJ89" s="417"/>
      <c r="DK89" s="417"/>
    </row>
    <row r="90" spans="1:115" ht="16.149999999999999" hidden="1">
      <c r="A90" s="421" t="s">
        <v>7</v>
      </c>
      <c r="B90" s="421">
        <v>2</v>
      </c>
      <c r="C90" s="416" t="s">
        <v>53</v>
      </c>
      <c r="D90" s="417">
        <v>0</v>
      </c>
      <c r="E90" s="417">
        <v>4821</v>
      </c>
      <c r="F90" s="417">
        <v>4901</v>
      </c>
      <c r="G90" s="417">
        <v>4982</v>
      </c>
      <c r="H90" s="417">
        <v>4117</v>
      </c>
      <c r="I90" s="417">
        <v>10000</v>
      </c>
      <c r="J90" s="417">
        <v>10000</v>
      </c>
      <c r="K90" s="417">
        <v>10000</v>
      </c>
      <c r="L90" s="417">
        <v>10000</v>
      </c>
      <c r="M90" s="417">
        <v>10000</v>
      </c>
      <c r="N90" s="417">
        <v>10000</v>
      </c>
      <c r="O90" s="417">
        <v>9800</v>
      </c>
      <c r="P90" s="417">
        <v>9604</v>
      </c>
      <c r="Q90" s="417">
        <v>9412</v>
      </c>
      <c r="R90" s="417">
        <v>9224</v>
      </c>
      <c r="S90" s="417">
        <v>9040</v>
      </c>
      <c r="T90" s="417">
        <v>8859</v>
      </c>
      <c r="U90" s="417">
        <v>8682</v>
      </c>
      <c r="V90" s="417">
        <v>8508</v>
      </c>
      <c r="W90" s="417">
        <v>8338</v>
      </c>
      <c r="X90" s="417">
        <v>8171.0000000000009</v>
      </c>
      <c r="Y90" s="417">
        <v>8008</v>
      </c>
      <c r="Z90" s="417">
        <v>7848.0000000000009</v>
      </c>
      <c r="AA90" s="417">
        <v>7691</v>
      </c>
      <c r="AB90" s="417">
        <v>7537</v>
      </c>
      <c r="AC90" s="417">
        <v>7386</v>
      </c>
      <c r="AD90" s="417">
        <v>7238</v>
      </c>
      <c r="AE90" s="417">
        <v>7093</v>
      </c>
      <c r="AF90" s="417">
        <v>6951.0000000000009</v>
      </c>
      <c r="AG90" s="417">
        <v>6812</v>
      </c>
      <c r="AH90" s="417">
        <v>6676</v>
      </c>
      <c r="AI90" s="417">
        <v>6542</v>
      </c>
      <c r="AJ90" s="417">
        <v>6411</v>
      </c>
      <c r="AK90" s="417">
        <v>6283</v>
      </c>
      <c r="AL90" s="417">
        <v>6157</v>
      </c>
      <c r="AM90" s="417">
        <v>6034.0000000000009</v>
      </c>
      <c r="AN90" s="417">
        <v>5913.0000000000009</v>
      </c>
      <c r="AO90" s="417">
        <v>5795</v>
      </c>
      <c r="AP90" s="417">
        <v>5679</v>
      </c>
      <c r="AQ90" s="417">
        <v>5565</v>
      </c>
      <c r="AR90" s="417">
        <v>5454</v>
      </c>
      <c r="AS90" s="417">
        <v>5345</v>
      </c>
      <c r="AT90" s="417">
        <v>5238</v>
      </c>
      <c r="AU90" s="417">
        <v>5133</v>
      </c>
      <c r="AV90" s="417">
        <v>5030</v>
      </c>
      <c r="AW90" s="417">
        <v>4929</v>
      </c>
      <c r="AX90" s="417">
        <v>4830</v>
      </c>
      <c r="AY90" s="417">
        <v>4733</v>
      </c>
      <c r="AZ90" s="417">
        <v>4638</v>
      </c>
      <c r="BA90" s="417">
        <v>4545</v>
      </c>
      <c r="BB90" s="417">
        <v>4454</v>
      </c>
      <c r="BC90" s="417">
        <v>4365</v>
      </c>
      <c r="BD90" s="417">
        <v>4278</v>
      </c>
      <c r="BE90" s="417">
        <v>4192</v>
      </c>
      <c r="BF90" s="417">
        <v>4108</v>
      </c>
      <c r="BG90" s="417">
        <v>4026</v>
      </c>
      <c r="BH90" s="417">
        <v>3945</v>
      </c>
      <c r="BI90" s="417">
        <v>3866</v>
      </c>
      <c r="BJ90" s="417">
        <v>3789</v>
      </c>
      <c r="BK90" s="417">
        <v>3713</v>
      </c>
      <c r="BL90" s="417">
        <v>3639</v>
      </c>
      <c r="BM90" s="417">
        <v>3565.9999999999995</v>
      </c>
      <c r="BN90" s="417">
        <v>3495</v>
      </c>
      <c r="BO90" s="417">
        <v>0</v>
      </c>
      <c r="BP90" s="417">
        <v>0</v>
      </c>
      <c r="BQ90" s="417">
        <v>0</v>
      </c>
      <c r="BR90" s="417">
        <v>0</v>
      </c>
      <c r="BS90" s="417">
        <v>0</v>
      </c>
      <c r="BT90" s="417">
        <v>0</v>
      </c>
      <c r="BU90" s="417">
        <v>0</v>
      </c>
      <c r="BV90" s="417">
        <v>0</v>
      </c>
      <c r="BW90" s="417">
        <v>0</v>
      </c>
      <c r="BX90" s="417">
        <v>0</v>
      </c>
      <c r="BY90" s="417">
        <v>0</v>
      </c>
      <c r="BZ90" s="417">
        <v>0</v>
      </c>
      <c r="CA90" s="417">
        <v>0</v>
      </c>
      <c r="CB90" s="417">
        <v>0</v>
      </c>
      <c r="CC90" s="417">
        <v>0</v>
      </c>
      <c r="CD90" s="417">
        <v>0</v>
      </c>
      <c r="CE90" s="417">
        <v>0</v>
      </c>
      <c r="CF90" s="417">
        <v>0</v>
      </c>
      <c r="CG90" s="417">
        <v>0</v>
      </c>
      <c r="CH90" s="417">
        <v>0</v>
      </c>
      <c r="CI90" s="417">
        <v>0</v>
      </c>
      <c r="CJ90" s="417">
        <v>0</v>
      </c>
      <c r="CK90" s="417">
        <v>0</v>
      </c>
      <c r="CL90" s="417">
        <v>0</v>
      </c>
      <c r="CM90" s="417">
        <v>0</v>
      </c>
      <c r="CN90" s="417">
        <v>0</v>
      </c>
      <c r="CO90" s="417">
        <v>0</v>
      </c>
      <c r="CP90" s="417">
        <v>0</v>
      </c>
      <c r="CQ90" s="417">
        <v>0</v>
      </c>
      <c r="CR90" s="417">
        <v>0</v>
      </c>
      <c r="CS90" s="417">
        <v>0</v>
      </c>
      <c r="CT90" s="417"/>
      <c r="CU90" s="417"/>
      <c r="CV90" s="417"/>
      <c r="CW90" s="417"/>
      <c r="CX90" s="417"/>
      <c r="CY90" s="417"/>
      <c r="CZ90" s="417"/>
      <c r="DA90" s="417"/>
      <c r="DB90" s="417"/>
      <c r="DC90" s="417"/>
      <c r="DD90" s="417"/>
      <c r="DE90" s="417"/>
      <c r="DF90" s="417"/>
      <c r="DG90" s="417"/>
      <c r="DH90" s="417"/>
      <c r="DI90" s="417"/>
      <c r="DJ90" s="417"/>
      <c r="DK90" s="417"/>
    </row>
    <row r="91" spans="1:115" ht="16.149999999999999" hidden="1">
      <c r="A91" s="421" t="s">
        <v>7</v>
      </c>
      <c r="B91" s="421">
        <v>2</v>
      </c>
      <c r="C91" s="416" t="s">
        <v>54</v>
      </c>
      <c r="D91" s="417">
        <v>0</v>
      </c>
      <c r="E91" s="417">
        <v>4984</v>
      </c>
      <c r="F91" s="417">
        <v>5066.0000000000009</v>
      </c>
      <c r="G91" s="417">
        <v>4186</v>
      </c>
      <c r="H91" s="417">
        <v>4258</v>
      </c>
      <c r="I91" s="417">
        <v>10000</v>
      </c>
      <c r="J91" s="417">
        <v>10000</v>
      </c>
      <c r="K91" s="417">
        <v>10000</v>
      </c>
      <c r="L91" s="417">
        <v>10000</v>
      </c>
      <c r="M91" s="417">
        <v>10000</v>
      </c>
      <c r="N91" s="417">
        <v>10000</v>
      </c>
      <c r="O91" s="417">
        <v>9800</v>
      </c>
      <c r="P91" s="417">
        <v>9604</v>
      </c>
      <c r="Q91" s="417">
        <v>9412</v>
      </c>
      <c r="R91" s="417">
        <v>9224</v>
      </c>
      <c r="S91" s="417">
        <v>9040</v>
      </c>
      <c r="T91" s="417">
        <v>8859</v>
      </c>
      <c r="U91" s="417">
        <v>8682</v>
      </c>
      <c r="V91" s="417">
        <v>8508</v>
      </c>
      <c r="W91" s="417">
        <v>8338</v>
      </c>
      <c r="X91" s="417">
        <v>8171.0000000000009</v>
      </c>
      <c r="Y91" s="417">
        <v>8008</v>
      </c>
      <c r="Z91" s="417">
        <v>7848.0000000000009</v>
      </c>
      <c r="AA91" s="417">
        <v>7691</v>
      </c>
      <c r="AB91" s="417">
        <v>7537</v>
      </c>
      <c r="AC91" s="417">
        <v>7386</v>
      </c>
      <c r="AD91" s="417">
        <v>7238</v>
      </c>
      <c r="AE91" s="417">
        <v>7093</v>
      </c>
      <c r="AF91" s="417">
        <v>6951.0000000000009</v>
      </c>
      <c r="AG91" s="417">
        <v>6812</v>
      </c>
      <c r="AH91" s="417">
        <v>6676</v>
      </c>
      <c r="AI91" s="417">
        <v>6542</v>
      </c>
      <c r="AJ91" s="417">
        <v>6411</v>
      </c>
      <c r="AK91" s="417">
        <v>6283</v>
      </c>
      <c r="AL91" s="417">
        <v>6157</v>
      </c>
      <c r="AM91" s="417">
        <v>6034.0000000000009</v>
      </c>
      <c r="AN91" s="417">
        <v>5913.0000000000009</v>
      </c>
      <c r="AO91" s="417">
        <v>5795</v>
      </c>
      <c r="AP91" s="417">
        <v>5679</v>
      </c>
      <c r="AQ91" s="417">
        <v>5565</v>
      </c>
      <c r="AR91" s="417">
        <v>5454</v>
      </c>
      <c r="AS91" s="417">
        <v>5345</v>
      </c>
      <c r="AT91" s="417">
        <v>5238</v>
      </c>
      <c r="AU91" s="417">
        <v>5133</v>
      </c>
      <c r="AV91" s="417">
        <v>5030</v>
      </c>
      <c r="AW91" s="417">
        <v>4929</v>
      </c>
      <c r="AX91" s="417">
        <v>4830</v>
      </c>
      <c r="AY91" s="417">
        <v>4733</v>
      </c>
      <c r="AZ91" s="417">
        <v>4638</v>
      </c>
      <c r="BA91" s="417">
        <v>4545</v>
      </c>
      <c r="BB91" s="417">
        <v>4454</v>
      </c>
      <c r="BC91" s="417">
        <v>4365</v>
      </c>
      <c r="BD91" s="417">
        <v>4278</v>
      </c>
      <c r="BE91" s="417">
        <v>4192</v>
      </c>
      <c r="BF91" s="417">
        <v>4108</v>
      </c>
      <c r="BG91" s="417">
        <v>4026</v>
      </c>
      <c r="BH91" s="417">
        <v>3945</v>
      </c>
      <c r="BI91" s="417">
        <v>3866</v>
      </c>
      <c r="BJ91" s="417">
        <v>3789</v>
      </c>
      <c r="BK91" s="417">
        <v>3713</v>
      </c>
      <c r="BL91" s="417">
        <v>3639</v>
      </c>
      <c r="BM91" s="417">
        <v>3565.9999999999995</v>
      </c>
      <c r="BN91" s="417">
        <v>0</v>
      </c>
      <c r="BO91" s="417">
        <v>0</v>
      </c>
      <c r="BP91" s="417">
        <v>0</v>
      </c>
      <c r="BQ91" s="417">
        <v>0</v>
      </c>
      <c r="BR91" s="417">
        <v>0</v>
      </c>
      <c r="BS91" s="417">
        <v>0</v>
      </c>
      <c r="BT91" s="417">
        <v>0</v>
      </c>
      <c r="BU91" s="417">
        <v>0</v>
      </c>
      <c r="BV91" s="417">
        <v>0</v>
      </c>
      <c r="BW91" s="417">
        <v>0</v>
      </c>
      <c r="BX91" s="417">
        <v>0</v>
      </c>
      <c r="BY91" s="417">
        <v>0</v>
      </c>
      <c r="BZ91" s="417">
        <v>0</v>
      </c>
      <c r="CA91" s="417">
        <v>0</v>
      </c>
      <c r="CB91" s="417">
        <v>0</v>
      </c>
      <c r="CC91" s="417">
        <v>0</v>
      </c>
      <c r="CD91" s="417">
        <v>0</v>
      </c>
      <c r="CE91" s="417">
        <v>0</v>
      </c>
      <c r="CF91" s="417">
        <v>0</v>
      </c>
      <c r="CG91" s="417">
        <v>0</v>
      </c>
      <c r="CH91" s="417">
        <v>0</v>
      </c>
      <c r="CI91" s="417">
        <v>0</v>
      </c>
      <c r="CJ91" s="417">
        <v>0</v>
      </c>
      <c r="CK91" s="417">
        <v>0</v>
      </c>
      <c r="CL91" s="417">
        <v>0</v>
      </c>
      <c r="CM91" s="417">
        <v>0</v>
      </c>
      <c r="CN91" s="417">
        <v>0</v>
      </c>
      <c r="CO91" s="417">
        <v>0</v>
      </c>
      <c r="CP91" s="417">
        <v>0</v>
      </c>
      <c r="CQ91" s="417">
        <v>0</v>
      </c>
      <c r="CR91" s="417">
        <v>0</v>
      </c>
      <c r="CS91" s="417">
        <v>0</v>
      </c>
      <c r="CT91" s="417"/>
      <c r="CU91" s="417"/>
      <c r="CV91" s="417"/>
      <c r="CW91" s="417"/>
      <c r="CX91" s="417"/>
      <c r="CY91" s="417"/>
      <c r="CZ91" s="417"/>
      <c r="DA91" s="417"/>
      <c r="DB91" s="417"/>
      <c r="DC91" s="417"/>
      <c r="DD91" s="417"/>
      <c r="DE91" s="417"/>
      <c r="DF91" s="417"/>
      <c r="DG91" s="417"/>
      <c r="DH91" s="417"/>
      <c r="DI91" s="417"/>
      <c r="DJ91" s="417"/>
      <c r="DK91" s="417"/>
    </row>
    <row r="92" spans="1:115" ht="16.149999999999999" hidden="1">
      <c r="A92" s="421" t="s">
        <v>7</v>
      </c>
      <c r="B92" s="421">
        <v>2</v>
      </c>
      <c r="C92" s="416" t="s">
        <v>55</v>
      </c>
      <c r="D92" s="417">
        <v>0</v>
      </c>
      <c r="E92" s="417">
        <v>5152</v>
      </c>
      <c r="F92" s="417">
        <v>4258</v>
      </c>
      <c r="G92" s="417">
        <v>4329</v>
      </c>
      <c r="H92" s="417">
        <v>4403</v>
      </c>
      <c r="I92" s="417">
        <v>10000</v>
      </c>
      <c r="J92" s="417">
        <v>10000</v>
      </c>
      <c r="K92" s="417">
        <v>10000</v>
      </c>
      <c r="L92" s="417">
        <v>10000</v>
      </c>
      <c r="M92" s="417">
        <v>10000</v>
      </c>
      <c r="N92" s="417">
        <v>10000</v>
      </c>
      <c r="O92" s="417">
        <v>9800</v>
      </c>
      <c r="P92" s="417">
        <v>9604</v>
      </c>
      <c r="Q92" s="417">
        <v>9412</v>
      </c>
      <c r="R92" s="417">
        <v>9224</v>
      </c>
      <c r="S92" s="417">
        <v>9040</v>
      </c>
      <c r="T92" s="417">
        <v>8859</v>
      </c>
      <c r="U92" s="417">
        <v>8682</v>
      </c>
      <c r="V92" s="417">
        <v>8508</v>
      </c>
      <c r="W92" s="417">
        <v>8338</v>
      </c>
      <c r="X92" s="417">
        <v>8171.0000000000009</v>
      </c>
      <c r="Y92" s="417">
        <v>8008</v>
      </c>
      <c r="Z92" s="417">
        <v>7848.0000000000009</v>
      </c>
      <c r="AA92" s="417">
        <v>7691</v>
      </c>
      <c r="AB92" s="417">
        <v>7537</v>
      </c>
      <c r="AC92" s="417">
        <v>7386</v>
      </c>
      <c r="AD92" s="417">
        <v>7238</v>
      </c>
      <c r="AE92" s="417">
        <v>7093</v>
      </c>
      <c r="AF92" s="417">
        <v>6951.0000000000009</v>
      </c>
      <c r="AG92" s="417">
        <v>6812</v>
      </c>
      <c r="AH92" s="417">
        <v>6676</v>
      </c>
      <c r="AI92" s="417">
        <v>6542</v>
      </c>
      <c r="AJ92" s="417">
        <v>6411</v>
      </c>
      <c r="AK92" s="417">
        <v>6283</v>
      </c>
      <c r="AL92" s="417">
        <v>6157</v>
      </c>
      <c r="AM92" s="417">
        <v>6034.0000000000009</v>
      </c>
      <c r="AN92" s="417">
        <v>5913.0000000000009</v>
      </c>
      <c r="AO92" s="417">
        <v>5795</v>
      </c>
      <c r="AP92" s="417">
        <v>5679</v>
      </c>
      <c r="AQ92" s="417">
        <v>5565</v>
      </c>
      <c r="AR92" s="417">
        <v>5454</v>
      </c>
      <c r="AS92" s="417">
        <v>5345</v>
      </c>
      <c r="AT92" s="417">
        <v>5238</v>
      </c>
      <c r="AU92" s="417">
        <v>5133</v>
      </c>
      <c r="AV92" s="417">
        <v>5030</v>
      </c>
      <c r="AW92" s="417">
        <v>4929</v>
      </c>
      <c r="AX92" s="417">
        <v>4830</v>
      </c>
      <c r="AY92" s="417">
        <v>4733</v>
      </c>
      <c r="AZ92" s="417">
        <v>4638</v>
      </c>
      <c r="BA92" s="417">
        <v>4545</v>
      </c>
      <c r="BB92" s="417">
        <v>4454</v>
      </c>
      <c r="BC92" s="417">
        <v>4365</v>
      </c>
      <c r="BD92" s="417">
        <v>4278</v>
      </c>
      <c r="BE92" s="417">
        <v>4192</v>
      </c>
      <c r="BF92" s="417">
        <v>4108</v>
      </c>
      <c r="BG92" s="417">
        <v>4026</v>
      </c>
      <c r="BH92" s="417">
        <v>3945</v>
      </c>
      <c r="BI92" s="417">
        <v>3866</v>
      </c>
      <c r="BJ92" s="417">
        <v>3789</v>
      </c>
      <c r="BK92" s="417">
        <v>3713</v>
      </c>
      <c r="BL92" s="417">
        <v>3660</v>
      </c>
      <c r="BM92" s="417">
        <v>0</v>
      </c>
      <c r="BN92" s="417">
        <v>0</v>
      </c>
      <c r="BO92" s="417">
        <v>0</v>
      </c>
      <c r="BP92" s="417">
        <v>0</v>
      </c>
      <c r="BQ92" s="417">
        <v>0</v>
      </c>
      <c r="BR92" s="417">
        <v>0</v>
      </c>
      <c r="BS92" s="417">
        <v>0</v>
      </c>
      <c r="BT92" s="417">
        <v>0</v>
      </c>
      <c r="BU92" s="417">
        <v>0</v>
      </c>
      <c r="BV92" s="417">
        <v>0</v>
      </c>
      <c r="BW92" s="417">
        <v>0</v>
      </c>
      <c r="BX92" s="417">
        <v>0</v>
      </c>
      <c r="BY92" s="417">
        <v>0</v>
      </c>
      <c r="BZ92" s="417">
        <v>0</v>
      </c>
      <c r="CA92" s="417">
        <v>0</v>
      </c>
      <c r="CB92" s="417">
        <v>0</v>
      </c>
      <c r="CC92" s="417">
        <v>0</v>
      </c>
      <c r="CD92" s="417">
        <v>0</v>
      </c>
      <c r="CE92" s="417">
        <v>0</v>
      </c>
      <c r="CF92" s="417">
        <v>0</v>
      </c>
      <c r="CG92" s="417">
        <v>0</v>
      </c>
      <c r="CH92" s="417">
        <v>0</v>
      </c>
      <c r="CI92" s="417">
        <v>0</v>
      </c>
      <c r="CJ92" s="417">
        <v>0</v>
      </c>
      <c r="CK92" s="417">
        <v>0</v>
      </c>
      <c r="CL92" s="417">
        <v>0</v>
      </c>
      <c r="CM92" s="417">
        <v>0</v>
      </c>
      <c r="CN92" s="417">
        <v>0</v>
      </c>
      <c r="CO92" s="417">
        <v>0</v>
      </c>
      <c r="CP92" s="417">
        <v>0</v>
      </c>
      <c r="CQ92" s="417">
        <v>0</v>
      </c>
      <c r="CR92" s="417">
        <v>0</v>
      </c>
      <c r="CS92" s="417">
        <v>0</v>
      </c>
      <c r="CT92" s="417"/>
      <c r="CU92" s="417"/>
      <c r="CV92" s="417"/>
      <c r="CW92" s="417"/>
      <c r="CX92" s="417"/>
      <c r="CY92" s="417"/>
      <c r="CZ92" s="417"/>
      <c r="DA92" s="417"/>
      <c r="DB92" s="417"/>
      <c r="DC92" s="417"/>
      <c r="DD92" s="417"/>
      <c r="DE92" s="417"/>
      <c r="DF92" s="417"/>
      <c r="DG92" s="417"/>
      <c r="DH92" s="417"/>
      <c r="DI92" s="417"/>
      <c r="DJ92" s="417"/>
      <c r="DK92" s="417"/>
    </row>
    <row r="93" spans="1:115" ht="16.149999999999999" hidden="1">
      <c r="A93" s="421" t="s">
        <v>7</v>
      </c>
      <c r="B93" s="421">
        <v>2</v>
      </c>
      <c r="C93" s="416" t="s">
        <v>56</v>
      </c>
      <c r="D93" s="417">
        <v>0</v>
      </c>
      <c r="E93" s="417">
        <v>4329</v>
      </c>
      <c r="F93" s="417">
        <v>4402</v>
      </c>
      <c r="G93" s="417">
        <v>4477</v>
      </c>
      <c r="H93" s="417">
        <v>4553</v>
      </c>
      <c r="I93" s="417">
        <v>10000</v>
      </c>
      <c r="J93" s="417">
        <v>10000</v>
      </c>
      <c r="K93" s="417">
        <v>10000</v>
      </c>
      <c r="L93" s="417">
        <v>10000</v>
      </c>
      <c r="M93" s="417">
        <v>10000</v>
      </c>
      <c r="N93" s="417">
        <v>10000</v>
      </c>
      <c r="O93" s="417">
        <v>9800</v>
      </c>
      <c r="P93" s="417">
        <v>9604</v>
      </c>
      <c r="Q93" s="417">
        <v>9412</v>
      </c>
      <c r="R93" s="417">
        <v>9224</v>
      </c>
      <c r="S93" s="417">
        <v>9040</v>
      </c>
      <c r="T93" s="417">
        <v>8859</v>
      </c>
      <c r="U93" s="417">
        <v>8682</v>
      </c>
      <c r="V93" s="417">
        <v>8508</v>
      </c>
      <c r="W93" s="417">
        <v>8338</v>
      </c>
      <c r="X93" s="417">
        <v>8171.0000000000009</v>
      </c>
      <c r="Y93" s="417">
        <v>8008</v>
      </c>
      <c r="Z93" s="417">
        <v>7848.0000000000009</v>
      </c>
      <c r="AA93" s="417">
        <v>7691</v>
      </c>
      <c r="AB93" s="417">
        <v>7537</v>
      </c>
      <c r="AC93" s="417">
        <v>7386</v>
      </c>
      <c r="AD93" s="417">
        <v>7238</v>
      </c>
      <c r="AE93" s="417">
        <v>7093</v>
      </c>
      <c r="AF93" s="417">
        <v>6951.0000000000009</v>
      </c>
      <c r="AG93" s="417">
        <v>6812</v>
      </c>
      <c r="AH93" s="417">
        <v>6676</v>
      </c>
      <c r="AI93" s="417">
        <v>6542</v>
      </c>
      <c r="AJ93" s="417">
        <v>6411</v>
      </c>
      <c r="AK93" s="417">
        <v>6283</v>
      </c>
      <c r="AL93" s="417">
        <v>6157</v>
      </c>
      <c r="AM93" s="417">
        <v>6034.0000000000009</v>
      </c>
      <c r="AN93" s="417">
        <v>5913.0000000000009</v>
      </c>
      <c r="AO93" s="417">
        <v>5795</v>
      </c>
      <c r="AP93" s="417">
        <v>5679</v>
      </c>
      <c r="AQ93" s="417">
        <v>5565</v>
      </c>
      <c r="AR93" s="417">
        <v>5454</v>
      </c>
      <c r="AS93" s="417">
        <v>5345</v>
      </c>
      <c r="AT93" s="417">
        <v>5238</v>
      </c>
      <c r="AU93" s="417">
        <v>5133</v>
      </c>
      <c r="AV93" s="417">
        <v>5030</v>
      </c>
      <c r="AW93" s="417">
        <v>4929</v>
      </c>
      <c r="AX93" s="417">
        <v>4830</v>
      </c>
      <c r="AY93" s="417">
        <v>4733</v>
      </c>
      <c r="AZ93" s="417">
        <v>4638</v>
      </c>
      <c r="BA93" s="417">
        <v>4545</v>
      </c>
      <c r="BB93" s="417">
        <v>4454</v>
      </c>
      <c r="BC93" s="417">
        <v>4365</v>
      </c>
      <c r="BD93" s="417">
        <v>4278</v>
      </c>
      <c r="BE93" s="417">
        <v>4192</v>
      </c>
      <c r="BF93" s="417">
        <v>4108</v>
      </c>
      <c r="BG93" s="417">
        <v>4026</v>
      </c>
      <c r="BH93" s="417">
        <v>3945</v>
      </c>
      <c r="BI93" s="417">
        <v>3866</v>
      </c>
      <c r="BJ93" s="417">
        <v>3789</v>
      </c>
      <c r="BK93" s="417">
        <v>3784</v>
      </c>
      <c r="BL93" s="417">
        <v>0</v>
      </c>
      <c r="BM93" s="417">
        <v>0</v>
      </c>
      <c r="BN93" s="417">
        <v>0</v>
      </c>
      <c r="BO93" s="417">
        <v>0</v>
      </c>
      <c r="BP93" s="417">
        <v>0</v>
      </c>
      <c r="BQ93" s="417">
        <v>0</v>
      </c>
      <c r="BR93" s="417">
        <v>0</v>
      </c>
      <c r="BS93" s="417">
        <v>0</v>
      </c>
      <c r="BT93" s="417">
        <v>0</v>
      </c>
      <c r="BU93" s="417">
        <v>0</v>
      </c>
      <c r="BV93" s="417">
        <v>0</v>
      </c>
      <c r="BW93" s="417">
        <v>0</v>
      </c>
      <c r="BX93" s="417">
        <v>0</v>
      </c>
      <c r="BY93" s="417">
        <v>0</v>
      </c>
      <c r="BZ93" s="417">
        <v>0</v>
      </c>
      <c r="CA93" s="417">
        <v>0</v>
      </c>
      <c r="CB93" s="417">
        <v>0</v>
      </c>
      <c r="CC93" s="417">
        <v>0</v>
      </c>
      <c r="CD93" s="417">
        <v>0</v>
      </c>
      <c r="CE93" s="417">
        <v>0</v>
      </c>
      <c r="CF93" s="417">
        <v>0</v>
      </c>
      <c r="CG93" s="417">
        <v>0</v>
      </c>
      <c r="CH93" s="417">
        <v>0</v>
      </c>
      <c r="CI93" s="417">
        <v>0</v>
      </c>
      <c r="CJ93" s="417">
        <v>0</v>
      </c>
      <c r="CK93" s="417">
        <v>0</v>
      </c>
      <c r="CL93" s="417">
        <v>0</v>
      </c>
      <c r="CM93" s="417">
        <v>0</v>
      </c>
      <c r="CN93" s="417">
        <v>0</v>
      </c>
      <c r="CO93" s="417">
        <v>0</v>
      </c>
      <c r="CP93" s="417">
        <v>0</v>
      </c>
      <c r="CQ93" s="417">
        <v>0</v>
      </c>
      <c r="CR93" s="417">
        <v>0</v>
      </c>
      <c r="CS93" s="417">
        <v>0</v>
      </c>
      <c r="CT93" s="417"/>
      <c r="CU93" s="417"/>
      <c r="CV93" s="417"/>
      <c r="CW93" s="417"/>
      <c r="CX93" s="417"/>
      <c r="CY93" s="417"/>
      <c r="CZ93" s="417"/>
      <c r="DA93" s="417"/>
      <c r="DB93" s="417"/>
      <c r="DC93" s="417"/>
      <c r="DD93" s="417"/>
      <c r="DE93" s="417"/>
      <c r="DF93" s="417"/>
      <c r="DG93" s="417"/>
      <c r="DH93" s="417"/>
      <c r="DI93" s="417"/>
      <c r="DJ93" s="417"/>
      <c r="DK93" s="417"/>
    </row>
    <row r="94" spans="1:115" ht="16.149999999999999" hidden="1">
      <c r="A94" s="421" t="s">
        <v>7</v>
      </c>
      <c r="B94" s="421">
        <v>2</v>
      </c>
      <c r="C94" s="416" t="s">
        <v>57</v>
      </c>
      <c r="D94" s="417">
        <v>0</v>
      </c>
      <c r="E94" s="417">
        <v>4475</v>
      </c>
      <c r="F94" s="417">
        <v>4551</v>
      </c>
      <c r="G94" s="417">
        <v>4628</v>
      </c>
      <c r="H94" s="417">
        <v>4706</v>
      </c>
      <c r="I94" s="417">
        <v>10000</v>
      </c>
      <c r="J94" s="417">
        <v>10000</v>
      </c>
      <c r="K94" s="417">
        <v>10000</v>
      </c>
      <c r="L94" s="417">
        <v>10000</v>
      </c>
      <c r="M94" s="417">
        <v>10000</v>
      </c>
      <c r="N94" s="417">
        <v>10000</v>
      </c>
      <c r="O94" s="417">
        <v>9800</v>
      </c>
      <c r="P94" s="417">
        <v>9604</v>
      </c>
      <c r="Q94" s="417">
        <v>9412</v>
      </c>
      <c r="R94" s="417">
        <v>9224</v>
      </c>
      <c r="S94" s="417">
        <v>9040</v>
      </c>
      <c r="T94" s="417">
        <v>8859</v>
      </c>
      <c r="U94" s="417">
        <v>8682</v>
      </c>
      <c r="V94" s="417">
        <v>8508</v>
      </c>
      <c r="W94" s="417">
        <v>8338</v>
      </c>
      <c r="X94" s="417">
        <v>8171.0000000000009</v>
      </c>
      <c r="Y94" s="417">
        <v>8008</v>
      </c>
      <c r="Z94" s="417">
        <v>7848.0000000000009</v>
      </c>
      <c r="AA94" s="417">
        <v>7691</v>
      </c>
      <c r="AB94" s="417">
        <v>7537</v>
      </c>
      <c r="AC94" s="417">
        <v>7386</v>
      </c>
      <c r="AD94" s="417">
        <v>7238</v>
      </c>
      <c r="AE94" s="417">
        <v>7093</v>
      </c>
      <c r="AF94" s="417">
        <v>6951.0000000000009</v>
      </c>
      <c r="AG94" s="417">
        <v>6812</v>
      </c>
      <c r="AH94" s="417">
        <v>6676</v>
      </c>
      <c r="AI94" s="417">
        <v>6542</v>
      </c>
      <c r="AJ94" s="417">
        <v>6411</v>
      </c>
      <c r="AK94" s="417">
        <v>6283</v>
      </c>
      <c r="AL94" s="417">
        <v>6157</v>
      </c>
      <c r="AM94" s="417">
        <v>6034.0000000000009</v>
      </c>
      <c r="AN94" s="417">
        <v>5913.0000000000009</v>
      </c>
      <c r="AO94" s="417">
        <v>5795</v>
      </c>
      <c r="AP94" s="417">
        <v>5679</v>
      </c>
      <c r="AQ94" s="417">
        <v>5565</v>
      </c>
      <c r="AR94" s="417">
        <v>5454</v>
      </c>
      <c r="AS94" s="417">
        <v>5345</v>
      </c>
      <c r="AT94" s="417">
        <v>5238</v>
      </c>
      <c r="AU94" s="417">
        <v>5133</v>
      </c>
      <c r="AV94" s="417">
        <v>5030</v>
      </c>
      <c r="AW94" s="417">
        <v>4929</v>
      </c>
      <c r="AX94" s="417">
        <v>4830</v>
      </c>
      <c r="AY94" s="417">
        <v>4733</v>
      </c>
      <c r="AZ94" s="417">
        <v>4638</v>
      </c>
      <c r="BA94" s="417">
        <v>4545</v>
      </c>
      <c r="BB94" s="417">
        <v>4454</v>
      </c>
      <c r="BC94" s="417">
        <v>4365</v>
      </c>
      <c r="BD94" s="417">
        <v>4278</v>
      </c>
      <c r="BE94" s="417">
        <v>4192</v>
      </c>
      <c r="BF94" s="417">
        <v>4108</v>
      </c>
      <c r="BG94" s="417">
        <v>4026</v>
      </c>
      <c r="BH94" s="417">
        <v>3945</v>
      </c>
      <c r="BI94" s="417">
        <v>3910</v>
      </c>
      <c r="BJ94" s="417">
        <v>3910</v>
      </c>
      <c r="BK94" s="417">
        <v>0</v>
      </c>
      <c r="BL94" s="417">
        <v>0</v>
      </c>
      <c r="BM94" s="417">
        <v>0</v>
      </c>
      <c r="BN94" s="417">
        <v>0</v>
      </c>
      <c r="BO94" s="417">
        <v>0</v>
      </c>
      <c r="BP94" s="417">
        <v>0</v>
      </c>
      <c r="BQ94" s="417">
        <v>0</v>
      </c>
      <c r="BR94" s="417">
        <v>0</v>
      </c>
      <c r="BS94" s="417">
        <v>0</v>
      </c>
      <c r="BT94" s="417">
        <v>0</v>
      </c>
      <c r="BU94" s="417">
        <v>0</v>
      </c>
      <c r="BV94" s="417">
        <v>0</v>
      </c>
      <c r="BW94" s="417">
        <v>0</v>
      </c>
      <c r="BX94" s="417">
        <v>0</v>
      </c>
      <c r="BY94" s="417">
        <v>0</v>
      </c>
      <c r="BZ94" s="417">
        <v>0</v>
      </c>
      <c r="CA94" s="417">
        <v>0</v>
      </c>
      <c r="CB94" s="417">
        <v>0</v>
      </c>
      <c r="CC94" s="417">
        <v>0</v>
      </c>
      <c r="CD94" s="417">
        <v>0</v>
      </c>
      <c r="CE94" s="417">
        <v>0</v>
      </c>
      <c r="CF94" s="417">
        <v>0</v>
      </c>
      <c r="CG94" s="417">
        <v>0</v>
      </c>
      <c r="CH94" s="417">
        <v>0</v>
      </c>
      <c r="CI94" s="417">
        <v>0</v>
      </c>
      <c r="CJ94" s="417">
        <v>0</v>
      </c>
      <c r="CK94" s="417">
        <v>0</v>
      </c>
      <c r="CL94" s="417">
        <v>0</v>
      </c>
      <c r="CM94" s="417">
        <v>0</v>
      </c>
      <c r="CN94" s="417">
        <v>0</v>
      </c>
      <c r="CO94" s="417">
        <v>0</v>
      </c>
      <c r="CP94" s="417">
        <v>0</v>
      </c>
      <c r="CQ94" s="417">
        <v>0</v>
      </c>
      <c r="CR94" s="417">
        <v>0</v>
      </c>
      <c r="CS94" s="417">
        <v>0</v>
      </c>
      <c r="CT94" s="417"/>
      <c r="CU94" s="417"/>
      <c r="CV94" s="417"/>
      <c r="CW94" s="417"/>
      <c r="CX94" s="417"/>
      <c r="CY94" s="417"/>
      <c r="CZ94" s="417"/>
      <c r="DA94" s="417"/>
      <c r="DB94" s="417"/>
      <c r="DC94" s="417"/>
      <c r="DD94" s="417"/>
      <c r="DE94" s="417"/>
      <c r="DF94" s="417"/>
      <c r="DG94" s="417"/>
      <c r="DH94" s="417"/>
      <c r="DI94" s="417"/>
      <c r="DJ94" s="417"/>
      <c r="DK94" s="417"/>
    </row>
    <row r="95" spans="1:115" ht="16.149999999999999" hidden="1">
      <c r="A95" s="421" t="s">
        <v>7</v>
      </c>
      <c r="B95" s="421">
        <v>2</v>
      </c>
      <c r="C95" s="416" t="s">
        <v>58</v>
      </c>
      <c r="D95" s="417">
        <v>0</v>
      </c>
      <c r="E95" s="417">
        <v>4625</v>
      </c>
      <c r="F95" s="417">
        <v>4703</v>
      </c>
      <c r="G95" s="417">
        <v>4783</v>
      </c>
      <c r="H95" s="417">
        <v>4863</v>
      </c>
      <c r="I95" s="417">
        <v>10000</v>
      </c>
      <c r="J95" s="417">
        <v>10000</v>
      </c>
      <c r="K95" s="417">
        <v>10000</v>
      </c>
      <c r="L95" s="417">
        <v>10000</v>
      </c>
      <c r="M95" s="417">
        <v>10000</v>
      </c>
      <c r="N95" s="417">
        <v>10000</v>
      </c>
      <c r="O95" s="417">
        <v>9800</v>
      </c>
      <c r="P95" s="417">
        <v>9604</v>
      </c>
      <c r="Q95" s="417">
        <v>9412</v>
      </c>
      <c r="R95" s="417">
        <v>9224</v>
      </c>
      <c r="S95" s="417">
        <v>9040</v>
      </c>
      <c r="T95" s="417">
        <v>8859</v>
      </c>
      <c r="U95" s="417">
        <v>8682</v>
      </c>
      <c r="V95" s="417">
        <v>8508</v>
      </c>
      <c r="W95" s="417">
        <v>8338</v>
      </c>
      <c r="X95" s="417">
        <v>8171.0000000000009</v>
      </c>
      <c r="Y95" s="417">
        <v>8008</v>
      </c>
      <c r="Z95" s="417">
        <v>7848.0000000000009</v>
      </c>
      <c r="AA95" s="417">
        <v>7691</v>
      </c>
      <c r="AB95" s="417">
        <v>7537</v>
      </c>
      <c r="AC95" s="417">
        <v>7386</v>
      </c>
      <c r="AD95" s="417">
        <v>7238</v>
      </c>
      <c r="AE95" s="417">
        <v>7093</v>
      </c>
      <c r="AF95" s="417">
        <v>6951.0000000000009</v>
      </c>
      <c r="AG95" s="417">
        <v>6812</v>
      </c>
      <c r="AH95" s="417">
        <v>6676</v>
      </c>
      <c r="AI95" s="417">
        <v>6542</v>
      </c>
      <c r="AJ95" s="417">
        <v>6411</v>
      </c>
      <c r="AK95" s="417">
        <v>6283</v>
      </c>
      <c r="AL95" s="417">
        <v>6157</v>
      </c>
      <c r="AM95" s="417">
        <v>6034.0000000000009</v>
      </c>
      <c r="AN95" s="417">
        <v>5913.0000000000009</v>
      </c>
      <c r="AO95" s="417">
        <v>5795</v>
      </c>
      <c r="AP95" s="417">
        <v>5679</v>
      </c>
      <c r="AQ95" s="417">
        <v>5565</v>
      </c>
      <c r="AR95" s="417">
        <v>5454</v>
      </c>
      <c r="AS95" s="417">
        <v>5345</v>
      </c>
      <c r="AT95" s="417">
        <v>5238</v>
      </c>
      <c r="AU95" s="417">
        <v>5133</v>
      </c>
      <c r="AV95" s="417">
        <v>5030</v>
      </c>
      <c r="AW95" s="417">
        <v>4929</v>
      </c>
      <c r="AX95" s="417">
        <v>4830</v>
      </c>
      <c r="AY95" s="417">
        <v>4733</v>
      </c>
      <c r="AZ95" s="417">
        <v>4638</v>
      </c>
      <c r="BA95" s="417">
        <v>4545</v>
      </c>
      <c r="BB95" s="417">
        <v>4454</v>
      </c>
      <c r="BC95" s="417">
        <v>4365</v>
      </c>
      <c r="BD95" s="417">
        <v>4278</v>
      </c>
      <c r="BE95" s="417">
        <v>4192</v>
      </c>
      <c r="BF95" s="417">
        <v>4108</v>
      </c>
      <c r="BG95" s="417">
        <v>4043</v>
      </c>
      <c r="BH95" s="417">
        <v>4043</v>
      </c>
      <c r="BI95" s="417">
        <v>4043</v>
      </c>
      <c r="BJ95" s="417">
        <v>0</v>
      </c>
      <c r="BK95" s="417">
        <v>0</v>
      </c>
      <c r="BL95" s="417">
        <v>0</v>
      </c>
      <c r="BM95" s="417">
        <v>0</v>
      </c>
      <c r="BN95" s="417">
        <v>0</v>
      </c>
      <c r="BO95" s="417">
        <v>0</v>
      </c>
      <c r="BP95" s="417">
        <v>0</v>
      </c>
      <c r="BQ95" s="417">
        <v>0</v>
      </c>
      <c r="BR95" s="417">
        <v>0</v>
      </c>
      <c r="BS95" s="417">
        <v>0</v>
      </c>
      <c r="BT95" s="417">
        <v>0</v>
      </c>
      <c r="BU95" s="417">
        <v>0</v>
      </c>
      <c r="BV95" s="417">
        <v>0</v>
      </c>
      <c r="BW95" s="417">
        <v>0</v>
      </c>
      <c r="BX95" s="417">
        <v>0</v>
      </c>
      <c r="BY95" s="417">
        <v>0</v>
      </c>
      <c r="BZ95" s="417">
        <v>0</v>
      </c>
      <c r="CA95" s="417">
        <v>0</v>
      </c>
      <c r="CB95" s="417">
        <v>0</v>
      </c>
      <c r="CC95" s="417">
        <v>0</v>
      </c>
      <c r="CD95" s="417">
        <v>0</v>
      </c>
      <c r="CE95" s="417">
        <v>0</v>
      </c>
      <c r="CF95" s="417">
        <v>0</v>
      </c>
      <c r="CG95" s="417">
        <v>0</v>
      </c>
      <c r="CH95" s="417">
        <v>0</v>
      </c>
      <c r="CI95" s="417">
        <v>0</v>
      </c>
      <c r="CJ95" s="417">
        <v>0</v>
      </c>
      <c r="CK95" s="417">
        <v>0</v>
      </c>
      <c r="CL95" s="417">
        <v>0</v>
      </c>
      <c r="CM95" s="417">
        <v>0</v>
      </c>
      <c r="CN95" s="417">
        <v>0</v>
      </c>
      <c r="CO95" s="417">
        <v>0</v>
      </c>
      <c r="CP95" s="417">
        <v>0</v>
      </c>
      <c r="CQ95" s="417">
        <v>0</v>
      </c>
      <c r="CR95" s="417">
        <v>0</v>
      </c>
      <c r="CS95" s="417">
        <v>0</v>
      </c>
      <c r="CT95" s="417"/>
      <c r="CU95" s="417"/>
      <c r="CV95" s="417"/>
      <c r="CW95" s="417"/>
      <c r="CX95" s="417"/>
      <c r="CY95" s="417"/>
      <c r="CZ95" s="417"/>
      <c r="DA95" s="417"/>
      <c r="DB95" s="417"/>
      <c r="DC95" s="417"/>
      <c r="DD95" s="417"/>
      <c r="DE95" s="417"/>
      <c r="DF95" s="417"/>
      <c r="DG95" s="417"/>
      <c r="DH95" s="417"/>
      <c r="DI95" s="417"/>
      <c r="DJ95" s="417"/>
      <c r="DK95" s="417"/>
    </row>
    <row r="96" spans="1:115" ht="16.149999999999999" hidden="1">
      <c r="A96" s="421" t="s">
        <v>7</v>
      </c>
      <c r="B96" s="421">
        <v>2</v>
      </c>
      <c r="C96" s="416" t="s">
        <v>59</v>
      </c>
      <c r="D96" s="417">
        <v>0</v>
      </c>
      <c r="E96" s="417">
        <v>4781</v>
      </c>
      <c r="F96" s="417">
        <v>4862</v>
      </c>
      <c r="G96" s="417">
        <v>4943</v>
      </c>
      <c r="H96" s="417">
        <v>5026.0000000000009</v>
      </c>
      <c r="I96" s="417">
        <v>10000</v>
      </c>
      <c r="J96" s="417">
        <v>10000</v>
      </c>
      <c r="K96" s="417">
        <v>10000</v>
      </c>
      <c r="L96" s="417">
        <v>10000</v>
      </c>
      <c r="M96" s="417">
        <v>10000</v>
      </c>
      <c r="N96" s="417">
        <v>10000</v>
      </c>
      <c r="O96" s="417">
        <v>9800</v>
      </c>
      <c r="P96" s="417">
        <v>9604</v>
      </c>
      <c r="Q96" s="417">
        <v>9412</v>
      </c>
      <c r="R96" s="417">
        <v>9224</v>
      </c>
      <c r="S96" s="417">
        <v>9040</v>
      </c>
      <c r="T96" s="417">
        <v>8859</v>
      </c>
      <c r="U96" s="417">
        <v>8682</v>
      </c>
      <c r="V96" s="417">
        <v>8508</v>
      </c>
      <c r="W96" s="417">
        <v>8338</v>
      </c>
      <c r="X96" s="417">
        <v>8171.0000000000009</v>
      </c>
      <c r="Y96" s="417">
        <v>8008</v>
      </c>
      <c r="Z96" s="417">
        <v>7848.0000000000009</v>
      </c>
      <c r="AA96" s="417">
        <v>7691</v>
      </c>
      <c r="AB96" s="417">
        <v>7537</v>
      </c>
      <c r="AC96" s="417">
        <v>7386</v>
      </c>
      <c r="AD96" s="417">
        <v>7238</v>
      </c>
      <c r="AE96" s="417">
        <v>7093</v>
      </c>
      <c r="AF96" s="417">
        <v>6951.0000000000009</v>
      </c>
      <c r="AG96" s="417">
        <v>6812</v>
      </c>
      <c r="AH96" s="417">
        <v>6676</v>
      </c>
      <c r="AI96" s="417">
        <v>6542</v>
      </c>
      <c r="AJ96" s="417">
        <v>6411</v>
      </c>
      <c r="AK96" s="417">
        <v>6283</v>
      </c>
      <c r="AL96" s="417">
        <v>6157</v>
      </c>
      <c r="AM96" s="417">
        <v>6034.0000000000009</v>
      </c>
      <c r="AN96" s="417">
        <v>5913.0000000000009</v>
      </c>
      <c r="AO96" s="417">
        <v>5795</v>
      </c>
      <c r="AP96" s="417">
        <v>5679</v>
      </c>
      <c r="AQ96" s="417">
        <v>5565</v>
      </c>
      <c r="AR96" s="417">
        <v>5454</v>
      </c>
      <c r="AS96" s="417">
        <v>5345</v>
      </c>
      <c r="AT96" s="417">
        <v>5238</v>
      </c>
      <c r="AU96" s="417">
        <v>5133</v>
      </c>
      <c r="AV96" s="417">
        <v>5030</v>
      </c>
      <c r="AW96" s="417">
        <v>4929</v>
      </c>
      <c r="AX96" s="417">
        <v>4830</v>
      </c>
      <c r="AY96" s="417">
        <v>4733</v>
      </c>
      <c r="AZ96" s="417">
        <v>4638</v>
      </c>
      <c r="BA96" s="417">
        <v>4545</v>
      </c>
      <c r="BB96" s="417">
        <v>4454</v>
      </c>
      <c r="BC96" s="417">
        <v>4365</v>
      </c>
      <c r="BD96" s="417">
        <v>4278</v>
      </c>
      <c r="BE96" s="417">
        <v>4192</v>
      </c>
      <c r="BF96" s="417">
        <v>4178</v>
      </c>
      <c r="BG96" s="417">
        <v>4178</v>
      </c>
      <c r="BH96" s="417">
        <v>4178</v>
      </c>
      <c r="BI96" s="417">
        <v>0</v>
      </c>
      <c r="BJ96" s="417">
        <v>0</v>
      </c>
      <c r="BK96" s="417">
        <v>0</v>
      </c>
      <c r="BL96" s="417">
        <v>0</v>
      </c>
      <c r="BM96" s="417">
        <v>0</v>
      </c>
      <c r="BN96" s="417">
        <v>0</v>
      </c>
      <c r="BO96" s="417">
        <v>0</v>
      </c>
      <c r="BP96" s="417">
        <v>0</v>
      </c>
      <c r="BQ96" s="417">
        <v>0</v>
      </c>
      <c r="BR96" s="417">
        <v>0</v>
      </c>
      <c r="BS96" s="417">
        <v>0</v>
      </c>
      <c r="BT96" s="417">
        <v>0</v>
      </c>
      <c r="BU96" s="417">
        <v>0</v>
      </c>
      <c r="BV96" s="417">
        <v>0</v>
      </c>
      <c r="BW96" s="417">
        <v>0</v>
      </c>
      <c r="BX96" s="417">
        <v>0</v>
      </c>
      <c r="BY96" s="417">
        <v>0</v>
      </c>
      <c r="BZ96" s="417">
        <v>0</v>
      </c>
      <c r="CA96" s="417">
        <v>0</v>
      </c>
      <c r="CB96" s="417">
        <v>0</v>
      </c>
      <c r="CC96" s="417">
        <v>0</v>
      </c>
      <c r="CD96" s="417">
        <v>0</v>
      </c>
      <c r="CE96" s="417">
        <v>0</v>
      </c>
      <c r="CF96" s="417">
        <v>0</v>
      </c>
      <c r="CG96" s="417">
        <v>0</v>
      </c>
      <c r="CH96" s="417">
        <v>0</v>
      </c>
      <c r="CI96" s="417">
        <v>0</v>
      </c>
      <c r="CJ96" s="417">
        <v>0</v>
      </c>
      <c r="CK96" s="417">
        <v>0</v>
      </c>
      <c r="CL96" s="417">
        <v>0</v>
      </c>
      <c r="CM96" s="417">
        <v>0</v>
      </c>
      <c r="CN96" s="417">
        <v>0</v>
      </c>
      <c r="CO96" s="417">
        <v>0</v>
      </c>
      <c r="CP96" s="417">
        <v>0</v>
      </c>
      <c r="CQ96" s="417">
        <v>0</v>
      </c>
      <c r="CR96" s="417">
        <v>0</v>
      </c>
      <c r="CS96" s="417">
        <v>0</v>
      </c>
      <c r="CT96" s="417"/>
      <c r="CU96" s="417"/>
      <c r="CV96" s="417"/>
      <c r="CW96" s="417"/>
      <c r="CX96" s="417"/>
      <c r="CY96" s="417"/>
      <c r="CZ96" s="417"/>
      <c r="DA96" s="417"/>
      <c r="DB96" s="417"/>
      <c r="DC96" s="417"/>
      <c r="DD96" s="417"/>
      <c r="DE96" s="417"/>
      <c r="DF96" s="417"/>
      <c r="DG96" s="417"/>
      <c r="DH96" s="417"/>
      <c r="DI96" s="417"/>
      <c r="DJ96" s="417"/>
      <c r="DK96" s="417"/>
    </row>
    <row r="97" spans="1:115" ht="16.149999999999999" hidden="1">
      <c r="A97" s="421" t="s">
        <v>7</v>
      </c>
      <c r="B97" s="421">
        <v>2</v>
      </c>
      <c r="C97" s="416" t="s">
        <v>60</v>
      </c>
      <c r="D97" s="417">
        <v>0</v>
      </c>
      <c r="E97" s="417">
        <v>4940</v>
      </c>
      <c r="F97" s="417">
        <v>5023</v>
      </c>
      <c r="G97" s="417">
        <v>5108</v>
      </c>
      <c r="H97" s="417">
        <v>5194</v>
      </c>
      <c r="I97" s="417">
        <v>10000</v>
      </c>
      <c r="J97" s="417">
        <v>10000</v>
      </c>
      <c r="K97" s="417">
        <v>10000</v>
      </c>
      <c r="L97" s="417">
        <v>10000</v>
      </c>
      <c r="M97" s="417">
        <v>10000</v>
      </c>
      <c r="N97" s="417">
        <v>10000</v>
      </c>
      <c r="O97" s="417">
        <v>9800</v>
      </c>
      <c r="P97" s="417">
        <v>9604</v>
      </c>
      <c r="Q97" s="417">
        <v>9412</v>
      </c>
      <c r="R97" s="417">
        <v>9224</v>
      </c>
      <c r="S97" s="417">
        <v>9040</v>
      </c>
      <c r="T97" s="417">
        <v>8859</v>
      </c>
      <c r="U97" s="417">
        <v>8682</v>
      </c>
      <c r="V97" s="417">
        <v>8508</v>
      </c>
      <c r="W97" s="417">
        <v>8338</v>
      </c>
      <c r="X97" s="417">
        <v>8171.0000000000009</v>
      </c>
      <c r="Y97" s="417">
        <v>8008</v>
      </c>
      <c r="Z97" s="417">
        <v>7848.0000000000009</v>
      </c>
      <c r="AA97" s="417">
        <v>7691</v>
      </c>
      <c r="AB97" s="417">
        <v>7537</v>
      </c>
      <c r="AC97" s="417">
        <v>7386</v>
      </c>
      <c r="AD97" s="417">
        <v>7238</v>
      </c>
      <c r="AE97" s="417">
        <v>7093</v>
      </c>
      <c r="AF97" s="417">
        <v>6951.0000000000009</v>
      </c>
      <c r="AG97" s="417">
        <v>6812</v>
      </c>
      <c r="AH97" s="417">
        <v>6676</v>
      </c>
      <c r="AI97" s="417">
        <v>6542</v>
      </c>
      <c r="AJ97" s="417">
        <v>6411</v>
      </c>
      <c r="AK97" s="417">
        <v>6283</v>
      </c>
      <c r="AL97" s="417">
        <v>6157</v>
      </c>
      <c r="AM97" s="417">
        <v>6034.0000000000009</v>
      </c>
      <c r="AN97" s="417">
        <v>5913.0000000000009</v>
      </c>
      <c r="AO97" s="417">
        <v>5795</v>
      </c>
      <c r="AP97" s="417">
        <v>5679</v>
      </c>
      <c r="AQ97" s="417">
        <v>5565</v>
      </c>
      <c r="AR97" s="417">
        <v>5454</v>
      </c>
      <c r="AS97" s="417">
        <v>5345</v>
      </c>
      <c r="AT97" s="417">
        <v>5238</v>
      </c>
      <c r="AU97" s="417">
        <v>5133</v>
      </c>
      <c r="AV97" s="417">
        <v>5030</v>
      </c>
      <c r="AW97" s="417">
        <v>4929</v>
      </c>
      <c r="AX97" s="417">
        <v>4830</v>
      </c>
      <c r="AY97" s="417">
        <v>4733</v>
      </c>
      <c r="AZ97" s="417">
        <v>4638</v>
      </c>
      <c r="BA97" s="417">
        <v>4545</v>
      </c>
      <c r="BB97" s="417">
        <v>4454</v>
      </c>
      <c r="BC97" s="417">
        <v>4365</v>
      </c>
      <c r="BD97" s="417">
        <v>4318</v>
      </c>
      <c r="BE97" s="417">
        <v>4318</v>
      </c>
      <c r="BF97" s="417">
        <v>4318</v>
      </c>
      <c r="BG97" s="417">
        <v>4318</v>
      </c>
      <c r="BH97" s="417">
        <v>0</v>
      </c>
      <c r="BI97" s="417">
        <v>0</v>
      </c>
      <c r="BJ97" s="417">
        <v>0</v>
      </c>
      <c r="BK97" s="417">
        <v>0</v>
      </c>
      <c r="BL97" s="417">
        <v>0</v>
      </c>
      <c r="BM97" s="417">
        <v>0</v>
      </c>
      <c r="BN97" s="417">
        <v>0</v>
      </c>
      <c r="BO97" s="417">
        <v>0</v>
      </c>
      <c r="BP97" s="417">
        <v>0</v>
      </c>
      <c r="BQ97" s="417">
        <v>0</v>
      </c>
      <c r="BR97" s="417">
        <v>0</v>
      </c>
      <c r="BS97" s="417">
        <v>0</v>
      </c>
      <c r="BT97" s="417">
        <v>0</v>
      </c>
      <c r="BU97" s="417">
        <v>0</v>
      </c>
      <c r="BV97" s="417">
        <v>0</v>
      </c>
      <c r="BW97" s="417">
        <v>0</v>
      </c>
      <c r="BX97" s="417">
        <v>0</v>
      </c>
      <c r="BY97" s="417">
        <v>0</v>
      </c>
      <c r="BZ97" s="417">
        <v>0</v>
      </c>
      <c r="CA97" s="417">
        <v>0</v>
      </c>
      <c r="CB97" s="417">
        <v>0</v>
      </c>
      <c r="CC97" s="417">
        <v>0</v>
      </c>
      <c r="CD97" s="417">
        <v>0</v>
      </c>
      <c r="CE97" s="417">
        <v>0</v>
      </c>
      <c r="CF97" s="417">
        <v>0</v>
      </c>
      <c r="CG97" s="417">
        <v>0</v>
      </c>
      <c r="CH97" s="417">
        <v>0</v>
      </c>
      <c r="CI97" s="417">
        <v>0</v>
      </c>
      <c r="CJ97" s="417">
        <v>0</v>
      </c>
      <c r="CK97" s="417">
        <v>0</v>
      </c>
      <c r="CL97" s="417">
        <v>0</v>
      </c>
      <c r="CM97" s="417">
        <v>0</v>
      </c>
      <c r="CN97" s="417">
        <v>0</v>
      </c>
      <c r="CO97" s="417">
        <v>0</v>
      </c>
      <c r="CP97" s="417">
        <v>0</v>
      </c>
      <c r="CQ97" s="417">
        <v>0</v>
      </c>
      <c r="CR97" s="417">
        <v>0</v>
      </c>
      <c r="CS97" s="417">
        <v>0</v>
      </c>
      <c r="CT97" s="417"/>
      <c r="CU97" s="417"/>
      <c r="CV97" s="417"/>
      <c r="CW97" s="417"/>
      <c r="CX97" s="417"/>
      <c r="CY97" s="417"/>
      <c r="CZ97" s="417"/>
      <c r="DA97" s="417"/>
      <c r="DB97" s="417"/>
      <c r="DC97" s="417"/>
      <c r="DD97" s="417"/>
      <c r="DE97" s="417"/>
      <c r="DF97" s="417"/>
      <c r="DG97" s="417"/>
      <c r="DH97" s="417"/>
      <c r="DI97" s="417"/>
      <c r="DJ97" s="417"/>
      <c r="DK97" s="417"/>
    </row>
    <row r="98" spans="1:115" ht="16.149999999999999" hidden="1">
      <c r="A98" s="421" t="s">
        <v>7</v>
      </c>
      <c r="B98" s="421">
        <v>2</v>
      </c>
      <c r="C98" s="416" t="s">
        <v>61</v>
      </c>
      <c r="D98" s="417">
        <v>0</v>
      </c>
      <c r="E98" s="417">
        <v>5104.9999999999991</v>
      </c>
      <c r="F98" s="417">
        <v>5191</v>
      </c>
      <c r="G98" s="417">
        <v>5278.0000000000009</v>
      </c>
      <c r="H98" s="417">
        <v>5365</v>
      </c>
      <c r="I98" s="417">
        <v>10000</v>
      </c>
      <c r="J98" s="417">
        <v>10000</v>
      </c>
      <c r="K98" s="417">
        <v>10000</v>
      </c>
      <c r="L98" s="417">
        <v>10000</v>
      </c>
      <c r="M98" s="417">
        <v>10000</v>
      </c>
      <c r="N98" s="417">
        <v>10000</v>
      </c>
      <c r="O98" s="417">
        <v>9800</v>
      </c>
      <c r="P98" s="417">
        <v>9604</v>
      </c>
      <c r="Q98" s="417">
        <v>9412</v>
      </c>
      <c r="R98" s="417">
        <v>9224</v>
      </c>
      <c r="S98" s="417">
        <v>9040</v>
      </c>
      <c r="T98" s="417">
        <v>8859</v>
      </c>
      <c r="U98" s="417">
        <v>8682</v>
      </c>
      <c r="V98" s="417">
        <v>8508</v>
      </c>
      <c r="W98" s="417">
        <v>8338</v>
      </c>
      <c r="X98" s="417">
        <v>8171.0000000000009</v>
      </c>
      <c r="Y98" s="417">
        <v>8008</v>
      </c>
      <c r="Z98" s="417">
        <v>7848.0000000000009</v>
      </c>
      <c r="AA98" s="417">
        <v>7691</v>
      </c>
      <c r="AB98" s="417">
        <v>7537</v>
      </c>
      <c r="AC98" s="417">
        <v>7386</v>
      </c>
      <c r="AD98" s="417">
        <v>7238</v>
      </c>
      <c r="AE98" s="417">
        <v>7093</v>
      </c>
      <c r="AF98" s="417">
        <v>6951.0000000000009</v>
      </c>
      <c r="AG98" s="417">
        <v>6812</v>
      </c>
      <c r="AH98" s="417">
        <v>6676</v>
      </c>
      <c r="AI98" s="417">
        <v>6542</v>
      </c>
      <c r="AJ98" s="417">
        <v>6411</v>
      </c>
      <c r="AK98" s="417">
        <v>6283</v>
      </c>
      <c r="AL98" s="417">
        <v>6157</v>
      </c>
      <c r="AM98" s="417">
        <v>6034.0000000000009</v>
      </c>
      <c r="AN98" s="417">
        <v>5913.0000000000009</v>
      </c>
      <c r="AO98" s="417">
        <v>5795</v>
      </c>
      <c r="AP98" s="417">
        <v>5679</v>
      </c>
      <c r="AQ98" s="417">
        <v>5565</v>
      </c>
      <c r="AR98" s="417">
        <v>5454</v>
      </c>
      <c r="AS98" s="417">
        <v>5345</v>
      </c>
      <c r="AT98" s="417">
        <v>5238</v>
      </c>
      <c r="AU98" s="417">
        <v>5133</v>
      </c>
      <c r="AV98" s="417">
        <v>5030</v>
      </c>
      <c r="AW98" s="417">
        <v>4929</v>
      </c>
      <c r="AX98" s="417">
        <v>4830</v>
      </c>
      <c r="AY98" s="417">
        <v>4733</v>
      </c>
      <c r="AZ98" s="417">
        <v>4638</v>
      </c>
      <c r="BA98" s="417">
        <v>4545</v>
      </c>
      <c r="BB98" s="417">
        <v>4462</v>
      </c>
      <c r="BC98" s="417">
        <v>4462</v>
      </c>
      <c r="BD98" s="417">
        <v>4462</v>
      </c>
      <c r="BE98" s="417">
        <v>4462</v>
      </c>
      <c r="BF98" s="417">
        <v>4462</v>
      </c>
      <c r="BG98" s="417">
        <v>0</v>
      </c>
      <c r="BH98" s="417">
        <v>0</v>
      </c>
      <c r="BI98" s="417">
        <v>0</v>
      </c>
      <c r="BJ98" s="417">
        <v>0</v>
      </c>
      <c r="BK98" s="417">
        <v>0</v>
      </c>
      <c r="BL98" s="417">
        <v>0</v>
      </c>
      <c r="BM98" s="417">
        <v>0</v>
      </c>
      <c r="BN98" s="417">
        <v>0</v>
      </c>
      <c r="BO98" s="417">
        <v>0</v>
      </c>
      <c r="BP98" s="417">
        <v>0</v>
      </c>
      <c r="BQ98" s="417">
        <v>0</v>
      </c>
      <c r="BR98" s="417">
        <v>0</v>
      </c>
      <c r="BS98" s="417">
        <v>0</v>
      </c>
      <c r="BT98" s="417">
        <v>0</v>
      </c>
      <c r="BU98" s="417">
        <v>0</v>
      </c>
      <c r="BV98" s="417">
        <v>0</v>
      </c>
      <c r="BW98" s="417">
        <v>0</v>
      </c>
      <c r="BX98" s="417">
        <v>0</v>
      </c>
      <c r="BY98" s="417">
        <v>0</v>
      </c>
      <c r="BZ98" s="417">
        <v>0</v>
      </c>
      <c r="CA98" s="417">
        <v>0</v>
      </c>
      <c r="CB98" s="417">
        <v>0</v>
      </c>
      <c r="CC98" s="417">
        <v>0</v>
      </c>
      <c r="CD98" s="417">
        <v>0</v>
      </c>
      <c r="CE98" s="417">
        <v>0</v>
      </c>
      <c r="CF98" s="417">
        <v>0</v>
      </c>
      <c r="CG98" s="417">
        <v>0</v>
      </c>
      <c r="CH98" s="417">
        <v>0</v>
      </c>
      <c r="CI98" s="417">
        <v>0</v>
      </c>
      <c r="CJ98" s="417">
        <v>0</v>
      </c>
      <c r="CK98" s="417">
        <v>0</v>
      </c>
      <c r="CL98" s="417">
        <v>0</v>
      </c>
      <c r="CM98" s="417">
        <v>0</v>
      </c>
      <c r="CN98" s="417">
        <v>0</v>
      </c>
      <c r="CO98" s="417">
        <v>0</v>
      </c>
      <c r="CP98" s="417">
        <v>0</v>
      </c>
      <c r="CQ98" s="417">
        <v>0</v>
      </c>
      <c r="CR98" s="417">
        <v>0</v>
      </c>
      <c r="CS98" s="417">
        <v>0</v>
      </c>
      <c r="CT98" s="417"/>
      <c r="CU98" s="417"/>
      <c r="CV98" s="417"/>
      <c r="CW98" s="417"/>
      <c r="CX98" s="417"/>
      <c r="CY98" s="417"/>
      <c r="CZ98" s="417"/>
      <c r="DA98" s="417"/>
      <c r="DB98" s="417"/>
      <c r="DC98" s="417"/>
      <c r="DD98" s="417"/>
      <c r="DE98" s="417"/>
      <c r="DF98" s="417"/>
      <c r="DG98" s="417"/>
      <c r="DH98" s="417"/>
      <c r="DI98" s="417"/>
      <c r="DJ98" s="417"/>
      <c r="DK98" s="417"/>
    </row>
    <row r="99" spans="1:115" ht="16.149999999999999" hidden="1">
      <c r="A99" s="421" t="s">
        <v>7</v>
      </c>
      <c r="B99" s="421">
        <v>2</v>
      </c>
      <c r="C99" s="416" t="s">
        <v>62</v>
      </c>
      <c r="D99" s="417">
        <v>0</v>
      </c>
      <c r="E99" s="417">
        <v>5273</v>
      </c>
      <c r="F99" s="417">
        <v>5361</v>
      </c>
      <c r="G99" s="417">
        <v>5451</v>
      </c>
      <c r="H99" s="417">
        <v>5541</v>
      </c>
      <c r="I99" s="417">
        <v>10000</v>
      </c>
      <c r="J99" s="417">
        <v>10000</v>
      </c>
      <c r="K99" s="417">
        <v>10000</v>
      </c>
      <c r="L99" s="417">
        <v>10000</v>
      </c>
      <c r="M99" s="417">
        <v>10000</v>
      </c>
      <c r="N99" s="417">
        <v>10000</v>
      </c>
      <c r="O99" s="417">
        <v>9800</v>
      </c>
      <c r="P99" s="417">
        <v>9604</v>
      </c>
      <c r="Q99" s="417">
        <v>9412</v>
      </c>
      <c r="R99" s="417">
        <v>9224</v>
      </c>
      <c r="S99" s="417">
        <v>9040</v>
      </c>
      <c r="T99" s="417">
        <v>8859</v>
      </c>
      <c r="U99" s="417">
        <v>8682</v>
      </c>
      <c r="V99" s="417">
        <v>8508</v>
      </c>
      <c r="W99" s="417">
        <v>8338</v>
      </c>
      <c r="X99" s="417">
        <v>8171.0000000000009</v>
      </c>
      <c r="Y99" s="417">
        <v>8008</v>
      </c>
      <c r="Z99" s="417">
        <v>7848.0000000000009</v>
      </c>
      <c r="AA99" s="417">
        <v>7691</v>
      </c>
      <c r="AB99" s="417">
        <v>7537</v>
      </c>
      <c r="AC99" s="417">
        <v>7386</v>
      </c>
      <c r="AD99" s="417">
        <v>7238</v>
      </c>
      <c r="AE99" s="417">
        <v>7093</v>
      </c>
      <c r="AF99" s="417">
        <v>6951.0000000000009</v>
      </c>
      <c r="AG99" s="417">
        <v>6812</v>
      </c>
      <c r="AH99" s="417">
        <v>6676</v>
      </c>
      <c r="AI99" s="417">
        <v>6542</v>
      </c>
      <c r="AJ99" s="417">
        <v>6411</v>
      </c>
      <c r="AK99" s="417">
        <v>6283</v>
      </c>
      <c r="AL99" s="417">
        <v>6157</v>
      </c>
      <c r="AM99" s="417">
        <v>6034.0000000000009</v>
      </c>
      <c r="AN99" s="417">
        <v>5913.0000000000009</v>
      </c>
      <c r="AO99" s="417">
        <v>5795</v>
      </c>
      <c r="AP99" s="417">
        <v>5679</v>
      </c>
      <c r="AQ99" s="417">
        <v>5565</v>
      </c>
      <c r="AR99" s="417">
        <v>5454</v>
      </c>
      <c r="AS99" s="417">
        <v>5345</v>
      </c>
      <c r="AT99" s="417">
        <v>5238</v>
      </c>
      <c r="AU99" s="417">
        <v>5133</v>
      </c>
      <c r="AV99" s="417">
        <v>5030</v>
      </c>
      <c r="AW99" s="417">
        <v>4929</v>
      </c>
      <c r="AX99" s="417">
        <v>4830</v>
      </c>
      <c r="AY99" s="417">
        <v>4733</v>
      </c>
      <c r="AZ99" s="417">
        <v>4638</v>
      </c>
      <c r="BA99" s="417">
        <v>4606</v>
      </c>
      <c r="BB99" s="417">
        <v>4606</v>
      </c>
      <c r="BC99" s="417">
        <v>4606</v>
      </c>
      <c r="BD99" s="417">
        <v>4606</v>
      </c>
      <c r="BE99" s="417">
        <v>4606</v>
      </c>
      <c r="BF99" s="417">
        <v>0</v>
      </c>
      <c r="BG99" s="417">
        <v>0</v>
      </c>
      <c r="BH99" s="417">
        <v>0</v>
      </c>
      <c r="BI99" s="417">
        <v>0</v>
      </c>
      <c r="BJ99" s="417">
        <v>0</v>
      </c>
      <c r="BK99" s="417">
        <v>0</v>
      </c>
      <c r="BL99" s="417">
        <v>0</v>
      </c>
      <c r="BM99" s="417">
        <v>0</v>
      </c>
      <c r="BN99" s="417">
        <v>0</v>
      </c>
      <c r="BO99" s="417">
        <v>0</v>
      </c>
      <c r="BP99" s="417">
        <v>0</v>
      </c>
      <c r="BQ99" s="417">
        <v>0</v>
      </c>
      <c r="BR99" s="417">
        <v>0</v>
      </c>
      <c r="BS99" s="417">
        <v>0</v>
      </c>
      <c r="BT99" s="417">
        <v>0</v>
      </c>
      <c r="BU99" s="417">
        <v>0</v>
      </c>
      <c r="BV99" s="417">
        <v>0</v>
      </c>
      <c r="BW99" s="417">
        <v>0</v>
      </c>
      <c r="BX99" s="417">
        <v>0</v>
      </c>
      <c r="BY99" s="417">
        <v>0</v>
      </c>
      <c r="BZ99" s="417">
        <v>0</v>
      </c>
      <c r="CA99" s="417">
        <v>0</v>
      </c>
      <c r="CB99" s="417">
        <v>0</v>
      </c>
      <c r="CC99" s="417">
        <v>0</v>
      </c>
      <c r="CD99" s="417">
        <v>0</v>
      </c>
      <c r="CE99" s="417">
        <v>0</v>
      </c>
      <c r="CF99" s="417">
        <v>0</v>
      </c>
      <c r="CG99" s="417">
        <v>0</v>
      </c>
      <c r="CH99" s="417">
        <v>0</v>
      </c>
      <c r="CI99" s="417">
        <v>0</v>
      </c>
      <c r="CJ99" s="417">
        <v>0</v>
      </c>
      <c r="CK99" s="417">
        <v>0</v>
      </c>
      <c r="CL99" s="417">
        <v>0</v>
      </c>
      <c r="CM99" s="417">
        <v>0</v>
      </c>
      <c r="CN99" s="417">
        <v>0</v>
      </c>
      <c r="CO99" s="417">
        <v>0</v>
      </c>
      <c r="CP99" s="417">
        <v>0</v>
      </c>
      <c r="CQ99" s="417">
        <v>0</v>
      </c>
      <c r="CR99" s="417">
        <v>0</v>
      </c>
      <c r="CS99" s="417">
        <v>0</v>
      </c>
      <c r="CT99" s="417"/>
      <c r="CU99" s="417"/>
      <c r="CV99" s="417"/>
      <c r="CW99" s="417"/>
      <c r="CX99" s="417"/>
      <c r="CY99" s="417"/>
      <c r="CZ99" s="417"/>
      <c r="DA99" s="417"/>
      <c r="DB99" s="417"/>
      <c r="DC99" s="417"/>
      <c r="DD99" s="417"/>
      <c r="DE99" s="417"/>
      <c r="DF99" s="417"/>
      <c r="DG99" s="417"/>
      <c r="DH99" s="417"/>
      <c r="DI99" s="417"/>
      <c r="DJ99" s="417"/>
      <c r="DK99" s="417"/>
    </row>
    <row r="100" spans="1:115" ht="16.149999999999999" hidden="1">
      <c r="A100" s="421" t="s">
        <v>7</v>
      </c>
      <c r="B100" s="421">
        <v>2</v>
      </c>
      <c r="C100" s="416" t="s">
        <v>63</v>
      </c>
      <c r="D100" s="417">
        <v>0</v>
      </c>
      <c r="E100" s="417">
        <v>5444</v>
      </c>
      <c r="F100" s="417">
        <v>5535</v>
      </c>
      <c r="G100" s="417">
        <v>5626</v>
      </c>
      <c r="H100" s="417">
        <v>5281</v>
      </c>
      <c r="I100" s="417">
        <v>10000</v>
      </c>
      <c r="J100" s="417">
        <v>10000</v>
      </c>
      <c r="K100" s="417">
        <v>10000</v>
      </c>
      <c r="L100" s="417">
        <v>10000</v>
      </c>
      <c r="M100" s="417">
        <v>10000</v>
      </c>
      <c r="N100" s="417">
        <v>10000</v>
      </c>
      <c r="O100" s="417">
        <v>9800</v>
      </c>
      <c r="P100" s="417">
        <v>9604</v>
      </c>
      <c r="Q100" s="417">
        <v>9412</v>
      </c>
      <c r="R100" s="417">
        <v>9224</v>
      </c>
      <c r="S100" s="417">
        <v>9040</v>
      </c>
      <c r="T100" s="417">
        <v>8859</v>
      </c>
      <c r="U100" s="417">
        <v>8682</v>
      </c>
      <c r="V100" s="417">
        <v>8508</v>
      </c>
      <c r="W100" s="417">
        <v>8338</v>
      </c>
      <c r="X100" s="417">
        <v>8171.0000000000009</v>
      </c>
      <c r="Y100" s="417">
        <v>8008</v>
      </c>
      <c r="Z100" s="417">
        <v>7848.0000000000009</v>
      </c>
      <c r="AA100" s="417">
        <v>7691</v>
      </c>
      <c r="AB100" s="417">
        <v>7537</v>
      </c>
      <c r="AC100" s="417">
        <v>7386</v>
      </c>
      <c r="AD100" s="417">
        <v>7238</v>
      </c>
      <c r="AE100" s="417">
        <v>7093</v>
      </c>
      <c r="AF100" s="417">
        <v>6951.0000000000009</v>
      </c>
      <c r="AG100" s="417">
        <v>6812</v>
      </c>
      <c r="AH100" s="417">
        <v>6676</v>
      </c>
      <c r="AI100" s="417">
        <v>6542</v>
      </c>
      <c r="AJ100" s="417">
        <v>6411</v>
      </c>
      <c r="AK100" s="417">
        <v>6283</v>
      </c>
      <c r="AL100" s="417">
        <v>6157</v>
      </c>
      <c r="AM100" s="417">
        <v>6034.0000000000009</v>
      </c>
      <c r="AN100" s="417">
        <v>5913.0000000000009</v>
      </c>
      <c r="AO100" s="417">
        <v>5795</v>
      </c>
      <c r="AP100" s="417">
        <v>5679</v>
      </c>
      <c r="AQ100" s="417">
        <v>5565</v>
      </c>
      <c r="AR100" s="417">
        <v>5454</v>
      </c>
      <c r="AS100" s="417">
        <v>5345</v>
      </c>
      <c r="AT100" s="417">
        <v>5238</v>
      </c>
      <c r="AU100" s="417">
        <v>5133</v>
      </c>
      <c r="AV100" s="417">
        <v>5030</v>
      </c>
      <c r="AW100" s="417">
        <v>4929</v>
      </c>
      <c r="AX100" s="417">
        <v>4830</v>
      </c>
      <c r="AY100" s="417">
        <v>4756</v>
      </c>
      <c r="AZ100" s="417">
        <v>4756</v>
      </c>
      <c r="BA100" s="417">
        <v>4756</v>
      </c>
      <c r="BB100" s="417">
        <v>4756</v>
      </c>
      <c r="BC100" s="417">
        <v>4756</v>
      </c>
      <c r="BD100" s="417">
        <v>4756</v>
      </c>
      <c r="BE100" s="417">
        <v>0</v>
      </c>
      <c r="BF100" s="417">
        <v>0</v>
      </c>
      <c r="BG100" s="417">
        <v>0</v>
      </c>
      <c r="BH100" s="417">
        <v>0</v>
      </c>
      <c r="BI100" s="417">
        <v>0</v>
      </c>
      <c r="BJ100" s="417">
        <v>0</v>
      </c>
      <c r="BK100" s="417">
        <v>0</v>
      </c>
      <c r="BL100" s="417">
        <v>0</v>
      </c>
      <c r="BM100" s="417">
        <v>0</v>
      </c>
      <c r="BN100" s="417">
        <v>0</v>
      </c>
      <c r="BO100" s="417">
        <v>0</v>
      </c>
      <c r="BP100" s="417">
        <v>0</v>
      </c>
      <c r="BQ100" s="417">
        <v>0</v>
      </c>
      <c r="BR100" s="417">
        <v>0</v>
      </c>
      <c r="BS100" s="417">
        <v>0</v>
      </c>
      <c r="BT100" s="417">
        <v>0</v>
      </c>
      <c r="BU100" s="417">
        <v>0</v>
      </c>
      <c r="BV100" s="417">
        <v>0</v>
      </c>
      <c r="BW100" s="417">
        <v>0</v>
      </c>
      <c r="BX100" s="417">
        <v>0</v>
      </c>
      <c r="BY100" s="417">
        <v>0</v>
      </c>
      <c r="BZ100" s="417">
        <v>0</v>
      </c>
      <c r="CA100" s="417">
        <v>0</v>
      </c>
      <c r="CB100" s="417">
        <v>0</v>
      </c>
      <c r="CC100" s="417">
        <v>0</v>
      </c>
      <c r="CD100" s="417">
        <v>0</v>
      </c>
      <c r="CE100" s="417">
        <v>0</v>
      </c>
      <c r="CF100" s="417">
        <v>0</v>
      </c>
      <c r="CG100" s="417">
        <v>0</v>
      </c>
      <c r="CH100" s="417">
        <v>0</v>
      </c>
      <c r="CI100" s="417">
        <v>0</v>
      </c>
      <c r="CJ100" s="417">
        <v>0</v>
      </c>
      <c r="CK100" s="417">
        <v>0</v>
      </c>
      <c r="CL100" s="417">
        <v>0</v>
      </c>
      <c r="CM100" s="417">
        <v>0</v>
      </c>
      <c r="CN100" s="417">
        <v>0</v>
      </c>
      <c r="CO100" s="417">
        <v>0</v>
      </c>
      <c r="CP100" s="417">
        <v>0</v>
      </c>
      <c r="CQ100" s="417">
        <v>0</v>
      </c>
      <c r="CR100" s="417">
        <v>0</v>
      </c>
      <c r="CS100" s="417">
        <v>0</v>
      </c>
      <c r="CT100" s="417"/>
      <c r="CU100" s="417"/>
      <c r="CV100" s="417"/>
      <c r="CW100" s="417"/>
      <c r="CX100" s="417"/>
      <c r="CY100" s="417"/>
      <c r="CZ100" s="417"/>
      <c r="DA100" s="417"/>
      <c r="DB100" s="417"/>
      <c r="DC100" s="417"/>
      <c r="DD100" s="417"/>
      <c r="DE100" s="417"/>
      <c r="DF100" s="417"/>
      <c r="DG100" s="417"/>
      <c r="DH100" s="417"/>
      <c r="DI100" s="417"/>
      <c r="DJ100" s="417"/>
      <c r="DK100" s="417"/>
    </row>
    <row r="101" spans="1:115" ht="16.149999999999999" hidden="1">
      <c r="A101" s="421" t="s">
        <v>7</v>
      </c>
      <c r="B101" s="421">
        <v>2</v>
      </c>
      <c r="C101" s="416" t="s">
        <v>64</v>
      </c>
      <c r="D101" s="417">
        <v>0</v>
      </c>
      <c r="E101" s="417">
        <v>5620.0000000000009</v>
      </c>
      <c r="F101" s="417">
        <v>5712</v>
      </c>
      <c r="G101" s="417">
        <v>5362</v>
      </c>
      <c r="H101" s="417">
        <v>5452</v>
      </c>
      <c r="I101" s="417">
        <v>10000</v>
      </c>
      <c r="J101" s="417">
        <v>10000</v>
      </c>
      <c r="K101" s="417">
        <v>10000</v>
      </c>
      <c r="L101" s="417">
        <v>10000</v>
      </c>
      <c r="M101" s="417">
        <v>10000</v>
      </c>
      <c r="N101" s="417">
        <v>10000</v>
      </c>
      <c r="O101" s="417">
        <v>9800</v>
      </c>
      <c r="P101" s="417">
        <v>9604</v>
      </c>
      <c r="Q101" s="417">
        <v>9412</v>
      </c>
      <c r="R101" s="417">
        <v>9224</v>
      </c>
      <c r="S101" s="417">
        <v>9040</v>
      </c>
      <c r="T101" s="417">
        <v>8859</v>
      </c>
      <c r="U101" s="417">
        <v>8682</v>
      </c>
      <c r="V101" s="417">
        <v>8508</v>
      </c>
      <c r="W101" s="417">
        <v>8338</v>
      </c>
      <c r="X101" s="417">
        <v>8171.0000000000009</v>
      </c>
      <c r="Y101" s="417">
        <v>8008</v>
      </c>
      <c r="Z101" s="417">
        <v>7848.0000000000009</v>
      </c>
      <c r="AA101" s="417">
        <v>7691</v>
      </c>
      <c r="AB101" s="417">
        <v>7537</v>
      </c>
      <c r="AC101" s="417">
        <v>7386</v>
      </c>
      <c r="AD101" s="417">
        <v>7238</v>
      </c>
      <c r="AE101" s="417">
        <v>7093</v>
      </c>
      <c r="AF101" s="417">
        <v>6951.0000000000009</v>
      </c>
      <c r="AG101" s="417">
        <v>6812</v>
      </c>
      <c r="AH101" s="417">
        <v>6676</v>
      </c>
      <c r="AI101" s="417">
        <v>6542</v>
      </c>
      <c r="AJ101" s="417">
        <v>6411</v>
      </c>
      <c r="AK101" s="417">
        <v>6283</v>
      </c>
      <c r="AL101" s="417">
        <v>6157</v>
      </c>
      <c r="AM101" s="417">
        <v>6034.0000000000009</v>
      </c>
      <c r="AN101" s="417">
        <v>5913.0000000000009</v>
      </c>
      <c r="AO101" s="417">
        <v>5795</v>
      </c>
      <c r="AP101" s="417">
        <v>5679</v>
      </c>
      <c r="AQ101" s="417">
        <v>5565</v>
      </c>
      <c r="AR101" s="417">
        <v>5454</v>
      </c>
      <c r="AS101" s="417">
        <v>5345</v>
      </c>
      <c r="AT101" s="417">
        <v>5238</v>
      </c>
      <c r="AU101" s="417">
        <v>5133</v>
      </c>
      <c r="AV101" s="417">
        <v>5030</v>
      </c>
      <c r="AW101" s="417">
        <v>4929</v>
      </c>
      <c r="AX101" s="417">
        <v>4910</v>
      </c>
      <c r="AY101" s="417">
        <v>4910</v>
      </c>
      <c r="AZ101" s="417">
        <v>4910</v>
      </c>
      <c r="BA101" s="417">
        <v>4910</v>
      </c>
      <c r="BB101" s="417">
        <v>4910</v>
      </c>
      <c r="BC101" s="417">
        <v>4910</v>
      </c>
      <c r="BD101" s="417">
        <v>0</v>
      </c>
      <c r="BE101" s="417">
        <v>0</v>
      </c>
      <c r="BF101" s="417">
        <v>0</v>
      </c>
      <c r="BG101" s="417">
        <v>0</v>
      </c>
      <c r="BH101" s="417">
        <v>0</v>
      </c>
      <c r="BI101" s="417">
        <v>0</v>
      </c>
      <c r="BJ101" s="417">
        <v>0</v>
      </c>
      <c r="BK101" s="417">
        <v>0</v>
      </c>
      <c r="BL101" s="417">
        <v>0</v>
      </c>
      <c r="BM101" s="417">
        <v>0</v>
      </c>
      <c r="BN101" s="417">
        <v>0</v>
      </c>
      <c r="BO101" s="417">
        <v>0</v>
      </c>
      <c r="BP101" s="417">
        <v>0</v>
      </c>
      <c r="BQ101" s="417">
        <v>0</v>
      </c>
      <c r="BR101" s="417">
        <v>0</v>
      </c>
      <c r="BS101" s="417">
        <v>0</v>
      </c>
      <c r="BT101" s="417">
        <v>0</v>
      </c>
      <c r="BU101" s="417">
        <v>0</v>
      </c>
      <c r="BV101" s="417">
        <v>0</v>
      </c>
      <c r="BW101" s="417">
        <v>0</v>
      </c>
      <c r="BX101" s="417">
        <v>0</v>
      </c>
      <c r="BY101" s="417">
        <v>0</v>
      </c>
      <c r="BZ101" s="417">
        <v>0</v>
      </c>
      <c r="CA101" s="417">
        <v>0</v>
      </c>
      <c r="CB101" s="417">
        <v>0</v>
      </c>
      <c r="CC101" s="417">
        <v>0</v>
      </c>
      <c r="CD101" s="417">
        <v>0</v>
      </c>
      <c r="CE101" s="417">
        <v>0</v>
      </c>
      <c r="CF101" s="417">
        <v>0</v>
      </c>
      <c r="CG101" s="417">
        <v>0</v>
      </c>
      <c r="CH101" s="417">
        <v>0</v>
      </c>
      <c r="CI101" s="417">
        <v>0</v>
      </c>
      <c r="CJ101" s="417">
        <v>0</v>
      </c>
      <c r="CK101" s="417">
        <v>0</v>
      </c>
      <c r="CL101" s="417">
        <v>0</v>
      </c>
      <c r="CM101" s="417">
        <v>0</v>
      </c>
      <c r="CN101" s="417">
        <v>0</v>
      </c>
      <c r="CO101" s="417">
        <v>0</v>
      </c>
      <c r="CP101" s="417">
        <v>0</v>
      </c>
      <c r="CQ101" s="417">
        <v>0</v>
      </c>
      <c r="CR101" s="417">
        <v>0</v>
      </c>
      <c r="CS101" s="417">
        <v>0</v>
      </c>
      <c r="CT101" s="417"/>
      <c r="CU101" s="417"/>
      <c r="CV101" s="417"/>
      <c r="CW101" s="417"/>
      <c r="CX101" s="417"/>
      <c r="CY101" s="417"/>
      <c r="CZ101" s="417"/>
      <c r="DA101" s="417"/>
      <c r="DB101" s="417"/>
      <c r="DC101" s="417"/>
      <c r="DD101" s="417"/>
      <c r="DE101" s="417"/>
      <c r="DF101" s="417"/>
      <c r="DG101" s="417"/>
      <c r="DH101" s="417"/>
      <c r="DI101" s="417"/>
      <c r="DJ101" s="417"/>
      <c r="DK101" s="417"/>
    </row>
    <row r="102" spans="1:115" ht="16.149999999999999" hidden="1">
      <c r="A102" s="421" t="s">
        <v>7</v>
      </c>
      <c r="B102" s="421">
        <v>2</v>
      </c>
      <c r="C102" s="416" t="s">
        <v>65</v>
      </c>
      <c r="D102" s="417">
        <v>0</v>
      </c>
      <c r="E102" s="417">
        <v>5799</v>
      </c>
      <c r="F102" s="417">
        <v>5443</v>
      </c>
      <c r="G102" s="417">
        <v>5534</v>
      </c>
      <c r="H102" s="417">
        <v>5627</v>
      </c>
      <c r="I102" s="417">
        <v>10000</v>
      </c>
      <c r="J102" s="417">
        <v>10000</v>
      </c>
      <c r="K102" s="417">
        <v>10000</v>
      </c>
      <c r="L102" s="417">
        <v>10000</v>
      </c>
      <c r="M102" s="417">
        <v>10000</v>
      </c>
      <c r="N102" s="417">
        <v>10000</v>
      </c>
      <c r="O102" s="417">
        <v>9800</v>
      </c>
      <c r="P102" s="417">
        <v>9604</v>
      </c>
      <c r="Q102" s="417">
        <v>9412</v>
      </c>
      <c r="R102" s="417">
        <v>9224</v>
      </c>
      <c r="S102" s="417">
        <v>9040</v>
      </c>
      <c r="T102" s="417">
        <v>8859</v>
      </c>
      <c r="U102" s="417">
        <v>8682</v>
      </c>
      <c r="V102" s="417">
        <v>8508</v>
      </c>
      <c r="W102" s="417">
        <v>8338</v>
      </c>
      <c r="X102" s="417">
        <v>8171.0000000000009</v>
      </c>
      <c r="Y102" s="417">
        <v>8008</v>
      </c>
      <c r="Z102" s="417">
        <v>7848.0000000000009</v>
      </c>
      <c r="AA102" s="417">
        <v>7691</v>
      </c>
      <c r="AB102" s="417">
        <v>7537</v>
      </c>
      <c r="AC102" s="417">
        <v>7386</v>
      </c>
      <c r="AD102" s="417">
        <v>7238</v>
      </c>
      <c r="AE102" s="417">
        <v>7093</v>
      </c>
      <c r="AF102" s="417">
        <v>6951.0000000000009</v>
      </c>
      <c r="AG102" s="417">
        <v>6812</v>
      </c>
      <c r="AH102" s="417">
        <v>6676</v>
      </c>
      <c r="AI102" s="417">
        <v>6542</v>
      </c>
      <c r="AJ102" s="417">
        <v>6411</v>
      </c>
      <c r="AK102" s="417">
        <v>6283</v>
      </c>
      <c r="AL102" s="417">
        <v>6157</v>
      </c>
      <c r="AM102" s="417">
        <v>6034.0000000000009</v>
      </c>
      <c r="AN102" s="417">
        <v>5913.0000000000009</v>
      </c>
      <c r="AO102" s="417">
        <v>5795</v>
      </c>
      <c r="AP102" s="417">
        <v>5679</v>
      </c>
      <c r="AQ102" s="417">
        <v>5565</v>
      </c>
      <c r="AR102" s="417">
        <v>5454</v>
      </c>
      <c r="AS102" s="417">
        <v>5345</v>
      </c>
      <c r="AT102" s="417">
        <v>5238</v>
      </c>
      <c r="AU102" s="417">
        <v>5133</v>
      </c>
      <c r="AV102" s="417">
        <v>5070</v>
      </c>
      <c r="AW102" s="417">
        <v>5070</v>
      </c>
      <c r="AX102" s="417">
        <v>5070</v>
      </c>
      <c r="AY102" s="417">
        <v>5070</v>
      </c>
      <c r="AZ102" s="417">
        <v>5070</v>
      </c>
      <c r="BA102" s="417">
        <v>5070</v>
      </c>
      <c r="BB102" s="417">
        <v>5070</v>
      </c>
      <c r="BC102" s="417">
        <v>0</v>
      </c>
      <c r="BD102" s="417">
        <v>0</v>
      </c>
      <c r="BE102" s="417">
        <v>0</v>
      </c>
      <c r="BF102" s="417">
        <v>0</v>
      </c>
      <c r="BG102" s="417">
        <v>0</v>
      </c>
      <c r="BH102" s="417">
        <v>0</v>
      </c>
      <c r="BI102" s="417">
        <v>0</v>
      </c>
      <c r="BJ102" s="417">
        <v>0</v>
      </c>
      <c r="BK102" s="417">
        <v>0</v>
      </c>
      <c r="BL102" s="417">
        <v>0</v>
      </c>
      <c r="BM102" s="417">
        <v>0</v>
      </c>
      <c r="BN102" s="417">
        <v>0</v>
      </c>
      <c r="BO102" s="417">
        <v>0</v>
      </c>
      <c r="BP102" s="417">
        <v>0</v>
      </c>
      <c r="BQ102" s="417">
        <v>0</v>
      </c>
      <c r="BR102" s="417">
        <v>0</v>
      </c>
      <c r="BS102" s="417">
        <v>0</v>
      </c>
      <c r="BT102" s="417">
        <v>0</v>
      </c>
      <c r="BU102" s="417">
        <v>0</v>
      </c>
      <c r="BV102" s="417">
        <v>0</v>
      </c>
      <c r="BW102" s="417">
        <v>0</v>
      </c>
      <c r="BX102" s="417">
        <v>0</v>
      </c>
      <c r="BY102" s="417">
        <v>0</v>
      </c>
      <c r="BZ102" s="417">
        <v>0</v>
      </c>
      <c r="CA102" s="417">
        <v>0</v>
      </c>
      <c r="CB102" s="417">
        <v>0</v>
      </c>
      <c r="CC102" s="417">
        <v>0</v>
      </c>
      <c r="CD102" s="417">
        <v>0</v>
      </c>
      <c r="CE102" s="417">
        <v>0</v>
      </c>
      <c r="CF102" s="417">
        <v>0</v>
      </c>
      <c r="CG102" s="417">
        <v>0</v>
      </c>
      <c r="CH102" s="417">
        <v>0</v>
      </c>
      <c r="CI102" s="417">
        <v>0</v>
      </c>
      <c r="CJ102" s="417">
        <v>0</v>
      </c>
      <c r="CK102" s="417">
        <v>0</v>
      </c>
      <c r="CL102" s="417">
        <v>0</v>
      </c>
      <c r="CM102" s="417">
        <v>0</v>
      </c>
      <c r="CN102" s="417">
        <v>0</v>
      </c>
      <c r="CO102" s="417">
        <v>0</v>
      </c>
      <c r="CP102" s="417">
        <v>0</v>
      </c>
      <c r="CQ102" s="417">
        <v>0</v>
      </c>
      <c r="CR102" s="417">
        <v>0</v>
      </c>
      <c r="CS102" s="417">
        <v>0</v>
      </c>
      <c r="CT102" s="417"/>
      <c r="CU102" s="417"/>
      <c r="CV102" s="417"/>
      <c r="CW102" s="417"/>
      <c r="CX102" s="417"/>
      <c r="CY102" s="417"/>
      <c r="CZ102" s="417"/>
      <c r="DA102" s="417"/>
      <c r="DB102" s="417"/>
      <c r="DC102" s="417"/>
      <c r="DD102" s="417"/>
      <c r="DE102" s="417"/>
      <c r="DF102" s="417"/>
      <c r="DG102" s="417"/>
      <c r="DH102" s="417"/>
      <c r="DI102" s="417"/>
      <c r="DJ102" s="417"/>
      <c r="DK102" s="417"/>
    </row>
    <row r="103" spans="1:115" ht="16.149999999999999" hidden="1">
      <c r="A103" s="421" t="s">
        <v>7</v>
      </c>
      <c r="B103" s="421">
        <v>2</v>
      </c>
      <c r="C103" s="416" t="s">
        <v>66</v>
      </c>
      <c r="D103" s="417">
        <v>0</v>
      </c>
      <c r="E103" s="417">
        <v>5525</v>
      </c>
      <c r="F103" s="417">
        <v>5617</v>
      </c>
      <c r="G103" s="417">
        <v>5711.0000000000009</v>
      </c>
      <c r="H103" s="417">
        <v>5806</v>
      </c>
      <c r="I103" s="417">
        <v>10000</v>
      </c>
      <c r="J103" s="417">
        <v>10000</v>
      </c>
      <c r="K103" s="417">
        <v>10000</v>
      </c>
      <c r="L103" s="417">
        <v>10000</v>
      </c>
      <c r="M103" s="417">
        <v>10000</v>
      </c>
      <c r="N103" s="417">
        <v>10000</v>
      </c>
      <c r="O103" s="417">
        <v>9800</v>
      </c>
      <c r="P103" s="417">
        <v>9604</v>
      </c>
      <c r="Q103" s="417">
        <v>9412</v>
      </c>
      <c r="R103" s="417">
        <v>9224</v>
      </c>
      <c r="S103" s="417">
        <v>9040</v>
      </c>
      <c r="T103" s="417">
        <v>8859</v>
      </c>
      <c r="U103" s="417">
        <v>8682</v>
      </c>
      <c r="V103" s="417">
        <v>8508</v>
      </c>
      <c r="W103" s="417">
        <v>8338</v>
      </c>
      <c r="X103" s="417">
        <v>8171.0000000000009</v>
      </c>
      <c r="Y103" s="417">
        <v>8008</v>
      </c>
      <c r="Z103" s="417">
        <v>7848.0000000000009</v>
      </c>
      <c r="AA103" s="417">
        <v>7691</v>
      </c>
      <c r="AB103" s="417">
        <v>7537</v>
      </c>
      <c r="AC103" s="417">
        <v>7386</v>
      </c>
      <c r="AD103" s="417">
        <v>7238</v>
      </c>
      <c r="AE103" s="417">
        <v>7093</v>
      </c>
      <c r="AF103" s="417">
        <v>6951.0000000000009</v>
      </c>
      <c r="AG103" s="417">
        <v>6812</v>
      </c>
      <c r="AH103" s="417">
        <v>6676</v>
      </c>
      <c r="AI103" s="417">
        <v>6542</v>
      </c>
      <c r="AJ103" s="417">
        <v>6411</v>
      </c>
      <c r="AK103" s="417">
        <v>6283</v>
      </c>
      <c r="AL103" s="417">
        <v>6157</v>
      </c>
      <c r="AM103" s="417">
        <v>6034.0000000000009</v>
      </c>
      <c r="AN103" s="417">
        <v>5913.0000000000009</v>
      </c>
      <c r="AO103" s="417">
        <v>5795</v>
      </c>
      <c r="AP103" s="417">
        <v>5679</v>
      </c>
      <c r="AQ103" s="417">
        <v>5565</v>
      </c>
      <c r="AR103" s="417">
        <v>5454</v>
      </c>
      <c r="AS103" s="417">
        <v>5345</v>
      </c>
      <c r="AT103" s="417">
        <v>5238</v>
      </c>
      <c r="AU103" s="417">
        <v>5233</v>
      </c>
      <c r="AV103" s="417">
        <v>5233</v>
      </c>
      <c r="AW103" s="417">
        <v>5233</v>
      </c>
      <c r="AX103" s="417">
        <v>5233</v>
      </c>
      <c r="AY103" s="417">
        <v>5233</v>
      </c>
      <c r="AZ103" s="417">
        <v>5233</v>
      </c>
      <c r="BA103" s="417">
        <v>5233</v>
      </c>
      <c r="BB103" s="417">
        <v>0</v>
      </c>
      <c r="BC103" s="417">
        <v>0</v>
      </c>
      <c r="BD103" s="417">
        <v>0</v>
      </c>
      <c r="BE103" s="417">
        <v>0</v>
      </c>
      <c r="BF103" s="417">
        <v>0</v>
      </c>
      <c r="BG103" s="417">
        <v>0</v>
      </c>
      <c r="BH103" s="417">
        <v>0</v>
      </c>
      <c r="BI103" s="417">
        <v>0</v>
      </c>
      <c r="BJ103" s="417">
        <v>0</v>
      </c>
      <c r="BK103" s="417">
        <v>0</v>
      </c>
      <c r="BL103" s="417">
        <v>0</v>
      </c>
      <c r="BM103" s="417">
        <v>0</v>
      </c>
      <c r="BN103" s="417">
        <v>0</v>
      </c>
      <c r="BO103" s="417">
        <v>0</v>
      </c>
      <c r="BP103" s="417">
        <v>0</v>
      </c>
      <c r="BQ103" s="417">
        <v>0</v>
      </c>
      <c r="BR103" s="417">
        <v>0</v>
      </c>
      <c r="BS103" s="417">
        <v>0</v>
      </c>
      <c r="BT103" s="417">
        <v>0</v>
      </c>
      <c r="BU103" s="417">
        <v>0</v>
      </c>
      <c r="BV103" s="417">
        <v>0</v>
      </c>
      <c r="BW103" s="417">
        <v>0</v>
      </c>
      <c r="BX103" s="417">
        <v>0</v>
      </c>
      <c r="BY103" s="417">
        <v>0</v>
      </c>
      <c r="BZ103" s="417">
        <v>0</v>
      </c>
      <c r="CA103" s="417">
        <v>0</v>
      </c>
      <c r="CB103" s="417">
        <v>0</v>
      </c>
      <c r="CC103" s="417">
        <v>0</v>
      </c>
      <c r="CD103" s="417">
        <v>0</v>
      </c>
      <c r="CE103" s="417">
        <v>0</v>
      </c>
      <c r="CF103" s="417">
        <v>0</v>
      </c>
      <c r="CG103" s="417">
        <v>0</v>
      </c>
      <c r="CH103" s="417">
        <v>0</v>
      </c>
      <c r="CI103" s="417">
        <v>0</v>
      </c>
      <c r="CJ103" s="417">
        <v>0</v>
      </c>
      <c r="CK103" s="417">
        <v>0</v>
      </c>
      <c r="CL103" s="417">
        <v>0</v>
      </c>
      <c r="CM103" s="417">
        <v>0</v>
      </c>
      <c r="CN103" s="417">
        <v>0</v>
      </c>
      <c r="CO103" s="417">
        <v>0</v>
      </c>
      <c r="CP103" s="417">
        <v>0</v>
      </c>
      <c r="CQ103" s="417">
        <v>0</v>
      </c>
      <c r="CR103" s="417">
        <v>0</v>
      </c>
      <c r="CS103" s="417">
        <v>0</v>
      </c>
      <c r="CT103" s="417"/>
      <c r="CU103" s="417"/>
      <c r="CV103" s="417"/>
      <c r="CW103" s="417"/>
      <c r="CX103" s="417"/>
      <c r="CY103" s="417"/>
      <c r="CZ103" s="417"/>
      <c r="DA103" s="417"/>
      <c r="DB103" s="417"/>
      <c r="DC103" s="417"/>
      <c r="DD103" s="417"/>
      <c r="DE103" s="417"/>
      <c r="DF103" s="417"/>
      <c r="DG103" s="417"/>
      <c r="DH103" s="417"/>
      <c r="DI103" s="417"/>
      <c r="DJ103" s="417"/>
      <c r="DK103" s="417"/>
    </row>
    <row r="104" spans="1:115" ht="16.149999999999999" hidden="1">
      <c r="A104" s="421" t="s">
        <v>7</v>
      </c>
      <c r="B104" s="421">
        <v>2</v>
      </c>
      <c r="C104" s="416" t="s">
        <v>67</v>
      </c>
      <c r="D104" s="417">
        <v>0</v>
      </c>
      <c r="E104" s="417">
        <v>5699</v>
      </c>
      <c r="F104" s="417">
        <v>5794</v>
      </c>
      <c r="G104" s="417">
        <v>5890</v>
      </c>
      <c r="H104" s="417">
        <v>5987</v>
      </c>
      <c r="I104" s="417">
        <v>10000</v>
      </c>
      <c r="J104" s="417">
        <v>10000</v>
      </c>
      <c r="K104" s="417">
        <v>10000</v>
      </c>
      <c r="L104" s="417">
        <v>10000</v>
      </c>
      <c r="M104" s="417">
        <v>10000</v>
      </c>
      <c r="N104" s="417">
        <v>10000</v>
      </c>
      <c r="O104" s="417">
        <v>9800</v>
      </c>
      <c r="P104" s="417">
        <v>9604</v>
      </c>
      <c r="Q104" s="417">
        <v>9412</v>
      </c>
      <c r="R104" s="417">
        <v>9224</v>
      </c>
      <c r="S104" s="417">
        <v>9040</v>
      </c>
      <c r="T104" s="417">
        <v>8859</v>
      </c>
      <c r="U104" s="417">
        <v>8682</v>
      </c>
      <c r="V104" s="417">
        <v>8508</v>
      </c>
      <c r="W104" s="417">
        <v>8338</v>
      </c>
      <c r="X104" s="417">
        <v>8171.0000000000009</v>
      </c>
      <c r="Y104" s="417">
        <v>8008</v>
      </c>
      <c r="Z104" s="417">
        <v>7848.0000000000009</v>
      </c>
      <c r="AA104" s="417">
        <v>7691</v>
      </c>
      <c r="AB104" s="417">
        <v>7537</v>
      </c>
      <c r="AC104" s="417">
        <v>7386</v>
      </c>
      <c r="AD104" s="417">
        <v>7238</v>
      </c>
      <c r="AE104" s="417">
        <v>7093</v>
      </c>
      <c r="AF104" s="417">
        <v>6951.0000000000009</v>
      </c>
      <c r="AG104" s="417">
        <v>6812</v>
      </c>
      <c r="AH104" s="417">
        <v>6676</v>
      </c>
      <c r="AI104" s="417">
        <v>6542</v>
      </c>
      <c r="AJ104" s="417">
        <v>6411</v>
      </c>
      <c r="AK104" s="417">
        <v>6283</v>
      </c>
      <c r="AL104" s="417">
        <v>6157</v>
      </c>
      <c r="AM104" s="417">
        <v>6034.0000000000009</v>
      </c>
      <c r="AN104" s="417">
        <v>5913.0000000000009</v>
      </c>
      <c r="AO104" s="417">
        <v>5795</v>
      </c>
      <c r="AP104" s="417">
        <v>5679</v>
      </c>
      <c r="AQ104" s="417">
        <v>5565</v>
      </c>
      <c r="AR104" s="417">
        <v>5454</v>
      </c>
      <c r="AS104" s="417">
        <v>5399.0000000000009</v>
      </c>
      <c r="AT104" s="417">
        <v>5399.0000000000009</v>
      </c>
      <c r="AU104" s="417">
        <v>5399.0000000000009</v>
      </c>
      <c r="AV104" s="417">
        <v>5399.0000000000009</v>
      </c>
      <c r="AW104" s="417">
        <v>5399.0000000000009</v>
      </c>
      <c r="AX104" s="417">
        <v>5399.0000000000009</v>
      </c>
      <c r="AY104" s="417">
        <v>5399.0000000000009</v>
      </c>
      <c r="AZ104" s="417">
        <v>5399.0000000000009</v>
      </c>
      <c r="BA104" s="417">
        <v>0</v>
      </c>
      <c r="BB104" s="417">
        <v>0</v>
      </c>
      <c r="BC104" s="417">
        <v>0</v>
      </c>
      <c r="BD104" s="417">
        <v>0</v>
      </c>
      <c r="BE104" s="417">
        <v>0</v>
      </c>
      <c r="BF104" s="417">
        <v>0</v>
      </c>
      <c r="BG104" s="417">
        <v>0</v>
      </c>
      <c r="BH104" s="417">
        <v>0</v>
      </c>
      <c r="BI104" s="417">
        <v>0</v>
      </c>
      <c r="BJ104" s="417">
        <v>0</v>
      </c>
      <c r="BK104" s="417">
        <v>0</v>
      </c>
      <c r="BL104" s="417">
        <v>0</v>
      </c>
      <c r="BM104" s="417">
        <v>0</v>
      </c>
      <c r="BN104" s="417">
        <v>0</v>
      </c>
      <c r="BO104" s="417">
        <v>0</v>
      </c>
      <c r="BP104" s="417">
        <v>0</v>
      </c>
      <c r="BQ104" s="417">
        <v>0</v>
      </c>
      <c r="BR104" s="417">
        <v>0</v>
      </c>
      <c r="BS104" s="417">
        <v>0</v>
      </c>
      <c r="BT104" s="417">
        <v>0</v>
      </c>
      <c r="BU104" s="417">
        <v>0</v>
      </c>
      <c r="BV104" s="417">
        <v>0</v>
      </c>
      <c r="BW104" s="417">
        <v>0</v>
      </c>
      <c r="BX104" s="417">
        <v>0</v>
      </c>
      <c r="BY104" s="417">
        <v>0</v>
      </c>
      <c r="BZ104" s="417">
        <v>0</v>
      </c>
      <c r="CA104" s="417">
        <v>0</v>
      </c>
      <c r="CB104" s="417">
        <v>0</v>
      </c>
      <c r="CC104" s="417">
        <v>0</v>
      </c>
      <c r="CD104" s="417">
        <v>0</v>
      </c>
      <c r="CE104" s="417">
        <v>0</v>
      </c>
      <c r="CF104" s="417">
        <v>0</v>
      </c>
      <c r="CG104" s="417">
        <v>0</v>
      </c>
      <c r="CH104" s="417">
        <v>0</v>
      </c>
      <c r="CI104" s="417">
        <v>0</v>
      </c>
      <c r="CJ104" s="417">
        <v>0</v>
      </c>
      <c r="CK104" s="417">
        <v>0</v>
      </c>
      <c r="CL104" s="417">
        <v>0</v>
      </c>
      <c r="CM104" s="417">
        <v>0</v>
      </c>
      <c r="CN104" s="417">
        <v>0</v>
      </c>
      <c r="CO104" s="417">
        <v>0</v>
      </c>
      <c r="CP104" s="417">
        <v>0</v>
      </c>
      <c r="CQ104" s="417">
        <v>0</v>
      </c>
      <c r="CR104" s="417">
        <v>0</v>
      </c>
      <c r="CS104" s="417">
        <v>0</v>
      </c>
      <c r="CT104" s="417"/>
      <c r="CU104" s="417"/>
      <c r="CV104" s="417"/>
      <c r="CW104" s="417"/>
      <c r="CX104" s="417"/>
      <c r="CY104" s="417"/>
      <c r="CZ104" s="417"/>
      <c r="DA104" s="417"/>
      <c r="DB104" s="417"/>
      <c r="DC104" s="417"/>
      <c r="DD104" s="417"/>
      <c r="DE104" s="417"/>
      <c r="DF104" s="417"/>
      <c r="DG104" s="417"/>
      <c r="DH104" s="417"/>
      <c r="DI104" s="417"/>
      <c r="DJ104" s="417"/>
      <c r="DK104" s="417"/>
    </row>
    <row r="105" spans="1:115" ht="16.149999999999999" hidden="1">
      <c r="A105" s="421" t="s">
        <v>7</v>
      </c>
      <c r="B105" s="421">
        <v>2</v>
      </c>
      <c r="C105" s="416" t="s">
        <v>68</v>
      </c>
      <c r="D105" s="417">
        <v>0</v>
      </c>
      <c r="E105" s="417">
        <v>5876</v>
      </c>
      <c r="F105" s="417">
        <v>5974</v>
      </c>
      <c r="G105" s="417">
        <v>6072</v>
      </c>
      <c r="H105" s="417">
        <v>6170</v>
      </c>
      <c r="I105" s="417">
        <v>10000</v>
      </c>
      <c r="J105" s="417">
        <v>10000</v>
      </c>
      <c r="K105" s="417">
        <v>10000</v>
      </c>
      <c r="L105" s="417">
        <v>10000</v>
      </c>
      <c r="M105" s="417">
        <v>10000</v>
      </c>
      <c r="N105" s="417">
        <v>10000</v>
      </c>
      <c r="O105" s="417">
        <v>9800</v>
      </c>
      <c r="P105" s="417">
        <v>9604</v>
      </c>
      <c r="Q105" s="417">
        <v>9412</v>
      </c>
      <c r="R105" s="417">
        <v>9224</v>
      </c>
      <c r="S105" s="417">
        <v>9040</v>
      </c>
      <c r="T105" s="417">
        <v>8859</v>
      </c>
      <c r="U105" s="417">
        <v>8682</v>
      </c>
      <c r="V105" s="417">
        <v>8508</v>
      </c>
      <c r="W105" s="417">
        <v>8338</v>
      </c>
      <c r="X105" s="417">
        <v>8171.0000000000009</v>
      </c>
      <c r="Y105" s="417">
        <v>8008</v>
      </c>
      <c r="Z105" s="417">
        <v>7848.0000000000009</v>
      </c>
      <c r="AA105" s="417">
        <v>7691</v>
      </c>
      <c r="AB105" s="417">
        <v>7537</v>
      </c>
      <c r="AC105" s="417">
        <v>7386</v>
      </c>
      <c r="AD105" s="417">
        <v>7238</v>
      </c>
      <c r="AE105" s="417">
        <v>7093</v>
      </c>
      <c r="AF105" s="417">
        <v>6951.0000000000009</v>
      </c>
      <c r="AG105" s="417">
        <v>6812</v>
      </c>
      <c r="AH105" s="417">
        <v>6676</v>
      </c>
      <c r="AI105" s="417">
        <v>6542</v>
      </c>
      <c r="AJ105" s="417">
        <v>6411</v>
      </c>
      <c r="AK105" s="417">
        <v>6283</v>
      </c>
      <c r="AL105" s="417">
        <v>6157</v>
      </c>
      <c r="AM105" s="417">
        <v>6034.0000000000009</v>
      </c>
      <c r="AN105" s="417">
        <v>5913.0000000000009</v>
      </c>
      <c r="AO105" s="417">
        <v>5795</v>
      </c>
      <c r="AP105" s="417">
        <v>5679</v>
      </c>
      <c r="AQ105" s="417">
        <v>5566</v>
      </c>
      <c r="AR105" s="417">
        <v>5566</v>
      </c>
      <c r="AS105" s="417">
        <v>5566</v>
      </c>
      <c r="AT105" s="417">
        <v>5566</v>
      </c>
      <c r="AU105" s="417">
        <v>5566</v>
      </c>
      <c r="AV105" s="417">
        <v>5566</v>
      </c>
      <c r="AW105" s="417">
        <v>5566</v>
      </c>
      <c r="AX105" s="417">
        <v>5566</v>
      </c>
      <c r="AY105" s="417">
        <v>5566</v>
      </c>
      <c r="AZ105" s="417">
        <v>0</v>
      </c>
      <c r="BA105" s="417">
        <v>0</v>
      </c>
      <c r="BB105" s="417">
        <v>0</v>
      </c>
      <c r="BC105" s="417">
        <v>0</v>
      </c>
      <c r="BD105" s="417">
        <v>0</v>
      </c>
      <c r="BE105" s="417">
        <v>0</v>
      </c>
      <c r="BF105" s="417">
        <v>0</v>
      </c>
      <c r="BG105" s="417">
        <v>0</v>
      </c>
      <c r="BH105" s="417">
        <v>0</v>
      </c>
      <c r="BI105" s="417">
        <v>0</v>
      </c>
      <c r="BJ105" s="417">
        <v>0</v>
      </c>
      <c r="BK105" s="417">
        <v>0</v>
      </c>
      <c r="BL105" s="417">
        <v>0</v>
      </c>
      <c r="BM105" s="417">
        <v>0</v>
      </c>
      <c r="BN105" s="417">
        <v>0</v>
      </c>
      <c r="BO105" s="417">
        <v>0</v>
      </c>
      <c r="BP105" s="417">
        <v>0</v>
      </c>
      <c r="BQ105" s="417">
        <v>0</v>
      </c>
      <c r="BR105" s="417">
        <v>0</v>
      </c>
      <c r="BS105" s="417">
        <v>0</v>
      </c>
      <c r="BT105" s="417">
        <v>0</v>
      </c>
      <c r="BU105" s="417">
        <v>0</v>
      </c>
      <c r="BV105" s="417">
        <v>0</v>
      </c>
      <c r="BW105" s="417">
        <v>0</v>
      </c>
      <c r="BX105" s="417">
        <v>0</v>
      </c>
      <c r="BY105" s="417">
        <v>0</v>
      </c>
      <c r="BZ105" s="417">
        <v>0</v>
      </c>
      <c r="CA105" s="417">
        <v>0</v>
      </c>
      <c r="CB105" s="417">
        <v>0</v>
      </c>
      <c r="CC105" s="417">
        <v>0</v>
      </c>
      <c r="CD105" s="417">
        <v>0</v>
      </c>
      <c r="CE105" s="417">
        <v>0</v>
      </c>
      <c r="CF105" s="417">
        <v>0</v>
      </c>
      <c r="CG105" s="417">
        <v>0</v>
      </c>
      <c r="CH105" s="417">
        <v>0</v>
      </c>
      <c r="CI105" s="417">
        <v>0</v>
      </c>
      <c r="CJ105" s="417">
        <v>0</v>
      </c>
      <c r="CK105" s="417">
        <v>0</v>
      </c>
      <c r="CL105" s="417">
        <v>0</v>
      </c>
      <c r="CM105" s="417">
        <v>0</v>
      </c>
      <c r="CN105" s="417">
        <v>0</v>
      </c>
      <c r="CO105" s="417">
        <v>0</v>
      </c>
      <c r="CP105" s="417">
        <v>0</v>
      </c>
      <c r="CQ105" s="417">
        <v>0</v>
      </c>
      <c r="CR105" s="417">
        <v>0</v>
      </c>
      <c r="CS105" s="417">
        <v>0</v>
      </c>
      <c r="CT105" s="417"/>
      <c r="CU105" s="417"/>
      <c r="CV105" s="417"/>
      <c r="CW105" s="417"/>
      <c r="CX105" s="417"/>
      <c r="CY105" s="417"/>
      <c r="CZ105" s="417"/>
      <c r="DA105" s="417"/>
      <c r="DB105" s="417"/>
      <c r="DC105" s="417"/>
      <c r="DD105" s="417"/>
      <c r="DE105" s="417"/>
      <c r="DF105" s="417"/>
      <c r="DG105" s="417"/>
      <c r="DH105" s="417"/>
      <c r="DI105" s="417"/>
      <c r="DJ105" s="417"/>
      <c r="DK105" s="417"/>
    </row>
    <row r="106" spans="1:115" ht="16.149999999999999" hidden="1">
      <c r="A106" s="421" t="s">
        <v>7</v>
      </c>
      <c r="B106" s="421">
        <v>2</v>
      </c>
      <c r="C106" s="416" t="s">
        <v>69</v>
      </c>
      <c r="D106" s="417">
        <v>0</v>
      </c>
      <c r="E106" s="417">
        <v>6059</v>
      </c>
      <c r="F106" s="417">
        <v>6158</v>
      </c>
      <c r="G106" s="417">
        <v>6258</v>
      </c>
      <c r="H106" s="417">
        <v>6359</v>
      </c>
      <c r="I106" s="417">
        <v>10000</v>
      </c>
      <c r="J106" s="417">
        <v>10000</v>
      </c>
      <c r="K106" s="417">
        <v>10000</v>
      </c>
      <c r="L106" s="417">
        <v>10000</v>
      </c>
      <c r="M106" s="417">
        <v>10000</v>
      </c>
      <c r="N106" s="417">
        <v>10000</v>
      </c>
      <c r="O106" s="417">
        <v>9800</v>
      </c>
      <c r="P106" s="417">
        <v>9604</v>
      </c>
      <c r="Q106" s="417">
        <v>9412</v>
      </c>
      <c r="R106" s="417">
        <v>9224</v>
      </c>
      <c r="S106" s="417">
        <v>9040</v>
      </c>
      <c r="T106" s="417">
        <v>8859</v>
      </c>
      <c r="U106" s="417">
        <v>8682</v>
      </c>
      <c r="V106" s="417">
        <v>8508</v>
      </c>
      <c r="W106" s="417">
        <v>8338</v>
      </c>
      <c r="X106" s="417">
        <v>8171.0000000000009</v>
      </c>
      <c r="Y106" s="417">
        <v>8008</v>
      </c>
      <c r="Z106" s="417">
        <v>7848.0000000000009</v>
      </c>
      <c r="AA106" s="417">
        <v>7691</v>
      </c>
      <c r="AB106" s="417">
        <v>7537</v>
      </c>
      <c r="AC106" s="417">
        <v>7386</v>
      </c>
      <c r="AD106" s="417">
        <v>7238</v>
      </c>
      <c r="AE106" s="417">
        <v>7093</v>
      </c>
      <c r="AF106" s="417">
        <v>6951.0000000000009</v>
      </c>
      <c r="AG106" s="417">
        <v>6812</v>
      </c>
      <c r="AH106" s="417">
        <v>6676</v>
      </c>
      <c r="AI106" s="417">
        <v>6542</v>
      </c>
      <c r="AJ106" s="417">
        <v>6411</v>
      </c>
      <c r="AK106" s="417">
        <v>6283</v>
      </c>
      <c r="AL106" s="417">
        <v>6157</v>
      </c>
      <c r="AM106" s="417">
        <v>6034.0000000000009</v>
      </c>
      <c r="AN106" s="417">
        <v>5913.0000000000009</v>
      </c>
      <c r="AO106" s="417">
        <v>5795</v>
      </c>
      <c r="AP106" s="417">
        <v>5739</v>
      </c>
      <c r="AQ106" s="417">
        <v>5739</v>
      </c>
      <c r="AR106" s="417">
        <v>5739</v>
      </c>
      <c r="AS106" s="417">
        <v>5739</v>
      </c>
      <c r="AT106" s="417">
        <v>5739</v>
      </c>
      <c r="AU106" s="417">
        <v>5739</v>
      </c>
      <c r="AV106" s="417">
        <v>5739</v>
      </c>
      <c r="AW106" s="417">
        <v>5739</v>
      </c>
      <c r="AX106" s="417">
        <v>5739</v>
      </c>
      <c r="AY106" s="417">
        <v>0</v>
      </c>
      <c r="AZ106" s="417">
        <v>0</v>
      </c>
      <c r="BA106" s="417">
        <v>0</v>
      </c>
      <c r="BB106" s="417">
        <v>0</v>
      </c>
      <c r="BC106" s="417">
        <v>0</v>
      </c>
      <c r="BD106" s="417">
        <v>0</v>
      </c>
      <c r="BE106" s="417">
        <v>0</v>
      </c>
      <c r="BF106" s="417">
        <v>0</v>
      </c>
      <c r="BG106" s="417">
        <v>0</v>
      </c>
      <c r="BH106" s="417">
        <v>0</v>
      </c>
      <c r="BI106" s="417">
        <v>0</v>
      </c>
      <c r="BJ106" s="417">
        <v>0</v>
      </c>
      <c r="BK106" s="417">
        <v>0</v>
      </c>
      <c r="BL106" s="417">
        <v>0</v>
      </c>
      <c r="BM106" s="417">
        <v>0</v>
      </c>
      <c r="BN106" s="417">
        <v>0</v>
      </c>
      <c r="BO106" s="417">
        <v>0</v>
      </c>
      <c r="BP106" s="417">
        <v>0</v>
      </c>
      <c r="BQ106" s="417">
        <v>0</v>
      </c>
      <c r="BR106" s="417">
        <v>0</v>
      </c>
      <c r="BS106" s="417">
        <v>0</v>
      </c>
      <c r="BT106" s="417">
        <v>0</v>
      </c>
      <c r="BU106" s="417">
        <v>0</v>
      </c>
      <c r="BV106" s="417">
        <v>0</v>
      </c>
      <c r="BW106" s="417">
        <v>0</v>
      </c>
      <c r="BX106" s="417">
        <v>0</v>
      </c>
      <c r="BY106" s="417">
        <v>0</v>
      </c>
      <c r="BZ106" s="417">
        <v>0</v>
      </c>
      <c r="CA106" s="417">
        <v>0</v>
      </c>
      <c r="CB106" s="417">
        <v>0</v>
      </c>
      <c r="CC106" s="417">
        <v>0</v>
      </c>
      <c r="CD106" s="417">
        <v>0</v>
      </c>
      <c r="CE106" s="417">
        <v>0</v>
      </c>
      <c r="CF106" s="417">
        <v>0</v>
      </c>
      <c r="CG106" s="417">
        <v>0</v>
      </c>
      <c r="CH106" s="417">
        <v>0</v>
      </c>
      <c r="CI106" s="417">
        <v>0</v>
      </c>
      <c r="CJ106" s="417">
        <v>0</v>
      </c>
      <c r="CK106" s="417">
        <v>0</v>
      </c>
      <c r="CL106" s="417">
        <v>0</v>
      </c>
      <c r="CM106" s="417">
        <v>0</v>
      </c>
      <c r="CN106" s="417">
        <v>0</v>
      </c>
      <c r="CO106" s="417">
        <v>0</v>
      </c>
      <c r="CP106" s="417">
        <v>0</v>
      </c>
      <c r="CQ106" s="417">
        <v>0</v>
      </c>
      <c r="CR106" s="417">
        <v>0</v>
      </c>
      <c r="CS106" s="417">
        <v>0</v>
      </c>
      <c r="CT106" s="417"/>
      <c r="CU106" s="417"/>
      <c r="CV106" s="417"/>
      <c r="CW106" s="417"/>
      <c r="CX106" s="417"/>
      <c r="CY106" s="417"/>
      <c r="CZ106" s="417"/>
      <c r="DA106" s="417"/>
      <c r="DB106" s="417"/>
      <c r="DC106" s="417"/>
      <c r="DD106" s="417"/>
      <c r="DE106" s="417"/>
      <c r="DF106" s="417"/>
      <c r="DG106" s="417"/>
      <c r="DH106" s="417"/>
      <c r="DI106" s="417"/>
      <c r="DJ106" s="417"/>
      <c r="DK106" s="417"/>
    </row>
    <row r="107" spans="1:115" ht="16.149999999999999" hidden="1">
      <c r="A107" s="421" t="s">
        <v>7</v>
      </c>
      <c r="B107" s="421">
        <v>2</v>
      </c>
      <c r="C107" s="416" t="s">
        <v>70</v>
      </c>
      <c r="D107" s="417">
        <v>0</v>
      </c>
      <c r="E107" s="417">
        <v>6244</v>
      </c>
      <c r="F107" s="417">
        <v>6346.0000000000009</v>
      </c>
      <c r="G107" s="417">
        <v>6448</v>
      </c>
      <c r="H107" s="417">
        <v>6551</v>
      </c>
      <c r="I107" s="417">
        <v>10000</v>
      </c>
      <c r="J107" s="417">
        <v>10000</v>
      </c>
      <c r="K107" s="417">
        <v>10000</v>
      </c>
      <c r="L107" s="417">
        <v>10000</v>
      </c>
      <c r="M107" s="417">
        <v>10000</v>
      </c>
      <c r="N107" s="417">
        <v>10000</v>
      </c>
      <c r="O107" s="417">
        <v>9800</v>
      </c>
      <c r="P107" s="417">
        <v>9604</v>
      </c>
      <c r="Q107" s="417">
        <v>9412</v>
      </c>
      <c r="R107" s="417">
        <v>9224</v>
      </c>
      <c r="S107" s="417">
        <v>9040</v>
      </c>
      <c r="T107" s="417">
        <v>8859</v>
      </c>
      <c r="U107" s="417">
        <v>8682</v>
      </c>
      <c r="V107" s="417">
        <v>8508</v>
      </c>
      <c r="W107" s="417">
        <v>8338</v>
      </c>
      <c r="X107" s="417">
        <v>8171.0000000000009</v>
      </c>
      <c r="Y107" s="417">
        <v>8008</v>
      </c>
      <c r="Z107" s="417">
        <v>7848.0000000000009</v>
      </c>
      <c r="AA107" s="417">
        <v>7691</v>
      </c>
      <c r="AB107" s="417">
        <v>7537</v>
      </c>
      <c r="AC107" s="417">
        <v>7386</v>
      </c>
      <c r="AD107" s="417">
        <v>7238</v>
      </c>
      <c r="AE107" s="417">
        <v>7093</v>
      </c>
      <c r="AF107" s="417">
        <v>6951.0000000000009</v>
      </c>
      <c r="AG107" s="417">
        <v>6812</v>
      </c>
      <c r="AH107" s="417">
        <v>6676</v>
      </c>
      <c r="AI107" s="417">
        <v>6542</v>
      </c>
      <c r="AJ107" s="417">
        <v>6411</v>
      </c>
      <c r="AK107" s="417">
        <v>6283</v>
      </c>
      <c r="AL107" s="417">
        <v>6157</v>
      </c>
      <c r="AM107" s="417">
        <v>6034.0000000000009</v>
      </c>
      <c r="AN107" s="417">
        <v>5916</v>
      </c>
      <c r="AO107" s="417">
        <v>5916</v>
      </c>
      <c r="AP107" s="417">
        <v>5916</v>
      </c>
      <c r="AQ107" s="417">
        <v>5916</v>
      </c>
      <c r="AR107" s="417">
        <v>5916</v>
      </c>
      <c r="AS107" s="417">
        <v>5916</v>
      </c>
      <c r="AT107" s="417">
        <v>5916</v>
      </c>
      <c r="AU107" s="417">
        <v>5916</v>
      </c>
      <c r="AV107" s="417">
        <v>5916</v>
      </c>
      <c r="AW107" s="417">
        <v>5916</v>
      </c>
      <c r="AX107" s="417">
        <v>0</v>
      </c>
      <c r="AY107" s="417">
        <v>0</v>
      </c>
      <c r="AZ107" s="417">
        <v>0</v>
      </c>
      <c r="BA107" s="417">
        <v>0</v>
      </c>
      <c r="BB107" s="417">
        <v>0</v>
      </c>
      <c r="BC107" s="417">
        <v>0</v>
      </c>
      <c r="BD107" s="417">
        <v>0</v>
      </c>
      <c r="BE107" s="417">
        <v>0</v>
      </c>
      <c r="BF107" s="417">
        <v>0</v>
      </c>
      <c r="BG107" s="417">
        <v>0</v>
      </c>
      <c r="BH107" s="417">
        <v>0</v>
      </c>
      <c r="BI107" s="417">
        <v>0</v>
      </c>
      <c r="BJ107" s="417">
        <v>0</v>
      </c>
      <c r="BK107" s="417">
        <v>0</v>
      </c>
      <c r="BL107" s="417">
        <v>0</v>
      </c>
      <c r="BM107" s="417">
        <v>0</v>
      </c>
      <c r="BN107" s="417">
        <v>0</v>
      </c>
      <c r="BO107" s="417">
        <v>0</v>
      </c>
      <c r="BP107" s="417">
        <v>0</v>
      </c>
      <c r="BQ107" s="417">
        <v>0</v>
      </c>
      <c r="BR107" s="417">
        <v>0</v>
      </c>
      <c r="BS107" s="417">
        <v>0</v>
      </c>
      <c r="BT107" s="417">
        <v>0</v>
      </c>
      <c r="BU107" s="417">
        <v>0</v>
      </c>
      <c r="BV107" s="417">
        <v>0</v>
      </c>
      <c r="BW107" s="417">
        <v>0</v>
      </c>
      <c r="BX107" s="417">
        <v>0</v>
      </c>
      <c r="BY107" s="417">
        <v>0</v>
      </c>
      <c r="BZ107" s="417">
        <v>0</v>
      </c>
      <c r="CA107" s="417">
        <v>0</v>
      </c>
      <c r="CB107" s="417">
        <v>0</v>
      </c>
      <c r="CC107" s="417">
        <v>0</v>
      </c>
      <c r="CD107" s="417">
        <v>0</v>
      </c>
      <c r="CE107" s="417">
        <v>0</v>
      </c>
      <c r="CF107" s="417">
        <v>0</v>
      </c>
      <c r="CG107" s="417">
        <v>0</v>
      </c>
      <c r="CH107" s="417">
        <v>0</v>
      </c>
      <c r="CI107" s="417">
        <v>0</v>
      </c>
      <c r="CJ107" s="417">
        <v>0</v>
      </c>
      <c r="CK107" s="417">
        <v>0</v>
      </c>
      <c r="CL107" s="417">
        <v>0</v>
      </c>
      <c r="CM107" s="417">
        <v>0</v>
      </c>
      <c r="CN107" s="417">
        <v>0</v>
      </c>
      <c r="CO107" s="417">
        <v>0</v>
      </c>
      <c r="CP107" s="417">
        <v>0</v>
      </c>
      <c r="CQ107" s="417">
        <v>0</v>
      </c>
      <c r="CR107" s="417">
        <v>0</v>
      </c>
      <c r="CS107" s="417">
        <v>0</v>
      </c>
      <c r="CT107" s="417"/>
      <c r="CU107" s="417"/>
      <c r="CV107" s="417"/>
      <c r="CW107" s="417"/>
      <c r="CX107" s="417"/>
      <c r="CY107" s="417"/>
      <c r="CZ107" s="417"/>
      <c r="DA107" s="417"/>
      <c r="DB107" s="417"/>
      <c r="DC107" s="417"/>
      <c r="DD107" s="417"/>
      <c r="DE107" s="417"/>
      <c r="DF107" s="417"/>
      <c r="DG107" s="417"/>
      <c r="DH107" s="417"/>
      <c r="DI107" s="417"/>
      <c r="DJ107" s="417"/>
      <c r="DK107" s="417"/>
    </row>
    <row r="108" spans="1:115" ht="16.149999999999999" hidden="1">
      <c r="A108" s="421" t="s">
        <v>7</v>
      </c>
      <c r="B108" s="421">
        <v>2</v>
      </c>
      <c r="C108" s="416" t="s">
        <v>71</v>
      </c>
      <c r="D108" s="417">
        <v>0</v>
      </c>
      <c r="E108" s="417">
        <v>6433</v>
      </c>
      <c r="F108" s="417">
        <v>6536</v>
      </c>
      <c r="G108" s="417">
        <v>6641</v>
      </c>
      <c r="H108" s="417">
        <v>6746</v>
      </c>
      <c r="I108" s="417">
        <v>10000</v>
      </c>
      <c r="J108" s="417">
        <v>10000</v>
      </c>
      <c r="K108" s="417">
        <v>10000</v>
      </c>
      <c r="L108" s="417">
        <v>10000</v>
      </c>
      <c r="M108" s="417">
        <v>10000</v>
      </c>
      <c r="N108" s="417">
        <v>10000</v>
      </c>
      <c r="O108" s="417">
        <v>9800</v>
      </c>
      <c r="P108" s="417">
        <v>9604</v>
      </c>
      <c r="Q108" s="417">
        <v>9412</v>
      </c>
      <c r="R108" s="417">
        <v>9224</v>
      </c>
      <c r="S108" s="417">
        <v>9040</v>
      </c>
      <c r="T108" s="417">
        <v>8859</v>
      </c>
      <c r="U108" s="417">
        <v>8682</v>
      </c>
      <c r="V108" s="417">
        <v>8508</v>
      </c>
      <c r="W108" s="417">
        <v>8338</v>
      </c>
      <c r="X108" s="417">
        <v>8171.0000000000009</v>
      </c>
      <c r="Y108" s="417">
        <v>8008</v>
      </c>
      <c r="Z108" s="417">
        <v>7848.0000000000009</v>
      </c>
      <c r="AA108" s="417">
        <v>7691</v>
      </c>
      <c r="AB108" s="417">
        <v>7537</v>
      </c>
      <c r="AC108" s="417">
        <v>7386</v>
      </c>
      <c r="AD108" s="417">
        <v>7238</v>
      </c>
      <c r="AE108" s="417">
        <v>7093</v>
      </c>
      <c r="AF108" s="417">
        <v>6951.0000000000009</v>
      </c>
      <c r="AG108" s="417">
        <v>6812</v>
      </c>
      <c r="AH108" s="417">
        <v>6676</v>
      </c>
      <c r="AI108" s="417">
        <v>6542</v>
      </c>
      <c r="AJ108" s="417">
        <v>6411</v>
      </c>
      <c r="AK108" s="417">
        <v>6283</v>
      </c>
      <c r="AL108" s="417">
        <v>6157</v>
      </c>
      <c r="AM108" s="417">
        <v>6098</v>
      </c>
      <c r="AN108" s="417">
        <v>6098</v>
      </c>
      <c r="AO108" s="417">
        <v>6098</v>
      </c>
      <c r="AP108" s="417">
        <v>6098</v>
      </c>
      <c r="AQ108" s="417">
        <v>6098</v>
      </c>
      <c r="AR108" s="417">
        <v>6098</v>
      </c>
      <c r="AS108" s="417">
        <v>6098</v>
      </c>
      <c r="AT108" s="417">
        <v>6098</v>
      </c>
      <c r="AU108" s="417">
        <v>6098</v>
      </c>
      <c r="AV108" s="417">
        <v>6098</v>
      </c>
      <c r="AW108" s="417">
        <v>0</v>
      </c>
      <c r="AX108" s="417">
        <v>0</v>
      </c>
      <c r="AY108" s="417">
        <v>0</v>
      </c>
      <c r="AZ108" s="417">
        <v>0</v>
      </c>
      <c r="BA108" s="417">
        <v>0</v>
      </c>
      <c r="BB108" s="417">
        <v>0</v>
      </c>
      <c r="BC108" s="417">
        <v>0</v>
      </c>
      <c r="BD108" s="417">
        <v>0</v>
      </c>
      <c r="BE108" s="417">
        <v>0</v>
      </c>
      <c r="BF108" s="417">
        <v>0</v>
      </c>
      <c r="BG108" s="417">
        <v>0</v>
      </c>
      <c r="BH108" s="417">
        <v>0</v>
      </c>
      <c r="BI108" s="417">
        <v>0</v>
      </c>
      <c r="BJ108" s="417">
        <v>0</v>
      </c>
      <c r="BK108" s="417">
        <v>0</v>
      </c>
      <c r="BL108" s="417">
        <v>0</v>
      </c>
      <c r="BM108" s="417">
        <v>0</v>
      </c>
      <c r="BN108" s="417">
        <v>0</v>
      </c>
      <c r="BO108" s="417">
        <v>0</v>
      </c>
      <c r="BP108" s="417">
        <v>0</v>
      </c>
      <c r="BQ108" s="417">
        <v>0</v>
      </c>
      <c r="BR108" s="417">
        <v>0</v>
      </c>
      <c r="BS108" s="417">
        <v>0</v>
      </c>
      <c r="BT108" s="417">
        <v>0</v>
      </c>
      <c r="BU108" s="417">
        <v>0</v>
      </c>
      <c r="BV108" s="417">
        <v>0</v>
      </c>
      <c r="BW108" s="417">
        <v>0</v>
      </c>
      <c r="BX108" s="417">
        <v>0</v>
      </c>
      <c r="BY108" s="417">
        <v>0</v>
      </c>
      <c r="BZ108" s="417">
        <v>0</v>
      </c>
      <c r="CA108" s="417">
        <v>0</v>
      </c>
      <c r="CB108" s="417">
        <v>0</v>
      </c>
      <c r="CC108" s="417">
        <v>0</v>
      </c>
      <c r="CD108" s="417">
        <v>0</v>
      </c>
      <c r="CE108" s="417">
        <v>0</v>
      </c>
      <c r="CF108" s="417">
        <v>0</v>
      </c>
      <c r="CG108" s="417">
        <v>0</v>
      </c>
      <c r="CH108" s="417">
        <v>0</v>
      </c>
      <c r="CI108" s="417">
        <v>0</v>
      </c>
      <c r="CJ108" s="417">
        <v>0</v>
      </c>
      <c r="CK108" s="417">
        <v>0</v>
      </c>
      <c r="CL108" s="417">
        <v>0</v>
      </c>
      <c r="CM108" s="417">
        <v>0</v>
      </c>
      <c r="CN108" s="417">
        <v>0</v>
      </c>
      <c r="CO108" s="417">
        <v>0</v>
      </c>
      <c r="CP108" s="417">
        <v>0</v>
      </c>
      <c r="CQ108" s="417">
        <v>0</v>
      </c>
      <c r="CR108" s="417">
        <v>0</v>
      </c>
      <c r="CS108" s="417">
        <v>0</v>
      </c>
      <c r="CT108" s="417"/>
      <c r="CU108" s="417"/>
      <c r="CV108" s="417"/>
      <c r="CW108" s="417"/>
      <c r="CX108" s="417"/>
      <c r="CY108" s="417"/>
      <c r="CZ108" s="417"/>
      <c r="DA108" s="417"/>
      <c r="DB108" s="417"/>
      <c r="DC108" s="417"/>
      <c r="DD108" s="417"/>
      <c r="DE108" s="417"/>
      <c r="DF108" s="417"/>
      <c r="DG108" s="417"/>
      <c r="DH108" s="417"/>
      <c r="DI108" s="417"/>
      <c r="DJ108" s="417"/>
      <c r="DK108" s="417"/>
    </row>
    <row r="109" spans="1:115" ht="16.149999999999999" hidden="1">
      <c r="A109" s="421" t="s">
        <v>7</v>
      </c>
      <c r="B109" s="421">
        <v>2</v>
      </c>
      <c r="C109" s="416" t="s">
        <v>72</v>
      </c>
      <c r="D109" s="417">
        <v>0</v>
      </c>
      <c r="E109" s="417">
        <v>6624</v>
      </c>
      <c r="F109" s="417">
        <v>6730</v>
      </c>
      <c r="G109" s="417">
        <v>6836</v>
      </c>
      <c r="H109" s="417">
        <v>6943</v>
      </c>
      <c r="I109" s="417">
        <v>10000</v>
      </c>
      <c r="J109" s="417">
        <v>10000</v>
      </c>
      <c r="K109" s="417">
        <v>10000</v>
      </c>
      <c r="L109" s="417">
        <v>10000</v>
      </c>
      <c r="M109" s="417">
        <v>10000</v>
      </c>
      <c r="N109" s="417">
        <v>10000</v>
      </c>
      <c r="O109" s="417">
        <v>9800</v>
      </c>
      <c r="P109" s="417">
        <v>9604</v>
      </c>
      <c r="Q109" s="417">
        <v>9412</v>
      </c>
      <c r="R109" s="417">
        <v>9224</v>
      </c>
      <c r="S109" s="417">
        <v>9040</v>
      </c>
      <c r="T109" s="417">
        <v>8859</v>
      </c>
      <c r="U109" s="417">
        <v>8682</v>
      </c>
      <c r="V109" s="417">
        <v>8508</v>
      </c>
      <c r="W109" s="417">
        <v>8338</v>
      </c>
      <c r="X109" s="417">
        <v>8171.0000000000009</v>
      </c>
      <c r="Y109" s="417">
        <v>8008</v>
      </c>
      <c r="Z109" s="417">
        <v>7848.0000000000009</v>
      </c>
      <c r="AA109" s="417">
        <v>7691</v>
      </c>
      <c r="AB109" s="417">
        <v>7537</v>
      </c>
      <c r="AC109" s="417">
        <v>7386</v>
      </c>
      <c r="AD109" s="417">
        <v>7238</v>
      </c>
      <c r="AE109" s="417">
        <v>7093</v>
      </c>
      <c r="AF109" s="417">
        <v>6951.0000000000009</v>
      </c>
      <c r="AG109" s="417">
        <v>6812</v>
      </c>
      <c r="AH109" s="417">
        <v>6676</v>
      </c>
      <c r="AI109" s="417">
        <v>6542</v>
      </c>
      <c r="AJ109" s="417">
        <v>6411</v>
      </c>
      <c r="AK109" s="417">
        <v>6286.0000000000009</v>
      </c>
      <c r="AL109" s="417">
        <v>6286.0000000000009</v>
      </c>
      <c r="AM109" s="417">
        <v>6286.0000000000009</v>
      </c>
      <c r="AN109" s="417">
        <v>6286.0000000000009</v>
      </c>
      <c r="AO109" s="417">
        <v>6286.0000000000009</v>
      </c>
      <c r="AP109" s="417">
        <v>6286.0000000000009</v>
      </c>
      <c r="AQ109" s="417">
        <v>6286.0000000000009</v>
      </c>
      <c r="AR109" s="417">
        <v>6286.0000000000009</v>
      </c>
      <c r="AS109" s="417">
        <v>6286.0000000000009</v>
      </c>
      <c r="AT109" s="417">
        <v>6286.0000000000009</v>
      </c>
      <c r="AU109" s="417">
        <v>6286.0000000000009</v>
      </c>
      <c r="AV109" s="417">
        <v>0</v>
      </c>
      <c r="AW109" s="417">
        <v>0</v>
      </c>
      <c r="AX109" s="417">
        <v>0</v>
      </c>
      <c r="AY109" s="417">
        <v>0</v>
      </c>
      <c r="AZ109" s="417">
        <v>0</v>
      </c>
      <c r="BA109" s="417">
        <v>0</v>
      </c>
      <c r="BB109" s="417">
        <v>0</v>
      </c>
      <c r="BC109" s="417">
        <v>0</v>
      </c>
      <c r="BD109" s="417">
        <v>0</v>
      </c>
      <c r="BE109" s="417">
        <v>0</v>
      </c>
      <c r="BF109" s="417">
        <v>0</v>
      </c>
      <c r="BG109" s="417">
        <v>0</v>
      </c>
      <c r="BH109" s="417">
        <v>0</v>
      </c>
      <c r="BI109" s="417">
        <v>0</v>
      </c>
      <c r="BJ109" s="417">
        <v>0</v>
      </c>
      <c r="BK109" s="417">
        <v>0</v>
      </c>
      <c r="BL109" s="417">
        <v>0</v>
      </c>
      <c r="BM109" s="417">
        <v>0</v>
      </c>
      <c r="BN109" s="417">
        <v>0</v>
      </c>
      <c r="BO109" s="417">
        <v>0</v>
      </c>
      <c r="BP109" s="417">
        <v>0</v>
      </c>
      <c r="BQ109" s="417">
        <v>0</v>
      </c>
      <c r="BR109" s="417">
        <v>0</v>
      </c>
      <c r="BS109" s="417">
        <v>0</v>
      </c>
      <c r="BT109" s="417">
        <v>0</v>
      </c>
      <c r="BU109" s="417">
        <v>0</v>
      </c>
      <c r="BV109" s="417">
        <v>0</v>
      </c>
      <c r="BW109" s="417">
        <v>0</v>
      </c>
      <c r="BX109" s="417">
        <v>0</v>
      </c>
      <c r="BY109" s="417">
        <v>0</v>
      </c>
      <c r="BZ109" s="417">
        <v>0</v>
      </c>
      <c r="CA109" s="417">
        <v>0</v>
      </c>
      <c r="CB109" s="417">
        <v>0</v>
      </c>
      <c r="CC109" s="417">
        <v>0</v>
      </c>
      <c r="CD109" s="417">
        <v>0</v>
      </c>
      <c r="CE109" s="417">
        <v>0</v>
      </c>
      <c r="CF109" s="417">
        <v>0</v>
      </c>
      <c r="CG109" s="417">
        <v>0</v>
      </c>
      <c r="CH109" s="417">
        <v>0</v>
      </c>
      <c r="CI109" s="417">
        <v>0</v>
      </c>
      <c r="CJ109" s="417">
        <v>0</v>
      </c>
      <c r="CK109" s="417">
        <v>0</v>
      </c>
      <c r="CL109" s="417">
        <v>0</v>
      </c>
      <c r="CM109" s="417">
        <v>0</v>
      </c>
      <c r="CN109" s="417">
        <v>0</v>
      </c>
      <c r="CO109" s="417">
        <v>0</v>
      </c>
      <c r="CP109" s="417">
        <v>0</v>
      </c>
      <c r="CQ109" s="417">
        <v>0</v>
      </c>
      <c r="CR109" s="417">
        <v>0</v>
      </c>
      <c r="CS109" s="417">
        <v>0</v>
      </c>
      <c r="CT109" s="417"/>
      <c r="CU109" s="417"/>
      <c r="CV109" s="417"/>
      <c r="CW109" s="417"/>
      <c r="CX109" s="417"/>
      <c r="CY109" s="417"/>
      <c r="CZ109" s="417"/>
      <c r="DA109" s="417"/>
      <c r="DB109" s="417"/>
      <c r="DC109" s="417"/>
      <c r="DD109" s="417"/>
      <c r="DE109" s="417"/>
      <c r="DF109" s="417"/>
      <c r="DG109" s="417"/>
      <c r="DH109" s="417"/>
      <c r="DI109" s="417"/>
      <c r="DJ109" s="417"/>
      <c r="DK109" s="417"/>
    </row>
    <row r="110" spans="1:115" ht="16.149999999999999" hidden="1">
      <c r="A110" s="421" t="s">
        <v>7</v>
      </c>
      <c r="B110" s="421">
        <v>2</v>
      </c>
      <c r="C110" s="416" t="s">
        <v>73</v>
      </c>
      <c r="D110" s="417">
        <v>0</v>
      </c>
      <c r="E110" s="417">
        <v>6812</v>
      </c>
      <c r="F110" s="417">
        <v>6919.9999999999991</v>
      </c>
      <c r="G110" s="417">
        <v>7028</v>
      </c>
      <c r="H110" s="417">
        <v>6485</v>
      </c>
      <c r="I110" s="417">
        <v>10000</v>
      </c>
      <c r="J110" s="417">
        <v>10000</v>
      </c>
      <c r="K110" s="417">
        <v>10000</v>
      </c>
      <c r="L110" s="417">
        <v>10000</v>
      </c>
      <c r="M110" s="417">
        <v>10000</v>
      </c>
      <c r="N110" s="417">
        <v>10000</v>
      </c>
      <c r="O110" s="417">
        <v>9800</v>
      </c>
      <c r="P110" s="417">
        <v>9604</v>
      </c>
      <c r="Q110" s="417">
        <v>9412</v>
      </c>
      <c r="R110" s="417">
        <v>9224</v>
      </c>
      <c r="S110" s="417">
        <v>9040</v>
      </c>
      <c r="T110" s="417">
        <v>8859</v>
      </c>
      <c r="U110" s="417">
        <v>8682</v>
      </c>
      <c r="V110" s="417">
        <v>8508</v>
      </c>
      <c r="W110" s="417">
        <v>8338</v>
      </c>
      <c r="X110" s="417">
        <v>8171.0000000000009</v>
      </c>
      <c r="Y110" s="417">
        <v>8008</v>
      </c>
      <c r="Z110" s="417">
        <v>7848.0000000000009</v>
      </c>
      <c r="AA110" s="417">
        <v>7691</v>
      </c>
      <c r="AB110" s="417">
        <v>7537</v>
      </c>
      <c r="AC110" s="417">
        <v>7386</v>
      </c>
      <c r="AD110" s="417">
        <v>7238</v>
      </c>
      <c r="AE110" s="417">
        <v>7093</v>
      </c>
      <c r="AF110" s="417">
        <v>6951.0000000000009</v>
      </c>
      <c r="AG110" s="417">
        <v>6812</v>
      </c>
      <c r="AH110" s="417">
        <v>6676</v>
      </c>
      <c r="AI110" s="417">
        <v>6542</v>
      </c>
      <c r="AJ110" s="417">
        <v>6485</v>
      </c>
      <c r="AK110" s="417">
        <v>6485</v>
      </c>
      <c r="AL110" s="417">
        <v>6485</v>
      </c>
      <c r="AM110" s="417">
        <v>6485</v>
      </c>
      <c r="AN110" s="417">
        <v>6485</v>
      </c>
      <c r="AO110" s="417">
        <v>6485</v>
      </c>
      <c r="AP110" s="417">
        <v>6485</v>
      </c>
      <c r="AQ110" s="417">
        <v>6485</v>
      </c>
      <c r="AR110" s="417">
        <v>6485</v>
      </c>
      <c r="AS110" s="417">
        <v>6485</v>
      </c>
      <c r="AT110" s="417">
        <v>6485</v>
      </c>
      <c r="AU110" s="417">
        <v>0</v>
      </c>
      <c r="AV110" s="417">
        <v>0</v>
      </c>
      <c r="AW110" s="417">
        <v>0</v>
      </c>
      <c r="AX110" s="417">
        <v>0</v>
      </c>
      <c r="AY110" s="417">
        <v>0</v>
      </c>
      <c r="AZ110" s="417">
        <v>0</v>
      </c>
      <c r="BA110" s="417">
        <v>0</v>
      </c>
      <c r="BB110" s="417">
        <v>0</v>
      </c>
      <c r="BC110" s="417">
        <v>0</v>
      </c>
      <c r="BD110" s="417">
        <v>0</v>
      </c>
      <c r="BE110" s="417">
        <v>0</v>
      </c>
      <c r="BF110" s="417">
        <v>0</v>
      </c>
      <c r="BG110" s="417">
        <v>0</v>
      </c>
      <c r="BH110" s="417">
        <v>0</v>
      </c>
      <c r="BI110" s="417">
        <v>0</v>
      </c>
      <c r="BJ110" s="417">
        <v>0</v>
      </c>
      <c r="BK110" s="417">
        <v>0</v>
      </c>
      <c r="BL110" s="417">
        <v>0</v>
      </c>
      <c r="BM110" s="417">
        <v>0</v>
      </c>
      <c r="BN110" s="417">
        <v>0</v>
      </c>
      <c r="BO110" s="417">
        <v>0</v>
      </c>
      <c r="BP110" s="417">
        <v>0</v>
      </c>
      <c r="BQ110" s="417">
        <v>0</v>
      </c>
      <c r="BR110" s="417">
        <v>0</v>
      </c>
      <c r="BS110" s="417">
        <v>0</v>
      </c>
      <c r="BT110" s="417">
        <v>0</v>
      </c>
      <c r="BU110" s="417">
        <v>0</v>
      </c>
      <c r="BV110" s="417">
        <v>0</v>
      </c>
      <c r="BW110" s="417">
        <v>0</v>
      </c>
      <c r="BX110" s="417">
        <v>0</v>
      </c>
      <c r="BY110" s="417">
        <v>0</v>
      </c>
      <c r="BZ110" s="417">
        <v>0</v>
      </c>
      <c r="CA110" s="417">
        <v>0</v>
      </c>
      <c r="CB110" s="417">
        <v>0</v>
      </c>
      <c r="CC110" s="417">
        <v>0</v>
      </c>
      <c r="CD110" s="417">
        <v>0</v>
      </c>
      <c r="CE110" s="417">
        <v>0</v>
      </c>
      <c r="CF110" s="417">
        <v>0</v>
      </c>
      <c r="CG110" s="417">
        <v>0</v>
      </c>
      <c r="CH110" s="417">
        <v>0</v>
      </c>
      <c r="CI110" s="417">
        <v>0</v>
      </c>
      <c r="CJ110" s="417">
        <v>0</v>
      </c>
      <c r="CK110" s="417">
        <v>0</v>
      </c>
      <c r="CL110" s="417">
        <v>0</v>
      </c>
      <c r="CM110" s="417">
        <v>0</v>
      </c>
      <c r="CN110" s="417">
        <v>0</v>
      </c>
      <c r="CO110" s="417">
        <v>0</v>
      </c>
      <c r="CP110" s="417">
        <v>0</v>
      </c>
      <c r="CQ110" s="417">
        <v>0</v>
      </c>
      <c r="CR110" s="417">
        <v>0</v>
      </c>
      <c r="CS110" s="417">
        <v>0</v>
      </c>
      <c r="CT110" s="417"/>
      <c r="CU110" s="417"/>
      <c r="CV110" s="417"/>
      <c r="CW110" s="417"/>
      <c r="CX110" s="417"/>
      <c r="CY110" s="417"/>
      <c r="CZ110" s="417"/>
      <c r="DA110" s="417"/>
      <c r="DB110" s="417"/>
      <c r="DC110" s="417"/>
      <c r="DD110" s="417"/>
      <c r="DE110" s="417"/>
      <c r="DF110" s="417"/>
      <c r="DG110" s="417"/>
      <c r="DH110" s="417"/>
      <c r="DI110" s="417"/>
      <c r="DJ110" s="417"/>
      <c r="DK110" s="417"/>
    </row>
    <row r="111" spans="1:115" ht="16.149999999999999" hidden="1">
      <c r="A111" s="421" t="s">
        <v>7</v>
      </c>
      <c r="B111" s="421">
        <v>2</v>
      </c>
      <c r="C111" s="416" t="s">
        <v>74</v>
      </c>
      <c r="D111" s="417">
        <v>0</v>
      </c>
      <c r="E111" s="417">
        <v>7002</v>
      </c>
      <c r="F111" s="417">
        <v>7110.9999999999991</v>
      </c>
      <c r="G111" s="417">
        <v>6667</v>
      </c>
      <c r="H111" s="417">
        <v>6667</v>
      </c>
      <c r="I111" s="417">
        <v>10000</v>
      </c>
      <c r="J111" s="417">
        <v>10000</v>
      </c>
      <c r="K111" s="417">
        <v>10000</v>
      </c>
      <c r="L111" s="417">
        <v>10000</v>
      </c>
      <c r="M111" s="417">
        <v>10000</v>
      </c>
      <c r="N111" s="417">
        <v>10000</v>
      </c>
      <c r="O111" s="417">
        <v>9800</v>
      </c>
      <c r="P111" s="417">
        <v>9604</v>
      </c>
      <c r="Q111" s="417">
        <v>9412</v>
      </c>
      <c r="R111" s="417">
        <v>9224</v>
      </c>
      <c r="S111" s="417">
        <v>9040</v>
      </c>
      <c r="T111" s="417">
        <v>8859</v>
      </c>
      <c r="U111" s="417">
        <v>8682</v>
      </c>
      <c r="V111" s="417">
        <v>8508</v>
      </c>
      <c r="W111" s="417">
        <v>8338</v>
      </c>
      <c r="X111" s="417">
        <v>8171.0000000000009</v>
      </c>
      <c r="Y111" s="417">
        <v>8008</v>
      </c>
      <c r="Z111" s="417">
        <v>7848.0000000000009</v>
      </c>
      <c r="AA111" s="417">
        <v>7691</v>
      </c>
      <c r="AB111" s="417">
        <v>7537</v>
      </c>
      <c r="AC111" s="417">
        <v>7386</v>
      </c>
      <c r="AD111" s="417">
        <v>7238</v>
      </c>
      <c r="AE111" s="417">
        <v>7093</v>
      </c>
      <c r="AF111" s="417">
        <v>6951.0000000000009</v>
      </c>
      <c r="AG111" s="417">
        <v>6812</v>
      </c>
      <c r="AH111" s="417">
        <v>6676</v>
      </c>
      <c r="AI111" s="417">
        <v>6667</v>
      </c>
      <c r="AJ111" s="417">
        <v>6667</v>
      </c>
      <c r="AK111" s="417">
        <v>6667</v>
      </c>
      <c r="AL111" s="417">
        <v>6667</v>
      </c>
      <c r="AM111" s="417">
        <v>6667</v>
      </c>
      <c r="AN111" s="417">
        <v>6667</v>
      </c>
      <c r="AO111" s="417">
        <v>6667</v>
      </c>
      <c r="AP111" s="417">
        <v>6667</v>
      </c>
      <c r="AQ111" s="417">
        <v>6667</v>
      </c>
      <c r="AR111" s="417">
        <v>6667</v>
      </c>
      <c r="AS111" s="417">
        <v>6667</v>
      </c>
      <c r="AT111" s="417">
        <v>0</v>
      </c>
      <c r="AU111" s="417">
        <v>0</v>
      </c>
      <c r="AV111" s="417">
        <v>0</v>
      </c>
      <c r="AW111" s="417">
        <v>0</v>
      </c>
      <c r="AX111" s="417">
        <v>0</v>
      </c>
      <c r="AY111" s="417">
        <v>0</v>
      </c>
      <c r="AZ111" s="417">
        <v>0</v>
      </c>
      <c r="BA111" s="417">
        <v>0</v>
      </c>
      <c r="BB111" s="417">
        <v>0</v>
      </c>
      <c r="BC111" s="417">
        <v>0</v>
      </c>
      <c r="BD111" s="417">
        <v>0</v>
      </c>
      <c r="BE111" s="417">
        <v>0</v>
      </c>
      <c r="BF111" s="417">
        <v>0</v>
      </c>
      <c r="BG111" s="417">
        <v>0</v>
      </c>
      <c r="BH111" s="417">
        <v>0</v>
      </c>
      <c r="BI111" s="417">
        <v>0</v>
      </c>
      <c r="BJ111" s="417">
        <v>0</v>
      </c>
      <c r="BK111" s="417">
        <v>0</v>
      </c>
      <c r="BL111" s="417">
        <v>0</v>
      </c>
      <c r="BM111" s="417">
        <v>0</v>
      </c>
      <c r="BN111" s="417">
        <v>0</v>
      </c>
      <c r="BO111" s="417">
        <v>0</v>
      </c>
      <c r="BP111" s="417">
        <v>0</v>
      </c>
      <c r="BQ111" s="417">
        <v>0</v>
      </c>
      <c r="BR111" s="417">
        <v>0</v>
      </c>
      <c r="BS111" s="417">
        <v>0</v>
      </c>
      <c r="BT111" s="417">
        <v>0</v>
      </c>
      <c r="BU111" s="417">
        <v>0</v>
      </c>
      <c r="BV111" s="417">
        <v>0</v>
      </c>
      <c r="BW111" s="417">
        <v>0</v>
      </c>
      <c r="BX111" s="417">
        <v>0</v>
      </c>
      <c r="BY111" s="417">
        <v>0</v>
      </c>
      <c r="BZ111" s="417">
        <v>0</v>
      </c>
      <c r="CA111" s="417">
        <v>0</v>
      </c>
      <c r="CB111" s="417">
        <v>0</v>
      </c>
      <c r="CC111" s="417">
        <v>0</v>
      </c>
      <c r="CD111" s="417">
        <v>0</v>
      </c>
      <c r="CE111" s="417">
        <v>0</v>
      </c>
      <c r="CF111" s="417">
        <v>0</v>
      </c>
      <c r="CG111" s="417">
        <v>0</v>
      </c>
      <c r="CH111" s="417">
        <v>0</v>
      </c>
      <c r="CI111" s="417">
        <v>0</v>
      </c>
      <c r="CJ111" s="417">
        <v>0</v>
      </c>
      <c r="CK111" s="417">
        <v>0</v>
      </c>
      <c r="CL111" s="417">
        <v>0</v>
      </c>
      <c r="CM111" s="417">
        <v>0</v>
      </c>
      <c r="CN111" s="417">
        <v>0</v>
      </c>
      <c r="CO111" s="417">
        <v>0</v>
      </c>
      <c r="CP111" s="417">
        <v>0</v>
      </c>
      <c r="CQ111" s="417">
        <v>0</v>
      </c>
      <c r="CR111" s="417">
        <v>0</v>
      </c>
      <c r="CS111" s="417">
        <v>0</v>
      </c>
      <c r="CT111" s="417"/>
      <c r="CU111" s="417"/>
      <c r="CV111" s="417"/>
      <c r="CW111" s="417"/>
      <c r="CX111" s="417"/>
      <c r="CY111" s="417"/>
      <c r="CZ111" s="417"/>
      <c r="DA111" s="417"/>
      <c r="DB111" s="417"/>
      <c r="DC111" s="417"/>
      <c r="DD111" s="417"/>
      <c r="DE111" s="417"/>
      <c r="DF111" s="417"/>
      <c r="DG111" s="417"/>
      <c r="DH111" s="417"/>
      <c r="DI111" s="417"/>
      <c r="DJ111" s="417"/>
      <c r="DK111" s="417"/>
    </row>
    <row r="112" spans="1:115" ht="16.149999999999999" hidden="1">
      <c r="A112" s="421" t="s">
        <v>7</v>
      </c>
      <c r="B112" s="421">
        <v>2</v>
      </c>
      <c r="C112" s="416" t="s">
        <v>75</v>
      </c>
      <c r="D112" s="417">
        <v>0</v>
      </c>
      <c r="E112" s="417">
        <v>7195</v>
      </c>
      <c r="F112" s="417">
        <v>6855</v>
      </c>
      <c r="G112" s="417">
        <v>6855</v>
      </c>
      <c r="H112" s="417">
        <v>6855</v>
      </c>
      <c r="I112" s="417">
        <v>10000</v>
      </c>
      <c r="J112" s="417">
        <v>10000</v>
      </c>
      <c r="K112" s="417">
        <v>10000</v>
      </c>
      <c r="L112" s="417">
        <v>10000</v>
      </c>
      <c r="M112" s="417">
        <v>10000</v>
      </c>
      <c r="N112" s="417">
        <v>10000</v>
      </c>
      <c r="O112" s="417">
        <v>9800</v>
      </c>
      <c r="P112" s="417">
        <v>9604</v>
      </c>
      <c r="Q112" s="417">
        <v>9412</v>
      </c>
      <c r="R112" s="417">
        <v>9224</v>
      </c>
      <c r="S112" s="417">
        <v>9040</v>
      </c>
      <c r="T112" s="417">
        <v>8859</v>
      </c>
      <c r="U112" s="417">
        <v>8682</v>
      </c>
      <c r="V112" s="417">
        <v>8508</v>
      </c>
      <c r="W112" s="417">
        <v>8338</v>
      </c>
      <c r="X112" s="417">
        <v>8171.0000000000009</v>
      </c>
      <c r="Y112" s="417">
        <v>8008</v>
      </c>
      <c r="Z112" s="417">
        <v>7848.0000000000009</v>
      </c>
      <c r="AA112" s="417">
        <v>7691</v>
      </c>
      <c r="AB112" s="417">
        <v>7537</v>
      </c>
      <c r="AC112" s="417">
        <v>7386</v>
      </c>
      <c r="AD112" s="417">
        <v>7238</v>
      </c>
      <c r="AE112" s="417">
        <v>7093</v>
      </c>
      <c r="AF112" s="417">
        <v>6951.0000000000009</v>
      </c>
      <c r="AG112" s="417">
        <v>6855</v>
      </c>
      <c r="AH112" s="417">
        <v>6855</v>
      </c>
      <c r="AI112" s="417">
        <v>6855</v>
      </c>
      <c r="AJ112" s="417">
        <v>6855</v>
      </c>
      <c r="AK112" s="417">
        <v>6855</v>
      </c>
      <c r="AL112" s="417">
        <v>6855</v>
      </c>
      <c r="AM112" s="417">
        <v>6855</v>
      </c>
      <c r="AN112" s="417">
        <v>6855</v>
      </c>
      <c r="AO112" s="417">
        <v>6855</v>
      </c>
      <c r="AP112" s="417">
        <v>6855</v>
      </c>
      <c r="AQ112" s="417">
        <v>6855</v>
      </c>
      <c r="AR112" s="417">
        <v>6855</v>
      </c>
      <c r="AS112" s="417">
        <v>0</v>
      </c>
      <c r="AT112" s="417">
        <v>0</v>
      </c>
      <c r="AU112" s="417">
        <v>0</v>
      </c>
      <c r="AV112" s="417">
        <v>0</v>
      </c>
      <c r="AW112" s="417">
        <v>0</v>
      </c>
      <c r="AX112" s="417">
        <v>0</v>
      </c>
      <c r="AY112" s="417">
        <v>0</v>
      </c>
      <c r="AZ112" s="417">
        <v>0</v>
      </c>
      <c r="BA112" s="417">
        <v>0</v>
      </c>
      <c r="BB112" s="417">
        <v>0</v>
      </c>
      <c r="BC112" s="417">
        <v>0</v>
      </c>
      <c r="BD112" s="417">
        <v>0</v>
      </c>
      <c r="BE112" s="417">
        <v>0</v>
      </c>
      <c r="BF112" s="417">
        <v>0</v>
      </c>
      <c r="BG112" s="417">
        <v>0</v>
      </c>
      <c r="BH112" s="417">
        <v>0</v>
      </c>
      <c r="BI112" s="417">
        <v>0</v>
      </c>
      <c r="BJ112" s="417">
        <v>0</v>
      </c>
      <c r="BK112" s="417">
        <v>0</v>
      </c>
      <c r="BL112" s="417">
        <v>0</v>
      </c>
      <c r="BM112" s="417">
        <v>0</v>
      </c>
      <c r="BN112" s="417">
        <v>0</v>
      </c>
      <c r="BO112" s="417">
        <v>0</v>
      </c>
      <c r="BP112" s="417">
        <v>0</v>
      </c>
      <c r="BQ112" s="417">
        <v>0</v>
      </c>
      <c r="BR112" s="417">
        <v>0</v>
      </c>
      <c r="BS112" s="417">
        <v>0</v>
      </c>
      <c r="BT112" s="417">
        <v>0</v>
      </c>
      <c r="BU112" s="417">
        <v>0</v>
      </c>
      <c r="BV112" s="417">
        <v>0</v>
      </c>
      <c r="BW112" s="417">
        <v>0</v>
      </c>
      <c r="BX112" s="417">
        <v>0</v>
      </c>
      <c r="BY112" s="417">
        <v>0</v>
      </c>
      <c r="BZ112" s="417">
        <v>0</v>
      </c>
      <c r="CA112" s="417">
        <v>0</v>
      </c>
      <c r="CB112" s="417">
        <v>0</v>
      </c>
      <c r="CC112" s="417">
        <v>0</v>
      </c>
      <c r="CD112" s="417">
        <v>0</v>
      </c>
      <c r="CE112" s="417">
        <v>0</v>
      </c>
      <c r="CF112" s="417">
        <v>0</v>
      </c>
      <c r="CG112" s="417">
        <v>0</v>
      </c>
      <c r="CH112" s="417">
        <v>0</v>
      </c>
      <c r="CI112" s="417">
        <v>0</v>
      </c>
      <c r="CJ112" s="417">
        <v>0</v>
      </c>
      <c r="CK112" s="417">
        <v>0</v>
      </c>
      <c r="CL112" s="417">
        <v>0</v>
      </c>
      <c r="CM112" s="417">
        <v>0</v>
      </c>
      <c r="CN112" s="417">
        <v>0</v>
      </c>
      <c r="CO112" s="417">
        <v>0</v>
      </c>
      <c r="CP112" s="417">
        <v>0</v>
      </c>
      <c r="CQ112" s="417">
        <v>0</v>
      </c>
      <c r="CR112" s="417">
        <v>0</v>
      </c>
      <c r="CS112" s="417">
        <v>0</v>
      </c>
      <c r="CT112" s="417"/>
      <c r="CU112" s="417"/>
      <c r="CV112" s="417"/>
      <c r="CW112" s="417"/>
      <c r="CX112" s="417"/>
      <c r="CY112" s="417"/>
      <c r="CZ112" s="417"/>
      <c r="DA112" s="417"/>
      <c r="DB112" s="417"/>
      <c r="DC112" s="417"/>
      <c r="DD112" s="417"/>
      <c r="DE112" s="417"/>
      <c r="DF112" s="417"/>
      <c r="DG112" s="417"/>
      <c r="DH112" s="417"/>
      <c r="DI112" s="417"/>
      <c r="DJ112" s="417"/>
      <c r="DK112" s="417"/>
    </row>
    <row r="113" spans="1:115" ht="16.149999999999999" hidden="1">
      <c r="A113" s="421" t="s">
        <v>7</v>
      </c>
      <c r="B113" s="421">
        <v>2</v>
      </c>
      <c r="C113" s="416" t="s">
        <v>471</v>
      </c>
      <c r="D113" s="417">
        <v>0</v>
      </c>
      <c r="E113" s="417">
        <v>7040</v>
      </c>
      <c r="F113" s="417">
        <v>7040</v>
      </c>
      <c r="G113" s="417">
        <v>7040</v>
      </c>
      <c r="H113" s="417">
        <v>7040</v>
      </c>
      <c r="I113" s="417">
        <v>10000</v>
      </c>
      <c r="J113" s="417">
        <v>10000</v>
      </c>
      <c r="K113" s="417">
        <v>10000</v>
      </c>
      <c r="L113" s="417">
        <v>10000</v>
      </c>
      <c r="M113" s="417">
        <v>10000</v>
      </c>
      <c r="N113" s="417">
        <v>10000</v>
      </c>
      <c r="O113" s="417">
        <v>9800</v>
      </c>
      <c r="P113" s="417">
        <v>9604</v>
      </c>
      <c r="Q113" s="417">
        <v>9412</v>
      </c>
      <c r="R113" s="417">
        <v>9224</v>
      </c>
      <c r="S113" s="417">
        <v>9040</v>
      </c>
      <c r="T113" s="417">
        <v>8859</v>
      </c>
      <c r="U113" s="417">
        <v>8682</v>
      </c>
      <c r="V113" s="417">
        <v>8508</v>
      </c>
      <c r="W113" s="417">
        <v>8338</v>
      </c>
      <c r="X113" s="417">
        <v>8171.0000000000009</v>
      </c>
      <c r="Y113" s="417">
        <v>8008</v>
      </c>
      <c r="Z113" s="417">
        <v>7848.0000000000009</v>
      </c>
      <c r="AA113" s="417">
        <v>7691</v>
      </c>
      <c r="AB113" s="417">
        <v>7537</v>
      </c>
      <c r="AC113" s="417">
        <v>7386</v>
      </c>
      <c r="AD113" s="417">
        <v>7238</v>
      </c>
      <c r="AE113" s="417">
        <v>7093</v>
      </c>
      <c r="AF113" s="417">
        <v>7040</v>
      </c>
      <c r="AG113" s="417">
        <v>7040</v>
      </c>
      <c r="AH113" s="417">
        <v>7040</v>
      </c>
      <c r="AI113" s="417">
        <v>7040</v>
      </c>
      <c r="AJ113" s="417">
        <v>7040</v>
      </c>
      <c r="AK113" s="417">
        <v>7040</v>
      </c>
      <c r="AL113" s="417">
        <v>7040</v>
      </c>
      <c r="AM113" s="417">
        <v>7040</v>
      </c>
      <c r="AN113" s="417">
        <v>7040</v>
      </c>
      <c r="AO113" s="417">
        <v>7040</v>
      </c>
      <c r="AP113" s="417">
        <v>7040</v>
      </c>
      <c r="AQ113" s="417">
        <v>7040</v>
      </c>
      <c r="AR113" s="417">
        <v>0</v>
      </c>
      <c r="AS113" s="417">
        <v>0</v>
      </c>
      <c r="AT113" s="417">
        <v>0</v>
      </c>
      <c r="AU113" s="417">
        <v>0</v>
      </c>
      <c r="AV113" s="417">
        <v>0</v>
      </c>
      <c r="AW113" s="417">
        <v>0</v>
      </c>
      <c r="AX113" s="417">
        <v>0</v>
      </c>
      <c r="AY113" s="417">
        <v>0</v>
      </c>
      <c r="AZ113" s="417">
        <v>0</v>
      </c>
      <c r="BA113" s="417">
        <v>0</v>
      </c>
      <c r="BB113" s="417">
        <v>0</v>
      </c>
      <c r="BC113" s="417">
        <v>0</v>
      </c>
      <c r="BD113" s="417">
        <v>0</v>
      </c>
      <c r="BE113" s="417">
        <v>0</v>
      </c>
      <c r="BF113" s="417">
        <v>0</v>
      </c>
      <c r="BG113" s="417">
        <v>0</v>
      </c>
      <c r="BH113" s="417">
        <v>0</v>
      </c>
      <c r="BI113" s="417">
        <v>0</v>
      </c>
      <c r="BJ113" s="417">
        <v>0</v>
      </c>
      <c r="BK113" s="417">
        <v>0</v>
      </c>
      <c r="BL113" s="417">
        <v>0</v>
      </c>
      <c r="BM113" s="417">
        <v>0</v>
      </c>
      <c r="BN113" s="417">
        <v>0</v>
      </c>
      <c r="BO113" s="417">
        <v>0</v>
      </c>
      <c r="BP113" s="417">
        <v>0</v>
      </c>
      <c r="BQ113" s="417">
        <v>0</v>
      </c>
      <c r="BR113" s="417">
        <v>0</v>
      </c>
      <c r="BS113" s="417">
        <v>0</v>
      </c>
      <c r="BT113" s="417">
        <v>0</v>
      </c>
      <c r="BU113" s="417">
        <v>0</v>
      </c>
      <c r="BV113" s="417">
        <v>0</v>
      </c>
      <c r="BW113" s="417">
        <v>0</v>
      </c>
      <c r="BX113" s="417">
        <v>0</v>
      </c>
      <c r="BY113" s="417">
        <v>0</v>
      </c>
      <c r="BZ113" s="417">
        <v>0</v>
      </c>
      <c r="CA113" s="417">
        <v>0</v>
      </c>
      <c r="CB113" s="417">
        <v>0</v>
      </c>
      <c r="CC113" s="417">
        <v>0</v>
      </c>
      <c r="CD113" s="417">
        <v>0</v>
      </c>
      <c r="CE113" s="417">
        <v>0</v>
      </c>
      <c r="CF113" s="417">
        <v>0</v>
      </c>
      <c r="CG113" s="417">
        <v>0</v>
      </c>
      <c r="CH113" s="417">
        <v>0</v>
      </c>
      <c r="CI113" s="417">
        <v>0</v>
      </c>
      <c r="CJ113" s="417">
        <v>0</v>
      </c>
      <c r="CK113" s="417">
        <v>0</v>
      </c>
      <c r="CL113" s="417">
        <v>0</v>
      </c>
      <c r="CM113" s="417">
        <v>0</v>
      </c>
      <c r="CN113" s="417">
        <v>0</v>
      </c>
      <c r="CO113" s="417">
        <v>0</v>
      </c>
      <c r="CP113" s="417">
        <v>0</v>
      </c>
      <c r="CQ113" s="417">
        <v>0</v>
      </c>
      <c r="CR113" s="417">
        <v>0</v>
      </c>
      <c r="CS113" s="417">
        <v>0</v>
      </c>
      <c r="CT113" s="417"/>
      <c r="CU113" s="417"/>
      <c r="CV113" s="417"/>
      <c r="CW113" s="417"/>
      <c r="CX113" s="417"/>
      <c r="CY113" s="417"/>
      <c r="CZ113" s="417"/>
      <c r="DA113" s="417"/>
      <c r="DB113" s="417"/>
      <c r="DC113" s="417"/>
      <c r="DD113" s="417"/>
      <c r="DE113" s="417"/>
      <c r="DF113" s="417"/>
      <c r="DG113" s="417"/>
      <c r="DH113" s="417"/>
      <c r="DI113" s="417"/>
      <c r="DJ113" s="417"/>
      <c r="DK113" s="417"/>
    </row>
    <row r="114" spans="1:115" ht="16.149999999999999" hidden="1">
      <c r="A114" s="421" t="s">
        <v>7</v>
      </c>
      <c r="B114" s="421">
        <v>2</v>
      </c>
      <c r="C114" s="416" t="s">
        <v>472</v>
      </c>
      <c r="D114" s="417">
        <v>0</v>
      </c>
      <c r="E114" s="417">
        <v>7227</v>
      </c>
      <c r="F114" s="417">
        <v>7227</v>
      </c>
      <c r="G114" s="417">
        <v>7227</v>
      </c>
      <c r="H114" s="417">
        <v>7227</v>
      </c>
      <c r="I114" s="417">
        <v>10000</v>
      </c>
      <c r="J114" s="417">
        <v>10000</v>
      </c>
      <c r="K114" s="417">
        <v>10000</v>
      </c>
      <c r="L114" s="417">
        <v>10000</v>
      </c>
      <c r="M114" s="417">
        <v>10000</v>
      </c>
      <c r="N114" s="417">
        <v>10000</v>
      </c>
      <c r="O114" s="417">
        <v>9800</v>
      </c>
      <c r="P114" s="417">
        <v>9604</v>
      </c>
      <c r="Q114" s="417">
        <v>9412</v>
      </c>
      <c r="R114" s="417">
        <v>9224</v>
      </c>
      <c r="S114" s="417">
        <v>9040</v>
      </c>
      <c r="T114" s="417">
        <v>8859</v>
      </c>
      <c r="U114" s="417">
        <v>8682</v>
      </c>
      <c r="V114" s="417">
        <v>8508</v>
      </c>
      <c r="W114" s="417">
        <v>8338</v>
      </c>
      <c r="X114" s="417">
        <v>8171.0000000000009</v>
      </c>
      <c r="Y114" s="417">
        <v>8008</v>
      </c>
      <c r="Z114" s="417">
        <v>7848.0000000000009</v>
      </c>
      <c r="AA114" s="417">
        <v>7691</v>
      </c>
      <c r="AB114" s="417">
        <v>7537</v>
      </c>
      <c r="AC114" s="417">
        <v>7386</v>
      </c>
      <c r="AD114" s="417">
        <v>7238</v>
      </c>
      <c r="AE114" s="417">
        <v>7227</v>
      </c>
      <c r="AF114" s="417">
        <v>7227</v>
      </c>
      <c r="AG114" s="417">
        <v>7227</v>
      </c>
      <c r="AH114" s="417">
        <v>7227</v>
      </c>
      <c r="AI114" s="417">
        <v>7227</v>
      </c>
      <c r="AJ114" s="417">
        <v>7227</v>
      </c>
      <c r="AK114" s="417">
        <v>7227</v>
      </c>
      <c r="AL114" s="417">
        <v>7227</v>
      </c>
      <c r="AM114" s="417">
        <v>7227</v>
      </c>
      <c r="AN114" s="417">
        <v>7227</v>
      </c>
      <c r="AO114" s="417">
        <v>7227</v>
      </c>
      <c r="AP114" s="417">
        <v>7227</v>
      </c>
      <c r="AQ114" s="417">
        <v>0</v>
      </c>
      <c r="AR114" s="417">
        <v>0</v>
      </c>
      <c r="AS114" s="417">
        <v>0</v>
      </c>
      <c r="AT114" s="417">
        <v>0</v>
      </c>
      <c r="AU114" s="417">
        <v>0</v>
      </c>
      <c r="AV114" s="417">
        <v>0</v>
      </c>
      <c r="AW114" s="417">
        <v>0</v>
      </c>
      <c r="AX114" s="417">
        <v>0</v>
      </c>
      <c r="AY114" s="417">
        <v>0</v>
      </c>
      <c r="AZ114" s="417">
        <v>0</v>
      </c>
      <c r="BA114" s="417">
        <v>0</v>
      </c>
      <c r="BB114" s="417">
        <v>0</v>
      </c>
      <c r="BC114" s="417">
        <v>0</v>
      </c>
      <c r="BD114" s="417">
        <v>0</v>
      </c>
      <c r="BE114" s="417">
        <v>0</v>
      </c>
      <c r="BF114" s="417">
        <v>0</v>
      </c>
      <c r="BG114" s="417">
        <v>0</v>
      </c>
      <c r="BH114" s="417">
        <v>0</v>
      </c>
      <c r="BI114" s="417">
        <v>0</v>
      </c>
      <c r="BJ114" s="417">
        <v>0</v>
      </c>
      <c r="BK114" s="417">
        <v>0</v>
      </c>
      <c r="BL114" s="417">
        <v>0</v>
      </c>
      <c r="BM114" s="417">
        <v>0</v>
      </c>
      <c r="BN114" s="417">
        <v>0</v>
      </c>
      <c r="BO114" s="417">
        <v>0</v>
      </c>
      <c r="BP114" s="417">
        <v>0</v>
      </c>
      <c r="BQ114" s="417">
        <v>0</v>
      </c>
      <c r="BR114" s="417">
        <v>0</v>
      </c>
      <c r="BS114" s="417">
        <v>0</v>
      </c>
      <c r="BT114" s="417">
        <v>0</v>
      </c>
      <c r="BU114" s="417">
        <v>0</v>
      </c>
      <c r="BV114" s="417">
        <v>0</v>
      </c>
      <c r="BW114" s="417">
        <v>0</v>
      </c>
      <c r="BX114" s="417">
        <v>0</v>
      </c>
      <c r="BY114" s="417">
        <v>0</v>
      </c>
      <c r="BZ114" s="417">
        <v>0</v>
      </c>
      <c r="CA114" s="417">
        <v>0</v>
      </c>
      <c r="CB114" s="417">
        <v>0</v>
      </c>
      <c r="CC114" s="417">
        <v>0</v>
      </c>
      <c r="CD114" s="417">
        <v>0</v>
      </c>
      <c r="CE114" s="417">
        <v>0</v>
      </c>
      <c r="CF114" s="417">
        <v>0</v>
      </c>
      <c r="CG114" s="417">
        <v>0</v>
      </c>
      <c r="CH114" s="417">
        <v>0</v>
      </c>
      <c r="CI114" s="417">
        <v>0</v>
      </c>
      <c r="CJ114" s="417">
        <v>0</v>
      </c>
      <c r="CK114" s="417">
        <v>0</v>
      </c>
      <c r="CL114" s="417">
        <v>0</v>
      </c>
      <c r="CM114" s="417">
        <v>0</v>
      </c>
      <c r="CN114" s="417">
        <v>0</v>
      </c>
      <c r="CO114" s="417">
        <v>0</v>
      </c>
      <c r="CP114" s="417">
        <v>0</v>
      </c>
      <c r="CQ114" s="417">
        <v>0</v>
      </c>
      <c r="CR114" s="417">
        <v>0</v>
      </c>
      <c r="CS114" s="417">
        <v>0</v>
      </c>
      <c r="CT114" s="417"/>
      <c r="CU114" s="417"/>
      <c r="CV114" s="417"/>
      <c r="CW114" s="417"/>
      <c r="CX114" s="417"/>
      <c r="CY114" s="417"/>
      <c r="CZ114" s="417"/>
      <c r="DA114" s="417"/>
      <c r="DB114" s="417"/>
      <c r="DC114" s="417"/>
      <c r="DD114" s="417"/>
      <c r="DE114" s="417"/>
      <c r="DF114" s="417"/>
      <c r="DG114" s="417"/>
      <c r="DH114" s="417"/>
      <c r="DI114" s="417"/>
      <c r="DJ114" s="417"/>
      <c r="DK114" s="417"/>
    </row>
    <row r="115" spans="1:115" ht="16.149999999999999" hidden="1">
      <c r="A115" s="421" t="s">
        <v>7</v>
      </c>
      <c r="B115" s="421">
        <v>2</v>
      </c>
      <c r="C115" s="416" t="s">
        <v>473</v>
      </c>
      <c r="D115" s="417">
        <v>0</v>
      </c>
      <c r="E115" s="417">
        <v>7411</v>
      </c>
      <c r="F115" s="417">
        <v>7411</v>
      </c>
      <c r="G115" s="417">
        <v>7411</v>
      </c>
      <c r="H115" s="417">
        <v>7411</v>
      </c>
      <c r="I115" s="417">
        <v>10000</v>
      </c>
      <c r="J115" s="417">
        <v>10000</v>
      </c>
      <c r="K115" s="417">
        <v>10000</v>
      </c>
      <c r="L115" s="417">
        <v>10000</v>
      </c>
      <c r="M115" s="417">
        <v>10000</v>
      </c>
      <c r="N115" s="417">
        <v>10000</v>
      </c>
      <c r="O115" s="417">
        <v>9800</v>
      </c>
      <c r="P115" s="417">
        <v>9604</v>
      </c>
      <c r="Q115" s="417">
        <v>9412</v>
      </c>
      <c r="R115" s="417">
        <v>9224</v>
      </c>
      <c r="S115" s="417">
        <v>9040</v>
      </c>
      <c r="T115" s="417">
        <v>8859</v>
      </c>
      <c r="U115" s="417">
        <v>8682</v>
      </c>
      <c r="V115" s="417">
        <v>8508</v>
      </c>
      <c r="W115" s="417">
        <v>8338</v>
      </c>
      <c r="X115" s="417">
        <v>8171.0000000000009</v>
      </c>
      <c r="Y115" s="417">
        <v>8008</v>
      </c>
      <c r="Z115" s="417">
        <v>7848.0000000000009</v>
      </c>
      <c r="AA115" s="417">
        <v>7691</v>
      </c>
      <c r="AB115" s="417">
        <v>7537</v>
      </c>
      <c r="AC115" s="417">
        <v>7411</v>
      </c>
      <c r="AD115" s="417">
        <v>7411</v>
      </c>
      <c r="AE115" s="417">
        <v>7411</v>
      </c>
      <c r="AF115" s="417">
        <v>7411</v>
      </c>
      <c r="AG115" s="417">
        <v>7411</v>
      </c>
      <c r="AH115" s="417">
        <v>7411</v>
      </c>
      <c r="AI115" s="417">
        <v>7411</v>
      </c>
      <c r="AJ115" s="417">
        <v>7411</v>
      </c>
      <c r="AK115" s="417">
        <v>7411</v>
      </c>
      <c r="AL115" s="417">
        <v>7411</v>
      </c>
      <c r="AM115" s="417">
        <v>7411</v>
      </c>
      <c r="AN115" s="417">
        <v>7411</v>
      </c>
      <c r="AO115" s="417">
        <v>7411</v>
      </c>
      <c r="AP115" s="417">
        <v>0</v>
      </c>
      <c r="AQ115" s="417">
        <v>0</v>
      </c>
      <c r="AR115" s="417">
        <v>0</v>
      </c>
      <c r="AS115" s="417">
        <v>0</v>
      </c>
      <c r="AT115" s="417">
        <v>0</v>
      </c>
      <c r="AU115" s="417">
        <v>0</v>
      </c>
      <c r="AV115" s="417">
        <v>0</v>
      </c>
      <c r="AW115" s="417">
        <v>0</v>
      </c>
      <c r="AX115" s="417">
        <v>0</v>
      </c>
      <c r="AY115" s="417">
        <v>0</v>
      </c>
      <c r="AZ115" s="417">
        <v>0</v>
      </c>
      <c r="BA115" s="417">
        <v>0</v>
      </c>
      <c r="BB115" s="417">
        <v>0</v>
      </c>
      <c r="BC115" s="417">
        <v>0</v>
      </c>
      <c r="BD115" s="417">
        <v>0</v>
      </c>
      <c r="BE115" s="417">
        <v>0</v>
      </c>
      <c r="BF115" s="417">
        <v>0</v>
      </c>
      <c r="BG115" s="417">
        <v>0</v>
      </c>
      <c r="BH115" s="417">
        <v>0</v>
      </c>
      <c r="BI115" s="417">
        <v>0</v>
      </c>
      <c r="BJ115" s="417">
        <v>0</v>
      </c>
      <c r="BK115" s="417">
        <v>0</v>
      </c>
      <c r="BL115" s="417">
        <v>0</v>
      </c>
      <c r="BM115" s="417">
        <v>0</v>
      </c>
      <c r="BN115" s="417">
        <v>0</v>
      </c>
      <c r="BO115" s="417">
        <v>0</v>
      </c>
      <c r="BP115" s="417">
        <v>0</v>
      </c>
      <c r="BQ115" s="417">
        <v>0</v>
      </c>
      <c r="BR115" s="417">
        <v>0</v>
      </c>
      <c r="BS115" s="417">
        <v>0</v>
      </c>
      <c r="BT115" s="417">
        <v>0</v>
      </c>
      <c r="BU115" s="417">
        <v>0</v>
      </c>
      <c r="BV115" s="417">
        <v>0</v>
      </c>
      <c r="BW115" s="417">
        <v>0</v>
      </c>
      <c r="BX115" s="417">
        <v>0</v>
      </c>
      <c r="BY115" s="417">
        <v>0</v>
      </c>
      <c r="BZ115" s="417">
        <v>0</v>
      </c>
      <c r="CA115" s="417">
        <v>0</v>
      </c>
      <c r="CB115" s="417">
        <v>0</v>
      </c>
      <c r="CC115" s="417">
        <v>0</v>
      </c>
      <c r="CD115" s="417">
        <v>0</v>
      </c>
      <c r="CE115" s="417">
        <v>0</v>
      </c>
      <c r="CF115" s="417">
        <v>0</v>
      </c>
      <c r="CG115" s="417">
        <v>0</v>
      </c>
      <c r="CH115" s="417">
        <v>0</v>
      </c>
      <c r="CI115" s="417">
        <v>0</v>
      </c>
      <c r="CJ115" s="417">
        <v>0</v>
      </c>
      <c r="CK115" s="417">
        <v>0</v>
      </c>
      <c r="CL115" s="417">
        <v>0</v>
      </c>
      <c r="CM115" s="417">
        <v>0</v>
      </c>
      <c r="CN115" s="417">
        <v>0</v>
      </c>
      <c r="CO115" s="417">
        <v>0</v>
      </c>
      <c r="CP115" s="417">
        <v>0</v>
      </c>
      <c r="CQ115" s="417">
        <v>0</v>
      </c>
      <c r="CR115" s="417">
        <v>0</v>
      </c>
      <c r="CS115" s="417">
        <v>0</v>
      </c>
      <c r="CT115" s="417"/>
      <c r="CU115" s="417"/>
      <c r="CV115" s="417"/>
      <c r="CW115" s="417"/>
      <c r="CX115" s="417"/>
      <c r="CY115" s="417"/>
      <c r="CZ115" s="417"/>
      <c r="DA115" s="417"/>
      <c r="DB115" s="417"/>
      <c r="DC115" s="417"/>
      <c r="DD115" s="417"/>
      <c r="DE115" s="417"/>
      <c r="DF115" s="417"/>
      <c r="DG115" s="417"/>
      <c r="DH115" s="417"/>
      <c r="DI115" s="417"/>
      <c r="DJ115" s="417"/>
      <c r="DK115" s="417"/>
    </row>
    <row r="116" spans="1:115" ht="16.149999999999999" hidden="1">
      <c r="A116" s="421" t="s">
        <v>7</v>
      </c>
      <c r="B116" s="421">
        <v>2</v>
      </c>
      <c r="C116" s="416" t="s">
        <v>474</v>
      </c>
      <c r="D116" s="417">
        <v>0</v>
      </c>
      <c r="E116" s="417">
        <v>7597</v>
      </c>
      <c r="F116" s="417">
        <v>7597</v>
      </c>
      <c r="G116" s="417">
        <v>7597</v>
      </c>
      <c r="H116" s="417">
        <v>7597</v>
      </c>
      <c r="I116" s="417">
        <v>10000</v>
      </c>
      <c r="J116" s="417">
        <v>10000</v>
      </c>
      <c r="K116" s="417">
        <v>10000</v>
      </c>
      <c r="L116" s="417">
        <v>10000</v>
      </c>
      <c r="M116" s="417">
        <v>10000</v>
      </c>
      <c r="N116" s="417">
        <v>10000</v>
      </c>
      <c r="O116" s="417">
        <v>9800</v>
      </c>
      <c r="P116" s="417">
        <v>9604</v>
      </c>
      <c r="Q116" s="417">
        <v>9412</v>
      </c>
      <c r="R116" s="417">
        <v>9224</v>
      </c>
      <c r="S116" s="417">
        <v>9040</v>
      </c>
      <c r="T116" s="417">
        <v>8859</v>
      </c>
      <c r="U116" s="417">
        <v>8682</v>
      </c>
      <c r="V116" s="417">
        <v>8508</v>
      </c>
      <c r="W116" s="417">
        <v>8338</v>
      </c>
      <c r="X116" s="417">
        <v>8171.0000000000009</v>
      </c>
      <c r="Y116" s="417">
        <v>8008</v>
      </c>
      <c r="Z116" s="417">
        <v>7848.0000000000009</v>
      </c>
      <c r="AA116" s="417">
        <v>7691</v>
      </c>
      <c r="AB116" s="417">
        <v>7597</v>
      </c>
      <c r="AC116" s="417">
        <v>7597</v>
      </c>
      <c r="AD116" s="417">
        <v>7597</v>
      </c>
      <c r="AE116" s="417">
        <v>7597</v>
      </c>
      <c r="AF116" s="417">
        <v>7597</v>
      </c>
      <c r="AG116" s="417">
        <v>7597</v>
      </c>
      <c r="AH116" s="417">
        <v>7597</v>
      </c>
      <c r="AI116" s="417">
        <v>7597</v>
      </c>
      <c r="AJ116" s="417">
        <v>7597</v>
      </c>
      <c r="AK116" s="417">
        <v>7597</v>
      </c>
      <c r="AL116" s="417">
        <v>7597</v>
      </c>
      <c r="AM116" s="417">
        <v>7597</v>
      </c>
      <c r="AN116" s="417">
        <v>7597</v>
      </c>
      <c r="AO116" s="417">
        <v>0</v>
      </c>
      <c r="AP116" s="417">
        <v>0</v>
      </c>
      <c r="AQ116" s="417">
        <v>0</v>
      </c>
      <c r="AR116" s="417">
        <v>0</v>
      </c>
      <c r="AS116" s="417">
        <v>0</v>
      </c>
      <c r="AT116" s="417">
        <v>0</v>
      </c>
      <c r="AU116" s="417">
        <v>0</v>
      </c>
      <c r="AV116" s="417">
        <v>0</v>
      </c>
      <c r="AW116" s="417">
        <v>0</v>
      </c>
      <c r="AX116" s="417">
        <v>0</v>
      </c>
      <c r="AY116" s="417">
        <v>0</v>
      </c>
      <c r="AZ116" s="417">
        <v>0</v>
      </c>
      <c r="BA116" s="417">
        <v>0</v>
      </c>
      <c r="BB116" s="417">
        <v>0</v>
      </c>
      <c r="BC116" s="417">
        <v>0</v>
      </c>
      <c r="BD116" s="417">
        <v>0</v>
      </c>
      <c r="BE116" s="417">
        <v>0</v>
      </c>
      <c r="BF116" s="417">
        <v>0</v>
      </c>
      <c r="BG116" s="417">
        <v>0</v>
      </c>
      <c r="BH116" s="417">
        <v>0</v>
      </c>
      <c r="BI116" s="417">
        <v>0</v>
      </c>
      <c r="BJ116" s="417">
        <v>0</v>
      </c>
      <c r="BK116" s="417">
        <v>0</v>
      </c>
      <c r="BL116" s="417">
        <v>0</v>
      </c>
      <c r="BM116" s="417">
        <v>0</v>
      </c>
      <c r="BN116" s="417">
        <v>0</v>
      </c>
      <c r="BO116" s="417">
        <v>0</v>
      </c>
      <c r="BP116" s="417">
        <v>0</v>
      </c>
      <c r="BQ116" s="417">
        <v>0</v>
      </c>
      <c r="BR116" s="417">
        <v>0</v>
      </c>
      <c r="BS116" s="417">
        <v>0</v>
      </c>
      <c r="BT116" s="417">
        <v>0</v>
      </c>
      <c r="BU116" s="417">
        <v>0</v>
      </c>
      <c r="BV116" s="417">
        <v>0</v>
      </c>
      <c r="BW116" s="417">
        <v>0</v>
      </c>
      <c r="BX116" s="417">
        <v>0</v>
      </c>
      <c r="BY116" s="417">
        <v>0</v>
      </c>
      <c r="BZ116" s="417">
        <v>0</v>
      </c>
      <c r="CA116" s="417">
        <v>0</v>
      </c>
      <c r="CB116" s="417">
        <v>0</v>
      </c>
      <c r="CC116" s="417">
        <v>0</v>
      </c>
      <c r="CD116" s="417">
        <v>0</v>
      </c>
      <c r="CE116" s="417">
        <v>0</v>
      </c>
      <c r="CF116" s="417">
        <v>0</v>
      </c>
      <c r="CG116" s="417">
        <v>0</v>
      </c>
      <c r="CH116" s="417">
        <v>0</v>
      </c>
      <c r="CI116" s="417">
        <v>0</v>
      </c>
      <c r="CJ116" s="417">
        <v>0</v>
      </c>
      <c r="CK116" s="417">
        <v>0</v>
      </c>
      <c r="CL116" s="417">
        <v>0</v>
      </c>
      <c r="CM116" s="417">
        <v>0</v>
      </c>
      <c r="CN116" s="417">
        <v>0</v>
      </c>
      <c r="CO116" s="417">
        <v>0</v>
      </c>
      <c r="CP116" s="417">
        <v>0</v>
      </c>
      <c r="CQ116" s="417">
        <v>0</v>
      </c>
      <c r="CR116" s="417">
        <v>0</v>
      </c>
      <c r="CS116" s="417">
        <v>0</v>
      </c>
      <c r="CT116" s="417"/>
      <c r="CU116" s="417"/>
      <c r="CV116" s="417"/>
      <c r="CW116" s="417"/>
      <c r="CX116" s="417"/>
      <c r="CY116" s="417"/>
      <c r="CZ116" s="417"/>
      <c r="DA116" s="417"/>
      <c r="DB116" s="417"/>
      <c r="DC116" s="417"/>
      <c r="DD116" s="417"/>
      <c r="DE116" s="417"/>
      <c r="DF116" s="417"/>
      <c r="DG116" s="417"/>
      <c r="DH116" s="417"/>
      <c r="DI116" s="417"/>
      <c r="DJ116" s="417"/>
      <c r="DK116" s="417"/>
    </row>
    <row r="117" spans="1:115" ht="16.149999999999999" hidden="1">
      <c r="A117" s="421" t="s">
        <v>7</v>
      </c>
      <c r="B117" s="421">
        <v>2</v>
      </c>
      <c r="C117" s="416" t="s">
        <v>584</v>
      </c>
      <c r="D117" s="417">
        <v>0</v>
      </c>
      <c r="E117" s="417">
        <v>7795</v>
      </c>
      <c r="F117" s="417">
        <v>7795</v>
      </c>
      <c r="G117" s="417">
        <v>7795</v>
      </c>
      <c r="H117" s="417">
        <v>7795</v>
      </c>
      <c r="I117" s="417">
        <v>10000</v>
      </c>
      <c r="J117" s="417">
        <v>10000</v>
      </c>
      <c r="K117" s="417">
        <v>10000</v>
      </c>
      <c r="L117" s="417">
        <v>10000</v>
      </c>
      <c r="M117" s="417">
        <v>10000</v>
      </c>
      <c r="N117" s="417">
        <v>10000</v>
      </c>
      <c r="O117" s="417">
        <v>9800</v>
      </c>
      <c r="P117" s="417">
        <v>9604</v>
      </c>
      <c r="Q117" s="417">
        <v>9412</v>
      </c>
      <c r="R117" s="417">
        <v>9224</v>
      </c>
      <c r="S117" s="417">
        <v>9040</v>
      </c>
      <c r="T117" s="417">
        <v>8859</v>
      </c>
      <c r="U117" s="417">
        <v>8682</v>
      </c>
      <c r="V117" s="417">
        <v>8508</v>
      </c>
      <c r="W117" s="417">
        <v>8338</v>
      </c>
      <c r="X117" s="417">
        <v>8171.0000000000009</v>
      </c>
      <c r="Y117" s="417">
        <v>8008</v>
      </c>
      <c r="Z117" s="417">
        <v>7848.0000000000009</v>
      </c>
      <c r="AA117" s="417">
        <v>7795</v>
      </c>
      <c r="AB117" s="417">
        <v>7795</v>
      </c>
      <c r="AC117" s="417">
        <v>7795</v>
      </c>
      <c r="AD117" s="417">
        <v>7795</v>
      </c>
      <c r="AE117" s="417">
        <v>7795</v>
      </c>
      <c r="AF117" s="417">
        <v>7795</v>
      </c>
      <c r="AG117" s="417">
        <v>7795</v>
      </c>
      <c r="AH117" s="417">
        <v>7795</v>
      </c>
      <c r="AI117" s="417">
        <v>7795</v>
      </c>
      <c r="AJ117" s="417">
        <v>7795</v>
      </c>
      <c r="AK117" s="417">
        <v>7795</v>
      </c>
      <c r="AL117" s="417">
        <v>7795</v>
      </c>
      <c r="AM117" s="417">
        <v>7795</v>
      </c>
      <c r="AN117" s="417">
        <v>0</v>
      </c>
      <c r="AO117" s="417">
        <v>0</v>
      </c>
      <c r="AP117" s="417">
        <v>0</v>
      </c>
      <c r="AQ117" s="417">
        <v>0</v>
      </c>
      <c r="AR117" s="417">
        <v>0</v>
      </c>
      <c r="AS117" s="417">
        <v>0</v>
      </c>
      <c r="AT117" s="417">
        <v>0</v>
      </c>
      <c r="AU117" s="417">
        <v>0</v>
      </c>
      <c r="AV117" s="417">
        <v>0</v>
      </c>
      <c r="AW117" s="417">
        <v>0</v>
      </c>
      <c r="AX117" s="417">
        <v>0</v>
      </c>
      <c r="AY117" s="417">
        <v>0</v>
      </c>
      <c r="AZ117" s="417">
        <v>0</v>
      </c>
      <c r="BA117" s="417">
        <v>0</v>
      </c>
      <c r="BB117" s="417">
        <v>0</v>
      </c>
      <c r="BC117" s="417">
        <v>0</v>
      </c>
      <c r="BD117" s="417">
        <v>0</v>
      </c>
      <c r="BE117" s="417">
        <v>0</v>
      </c>
      <c r="BF117" s="417">
        <v>0</v>
      </c>
      <c r="BG117" s="417">
        <v>0</v>
      </c>
      <c r="BH117" s="417">
        <v>0</v>
      </c>
      <c r="BI117" s="417">
        <v>0</v>
      </c>
      <c r="BJ117" s="417">
        <v>0</v>
      </c>
      <c r="BK117" s="417">
        <v>0</v>
      </c>
      <c r="BL117" s="417">
        <v>0</v>
      </c>
      <c r="BM117" s="417">
        <v>0</v>
      </c>
      <c r="BN117" s="417">
        <v>0</v>
      </c>
      <c r="BO117" s="417">
        <v>0</v>
      </c>
      <c r="BP117" s="417">
        <v>0</v>
      </c>
      <c r="BQ117" s="417">
        <v>0</v>
      </c>
      <c r="BR117" s="417">
        <v>0</v>
      </c>
      <c r="BS117" s="417">
        <v>0</v>
      </c>
      <c r="BT117" s="417">
        <v>0</v>
      </c>
      <c r="BU117" s="417">
        <v>0</v>
      </c>
      <c r="BV117" s="417">
        <v>0</v>
      </c>
      <c r="BW117" s="417">
        <v>0</v>
      </c>
      <c r="BX117" s="417">
        <v>0</v>
      </c>
      <c r="BY117" s="417">
        <v>0</v>
      </c>
      <c r="BZ117" s="417">
        <v>0</v>
      </c>
      <c r="CA117" s="417">
        <v>0</v>
      </c>
      <c r="CB117" s="417">
        <v>0</v>
      </c>
      <c r="CC117" s="417">
        <v>0</v>
      </c>
      <c r="CD117" s="417">
        <v>0</v>
      </c>
      <c r="CE117" s="417">
        <v>0</v>
      </c>
      <c r="CF117" s="417">
        <v>0</v>
      </c>
      <c r="CG117" s="417">
        <v>0</v>
      </c>
      <c r="CH117" s="417">
        <v>0</v>
      </c>
      <c r="CI117" s="417">
        <v>0</v>
      </c>
      <c r="CJ117" s="417">
        <v>0</v>
      </c>
      <c r="CK117" s="417">
        <v>0</v>
      </c>
      <c r="CL117" s="417">
        <v>0</v>
      </c>
      <c r="CM117" s="417">
        <v>0</v>
      </c>
      <c r="CN117" s="417">
        <v>0</v>
      </c>
      <c r="CO117" s="417">
        <v>0</v>
      </c>
      <c r="CP117" s="417">
        <v>0</v>
      </c>
      <c r="CQ117" s="417">
        <v>0</v>
      </c>
      <c r="CR117" s="417">
        <v>0</v>
      </c>
      <c r="CS117" s="417">
        <v>0</v>
      </c>
      <c r="CT117" s="417"/>
      <c r="CU117" s="417"/>
      <c r="CV117" s="417"/>
      <c r="CW117" s="417"/>
      <c r="CX117" s="417"/>
      <c r="CY117" s="417"/>
      <c r="CZ117" s="417"/>
      <c r="DA117" s="417"/>
      <c r="DB117" s="417"/>
      <c r="DC117" s="417"/>
      <c r="DD117" s="417"/>
      <c r="DE117" s="417"/>
      <c r="DF117" s="417"/>
      <c r="DG117" s="417"/>
      <c r="DH117" s="417"/>
      <c r="DI117" s="417"/>
      <c r="DJ117" s="417"/>
      <c r="DK117" s="417"/>
    </row>
    <row r="118" spans="1:115" ht="16.149999999999999" hidden="1">
      <c r="A118" s="421" t="s">
        <v>529</v>
      </c>
      <c r="B118" s="421" t="s">
        <v>529</v>
      </c>
      <c r="C118" s="416" t="s">
        <v>529</v>
      </c>
      <c r="D118" s="417">
        <v>0</v>
      </c>
      <c r="E118" s="417">
        <v>0</v>
      </c>
      <c r="F118" s="417">
        <v>0</v>
      </c>
      <c r="G118" s="417">
        <v>0</v>
      </c>
      <c r="H118" s="417">
        <v>0</v>
      </c>
      <c r="I118" s="417">
        <v>0</v>
      </c>
      <c r="J118" s="417">
        <v>0</v>
      </c>
      <c r="K118" s="417">
        <v>0</v>
      </c>
      <c r="L118" s="417">
        <v>0</v>
      </c>
      <c r="M118" s="417">
        <v>0</v>
      </c>
      <c r="N118" s="417">
        <v>0</v>
      </c>
      <c r="O118" s="417">
        <v>0</v>
      </c>
      <c r="P118" s="417">
        <v>0</v>
      </c>
      <c r="Q118" s="417">
        <v>0</v>
      </c>
      <c r="R118" s="417">
        <v>0</v>
      </c>
      <c r="S118" s="417">
        <v>0</v>
      </c>
      <c r="T118" s="417">
        <v>0</v>
      </c>
      <c r="U118" s="417">
        <v>0</v>
      </c>
      <c r="V118" s="417">
        <v>0</v>
      </c>
      <c r="W118" s="417">
        <v>0</v>
      </c>
      <c r="X118" s="417">
        <v>0</v>
      </c>
      <c r="Y118" s="417">
        <v>0</v>
      </c>
      <c r="Z118" s="417">
        <v>0</v>
      </c>
      <c r="AA118" s="417">
        <v>0</v>
      </c>
      <c r="AB118" s="417">
        <v>0</v>
      </c>
      <c r="AC118" s="417">
        <v>0</v>
      </c>
      <c r="AD118" s="417">
        <v>0</v>
      </c>
      <c r="AE118" s="417">
        <v>0</v>
      </c>
      <c r="AF118" s="417">
        <v>0</v>
      </c>
      <c r="AG118" s="417">
        <v>0</v>
      </c>
      <c r="AH118" s="417">
        <v>0</v>
      </c>
      <c r="AI118" s="417">
        <v>0</v>
      </c>
      <c r="AJ118" s="417">
        <v>0</v>
      </c>
      <c r="AK118" s="417">
        <v>0</v>
      </c>
      <c r="AL118" s="417">
        <v>0</v>
      </c>
      <c r="AM118" s="417">
        <v>0</v>
      </c>
      <c r="AN118" s="417">
        <v>0</v>
      </c>
      <c r="AO118" s="417">
        <v>0</v>
      </c>
      <c r="AP118" s="417">
        <v>0</v>
      </c>
      <c r="AQ118" s="417">
        <v>0</v>
      </c>
      <c r="AR118" s="417">
        <v>0</v>
      </c>
      <c r="AS118" s="417">
        <v>0</v>
      </c>
      <c r="AT118" s="417">
        <v>0</v>
      </c>
      <c r="AU118" s="417">
        <v>0</v>
      </c>
      <c r="AV118" s="417">
        <v>0</v>
      </c>
      <c r="AW118" s="417">
        <v>0</v>
      </c>
      <c r="AX118" s="417">
        <v>0</v>
      </c>
      <c r="AY118" s="417">
        <v>0</v>
      </c>
      <c r="AZ118" s="417">
        <v>0</v>
      </c>
      <c r="BA118" s="417">
        <v>0</v>
      </c>
      <c r="BB118" s="417">
        <v>0</v>
      </c>
      <c r="BC118" s="417">
        <v>0</v>
      </c>
      <c r="BD118" s="417">
        <v>0</v>
      </c>
      <c r="BE118" s="417">
        <v>0</v>
      </c>
      <c r="BF118" s="417">
        <v>0</v>
      </c>
      <c r="BG118" s="417">
        <v>0</v>
      </c>
      <c r="BH118" s="417">
        <v>0</v>
      </c>
      <c r="BI118" s="417">
        <v>0</v>
      </c>
      <c r="BJ118" s="417">
        <v>0</v>
      </c>
      <c r="BK118" s="417">
        <v>0</v>
      </c>
      <c r="BL118" s="417">
        <v>0</v>
      </c>
      <c r="BM118" s="417">
        <v>0</v>
      </c>
      <c r="BN118" s="417">
        <v>0</v>
      </c>
      <c r="BO118" s="417">
        <v>0</v>
      </c>
      <c r="BP118" s="417">
        <v>0</v>
      </c>
      <c r="BQ118" s="417">
        <v>0</v>
      </c>
      <c r="BR118" s="417">
        <v>0</v>
      </c>
      <c r="BS118" s="417">
        <v>0</v>
      </c>
      <c r="BT118" s="417">
        <v>0</v>
      </c>
      <c r="BU118" s="417">
        <v>0</v>
      </c>
      <c r="BV118" s="417">
        <v>0</v>
      </c>
      <c r="BW118" s="417">
        <v>0</v>
      </c>
      <c r="BX118" s="417">
        <v>0</v>
      </c>
      <c r="BY118" s="417">
        <v>0</v>
      </c>
      <c r="BZ118" s="417">
        <v>0</v>
      </c>
      <c r="CA118" s="417">
        <v>0</v>
      </c>
      <c r="CB118" s="417">
        <v>0</v>
      </c>
      <c r="CC118" s="417">
        <v>0</v>
      </c>
      <c r="CD118" s="417">
        <v>0</v>
      </c>
      <c r="CE118" s="417">
        <v>0</v>
      </c>
      <c r="CF118" s="417">
        <v>0</v>
      </c>
      <c r="CG118" s="417">
        <v>0</v>
      </c>
      <c r="CH118" s="417">
        <v>0</v>
      </c>
      <c r="CI118" s="417">
        <v>0</v>
      </c>
      <c r="CJ118" s="417">
        <v>0</v>
      </c>
      <c r="CK118" s="417">
        <v>0</v>
      </c>
      <c r="CL118" s="417">
        <v>0</v>
      </c>
      <c r="CM118" s="417">
        <v>0</v>
      </c>
      <c r="CN118" s="417">
        <v>0</v>
      </c>
      <c r="CO118" s="417">
        <v>0</v>
      </c>
      <c r="CP118" s="417">
        <v>0</v>
      </c>
      <c r="CQ118" s="417">
        <v>0</v>
      </c>
      <c r="CR118" s="417">
        <v>0</v>
      </c>
      <c r="CS118" s="417">
        <v>0</v>
      </c>
      <c r="CT118" s="417"/>
      <c r="CU118" s="417"/>
      <c r="CV118" s="417"/>
      <c r="CW118" s="417"/>
      <c r="CX118" s="417"/>
      <c r="CY118" s="417"/>
      <c r="CZ118" s="417"/>
      <c r="DA118" s="417"/>
      <c r="DB118" s="417"/>
      <c r="DC118" s="417"/>
      <c r="DD118" s="417"/>
      <c r="DE118" s="417"/>
      <c r="DF118" s="417"/>
      <c r="DG118" s="417"/>
      <c r="DH118" s="417"/>
      <c r="DI118" s="417"/>
      <c r="DJ118" s="417"/>
      <c r="DK118" s="417"/>
    </row>
    <row r="119" spans="1:115" ht="16.149999999999999" hidden="1">
      <c r="A119" s="421"/>
      <c r="B119" s="421"/>
      <c r="C119" s="416"/>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c r="AA119" s="417"/>
      <c r="AB119" s="417"/>
      <c r="AC119" s="417"/>
      <c r="AD119" s="417"/>
      <c r="AE119" s="417"/>
      <c r="AF119" s="417"/>
      <c r="AG119" s="417"/>
      <c r="AH119" s="417"/>
      <c r="AI119" s="417"/>
      <c r="AJ119" s="41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row>
    <row r="120" spans="1:115" ht="16.149999999999999" hidden="1">
      <c r="A120" s="421"/>
      <c r="B120" s="421"/>
      <c r="C120" s="416"/>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c r="AA120" s="417"/>
      <c r="AB120" s="417"/>
      <c r="AC120" s="417"/>
      <c r="AD120" s="417"/>
      <c r="AE120" s="417"/>
      <c r="AF120" s="417"/>
      <c r="AG120" s="417"/>
      <c r="AH120" s="417"/>
      <c r="AI120" s="417"/>
      <c r="AJ120" s="41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row>
    <row r="121" spans="1:115" ht="16.149999999999999" hidden="1">
      <c r="A121" s="421"/>
      <c r="B121" s="421"/>
      <c r="C121" s="416"/>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c r="AA121" s="417"/>
      <c r="AB121" s="417"/>
      <c r="AC121" s="417"/>
      <c r="AD121" s="417"/>
      <c r="AE121" s="417"/>
      <c r="AF121" s="417"/>
      <c r="AG121" s="417"/>
      <c r="AH121" s="417"/>
      <c r="AI121" s="417"/>
      <c r="AJ121" s="41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row>
    <row r="122" spans="1:115" ht="16.149999999999999" hidden="1">
      <c r="A122" s="421"/>
      <c r="B122" s="421"/>
      <c r="C122" s="416"/>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row>
    <row r="123" spans="1:115" ht="16.149999999999999" hidden="1">
      <c r="A123" s="421"/>
      <c r="B123" s="421"/>
      <c r="C123" s="416"/>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row>
    <row r="124" spans="1:115" ht="16.149999999999999" hidden="1">
      <c r="A124" s="421"/>
      <c r="B124" s="421"/>
      <c r="C124" s="416"/>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row>
    <row r="125" spans="1:115" ht="16.149999999999999" hidden="1">
      <c r="A125" s="421"/>
      <c r="B125" s="421"/>
      <c r="C125" s="416"/>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c r="AA125" s="417"/>
      <c r="AB125" s="417"/>
      <c r="AC125" s="417"/>
      <c r="AD125" s="417"/>
      <c r="AE125" s="417"/>
      <c r="AF125" s="417"/>
      <c r="AG125" s="417"/>
      <c r="AH125" s="417"/>
      <c r="AI125" s="417"/>
      <c r="AJ125" s="41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row>
    <row r="126" spans="1:115" ht="16.149999999999999" hidden="1">
      <c r="A126" s="421"/>
      <c r="B126" s="421"/>
      <c r="C126" s="416"/>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row>
    <row r="127" spans="1:115" ht="16.149999999999999" hidden="1">
      <c r="A127" s="421"/>
      <c r="B127" s="421"/>
      <c r="C127" s="416"/>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c r="AA127" s="417"/>
      <c r="AB127" s="417"/>
      <c r="AC127" s="417"/>
      <c r="AD127" s="417"/>
      <c r="AE127" s="417"/>
      <c r="AF127" s="417"/>
      <c r="AG127" s="417"/>
      <c r="AH127" s="417"/>
      <c r="AI127" s="417"/>
      <c r="AJ127" s="41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row>
    <row r="128" spans="1:115" ht="16.149999999999999" hidden="1">
      <c r="A128" s="421"/>
      <c r="B128" s="421"/>
      <c r="C128" s="416"/>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c r="AA128" s="417"/>
      <c r="AB128" s="417"/>
      <c r="AC128" s="417"/>
      <c r="AD128" s="417"/>
      <c r="AE128" s="417"/>
      <c r="AF128" s="417"/>
      <c r="AG128" s="417"/>
      <c r="AH128" s="417"/>
      <c r="AI128" s="417"/>
      <c r="AJ128" s="417"/>
      <c r="AK128" s="417"/>
      <c r="AL128" s="417"/>
      <c r="AM128" s="417"/>
      <c r="AN128" s="417"/>
      <c r="AO128" s="417"/>
      <c r="AP128" s="417"/>
      <c r="AQ128" s="417"/>
      <c r="AR128" s="417"/>
      <c r="AS128" s="417"/>
      <c r="AT128" s="417"/>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row>
    <row r="129" spans="1:115" s="5" customFormat="1" ht="16.149999999999999" hidden="1">
      <c r="A129" s="421"/>
      <c r="B129" s="421"/>
      <c r="C129" s="416"/>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c r="AA129" s="417"/>
      <c r="AB129" s="417"/>
      <c r="AC129" s="417"/>
      <c r="AD129" s="417"/>
      <c r="AE129" s="417"/>
      <c r="AF129" s="417"/>
      <c r="AG129" s="417"/>
      <c r="AH129" s="417"/>
      <c r="AI129" s="417"/>
      <c r="AJ129" s="41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row>
    <row r="130" spans="1:115" ht="16.149999999999999" hidden="1">
      <c r="A130" s="421"/>
      <c r="B130" s="421"/>
      <c r="C130" s="416"/>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row>
    <row r="131" spans="1:115" ht="16.149999999999999" hidden="1">
      <c r="A131" s="421"/>
      <c r="B131" s="421"/>
      <c r="C131" s="416"/>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c r="AA131" s="417"/>
      <c r="AB131" s="417"/>
      <c r="AC131" s="417"/>
      <c r="AD131" s="417"/>
      <c r="AE131" s="417"/>
      <c r="AF131" s="417"/>
      <c r="AG131" s="417"/>
      <c r="AH131" s="417"/>
      <c r="AI131" s="417"/>
      <c r="AJ131" s="41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row>
    <row r="132" spans="1:115" ht="16.149999999999999" hidden="1">
      <c r="A132" s="421"/>
      <c r="B132" s="421"/>
      <c r="C132" s="416"/>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c r="AA132" s="417"/>
      <c r="AB132" s="417"/>
      <c r="AC132" s="417"/>
      <c r="AD132" s="417"/>
      <c r="AE132" s="417"/>
      <c r="AF132" s="417"/>
      <c r="AG132" s="417"/>
      <c r="AH132" s="417"/>
      <c r="AI132" s="417"/>
      <c r="AJ132" s="41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row>
    <row r="133" spans="1:115" ht="16.149999999999999" hidden="1">
      <c r="A133" s="421"/>
      <c r="B133" s="421"/>
      <c r="C133" s="416"/>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row>
    <row r="134" spans="1:115" ht="16.149999999999999" hidden="1">
      <c r="A134" s="421"/>
      <c r="B134" s="421"/>
      <c r="C134" s="416"/>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row>
    <row r="135" spans="1:115" ht="16.149999999999999" hidden="1">
      <c r="A135" s="421"/>
      <c r="B135" s="421"/>
      <c r="C135" s="416"/>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c r="AA135" s="417"/>
      <c r="AB135" s="417"/>
      <c r="AC135" s="417"/>
      <c r="AD135" s="417"/>
      <c r="AE135" s="417"/>
      <c r="AF135" s="417"/>
      <c r="AG135" s="417"/>
      <c r="AH135" s="417"/>
      <c r="AI135" s="417"/>
      <c r="AJ135" s="41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row>
    <row r="136" spans="1:115" ht="16.149999999999999" hidden="1">
      <c r="A136" s="421"/>
      <c r="B136" s="421"/>
      <c r="C136" s="416"/>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c r="AA136" s="417"/>
      <c r="AB136" s="417"/>
      <c r="AC136" s="417"/>
      <c r="AD136" s="417"/>
      <c r="AE136" s="417"/>
      <c r="AF136" s="417"/>
      <c r="AG136" s="417"/>
      <c r="AH136" s="417"/>
      <c r="AI136" s="417"/>
      <c r="AJ136" s="41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row>
    <row r="137" spans="1:115" ht="16.149999999999999" hidden="1">
      <c r="A137" s="421"/>
      <c r="B137" s="421"/>
      <c r="C137" s="416"/>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row>
    <row r="138" spans="1:115" ht="16.149999999999999" hidden="1">
      <c r="A138" s="421"/>
      <c r="B138" s="421"/>
      <c r="C138" s="416"/>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c r="AA138" s="417"/>
      <c r="AB138" s="417"/>
      <c r="AC138" s="417"/>
      <c r="AD138" s="417"/>
      <c r="AE138" s="417"/>
      <c r="AF138" s="417"/>
      <c r="AG138" s="417"/>
      <c r="AH138" s="417"/>
      <c r="AI138" s="417"/>
      <c r="AJ138" s="41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row>
    <row r="139" spans="1:115" ht="16.149999999999999" hidden="1">
      <c r="A139" s="421"/>
      <c r="B139" s="421"/>
      <c r="C139" s="416"/>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row>
    <row r="140" spans="1:115" ht="16.149999999999999" hidden="1">
      <c r="A140" s="421"/>
      <c r="B140" s="421"/>
      <c r="C140" s="416"/>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c r="AA140" s="417"/>
      <c r="AB140" s="417"/>
      <c r="AC140" s="417"/>
      <c r="AD140" s="417"/>
      <c r="AE140" s="417"/>
      <c r="AF140" s="417"/>
      <c r="AG140" s="417"/>
      <c r="AH140" s="417"/>
      <c r="AI140" s="417"/>
      <c r="AJ140" s="41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row>
    <row r="141" spans="1:115" ht="16.149999999999999" hidden="1">
      <c r="A141" s="421"/>
      <c r="B141" s="421"/>
      <c r="C141" s="416"/>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row>
    <row r="142" spans="1:115" ht="16.149999999999999" hidden="1">
      <c r="A142" s="421"/>
      <c r="B142" s="421"/>
      <c r="C142" s="416"/>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c r="AA142" s="417"/>
      <c r="AB142" s="417"/>
      <c r="AC142" s="417"/>
      <c r="AD142" s="417"/>
      <c r="AE142" s="417"/>
      <c r="AF142" s="417"/>
      <c r="AG142" s="417"/>
      <c r="AH142" s="417"/>
      <c r="AI142" s="417"/>
      <c r="AJ142" s="41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row>
    <row r="143" spans="1:115" ht="16.149999999999999" hidden="1">
      <c r="A143" s="421"/>
      <c r="B143" s="421"/>
      <c r="C143" s="416"/>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row>
    <row r="144" spans="1:115" ht="16.149999999999999" hidden="1">
      <c r="A144" s="421"/>
      <c r="B144" s="421"/>
      <c r="C144" s="416"/>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c r="AA144" s="417"/>
      <c r="AB144" s="417"/>
      <c r="AC144" s="417"/>
      <c r="AD144" s="417"/>
      <c r="AE144" s="417"/>
      <c r="AF144" s="417"/>
      <c r="AG144" s="417"/>
      <c r="AH144" s="417"/>
      <c r="AI144" s="417"/>
      <c r="AJ144" s="41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row>
    <row r="145" spans="1:115" ht="16.149999999999999" hidden="1">
      <c r="A145" s="421"/>
      <c r="B145" s="421"/>
      <c r="C145" s="416"/>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row>
    <row r="146" spans="1:115" ht="16.149999999999999" hidden="1">
      <c r="A146" s="421"/>
      <c r="B146" s="421"/>
      <c r="C146" s="416"/>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c r="AA146" s="417"/>
      <c r="AB146" s="417"/>
      <c r="AC146" s="417"/>
      <c r="AD146" s="417"/>
      <c r="AE146" s="417"/>
      <c r="AF146" s="417"/>
      <c r="AG146" s="417"/>
      <c r="AH146" s="417"/>
      <c r="AI146" s="417"/>
      <c r="AJ146" s="41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row>
    <row r="147" spans="1:115" ht="16.149999999999999" hidden="1">
      <c r="A147" s="421"/>
      <c r="B147" s="421"/>
      <c r="C147" s="416"/>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c r="AA147" s="417"/>
      <c r="AB147" s="417"/>
      <c r="AC147" s="417"/>
      <c r="AD147" s="417"/>
      <c r="AE147" s="417"/>
      <c r="AF147" s="417"/>
      <c r="AG147" s="417"/>
      <c r="AH147" s="417"/>
      <c r="AI147" s="417"/>
      <c r="AJ147" s="41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row>
    <row r="148" spans="1:115" ht="16.149999999999999" hidden="1">
      <c r="A148" s="421"/>
      <c r="B148" s="421"/>
      <c r="C148" s="416"/>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c r="AA148" s="417"/>
      <c r="AB148" s="417"/>
      <c r="AC148" s="417"/>
      <c r="AD148" s="417"/>
      <c r="AE148" s="417"/>
      <c r="AF148" s="417"/>
      <c r="AG148" s="417"/>
      <c r="AH148" s="417"/>
      <c r="AI148" s="417"/>
      <c r="AJ148" s="41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row>
    <row r="149" spans="1:115" ht="16.149999999999999" hidden="1">
      <c r="A149" s="421"/>
      <c r="B149" s="421"/>
      <c r="C149" s="416"/>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c r="AA149" s="417"/>
      <c r="AB149" s="417"/>
      <c r="AC149" s="417"/>
      <c r="AD149" s="417"/>
      <c r="AE149" s="417"/>
      <c r="AF149" s="417"/>
      <c r="AG149" s="417"/>
      <c r="AH149" s="417"/>
      <c r="AI149" s="417"/>
      <c r="AJ149" s="41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row>
    <row r="150" spans="1:115" ht="16.149999999999999" hidden="1">
      <c r="A150" s="421"/>
      <c r="B150" s="421"/>
      <c r="C150" s="416"/>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c r="AA150" s="417"/>
      <c r="AB150" s="417"/>
      <c r="AC150" s="417"/>
      <c r="AD150" s="417"/>
      <c r="AE150" s="417"/>
      <c r="AF150" s="417"/>
      <c r="AG150" s="417"/>
      <c r="AH150" s="417"/>
      <c r="AI150" s="417"/>
      <c r="AJ150" s="41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row>
    <row r="151" spans="1:115" ht="16.149999999999999" hidden="1">
      <c r="A151" s="422"/>
      <c r="B151" s="421"/>
      <c r="C151" s="416"/>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c r="AA151" s="417"/>
      <c r="AB151" s="417"/>
      <c r="AC151" s="417"/>
      <c r="AD151" s="417"/>
      <c r="AE151" s="417"/>
      <c r="AF151" s="417"/>
      <c r="AG151" s="417"/>
      <c r="AH151" s="417"/>
      <c r="AI151" s="417"/>
      <c r="AJ151" s="41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row>
    <row r="152" spans="1:115" ht="16.149999999999999" hidden="1">
      <c r="A152" s="421"/>
      <c r="B152" s="421"/>
      <c r="C152" s="416"/>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row>
    <row r="153" spans="1:115" ht="16.149999999999999" hidden="1">
      <c r="A153" s="421"/>
      <c r="B153" s="421"/>
      <c r="C153" s="416"/>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c r="AA153" s="417"/>
      <c r="AB153" s="417"/>
      <c r="AC153" s="417"/>
      <c r="AD153" s="417"/>
      <c r="AE153" s="417"/>
      <c r="AF153" s="417"/>
      <c r="AG153" s="417"/>
      <c r="AH153" s="417"/>
      <c r="AI153" s="417"/>
      <c r="AJ153" s="41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row>
    <row r="154" spans="1:115" ht="16.149999999999999" hidden="1">
      <c r="A154" s="421"/>
      <c r="B154" s="421"/>
      <c r="C154" s="416"/>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c r="AA154" s="417"/>
      <c r="AB154" s="417"/>
      <c r="AC154" s="417"/>
      <c r="AD154" s="417"/>
      <c r="AE154" s="417"/>
      <c r="AF154" s="417"/>
      <c r="AG154" s="417"/>
      <c r="AH154" s="417"/>
      <c r="AI154" s="417"/>
      <c r="AJ154" s="41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row>
    <row r="155" spans="1:115" ht="16.149999999999999" hidden="1">
      <c r="A155" s="421"/>
      <c r="B155" s="421"/>
      <c r="C155" s="416"/>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c r="AC155" s="417"/>
      <c r="AD155" s="417"/>
      <c r="AE155" s="417"/>
      <c r="AF155" s="417"/>
      <c r="AG155" s="417"/>
      <c r="AH155" s="417"/>
      <c r="AI155" s="417"/>
      <c r="AJ155" s="41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row>
    <row r="156" spans="1:115" ht="16.149999999999999" hidden="1">
      <c r="A156" s="421"/>
      <c r="B156" s="421"/>
      <c r="C156" s="416"/>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c r="AA156" s="417"/>
      <c r="AB156" s="417"/>
      <c r="AC156" s="417"/>
      <c r="AD156" s="417"/>
      <c r="AE156" s="417"/>
      <c r="AF156" s="417"/>
      <c r="AG156" s="417"/>
      <c r="AH156" s="417"/>
      <c r="AI156" s="417"/>
      <c r="AJ156" s="41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row>
    <row r="157" spans="1:115" ht="16.149999999999999" hidden="1">
      <c r="A157" s="421"/>
      <c r="B157" s="421"/>
      <c r="C157" s="416"/>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c r="AA157" s="417"/>
      <c r="AB157" s="417"/>
      <c r="AC157" s="417"/>
      <c r="AD157" s="417"/>
      <c r="AE157" s="417"/>
      <c r="AF157" s="417"/>
      <c r="AG157" s="417"/>
      <c r="AH157" s="417"/>
      <c r="AI157" s="417"/>
      <c r="AJ157" s="41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row>
    <row r="158" spans="1:115" ht="16.149999999999999" hidden="1">
      <c r="A158" s="421"/>
      <c r="B158" s="421"/>
      <c r="C158" s="416"/>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c r="AA158" s="417"/>
      <c r="AB158" s="417"/>
      <c r="AC158" s="417"/>
      <c r="AD158" s="417"/>
      <c r="AE158" s="417"/>
      <c r="AF158" s="417"/>
      <c r="AG158" s="417"/>
      <c r="AH158" s="417"/>
      <c r="AI158" s="417"/>
      <c r="AJ158" s="41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row>
    <row r="159" spans="1:115" ht="16.149999999999999" hidden="1">
      <c r="A159" s="421"/>
      <c r="B159" s="421"/>
      <c r="C159" s="416"/>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c r="AA159" s="417"/>
      <c r="AB159" s="417"/>
      <c r="AC159" s="417"/>
      <c r="AD159" s="417"/>
      <c r="AE159" s="417"/>
      <c r="AF159" s="417"/>
      <c r="AG159" s="417"/>
      <c r="AH159" s="417"/>
      <c r="AI159" s="417"/>
      <c r="AJ159" s="41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row>
    <row r="160" spans="1:115" ht="16.149999999999999" hidden="1">
      <c r="A160" s="421"/>
      <c r="B160" s="421"/>
      <c r="C160" s="416"/>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c r="AA160" s="417"/>
      <c r="AB160" s="417"/>
      <c r="AC160" s="417"/>
      <c r="AD160" s="417"/>
      <c r="AE160" s="417"/>
      <c r="AF160" s="417"/>
      <c r="AG160" s="417"/>
      <c r="AH160" s="417"/>
      <c r="AI160" s="417"/>
      <c r="AJ160" s="41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row>
    <row r="161" spans="1:115" ht="16.149999999999999" hidden="1">
      <c r="A161" s="421"/>
      <c r="B161" s="421"/>
      <c r="C161" s="416"/>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c r="AA161" s="417"/>
      <c r="AB161" s="417"/>
      <c r="AC161" s="417"/>
      <c r="AD161" s="417"/>
      <c r="AE161" s="417"/>
      <c r="AF161" s="417"/>
      <c r="AG161" s="417"/>
      <c r="AH161" s="417"/>
      <c r="AI161" s="417"/>
      <c r="AJ161" s="41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row>
    <row r="162" spans="1:115" ht="16.149999999999999" hidden="1">
      <c r="A162" s="421"/>
      <c r="B162" s="421"/>
      <c r="C162" s="416"/>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c r="AA162" s="417"/>
      <c r="AB162" s="417"/>
      <c r="AC162" s="417"/>
      <c r="AD162" s="417"/>
      <c r="AE162" s="417"/>
      <c r="AF162" s="417"/>
      <c r="AG162" s="417"/>
      <c r="AH162" s="417"/>
      <c r="AI162" s="417"/>
      <c r="AJ162" s="41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row>
    <row r="163" spans="1:115" ht="16.149999999999999" hidden="1">
      <c r="A163" s="421"/>
      <c r="B163" s="421"/>
      <c r="C163" s="416"/>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c r="AA163" s="417"/>
      <c r="AB163" s="417"/>
      <c r="AC163" s="417"/>
      <c r="AD163" s="417"/>
      <c r="AE163" s="417"/>
      <c r="AF163" s="417"/>
      <c r="AG163" s="417"/>
      <c r="AH163" s="417"/>
      <c r="AI163" s="417"/>
      <c r="AJ163" s="41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row>
    <row r="164" spans="1:115" ht="16.149999999999999" hidden="1">
      <c r="A164" s="421"/>
      <c r="B164" s="421"/>
      <c r="C164" s="416"/>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c r="AA164" s="417"/>
      <c r="AB164" s="417"/>
      <c r="AC164" s="417"/>
      <c r="AD164" s="417"/>
      <c r="AE164" s="417"/>
      <c r="AF164" s="417"/>
      <c r="AG164" s="417"/>
      <c r="AH164" s="417"/>
      <c r="AI164" s="417"/>
      <c r="AJ164" s="41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row>
    <row r="165" spans="1:115" ht="16.149999999999999" hidden="1">
      <c r="A165" s="421"/>
      <c r="B165" s="421"/>
      <c r="C165" s="416"/>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c r="AA165" s="417"/>
      <c r="AB165" s="417"/>
      <c r="AC165" s="417"/>
      <c r="AD165" s="417"/>
      <c r="AE165" s="417"/>
      <c r="AF165" s="417"/>
      <c r="AG165" s="417"/>
      <c r="AH165" s="417"/>
      <c r="AI165" s="417"/>
      <c r="AJ165" s="41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row>
    <row r="166" spans="1:115" ht="16.149999999999999" hidden="1">
      <c r="A166" s="421"/>
      <c r="B166" s="421"/>
      <c r="C166" s="416"/>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c r="AA166" s="417"/>
      <c r="AB166" s="417"/>
      <c r="AC166" s="417"/>
      <c r="AD166" s="417"/>
      <c r="AE166" s="417"/>
      <c r="AF166" s="417"/>
      <c r="AG166" s="417"/>
      <c r="AH166" s="417"/>
      <c r="AI166" s="417"/>
      <c r="AJ166" s="41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row>
    <row r="167" spans="1:115" ht="16.149999999999999" hidden="1">
      <c r="A167" s="421"/>
      <c r="B167" s="421"/>
      <c r="C167" s="416"/>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c r="AA167" s="417"/>
      <c r="AB167" s="417"/>
      <c r="AC167" s="417"/>
      <c r="AD167" s="417"/>
      <c r="AE167" s="417"/>
      <c r="AF167" s="417"/>
      <c r="AG167" s="417"/>
      <c r="AH167" s="417"/>
      <c r="AI167" s="417"/>
      <c r="AJ167" s="41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row>
    <row r="168" spans="1:115" ht="16.149999999999999" hidden="1">
      <c r="A168" s="421"/>
      <c r="B168" s="421"/>
      <c r="C168" s="416"/>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c r="AA168" s="417"/>
      <c r="AB168" s="417"/>
      <c r="AC168" s="417"/>
      <c r="AD168" s="417"/>
      <c r="AE168" s="417"/>
      <c r="AF168" s="417"/>
      <c r="AG168" s="417"/>
      <c r="AH168" s="417"/>
      <c r="AI168" s="417"/>
      <c r="AJ168" s="41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row>
    <row r="169" spans="1:115" ht="16.149999999999999" hidden="1">
      <c r="A169" s="421"/>
      <c r="B169" s="421"/>
      <c r="C169" s="416"/>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c r="AA169" s="417"/>
      <c r="AB169" s="417"/>
      <c r="AC169" s="417"/>
      <c r="AD169" s="417"/>
      <c r="AE169" s="417"/>
      <c r="AF169" s="417"/>
      <c r="AG169" s="417"/>
      <c r="AH169" s="417"/>
      <c r="AI169" s="417"/>
      <c r="AJ169" s="41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row>
    <row r="170" spans="1:115" ht="16.149999999999999" hidden="1">
      <c r="A170" s="421"/>
      <c r="B170" s="421"/>
      <c r="C170" s="416"/>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c r="AA170" s="417"/>
      <c r="AB170" s="417"/>
      <c r="AC170" s="417"/>
      <c r="AD170" s="417"/>
      <c r="AE170" s="417"/>
      <c r="AF170" s="417"/>
      <c r="AG170" s="417"/>
      <c r="AH170" s="417"/>
      <c r="AI170" s="417"/>
      <c r="AJ170" s="41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row>
    <row r="171" spans="1:115" ht="16.149999999999999" hidden="1">
      <c r="A171" s="421"/>
      <c r="B171" s="421"/>
      <c r="C171" s="416"/>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c r="AA171" s="417"/>
      <c r="AB171" s="417"/>
      <c r="AC171" s="417"/>
      <c r="AD171" s="417"/>
      <c r="AE171" s="417"/>
      <c r="AF171" s="417"/>
      <c r="AG171" s="417"/>
      <c r="AH171" s="417"/>
      <c r="AI171" s="417"/>
      <c r="AJ171" s="41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row>
    <row r="172" spans="1:115" ht="16.149999999999999" hidden="1">
      <c r="A172" s="421"/>
      <c r="B172" s="421"/>
      <c r="C172" s="416"/>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c r="AC172" s="417"/>
      <c r="AD172" s="417"/>
      <c r="AE172" s="417"/>
      <c r="AF172" s="417"/>
      <c r="AG172" s="417"/>
      <c r="AH172" s="417"/>
      <c r="AI172" s="417"/>
      <c r="AJ172" s="41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row>
    <row r="173" spans="1:115" ht="16.149999999999999" hidden="1">
      <c r="A173" s="421"/>
      <c r="B173" s="421"/>
      <c r="C173" s="416"/>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c r="AA173" s="417"/>
      <c r="AB173" s="417"/>
      <c r="AC173" s="417"/>
      <c r="AD173" s="417"/>
      <c r="AE173" s="417"/>
      <c r="AF173" s="417"/>
      <c r="AG173" s="417"/>
      <c r="AH173" s="417"/>
      <c r="AI173" s="417"/>
      <c r="AJ173" s="41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row>
    <row r="174" spans="1:115" ht="16.149999999999999" hidden="1">
      <c r="A174" s="421"/>
      <c r="B174" s="421"/>
      <c r="C174" s="416"/>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c r="AA174" s="417"/>
      <c r="AB174" s="417"/>
      <c r="AC174" s="417"/>
      <c r="AD174" s="417"/>
      <c r="AE174" s="417"/>
      <c r="AF174" s="417"/>
      <c r="AG174" s="417"/>
      <c r="AH174" s="417"/>
      <c r="AI174" s="417"/>
      <c r="AJ174" s="41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row>
    <row r="175" spans="1:115" ht="16.149999999999999" hidden="1">
      <c r="A175" s="421"/>
      <c r="B175" s="421"/>
      <c r="C175" s="416"/>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c r="AA175" s="417"/>
      <c r="AB175" s="417"/>
      <c r="AC175" s="417"/>
      <c r="AD175" s="417"/>
      <c r="AE175" s="417"/>
      <c r="AF175" s="417"/>
      <c r="AG175" s="417"/>
      <c r="AH175" s="417"/>
      <c r="AI175" s="417"/>
      <c r="AJ175" s="41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row>
    <row r="176" spans="1:115" ht="16.149999999999999" hidden="1">
      <c r="A176" s="421"/>
      <c r="B176" s="421"/>
      <c r="C176" s="416"/>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c r="AA176" s="417"/>
      <c r="AB176" s="417"/>
      <c r="AC176" s="417"/>
      <c r="AD176" s="417"/>
      <c r="AE176" s="417"/>
      <c r="AF176" s="417"/>
      <c r="AG176" s="417"/>
      <c r="AH176" s="417"/>
      <c r="AI176" s="417"/>
      <c r="AJ176" s="41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row>
    <row r="177" spans="1:115" ht="16.149999999999999" hidden="1">
      <c r="A177" s="421"/>
      <c r="B177" s="421"/>
      <c r="C177" s="416"/>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c r="AA177" s="417"/>
      <c r="AB177" s="417"/>
      <c r="AC177" s="417"/>
      <c r="AD177" s="417"/>
      <c r="AE177" s="417"/>
      <c r="AF177" s="417"/>
      <c r="AG177" s="417"/>
      <c r="AH177" s="417"/>
      <c r="AI177" s="417"/>
      <c r="AJ177" s="41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row>
    <row r="178" spans="1:115" ht="16.149999999999999" hidden="1">
      <c r="A178" s="421"/>
      <c r="B178" s="421"/>
      <c r="C178" s="416"/>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c r="AA178" s="417"/>
      <c r="AB178" s="417"/>
      <c r="AC178" s="417"/>
      <c r="AD178" s="417"/>
      <c r="AE178" s="417"/>
      <c r="AF178" s="417"/>
      <c r="AG178" s="417"/>
      <c r="AH178" s="417"/>
      <c r="AI178" s="417"/>
      <c r="AJ178" s="41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row>
    <row r="179" spans="1:115" ht="16.149999999999999" hidden="1">
      <c r="A179" s="421"/>
      <c r="B179" s="421"/>
      <c r="C179" s="416"/>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c r="AA179" s="417"/>
      <c r="AB179" s="417"/>
      <c r="AC179" s="417"/>
      <c r="AD179" s="417"/>
      <c r="AE179" s="417"/>
      <c r="AF179" s="417"/>
      <c r="AG179" s="417"/>
      <c r="AH179" s="417"/>
      <c r="AI179" s="417"/>
      <c r="AJ179" s="41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row>
    <row r="180" spans="1:115" ht="16.149999999999999" hidden="1">
      <c r="A180" s="421"/>
      <c r="B180" s="421"/>
      <c r="C180" s="416"/>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c r="AA180" s="417"/>
      <c r="AB180" s="417"/>
      <c r="AC180" s="417"/>
      <c r="AD180" s="417"/>
      <c r="AE180" s="417"/>
      <c r="AF180" s="417"/>
      <c r="AG180" s="417"/>
      <c r="AH180" s="417"/>
      <c r="AI180" s="417"/>
      <c r="AJ180" s="41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row>
    <row r="181" spans="1:115" ht="16.149999999999999" hidden="1">
      <c r="A181" s="421"/>
      <c r="B181" s="421"/>
      <c r="C181" s="416"/>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c r="AA181" s="417"/>
      <c r="AB181" s="417"/>
      <c r="AC181" s="417"/>
      <c r="AD181" s="417"/>
      <c r="AE181" s="417"/>
      <c r="AF181" s="417"/>
      <c r="AG181" s="417"/>
      <c r="AH181" s="417"/>
      <c r="AI181" s="417"/>
      <c r="AJ181" s="41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row>
    <row r="182" spans="1:115" ht="16.149999999999999" hidden="1">
      <c r="A182" s="421"/>
      <c r="B182" s="421"/>
      <c r="C182" s="416"/>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c r="AA182" s="417"/>
      <c r="AB182" s="417"/>
      <c r="AC182" s="417"/>
      <c r="AD182" s="417"/>
      <c r="AE182" s="417"/>
      <c r="AF182" s="417"/>
      <c r="AG182" s="417"/>
      <c r="AH182" s="417"/>
      <c r="AI182" s="417"/>
      <c r="AJ182" s="41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row>
    <row r="183" spans="1:115" ht="16.149999999999999" hidden="1">
      <c r="A183" s="421"/>
      <c r="B183" s="421"/>
      <c r="C183" s="416"/>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c r="AA183" s="417"/>
      <c r="AB183" s="417"/>
      <c r="AC183" s="417"/>
      <c r="AD183" s="417"/>
      <c r="AE183" s="417"/>
      <c r="AF183" s="417"/>
      <c r="AG183" s="417"/>
      <c r="AH183" s="417"/>
      <c r="AI183" s="417"/>
      <c r="AJ183" s="41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row>
    <row r="184" spans="1:115" ht="16.149999999999999" hidden="1">
      <c r="A184" s="421"/>
      <c r="B184" s="421"/>
      <c r="C184" s="416"/>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c r="AA184" s="417"/>
      <c r="AB184" s="417"/>
      <c r="AC184" s="417"/>
      <c r="AD184" s="417"/>
      <c r="AE184" s="417"/>
      <c r="AF184" s="417"/>
      <c r="AG184" s="417"/>
      <c r="AH184" s="417"/>
      <c r="AI184" s="417"/>
      <c r="AJ184" s="41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row>
    <row r="185" spans="1:115" ht="16.149999999999999" hidden="1">
      <c r="A185" s="421"/>
      <c r="B185" s="421"/>
      <c r="C185" s="416"/>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c r="AC185" s="417"/>
      <c r="AD185" s="417"/>
      <c r="AE185" s="417"/>
      <c r="AF185" s="417"/>
      <c r="AG185" s="417"/>
      <c r="AH185" s="417"/>
      <c r="AI185" s="417"/>
      <c r="AJ185" s="41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row>
    <row r="186" spans="1:115" ht="16.149999999999999" hidden="1">
      <c r="A186" s="421"/>
      <c r="B186" s="421"/>
      <c r="C186" s="416"/>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c r="AA186" s="417"/>
      <c r="AB186" s="417"/>
      <c r="AC186" s="417"/>
      <c r="AD186" s="417"/>
      <c r="AE186" s="417"/>
      <c r="AF186" s="417"/>
      <c r="AG186" s="417"/>
      <c r="AH186" s="417"/>
      <c r="AI186" s="417"/>
      <c r="AJ186" s="41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row>
    <row r="187" spans="1:115" ht="16.149999999999999" hidden="1">
      <c r="A187" s="421"/>
      <c r="B187" s="421"/>
      <c r="C187" s="416"/>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c r="AA187" s="417"/>
      <c r="AB187" s="417"/>
      <c r="AC187" s="417"/>
      <c r="AD187" s="417"/>
      <c r="AE187" s="417"/>
      <c r="AF187" s="417"/>
      <c r="AG187" s="417"/>
      <c r="AH187" s="417"/>
      <c r="AI187" s="417"/>
      <c r="AJ187" s="41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row>
    <row r="188" spans="1:115" ht="16.149999999999999" hidden="1">
      <c r="A188" s="421"/>
      <c r="B188" s="421"/>
      <c r="C188" s="416"/>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c r="AA188" s="417"/>
      <c r="AB188" s="417"/>
      <c r="AC188" s="417"/>
      <c r="AD188" s="417"/>
      <c r="AE188" s="417"/>
      <c r="AF188" s="417"/>
      <c r="AG188" s="417"/>
      <c r="AH188" s="417"/>
      <c r="AI188" s="417"/>
      <c r="AJ188" s="41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row>
    <row r="189" spans="1:115" ht="16.149999999999999" hidden="1">
      <c r="A189" s="421"/>
      <c r="B189" s="421"/>
      <c r="C189" s="416"/>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c r="AA189" s="417"/>
      <c r="AB189" s="417"/>
      <c r="AC189" s="417"/>
      <c r="AD189" s="417"/>
      <c r="AE189" s="417"/>
      <c r="AF189" s="417"/>
      <c r="AG189" s="417"/>
      <c r="AH189" s="417"/>
      <c r="AI189" s="417"/>
      <c r="AJ189" s="41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row>
    <row r="190" spans="1:115" ht="16.149999999999999" hidden="1">
      <c r="A190" s="421"/>
      <c r="B190" s="421"/>
      <c r="C190" s="416"/>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c r="AA190" s="417"/>
      <c r="AB190" s="417"/>
      <c r="AC190" s="417"/>
      <c r="AD190" s="417"/>
      <c r="AE190" s="417"/>
      <c r="AF190" s="417"/>
      <c r="AG190" s="417"/>
      <c r="AH190" s="417"/>
      <c r="AI190" s="417"/>
      <c r="AJ190" s="41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row>
    <row r="191" spans="1:115" ht="16.149999999999999" hidden="1">
      <c r="A191" s="421"/>
      <c r="B191" s="421"/>
      <c r="C191" s="416"/>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row>
    <row r="192" spans="1:115" ht="16.149999999999999" hidden="1">
      <c r="A192" s="421"/>
      <c r="B192" s="421"/>
      <c r="C192" s="416"/>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c r="AA192" s="417"/>
      <c r="AB192" s="417"/>
      <c r="AC192" s="417"/>
      <c r="AD192" s="417"/>
      <c r="AE192" s="417"/>
      <c r="AF192" s="417"/>
      <c r="AG192" s="417"/>
      <c r="AH192" s="417"/>
      <c r="AI192" s="417"/>
      <c r="AJ192" s="41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row>
    <row r="193" spans="1:115" ht="16.149999999999999" hidden="1">
      <c r="A193" s="421"/>
      <c r="B193" s="421"/>
      <c r="C193" s="416"/>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c r="AA193" s="417"/>
      <c r="AB193" s="417"/>
      <c r="AC193" s="417"/>
      <c r="AD193" s="417"/>
      <c r="AE193" s="417"/>
      <c r="AF193" s="417"/>
      <c r="AG193" s="417"/>
      <c r="AH193" s="417"/>
      <c r="AI193" s="417"/>
      <c r="AJ193" s="41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row>
    <row r="194" spans="1:115" ht="16.149999999999999" hidden="1">
      <c r="A194" s="421"/>
      <c r="B194" s="421"/>
      <c r="C194" s="416"/>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c r="AA194" s="417"/>
      <c r="AB194" s="417"/>
      <c r="AC194" s="417"/>
      <c r="AD194" s="417"/>
      <c r="AE194" s="417"/>
      <c r="AF194" s="417"/>
      <c r="AG194" s="417"/>
      <c r="AH194" s="417"/>
      <c r="AI194" s="417"/>
      <c r="AJ194" s="41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row>
    <row r="195" spans="1:115" ht="16.149999999999999" hidden="1">
      <c r="A195" s="421"/>
      <c r="B195" s="421"/>
      <c r="C195" s="416"/>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c r="AA195" s="417"/>
      <c r="AB195" s="417"/>
      <c r="AC195" s="417"/>
      <c r="AD195" s="417"/>
      <c r="AE195" s="417"/>
      <c r="AF195" s="417"/>
      <c r="AG195" s="417"/>
      <c r="AH195" s="417"/>
      <c r="AI195" s="417"/>
      <c r="AJ195" s="41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row>
    <row r="196" spans="1:115" ht="16.149999999999999" hidden="1">
      <c r="A196" s="421"/>
      <c r="B196" s="421"/>
      <c r="C196" s="416"/>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c r="AA196" s="417"/>
      <c r="AB196" s="417"/>
      <c r="AC196" s="417"/>
      <c r="AD196" s="417"/>
      <c r="AE196" s="417"/>
      <c r="AF196" s="417"/>
      <c r="AG196" s="417"/>
      <c r="AH196" s="417"/>
      <c r="AI196" s="417"/>
      <c r="AJ196" s="41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row>
    <row r="197" spans="1:115" ht="16.149999999999999" hidden="1">
      <c r="A197" s="421"/>
      <c r="B197" s="421"/>
      <c r="C197" s="416"/>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c r="AA197" s="417"/>
      <c r="AB197" s="417"/>
      <c r="AC197" s="417"/>
      <c r="AD197" s="417"/>
      <c r="AE197" s="417"/>
      <c r="AF197" s="417"/>
      <c r="AG197" s="417"/>
      <c r="AH197" s="417"/>
      <c r="AI197" s="417"/>
      <c r="AJ197" s="41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row>
    <row r="198" spans="1:115" ht="16.149999999999999" hidden="1">
      <c r="A198" s="421"/>
      <c r="B198" s="421"/>
      <c r="C198" s="416"/>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c r="AA198" s="417"/>
      <c r="AB198" s="417"/>
      <c r="AC198" s="417"/>
      <c r="AD198" s="417"/>
      <c r="AE198" s="417"/>
      <c r="AF198" s="417"/>
      <c r="AG198" s="417"/>
      <c r="AH198" s="417"/>
      <c r="AI198" s="417"/>
      <c r="AJ198" s="41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row>
    <row r="199" spans="1:115" ht="16.149999999999999" hidden="1">
      <c r="A199" s="421"/>
      <c r="B199" s="421"/>
      <c r="C199" s="416"/>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c r="AA199" s="417"/>
      <c r="AB199" s="417"/>
      <c r="AC199" s="417"/>
      <c r="AD199" s="417"/>
      <c r="AE199" s="417"/>
      <c r="AF199" s="417"/>
      <c r="AG199" s="417"/>
      <c r="AH199" s="417"/>
      <c r="AI199" s="417"/>
      <c r="AJ199" s="41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row>
    <row r="200" spans="1:115" ht="16.149999999999999" hidden="1">
      <c r="A200" s="421"/>
      <c r="B200" s="421"/>
      <c r="C200" s="416"/>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c r="AA200" s="417"/>
      <c r="AB200" s="417"/>
      <c r="AC200" s="417"/>
      <c r="AD200" s="417"/>
      <c r="AE200" s="417"/>
      <c r="AF200" s="417"/>
      <c r="AG200" s="417"/>
      <c r="AH200" s="417"/>
      <c r="AI200" s="417"/>
      <c r="AJ200" s="41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row>
    <row r="201" spans="1:115" ht="16.149999999999999" hidden="1">
      <c r="A201" s="421"/>
      <c r="B201" s="421"/>
      <c r="C201" s="416"/>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c r="AA201" s="417"/>
      <c r="AB201" s="417"/>
      <c r="AC201" s="417"/>
      <c r="AD201" s="417"/>
      <c r="AE201" s="417"/>
      <c r="AF201" s="417"/>
      <c r="AG201" s="417"/>
      <c r="AH201" s="417"/>
      <c r="AI201" s="417"/>
      <c r="AJ201" s="41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row>
    <row r="202" spans="1:115" ht="16.149999999999999" hidden="1">
      <c r="A202" s="421"/>
      <c r="B202" s="421"/>
      <c r="C202" s="416"/>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c r="AA202" s="417"/>
      <c r="AB202" s="417"/>
      <c r="AC202" s="417"/>
      <c r="AD202" s="417"/>
      <c r="AE202" s="417"/>
      <c r="AF202" s="417"/>
      <c r="AG202" s="417"/>
      <c r="AH202" s="417"/>
      <c r="AI202" s="417"/>
      <c r="AJ202" s="41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row>
    <row r="203" spans="1:115" ht="16.149999999999999" hidden="1">
      <c r="A203" s="421"/>
      <c r="B203" s="421"/>
      <c r="C203" s="416"/>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c r="AA203" s="417"/>
      <c r="AB203" s="417"/>
      <c r="AC203" s="417"/>
      <c r="AD203" s="417"/>
      <c r="AE203" s="417"/>
      <c r="AF203" s="417"/>
      <c r="AG203" s="417"/>
      <c r="AH203" s="417"/>
      <c r="AI203" s="417"/>
      <c r="AJ203" s="41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row>
    <row r="204" spans="1:115" ht="16.149999999999999" hidden="1">
      <c r="A204" s="421"/>
      <c r="B204" s="421"/>
      <c r="C204" s="416"/>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c r="AA204" s="417"/>
      <c r="AB204" s="417"/>
      <c r="AC204" s="417"/>
      <c r="AD204" s="417"/>
      <c r="AE204" s="417"/>
      <c r="AF204" s="417"/>
      <c r="AG204" s="417"/>
      <c r="AH204" s="417"/>
      <c r="AI204" s="417"/>
      <c r="AJ204" s="41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row>
    <row r="205" spans="1:115" ht="16.149999999999999" hidden="1">
      <c r="A205" s="421"/>
      <c r="B205" s="421"/>
      <c r="C205" s="416"/>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c r="AA205" s="417"/>
      <c r="AB205" s="417"/>
      <c r="AC205" s="417"/>
      <c r="AD205" s="417"/>
      <c r="AE205" s="417"/>
      <c r="AF205" s="417"/>
      <c r="AG205" s="417"/>
      <c r="AH205" s="417"/>
      <c r="AI205" s="417"/>
      <c r="AJ205" s="417"/>
      <c r="AK205" s="417"/>
      <c r="AL205" s="417"/>
      <c r="AM205" s="417"/>
      <c r="AN205" s="417"/>
      <c r="AO205" s="417"/>
      <c r="AP205" s="417"/>
      <c r="AQ205" s="417"/>
      <c r="AR205" s="417"/>
      <c r="AS205" s="417"/>
      <c r="AT205" s="417"/>
      <c r="AU205" s="417"/>
      <c r="AV205" s="417"/>
      <c r="AW205" s="417"/>
      <c r="AX205" s="417"/>
      <c r="AY205" s="417"/>
      <c r="AZ205" s="417"/>
      <c r="BA205" s="417"/>
      <c r="BB205" s="417"/>
      <c r="BC205" s="417"/>
      <c r="BD205" s="417"/>
      <c r="BE205" s="417"/>
      <c r="BF205" s="417"/>
      <c r="BG205" s="417"/>
      <c r="BH205" s="417"/>
      <c r="BI205" s="417"/>
      <c r="BJ205" s="417"/>
      <c r="BK205" s="417"/>
      <c r="BL205" s="417"/>
      <c r="BM205" s="417"/>
      <c r="BN205" s="417"/>
      <c r="BO205" s="417"/>
      <c r="BP205" s="417"/>
      <c r="BQ205" s="417"/>
      <c r="BR205" s="417"/>
      <c r="BS205" s="417"/>
      <c r="BT205" s="417"/>
      <c r="BU205" s="417"/>
      <c r="BV205" s="417"/>
      <c r="BW205" s="417"/>
      <c r="BX205" s="417"/>
      <c r="BY205" s="417"/>
      <c r="BZ205" s="417"/>
      <c r="CA205" s="417"/>
      <c r="CB205" s="417"/>
      <c r="CC205" s="417"/>
      <c r="CD205" s="417"/>
      <c r="CE205" s="417"/>
      <c r="CF205" s="417"/>
      <c r="CG205" s="417"/>
      <c r="CH205" s="417"/>
      <c r="CI205" s="417"/>
      <c r="CJ205" s="417"/>
      <c r="CK205" s="417"/>
      <c r="CL205" s="417"/>
      <c r="CM205" s="417"/>
      <c r="CN205" s="417"/>
      <c r="CO205" s="417"/>
      <c r="CP205" s="417"/>
      <c r="CQ205" s="417"/>
      <c r="CR205" s="417"/>
      <c r="CS205" s="417"/>
      <c r="CT205" s="417"/>
      <c r="CU205" s="417"/>
      <c r="CV205" s="417"/>
      <c r="CW205" s="417"/>
      <c r="CX205" s="417"/>
      <c r="CY205" s="417"/>
      <c r="CZ205" s="417"/>
      <c r="DA205" s="417"/>
      <c r="DB205" s="417"/>
      <c r="DC205" s="417"/>
      <c r="DD205" s="417"/>
      <c r="DE205" s="417"/>
      <c r="DF205" s="417"/>
      <c r="DG205" s="417"/>
      <c r="DH205" s="417"/>
      <c r="DI205" s="417"/>
      <c r="DJ205" s="417"/>
      <c r="DK205" s="417"/>
    </row>
    <row r="206" spans="1:115" ht="16.149999999999999" hidden="1">
      <c r="A206" s="421"/>
      <c r="B206" s="421"/>
      <c r="C206" s="416"/>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c r="AA206" s="417"/>
      <c r="AB206" s="417"/>
      <c r="AC206" s="417"/>
      <c r="AD206" s="417"/>
      <c r="AE206" s="417"/>
      <c r="AF206" s="417"/>
      <c r="AG206" s="417"/>
      <c r="AH206" s="417"/>
      <c r="AI206" s="417"/>
      <c r="AJ206" s="417"/>
      <c r="AK206" s="417"/>
      <c r="AL206" s="417"/>
      <c r="AM206" s="417"/>
      <c r="AN206" s="417"/>
      <c r="AO206" s="417"/>
      <c r="AP206" s="417"/>
      <c r="AQ206" s="417"/>
      <c r="AR206" s="417"/>
      <c r="AS206" s="417"/>
      <c r="AT206" s="417"/>
      <c r="AU206" s="417"/>
      <c r="AV206" s="417"/>
      <c r="AW206" s="417"/>
      <c r="AX206" s="417"/>
      <c r="AY206" s="417"/>
      <c r="AZ206" s="417"/>
      <c r="BA206" s="417"/>
      <c r="BB206" s="417"/>
      <c r="BC206" s="417"/>
      <c r="BD206" s="417"/>
      <c r="BE206" s="417"/>
      <c r="BF206" s="417"/>
      <c r="BG206" s="417"/>
      <c r="BH206" s="417"/>
      <c r="BI206" s="417"/>
      <c r="BJ206" s="417"/>
      <c r="BK206" s="417"/>
      <c r="BL206" s="417"/>
      <c r="BM206" s="417"/>
      <c r="BN206" s="417"/>
      <c r="BO206" s="417"/>
      <c r="BP206" s="417"/>
      <c r="BQ206" s="417"/>
      <c r="BR206" s="417"/>
      <c r="BS206" s="417"/>
      <c r="BT206" s="417"/>
      <c r="BU206" s="417"/>
      <c r="BV206" s="417"/>
      <c r="BW206" s="417"/>
      <c r="BX206" s="417"/>
      <c r="BY206" s="417"/>
      <c r="BZ206" s="417"/>
      <c r="CA206" s="417"/>
      <c r="CB206" s="417"/>
      <c r="CC206" s="417"/>
      <c r="CD206" s="417"/>
      <c r="CE206" s="417"/>
      <c r="CF206" s="417"/>
      <c r="CG206" s="417"/>
      <c r="CH206" s="417"/>
      <c r="CI206" s="417"/>
      <c r="CJ206" s="417"/>
      <c r="CK206" s="417"/>
      <c r="CL206" s="417"/>
      <c r="CM206" s="417"/>
      <c r="CN206" s="417"/>
      <c r="CO206" s="417"/>
      <c r="CP206" s="417"/>
      <c r="CQ206" s="417"/>
      <c r="CR206" s="417"/>
      <c r="CS206" s="417"/>
      <c r="CT206" s="417"/>
      <c r="CU206" s="417"/>
      <c r="CV206" s="417"/>
      <c r="CW206" s="417"/>
      <c r="CX206" s="417"/>
      <c r="CY206" s="417"/>
      <c r="CZ206" s="417"/>
      <c r="DA206" s="417"/>
      <c r="DB206" s="417"/>
      <c r="DC206" s="417"/>
      <c r="DD206" s="417"/>
      <c r="DE206" s="417"/>
      <c r="DF206" s="417"/>
      <c r="DG206" s="417"/>
      <c r="DH206" s="417"/>
      <c r="DI206" s="417"/>
      <c r="DJ206" s="417"/>
      <c r="DK206" s="417"/>
    </row>
    <row r="207" spans="1:115" ht="16.149999999999999" hidden="1">
      <c r="A207" s="421"/>
      <c r="B207" s="421"/>
      <c r="C207" s="416"/>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c r="AA207" s="417"/>
      <c r="AB207" s="417"/>
      <c r="AC207" s="417"/>
      <c r="AD207" s="417"/>
      <c r="AE207" s="417"/>
      <c r="AF207" s="417"/>
      <c r="AG207" s="417"/>
      <c r="AH207" s="417"/>
      <c r="AI207" s="417"/>
      <c r="AJ207" s="417"/>
      <c r="AK207" s="417"/>
      <c r="AL207" s="417"/>
      <c r="AM207" s="417"/>
      <c r="AN207" s="417"/>
      <c r="AO207" s="417"/>
      <c r="AP207" s="417"/>
      <c r="AQ207" s="417"/>
      <c r="AR207" s="417"/>
      <c r="AS207" s="417"/>
      <c r="AT207" s="417"/>
      <c r="AU207" s="417"/>
      <c r="AV207" s="417"/>
      <c r="AW207" s="417"/>
      <c r="AX207" s="417"/>
      <c r="AY207" s="417"/>
      <c r="AZ207" s="417"/>
      <c r="BA207" s="417"/>
      <c r="BB207" s="417"/>
      <c r="BC207" s="417"/>
      <c r="BD207" s="417"/>
      <c r="BE207" s="417"/>
      <c r="BF207" s="417"/>
      <c r="BG207" s="417"/>
      <c r="BH207" s="417"/>
      <c r="BI207" s="417"/>
      <c r="BJ207" s="417"/>
      <c r="BK207" s="417"/>
      <c r="BL207" s="417"/>
      <c r="BM207" s="417"/>
      <c r="BN207" s="417"/>
      <c r="BO207" s="417"/>
      <c r="BP207" s="417"/>
      <c r="BQ207" s="417"/>
      <c r="BR207" s="417"/>
      <c r="BS207" s="417"/>
      <c r="BT207" s="417"/>
      <c r="BU207" s="417"/>
      <c r="BV207" s="417"/>
      <c r="BW207" s="417"/>
      <c r="BX207" s="417"/>
      <c r="BY207" s="417"/>
      <c r="BZ207" s="417"/>
      <c r="CA207" s="417"/>
      <c r="CB207" s="417"/>
      <c r="CC207" s="417"/>
      <c r="CD207" s="417"/>
      <c r="CE207" s="417"/>
      <c r="CF207" s="417"/>
      <c r="CG207" s="417"/>
      <c r="CH207" s="417"/>
      <c r="CI207" s="417"/>
      <c r="CJ207" s="417"/>
      <c r="CK207" s="417"/>
      <c r="CL207" s="417"/>
      <c r="CM207" s="417"/>
      <c r="CN207" s="417"/>
      <c r="CO207" s="417"/>
      <c r="CP207" s="417"/>
      <c r="CQ207" s="417"/>
      <c r="CR207" s="417"/>
      <c r="CS207" s="417"/>
      <c r="CT207" s="417"/>
      <c r="CU207" s="417"/>
      <c r="CV207" s="417"/>
      <c r="CW207" s="417"/>
      <c r="CX207" s="417"/>
      <c r="CY207" s="417"/>
      <c r="CZ207" s="417"/>
      <c r="DA207" s="417"/>
      <c r="DB207" s="417"/>
      <c r="DC207" s="417"/>
      <c r="DD207" s="417"/>
      <c r="DE207" s="417"/>
      <c r="DF207" s="417"/>
      <c r="DG207" s="417"/>
      <c r="DH207" s="417"/>
      <c r="DI207" s="417"/>
      <c r="DJ207" s="417"/>
      <c r="DK207" s="417"/>
    </row>
    <row r="208" spans="1:115" ht="16.149999999999999" hidden="1">
      <c r="A208" s="421"/>
      <c r="B208" s="421"/>
      <c r="C208" s="416"/>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c r="AA208" s="417"/>
      <c r="AB208" s="417"/>
      <c r="AC208" s="417"/>
      <c r="AD208" s="417"/>
      <c r="AE208" s="417"/>
      <c r="AF208" s="417"/>
      <c r="AG208" s="417"/>
      <c r="AH208" s="417"/>
      <c r="AI208" s="417"/>
      <c r="AJ208" s="417"/>
      <c r="AK208" s="417"/>
      <c r="AL208" s="417"/>
      <c r="AM208" s="417"/>
      <c r="AN208" s="417"/>
      <c r="AO208" s="417"/>
      <c r="AP208" s="417"/>
      <c r="AQ208" s="417"/>
      <c r="AR208" s="417"/>
      <c r="AS208" s="417"/>
      <c r="AT208" s="417"/>
      <c r="AU208" s="417"/>
      <c r="AV208" s="417"/>
      <c r="AW208" s="417"/>
      <c r="AX208" s="417"/>
      <c r="AY208" s="417"/>
      <c r="AZ208" s="417"/>
      <c r="BA208" s="417"/>
      <c r="BB208" s="417"/>
      <c r="BC208" s="417"/>
      <c r="BD208" s="417"/>
      <c r="BE208" s="417"/>
      <c r="BF208" s="417"/>
      <c r="BG208" s="417"/>
      <c r="BH208" s="417"/>
      <c r="BI208" s="417"/>
      <c r="BJ208" s="417"/>
      <c r="BK208" s="417"/>
      <c r="BL208" s="417"/>
      <c r="BM208" s="417"/>
      <c r="BN208" s="417"/>
      <c r="BO208" s="417"/>
      <c r="BP208" s="417"/>
      <c r="BQ208" s="417"/>
      <c r="BR208" s="417"/>
      <c r="BS208" s="417"/>
      <c r="BT208" s="417"/>
      <c r="BU208" s="417"/>
      <c r="BV208" s="417"/>
      <c r="BW208" s="417"/>
      <c r="BX208" s="417"/>
      <c r="BY208" s="417"/>
      <c r="BZ208" s="417"/>
      <c r="CA208" s="417"/>
      <c r="CB208" s="417"/>
      <c r="CC208" s="417"/>
      <c r="CD208" s="417"/>
      <c r="CE208" s="417"/>
      <c r="CF208" s="417"/>
      <c r="CG208" s="417"/>
      <c r="CH208" s="417"/>
      <c r="CI208" s="417"/>
      <c r="CJ208" s="417"/>
      <c r="CK208" s="417"/>
      <c r="CL208" s="417"/>
      <c r="CM208" s="417"/>
      <c r="CN208" s="417"/>
      <c r="CO208" s="417"/>
      <c r="CP208" s="417"/>
      <c r="CQ208" s="417"/>
      <c r="CR208" s="417"/>
      <c r="CS208" s="417"/>
      <c r="CT208" s="417"/>
      <c r="CU208" s="417"/>
      <c r="CV208" s="417"/>
      <c r="CW208" s="417"/>
      <c r="CX208" s="417"/>
      <c r="CY208" s="417"/>
      <c r="CZ208" s="417"/>
      <c r="DA208" s="417"/>
      <c r="DB208" s="417"/>
      <c r="DC208" s="417"/>
      <c r="DD208" s="417"/>
      <c r="DE208" s="417"/>
      <c r="DF208" s="417"/>
      <c r="DG208" s="417"/>
      <c r="DH208" s="417"/>
      <c r="DI208" s="417"/>
      <c r="DJ208" s="417"/>
      <c r="DK208" s="417"/>
    </row>
    <row r="209" spans="1:115" ht="16.149999999999999" hidden="1">
      <c r="A209" s="421"/>
      <c r="B209" s="421"/>
      <c r="C209" s="416"/>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c r="AA209" s="417"/>
      <c r="AB209" s="417"/>
      <c r="AC209" s="417"/>
      <c r="AD209" s="417"/>
      <c r="AE209" s="417"/>
      <c r="AF209" s="417"/>
      <c r="AG209" s="417"/>
      <c r="AH209" s="417"/>
      <c r="AI209" s="417"/>
      <c r="AJ209" s="417"/>
      <c r="AK209" s="417"/>
      <c r="AL209" s="417"/>
      <c r="AM209" s="417"/>
      <c r="AN209" s="417"/>
      <c r="AO209" s="417"/>
      <c r="AP209" s="417"/>
      <c r="AQ209" s="417"/>
      <c r="AR209" s="417"/>
      <c r="AS209" s="417"/>
      <c r="AT209" s="417"/>
      <c r="AU209" s="417"/>
      <c r="AV209" s="417"/>
      <c r="AW209" s="417"/>
      <c r="AX209" s="417"/>
      <c r="AY209" s="417"/>
      <c r="AZ209" s="417"/>
      <c r="BA209" s="417"/>
      <c r="BB209" s="417"/>
      <c r="BC209" s="417"/>
      <c r="BD209" s="417"/>
      <c r="BE209" s="417"/>
      <c r="BF209" s="417"/>
      <c r="BG209" s="417"/>
      <c r="BH209" s="417"/>
      <c r="BI209" s="417"/>
      <c r="BJ209" s="417"/>
      <c r="BK209" s="417"/>
      <c r="BL209" s="417"/>
      <c r="BM209" s="417"/>
      <c r="BN209" s="417"/>
      <c r="BO209" s="417"/>
      <c r="BP209" s="417"/>
      <c r="BQ209" s="417"/>
      <c r="BR209" s="417"/>
      <c r="BS209" s="417"/>
      <c r="BT209" s="417"/>
      <c r="BU209" s="417"/>
      <c r="BV209" s="417"/>
      <c r="BW209" s="417"/>
      <c r="BX209" s="417"/>
      <c r="BY209" s="417"/>
      <c r="BZ209" s="417"/>
      <c r="CA209" s="417"/>
      <c r="CB209" s="417"/>
      <c r="CC209" s="417"/>
      <c r="CD209" s="417"/>
      <c r="CE209" s="417"/>
      <c r="CF209" s="417"/>
      <c r="CG209" s="417"/>
      <c r="CH209" s="417"/>
      <c r="CI209" s="417"/>
      <c r="CJ209" s="417"/>
      <c r="CK209" s="417"/>
      <c r="CL209" s="417"/>
      <c r="CM209" s="417"/>
      <c r="CN209" s="417"/>
      <c r="CO209" s="417"/>
      <c r="CP209" s="417"/>
      <c r="CQ209" s="417"/>
      <c r="CR209" s="417"/>
      <c r="CS209" s="417"/>
      <c r="CT209" s="417"/>
      <c r="CU209" s="417"/>
      <c r="CV209" s="417"/>
      <c r="CW209" s="417"/>
      <c r="CX209" s="417"/>
      <c r="CY209" s="417"/>
      <c r="CZ209" s="417"/>
      <c r="DA209" s="417"/>
      <c r="DB209" s="417"/>
      <c r="DC209" s="417"/>
      <c r="DD209" s="417"/>
      <c r="DE209" s="417"/>
      <c r="DF209" s="417"/>
      <c r="DG209" s="417"/>
      <c r="DH209" s="417"/>
      <c r="DI209" s="417"/>
      <c r="DJ209" s="417"/>
      <c r="DK209" s="417"/>
    </row>
    <row r="210" spans="1:115" ht="16.149999999999999" hidden="1">
      <c r="A210" s="421"/>
      <c r="B210" s="421"/>
      <c r="C210" s="416"/>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c r="AA210" s="417"/>
      <c r="AB210" s="417"/>
      <c r="AC210" s="417"/>
      <c r="AD210" s="417"/>
      <c r="AE210" s="417"/>
      <c r="AF210" s="417"/>
      <c r="AG210" s="417"/>
      <c r="AH210" s="417"/>
      <c r="AI210" s="417"/>
      <c r="AJ210" s="417"/>
      <c r="AK210" s="417"/>
      <c r="AL210" s="417"/>
      <c r="AM210" s="417"/>
      <c r="AN210" s="417"/>
      <c r="AO210" s="417"/>
      <c r="AP210" s="417"/>
      <c r="AQ210" s="417"/>
      <c r="AR210" s="417"/>
      <c r="AS210" s="417"/>
      <c r="AT210" s="417"/>
      <c r="AU210" s="417"/>
      <c r="AV210" s="417"/>
      <c r="AW210" s="417"/>
      <c r="AX210" s="417"/>
      <c r="AY210" s="417"/>
      <c r="AZ210" s="417"/>
      <c r="BA210" s="417"/>
      <c r="BB210" s="417"/>
      <c r="BC210" s="417"/>
      <c r="BD210" s="417"/>
      <c r="BE210" s="417"/>
      <c r="BF210" s="417"/>
      <c r="BG210" s="417"/>
      <c r="BH210" s="417"/>
      <c r="BI210" s="417"/>
      <c r="BJ210" s="417"/>
      <c r="BK210" s="417"/>
      <c r="BL210" s="417"/>
      <c r="BM210" s="417"/>
      <c r="BN210" s="417"/>
      <c r="BO210" s="417"/>
      <c r="BP210" s="417"/>
      <c r="BQ210" s="417"/>
      <c r="BR210" s="417"/>
      <c r="BS210" s="417"/>
      <c r="BT210" s="417"/>
      <c r="BU210" s="417"/>
      <c r="BV210" s="417"/>
      <c r="BW210" s="417"/>
      <c r="BX210" s="417"/>
      <c r="BY210" s="417"/>
      <c r="BZ210" s="417"/>
      <c r="CA210" s="417"/>
      <c r="CB210" s="417"/>
      <c r="CC210" s="417"/>
      <c r="CD210" s="417"/>
      <c r="CE210" s="417"/>
      <c r="CF210" s="417"/>
      <c r="CG210" s="417"/>
      <c r="CH210" s="417"/>
      <c r="CI210" s="417"/>
      <c r="CJ210" s="417"/>
      <c r="CK210" s="417"/>
      <c r="CL210" s="417"/>
      <c r="CM210" s="417"/>
      <c r="CN210" s="417"/>
      <c r="CO210" s="417"/>
      <c r="CP210" s="417"/>
      <c r="CQ210" s="417"/>
      <c r="CR210" s="417"/>
      <c r="CS210" s="417"/>
      <c r="CT210" s="417"/>
      <c r="CU210" s="417"/>
      <c r="CV210" s="417"/>
      <c r="CW210" s="417"/>
      <c r="CX210" s="417"/>
      <c r="CY210" s="417"/>
      <c r="CZ210" s="417"/>
      <c r="DA210" s="417"/>
      <c r="DB210" s="417"/>
      <c r="DC210" s="417"/>
      <c r="DD210" s="417"/>
      <c r="DE210" s="417"/>
      <c r="DF210" s="417"/>
      <c r="DG210" s="417"/>
      <c r="DH210" s="417"/>
      <c r="DI210" s="417"/>
      <c r="DJ210" s="417"/>
      <c r="DK210" s="417"/>
    </row>
    <row r="211" spans="1:115" ht="16.149999999999999" hidden="1">
      <c r="A211" s="421"/>
      <c r="B211" s="421"/>
      <c r="C211" s="416"/>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c r="AA211" s="417"/>
      <c r="AB211" s="417"/>
      <c r="AC211" s="417"/>
      <c r="AD211" s="417"/>
      <c r="AE211" s="417"/>
      <c r="AF211" s="417"/>
      <c r="AG211" s="417"/>
      <c r="AH211" s="417"/>
      <c r="AI211" s="417"/>
      <c r="AJ211" s="417"/>
      <c r="AK211" s="417"/>
      <c r="AL211" s="417"/>
      <c r="AM211" s="417"/>
      <c r="AN211" s="417"/>
      <c r="AO211" s="417"/>
      <c r="AP211" s="417"/>
      <c r="AQ211" s="417"/>
      <c r="AR211" s="417"/>
      <c r="AS211" s="417"/>
      <c r="AT211" s="417"/>
      <c r="AU211" s="417"/>
      <c r="AV211" s="417"/>
      <c r="AW211" s="417"/>
      <c r="AX211" s="417"/>
      <c r="AY211" s="417"/>
      <c r="AZ211" s="417"/>
      <c r="BA211" s="417"/>
      <c r="BB211" s="417"/>
      <c r="BC211" s="417"/>
      <c r="BD211" s="417"/>
      <c r="BE211" s="417"/>
      <c r="BF211" s="417"/>
      <c r="BG211" s="417"/>
      <c r="BH211" s="417"/>
      <c r="BI211" s="417"/>
      <c r="BJ211" s="417"/>
      <c r="BK211" s="417"/>
      <c r="BL211" s="417"/>
      <c r="BM211" s="417"/>
      <c r="BN211" s="417"/>
      <c r="BO211" s="417"/>
      <c r="BP211" s="417"/>
      <c r="BQ211" s="417"/>
      <c r="BR211" s="417"/>
      <c r="BS211" s="417"/>
      <c r="BT211" s="417"/>
      <c r="BU211" s="417"/>
      <c r="BV211" s="417"/>
      <c r="BW211" s="417"/>
      <c r="BX211" s="417"/>
      <c r="BY211" s="417"/>
      <c r="BZ211" s="417"/>
      <c r="CA211" s="417"/>
      <c r="CB211" s="417"/>
      <c r="CC211" s="417"/>
      <c r="CD211" s="417"/>
      <c r="CE211" s="417"/>
      <c r="CF211" s="417"/>
      <c r="CG211" s="417"/>
      <c r="CH211" s="417"/>
      <c r="CI211" s="417"/>
      <c r="CJ211" s="417"/>
      <c r="CK211" s="417"/>
      <c r="CL211" s="417"/>
      <c r="CM211" s="417"/>
      <c r="CN211" s="417"/>
      <c r="CO211" s="417"/>
      <c r="CP211" s="417"/>
      <c r="CQ211" s="417"/>
      <c r="CR211" s="417"/>
      <c r="CS211" s="417"/>
      <c r="CT211" s="417"/>
      <c r="CU211" s="417"/>
      <c r="CV211" s="417"/>
      <c r="CW211" s="417"/>
      <c r="CX211" s="417"/>
      <c r="CY211" s="417"/>
      <c r="CZ211" s="417"/>
      <c r="DA211" s="417"/>
      <c r="DB211" s="417"/>
      <c r="DC211" s="417"/>
      <c r="DD211" s="417"/>
      <c r="DE211" s="417"/>
      <c r="DF211" s="417"/>
      <c r="DG211" s="417"/>
      <c r="DH211" s="417"/>
      <c r="DI211" s="417"/>
      <c r="DJ211" s="417"/>
      <c r="DK211" s="417"/>
    </row>
    <row r="212" spans="1:115" ht="16.149999999999999" hidden="1">
      <c r="A212" s="421"/>
      <c r="B212" s="421"/>
      <c r="C212" s="416"/>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c r="AA212" s="417"/>
      <c r="AB212" s="417"/>
      <c r="AC212" s="417"/>
      <c r="AD212" s="417"/>
      <c r="AE212" s="417"/>
      <c r="AF212" s="417"/>
      <c r="AG212" s="417"/>
      <c r="AH212" s="417"/>
      <c r="AI212" s="417"/>
      <c r="AJ212" s="417"/>
      <c r="AK212" s="417"/>
      <c r="AL212" s="417"/>
      <c r="AM212" s="417"/>
      <c r="AN212" s="417"/>
      <c r="AO212" s="417"/>
      <c r="AP212" s="417"/>
      <c r="AQ212" s="417"/>
      <c r="AR212" s="417"/>
      <c r="AS212" s="417"/>
      <c r="AT212" s="417"/>
      <c r="AU212" s="417"/>
      <c r="AV212" s="417"/>
      <c r="AW212" s="417"/>
      <c r="AX212" s="417"/>
      <c r="AY212" s="417"/>
      <c r="AZ212" s="417"/>
      <c r="BA212" s="417"/>
      <c r="BB212" s="417"/>
      <c r="BC212" s="417"/>
      <c r="BD212" s="417"/>
      <c r="BE212" s="417"/>
      <c r="BF212" s="417"/>
      <c r="BG212" s="417"/>
      <c r="BH212" s="417"/>
      <c r="BI212" s="417"/>
      <c r="BJ212" s="417"/>
      <c r="BK212" s="417"/>
      <c r="BL212" s="417"/>
      <c r="BM212" s="417"/>
      <c r="BN212" s="417"/>
      <c r="BO212" s="417"/>
      <c r="BP212" s="417"/>
      <c r="BQ212" s="417"/>
      <c r="BR212" s="417"/>
      <c r="BS212" s="417"/>
      <c r="BT212" s="417"/>
      <c r="BU212" s="417"/>
      <c r="BV212" s="417"/>
      <c r="BW212" s="417"/>
      <c r="BX212" s="417"/>
      <c r="BY212" s="417"/>
      <c r="BZ212" s="417"/>
      <c r="CA212" s="417"/>
      <c r="CB212" s="417"/>
      <c r="CC212" s="417"/>
      <c r="CD212" s="417"/>
      <c r="CE212" s="417"/>
      <c r="CF212" s="417"/>
      <c r="CG212" s="417"/>
      <c r="CH212" s="417"/>
      <c r="CI212" s="417"/>
      <c r="CJ212" s="417"/>
      <c r="CK212" s="417"/>
      <c r="CL212" s="417"/>
      <c r="CM212" s="417"/>
      <c r="CN212" s="417"/>
      <c r="CO212" s="417"/>
      <c r="CP212" s="417"/>
      <c r="CQ212" s="417"/>
      <c r="CR212" s="417"/>
      <c r="CS212" s="417"/>
      <c r="CT212" s="417"/>
      <c r="CU212" s="417"/>
      <c r="CV212" s="417"/>
      <c r="CW212" s="417"/>
      <c r="CX212" s="417"/>
      <c r="CY212" s="417"/>
      <c r="CZ212" s="417"/>
      <c r="DA212" s="417"/>
      <c r="DB212" s="417"/>
      <c r="DC212" s="417"/>
      <c r="DD212" s="417"/>
      <c r="DE212" s="417"/>
      <c r="DF212" s="417"/>
      <c r="DG212" s="417"/>
      <c r="DH212" s="417"/>
      <c r="DI212" s="417"/>
      <c r="DJ212" s="417"/>
      <c r="DK212" s="417"/>
    </row>
    <row r="213" spans="1:115" ht="16.149999999999999" hidden="1">
      <c r="A213" s="421"/>
      <c r="B213" s="421"/>
      <c r="C213" s="416"/>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c r="AA213" s="417"/>
      <c r="AB213" s="417"/>
      <c r="AC213" s="417"/>
      <c r="AD213" s="417"/>
      <c r="AE213" s="417"/>
      <c r="AF213" s="417"/>
      <c r="AG213" s="417"/>
      <c r="AH213" s="417"/>
      <c r="AI213" s="417"/>
      <c r="AJ213" s="417"/>
      <c r="AK213" s="417"/>
      <c r="AL213" s="417"/>
      <c r="AM213" s="417"/>
      <c r="AN213" s="417"/>
      <c r="AO213" s="417"/>
      <c r="AP213" s="417"/>
      <c r="AQ213" s="417"/>
      <c r="AR213" s="417"/>
      <c r="AS213" s="417"/>
      <c r="AT213" s="417"/>
      <c r="AU213" s="417"/>
      <c r="AV213" s="417"/>
      <c r="AW213" s="417"/>
      <c r="AX213" s="417"/>
      <c r="AY213" s="417"/>
      <c r="AZ213" s="417"/>
      <c r="BA213" s="417"/>
      <c r="BB213" s="417"/>
      <c r="BC213" s="417"/>
      <c r="BD213" s="417"/>
      <c r="BE213" s="417"/>
      <c r="BF213" s="417"/>
      <c r="BG213" s="417"/>
      <c r="BH213" s="417"/>
      <c r="BI213" s="417"/>
      <c r="BJ213" s="417"/>
      <c r="BK213" s="417"/>
      <c r="BL213" s="417"/>
      <c r="BM213" s="417"/>
      <c r="BN213" s="417"/>
      <c r="BO213" s="417"/>
      <c r="BP213" s="417"/>
      <c r="BQ213" s="417"/>
      <c r="BR213" s="417"/>
      <c r="BS213" s="417"/>
      <c r="BT213" s="417"/>
      <c r="BU213" s="417"/>
      <c r="BV213" s="417"/>
      <c r="BW213" s="417"/>
      <c r="BX213" s="417"/>
      <c r="BY213" s="417"/>
      <c r="BZ213" s="417"/>
      <c r="CA213" s="417"/>
      <c r="CB213" s="417"/>
      <c r="CC213" s="417"/>
      <c r="CD213" s="417"/>
      <c r="CE213" s="417"/>
      <c r="CF213" s="417"/>
      <c r="CG213" s="417"/>
      <c r="CH213" s="417"/>
      <c r="CI213" s="417"/>
      <c r="CJ213" s="417"/>
      <c r="CK213" s="417"/>
      <c r="CL213" s="417"/>
      <c r="CM213" s="417"/>
      <c r="CN213" s="417"/>
      <c r="CO213" s="417"/>
      <c r="CP213" s="417"/>
      <c r="CQ213" s="417"/>
      <c r="CR213" s="417"/>
      <c r="CS213" s="417"/>
      <c r="CT213" s="417"/>
      <c r="CU213" s="417"/>
      <c r="CV213" s="417"/>
      <c r="CW213" s="417"/>
      <c r="CX213" s="417"/>
      <c r="CY213" s="417"/>
      <c r="CZ213" s="417"/>
      <c r="DA213" s="417"/>
      <c r="DB213" s="417"/>
      <c r="DC213" s="417"/>
      <c r="DD213" s="417"/>
      <c r="DE213" s="417"/>
      <c r="DF213" s="417"/>
      <c r="DG213" s="417"/>
      <c r="DH213" s="417"/>
      <c r="DI213" s="417"/>
      <c r="DJ213" s="417"/>
      <c r="DK213" s="417"/>
    </row>
    <row r="214" spans="1:115" ht="16.149999999999999" hidden="1">
      <c r="A214" s="421"/>
      <c r="B214" s="421"/>
      <c r="C214" s="416"/>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c r="AA214" s="417"/>
      <c r="AB214" s="417"/>
      <c r="AC214" s="417"/>
      <c r="AD214" s="417"/>
      <c r="AE214" s="417"/>
      <c r="AF214" s="417"/>
      <c r="AG214" s="417"/>
      <c r="AH214" s="417"/>
      <c r="AI214" s="417"/>
      <c r="AJ214" s="417"/>
      <c r="AK214" s="417"/>
      <c r="AL214" s="417"/>
      <c r="AM214" s="417"/>
      <c r="AN214" s="417"/>
      <c r="AO214" s="417"/>
      <c r="AP214" s="417"/>
      <c r="AQ214" s="417"/>
      <c r="AR214" s="417"/>
      <c r="AS214" s="417"/>
      <c r="AT214" s="417"/>
      <c r="AU214" s="417"/>
      <c r="AV214" s="417"/>
      <c r="AW214" s="417"/>
      <c r="AX214" s="417"/>
      <c r="AY214" s="417"/>
      <c r="AZ214" s="417"/>
      <c r="BA214" s="417"/>
      <c r="BB214" s="417"/>
      <c r="BC214" s="417"/>
      <c r="BD214" s="417"/>
      <c r="BE214" s="417"/>
      <c r="BF214" s="417"/>
      <c r="BG214" s="417"/>
      <c r="BH214" s="417"/>
      <c r="BI214" s="417"/>
      <c r="BJ214" s="417"/>
      <c r="BK214" s="417"/>
      <c r="BL214" s="417"/>
      <c r="BM214" s="417"/>
      <c r="BN214" s="417"/>
      <c r="BO214" s="417"/>
      <c r="BP214" s="417"/>
      <c r="BQ214" s="417"/>
      <c r="BR214" s="417"/>
      <c r="BS214" s="417"/>
      <c r="BT214" s="417"/>
      <c r="BU214" s="417"/>
      <c r="BV214" s="417"/>
      <c r="BW214" s="417"/>
      <c r="BX214" s="417"/>
      <c r="BY214" s="417"/>
      <c r="BZ214" s="417"/>
      <c r="CA214" s="417"/>
      <c r="CB214" s="417"/>
      <c r="CC214" s="417"/>
      <c r="CD214" s="417"/>
      <c r="CE214" s="417"/>
      <c r="CF214" s="417"/>
      <c r="CG214" s="417"/>
      <c r="CH214" s="417"/>
      <c r="CI214" s="417"/>
      <c r="CJ214" s="417"/>
      <c r="CK214" s="417"/>
      <c r="CL214" s="417"/>
      <c r="CM214" s="417"/>
      <c r="CN214" s="417"/>
      <c r="CO214" s="417"/>
      <c r="CP214" s="417"/>
      <c r="CQ214" s="417"/>
      <c r="CR214" s="417"/>
      <c r="CS214" s="417"/>
      <c r="CT214" s="417"/>
      <c r="CU214" s="417"/>
      <c r="CV214" s="417"/>
      <c r="CW214" s="417"/>
      <c r="CX214" s="417"/>
      <c r="CY214" s="417"/>
      <c r="CZ214" s="417"/>
      <c r="DA214" s="417"/>
      <c r="DB214" s="417"/>
      <c r="DC214" s="417"/>
      <c r="DD214" s="417"/>
      <c r="DE214" s="417"/>
      <c r="DF214" s="417"/>
      <c r="DG214" s="417"/>
      <c r="DH214" s="417"/>
      <c r="DI214" s="417"/>
      <c r="DJ214" s="417"/>
      <c r="DK214" s="417"/>
    </row>
    <row r="215" spans="1:115" ht="16.149999999999999" hidden="1">
      <c r="A215" s="421"/>
      <c r="B215" s="421"/>
      <c r="C215" s="416"/>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c r="AA215" s="417"/>
      <c r="AB215" s="417"/>
      <c r="AC215" s="417"/>
      <c r="AD215" s="417"/>
      <c r="AE215" s="417"/>
      <c r="AF215" s="417"/>
      <c r="AG215" s="417"/>
      <c r="AH215" s="417"/>
      <c r="AI215" s="417"/>
      <c r="AJ215" s="417"/>
      <c r="AK215" s="417"/>
      <c r="AL215" s="417"/>
      <c r="AM215" s="417"/>
      <c r="AN215" s="417"/>
      <c r="AO215" s="417"/>
      <c r="AP215" s="417"/>
      <c r="AQ215" s="417"/>
      <c r="AR215" s="417"/>
      <c r="AS215" s="417"/>
      <c r="AT215" s="417"/>
      <c r="AU215" s="417"/>
      <c r="AV215" s="417"/>
      <c r="AW215" s="417"/>
      <c r="AX215" s="417"/>
      <c r="AY215" s="417"/>
      <c r="AZ215" s="417"/>
      <c r="BA215" s="417"/>
      <c r="BB215" s="417"/>
      <c r="BC215" s="417"/>
      <c r="BD215" s="417"/>
      <c r="BE215" s="417"/>
      <c r="BF215" s="417"/>
      <c r="BG215" s="417"/>
      <c r="BH215" s="417"/>
      <c r="BI215" s="417"/>
      <c r="BJ215" s="417"/>
      <c r="BK215" s="417"/>
      <c r="BL215" s="417"/>
      <c r="BM215" s="417"/>
      <c r="BN215" s="417"/>
      <c r="BO215" s="417"/>
      <c r="BP215" s="417"/>
      <c r="BQ215" s="417"/>
      <c r="BR215" s="417"/>
      <c r="BS215" s="417"/>
      <c r="BT215" s="417"/>
      <c r="BU215" s="417"/>
      <c r="BV215" s="417"/>
      <c r="BW215" s="417"/>
      <c r="BX215" s="417"/>
      <c r="BY215" s="417"/>
      <c r="BZ215" s="417"/>
      <c r="CA215" s="417"/>
      <c r="CB215" s="417"/>
      <c r="CC215" s="417"/>
      <c r="CD215" s="417"/>
      <c r="CE215" s="417"/>
      <c r="CF215" s="417"/>
      <c r="CG215" s="417"/>
      <c r="CH215" s="417"/>
      <c r="CI215" s="417"/>
      <c r="CJ215" s="417"/>
      <c r="CK215" s="417"/>
      <c r="CL215" s="417"/>
      <c r="CM215" s="417"/>
      <c r="CN215" s="417"/>
      <c r="CO215" s="417"/>
      <c r="CP215" s="417"/>
      <c r="CQ215" s="417"/>
      <c r="CR215" s="417"/>
      <c r="CS215" s="417"/>
      <c r="CT215" s="417"/>
      <c r="CU215" s="417"/>
      <c r="CV215" s="417"/>
      <c r="CW215" s="417"/>
      <c r="CX215" s="417"/>
      <c r="CY215" s="417"/>
      <c r="CZ215" s="417"/>
      <c r="DA215" s="417"/>
      <c r="DB215" s="417"/>
      <c r="DC215" s="417"/>
      <c r="DD215" s="417"/>
      <c r="DE215" s="417"/>
      <c r="DF215" s="417"/>
      <c r="DG215" s="417"/>
      <c r="DH215" s="417"/>
      <c r="DI215" s="417"/>
      <c r="DJ215" s="417"/>
      <c r="DK215" s="417"/>
    </row>
    <row r="216" spans="1:115" ht="16.149999999999999" hidden="1">
      <c r="A216" s="421"/>
      <c r="B216" s="421"/>
      <c r="C216" s="416"/>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c r="AA216" s="417"/>
      <c r="AB216" s="417"/>
      <c r="AC216" s="417"/>
      <c r="AD216" s="417"/>
      <c r="AE216" s="417"/>
      <c r="AF216" s="417"/>
      <c r="AG216" s="417"/>
      <c r="AH216" s="417"/>
      <c r="AI216" s="417"/>
      <c r="AJ216" s="417"/>
      <c r="AK216" s="417"/>
      <c r="AL216" s="417"/>
      <c r="AM216" s="417"/>
      <c r="AN216" s="417"/>
      <c r="AO216" s="417"/>
      <c r="AP216" s="417"/>
      <c r="AQ216" s="417"/>
      <c r="AR216" s="417"/>
      <c r="AS216" s="417"/>
      <c r="AT216" s="417"/>
      <c r="AU216" s="417"/>
      <c r="AV216" s="417"/>
      <c r="AW216" s="417"/>
      <c r="AX216" s="417"/>
      <c r="AY216" s="417"/>
      <c r="AZ216" s="417"/>
      <c r="BA216" s="417"/>
      <c r="BB216" s="417"/>
      <c r="BC216" s="417"/>
      <c r="BD216" s="417"/>
      <c r="BE216" s="417"/>
      <c r="BF216" s="417"/>
      <c r="BG216" s="417"/>
      <c r="BH216" s="417"/>
      <c r="BI216" s="417"/>
      <c r="BJ216" s="417"/>
      <c r="BK216" s="417"/>
      <c r="BL216" s="417"/>
      <c r="BM216" s="417"/>
      <c r="BN216" s="417"/>
      <c r="BO216" s="417"/>
      <c r="BP216" s="417"/>
      <c r="BQ216" s="417"/>
      <c r="BR216" s="417"/>
      <c r="BS216" s="417"/>
      <c r="BT216" s="417"/>
      <c r="BU216" s="417"/>
      <c r="BV216" s="417"/>
      <c r="BW216" s="417"/>
      <c r="BX216" s="417"/>
      <c r="BY216" s="417"/>
      <c r="BZ216" s="417"/>
      <c r="CA216" s="417"/>
      <c r="CB216" s="417"/>
      <c r="CC216" s="417"/>
      <c r="CD216" s="417"/>
      <c r="CE216" s="417"/>
      <c r="CF216" s="417"/>
      <c r="CG216" s="417"/>
      <c r="CH216" s="417"/>
      <c r="CI216" s="417"/>
      <c r="CJ216" s="417"/>
      <c r="CK216" s="417"/>
      <c r="CL216" s="417"/>
      <c r="CM216" s="417"/>
      <c r="CN216" s="417"/>
      <c r="CO216" s="417"/>
      <c r="CP216" s="417"/>
      <c r="CQ216" s="417"/>
      <c r="CR216" s="417"/>
      <c r="CS216" s="417"/>
      <c r="CT216" s="417"/>
      <c r="CU216" s="417"/>
      <c r="CV216" s="417"/>
      <c r="CW216" s="417"/>
      <c r="CX216" s="417"/>
      <c r="CY216" s="417"/>
      <c r="CZ216" s="417"/>
      <c r="DA216" s="417"/>
      <c r="DB216" s="417"/>
      <c r="DC216" s="417"/>
      <c r="DD216" s="417"/>
      <c r="DE216" s="417"/>
      <c r="DF216" s="417"/>
      <c r="DG216" s="417"/>
      <c r="DH216" s="417"/>
      <c r="DI216" s="417"/>
      <c r="DJ216" s="417"/>
      <c r="DK216" s="417"/>
    </row>
    <row r="217" spans="1:115" ht="16.149999999999999" hidden="1">
      <c r="A217" s="421"/>
      <c r="B217" s="421"/>
      <c r="C217" s="416"/>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c r="AA217" s="417"/>
      <c r="AB217" s="417"/>
      <c r="AC217" s="417"/>
      <c r="AD217" s="417"/>
      <c r="AE217" s="417"/>
      <c r="AF217" s="417"/>
      <c r="AG217" s="417"/>
      <c r="AH217" s="417"/>
      <c r="AI217" s="417"/>
      <c r="AJ217" s="417"/>
      <c r="AK217" s="417"/>
      <c r="AL217" s="417"/>
      <c r="AM217" s="417"/>
      <c r="AN217" s="417"/>
      <c r="AO217" s="417"/>
      <c r="AP217" s="417"/>
      <c r="AQ217" s="417"/>
      <c r="AR217" s="417"/>
      <c r="AS217" s="417"/>
      <c r="AT217" s="417"/>
      <c r="AU217" s="417"/>
      <c r="AV217" s="417"/>
      <c r="AW217" s="417"/>
      <c r="AX217" s="417"/>
      <c r="AY217" s="417"/>
      <c r="AZ217" s="417"/>
      <c r="BA217" s="417"/>
      <c r="BB217" s="417"/>
      <c r="BC217" s="417"/>
      <c r="BD217" s="417"/>
      <c r="BE217" s="417"/>
      <c r="BF217" s="417"/>
      <c r="BG217" s="417"/>
      <c r="BH217" s="417"/>
      <c r="BI217" s="417"/>
      <c r="BJ217" s="417"/>
      <c r="BK217" s="417"/>
      <c r="BL217" s="417"/>
      <c r="BM217" s="417"/>
      <c r="BN217" s="417"/>
      <c r="BO217" s="417"/>
      <c r="BP217" s="417"/>
      <c r="BQ217" s="417"/>
      <c r="BR217" s="417"/>
      <c r="BS217" s="417"/>
      <c r="BT217" s="417"/>
      <c r="BU217" s="417"/>
      <c r="BV217" s="417"/>
      <c r="BW217" s="417"/>
      <c r="BX217" s="417"/>
      <c r="BY217" s="417"/>
      <c r="BZ217" s="417"/>
      <c r="CA217" s="417"/>
      <c r="CB217" s="417"/>
      <c r="CC217" s="417"/>
      <c r="CD217" s="417"/>
      <c r="CE217" s="417"/>
      <c r="CF217" s="417"/>
      <c r="CG217" s="417"/>
      <c r="CH217" s="417"/>
      <c r="CI217" s="417"/>
      <c r="CJ217" s="417"/>
      <c r="CK217" s="417"/>
      <c r="CL217" s="417"/>
      <c r="CM217" s="417"/>
      <c r="CN217" s="417"/>
      <c r="CO217" s="417"/>
      <c r="CP217" s="417"/>
      <c r="CQ217" s="417"/>
      <c r="CR217" s="417"/>
      <c r="CS217" s="417"/>
      <c r="CT217" s="417"/>
      <c r="CU217" s="417"/>
      <c r="CV217" s="417"/>
      <c r="CW217" s="417"/>
      <c r="CX217" s="417"/>
      <c r="CY217" s="417"/>
      <c r="CZ217" s="417"/>
      <c r="DA217" s="417"/>
      <c r="DB217" s="417"/>
      <c r="DC217" s="417"/>
      <c r="DD217" s="417"/>
      <c r="DE217" s="417"/>
      <c r="DF217" s="417"/>
      <c r="DG217" s="417"/>
      <c r="DH217" s="417"/>
      <c r="DI217" s="417"/>
      <c r="DJ217" s="417"/>
      <c r="DK217" s="417"/>
    </row>
    <row r="218" spans="1:115" ht="16.149999999999999" hidden="1">
      <c r="A218" s="421"/>
      <c r="B218" s="421"/>
      <c r="C218" s="416"/>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c r="AA218" s="417"/>
      <c r="AB218" s="417"/>
      <c r="AC218" s="417"/>
      <c r="AD218" s="417"/>
      <c r="AE218" s="417"/>
      <c r="AF218" s="417"/>
      <c r="AG218" s="417"/>
      <c r="AH218" s="417"/>
      <c r="AI218" s="417"/>
      <c r="AJ218" s="417"/>
      <c r="AK218" s="417"/>
      <c r="AL218" s="417"/>
      <c r="AM218" s="417"/>
      <c r="AN218" s="417"/>
      <c r="AO218" s="417"/>
      <c r="AP218" s="417"/>
      <c r="AQ218" s="417"/>
      <c r="AR218" s="417"/>
      <c r="AS218" s="417"/>
      <c r="AT218" s="417"/>
      <c r="AU218" s="417"/>
      <c r="AV218" s="417"/>
      <c r="AW218" s="417"/>
      <c r="AX218" s="417"/>
      <c r="AY218" s="417"/>
      <c r="AZ218" s="417"/>
      <c r="BA218" s="417"/>
      <c r="BB218" s="417"/>
      <c r="BC218" s="417"/>
      <c r="BD218" s="417"/>
      <c r="BE218" s="417"/>
      <c r="BF218" s="417"/>
      <c r="BG218" s="417"/>
      <c r="BH218" s="417"/>
      <c r="BI218" s="417"/>
      <c r="BJ218" s="417"/>
      <c r="BK218" s="417"/>
      <c r="BL218" s="417"/>
      <c r="BM218" s="417"/>
      <c r="BN218" s="417"/>
      <c r="BO218" s="417"/>
      <c r="BP218" s="417"/>
      <c r="BQ218" s="417"/>
      <c r="BR218" s="417"/>
      <c r="BS218" s="417"/>
      <c r="BT218" s="417"/>
      <c r="BU218" s="417"/>
      <c r="BV218" s="417"/>
      <c r="BW218" s="417"/>
      <c r="BX218" s="417"/>
      <c r="BY218" s="417"/>
      <c r="BZ218" s="417"/>
      <c r="CA218" s="417"/>
      <c r="CB218" s="417"/>
      <c r="CC218" s="417"/>
      <c r="CD218" s="417"/>
      <c r="CE218" s="417"/>
      <c r="CF218" s="417"/>
      <c r="CG218" s="417"/>
      <c r="CH218" s="417"/>
      <c r="CI218" s="417"/>
      <c r="CJ218" s="417"/>
      <c r="CK218" s="417"/>
      <c r="CL218" s="417"/>
      <c r="CM218" s="417"/>
      <c r="CN218" s="417"/>
      <c r="CO218" s="417"/>
      <c r="CP218" s="417"/>
      <c r="CQ218" s="417"/>
      <c r="CR218" s="417"/>
      <c r="CS218" s="417"/>
      <c r="CT218" s="417"/>
      <c r="CU218" s="417"/>
      <c r="CV218" s="417"/>
      <c r="CW218" s="417"/>
      <c r="CX218" s="417"/>
      <c r="CY218" s="417"/>
      <c r="CZ218" s="417"/>
      <c r="DA218" s="417"/>
      <c r="DB218" s="417"/>
      <c r="DC218" s="417"/>
      <c r="DD218" s="417"/>
      <c r="DE218" s="417"/>
      <c r="DF218" s="417"/>
      <c r="DG218" s="417"/>
      <c r="DH218" s="417"/>
      <c r="DI218" s="417"/>
      <c r="DJ218" s="417"/>
      <c r="DK218" s="417"/>
    </row>
    <row r="219" spans="1:115" ht="16.149999999999999" hidden="1">
      <c r="A219" s="421"/>
      <c r="B219" s="421"/>
      <c r="C219" s="416"/>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c r="AA219" s="417"/>
      <c r="AB219" s="417"/>
      <c r="AC219" s="417"/>
      <c r="AD219" s="417"/>
      <c r="AE219" s="417"/>
      <c r="AF219" s="417"/>
      <c r="AG219" s="417"/>
      <c r="AH219" s="417"/>
      <c r="AI219" s="417"/>
      <c r="AJ219" s="417"/>
      <c r="AK219" s="417"/>
      <c r="AL219" s="417"/>
      <c r="AM219" s="417"/>
      <c r="AN219" s="417"/>
      <c r="AO219" s="417"/>
      <c r="AP219" s="417"/>
      <c r="AQ219" s="417"/>
      <c r="AR219" s="417"/>
      <c r="AS219" s="417"/>
      <c r="AT219" s="417"/>
      <c r="AU219" s="417"/>
      <c r="AV219" s="417"/>
      <c r="AW219" s="417"/>
      <c r="AX219" s="417"/>
      <c r="AY219" s="417"/>
      <c r="AZ219" s="417"/>
      <c r="BA219" s="417"/>
      <c r="BB219" s="417"/>
      <c r="BC219" s="417"/>
      <c r="BD219" s="417"/>
      <c r="BE219" s="417"/>
      <c r="BF219" s="417"/>
      <c r="BG219" s="417"/>
      <c r="BH219" s="417"/>
      <c r="BI219" s="417"/>
      <c r="BJ219" s="417"/>
      <c r="BK219" s="417"/>
      <c r="BL219" s="417"/>
      <c r="BM219" s="417"/>
      <c r="BN219" s="417"/>
      <c r="BO219" s="417"/>
      <c r="BP219" s="417"/>
      <c r="BQ219" s="417"/>
      <c r="BR219" s="417"/>
      <c r="BS219" s="417"/>
      <c r="BT219" s="417"/>
      <c r="BU219" s="417"/>
      <c r="BV219" s="417"/>
      <c r="BW219" s="417"/>
      <c r="BX219" s="417"/>
      <c r="BY219" s="417"/>
      <c r="BZ219" s="417"/>
      <c r="CA219" s="417"/>
      <c r="CB219" s="417"/>
      <c r="CC219" s="417"/>
      <c r="CD219" s="417"/>
      <c r="CE219" s="417"/>
      <c r="CF219" s="417"/>
      <c r="CG219" s="417"/>
      <c r="CH219" s="417"/>
      <c r="CI219" s="417"/>
      <c r="CJ219" s="417"/>
      <c r="CK219" s="417"/>
      <c r="CL219" s="417"/>
      <c r="CM219" s="417"/>
      <c r="CN219" s="417"/>
      <c r="CO219" s="417"/>
      <c r="CP219" s="417"/>
      <c r="CQ219" s="417"/>
      <c r="CR219" s="417"/>
      <c r="CS219" s="417"/>
      <c r="CT219" s="417"/>
      <c r="CU219" s="417"/>
      <c r="CV219" s="417"/>
      <c r="CW219" s="417"/>
      <c r="CX219" s="417"/>
      <c r="CY219" s="417"/>
      <c r="CZ219" s="417"/>
      <c r="DA219" s="417"/>
      <c r="DB219" s="417"/>
      <c r="DC219" s="417"/>
      <c r="DD219" s="417"/>
      <c r="DE219" s="417"/>
      <c r="DF219" s="417"/>
      <c r="DG219" s="417"/>
      <c r="DH219" s="417"/>
      <c r="DI219" s="417"/>
      <c r="DJ219" s="417"/>
      <c r="DK219" s="417"/>
    </row>
    <row r="220" spans="1:115" ht="16.149999999999999" hidden="1">
      <c r="A220" s="421"/>
      <c r="B220" s="421"/>
      <c r="C220" s="416"/>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7"/>
      <c r="AC220" s="417"/>
      <c r="AD220" s="417"/>
      <c r="AE220" s="417"/>
      <c r="AF220" s="417"/>
      <c r="AG220" s="417"/>
      <c r="AH220" s="417"/>
      <c r="AI220" s="417"/>
      <c r="AJ220" s="417"/>
      <c r="AK220" s="417"/>
      <c r="AL220" s="417"/>
      <c r="AM220" s="417"/>
      <c r="AN220" s="417"/>
      <c r="AO220" s="417"/>
      <c r="AP220" s="417"/>
      <c r="AQ220" s="417"/>
      <c r="AR220" s="417"/>
      <c r="AS220" s="417"/>
      <c r="AT220" s="417"/>
      <c r="AU220" s="417"/>
      <c r="AV220" s="417"/>
      <c r="AW220" s="417"/>
      <c r="AX220" s="417"/>
      <c r="AY220" s="417"/>
      <c r="AZ220" s="417"/>
      <c r="BA220" s="417"/>
      <c r="BB220" s="417"/>
      <c r="BC220" s="417"/>
      <c r="BD220" s="417"/>
      <c r="BE220" s="417"/>
      <c r="BF220" s="417"/>
      <c r="BG220" s="417"/>
      <c r="BH220" s="417"/>
      <c r="BI220" s="417"/>
      <c r="BJ220" s="417"/>
      <c r="BK220" s="417"/>
      <c r="BL220" s="417"/>
      <c r="BM220" s="417"/>
      <c r="BN220" s="417"/>
      <c r="BO220" s="417"/>
      <c r="BP220" s="417"/>
      <c r="BQ220" s="417"/>
      <c r="BR220" s="417"/>
      <c r="BS220" s="417"/>
      <c r="BT220" s="417"/>
      <c r="BU220" s="417"/>
      <c r="BV220" s="417"/>
      <c r="BW220" s="417"/>
      <c r="BX220" s="417"/>
      <c r="BY220" s="417"/>
      <c r="BZ220" s="417"/>
      <c r="CA220" s="417"/>
      <c r="CB220" s="417"/>
      <c r="CC220" s="417"/>
      <c r="CD220" s="417"/>
      <c r="CE220" s="417"/>
      <c r="CF220" s="417"/>
      <c r="CG220" s="417"/>
      <c r="CH220" s="417"/>
      <c r="CI220" s="417"/>
      <c r="CJ220" s="417"/>
      <c r="CK220" s="417"/>
      <c r="CL220" s="417"/>
      <c r="CM220" s="417"/>
      <c r="CN220" s="417"/>
      <c r="CO220" s="417"/>
      <c r="CP220" s="417"/>
      <c r="CQ220" s="417"/>
      <c r="CR220" s="417"/>
      <c r="CS220" s="417"/>
      <c r="CT220" s="417"/>
      <c r="CU220" s="417"/>
      <c r="CV220" s="417"/>
      <c r="CW220" s="417"/>
      <c r="CX220" s="417"/>
      <c r="CY220" s="417"/>
      <c r="CZ220" s="417"/>
      <c r="DA220" s="417"/>
      <c r="DB220" s="417"/>
      <c r="DC220" s="417"/>
      <c r="DD220" s="417"/>
      <c r="DE220" s="417"/>
      <c r="DF220" s="417"/>
      <c r="DG220" s="417"/>
      <c r="DH220" s="417"/>
      <c r="DI220" s="417"/>
      <c r="DJ220" s="417"/>
      <c r="DK220" s="417"/>
    </row>
    <row r="221" spans="1:115" ht="16.149999999999999" hidden="1">
      <c r="A221" s="421"/>
      <c r="B221" s="421"/>
      <c r="C221" s="416"/>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c r="AA221" s="417"/>
      <c r="AB221" s="417"/>
      <c r="AC221" s="417"/>
      <c r="AD221" s="417"/>
      <c r="AE221" s="417"/>
      <c r="AF221" s="417"/>
      <c r="AG221" s="417"/>
      <c r="AH221" s="417"/>
      <c r="AI221" s="417"/>
      <c r="AJ221" s="417"/>
      <c r="AK221" s="417"/>
      <c r="AL221" s="417"/>
      <c r="AM221" s="417"/>
      <c r="AN221" s="417"/>
      <c r="AO221" s="417"/>
      <c r="AP221" s="417"/>
      <c r="AQ221" s="417"/>
      <c r="AR221" s="417"/>
      <c r="AS221" s="417"/>
      <c r="AT221" s="417"/>
      <c r="AU221" s="417"/>
      <c r="AV221" s="417"/>
      <c r="AW221" s="417"/>
      <c r="AX221" s="417"/>
      <c r="AY221" s="417"/>
      <c r="AZ221" s="417"/>
      <c r="BA221" s="417"/>
      <c r="BB221" s="417"/>
      <c r="BC221" s="417"/>
      <c r="BD221" s="417"/>
      <c r="BE221" s="417"/>
      <c r="BF221" s="417"/>
      <c r="BG221" s="417"/>
      <c r="BH221" s="417"/>
      <c r="BI221" s="417"/>
      <c r="BJ221" s="417"/>
      <c r="BK221" s="417"/>
      <c r="BL221" s="417"/>
      <c r="BM221" s="417"/>
      <c r="BN221" s="417"/>
      <c r="BO221" s="417"/>
      <c r="BP221" s="417"/>
      <c r="BQ221" s="417"/>
      <c r="BR221" s="417"/>
      <c r="BS221" s="417"/>
      <c r="BT221" s="417"/>
      <c r="BU221" s="417"/>
      <c r="BV221" s="417"/>
      <c r="BW221" s="417"/>
      <c r="BX221" s="417"/>
      <c r="BY221" s="417"/>
      <c r="BZ221" s="417"/>
      <c r="CA221" s="417"/>
      <c r="CB221" s="417"/>
      <c r="CC221" s="417"/>
      <c r="CD221" s="417"/>
      <c r="CE221" s="417"/>
      <c r="CF221" s="417"/>
      <c r="CG221" s="417"/>
      <c r="CH221" s="417"/>
      <c r="CI221" s="417"/>
      <c r="CJ221" s="417"/>
      <c r="CK221" s="417"/>
      <c r="CL221" s="417"/>
      <c r="CM221" s="417"/>
      <c r="CN221" s="417"/>
      <c r="CO221" s="417"/>
      <c r="CP221" s="417"/>
      <c r="CQ221" s="417"/>
      <c r="CR221" s="417"/>
      <c r="CS221" s="417"/>
      <c r="CT221" s="417"/>
      <c r="CU221" s="417"/>
      <c r="CV221" s="417"/>
      <c r="CW221" s="417"/>
      <c r="CX221" s="417"/>
      <c r="CY221" s="417"/>
      <c r="CZ221" s="417"/>
      <c r="DA221" s="417"/>
      <c r="DB221" s="417"/>
      <c r="DC221" s="417"/>
      <c r="DD221" s="417"/>
      <c r="DE221" s="417"/>
      <c r="DF221" s="417"/>
      <c r="DG221" s="417"/>
      <c r="DH221" s="417"/>
      <c r="DI221" s="417"/>
      <c r="DJ221" s="417"/>
      <c r="DK221" s="417"/>
    </row>
    <row r="222" spans="1:115" ht="16.149999999999999" hidden="1">
      <c r="A222" s="421"/>
      <c r="B222" s="421"/>
      <c r="C222" s="416"/>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17"/>
      <c r="AY222" s="417"/>
      <c r="AZ222" s="417"/>
      <c r="BA222" s="417"/>
      <c r="BB222" s="417"/>
      <c r="BC222" s="417"/>
      <c r="BD222" s="417"/>
      <c r="BE222" s="417"/>
      <c r="BF222" s="417"/>
      <c r="BG222" s="417"/>
      <c r="BH222" s="417"/>
      <c r="BI222" s="417"/>
      <c r="BJ222" s="417"/>
      <c r="BK222" s="417"/>
      <c r="BL222" s="417"/>
      <c r="BM222" s="417"/>
      <c r="BN222" s="417"/>
      <c r="BO222" s="417"/>
      <c r="BP222" s="417"/>
      <c r="BQ222" s="417"/>
      <c r="BR222" s="417"/>
      <c r="BS222" s="417"/>
      <c r="BT222" s="417"/>
      <c r="BU222" s="417"/>
      <c r="BV222" s="417"/>
      <c r="BW222" s="417"/>
      <c r="BX222" s="417"/>
      <c r="BY222" s="417"/>
      <c r="BZ222" s="417"/>
      <c r="CA222" s="417"/>
      <c r="CB222" s="417"/>
      <c r="CC222" s="417"/>
      <c r="CD222" s="417"/>
      <c r="CE222" s="417"/>
      <c r="CF222" s="417"/>
      <c r="CG222" s="417"/>
      <c r="CH222" s="417"/>
      <c r="CI222" s="417"/>
      <c r="CJ222" s="417"/>
      <c r="CK222" s="417"/>
      <c r="CL222" s="417"/>
      <c r="CM222" s="417"/>
      <c r="CN222" s="417"/>
      <c r="CO222" s="417"/>
      <c r="CP222" s="417"/>
      <c r="CQ222" s="417"/>
      <c r="CR222" s="417"/>
      <c r="CS222" s="417"/>
      <c r="CT222" s="417"/>
      <c r="CU222" s="417"/>
      <c r="CV222" s="417"/>
      <c r="CW222" s="417"/>
      <c r="CX222" s="417"/>
      <c r="CY222" s="417"/>
      <c r="CZ222" s="417"/>
      <c r="DA222" s="417"/>
      <c r="DB222" s="417"/>
      <c r="DC222" s="417"/>
      <c r="DD222" s="417"/>
      <c r="DE222" s="417"/>
      <c r="DF222" s="417"/>
      <c r="DG222" s="417"/>
      <c r="DH222" s="417"/>
      <c r="DI222" s="417"/>
      <c r="DJ222" s="417"/>
      <c r="DK222" s="417"/>
    </row>
    <row r="223" spans="1:115" ht="16.149999999999999" hidden="1">
      <c r="A223" s="421"/>
      <c r="B223" s="421"/>
      <c r="C223" s="416"/>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c r="AA223" s="417"/>
      <c r="AB223" s="417"/>
      <c r="AC223" s="417"/>
      <c r="AD223" s="417"/>
      <c r="AE223" s="417"/>
      <c r="AF223" s="417"/>
      <c r="AG223" s="417"/>
      <c r="AH223" s="417"/>
      <c r="AI223" s="417"/>
      <c r="AJ223" s="417"/>
      <c r="AK223" s="417"/>
      <c r="AL223" s="417"/>
      <c r="AM223" s="417"/>
      <c r="AN223" s="417"/>
      <c r="AO223" s="417"/>
      <c r="AP223" s="417"/>
      <c r="AQ223" s="417"/>
      <c r="AR223" s="417"/>
      <c r="AS223" s="417"/>
      <c r="AT223" s="417"/>
      <c r="AU223" s="417"/>
      <c r="AV223" s="417"/>
      <c r="AW223" s="417"/>
      <c r="AX223" s="417"/>
      <c r="AY223" s="417"/>
      <c r="AZ223" s="417"/>
      <c r="BA223" s="417"/>
      <c r="BB223" s="417"/>
      <c r="BC223" s="417"/>
      <c r="BD223" s="417"/>
      <c r="BE223" s="417"/>
      <c r="BF223" s="417"/>
      <c r="BG223" s="417"/>
      <c r="BH223" s="417"/>
      <c r="BI223" s="417"/>
      <c r="BJ223" s="417"/>
      <c r="BK223" s="417"/>
      <c r="BL223" s="417"/>
      <c r="BM223" s="417"/>
      <c r="BN223" s="417"/>
      <c r="BO223" s="417"/>
      <c r="BP223" s="417"/>
      <c r="BQ223" s="417"/>
      <c r="BR223" s="417"/>
      <c r="BS223" s="417"/>
      <c r="BT223" s="417"/>
      <c r="BU223" s="417"/>
      <c r="BV223" s="417"/>
      <c r="BW223" s="417"/>
      <c r="BX223" s="417"/>
      <c r="BY223" s="417"/>
      <c r="BZ223" s="417"/>
      <c r="CA223" s="417"/>
      <c r="CB223" s="417"/>
      <c r="CC223" s="417"/>
      <c r="CD223" s="417"/>
      <c r="CE223" s="417"/>
      <c r="CF223" s="417"/>
      <c r="CG223" s="417"/>
      <c r="CH223" s="417"/>
      <c r="CI223" s="417"/>
      <c r="CJ223" s="417"/>
      <c r="CK223" s="417"/>
      <c r="CL223" s="417"/>
      <c r="CM223" s="417"/>
      <c r="CN223" s="417"/>
      <c r="CO223" s="417"/>
      <c r="CP223" s="417"/>
      <c r="CQ223" s="417"/>
      <c r="CR223" s="417"/>
      <c r="CS223" s="417"/>
      <c r="CT223" s="417"/>
      <c r="CU223" s="417"/>
      <c r="CV223" s="417"/>
      <c r="CW223" s="417"/>
      <c r="CX223" s="417"/>
      <c r="CY223" s="417"/>
      <c r="CZ223" s="417"/>
      <c r="DA223" s="417"/>
      <c r="DB223" s="417"/>
      <c r="DC223" s="417"/>
      <c r="DD223" s="417"/>
      <c r="DE223" s="417"/>
      <c r="DF223" s="417"/>
      <c r="DG223" s="417"/>
      <c r="DH223" s="417"/>
      <c r="DI223" s="417"/>
      <c r="DJ223" s="417"/>
      <c r="DK223" s="417"/>
    </row>
    <row r="224" spans="1:115" ht="16.149999999999999" hidden="1">
      <c r="A224" s="421"/>
      <c r="B224" s="421"/>
      <c r="C224" s="416"/>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c r="AA224" s="417"/>
      <c r="AB224" s="417"/>
      <c r="AC224" s="417"/>
      <c r="AD224" s="417"/>
      <c r="AE224" s="417"/>
      <c r="AF224" s="417"/>
      <c r="AG224" s="417"/>
      <c r="AH224" s="417"/>
      <c r="AI224" s="417"/>
      <c r="AJ224" s="417"/>
      <c r="AK224" s="417"/>
      <c r="AL224" s="417"/>
      <c r="AM224" s="417"/>
      <c r="AN224" s="417"/>
      <c r="AO224" s="417"/>
      <c r="AP224" s="417"/>
      <c r="AQ224" s="417"/>
      <c r="AR224" s="417"/>
      <c r="AS224" s="417"/>
      <c r="AT224" s="417"/>
      <c r="AU224" s="417"/>
      <c r="AV224" s="417"/>
      <c r="AW224" s="417"/>
      <c r="AX224" s="417"/>
      <c r="AY224" s="417"/>
      <c r="AZ224" s="417"/>
      <c r="BA224" s="417"/>
      <c r="BB224" s="417"/>
      <c r="BC224" s="417"/>
      <c r="BD224" s="417"/>
      <c r="BE224" s="417"/>
      <c r="BF224" s="417"/>
      <c r="BG224" s="417"/>
      <c r="BH224" s="417"/>
      <c r="BI224" s="417"/>
      <c r="BJ224" s="417"/>
      <c r="BK224" s="417"/>
      <c r="BL224" s="417"/>
      <c r="BM224" s="417"/>
      <c r="BN224" s="417"/>
      <c r="BO224" s="417"/>
      <c r="BP224" s="417"/>
      <c r="BQ224" s="417"/>
      <c r="BR224" s="417"/>
      <c r="BS224" s="417"/>
      <c r="BT224" s="417"/>
      <c r="BU224" s="417"/>
      <c r="BV224" s="417"/>
      <c r="BW224" s="417"/>
      <c r="BX224" s="417"/>
      <c r="BY224" s="417"/>
      <c r="BZ224" s="417"/>
      <c r="CA224" s="417"/>
      <c r="CB224" s="417"/>
      <c r="CC224" s="417"/>
      <c r="CD224" s="417"/>
      <c r="CE224" s="417"/>
      <c r="CF224" s="417"/>
      <c r="CG224" s="417"/>
      <c r="CH224" s="417"/>
      <c r="CI224" s="417"/>
      <c r="CJ224" s="417"/>
      <c r="CK224" s="417"/>
      <c r="CL224" s="417"/>
      <c r="CM224" s="417"/>
      <c r="CN224" s="417"/>
      <c r="CO224" s="417"/>
      <c r="CP224" s="417"/>
      <c r="CQ224" s="417"/>
      <c r="CR224" s="417"/>
      <c r="CS224" s="417"/>
      <c r="CT224" s="417"/>
      <c r="CU224" s="417"/>
      <c r="CV224" s="417"/>
      <c r="CW224" s="417"/>
      <c r="CX224" s="417"/>
      <c r="CY224" s="417"/>
      <c r="CZ224" s="417"/>
      <c r="DA224" s="417"/>
      <c r="DB224" s="417"/>
      <c r="DC224" s="417"/>
      <c r="DD224" s="417"/>
      <c r="DE224" s="417"/>
      <c r="DF224" s="417"/>
      <c r="DG224" s="417"/>
      <c r="DH224" s="417"/>
      <c r="DI224" s="417"/>
      <c r="DJ224" s="417"/>
      <c r="DK224" s="417"/>
    </row>
    <row r="225" spans="1:115" ht="16.149999999999999" hidden="1">
      <c r="A225" s="421"/>
      <c r="B225" s="421"/>
      <c r="C225" s="416"/>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c r="AA225" s="417"/>
      <c r="AB225" s="417"/>
      <c r="AC225" s="417"/>
      <c r="AD225" s="417"/>
      <c r="AE225" s="417"/>
      <c r="AF225" s="417"/>
      <c r="AG225" s="417"/>
      <c r="AH225" s="417"/>
      <c r="AI225" s="417"/>
      <c r="AJ225" s="417"/>
      <c r="AK225" s="417"/>
      <c r="AL225" s="417"/>
      <c r="AM225" s="417"/>
      <c r="AN225" s="417"/>
      <c r="AO225" s="417"/>
      <c r="AP225" s="417"/>
      <c r="AQ225" s="417"/>
      <c r="AR225" s="417"/>
      <c r="AS225" s="417"/>
      <c r="AT225" s="417"/>
      <c r="AU225" s="417"/>
      <c r="AV225" s="417"/>
      <c r="AW225" s="417"/>
      <c r="AX225" s="417"/>
      <c r="AY225" s="417"/>
      <c r="AZ225" s="417"/>
      <c r="BA225" s="417"/>
      <c r="BB225" s="417"/>
      <c r="BC225" s="417"/>
      <c r="BD225" s="417"/>
      <c r="BE225" s="417"/>
      <c r="BF225" s="417"/>
      <c r="BG225" s="417"/>
      <c r="BH225" s="417"/>
      <c r="BI225" s="417"/>
      <c r="BJ225" s="417"/>
      <c r="BK225" s="417"/>
      <c r="BL225" s="417"/>
      <c r="BM225" s="417"/>
      <c r="BN225" s="417"/>
      <c r="BO225" s="417"/>
      <c r="BP225" s="417"/>
      <c r="BQ225" s="417"/>
      <c r="BR225" s="417"/>
      <c r="BS225" s="417"/>
      <c r="BT225" s="417"/>
      <c r="BU225" s="417"/>
      <c r="BV225" s="417"/>
      <c r="BW225" s="417"/>
      <c r="BX225" s="417"/>
      <c r="BY225" s="417"/>
      <c r="BZ225" s="417"/>
      <c r="CA225" s="417"/>
      <c r="CB225" s="417"/>
      <c r="CC225" s="417"/>
      <c r="CD225" s="417"/>
      <c r="CE225" s="417"/>
      <c r="CF225" s="417"/>
      <c r="CG225" s="417"/>
      <c r="CH225" s="417"/>
      <c r="CI225" s="417"/>
      <c r="CJ225" s="417"/>
      <c r="CK225" s="417"/>
      <c r="CL225" s="417"/>
      <c r="CM225" s="417"/>
      <c r="CN225" s="417"/>
      <c r="CO225" s="417"/>
      <c r="CP225" s="417"/>
      <c r="CQ225" s="417"/>
      <c r="CR225" s="417"/>
      <c r="CS225" s="417"/>
      <c r="CT225" s="417"/>
      <c r="CU225" s="417"/>
      <c r="CV225" s="417"/>
      <c r="CW225" s="417"/>
      <c r="CX225" s="417"/>
      <c r="CY225" s="417"/>
      <c r="CZ225" s="417"/>
      <c r="DA225" s="417"/>
      <c r="DB225" s="417"/>
      <c r="DC225" s="417"/>
      <c r="DD225" s="417"/>
      <c r="DE225" s="417"/>
      <c r="DF225" s="417"/>
      <c r="DG225" s="417"/>
      <c r="DH225" s="417"/>
      <c r="DI225" s="417"/>
      <c r="DJ225" s="417"/>
      <c r="DK225" s="417"/>
    </row>
    <row r="226" spans="1:115" ht="16.149999999999999" hidden="1">
      <c r="A226" s="421"/>
      <c r="B226" s="421"/>
      <c r="C226" s="416"/>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c r="AA226" s="417"/>
      <c r="AB226" s="417"/>
      <c r="AC226" s="417"/>
      <c r="AD226" s="417"/>
      <c r="AE226" s="417"/>
      <c r="AF226" s="417"/>
      <c r="AG226" s="417"/>
      <c r="AH226" s="417"/>
      <c r="AI226" s="417"/>
      <c r="AJ226" s="417"/>
      <c r="AK226" s="417"/>
      <c r="AL226" s="417"/>
      <c r="AM226" s="417"/>
      <c r="AN226" s="417"/>
      <c r="AO226" s="417"/>
      <c r="AP226" s="417"/>
      <c r="AQ226" s="417"/>
      <c r="AR226" s="417"/>
      <c r="AS226" s="417"/>
      <c r="AT226" s="417"/>
      <c r="AU226" s="417"/>
      <c r="AV226" s="417"/>
      <c r="AW226" s="417"/>
      <c r="AX226" s="417"/>
      <c r="AY226" s="417"/>
      <c r="AZ226" s="417"/>
      <c r="BA226" s="417"/>
      <c r="BB226" s="417"/>
      <c r="BC226" s="417"/>
      <c r="BD226" s="417"/>
      <c r="BE226" s="417"/>
      <c r="BF226" s="417"/>
      <c r="BG226" s="417"/>
      <c r="BH226" s="417"/>
      <c r="BI226" s="417"/>
      <c r="BJ226" s="417"/>
      <c r="BK226" s="417"/>
      <c r="BL226" s="417"/>
      <c r="BM226" s="417"/>
      <c r="BN226" s="417"/>
      <c r="BO226" s="417"/>
      <c r="BP226" s="417"/>
      <c r="BQ226" s="417"/>
      <c r="BR226" s="417"/>
      <c r="BS226" s="417"/>
      <c r="BT226" s="417"/>
      <c r="BU226" s="417"/>
      <c r="BV226" s="417"/>
      <c r="BW226" s="417"/>
      <c r="BX226" s="417"/>
      <c r="BY226" s="417"/>
      <c r="BZ226" s="417"/>
      <c r="CA226" s="417"/>
      <c r="CB226" s="417"/>
      <c r="CC226" s="417"/>
      <c r="CD226" s="417"/>
      <c r="CE226" s="417"/>
      <c r="CF226" s="417"/>
      <c r="CG226" s="417"/>
      <c r="CH226" s="417"/>
      <c r="CI226" s="417"/>
      <c r="CJ226" s="417"/>
      <c r="CK226" s="417"/>
      <c r="CL226" s="417"/>
      <c r="CM226" s="417"/>
      <c r="CN226" s="417"/>
      <c r="CO226" s="417"/>
      <c r="CP226" s="417"/>
      <c r="CQ226" s="417"/>
      <c r="CR226" s="417"/>
      <c r="CS226" s="417"/>
      <c r="CT226" s="417"/>
      <c r="CU226" s="417"/>
      <c r="CV226" s="417"/>
      <c r="CW226" s="417"/>
      <c r="CX226" s="417"/>
      <c r="CY226" s="417"/>
      <c r="CZ226" s="417"/>
      <c r="DA226" s="417"/>
      <c r="DB226" s="417"/>
      <c r="DC226" s="417"/>
      <c r="DD226" s="417"/>
      <c r="DE226" s="417"/>
      <c r="DF226" s="417"/>
      <c r="DG226" s="417"/>
      <c r="DH226" s="417"/>
      <c r="DI226" s="417"/>
      <c r="DJ226" s="417"/>
      <c r="DK226" s="417"/>
    </row>
    <row r="227" spans="1:115" ht="16.149999999999999" hidden="1">
      <c r="A227" s="421"/>
      <c r="B227" s="421"/>
      <c r="C227" s="416"/>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c r="AA227" s="417"/>
      <c r="AB227" s="417"/>
      <c r="AC227" s="417"/>
      <c r="AD227" s="417"/>
      <c r="AE227" s="417"/>
      <c r="AF227" s="417"/>
      <c r="AG227" s="417"/>
      <c r="AH227" s="417"/>
      <c r="AI227" s="417"/>
      <c r="AJ227" s="417"/>
      <c r="AK227" s="417"/>
      <c r="AL227" s="417"/>
      <c r="AM227" s="417"/>
      <c r="AN227" s="417"/>
      <c r="AO227" s="417"/>
      <c r="AP227" s="417"/>
      <c r="AQ227" s="417"/>
      <c r="AR227" s="417"/>
      <c r="AS227" s="417"/>
      <c r="AT227" s="417"/>
      <c r="AU227" s="417"/>
      <c r="AV227" s="417"/>
      <c r="AW227" s="417"/>
      <c r="AX227" s="417"/>
      <c r="AY227" s="417"/>
      <c r="AZ227" s="417"/>
      <c r="BA227" s="417"/>
      <c r="BB227" s="417"/>
      <c r="BC227" s="417"/>
      <c r="BD227" s="417"/>
      <c r="BE227" s="417"/>
      <c r="BF227" s="417"/>
      <c r="BG227" s="417"/>
      <c r="BH227" s="417"/>
      <c r="BI227" s="417"/>
      <c r="BJ227" s="417"/>
      <c r="BK227" s="417"/>
      <c r="BL227" s="417"/>
      <c r="BM227" s="417"/>
      <c r="BN227" s="417"/>
      <c r="BO227" s="417"/>
      <c r="BP227" s="417"/>
      <c r="BQ227" s="417"/>
      <c r="BR227" s="417"/>
      <c r="BS227" s="417"/>
      <c r="BT227" s="417"/>
      <c r="BU227" s="417"/>
      <c r="BV227" s="417"/>
      <c r="BW227" s="417"/>
      <c r="BX227" s="417"/>
      <c r="BY227" s="417"/>
      <c r="BZ227" s="417"/>
      <c r="CA227" s="417"/>
      <c r="CB227" s="417"/>
      <c r="CC227" s="417"/>
      <c r="CD227" s="417"/>
      <c r="CE227" s="417"/>
      <c r="CF227" s="417"/>
      <c r="CG227" s="417"/>
      <c r="CH227" s="417"/>
      <c r="CI227" s="417"/>
      <c r="CJ227" s="417"/>
      <c r="CK227" s="417"/>
      <c r="CL227" s="417"/>
      <c r="CM227" s="417"/>
      <c r="CN227" s="417"/>
      <c r="CO227" s="417"/>
      <c r="CP227" s="417"/>
      <c r="CQ227" s="417"/>
      <c r="CR227" s="417"/>
      <c r="CS227" s="417"/>
      <c r="CT227" s="417"/>
      <c r="CU227" s="417"/>
      <c r="CV227" s="417"/>
      <c r="CW227" s="417"/>
      <c r="CX227" s="417"/>
      <c r="CY227" s="417"/>
      <c r="CZ227" s="417"/>
      <c r="DA227" s="417"/>
      <c r="DB227" s="417"/>
      <c r="DC227" s="417"/>
      <c r="DD227" s="417"/>
      <c r="DE227" s="417"/>
      <c r="DF227" s="417"/>
      <c r="DG227" s="417"/>
      <c r="DH227" s="417"/>
      <c r="DI227" s="417"/>
      <c r="DJ227" s="417"/>
      <c r="DK227" s="417"/>
    </row>
    <row r="228" spans="1:115" ht="16.149999999999999" hidden="1">
      <c r="A228" s="421"/>
      <c r="B228" s="421"/>
      <c r="C228" s="416"/>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c r="AA228" s="417"/>
      <c r="AB228" s="417"/>
      <c r="AC228" s="417"/>
      <c r="AD228" s="417"/>
      <c r="AE228" s="417"/>
      <c r="AF228" s="417"/>
      <c r="AG228" s="417"/>
      <c r="AH228" s="417"/>
      <c r="AI228" s="417"/>
      <c r="AJ228" s="417"/>
      <c r="AK228" s="417"/>
      <c r="AL228" s="417"/>
      <c r="AM228" s="417"/>
      <c r="AN228" s="417"/>
      <c r="AO228" s="417"/>
      <c r="AP228" s="417"/>
      <c r="AQ228" s="417"/>
      <c r="AR228" s="417"/>
      <c r="AS228" s="417"/>
      <c r="AT228" s="417"/>
      <c r="AU228" s="417"/>
      <c r="AV228" s="417"/>
      <c r="AW228" s="417"/>
      <c r="AX228" s="417"/>
      <c r="AY228" s="417"/>
      <c r="AZ228" s="417"/>
      <c r="BA228" s="417"/>
      <c r="BB228" s="417"/>
      <c r="BC228" s="417"/>
      <c r="BD228" s="417"/>
      <c r="BE228" s="417"/>
      <c r="BF228" s="417"/>
      <c r="BG228" s="417"/>
      <c r="BH228" s="417"/>
      <c r="BI228" s="417"/>
      <c r="BJ228" s="417"/>
      <c r="BK228" s="417"/>
      <c r="BL228" s="417"/>
      <c r="BM228" s="417"/>
      <c r="BN228" s="417"/>
      <c r="BO228" s="417"/>
      <c r="BP228" s="417"/>
      <c r="BQ228" s="417"/>
      <c r="BR228" s="417"/>
      <c r="BS228" s="417"/>
      <c r="BT228" s="417"/>
      <c r="BU228" s="417"/>
      <c r="BV228" s="417"/>
      <c r="BW228" s="417"/>
      <c r="BX228" s="417"/>
      <c r="BY228" s="417"/>
      <c r="BZ228" s="417"/>
      <c r="CA228" s="417"/>
      <c r="CB228" s="417"/>
      <c r="CC228" s="417"/>
      <c r="CD228" s="417"/>
      <c r="CE228" s="417"/>
      <c r="CF228" s="417"/>
      <c r="CG228" s="417"/>
      <c r="CH228" s="417"/>
      <c r="CI228" s="417"/>
      <c r="CJ228" s="417"/>
      <c r="CK228" s="417"/>
      <c r="CL228" s="417"/>
      <c r="CM228" s="417"/>
      <c r="CN228" s="417"/>
      <c r="CO228" s="417"/>
      <c r="CP228" s="417"/>
      <c r="CQ228" s="417"/>
      <c r="CR228" s="417"/>
      <c r="CS228" s="417"/>
      <c r="CT228" s="417"/>
      <c r="CU228" s="417"/>
      <c r="CV228" s="417"/>
      <c r="CW228" s="417"/>
      <c r="CX228" s="417"/>
      <c r="CY228" s="417"/>
      <c r="CZ228" s="417"/>
      <c r="DA228" s="417"/>
      <c r="DB228" s="417"/>
      <c r="DC228" s="417"/>
      <c r="DD228" s="417"/>
      <c r="DE228" s="417"/>
      <c r="DF228" s="417"/>
      <c r="DG228" s="417"/>
      <c r="DH228" s="417"/>
      <c r="DI228" s="417"/>
      <c r="DJ228" s="417"/>
      <c r="DK228" s="417"/>
    </row>
    <row r="229" spans="1:115" ht="16.149999999999999" hidden="1">
      <c r="A229" s="421"/>
      <c r="B229" s="421"/>
      <c r="C229" s="416"/>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c r="AA229" s="417"/>
      <c r="AB229" s="417"/>
      <c r="AC229" s="417"/>
      <c r="AD229" s="417"/>
      <c r="AE229" s="417"/>
      <c r="AF229" s="417"/>
      <c r="AG229" s="417"/>
      <c r="AH229" s="417"/>
      <c r="AI229" s="417"/>
      <c r="AJ229" s="417"/>
      <c r="AK229" s="417"/>
      <c r="AL229" s="417"/>
      <c r="AM229" s="417"/>
      <c r="AN229" s="417"/>
      <c r="AO229" s="417"/>
      <c r="AP229" s="417"/>
      <c r="AQ229" s="417"/>
      <c r="AR229" s="417"/>
      <c r="AS229" s="417"/>
      <c r="AT229" s="417"/>
      <c r="AU229" s="417"/>
      <c r="AV229" s="417"/>
      <c r="AW229" s="417"/>
      <c r="AX229" s="417"/>
      <c r="AY229" s="417"/>
      <c r="AZ229" s="417"/>
      <c r="BA229" s="417"/>
      <c r="BB229" s="417"/>
      <c r="BC229" s="417"/>
      <c r="BD229" s="417"/>
      <c r="BE229" s="417"/>
      <c r="BF229" s="417"/>
      <c r="BG229" s="417"/>
      <c r="BH229" s="417"/>
      <c r="BI229" s="417"/>
      <c r="BJ229" s="417"/>
      <c r="BK229" s="417"/>
      <c r="BL229" s="417"/>
      <c r="BM229" s="417"/>
      <c r="BN229" s="417"/>
      <c r="BO229" s="417"/>
      <c r="BP229" s="417"/>
      <c r="BQ229" s="417"/>
      <c r="BR229" s="417"/>
      <c r="BS229" s="417"/>
      <c r="BT229" s="417"/>
      <c r="BU229" s="417"/>
      <c r="BV229" s="417"/>
      <c r="BW229" s="417"/>
      <c r="BX229" s="417"/>
      <c r="BY229" s="417"/>
      <c r="BZ229" s="417"/>
      <c r="CA229" s="417"/>
      <c r="CB229" s="417"/>
      <c r="CC229" s="417"/>
      <c r="CD229" s="417"/>
      <c r="CE229" s="417"/>
      <c r="CF229" s="417"/>
      <c r="CG229" s="417"/>
      <c r="CH229" s="417"/>
      <c r="CI229" s="417"/>
      <c r="CJ229" s="417"/>
      <c r="CK229" s="417"/>
      <c r="CL229" s="417"/>
      <c r="CM229" s="417"/>
      <c r="CN229" s="417"/>
      <c r="CO229" s="417"/>
      <c r="CP229" s="417"/>
      <c r="CQ229" s="417"/>
      <c r="CR229" s="417"/>
      <c r="CS229" s="417"/>
      <c r="CT229" s="417"/>
      <c r="CU229" s="417"/>
      <c r="CV229" s="417"/>
      <c r="CW229" s="417"/>
      <c r="CX229" s="417"/>
      <c r="CY229" s="417"/>
      <c r="CZ229" s="417"/>
      <c r="DA229" s="417"/>
      <c r="DB229" s="417"/>
      <c r="DC229" s="417"/>
      <c r="DD229" s="417"/>
      <c r="DE229" s="417"/>
      <c r="DF229" s="417"/>
      <c r="DG229" s="417"/>
      <c r="DH229" s="417"/>
      <c r="DI229" s="417"/>
      <c r="DJ229" s="417"/>
      <c r="DK229" s="417"/>
    </row>
    <row r="230" spans="1:115" ht="16.149999999999999" hidden="1">
      <c r="A230" s="421"/>
      <c r="B230" s="421"/>
      <c r="C230" s="416"/>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c r="AA230" s="417"/>
      <c r="AB230" s="417"/>
      <c r="AC230" s="417"/>
      <c r="AD230" s="417"/>
      <c r="AE230" s="417"/>
      <c r="AF230" s="417"/>
      <c r="AG230" s="417"/>
      <c r="AH230" s="417"/>
      <c r="AI230" s="417"/>
      <c r="AJ230" s="417"/>
      <c r="AK230" s="417"/>
      <c r="AL230" s="417"/>
      <c r="AM230" s="417"/>
      <c r="AN230" s="417"/>
      <c r="AO230" s="417"/>
      <c r="AP230" s="417"/>
      <c r="AQ230" s="417"/>
      <c r="AR230" s="417"/>
      <c r="AS230" s="417"/>
      <c r="AT230" s="417"/>
      <c r="AU230" s="417"/>
      <c r="AV230" s="417"/>
      <c r="AW230" s="417"/>
      <c r="AX230" s="417"/>
      <c r="AY230" s="417"/>
      <c r="AZ230" s="417"/>
      <c r="BA230" s="417"/>
      <c r="BB230" s="417"/>
      <c r="BC230" s="417"/>
      <c r="BD230" s="417"/>
      <c r="BE230" s="417"/>
      <c r="BF230" s="417"/>
      <c r="BG230" s="417"/>
      <c r="BH230" s="417"/>
      <c r="BI230" s="417"/>
      <c r="BJ230" s="417"/>
      <c r="BK230" s="417"/>
      <c r="BL230" s="417"/>
      <c r="BM230" s="417"/>
      <c r="BN230" s="417"/>
      <c r="BO230" s="417"/>
      <c r="BP230" s="417"/>
      <c r="BQ230" s="417"/>
      <c r="BR230" s="417"/>
      <c r="BS230" s="417"/>
      <c r="BT230" s="417"/>
      <c r="BU230" s="417"/>
      <c r="BV230" s="417"/>
      <c r="BW230" s="417"/>
      <c r="BX230" s="417"/>
      <c r="BY230" s="417"/>
      <c r="BZ230" s="417"/>
      <c r="CA230" s="417"/>
      <c r="CB230" s="417"/>
      <c r="CC230" s="417"/>
      <c r="CD230" s="417"/>
      <c r="CE230" s="417"/>
      <c r="CF230" s="417"/>
      <c r="CG230" s="417"/>
      <c r="CH230" s="417"/>
      <c r="CI230" s="417"/>
      <c r="CJ230" s="417"/>
      <c r="CK230" s="417"/>
      <c r="CL230" s="417"/>
      <c r="CM230" s="417"/>
      <c r="CN230" s="417"/>
      <c r="CO230" s="417"/>
      <c r="CP230" s="417"/>
      <c r="CQ230" s="417"/>
      <c r="CR230" s="417"/>
      <c r="CS230" s="417"/>
      <c r="CT230" s="417"/>
      <c r="CU230" s="417"/>
      <c r="CV230" s="417"/>
      <c r="CW230" s="417"/>
      <c r="CX230" s="417"/>
      <c r="CY230" s="417"/>
      <c r="CZ230" s="417"/>
      <c r="DA230" s="417"/>
      <c r="DB230" s="417"/>
      <c r="DC230" s="417"/>
      <c r="DD230" s="417"/>
      <c r="DE230" s="417"/>
      <c r="DF230" s="417"/>
      <c r="DG230" s="417"/>
      <c r="DH230" s="417"/>
      <c r="DI230" s="417"/>
      <c r="DJ230" s="417"/>
      <c r="DK230" s="417"/>
    </row>
    <row r="231" spans="1:115" ht="16.149999999999999" hidden="1">
      <c r="A231" s="421"/>
      <c r="B231" s="421"/>
      <c r="C231" s="416"/>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c r="AA231" s="417"/>
      <c r="AB231" s="417"/>
      <c r="AC231" s="417"/>
      <c r="AD231" s="417"/>
      <c r="AE231" s="417"/>
      <c r="AF231" s="417"/>
      <c r="AG231" s="417"/>
      <c r="AH231" s="417"/>
      <c r="AI231" s="417"/>
      <c r="AJ231" s="417"/>
      <c r="AK231" s="417"/>
      <c r="AL231" s="417"/>
      <c r="AM231" s="417"/>
      <c r="AN231" s="417"/>
      <c r="AO231" s="417"/>
      <c r="AP231" s="417"/>
      <c r="AQ231" s="417"/>
      <c r="AR231" s="417"/>
      <c r="AS231" s="417"/>
      <c r="AT231" s="417"/>
      <c r="AU231" s="417"/>
      <c r="AV231" s="417"/>
      <c r="AW231" s="417"/>
      <c r="AX231" s="417"/>
      <c r="AY231" s="417"/>
      <c r="AZ231" s="417"/>
      <c r="BA231" s="417"/>
      <c r="BB231" s="417"/>
      <c r="BC231" s="417"/>
      <c r="BD231" s="417"/>
      <c r="BE231" s="417"/>
      <c r="BF231" s="417"/>
      <c r="BG231" s="417"/>
      <c r="BH231" s="417"/>
      <c r="BI231" s="417"/>
      <c r="BJ231" s="417"/>
      <c r="BK231" s="417"/>
      <c r="BL231" s="417"/>
      <c r="BM231" s="417"/>
      <c r="BN231" s="417"/>
      <c r="BO231" s="417"/>
      <c r="BP231" s="417"/>
      <c r="BQ231" s="417"/>
      <c r="BR231" s="417"/>
      <c r="BS231" s="417"/>
      <c r="BT231" s="417"/>
      <c r="BU231" s="417"/>
      <c r="BV231" s="417"/>
      <c r="BW231" s="417"/>
      <c r="BX231" s="417"/>
      <c r="BY231" s="417"/>
      <c r="BZ231" s="417"/>
      <c r="CA231" s="417"/>
      <c r="CB231" s="417"/>
      <c r="CC231" s="417"/>
      <c r="CD231" s="417"/>
      <c r="CE231" s="417"/>
      <c r="CF231" s="417"/>
      <c r="CG231" s="417"/>
      <c r="CH231" s="417"/>
      <c r="CI231" s="417"/>
      <c r="CJ231" s="417"/>
      <c r="CK231" s="417"/>
      <c r="CL231" s="417"/>
      <c r="CM231" s="417"/>
      <c r="CN231" s="417"/>
      <c r="CO231" s="417"/>
      <c r="CP231" s="417"/>
      <c r="CQ231" s="417"/>
      <c r="CR231" s="417"/>
      <c r="CS231" s="417"/>
      <c r="CT231" s="417"/>
      <c r="CU231" s="417"/>
      <c r="CV231" s="417"/>
      <c r="CW231" s="417"/>
      <c r="CX231" s="417"/>
      <c r="CY231" s="417"/>
      <c r="CZ231" s="417"/>
      <c r="DA231" s="417"/>
      <c r="DB231" s="417"/>
      <c r="DC231" s="417"/>
      <c r="DD231" s="417"/>
      <c r="DE231" s="417"/>
      <c r="DF231" s="417"/>
      <c r="DG231" s="417"/>
      <c r="DH231" s="417"/>
      <c r="DI231" s="417"/>
      <c r="DJ231" s="417"/>
      <c r="DK231" s="417"/>
    </row>
    <row r="232" spans="1:115" ht="16.149999999999999" hidden="1">
      <c r="A232" s="421"/>
      <c r="B232" s="421"/>
      <c r="C232" s="416"/>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c r="AA232" s="417"/>
      <c r="AB232" s="417"/>
      <c r="AC232" s="417"/>
      <c r="AD232" s="417"/>
      <c r="AE232" s="417"/>
      <c r="AF232" s="417"/>
      <c r="AG232" s="417"/>
      <c r="AH232" s="417"/>
      <c r="AI232" s="417"/>
      <c r="AJ232" s="417"/>
      <c r="AK232" s="417"/>
      <c r="AL232" s="417"/>
      <c r="AM232" s="417"/>
      <c r="AN232" s="417"/>
      <c r="AO232" s="417"/>
      <c r="AP232" s="417"/>
      <c r="AQ232" s="417"/>
      <c r="AR232" s="417"/>
      <c r="AS232" s="417"/>
      <c r="AT232" s="417"/>
      <c r="AU232" s="417"/>
      <c r="AV232" s="417"/>
      <c r="AW232" s="417"/>
      <c r="AX232" s="417"/>
      <c r="AY232" s="417"/>
      <c r="AZ232" s="417"/>
      <c r="BA232" s="417"/>
      <c r="BB232" s="417"/>
      <c r="BC232" s="417"/>
      <c r="BD232" s="417"/>
      <c r="BE232" s="417"/>
      <c r="BF232" s="417"/>
      <c r="BG232" s="417"/>
      <c r="BH232" s="417"/>
      <c r="BI232" s="417"/>
      <c r="BJ232" s="417"/>
      <c r="BK232" s="417"/>
      <c r="BL232" s="417"/>
      <c r="BM232" s="417"/>
      <c r="BN232" s="417"/>
      <c r="BO232" s="417"/>
      <c r="BP232" s="417"/>
      <c r="BQ232" s="417"/>
      <c r="BR232" s="417"/>
      <c r="BS232" s="417"/>
      <c r="BT232" s="417"/>
      <c r="BU232" s="417"/>
      <c r="BV232" s="417"/>
      <c r="BW232" s="417"/>
      <c r="BX232" s="417"/>
      <c r="BY232" s="417"/>
      <c r="BZ232" s="417"/>
      <c r="CA232" s="417"/>
      <c r="CB232" s="417"/>
      <c r="CC232" s="417"/>
      <c r="CD232" s="417"/>
      <c r="CE232" s="417"/>
      <c r="CF232" s="417"/>
      <c r="CG232" s="417"/>
      <c r="CH232" s="417"/>
      <c r="CI232" s="417"/>
      <c r="CJ232" s="417"/>
      <c r="CK232" s="417"/>
      <c r="CL232" s="417"/>
      <c r="CM232" s="417"/>
      <c r="CN232" s="417"/>
      <c r="CO232" s="417"/>
      <c r="CP232" s="417"/>
      <c r="CQ232" s="417"/>
      <c r="CR232" s="417"/>
      <c r="CS232" s="417"/>
      <c r="CT232" s="417"/>
      <c r="CU232" s="417"/>
      <c r="CV232" s="417"/>
      <c r="CW232" s="417"/>
      <c r="CX232" s="417"/>
      <c r="CY232" s="417"/>
      <c r="CZ232" s="417"/>
      <c r="DA232" s="417"/>
      <c r="DB232" s="417"/>
      <c r="DC232" s="417"/>
      <c r="DD232" s="417"/>
      <c r="DE232" s="417"/>
      <c r="DF232" s="417"/>
      <c r="DG232" s="417"/>
      <c r="DH232" s="417"/>
      <c r="DI232" s="417"/>
      <c r="DJ232" s="417"/>
      <c r="DK232" s="417"/>
    </row>
    <row r="233" spans="1:115" ht="16.149999999999999" hidden="1">
      <c r="A233" s="421"/>
      <c r="B233" s="421"/>
      <c r="C233" s="416"/>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c r="AA233" s="417"/>
      <c r="AB233" s="417"/>
      <c r="AC233" s="417"/>
      <c r="AD233" s="417"/>
      <c r="AE233" s="417"/>
      <c r="AF233" s="417"/>
      <c r="AG233" s="417"/>
      <c r="AH233" s="417"/>
      <c r="AI233" s="417"/>
      <c r="AJ233" s="417"/>
      <c r="AK233" s="417"/>
      <c r="AL233" s="417"/>
      <c r="AM233" s="417"/>
      <c r="AN233" s="417"/>
      <c r="AO233" s="417"/>
      <c r="AP233" s="417"/>
      <c r="AQ233" s="417"/>
      <c r="AR233" s="417"/>
      <c r="AS233" s="417"/>
      <c r="AT233" s="417"/>
      <c r="AU233" s="417"/>
      <c r="AV233" s="417"/>
      <c r="AW233" s="417"/>
      <c r="AX233" s="417"/>
      <c r="AY233" s="417"/>
      <c r="AZ233" s="417"/>
      <c r="BA233" s="417"/>
      <c r="BB233" s="417"/>
      <c r="BC233" s="417"/>
      <c r="BD233" s="417"/>
      <c r="BE233" s="417"/>
      <c r="BF233" s="417"/>
      <c r="BG233" s="417"/>
      <c r="BH233" s="417"/>
      <c r="BI233" s="417"/>
      <c r="BJ233" s="417"/>
      <c r="BK233" s="417"/>
      <c r="BL233" s="417"/>
      <c r="BM233" s="417"/>
      <c r="BN233" s="417"/>
      <c r="BO233" s="417"/>
      <c r="BP233" s="417"/>
      <c r="BQ233" s="417"/>
      <c r="BR233" s="417"/>
      <c r="BS233" s="417"/>
      <c r="BT233" s="417"/>
      <c r="BU233" s="417"/>
      <c r="BV233" s="417"/>
      <c r="BW233" s="417"/>
      <c r="BX233" s="417"/>
      <c r="BY233" s="417"/>
      <c r="BZ233" s="417"/>
      <c r="CA233" s="417"/>
      <c r="CB233" s="417"/>
      <c r="CC233" s="417"/>
      <c r="CD233" s="417"/>
      <c r="CE233" s="417"/>
      <c r="CF233" s="417"/>
      <c r="CG233" s="417"/>
      <c r="CH233" s="417"/>
      <c r="CI233" s="417"/>
      <c r="CJ233" s="417"/>
      <c r="CK233" s="417"/>
      <c r="CL233" s="417"/>
      <c r="CM233" s="417"/>
      <c r="CN233" s="417"/>
      <c r="CO233" s="417"/>
      <c r="CP233" s="417"/>
      <c r="CQ233" s="417"/>
      <c r="CR233" s="417"/>
      <c r="CS233" s="417"/>
      <c r="CT233" s="417"/>
      <c r="CU233" s="417"/>
      <c r="CV233" s="417"/>
      <c r="CW233" s="417"/>
      <c r="CX233" s="417"/>
      <c r="CY233" s="417"/>
      <c r="CZ233" s="417"/>
      <c r="DA233" s="417"/>
      <c r="DB233" s="417"/>
      <c r="DC233" s="417"/>
      <c r="DD233" s="417"/>
      <c r="DE233" s="417"/>
      <c r="DF233" s="417"/>
      <c r="DG233" s="417"/>
      <c r="DH233" s="417"/>
      <c r="DI233" s="417"/>
      <c r="DJ233" s="417"/>
      <c r="DK233" s="417"/>
    </row>
    <row r="234" spans="1:115" ht="16.149999999999999" hidden="1">
      <c r="A234" s="421"/>
      <c r="B234" s="421"/>
      <c r="C234" s="416"/>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c r="AA234" s="417"/>
      <c r="AB234" s="417"/>
      <c r="AC234" s="417"/>
      <c r="AD234" s="417"/>
      <c r="AE234" s="417"/>
      <c r="AF234" s="417"/>
      <c r="AG234" s="417"/>
      <c r="AH234" s="417"/>
      <c r="AI234" s="417"/>
      <c r="AJ234" s="417"/>
      <c r="AK234" s="417"/>
      <c r="AL234" s="417"/>
      <c r="AM234" s="417"/>
      <c r="AN234" s="417"/>
      <c r="AO234" s="417"/>
      <c r="AP234" s="417"/>
      <c r="AQ234" s="417"/>
      <c r="AR234" s="417"/>
      <c r="AS234" s="417"/>
      <c r="AT234" s="417"/>
      <c r="AU234" s="417"/>
      <c r="AV234" s="417"/>
      <c r="AW234" s="417"/>
      <c r="AX234" s="417"/>
      <c r="AY234" s="417"/>
      <c r="AZ234" s="417"/>
      <c r="BA234" s="417"/>
      <c r="BB234" s="417"/>
      <c r="BC234" s="417"/>
      <c r="BD234" s="417"/>
      <c r="BE234" s="417"/>
      <c r="BF234" s="417"/>
      <c r="BG234" s="417"/>
      <c r="BH234" s="417"/>
      <c r="BI234" s="417"/>
      <c r="BJ234" s="417"/>
      <c r="BK234" s="417"/>
      <c r="BL234" s="417"/>
      <c r="BM234" s="417"/>
      <c r="BN234" s="417"/>
      <c r="BO234" s="417"/>
      <c r="BP234" s="417"/>
      <c r="BQ234" s="417"/>
      <c r="BR234" s="417"/>
      <c r="BS234" s="417"/>
      <c r="BT234" s="417"/>
      <c r="BU234" s="417"/>
      <c r="BV234" s="417"/>
      <c r="BW234" s="417"/>
      <c r="BX234" s="417"/>
      <c r="BY234" s="417"/>
      <c r="BZ234" s="417"/>
      <c r="CA234" s="417"/>
      <c r="CB234" s="417"/>
      <c r="CC234" s="417"/>
      <c r="CD234" s="417"/>
      <c r="CE234" s="417"/>
      <c r="CF234" s="417"/>
      <c r="CG234" s="417"/>
      <c r="CH234" s="417"/>
      <c r="CI234" s="417"/>
      <c r="CJ234" s="417"/>
      <c r="CK234" s="417"/>
      <c r="CL234" s="417"/>
      <c r="CM234" s="417"/>
      <c r="CN234" s="417"/>
      <c r="CO234" s="417"/>
      <c r="CP234" s="417"/>
      <c r="CQ234" s="417"/>
      <c r="CR234" s="417"/>
      <c r="CS234" s="417"/>
      <c r="CT234" s="417"/>
      <c r="CU234" s="417"/>
      <c r="CV234" s="417"/>
      <c r="CW234" s="417"/>
      <c r="CX234" s="417"/>
      <c r="CY234" s="417"/>
      <c r="CZ234" s="417"/>
      <c r="DA234" s="417"/>
      <c r="DB234" s="417"/>
      <c r="DC234" s="417"/>
      <c r="DD234" s="417"/>
      <c r="DE234" s="417"/>
      <c r="DF234" s="417"/>
      <c r="DG234" s="417"/>
      <c r="DH234" s="417"/>
      <c r="DI234" s="417"/>
      <c r="DJ234" s="417"/>
      <c r="DK234" s="417"/>
    </row>
    <row r="235" spans="1:115" ht="16.149999999999999" hidden="1">
      <c r="A235" s="421"/>
      <c r="B235" s="421"/>
      <c r="C235" s="416"/>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c r="AA235" s="417"/>
      <c r="AB235" s="417"/>
      <c r="AC235" s="417"/>
      <c r="AD235" s="417"/>
      <c r="AE235" s="417"/>
      <c r="AF235" s="417"/>
      <c r="AG235" s="417"/>
      <c r="AH235" s="417"/>
      <c r="AI235" s="417"/>
      <c r="AJ235" s="417"/>
      <c r="AK235" s="417"/>
      <c r="AL235" s="417"/>
      <c r="AM235" s="417"/>
      <c r="AN235" s="417"/>
      <c r="AO235" s="417"/>
      <c r="AP235" s="417"/>
      <c r="AQ235" s="417"/>
      <c r="AR235" s="417"/>
      <c r="AS235" s="417"/>
      <c r="AT235" s="417"/>
      <c r="AU235" s="417"/>
      <c r="AV235" s="417"/>
      <c r="AW235" s="417"/>
      <c r="AX235" s="417"/>
      <c r="AY235" s="417"/>
      <c r="AZ235" s="417"/>
      <c r="BA235" s="417"/>
      <c r="BB235" s="417"/>
      <c r="BC235" s="417"/>
      <c r="BD235" s="417"/>
      <c r="BE235" s="417"/>
      <c r="BF235" s="417"/>
      <c r="BG235" s="417"/>
      <c r="BH235" s="417"/>
      <c r="BI235" s="417"/>
      <c r="BJ235" s="417"/>
      <c r="BK235" s="417"/>
      <c r="BL235" s="417"/>
      <c r="BM235" s="417"/>
      <c r="BN235" s="417"/>
      <c r="BO235" s="417"/>
      <c r="BP235" s="417"/>
      <c r="BQ235" s="417"/>
      <c r="BR235" s="417"/>
      <c r="BS235" s="417"/>
      <c r="BT235" s="417"/>
      <c r="BU235" s="417"/>
      <c r="BV235" s="417"/>
      <c r="BW235" s="417"/>
      <c r="BX235" s="417"/>
      <c r="BY235" s="417"/>
      <c r="BZ235" s="417"/>
      <c r="CA235" s="417"/>
      <c r="CB235" s="417"/>
      <c r="CC235" s="417"/>
      <c r="CD235" s="417"/>
      <c r="CE235" s="417"/>
      <c r="CF235" s="417"/>
      <c r="CG235" s="417"/>
      <c r="CH235" s="417"/>
      <c r="CI235" s="417"/>
      <c r="CJ235" s="417"/>
      <c r="CK235" s="417"/>
      <c r="CL235" s="417"/>
      <c r="CM235" s="417"/>
      <c r="CN235" s="417"/>
      <c r="CO235" s="417"/>
      <c r="CP235" s="417"/>
      <c r="CQ235" s="417"/>
      <c r="CR235" s="417"/>
      <c r="CS235" s="417"/>
      <c r="CT235" s="417"/>
      <c r="CU235" s="417"/>
      <c r="CV235" s="417"/>
      <c r="CW235" s="417"/>
      <c r="CX235" s="417"/>
      <c r="CY235" s="417"/>
      <c r="CZ235" s="417"/>
      <c r="DA235" s="417"/>
      <c r="DB235" s="417"/>
      <c r="DC235" s="417"/>
      <c r="DD235" s="417"/>
      <c r="DE235" s="417"/>
      <c r="DF235" s="417"/>
      <c r="DG235" s="417"/>
      <c r="DH235" s="417"/>
      <c r="DI235" s="417"/>
      <c r="DJ235" s="417"/>
      <c r="DK235" s="417"/>
    </row>
    <row r="236" spans="1:115" ht="16.149999999999999" hidden="1">
      <c r="A236" s="421"/>
      <c r="B236" s="421"/>
      <c r="C236" s="416"/>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c r="AA236" s="417"/>
      <c r="AB236" s="417"/>
      <c r="AC236" s="417"/>
      <c r="AD236" s="417"/>
      <c r="AE236" s="417"/>
      <c r="AF236" s="417"/>
      <c r="AG236" s="417"/>
      <c r="AH236" s="417"/>
      <c r="AI236" s="417"/>
      <c r="AJ236" s="417"/>
      <c r="AK236" s="417"/>
      <c r="AL236" s="417"/>
      <c r="AM236" s="417"/>
      <c r="AN236" s="417"/>
      <c r="AO236" s="417"/>
      <c r="AP236" s="417"/>
      <c r="AQ236" s="417"/>
      <c r="AR236" s="417"/>
      <c r="AS236" s="417"/>
      <c r="AT236" s="417"/>
      <c r="AU236" s="417"/>
      <c r="AV236" s="417"/>
      <c r="AW236" s="417"/>
      <c r="AX236" s="417"/>
      <c r="AY236" s="417"/>
      <c r="AZ236" s="417"/>
      <c r="BA236" s="417"/>
      <c r="BB236" s="417"/>
      <c r="BC236" s="417"/>
      <c r="BD236" s="417"/>
      <c r="BE236" s="417"/>
      <c r="BF236" s="417"/>
      <c r="BG236" s="417"/>
      <c r="BH236" s="417"/>
      <c r="BI236" s="417"/>
      <c r="BJ236" s="417"/>
      <c r="BK236" s="417"/>
      <c r="BL236" s="417"/>
      <c r="BM236" s="417"/>
      <c r="BN236" s="417"/>
      <c r="BO236" s="417"/>
      <c r="BP236" s="417"/>
      <c r="BQ236" s="417"/>
      <c r="BR236" s="417"/>
      <c r="BS236" s="417"/>
      <c r="BT236" s="417"/>
      <c r="BU236" s="417"/>
      <c r="BV236" s="417"/>
      <c r="BW236" s="417"/>
      <c r="BX236" s="417"/>
      <c r="BY236" s="417"/>
      <c r="BZ236" s="417"/>
      <c r="CA236" s="417"/>
      <c r="CB236" s="417"/>
      <c r="CC236" s="417"/>
      <c r="CD236" s="417"/>
      <c r="CE236" s="417"/>
      <c r="CF236" s="417"/>
      <c r="CG236" s="417"/>
      <c r="CH236" s="417"/>
      <c r="CI236" s="417"/>
      <c r="CJ236" s="417"/>
      <c r="CK236" s="417"/>
      <c r="CL236" s="417"/>
      <c r="CM236" s="417"/>
      <c r="CN236" s="417"/>
      <c r="CO236" s="417"/>
      <c r="CP236" s="417"/>
      <c r="CQ236" s="417"/>
      <c r="CR236" s="417"/>
      <c r="CS236" s="417"/>
      <c r="CT236" s="417"/>
      <c r="CU236" s="417"/>
      <c r="CV236" s="417"/>
      <c r="CW236" s="417"/>
      <c r="CX236" s="417"/>
      <c r="CY236" s="417"/>
      <c r="CZ236" s="417"/>
      <c r="DA236" s="417"/>
      <c r="DB236" s="417"/>
      <c r="DC236" s="417"/>
      <c r="DD236" s="417"/>
      <c r="DE236" s="417"/>
      <c r="DF236" s="417"/>
      <c r="DG236" s="417"/>
      <c r="DH236" s="417"/>
      <c r="DI236" s="417"/>
      <c r="DJ236" s="417"/>
      <c r="DK236" s="417"/>
    </row>
    <row r="237" spans="1:115" ht="16.149999999999999" hidden="1">
      <c r="A237" s="421"/>
      <c r="B237" s="421"/>
      <c r="C237" s="416"/>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c r="AA237" s="417"/>
      <c r="AB237" s="417"/>
      <c r="AC237" s="417"/>
      <c r="AD237" s="417"/>
      <c r="AE237" s="417"/>
      <c r="AF237" s="417"/>
      <c r="AG237" s="417"/>
      <c r="AH237" s="417"/>
      <c r="AI237" s="417"/>
      <c r="AJ237" s="417"/>
      <c r="AK237" s="417"/>
      <c r="AL237" s="417"/>
      <c r="AM237" s="417"/>
      <c r="AN237" s="417"/>
      <c r="AO237" s="417"/>
      <c r="AP237" s="417"/>
      <c r="AQ237" s="417"/>
      <c r="AR237" s="417"/>
      <c r="AS237" s="417"/>
      <c r="AT237" s="417"/>
      <c r="AU237" s="417"/>
      <c r="AV237" s="417"/>
      <c r="AW237" s="417"/>
      <c r="AX237" s="417"/>
      <c r="AY237" s="417"/>
      <c r="AZ237" s="417"/>
      <c r="BA237" s="417"/>
      <c r="BB237" s="417"/>
      <c r="BC237" s="417"/>
      <c r="BD237" s="417"/>
      <c r="BE237" s="417"/>
      <c r="BF237" s="417"/>
      <c r="BG237" s="417"/>
      <c r="BH237" s="417"/>
      <c r="BI237" s="417"/>
      <c r="BJ237" s="417"/>
      <c r="BK237" s="417"/>
      <c r="BL237" s="417"/>
      <c r="BM237" s="417"/>
      <c r="BN237" s="417"/>
      <c r="BO237" s="417"/>
      <c r="BP237" s="417"/>
      <c r="BQ237" s="417"/>
      <c r="BR237" s="417"/>
      <c r="BS237" s="417"/>
      <c r="BT237" s="417"/>
      <c r="BU237" s="417"/>
      <c r="BV237" s="417"/>
      <c r="BW237" s="417"/>
      <c r="BX237" s="417"/>
      <c r="BY237" s="417"/>
      <c r="BZ237" s="417"/>
      <c r="CA237" s="417"/>
      <c r="CB237" s="417"/>
      <c r="CC237" s="417"/>
      <c r="CD237" s="417"/>
      <c r="CE237" s="417"/>
      <c r="CF237" s="417"/>
      <c r="CG237" s="417"/>
      <c r="CH237" s="417"/>
      <c r="CI237" s="417"/>
      <c r="CJ237" s="417"/>
      <c r="CK237" s="417"/>
      <c r="CL237" s="417"/>
      <c r="CM237" s="417"/>
      <c r="CN237" s="417"/>
      <c r="CO237" s="417"/>
      <c r="CP237" s="417"/>
      <c r="CQ237" s="417"/>
      <c r="CR237" s="417"/>
      <c r="CS237" s="417"/>
      <c r="CT237" s="417"/>
      <c r="CU237" s="417"/>
      <c r="CV237" s="417"/>
      <c r="CW237" s="417"/>
      <c r="CX237" s="417"/>
      <c r="CY237" s="417"/>
      <c r="CZ237" s="417"/>
      <c r="DA237" s="417"/>
      <c r="DB237" s="417"/>
      <c r="DC237" s="417"/>
      <c r="DD237" s="417"/>
      <c r="DE237" s="417"/>
      <c r="DF237" s="417"/>
      <c r="DG237" s="417"/>
      <c r="DH237" s="417"/>
      <c r="DI237" s="417"/>
      <c r="DJ237" s="417"/>
      <c r="DK237" s="417"/>
    </row>
    <row r="238" spans="1:115" ht="16.149999999999999" hidden="1">
      <c r="A238" s="421"/>
      <c r="B238" s="421"/>
      <c r="C238" s="416"/>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c r="AA238" s="417"/>
      <c r="AB238" s="417"/>
      <c r="AC238" s="417"/>
      <c r="AD238" s="417"/>
      <c r="AE238" s="417"/>
      <c r="AF238" s="417"/>
      <c r="AG238" s="417"/>
      <c r="AH238" s="417"/>
      <c r="AI238" s="417"/>
      <c r="AJ238" s="417"/>
      <c r="AK238" s="417"/>
      <c r="AL238" s="417"/>
      <c r="AM238" s="417"/>
      <c r="AN238" s="417"/>
      <c r="AO238" s="417"/>
      <c r="AP238" s="417"/>
      <c r="AQ238" s="417"/>
      <c r="AR238" s="417"/>
      <c r="AS238" s="417"/>
      <c r="AT238" s="417"/>
      <c r="AU238" s="417"/>
      <c r="AV238" s="417"/>
      <c r="AW238" s="417"/>
      <c r="AX238" s="417"/>
      <c r="AY238" s="417"/>
      <c r="AZ238" s="417"/>
      <c r="BA238" s="417"/>
      <c r="BB238" s="417"/>
      <c r="BC238" s="417"/>
      <c r="BD238" s="417"/>
      <c r="BE238" s="417"/>
      <c r="BF238" s="417"/>
      <c r="BG238" s="417"/>
      <c r="BH238" s="417"/>
      <c r="BI238" s="417"/>
      <c r="BJ238" s="417"/>
      <c r="BK238" s="417"/>
      <c r="BL238" s="417"/>
      <c r="BM238" s="417"/>
      <c r="BN238" s="417"/>
      <c r="BO238" s="417"/>
      <c r="BP238" s="417"/>
      <c r="BQ238" s="417"/>
      <c r="BR238" s="417"/>
      <c r="BS238" s="417"/>
      <c r="BT238" s="417"/>
      <c r="BU238" s="417"/>
      <c r="BV238" s="417"/>
      <c r="BW238" s="417"/>
      <c r="BX238" s="417"/>
      <c r="BY238" s="417"/>
      <c r="BZ238" s="417"/>
      <c r="CA238" s="417"/>
      <c r="CB238" s="417"/>
      <c r="CC238" s="417"/>
      <c r="CD238" s="417"/>
      <c r="CE238" s="417"/>
      <c r="CF238" s="417"/>
      <c r="CG238" s="417"/>
      <c r="CH238" s="417"/>
      <c r="CI238" s="417"/>
      <c r="CJ238" s="417"/>
      <c r="CK238" s="417"/>
      <c r="CL238" s="417"/>
      <c r="CM238" s="417"/>
      <c r="CN238" s="417"/>
      <c r="CO238" s="417"/>
      <c r="CP238" s="417"/>
      <c r="CQ238" s="417"/>
      <c r="CR238" s="417"/>
      <c r="CS238" s="417"/>
      <c r="CT238" s="417"/>
      <c r="CU238" s="417"/>
      <c r="CV238" s="417"/>
      <c r="CW238" s="417"/>
      <c r="CX238" s="417"/>
      <c r="CY238" s="417"/>
      <c r="CZ238" s="417"/>
      <c r="DA238" s="417"/>
      <c r="DB238" s="417"/>
      <c r="DC238" s="417"/>
      <c r="DD238" s="417"/>
      <c r="DE238" s="417"/>
      <c r="DF238" s="417"/>
      <c r="DG238" s="417"/>
      <c r="DH238" s="417"/>
      <c r="DI238" s="417"/>
      <c r="DJ238" s="417"/>
      <c r="DK238" s="417"/>
    </row>
    <row r="239" spans="1:115" ht="16.149999999999999" hidden="1">
      <c r="A239" s="421"/>
      <c r="B239" s="421"/>
      <c r="C239" s="416"/>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c r="AA239" s="417"/>
      <c r="AB239" s="417"/>
      <c r="AC239" s="417"/>
      <c r="AD239" s="417"/>
      <c r="AE239" s="417"/>
      <c r="AF239" s="417"/>
      <c r="AG239" s="417"/>
      <c r="AH239" s="417"/>
      <c r="AI239" s="417"/>
      <c r="AJ239" s="417"/>
      <c r="AK239" s="417"/>
      <c r="AL239" s="417"/>
      <c r="AM239" s="417"/>
      <c r="AN239" s="417"/>
      <c r="AO239" s="417"/>
      <c r="AP239" s="417"/>
      <c r="AQ239" s="417"/>
      <c r="AR239" s="417"/>
      <c r="AS239" s="417"/>
      <c r="AT239" s="417"/>
      <c r="AU239" s="417"/>
      <c r="AV239" s="417"/>
      <c r="AW239" s="417"/>
      <c r="AX239" s="417"/>
      <c r="AY239" s="417"/>
      <c r="AZ239" s="417"/>
      <c r="BA239" s="417"/>
      <c r="BB239" s="417"/>
      <c r="BC239" s="417"/>
      <c r="BD239" s="417"/>
      <c r="BE239" s="417"/>
      <c r="BF239" s="417"/>
      <c r="BG239" s="417"/>
      <c r="BH239" s="417"/>
      <c r="BI239" s="417"/>
      <c r="BJ239" s="417"/>
      <c r="BK239" s="417"/>
      <c r="BL239" s="417"/>
      <c r="BM239" s="417"/>
      <c r="BN239" s="417"/>
      <c r="BO239" s="417"/>
      <c r="BP239" s="417"/>
      <c r="BQ239" s="417"/>
      <c r="BR239" s="417"/>
      <c r="BS239" s="417"/>
      <c r="BT239" s="417"/>
      <c r="BU239" s="417"/>
      <c r="BV239" s="417"/>
      <c r="BW239" s="417"/>
      <c r="BX239" s="417"/>
      <c r="BY239" s="417"/>
      <c r="BZ239" s="417"/>
      <c r="CA239" s="417"/>
      <c r="CB239" s="417"/>
      <c r="CC239" s="417"/>
      <c r="CD239" s="417"/>
      <c r="CE239" s="417"/>
      <c r="CF239" s="417"/>
      <c r="CG239" s="417"/>
      <c r="CH239" s="417"/>
      <c r="CI239" s="417"/>
      <c r="CJ239" s="417"/>
      <c r="CK239" s="417"/>
      <c r="CL239" s="417"/>
      <c r="CM239" s="417"/>
      <c r="CN239" s="417"/>
      <c r="CO239" s="417"/>
      <c r="CP239" s="417"/>
      <c r="CQ239" s="417"/>
      <c r="CR239" s="417"/>
      <c r="CS239" s="417"/>
      <c r="CT239" s="417"/>
      <c r="CU239" s="417"/>
      <c r="CV239" s="417"/>
      <c r="CW239" s="417"/>
      <c r="CX239" s="417"/>
      <c r="CY239" s="417"/>
      <c r="CZ239" s="417"/>
      <c r="DA239" s="417"/>
      <c r="DB239" s="417"/>
      <c r="DC239" s="417"/>
      <c r="DD239" s="417"/>
      <c r="DE239" s="417"/>
      <c r="DF239" s="417"/>
      <c r="DG239" s="417"/>
      <c r="DH239" s="417"/>
      <c r="DI239" s="417"/>
      <c r="DJ239" s="417"/>
      <c r="DK239" s="417"/>
    </row>
    <row r="240" spans="1:115" ht="16.149999999999999" hidden="1">
      <c r="A240" s="421"/>
      <c r="B240" s="421"/>
      <c r="C240" s="416"/>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c r="AA240" s="417"/>
      <c r="AB240" s="417"/>
      <c r="AC240" s="417"/>
      <c r="AD240" s="417"/>
      <c r="AE240" s="417"/>
      <c r="AF240" s="417"/>
      <c r="AG240" s="417"/>
      <c r="AH240" s="417"/>
      <c r="AI240" s="417"/>
      <c r="AJ240" s="417"/>
      <c r="AK240" s="417"/>
      <c r="AL240" s="417"/>
      <c r="AM240" s="417"/>
      <c r="AN240" s="417"/>
      <c r="AO240" s="417"/>
      <c r="AP240" s="417"/>
      <c r="AQ240" s="417"/>
      <c r="AR240" s="417"/>
      <c r="AS240" s="417"/>
      <c r="AT240" s="417"/>
      <c r="AU240" s="417"/>
      <c r="AV240" s="417"/>
      <c r="AW240" s="417"/>
      <c r="AX240" s="417"/>
      <c r="AY240" s="417"/>
      <c r="AZ240" s="417"/>
      <c r="BA240" s="417"/>
      <c r="BB240" s="417"/>
      <c r="BC240" s="417"/>
      <c r="BD240" s="417"/>
      <c r="BE240" s="417"/>
      <c r="BF240" s="417"/>
      <c r="BG240" s="417"/>
      <c r="BH240" s="417"/>
      <c r="BI240" s="417"/>
      <c r="BJ240" s="417"/>
      <c r="BK240" s="417"/>
      <c r="BL240" s="417"/>
      <c r="BM240" s="417"/>
      <c r="BN240" s="417"/>
      <c r="BO240" s="417"/>
      <c r="BP240" s="417"/>
      <c r="BQ240" s="417"/>
      <c r="BR240" s="417"/>
      <c r="BS240" s="417"/>
      <c r="BT240" s="417"/>
      <c r="BU240" s="417"/>
      <c r="BV240" s="417"/>
      <c r="BW240" s="417"/>
      <c r="BX240" s="417"/>
      <c r="BY240" s="417"/>
      <c r="BZ240" s="417"/>
      <c r="CA240" s="417"/>
      <c r="CB240" s="417"/>
      <c r="CC240" s="417"/>
      <c r="CD240" s="417"/>
      <c r="CE240" s="417"/>
      <c r="CF240" s="417"/>
      <c r="CG240" s="417"/>
      <c r="CH240" s="417"/>
      <c r="CI240" s="417"/>
      <c r="CJ240" s="417"/>
      <c r="CK240" s="417"/>
      <c r="CL240" s="417"/>
      <c r="CM240" s="417"/>
      <c r="CN240" s="417"/>
      <c r="CO240" s="417"/>
      <c r="CP240" s="417"/>
      <c r="CQ240" s="417"/>
      <c r="CR240" s="417"/>
      <c r="CS240" s="417"/>
      <c r="CT240" s="417"/>
      <c r="CU240" s="417"/>
      <c r="CV240" s="417"/>
      <c r="CW240" s="417"/>
      <c r="CX240" s="417"/>
      <c r="CY240" s="417"/>
      <c r="CZ240" s="417"/>
      <c r="DA240" s="417"/>
      <c r="DB240" s="417"/>
      <c r="DC240" s="417"/>
      <c r="DD240" s="417"/>
      <c r="DE240" s="417"/>
      <c r="DF240" s="417"/>
      <c r="DG240" s="417"/>
      <c r="DH240" s="417"/>
      <c r="DI240" s="417"/>
      <c r="DJ240" s="417"/>
      <c r="DK240" s="417"/>
    </row>
    <row r="241" spans="1:115" ht="16.149999999999999" hidden="1">
      <c r="A241" s="421"/>
      <c r="B241" s="421"/>
      <c r="C241" s="416"/>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c r="AA241" s="417"/>
      <c r="AB241" s="417"/>
      <c r="AC241" s="417"/>
      <c r="AD241" s="417"/>
      <c r="AE241" s="417"/>
      <c r="AF241" s="417"/>
      <c r="AG241" s="417"/>
      <c r="AH241" s="417"/>
      <c r="AI241" s="417"/>
      <c r="AJ241" s="417"/>
      <c r="AK241" s="417"/>
      <c r="AL241" s="417"/>
      <c r="AM241" s="417"/>
      <c r="AN241" s="417"/>
      <c r="AO241" s="417"/>
      <c r="AP241" s="417"/>
      <c r="AQ241" s="417"/>
      <c r="AR241" s="417"/>
      <c r="AS241" s="417"/>
      <c r="AT241" s="417"/>
      <c r="AU241" s="417"/>
      <c r="AV241" s="417"/>
      <c r="AW241" s="417"/>
      <c r="AX241" s="417"/>
      <c r="AY241" s="417"/>
      <c r="AZ241" s="417"/>
      <c r="BA241" s="417"/>
      <c r="BB241" s="417"/>
      <c r="BC241" s="417"/>
      <c r="BD241" s="417"/>
      <c r="BE241" s="417"/>
      <c r="BF241" s="417"/>
      <c r="BG241" s="417"/>
      <c r="BH241" s="417"/>
      <c r="BI241" s="417"/>
      <c r="BJ241" s="417"/>
      <c r="BK241" s="417"/>
      <c r="BL241" s="417"/>
      <c r="BM241" s="417"/>
      <c r="BN241" s="417"/>
      <c r="BO241" s="417"/>
      <c r="BP241" s="417"/>
      <c r="BQ241" s="417"/>
      <c r="BR241" s="417"/>
      <c r="BS241" s="417"/>
      <c r="BT241" s="417"/>
      <c r="BU241" s="417"/>
      <c r="BV241" s="417"/>
      <c r="BW241" s="417"/>
      <c r="BX241" s="417"/>
      <c r="BY241" s="417"/>
      <c r="BZ241" s="417"/>
      <c r="CA241" s="417"/>
      <c r="CB241" s="417"/>
      <c r="CC241" s="417"/>
      <c r="CD241" s="417"/>
      <c r="CE241" s="417"/>
      <c r="CF241" s="417"/>
      <c r="CG241" s="417"/>
      <c r="CH241" s="417"/>
      <c r="CI241" s="417"/>
      <c r="CJ241" s="417"/>
      <c r="CK241" s="417"/>
      <c r="CL241" s="417"/>
      <c r="CM241" s="417"/>
      <c r="CN241" s="417"/>
      <c r="CO241" s="417"/>
      <c r="CP241" s="417"/>
      <c r="CQ241" s="417"/>
      <c r="CR241" s="417"/>
      <c r="CS241" s="417"/>
      <c r="CT241" s="417"/>
      <c r="CU241" s="417"/>
      <c r="CV241" s="417"/>
      <c r="CW241" s="417"/>
      <c r="CX241" s="417"/>
      <c r="CY241" s="417"/>
      <c r="CZ241" s="417"/>
      <c r="DA241" s="417"/>
      <c r="DB241" s="417"/>
      <c r="DC241" s="417"/>
      <c r="DD241" s="417"/>
      <c r="DE241" s="417"/>
      <c r="DF241" s="417"/>
      <c r="DG241" s="417"/>
      <c r="DH241" s="417"/>
      <c r="DI241" s="417"/>
      <c r="DJ241" s="417"/>
      <c r="DK241" s="417"/>
    </row>
    <row r="242" spans="1:115" ht="16.149999999999999" hidden="1">
      <c r="A242" s="421"/>
      <c r="B242" s="421"/>
      <c r="C242" s="416"/>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17"/>
      <c r="AY242" s="417"/>
      <c r="AZ242" s="417"/>
      <c r="BA242" s="417"/>
      <c r="BB242" s="417"/>
      <c r="BC242" s="417"/>
      <c r="BD242" s="417"/>
      <c r="BE242" s="417"/>
      <c r="BF242" s="417"/>
      <c r="BG242" s="417"/>
      <c r="BH242" s="417"/>
      <c r="BI242" s="417"/>
      <c r="BJ242" s="417"/>
      <c r="BK242" s="417"/>
      <c r="BL242" s="417"/>
      <c r="BM242" s="417"/>
      <c r="BN242" s="417"/>
      <c r="BO242" s="417"/>
      <c r="BP242" s="417"/>
      <c r="BQ242" s="417"/>
      <c r="BR242" s="417"/>
      <c r="BS242" s="417"/>
      <c r="BT242" s="417"/>
      <c r="BU242" s="417"/>
      <c r="BV242" s="417"/>
      <c r="BW242" s="417"/>
      <c r="BX242" s="417"/>
      <c r="BY242" s="417"/>
      <c r="BZ242" s="417"/>
      <c r="CA242" s="417"/>
      <c r="CB242" s="417"/>
      <c r="CC242" s="417"/>
      <c r="CD242" s="417"/>
      <c r="CE242" s="417"/>
      <c r="CF242" s="417"/>
      <c r="CG242" s="417"/>
      <c r="CH242" s="417"/>
      <c r="CI242" s="417"/>
      <c r="CJ242" s="417"/>
      <c r="CK242" s="417"/>
      <c r="CL242" s="417"/>
      <c r="CM242" s="417"/>
      <c r="CN242" s="417"/>
      <c r="CO242" s="417"/>
      <c r="CP242" s="417"/>
      <c r="CQ242" s="417"/>
      <c r="CR242" s="417"/>
      <c r="CS242" s="417"/>
      <c r="CT242" s="417"/>
      <c r="CU242" s="417"/>
      <c r="CV242" s="417"/>
      <c r="CW242" s="417"/>
      <c r="CX242" s="417"/>
      <c r="CY242" s="417"/>
      <c r="CZ242" s="417"/>
      <c r="DA242" s="417"/>
      <c r="DB242" s="417"/>
      <c r="DC242" s="417"/>
      <c r="DD242" s="417"/>
      <c r="DE242" s="417"/>
      <c r="DF242" s="417"/>
      <c r="DG242" s="417"/>
      <c r="DH242" s="417"/>
      <c r="DI242" s="417"/>
      <c r="DJ242" s="417"/>
      <c r="DK242" s="417"/>
    </row>
    <row r="243" spans="1:115" ht="16.149999999999999" hidden="1">
      <c r="A243" s="421"/>
      <c r="B243" s="421"/>
      <c r="C243" s="416"/>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c r="AA243" s="417"/>
      <c r="AB243" s="417"/>
      <c r="AC243" s="417"/>
      <c r="AD243" s="417"/>
      <c r="AE243" s="417"/>
      <c r="AF243" s="417"/>
      <c r="AG243" s="417"/>
      <c r="AH243" s="417"/>
      <c r="AI243" s="417"/>
      <c r="AJ243" s="417"/>
      <c r="AK243" s="417"/>
      <c r="AL243" s="417"/>
      <c r="AM243" s="417"/>
      <c r="AN243" s="417"/>
      <c r="AO243" s="417"/>
      <c r="AP243" s="417"/>
      <c r="AQ243" s="417"/>
      <c r="AR243" s="417"/>
      <c r="AS243" s="417"/>
      <c r="AT243" s="417"/>
      <c r="AU243" s="417"/>
      <c r="AV243" s="417"/>
      <c r="AW243" s="417"/>
      <c r="AX243" s="417"/>
      <c r="AY243" s="417"/>
      <c r="AZ243" s="417"/>
      <c r="BA243" s="417"/>
      <c r="BB243" s="417"/>
      <c r="BC243" s="417"/>
      <c r="BD243" s="417"/>
      <c r="BE243" s="417"/>
      <c r="BF243" s="417"/>
      <c r="BG243" s="417"/>
      <c r="BH243" s="417"/>
      <c r="BI243" s="417"/>
      <c r="BJ243" s="417"/>
      <c r="BK243" s="417"/>
      <c r="BL243" s="417"/>
      <c r="BM243" s="417"/>
      <c r="BN243" s="417"/>
      <c r="BO243" s="417"/>
      <c r="BP243" s="417"/>
      <c r="BQ243" s="417"/>
      <c r="BR243" s="417"/>
      <c r="BS243" s="417"/>
      <c r="BT243" s="417"/>
      <c r="BU243" s="417"/>
      <c r="BV243" s="417"/>
      <c r="BW243" s="417"/>
      <c r="BX243" s="417"/>
      <c r="BY243" s="417"/>
      <c r="BZ243" s="417"/>
      <c r="CA243" s="417"/>
      <c r="CB243" s="417"/>
      <c r="CC243" s="417"/>
      <c r="CD243" s="417"/>
      <c r="CE243" s="417"/>
      <c r="CF243" s="417"/>
      <c r="CG243" s="417"/>
      <c r="CH243" s="417"/>
      <c r="CI243" s="417"/>
      <c r="CJ243" s="417"/>
      <c r="CK243" s="417"/>
      <c r="CL243" s="417"/>
      <c r="CM243" s="417"/>
      <c r="CN243" s="417"/>
      <c r="CO243" s="417"/>
      <c r="CP243" s="417"/>
      <c r="CQ243" s="417"/>
      <c r="CR243" s="417"/>
      <c r="CS243" s="417"/>
      <c r="CT243" s="417"/>
      <c r="CU243" s="417"/>
      <c r="CV243" s="417"/>
      <c r="CW243" s="417"/>
      <c r="CX243" s="417"/>
      <c r="CY243" s="417"/>
      <c r="CZ243" s="417"/>
      <c r="DA243" s="417"/>
      <c r="DB243" s="417"/>
      <c r="DC243" s="417"/>
      <c r="DD243" s="417"/>
      <c r="DE243" s="417"/>
      <c r="DF243" s="417"/>
      <c r="DG243" s="417"/>
      <c r="DH243" s="417"/>
      <c r="DI243" s="417"/>
      <c r="DJ243" s="417"/>
      <c r="DK243" s="417"/>
    </row>
    <row r="244" spans="1:115" ht="16.149999999999999" hidden="1">
      <c r="A244" s="421"/>
      <c r="B244" s="421"/>
      <c r="C244" s="416"/>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c r="AA244" s="417"/>
      <c r="AB244" s="417"/>
      <c r="AC244" s="417"/>
      <c r="AD244" s="417"/>
      <c r="AE244" s="417"/>
      <c r="AF244" s="417"/>
      <c r="AG244" s="417"/>
      <c r="AH244" s="417"/>
      <c r="AI244" s="417"/>
      <c r="AJ244" s="417"/>
      <c r="AK244" s="417"/>
      <c r="AL244" s="417"/>
      <c r="AM244" s="417"/>
      <c r="AN244" s="417"/>
      <c r="AO244" s="417"/>
      <c r="AP244" s="417"/>
      <c r="AQ244" s="417"/>
      <c r="AR244" s="417"/>
      <c r="AS244" s="417"/>
      <c r="AT244" s="417"/>
      <c r="AU244" s="417"/>
      <c r="AV244" s="417"/>
      <c r="AW244" s="417"/>
      <c r="AX244" s="417"/>
      <c r="AY244" s="417"/>
      <c r="AZ244" s="417"/>
      <c r="BA244" s="417"/>
      <c r="BB244" s="417"/>
      <c r="BC244" s="417"/>
      <c r="BD244" s="417"/>
      <c r="BE244" s="417"/>
      <c r="BF244" s="417"/>
      <c r="BG244" s="417"/>
      <c r="BH244" s="417"/>
      <c r="BI244" s="417"/>
      <c r="BJ244" s="417"/>
      <c r="BK244" s="417"/>
      <c r="BL244" s="417"/>
      <c r="BM244" s="417"/>
      <c r="BN244" s="417"/>
      <c r="BO244" s="417"/>
      <c r="BP244" s="417"/>
      <c r="BQ244" s="417"/>
      <c r="BR244" s="417"/>
      <c r="BS244" s="417"/>
      <c r="BT244" s="417"/>
      <c r="BU244" s="417"/>
      <c r="BV244" s="417"/>
      <c r="BW244" s="417"/>
      <c r="BX244" s="417"/>
      <c r="BY244" s="417"/>
      <c r="BZ244" s="417"/>
      <c r="CA244" s="417"/>
      <c r="CB244" s="417"/>
      <c r="CC244" s="417"/>
      <c r="CD244" s="417"/>
      <c r="CE244" s="417"/>
      <c r="CF244" s="417"/>
      <c r="CG244" s="417"/>
      <c r="CH244" s="417"/>
      <c r="CI244" s="417"/>
      <c r="CJ244" s="417"/>
      <c r="CK244" s="417"/>
      <c r="CL244" s="417"/>
      <c r="CM244" s="417"/>
      <c r="CN244" s="417"/>
      <c r="CO244" s="417"/>
      <c r="CP244" s="417"/>
      <c r="CQ244" s="417"/>
      <c r="CR244" s="417"/>
      <c r="CS244" s="417"/>
      <c r="CT244" s="417"/>
      <c r="CU244" s="417"/>
      <c r="CV244" s="417"/>
      <c r="CW244" s="417"/>
      <c r="CX244" s="417"/>
      <c r="CY244" s="417"/>
      <c r="CZ244" s="417"/>
      <c r="DA244" s="417"/>
      <c r="DB244" s="417"/>
      <c r="DC244" s="417"/>
      <c r="DD244" s="417"/>
      <c r="DE244" s="417"/>
      <c r="DF244" s="417"/>
      <c r="DG244" s="417"/>
      <c r="DH244" s="417"/>
      <c r="DI244" s="417"/>
      <c r="DJ244" s="417"/>
      <c r="DK244" s="417"/>
    </row>
    <row r="245" spans="1:115" ht="16.149999999999999" hidden="1">
      <c r="A245" s="421"/>
      <c r="B245" s="421"/>
      <c r="C245" s="416"/>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c r="AA245" s="417"/>
      <c r="AB245" s="417"/>
      <c r="AC245" s="417"/>
      <c r="AD245" s="417"/>
      <c r="AE245" s="417"/>
      <c r="AF245" s="417"/>
      <c r="AG245" s="417"/>
      <c r="AH245" s="417"/>
      <c r="AI245" s="417"/>
      <c r="AJ245" s="417"/>
      <c r="AK245" s="417"/>
      <c r="AL245" s="417"/>
      <c r="AM245" s="417"/>
      <c r="AN245" s="417"/>
      <c r="AO245" s="417"/>
      <c r="AP245" s="417"/>
      <c r="AQ245" s="417"/>
      <c r="AR245" s="417"/>
      <c r="AS245" s="417"/>
      <c r="AT245" s="417"/>
      <c r="AU245" s="417"/>
      <c r="AV245" s="417"/>
      <c r="AW245" s="417"/>
      <c r="AX245" s="417"/>
      <c r="AY245" s="417"/>
      <c r="AZ245" s="417"/>
      <c r="BA245" s="417"/>
      <c r="BB245" s="417"/>
      <c r="BC245" s="417"/>
      <c r="BD245" s="417"/>
      <c r="BE245" s="417"/>
      <c r="BF245" s="417"/>
      <c r="BG245" s="417"/>
      <c r="BH245" s="417"/>
      <c r="BI245" s="417"/>
      <c r="BJ245" s="417"/>
      <c r="BK245" s="417"/>
      <c r="BL245" s="417"/>
      <c r="BM245" s="417"/>
      <c r="BN245" s="417"/>
      <c r="BO245" s="417"/>
      <c r="BP245" s="417"/>
      <c r="BQ245" s="417"/>
      <c r="BR245" s="417"/>
      <c r="BS245" s="417"/>
      <c r="BT245" s="417"/>
      <c r="BU245" s="417"/>
      <c r="BV245" s="417"/>
      <c r="BW245" s="417"/>
      <c r="BX245" s="417"/>
      <c r="BY245" s="417"/>
      <c r="BZ245" s="417"/>
      <c r="CA245" s="417"/>
      <c r="CB245" s="417"/>
      <c r="CC245" s="417"/>
      <c r="CD245" s="417"/>
      <c r="CE245" s="417"/>
      <c r="CF245" s="417"/>
      <c r="CG245" s="417"/>
      <c r="CH245" s="417"/>
      <c r="CI245" s="417"/>
      <c r="CJ245" s="417"/>
      <c r="CK245" s="417"/>
      <c r="CL245" s="417"/>
      <c r="CM245" s="417"/>
      <c r="CN245" s="417"/>
      <c r="CO245" s="417"/>
      <c r="CP245" s="417"/>
      <c r="CQ245" s="417"/>
      <c r="CR245" s="417"/>
      <c r="CS245" s="417"/>
      <c r="CT245" s="417"/>
      <c r="CU245" s="417"/>
      <c r="CV245" s="417"/>
      <c r="CW245" s="417"/>
      <c r="CX245" s="417"/>
      <c r="CY245" s="417"/>
      <c r="CZ245" s="417"/>
      <c r="DA245" s="417"/>
      <c r="DB245" s="417"/>
      <c r="DC245" s="417"/>
      <c r="DD245" s="417"/>
      <c r="DE245" s="417"/>
      <c r="DF245" s="417"/>
      <c r="DG245" s="417"/>
      <c r="DH245" s="417"/>
      <c r="DI245" s="417"/>
      <c r="DJ245" s="417"/>
      <c r="DK245" s="417"/>
    </row>
    <row r="246" spans="1:115" ht="16.149999999999999" hidden="1">
      <c r="A246" s="421"/>
      <c r="B246" s="421"/>
      <c r="C246" s="416"/>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c r="AA246" s="417"/>
      <c r="AB246" s="417"/>
      <c r="AC246" s="417"/>
      <c r="AD246" s="417"/>
      <c r="AE246" s="417"/>
      <c r="AF246" s="417"/>
      <c r="AG246" s="417"/>
      <c r="AH246" s="417"/>
      <c r="AI246" s="417"/>
      <c r="AJ246" s="417"/>
      <c r="AK246" s="417"/>
      <c r="AL246" s="417"/>
      <c r="AM246" s="417"/>
      <c r="AN246" s="417"/>
      <c r="AO246" s="417"/>
      <c r="AP246" s="417"/>
      <c r="AQ246" s="417"/>
      <c r="AR246" s="417"/>
      <c r="AS246" s="417"/>
      <c r="AT246" s="417"/>
      <c r="AU246" s="417"/>
      <c r="AV246" s="417"/>
      <c r="AW246" s="417"/>
      <c r="AX246" s="417"/>
      <c r="AY246" s="417"/>
      <c r="AZ246" s="417"/>
      <c r="BA246" s="417"/>
      <c r="BB246" s="417"/>
      <c r="BC246" s="417"/>
      <c r="BD246" s="417"/>
      <c r="BE246" s="417"/>
      <c r="BF246" s="417"/>
      <c r="BG246" s="417"/>
      <c r="BH246" s="417"/>
      <c r="BI246" s="417"/>
      <c r="BJ246" s="417"/>
      <c r="BK246" s="417"/>
      <c r="BL246" s="417"/>
      <c r="BM246" s="417"/>
      <c r="BN246" s="417"/>
      <c r="BO246" s="417"/>
      <c r="BP246" s="417"/>
      <c r="BQ246" s="417"/>
      <c r="BR246" s="417"/>
      <c r="BS246" s="417"/>
      <c r="BT246" s="417"/>
      <c r="BU246" s="417"/>
      <c r="BV246" s="417"/>
      <c r="BW246" s="417"/>
      <c r="BX246" s="417"/>
      <c r="BY246" s="417"/>
      <c r="BZ246" s="417"/>
      <c r="CA246" s="417"/>
      <c r="CB246" s="417"/>
      <c r="CC246" s="417"/>
      <c r="CD246" s="417"/>
      <c r="CE246" s="417"/>
      <c r="CF246" s="417"/>
      <c r="CG246" s="417"/>
      <c r="CH246" s="417"/>
      <c r="CI246" s="417"/>
      <c r="CJ246" s="417"/>
      <c r="CK246" s="417"/>
      <c r="CL246" s="417"/>
      <c r="CM246" s="417"/>
      <c r="CN246" s="417"/>
      <c r="CO246" s="417"/>
      <c r="CP246" s="417"/>
      <c r="CQ246" s="417"/>
      <c r="CR246" s="417"/>
      <c r="CS246" s="417"/>
      <c r="CT246" s="417"/>
      <c r="CU246" s="417"/>
      <c r="CV246" s="417"/>
      <c r="CW246" s="417"/>
      <c r="CX246" s="417"/>
      <c r="CY246" s="417"/>
      <c r="CZ246" s="417"/>
      <c r="DA246" s="417"/>
      <c r="DB246" s="417"/>
      <c r="DC246" s="417"/>
      <c r="DD246" s="417"/>
      <c r="DE246" s="417"/>
      <c r="DF246" s="417"/>
      <c r="DG246" s="417"/>
      <c r="DH246" s="417"/>
      <c r="DI246" s="417"/>
      <c r="DJ246" s="417"/>
      <c r="DK246" s="417"/>
    </row>
    <row r="247" spans="1:115" ht="16.149999999999999" hidden="1">
      <c r="A247" s="421"/>
      <c r="B247" s="421"/>
      <c r="C247" s="416"/>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c r="AA247" s="417"/>
      <c r="AB247" s="417"/>
      <c r="AC247" s="417"/>
      <c r="AD247" s="417"/>
      <c r="AE247" s="417"/>
      <c r="AF247" s="417"/>
      <c r="AG247" s="417"/>
      <c r="AH247" s="417"/>
      <c r="AI247" s="417"/>
      <c r="AJ247" s="417"/>
      <c r="AK247" s="417"/>
      <c r="AL247" s="417"/>
      <c r="AM247" s="417"/>
      <c r="AN247" s="417"/>
      <c r="AO247" s="417"/>
      <c r="AP247" s="417"/>
      <c r="AQ247" s="417"/>
      <c r="AR247" s="417"/>
      <c r="AS247" s="417"/>
      <c r="AT247" s="417"/>
      <c r="AU247" s="417"/>
      <c r="AV247" s="417"/>
      <c r="AW247" s="417"/>
      <c r="AX247" s="417"/>
      <c r="AY247" s="417"/>
      <c r="AZ247" s="417"/>
      <c r="BA247" s="417"/>
      <c r="BB247" s="417"/>
      <c r="BC247" s="417"/>
      <c r="BD247" s="417"/>
      <c r="BE247" s="417"/>
      <c r="BF247" s="417"/>
      <c r="BG247" s="417"/>
      <c r="BH247" s="417"/>
      <c r="BI247" s="417"/>
      <c r="BJ247" s="417"/>
      <c r="BK247" s="417"/>
      <c r="BL247" s="417"/>
      <c r="BM247" s="417"/>
      <c r="BN247" s="417"/>
      <c r="BO247" s="417"/>
      <c r="BP247" s="417"/>
      <c r="BQ247" s="417"/>
      <c r="BR247" s="417"/>
      <c r="BS247" s="417"/>
      <c r="BT247" s="417"/>
      <c r="BU247" s="417"/>
      <c r="BV247" s="417"/>
      <c r="BW247" s="417"/>
      <c r="BX247" s="417"/>
      <c r="BY247" s="417"/>
      <c r="BZ247" s="417"/>
      <c r="CA247" s="417"/>
      <c r="CB247" s="417"/>
      <c r="CC247" s="417"/>
      <c r="CD247" s="417"/>
      <c r="CE247" s="417"/>
      <c r="CF247" s="417"/>
      <c r="CG247" s="417"/>
      <c r="CH247" s="417"/>
      <c r="CI247" s="417"/>
      <c r="CJ247" s="417"/>
      <c r="CK247" s="417"/>
      <c r="CL247" s="417"/>
      <c r="CM247" s="417"/>
      <c r="CN247" s="417"/>
      <c r="CO247" s="417"/>
      <c r="CP247" s="417"/>
      <c r="CQ247" s="417"/>
      <c r="CR247" s="417"/>
      <c r="CS247" s="417"/>
      <c r="CT247" s="417"/>
      <c r="CU247" s="417"/>
      <c r="CV247" s="417"/>
      <c r="CW247" s="417"/>
      <c r="CX247" s="417"/>
      <c r="CY247" s="417"/>
      <c r="CZ247" s="417"/>
      <c r="DA247" s="417"/>
      <c r="DB247" s="417"/>
      <c r="DC247" s="417"/>
      <c r="DD247" s="417"/>
      <c r="DE247" s="417"/>
      <c r="DF247" s="417"/>
      <c r="DG247" s="417"/>
      <c r="DH247" s="417"/>
      <c r="DI247" s="417"/>
      <c r="DJ247" s="417"/>
      <c r="DK247" s="417"/>
    </row>
    <row r="248" spans="1:115" ht="16.149999999999999" hidden="1">
      <c r="A248" s="421"/>
      <c r="B248" s="421"/>
      <c r="C248" s="416"/>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c r="AA248" s="417"/>
      <c r="AB248" s="417"/>
      <c r="AC248" s="417"/>
      <c r="AD248" s="417"/>
      <c r="AE248" s="417"/>
      <c r="AF248" s="417"/>
      <c r="AG248" s="417"/>
      <c r="AH248" s="417"/>
      <c r="AI248" s="417"/>
      <c r="AJ248" s="417"/>
      <c r="AK248" s="417"/>
      <c r="AL248" s="417"/>
      <c r="AM248" s="417"/>
      <c r="AN248" s="417"/>
      <c r="AO248" s="417"/>
      <c r="AP248" s="417"/>
      <c r="AQ248" s="417"/>
      <c r="AR248" s="417"/>
      <c r="AS248" s="417"/>
      <c r="AT248" s="417"/>
      <c r="AU248" s="417"/>
      <c r="AV248" s="417"/>
      <c r="AW248" s="417"/>
      <c r="AX248" s="417"/>
      <c r="AY248" s="417"/>
      <c r="AZ248" s="417"/>
      <c r="BA248" s="417"/>
      <c r="BB248" s="417"/>
      <c r="BC248" s="417"/>
      <c r="BD248" s="417"/>
      <c r="BE248" s="417"/>
      <c r="BF248" s="417"/>
      <c r="BG248" s="417"/>
      <c r="BH248" s="417"/>
      <c r="BI248" s="417"/>
      <c r="BJ248" s="417"/>
      <c r="BK248" s="417"/>
      <c r="BL248" s="417"/>
      <c r="BM248" s="417"/>
      <c r="BN248" s="417"/>
      <c r="BO248" s="417"/>
      <c r="BP248" s="417"/>
      <c r="BQ248" s="417"/>
      <c r="BR248" s="417"/>
      <c r="BS248" s="417"/>
      <c r="BT248" s="417"/>
      <c r="BU248" s="417"/>
      <c r="BV248" s="417"/>
      <c r="BW248" s="417"/>
      <c r="BX248" s="417"/>
      <c r="BY248" s="417"/>
      <c r="BZ248" s="417"/>
      <c r="CA248" s="417"/>
      <c r="CB248" s="417"/>
      <c r="CC248" s="417"/>
      <c r="CD248" s="417"/>
      <c r="CE248" s="417"/>
      <c r="CF248" s="417"/>
      <c r="CG248" s="417"/>
      <c r="CH248" s="417"/>
      <c r="CI248" s="417"/>
      <c r="CJ248" s="417"/>
      <c r="CK248" s="417"/>
      <c r="CL248" s="417"/>
      <c r="CM248" s="417"/>
      <c r="CN248" s="417"/>
      <c r="CO248" s="417"/>
      <c r="CP248" s="417"/>
      <c r="CQ248" s="417"/>
      <c r="CR248" s="417"/>
      <c r="CS248" s="417"/>
      <c r="CT248" s="417"/>
      <c r="CU248" s="417"/>
      <c r="CV248" s="417"/>
      <c r="CW248" s="417"/>
      <c r="CX248" s="417"/>
      <c r="CY248" s="417"/>
      <c r="CZ248" s="417"/>
      <c r="DA248" s="417"/>
      <c r="DB248" s="417"/>
      <c r="DC248" s="417"/>
      <c r="DD248" s="417"/>
      <c r="DE248" s="417"/>
      <c r="DF248" s="417"/>
      <c r="DG248" s="417"/>
      <c r="DH248" s="417"/>
      <c r="DI248" s="417"/>
      <c r="DJ248" s="417"/>
      <c r="DK248" s="417"/>
    </row>
    <row r="249" spans="1:115" ht="16.149999999999999" hidden="1">
      <c r="A249" s="421"/>
      <c r="B249" s="421"/>
      <c r="C249" s="416"/>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17"/>
      <c r="AY249" s="417"/>
      <c r="AZ249" s="417"/>
      <c r="BA249" s="417"/>
      <c r="BB249" s="417"/>
      <c r="BC249" s="417"/>
      <c r="BD249" s="417"/>
      <c r="BE249" s="417"/>
      <c r="BF249" s="417"/>
      <c r="BG249" s="417"/>
      <c r="BH249" s="417"/>
      <c r="BI249" s="417"/>
      <c r="BJ249" s="417"/>
      <c r="BK249" s="417"/>
      <c r="BL249" s="417"/>
      <c r="BM249" s="417"/>
      <c r="BN249" s="417"/>
      <c r="BO249" s="417"/>
      <c r="BP249" s="417"/>
      <c r="BQ249" s="417"/>
      <c r="BR249" s="417"/>
      <c r="BS249" s="417"/>
      <c r="BT249" s="417"/>
      <c r="BU249" s="417"/>
      <c r="BV249" s="417"/>
      <c r="BW249" s="417"/>
      <c r="BX249" s="417"/>
      <c r="BY249" s="417"/>
      <c r="BZ249" s="417"/>
      <c r="CA249" s="417"/>
      <c r="CB249" s="417"/>
      <c r="CC249" s="417"/>
      <c r="CD249" s="417"/>
      <c r="CE249" s="417"/>
      <c r="CF249" s="417"/>
      <c r="CG249" s="417"/>
      <c r="CH249" s="417"/>
      <c r="CI249" s="417"/>
      <c r="CJ249" s="417"/>
      <c r="CK249" s="417"/>
      <c r="CL249" s="417"/>
      <c r="CM249" s="417"/>
      <c r="CN249" s="417"/>
      <c r="CO249" s="417"/>
      <c r="CP249" s="417"/>
      <c r="CQ249" s="417"/>
      <c r="CR249" s="417"/>
      <c r="CS249" s="417"/>
      <c r="CT249" s="417"/>
      <c r="CU249" s="417"/>
      <c r="CV249" s="417"/>
      <c r="CW249" s="417"/>
      <c r="CX249" s="417"/>
      <c r="CY249" s="417"/>
      <c r="CZ249" s="417"/>
      <c r="DA249" s="417"/>
      <c r="DB249" s="417"/>
      <c r="DC249" s="417"/>
      <c r="DD249" s="417"/>
      <c r="DE249" s="417"/>
      <c r="DF249" s="417"/>
      <c r="DG249" s="417"/>
      <c r="DH249" s="417"/>
      <c r="DI249" s="417"/>
      <c r="DJ249" s="417"/>
      <c r="DK249" s="417"/>
    </row>
    <row r="250" spans="1:115" ht="16.149999999999999" hidden="1">
      <c r="A250" s="421"/>
      <c r="B250" s="421"/>
      <c r="C250" s="416"/>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c r="AA250" s="417"/>
      <c r="AB250" s="417"/>
      <c r="AC250" s="417"/>
      <c r="AD250" s="417"/>
      <c r="AE250" s="417"/>
      <c r="AF250" s="417"/>
      <c r="AG250" s="417"/>
      <c r="AH250" s="417"/>
      <c r="AI250" s="417"/>
      <c r="AJ250" s="417"/>
      <c r="AK250" s="417"/>
      <c r="AL250" s="417"/>
      <c r="AM250" s="417"/>
      <c r="AN250" s="417"/>
      <c r="AO250" s="417"/>
      <c r="AP250" s="417"/>
      <c r="AQ250" s="417"/>
      <c r="AR250" s="417"/>
      <c r="AS250" s="417"/>
      <c r="AT250" s="417"/>
      <c r="AU250" s="417"/>
      <c r="AV250" s="417"/>
      <c r="AW250" s="417"/>
      <c r="AX250" s="417"/>
      <c r="AY250" s="417"/>
      <c r="AZ250" s="417"/>
      <c r="BA250" s="417"/>
      <c r="BB250" s="417"/>
      <c r="BC250" s="417"/>
      <c r="BD250" s="417"/>
      <c r="BE250" s="417"/>
      <c r="BF250" s="417"/>
      <c r="BG250" s="417"/>
      <c r="BH250" s="417"/>
      <c r="BI250" s="417"/>
      <c r="BJ250" s="417"/>
      <c r="BK250" s="417"/>
      <c r="BL250" s="417"/>
      <c r="BM250" s="417"/>
      <c r="BN250" s="417"/>
      <c r="BO250" s="417"/>
      <c r="BP250" s="417"/>
      <c r="BQ250" s="417"/>
      <c r="BR250" s="417"/>
      <c r="BS250" s="417"/>
      <c r="BT250" s="417"/>
      <c r="BU250" s="417"/>
      <c r="BV250" s="417"/>
      <c r="BW250" s="417"/>
      <c r="BX250" s="417"/>
      <c r="BY250" s="417"/>
      <c r="BZ250" s="417"/>
      <c r="CA250" s="417"/>
      <c r="CB250" s="417"/>
      <c r="CC250" s="417"/>
      <c r="CD250" s="417"/>
      <c r="CE250" s="417"/>
      <c r="CF250" s="417"/>
      <c r="CG250" s="417"/>
      <c r="CH250" s="417"/>
      <c r="CI250" s="417"/>
      <c r="CJ250" s="417"/>
      <c r="CK250" s="417"/>
      <c r="CL250" s="417"/>
      <c r="CM250" s="417"/>
      <c r="CN250" s="417"/>
      <c r="CO250" s="417"/>
      <c r="CP250" s="417"/>
      <c r="CQ250" s="417"/>
      <c r="CR250" s="417"/>
      <c r="CS250" s="417"/>
      <c r="CT250" s="417"/>
      <c r="CU250" s="417"/>
      <c r="CV250" s="417"/>
      <c r="CW250" s="417"/>
      <c r="CX250" s="417"/>
      <c r="CY250" s="417"/>
      <c r="CZ250" s="417"/>
      <c r="DA250" s="417"/>
      <c r="DB250" s="417"/>
      <c r="DC250" s="417"/>
      <c r="DD250" s="417"/>
      <c r="DE250" s="417"/>
      <c r="DF250" s="417"/>
      <c r="DG250" s="417"/>
      <c r="DH250" s="417"/>
      <c r="DI250" s="417"/>
      <c r="DJ250" s="417"/>
      <c r="DK250" s="417"/>
    </row>
    <row r="251" spans="1:115" ht="16.149999999999999" hidden="1">
      <c r="A251" s="421"/>
      <c r="B251" s="421"/>
      <c r="C251" s="416"/>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c r="AA251" s="417"/>
      <c r="AB251" s="417"/>
      <c r="AC251" s="417"/>
      <c r="AD251" s="417"/>
      <c r="AE251" s="417"/>
      <c r="AF251" s="417"/>
      <c r="AG251" s="417"/>
      <c r="AH251" s="417"/>
      <c r="AI251" s="417"/>
      <c r="AJ251" s="417"/>
      <c r="AK251" s="417"/>
      <c r="AL251" s="417"/>
      <c r="AM251" s="417"/>
      <c r="AN251" s="417"/>
      <c r="AO251" s="417"/>
      <c r="AP251" s="417"/>
      <c r="AQ251" s="417"/>
      <c r="AR251" s="417"/>
      <c r="AS251" s="417"/>
      <c r="AT251" s="417"/>
      <c r="AU251" s="417"/>
      <c r="AV251" s="417"/>
      <c r="AW251" s="417"/>
      <c r="AX251" s="417"/>
      <c r="AY251" s="417"/>
      <c r="AZ251" s="417"/>
      <c r="BA251" s="417"/>
      <c r="BB251" s="417"/>
      <c r="BC251" s="417"/>
      <c r="BD251" s="417"/>
      <c r="BE251" s="417"/>
      <c r="BF251" s="417"/>
      <c r="BG251" s="417"/>
      <c r="BH251" s="417"/>
      <c r="BI251" s="417"/>
      <c r="BJ251" s="417"/>
      <c r="BK251" s="417"/>
      <c r="BL251" s="417"/>
      <c r="BM251" s="417"/>
      <c r="BN251" s="417"/>
      <c r="BO251" s="417"/>
      <c r="BP251" s="417"/>
      <c r="BQ251" s="417"/>
      <c r="BR251" s="417"/>
      <c r="BS251" s="417"/>
      <c r="BT251" s="417"/>
      <c r="BU251" s="417"/>
      <c r="BV251" s="417"/>
      <c r="BW251" s="417"/>
      <c r="BX251" s="417"/>
      <c r="BY251" s="417"/>
      <c r="BZ251" s="417"/>
      <c r="CA251" s="417"/>
      <c r="CB251" s="417"/>
      <c r="CC251" s="417"/>
      <c r="CD251" s="417"/>
      <c r="CE251" s="417"/>
      <c r="CF251" s="417"/>
      <c r="CG251" s="417"/>
      <c r="CH251" s="417"/>
      <c r="CI251" s="417"/>
      <c r="CJ251" s="417"/>
      <c r="CK251" s="417"/>
      <c r="CL251" s="417"/>
      <c r="CM251" s="417"/>
      <c r="CN251" s="417"/>
      <c r="CO251" s="417"/>
      <c r="CP251" s="417"/>
      <c r="CQ251" s="417"/>
      <c r="CR251" s="417"/>
      <c r="CS251" s="417"/>
      <c r="CT251" s="417"/>
      <c r="CU251" s="417"/>
      <c r="CV251" s="417"/>
      <c r="CW251" s="417"/>
      <c r="CX251" s="417"/>
      <c r="CY251" s="417"/>
      <c r="CZ251" s="417"/>
      <c r="DA251" s="417"/>
      <c r="DB251" s="417"/>
      <c r="DC251" s="417"/>
      <c r="DD251" s="417"/>
      <c r="DE251" s="417"/>
      <c r="DF251" s="417"/>
      <c r="DG251" s="417"/>
      <c r="DH251" s="417"/>
      <c r="DI251" s="417"/>
      <c r="DJ251" s="417"/>
      <c r="DK251" s="417"/>
    </row>
    <row r="252" spans="1:115" ht="16.149999999999999" hidden="1">
      <c r="A252" s="421"/>
      <c r="B252" s="421"/>
      <c r="C252" s="416"/>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c r="AA252" s="417"/>
      <c r="AB252" s="417"/>
      <c r="AC252" s="417"/>
      <c r="AD252" s="417"/>
      <c r="AE252" s="417"/>
      <c r="AF252" s="417"/>
      <c r="AG252" s="417"/>
      <c r="AH252" s="417"/>
      <c r="AI252" s="417"/>
      <c r="AJ252" s="417"/>
      <c r="AK252" s="417"/>
      <c r="AL252" s="417"/>
      <c r="AM252" s="417"/>
      <c r="AN252" s="417"/>
      <c r="AO252" s="417"/>
      <c r="AP252" s="417"/>
      <c r="AQ252" s="417"/>
      <c r="AR252" s="417"/>
      <c r="AS252" s="417"/>
      <c r="AT252" s="417"/>
      <c r="AU252" s="417"/>
      <c r="AV252" s="417"/>
      <c r="AW252" s="417"/>
      <c r="AX252" s="417"/>
      <c r="AY252" s="417"/>
      <c r="AZ252" s="417"/>
      <c r="BA252" s="417"/>
      <c r="BB252" s="417"/>
      <c r="BC252" s="417"/>
      <c r="BD252" s="417"/>
      <c r="BE252" s="417"/>
      <c r="BF252" s="417"/>
      <c r="BG252" s="417"/>
      <c r="BH252" s="417"/>
      <c r="BI252" s="417"/>
      <c r="BJ252" s="417"/>
      <c r="BK252" s="417"/>
      <c r="BL252" s="417"/>
      <c r="BM252" s="417"/>
      <c r="BN252" s="417"/>
      <c r="BO252" s="417"/>
      <c r="BP252" s="417"/>
      <c r="BQ252" s="417"/>
      <c r="BR252" s="417"/>
      <c r="BS252" s="417"/>
      <c r="BT252" s="417"/>
      <c r="BU252" s="417"/>
      <c r="BV252" s="417"/>
      <c r="BW252" s="417"/>
      <c r="BX252" s="417"/>
      <c r="BY252" s="417"/>
      <c r="BZ252" s="417"/>
      <c r="CA252" s="417"/>
      <c r="CB252" s="417"/>
      <c r="CC252" s="417"/>
      <c r="CD252" s="417"/>
      <c r="CE252" s="417"/>
      <c r="CF252" s="417"/>
      <c r="CG252" s="417"/>
      <c r="CH252" s="417"/>
      <c r="CI252" s="417"/>
      <c r="CJ252" s="417"/>
      <c r="CK252" s="417"/>
      <c r="CL252" s="417"/>
      <c r="CM252" s="417"/>
      <c r="CN252" s="417"/>
      <c r="CO252" s="417"/>
      <c r="CP252" s="417"/>
      <c r="CQ252" s="417"/>
      <c r="CR252" s="417"/>
      <c r="CS252" s="417"/>
      <c r="CT252" s="417"/>
      <c r="CU252" s="417"/>
      <c r="CV252" s="417"/>
      <c r="CW252" s="417"/>
      <c r="CX252" s="417"/>
      <c r="CY252" s="417"/>
      <c r="CZ252" s="417"/>
      <c r="DA252" s="417"/>
      <c r="DB252" s="417"/>
      <c r="DC252" s="417"/>
      <c r="DD252" s="417"/>
      <c r="DE252" s="417"/>
      <c r="DF252" s="417"/>
      <c r="DG252" s="417"/>
      <c r="DH252" s="417"/>
      <c r="DI252" s="417"/>
      <c r="DJ252" s="417"/>
      <c r="DK252" s="417"/>
    </row>
    <row r="253" spans="1:115" ht="16.149999999999999" hidden="1">
      <c r="A253" s="421"/>
      <c r="B253" s="421"/>
      <c r="C253" s="416"/>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c r="AA253" s="417"/>
      <c r="AB253" s="417"/>
      <c r="AC253" s="417"/>
      <c r="AD253" s="417"/>
      <c r="AE253" s="417"/>
      <c r="AF253" s="417"/>
      <c r="AG253" s="417"/>
      <c r="AH253" s="417"/>
      <c r="AI253" s="417"/>
      <c r="AJ253" s="417"/>
      <c r="AK253" s="417"/>
      <c r="AL253" s="417"/>
      <c r="AM253" s="417"/>
      <c r="AN253" s="417"/>
      <c r="AO253" s="417"/>
      <c r="AP253" s="417"/>
      <c r="AQ253" s="417"/>
      <c r="AR253" s="417"/>
      <c r="AS253" s="417"/>
      <c r="AT253" s="417"/>
      <c r="AU253" s="417"/>
      <c r="AV253" s="417"/>
      <c r="AW253" s="417"/>
      <c r="AX253" s="417"/>
      <c r="AY253" s="417"/>
      <c r="AZ253" s="417"/>
      <c r="BA253" s="417"/>
      <c r="BB253" s="417"/>
      <c r="BC253" s="417"/>
      <c r="BD253" s="417"/>
      <c r="BE253" s="417"/>
      <c r="BF253" s="417"/>
      <c r="BG253" s="417"/>
      <c r="BH253" s="417"/>
      <c r="BI253" s="417"/>
      <c r="BJ253" s="417"/>
      <c r="BK253" s="417"/>
      <c r="BL253" s="417"/>
      <c r="BM253" s="417"/>
      <c r="BN253" s="417"/>
      <c r="BO253" s="417"/>
      <c r="BP253" s="417"/>
      <c r="BQ253" s="417"/>
      <c r="BR253" s="417"/>
      <c r="BS253" s="417"/>
      <c r="BT253" s="417"/>
      <c r="BU253" s="417"/>
      <c r="BV253" s="417"/>
      <c r="BW253" s="417"/>
      <c r="BX253" s="417"/>
      <c r="BY253" s="417"/>
      <c r="BZ253" s="417"/>
      <c r="CA253" s="417"/>
      <c r="CB253" s="417"/>
      <c r="CC253" s="417"/>
      <c r="CD253" s="417"/>
      <c r="CE253" s="417"/>
      <c r="CF253" s="417"/>
      <c r="CG253" s="417"/>
      <c r="CH253" s="417"/>
      <c r="CI253" s="417"/>
      <c r="CJ253" s="417"/>
      <c r="CK253" s="417"/>
      <c r="CL253" s="417"/>
      <c r="CM253" s="417"/>
      <c r="CN253" s="417"/>
      <c r="CO253" s="417"/>
      <c r="CP253" s="417"/>
      <c r="CQ253" s="417"/>
      <c r="CR253" s="417"/>
      <c r="CS253" s="417"/>
      <c r="CT253" s="417"/>
      <c r="CU253" s="417"/>
      <c r="CV253" s="417"/>
      <c r="CW253" s="417"/>
      <c r="CX253" s="417"/>
      <c r="CY253" s="417"/>
      <c r="CZ253" s="417"/>
      <c r="DA253" s="417"/>
      <c r="DB253" s="417"/>
      <c r="DC253" s="417"/>
      <c r="DD253" s="417"/>
      <c r="DE253" s="417"/>
      <c r="DF253" s="417"/>
      <c r="DG253" s="417"/>
      <c r="DH253" s="417"/>
      <c r="DI253" s="417"/>
      <c r="DJ253" s="417"/>
      <c r="DK253" s="417"/>
    </row>
    <row r="254" spans="1:115" ht="16.149999999999999" hidden="1">
      <c r="A254" s="421"/>
      <c r="B254" s="421"/>
      <c r="C254" s="416"/>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c r="AA254" s="417"/>
      <c r="AB254" s="417"/>
      <c r="AC254" s="417"/>
      <c r="AD254" s="417"/>
      <c r="AE254" s="417"/>
      <c r="AF254" s="417"/>
      <c r="AG254" s="417"/>
      <c r="AH254" s="417"/>
      <c r="AI254" s="417"/>
      <c r="AJ254" s="417"/>
      <c r="AK254" s="417"/>
      <c r="AL254" s="417"/>
      <c r="AM254" s="417"/>
      <c r="AN254" s="417"/>
      <c r="AO254" s="417"/>
      <c r="AP254" s="417"/>
      <c r="AQ254" s="417"/>
      <c r="AR254" s="417"/>
      <c r="AS254" s="417"/>
      <c r="AT254" s="417"/>
      <c r="AU254" s="417"/>
      <c r="AV254" s="417"/>
      <c r="AW254" s="417"/>
      <c r="AX254" s="417"/>
      <c r="AY254" s="417"/>
      <c r="AZ254" s="417"/>
      <c r="BA254" s="417"/>
      <c r="BB254" s="417"/>
      <c r="BC254" s="417"/>
      <c r="BD254" s="417"/>
      <c r="BE254" s="417"/>
      <c r="BF254" s="417"/>
      <c r="BG254" s="417"/>
      <c r="BH254" s="417"/>
      <c r="BI254" s="417"/>
      <c r="BJ254" s="417"/>
      <c r="BK254" s="417"/>
      <c r="BL254" s="417"/>
      <c r="BM254" s="417"/>
      <c r="BN254" s="417"/>
      <c r="BO254" s="417"/>
      <c r="BP254" s="417"/>
      <c r="BQ254" s="417"/>
      <c r="BR254" s="417"/>
      <c r="BS254" s="417"/>
      <c r="BT254" s="417"/>
      <c r="BU254" s="417"/>
      <c r="BV254" s="417"/>
      <c r="BW254" s="417"/>
      <c r="BX254" s="417"/>
      <c r="BY254" s="417"/>
      <c r="BZ254" s="417"/>
      <c r="CA254" s="417"/>
      <c r="CB254" s="417"/>
      <c r="CC254" s="417"/>
      <c r="CD254" s="417"/>
      <c r="CE254" s="417"/>
      <c r="CF254" s="417"/>
      <c r="CG254" s="417"/>
      <c r="CH254" s="417"/>
      <c r="CI254" s="417"/>
      <c r="CJ254" s="417"/>
      <c r="CK254" s="417"/>
      <c r="CL254" s="417"/>
      <c r="CM254" s="417"/>
      <c r="CN254" s="417"/>
      <c r="CO254" s="417"/>
      <c r="CP254" s="417"/>
      <c r="CQ254" s="417"/>
      <c r="CR254" s="417"/>
      <c r="CS254" s="417"/>
      <c r="CT254" s="417"/>
      <c r="CU254" s="417"/>
      <c r="CV254" s="417"/>
      <c r="CW254" s="417"/>
      <c r="CX254" s="417"/>
      <c r="CY254" s="417"/>
      <c r="CZ254" s="417"/>
      <c r="DA254" s="417"/>
      <c r="DB254" s="417"/>
      <c r="DC254" s="417"/>
      <c r="DD254" s="417"/>
      <c r="DE254" s="417"/>
      <c r="DF254" s="417"/>
      <c r="DG254" s="417"/>
      <c r="DH254" s="417"/>
      <c r="DI254" s="417"/>
      <c r="DJ254" s="417"/>
      <c r="DK254" s="417"/>
    </row>
    <row r="255" spans="1:115" ht="16.149999999999999" hidden="1">
      <c r="A255" s="421"/>
      <c r="B255" s="421"/>
      <c r="C255" s="416"/>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c r="AA255" s="417"/>
      <c r="AB255" s="417"/>
      <c r="AC255" s="417"/>
      <c r="AD255" s="417"/>
      <c r="AE255" s="417"/>
      <c r="AF255" s="417"/>
      <c r="AG255" s="417"/>
      <c r="AH255" s="417"/>
      <c r="AI255" s="417"/>
      <c r="AJ255" s="417"/>
      <c r="AK255" s="417"/>
      <c r="AL255" s="417"/>
      <c r="AM255" s="417"/>
      <c r="AN255" s="417"/>
      <c r="AO255" s="417"/>
      <c r="AP255" s="417"/>
      <c r="AQ255" s="417"/>
      <c r="AR255" s="417"/>
      <c r="AS255" s="417"/>
      <c r="AT255" s="417"/>
      <c r="AU255" s="417"/>
      <c r="AV255" s="417"/>
      <c r="AW255" s="417"/>
      <c r="AX255" s="417"/>
      <c r="AY255" s="417"/>
      <c r="AZ255" s="417"/>
      <c r="BA255" s="417"/>
      <c r="BB255" s="417"/>
      <c r="BC255" s="417"/>
      <c r="BD255" s="417"/>
      <c r="BE255" s="417"/>
      <c r="BF255" s="417"/>
      <c r="BG255" s="417"/>
      <c r="BH255" s="417"/>
      <c r="BI255" s="417"/>
      <c r="BJ255" s="417"/>
      <c r="BK255" s="417"/>
      <c r="BL255" s="417"/>
      <c r="BM255" s="417"/>
      <c r="BN255" s="417"/>
      <c r="BO255" s="417"/>
      <c r="BP255" s="417"/>
      <c r="BQ255" s="417"/>
      <c r="BR255" s="417"/>
      <c r="BS255" s="417"/>
      <c r="BT255" s="417"/>
      <c r="BU255" s="417"/>
      <c r="BV255" s="417"/>
      <c r="BW255" s="417"/>
      <c r="BX255" s="417"/>
      <c r="BY255" s="417"/>
      <c r="BZ255" s="417"/>
      <c r="CA255" s="417"/>
      <c r="CB255" s="417"/>
      <c r="CC255" s="417"/>
      <c r="CD255" s="417"/>
      <c r="CE255" s="417"/>
      <c r="CF255" s="417"/>
      <c r="CG255" s="417"/>
      <c r="CH255" s="417"/>
      <c r="CI255" s="417"/>
      <c r="CJ255" s="417"/>
      <c r="CK255" s="417"/>
      <c r="CL255" s="417"/>
      <c r="CM255" s="417"/>
      <c r="CN255" s="417"/>
      <c r="CO255" s="417"/>
      <c r="CP255" s="417"/>
      <c r="CQ255" s="417"/>
      <c r="CR255" s="417"/>
      <c r="CS255" s="417"/>
      <c r="CT255" s="417"/>
      <c r="CU255" s="417"/>
      <c r="CV255" s="417"/>
      <c r="CW255" s="417"/>
      <c r="CX255" s="417"/>
      <c r="CY255" s="417"/>
      <c r="CZ255" s="417"/>
      <c r="DA255" s="417"/>
      <c r="DB255" s="417"/>
      <c r="DC255" s="417"/>
      <c r="DD255" s="417"/>
      <c r="DE255" s="417"/>
      <c r="DF255" s="417"/>
      <c r="DG255" s="417"/>
      <c r="DH255" s="417"/>
      <c r="DI255" s="417"/>
      <c r="DJ255" s="417"/>
      <c r="DK255" s="417"/>
    </row>
    <row r="256" spans="1:115" ht="16.149999999999999" hidden="1">
      <c r="A256" s="421"/>
      <c r="B256" s="421"/>
      <c r="C256" s="416"/>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c r="AA256" s="417"/>
      <c r="AB256" s="417"/>
      <c r="AC256" s="417"/>
      <c r="AD256" s="417"/>
      <c r="AE256" s="417"/>
      <c r="AF256" s="417"/>
      <c r="AG256" s="417"/>
      <c r="AH256" s="417"/>
      <c r="AI256" s="417"/>
      <c r="AJ256" s="417"/>
      <c r="AK256" s="417"/>
      <c r="AL256" s="417"/>
      <c r="AM256" s="417"/>
      <c r="AN256" s="417"/>
      <c r="AO256" s="417"/>
      <c r="AP256" s="417"/>
      <c r="AQ256" s="417"/>
      <c r="AR256" s="417"/>
      <c r="AS256" s="417"/>
      <c r="AT256" s="417"/>
      <c r="AU256" s="417"/>
      <c r="AV256" s="417"/>
      <c r="AW256" s="417"/>
      <c r="AX256" s="417"/>
      <c r="AY256" s="417"/>
      <c r="AZ256" s="417"/>
      <c r="BA256" s="417"/>
      <c r="BB256" s="417"/>
      <c r="BC256" s="417"/>
      <c r="BD256" s="417"/>
      <c r="BE256" s="417"/>
      <c r="BF256" s="417"/>
      <c r="BG256" s="417"/>
      <c r="BH256" s="417"/>
      <c r="BI256" s="417"/>
      <c r="BJ256" s="417"/>
      <c r="BK256" s="417"/>
      <c r="BL256" s="417"/>
      <c r="BM256" s="417"/>
      <c r="BN256" s="417"/>
      <c r="BO256" s="417"/>
      <c r="BP256" s="417"/>
      <c r="BQ256" s="417"/>
      <c r="BR256" s="417"/>
      <c r="BS256" s="417"/>
      <c r="BT256" s="417"/>
      <c r="BU256" s="417"/>
      <c r="BV256" s="417"/>
      <c r="BW256" s="417"/>
      <c r="BX256" s="417"/>
      <c r="BY256" s="417"/>
      <c r="BZ256" s="417"/>
      <c r="CA256" s="417"/>
      <c r="CB256" s="417"/>
      <c r="CC256" s="417"/>
      <c r="CD256" s="417"/>
      <c r="CE256" s="417"/>
      <c r="CF256" s="417"/>
      <c r="CG256" s="417"/>
      <c r="CH256" s="417"/>
      <c r="CI256" s="417"/>
      <c r="CJ256" s="417"/>
      <c r="CK256" s="417"/>
      <c r="CL256" s="417"/>
      <c r="CM256" s="417"/>
      <c r="CN256" s="417"/>
      <c r="CO256" s="417"/>
      <c r="CP256" s="417"/>
      <c r="CQ256" s="417"/>
      <c r="CR256" s="417"/>
      <c r="CS256" s="417"/>
      <c r="CT256" s="417"/>
      <c r="CU256" s="417"/>
      <c r="CV256" s="417"/>
      <c r="CW256" s="417"/>
      <c r="CX256" s="417"/>
      <c r="CY256" s="417"/>
      <c r="CZ256" s="417"/>
      <c r="DA256" s="417"/>
      <c r="DB256" s="417"/>
      <c r="DC256" s="417"/>
      <c r="DD256" s="417"/>
      <c r="DE256" s="417"/>
      <c r="DF256" s="417"/>
      <c r="DG256" s="417"/>
      <c r="DH256" s="417"/>
      <c r="DI256" s="417"/>
      <c r="DJ256" s="417"/>
      <c r="DK256" s="417"/>
    </row>
    <row r="257" spans="1:115" ht="16.149999999999999" hidden="1">
      <c r="A257" s="421"/>
      <c r="B257" s="421"/>
      <c r="C257" s="416"/>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c r="AA257" s="417"/>
      <c r="AB257" s="417"/>
      <c r="AC257" s="417"/>
      <c r="AD257" s="417"/>
      <c r="AE257" s="417"/>
      <c r="AF257" s="417"/>
      <c r="AG257" s="417"/>
      <c r="AH257" s="417"/>
      <c r="AI257" s="417"/>
      <c r="AJ257" s="417"/>
      <c r="AK257" s="417"/>
      <c r="AL257" s="417"/>
      <c r="AM257" s="417"/>
      <c r="AN257" s="417"/>
      <c r="AO257" s="417"/>
      <c r="AP257" s="417"/>
      <c r="AQ257" s="417"/>
      <c r="AR257" s="417"/>
      <c r="AS257" s="417"/>
      <c r="AT257" s="417"/>
      <c r="AU257" s="417"/>
      <c r="AV257" s="417"/>
      <c r="AW257" s="417"/>
      <c r="AX257" s="417"/>
      <c r="AY257" s="417"/>
      <c r="AZ257" s="417"/>
      <c r="BA257" s="417"/>
      <c r="BB257" s="417"/>
      <c r="BC257" s="417"/>
      <c r="BD257" s="417"/>
      <c r="BE257" s="417"/>
      <c r="BF257" s="417"/>
      <c r="BG257" s="417"/>
      <c r="BH257" s="417"/>
      <c r="BI257" s="417"/>
      <c r="BJ257" s="417"/>
      <c r="BK257" s="417"/>
      <c r="BL257" s="417"/>
      <c r="BM257" s="417"/>
      <c r="BN257" s="417"/>
      <c r="BO257" s="417"/>
      <c r="BP257" s="417"/>
      <c r="BQ257" s="417"/>
      <c r="BR257" s="417"/>
      <c r="BS257" s="417"/>
      <c r="BT257" s="417"/>
      <c r="BU257" s="417"/>
      <c r="BV257" s="417"/>
      <c r="BW257" s="417"/>
      <c r="BX257" s="417"/>
      <c r="BY257" s="417"/>
      <c r="BZ257" s="417"/>
      <c r="CA257" s="417"/>
      <c r="CB257" s="417"/>
      <c r="CC257" s="417"/>
      <c r="CD257" s="417"/>
      <c r="CE257" s="417"/>
      <c r="CF257" s="417"/>
      <c r="CG257" s="417"/>
      <c r="CH257" s="417"/>
      <c r="CI257" s="417"/>
      <c r="CJ257" s="417"/>
      <c r="CK257" s="417"/>
      <c r="CL257" s="417"/>
      <c r="CM257" s="417"/>
      <c r="CN257" s="417"/>
      <c r="CO257" s="417"/>
      <c r="CP257" s="417"/>
      <c r="CQ257" s="417"/>
      <c r="CR257" s="417"/>
      <c r="CS257" s="417"/>
      <c r="CT257" s="417"/>
      <c r="CU257" s="417"/>
      <c r="CV257" s="417"/>
      <c r="CW257" s="417"/>
      <c r="CX257" s="417"/>
      <c r="CY257" s="417"/>
      <c r="CZ257" s="417"/>
      <c r="DA257" s="417"/>
      <c r="DB257" s="417"/>
      <c r="DC257" s="417"/>
      <c r="DD257" s="417"/>
      <c r="DE257" s="417"/>
      <c r="DF257" s="417"/>
      <c r="DG257" s="417"/>
      <c r="DH257" s="417"/>
      <c r="DI257" s="417"/>
      <c r="DJ257" s="417"/>
      <c r="DK257" s="417"/>
    </row>
    <row r="258" spans="1:115" ht="16.149999999999999" hidden="1">
      <c r="A258" s="421"/>
      <c r="B258" s="421"/>
      <c r="C258" s="416"/>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c r="AA258" s="417"/>
      <c r="AB258" s="417"/>
      <c r="AC258" s="417"/>
      <c r="AD258" s="417"/>
      <c r="AE258" s="417"/>
      <c r="AF258" s="417"/>
      <c r="AG258" s="417"/>
      <c r="AH258" s="417"/>
      <c r="AI258" s="417"/>
      <c r="AJ258" s="417"/>
      <c r="AK258" s="417"/>
      <c r="AL258" s="417"/>
      <c r="AM258" s="417"/>
      <c r="AN258" s="417"/>
      <c r="AO258" s="417"/>
      <c r="AP258" s="417"/>
      <c r="AQ258" s="417"/>
      <c r="AR258" s="417"/>
      <c r="AS258" s="417"/>
      <c r="AT258" s="417"/>
      <c r="AU258" s="417"/>
      <c r="AV258" s="417"/>
      <c r="AW258" s="417"/>
      <c r="AX258" s="417"/>
      <c r="AY258" s="417"/>
      <c r="AZ258" s="417"/>
      <c r="BA258" s="417"/>
      <c r="BB258" s="417"/>
      <c r="BC258" s="417"/>
      <c r="BD258" s="417"/>
      <c r="BE258" s="417"/>
      <c r="BF258" s="417"/>
      <c r="BG258" s="417"/>
      <c r="BH258" s="417"/>
      <c r="BI258" s="417"/>
      <c r="BJ258" s="417"/>
      <c r="BK258" s="417"/>
      <c r="BL258" s="417"/>
      <c r="BM258" s="417"/>
      <c r="BN258" s="417"/>
      <c r="BO258" s="417"/>
      <c r="BP258" s="417"/>
      <c r="BQ258" s="417"/>
      <c r="BR258" s="417"/>
      <c r="BS258" s="417"/>
      <c r="BT258" s="417"/>
      <c r="BU258" s="417"/>
      <c r="BV258" s="417"/>
      <c r="BW258" s="417"/>
      <c r="BX258" s="417"/>
      <c r="BY258" s="417"/>
      <c r="BZ258" s="417"/>
      <c r="CA258" s="417"/>
      <c r="CB258" s="417"/>
      <c r="CC258" s="417"/>
      <c r="CD258" s="417"/>
      <c r="CE258" s="417"/>
      <c r="CF258" s="417"/>
      <c r="CG258" s="417"/>
      <c r="CH258" s="417"/>
      <c r="CI258" s="417"/>
      <c r="CJ258" s="417"/>
      <c r="CK258" s="417"/>
      <c r="CL258" s="417"/>
      <c r="CM258" s="417"/>
      <c r="CN258" s="417"/>
      <c r="CO258" s="417"/>
      <c r="CP258" s="417"/>
      <c r="CQ258" s="417"/>
      <c r="CR258" s="417"/>
      <c r="CS258" s="417"/>
      <c r="CT258" s="417"/>
      <c r="CU258" s="417"/>
      <c r="CV258" s="417"/>
      <c r="CW258" s="417"/>
      <c r="CX258" s="417"/>
      <c r="CY258" s="417"/>
      <c r="CZ258" s="417"/>
      <c r="DA258" s="417"/>
      <c r="DB258" s="417"/>
      <c r="DC258" s="417"/>
      <c r="DD258" s="417"/>
      <c r="DE258" s="417"/>
      <c r="DF258" s="417"/>
      <c r="DG258" s="417"/>
      <c r="DH258" s="417"/>
      <c r="DI258" s="417"/>
      <c r="DJ258" s="417"/>
      <c r="DK258" s="417"/>
    </row>
    <row r="259" spans="1:115" ht="16.149999999999999" hidden="1">
      <c r="A259" s="421"/>
      <c r="B259" s="421"/>
      <c r="C259" s="416"/>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c r="AA259" s="417"/>
      <c r="AB259" s="417"/>
      <c r="AC259" s="417"/>
      <c r="AD259" s="417"/>
      <c r="AE259" s="417"/>
      <c r="AF259" s="417"/>
      <c r="AG259" s="417"/>
      <c r="AH259" s="417"/>
      <c r="AI259" s="417"/>
      <c r="AJ259" s="417"/>
      <c r="AK259" s="417"/>
      <c r="AL259" s="417"/>
      <c r="AM259" s="417"/>
      <c r="AN259" s="417"/>
      <c r="AO259" s="417"/>
      <c r="AP259" s="417"/>
      <c r="AQ259" s="417"/>
      <c r="AR259" s="417"/>
      <c r="AS259" s="417"/>
      <c r="AT259" s="417"/>
      <c r="AU259" s="417"/>
      <c r="AV259" s="417"/>
      <c r="AW259" s="417"/>
      <c r="AX259" s="417"/>
      <c r="AY259" s="417"/>
      <c r="AZ259" s="417"/>
      <c r="BA259" s="417"/>
      <c r="BB259" s="417"/>
      <c r="BC259" s="417"/>
      <c r="BD259" s="417"/>
      <c r="BE259" s="417"/>
      <c r="BF259" s="417"/>
      <c r="BG259" s="417"/>
      <c r="BH259" s="417"/>
      <c r="BI259" s="417"/>
      <c r="BJ259" s="417"/>
      <c r="BK259" s="417"/>
      <c r="BL259" s="417"/>
      <c r="BM259" s="417"/>
      <c r="BN259" s="417"/>
      <c r="BO259" s="417"/>
      <c r="BP259" s="417"/>
      <c r="BQ259" s="417"/>
      <c r="BR259" s="417"/>
      <c r="BS259" s="417"/>
      <c r="BT259" s="417"/>
      <c r="BU259" s="417"/>
      <c r="BV259" s="417"/>
      <c r="BW259" s="417"/>
      <c r="BX259" s="417"/>
      <c r="BY259" s="417"/>
      <c r="BZ259" s="417"/>
      <c r="CA259" s="417"/>
      <c r="CB259" s="417"/>
      <c r="CC259" s="417"/>
      <c r="CD259" s="417"/>
      <c r="CE259" s="417"/>
      <c r="CF259" s="417"/>
      <c r="CG259" s="417"/>
      <c r="CH259" s="417"/>
      <c r="CI259" s="417"/>
      <c r="CJ259" s="417"/>
      <c r="CK259" s="417"/>
      <c r="CL259" s="417"/>
      <c r="CM259" s="417"/>
      <c r="CN259" s="417"/>
      <c r="CO259" s="417"/>
      <c r="CP259" s="417"/>
      <c r="CQ259" s="417"/>
      <c r="CR259" s="417"/>
      <c r="CS259" s="417"/>
      <c r="CT259" s="417"/>
      <c r="CU259" s="417"/>
      <c r="CV259" s="417"/>
      <c r="CW259" s="417"/>
      <c r="CX259" s="417"/>
      <c r="CY259" s="417"/>
      <c r="CZ259" s="417"/>
      <c r="DA259" s="417"/>
      <c r="DB259" s="417"/>
      <c r="DC259" s="417"/>
      <c r="DD259" s="417"/>
      <c r="DE259" s="417"/>
      <c r="DF259" s="417"/>
      <c r="DG259" s="417"/>
      <c r="DH259" s="417"/>
      <c r="DI259" s="417"/>
      <c r="DJ259" s="417"/>
      <c r="DK259" s="417"/>
    </row>
    <row r="260" spans="1:115" ht="16.149999999999999" hidden="1">
      <c r="A260" s="421"/>
      <c r="B260" s="421"/>
      <c r="C260" s="416"/>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c r="AA260" s="417"/>
      <c r="AB260" s="417"/>
      <c r="AC260" s="417"/>
      <c r="AD260" s="417"/>
      <c r="AE260" s="417"/>
      <c r="AF260" s="417"/>
      <c r="AG260" s="417"/>
      <c r="AH260" s="417"/>
      <c r="AI260" s="417"/>
      <c r="AJ260" s="417"/>
      <c r="AK260" s="417"/>
      <c r="AL260" s="417"/>
      <c r="AM260" s="417"/>
      <c r="AN260" s="417"/>
      <c r="AO260" s="417"/>
      <c r="AP260" s="417"/>
      <c r="AQ260" s="417"/>
      <c r="AR260" s="417"/>
      <c r="AS260" s="417"/>
      <c r="AT260" s="417"/>
      <c r="AU260" s="417"/>
      <c r="AV260" s="417"/>
      <c r="AW260" s="417"/>
      <c r="AX260" s="417"/>
      <c r="AY260" s="417"/>
      <c r="AZ260" s="417"/>
      <c r="BA260" s="417"/>
      <c r="BB260" s="417"/>
      <c r="BC260" s="417"/>
      <c r="BD260" s="417"/>
      <c r="BE260" s="417"/>
      <c r="BF260" s="417"/>
      <c r="BG260" s="417"/>
      <c r="BH260" s="417"/>
      <c r="BI260" s="417"/>
      <c r="BJ260" s="417"/>
      <c r="BK260" s="417"/>
      <c r="BL260" s="417"/>
      <c r="BM260" s="417"/>
      <c r="BN260" s="417"/>
      <c r="BO260" s="417"/>
      <c r="BP260" s="417"/>
      <c r="BQ260" s="417"/>
      <c r="BR260" s="417"/>
      <c r="BS260" s="417"/>
      <c r="BT260" s="417"/>
      <c r="BU260" s="417"/>
      <c r="BV260" s="417"/>
      <c r="BW260" s="417"/>
      <c r="BX260" s="417"/>
      <c r="BY260" s="417"/>
      <c r="BZ260" s="417"/>
      <c r="CA260" s="417"/>
      <c r="CB260" s="417"/>
      <c r="CC260" s="417"/>
      <c r="CD260" s="417"/>
      <c r="CE260" s="417"/>
      <c r="CF260" s="417"/>
      <c r="CG260" s="417"/>
      <c r="CH260" s="417"/>
      <c r="CI260" s="417"/>
      <c r="CJ260" s="417"/>
      <c r="CK260" s="417"/>
      <c r="CL260" s="417"/>
      <c r="CM260" s="417"/>
      <c r="CN260" s="417"/>
      <c r="CO260" s="417"/>
      <c r="CP260" s="417"/>
      <c r="CQ260" s="417"/>
      <c r="CR260" s="417"/>
      <c r="CS260" s="417"/>
      <c r="CT260" s="417"/>
      <c r="CU260" s="417"/>
      <c r="CV260" s="417"/>
      <c r="CW260" s="417"/>
      <c r="CX260" s="417"/>
      <c r="CY260" s="417"/>
      <c r="CZ260" s="417"/>
      <c r="DA260" s="417"/>
      <c r="DB260" s="417"/>
      <c r="DC260" s="417"/>
      <c r="DD260" s="417"/>
      <c r="DE260" s="417"/>
      <c r="DF260" s="417"/>
      <c r="DG260" s="417"/>
      <c r="DH260" s="417"/>
      <c r="DI260" s="417"/>
      <c r="DJ260" s="417"/>
      <c r="DK260" s="417"/>
    </row>
    <row r="261" spans="1:115" ht="16.149999999999999" hidden="1">
      <c r="A261" s="421"/>
      <c r="B261" s="421"/>
      <c r="C261" s="416"/>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c r="AA261" s="417"/>
      <c r="AB261" s="417"/>
      <c r="AC261" s="417"/>
      <c r="AD261" s="417"/>
      <c r="AE261" s="417"/>
      <c r="AF261" s="417"/>
      <c r="AG261" s="417"/>
      <c r="AH261" s="417"/>
      <c r="AI261" s="417"/>
      <c r="AJ261" s="417"/>
      <c r="AK261" s="417"/>
      <c r="AL261" s="417"/>
      <c r="AM261" s="417"/>
      <c r="AN261" s="417"/>
      <c r="AO261" s="417"/>
      <c r="AP261" s="417"/>
      <c r="AQ261" s="417"/>
      <c r="AR261" s="417"/>
      <c r="AS261" s="417"/>
      <c r="AT261" s="417"/>
      <c r="AU261" s="417"/>
      <c r="AV261" s="417"/>
      <c r="AW261" s="417"/>
      <c r="AX261" s="417"/>
      <c r="AY261" s="417"/>
      <c r="AZ261" s="417"/>
      <c r="BA261" s="417"/>
      <c r="BB261" s="417"/>
      <c r="BC261" s="417"/>
      <c r="BD261" s="417"/>
      <c r="BE261" s="417"/>
      <c r="BF261" s="417"/>
      <c r="BG261" s="417"/>
      <c r="BH261" s="417"/>
      <c r="BI261" s="417"/>
      <c r="BJ261" s="417"/>
      <c r="BK261" s="417"/>
      <c r="BL261" s="417"/>
      <c r="BM261" s="417"/>
      <c r="BN261" s="417"/>
      <c r="BO261" s="417"/>
      <c r="BP261" s="417"/>
      <c r="BQ261" s="417"/>
      <c r="BR261" s="417"/>
      <c r="BS261" s="417"/>
      <c r="BT261" s="417"/>
      <c r="BU261" s="417"/>
      <c r="BV261" s="417"/>
      <c r="BW261" s="417"/>
      <c r="BX261" s="417"/>
      <c r="BY261" s="417"/>
      <c r="BZ261" s="417"/>
      <c r="CA261" s="417"/>
      <c r="CB261" s="417"/>
      <c r="CC261" s="417"/>
      <c r="CD261" s="417"/>
      <c r="CE261" s="417"/>
      <c r="CF261" s="417"/>
      <c r="CG261" s="417"/>
      <c r="CH261" s="417"/>
      <c r="CI261" s="417"/>
      <c r="CJ261" s="417"/>
      <c r="CK261" s="417"/>
      <c r="CL261" s="417"/>
      <c r="CM261" s="417"/>
      <c r="CN261" s="417"/>
      <c r="CO261" s="417"/>
      <c r="CP261" s="417"/>
      <c r="CQ261" s="417"/>
      <c r="CR261" s="417"/>
      <c r="CS261" s="417"/>
      <c r="CT261" s="417"/>
      <c r="CU261" s="417"/>
      <c r="CV261" s="417"/>
      <c r="CW261" s="417"/>
      <c r="CX261" s="417"/>
      <c r="CY261" s="417"/>
      <c r="CZ261" s="417"/>
      <c r="DA261" s="417"/>
      <c r="DB261" s="417"/>
      <c r="DC261" s="417"/>
      <c r="DD261" s="417"/>
      <c r="DE261" s="417"/>
      <c r="DF261" s="417"/>
      <c r="DG261" s="417"/>
      <c r="DH261" s="417"/>
      <c r="DI261" s="417"/>
      <c r="DJ261" s="417"/>
      <c r="DK261" s="417"/>
    </row>
    <row r="262" spans="1:115" ht="16.149999999999999" hidden="1">
      <c r="A262" s="421"/>
      <c r="B262" s="421"/>
      <c r="C262" s="416"/>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c r="AA262" s="417"/>
      <c r="AB262" s="417"/>
      <c r="AC262" s="417"/>
      <c r="AD262" s="417"/>
      <c r="AE262" s="417"/>
      <c r="AF262" s="417"/>
      <c r="AG262" s="417"/>
      <c r="AH262" s="417"/>
      <c r="AI262" s="417"/>
      <c r="AJ262" s="417"/>
      <c r="AK262" s="417"/>
      <c r="AL262" s="417"/>
      <c r="AM262" s="417"/>
      <c r="AN262" s="417"/>
      <c r="AO262" s="417"/>
      <c r="AP262" s="417"/>
      <c r="AQ262" s="417"/>
      <c r="AR262" s="417"/>
      <c r="AS262" s="417"/>
      <c r="AT262" s="417"/>
      <c r="AU262" s="417"/>
      <c r="AV262" s="417"/>
      <c r="AW262" s="417"/>
      <c r="AX262" s="417"/>
      <c r="AY262" s="417"/>
      <c r="AZ262" s="417"/>
      <c r="BA262" s="417"/>
      <c r="BB262" s="417"/>
      <c r="BC262" s="417"/>
      <c r="BD262" s="417"/>
      <c r="BE262" s="417"/>
      <c r="BF262" s="417"/>
      <c r="BG262" s="417"/>
      <c r="BH262" s="417"/>
      <c r="BI262" s="417"/>
      <c r="BJ262" s="417"/>
      <c r="BK262" s="417"/>
      <c r="BL262" s="417"/>
      <c r="BM262" s="417"/>
      <c r="BN262" s="417"/>
      <c r="BO262" s="417"/>
      <c r="BP262" s="417"/>
      <c r="BQ262" s="417"/>
      <c r="BR262" s="417"/>
      <c r="BS262" s="417"/>
      <c r="BT262" s="417"/>
      <c r="BU262" s="417"/>
      <c r="BV262" s="417"/>
      <c r="BW262" s="417"/>
      <c r="BX262" s="417"/>
      <c r="BY262" s="417"/>
      <c r="BZ262" s="417"/>
      <c r="CA262" s="417"/>
      <c r="CB262" s="417"/>
      <c r="CC262" s="417"/>
      <c r="CD262" s="417"/>
      <c r="CE262" s="417"/>
      <c r="CF262" s="417"/>
      <c r="CG262" s="417"/>
      <c r="CH262" s="417"/>
      <c r="CI262" s="417"/>
      <c r="CJ262" s="417"/>
      <c r="CK262" s="417"/>
      <c r="CL262" s="417"/>
      <c r="CM262" s="417"/>
      <c r="CN262" s="417"/>
      <c r="CO262" s="417"/>
      <c r="CP262" s="417"/>
      <c r="CQ262" s="417"/>
      <c r="CR262" s="417"/>
      <c r="CS262" s="417"/>
      <c r="CT262" s="417"/>
      <c r="CU262" s="417"/>
      <c r="CV262" s="417"/>
      <c r="CW262" s="417"/>
      <c r="CX262" s="417"/>
      <c r="CY262" s="417"/>
      <c r="CZ262" s="417"/>
      <c r="DA262" s="417"/>
      <c r="DB262" s="417"/>
      <c r="DC262" s="417"/>
      <c r="DD262" s="417"/>
      <c r="DE262" s="417"/>
      <c r="DF262" s="417"/>
      <c r="DG262" s="417"/>
      <c r="DH262" s="417"/>
      <c r="DI262" s="417"/>
      <c r="DJ262" s="417"/>
      <c r="DK262" s="417"/>
    </row>
    <row r="263" spans="1:115" ht="16.149999999999999" hidden="1">
      <c r="A263" s="421"/>
      <c r="B263" s="421"/>
      <c r="C263" s="416"/>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c r="AA263" s="417"/>
      <c r="AB263" s="417"/>
      <c r="AC263" s="417"/>
      <c r="AD263" s="417"/>
      <c r="AE263" s="417"/>
      <c r="AF263" s="417"/>
      <c r="AG263" s="417"/>
      <c r="AH263" s="417"/>
      <c r="AI263" s="417"/>
      <c r="AJ263" s="417"/>
      <c r="AK263" s="417"/>
      <c r="AL263" s="417"/>
      <c r="AM263" s="417"/>
      <c r="AN263" s="417"/>
      <c r="AO263" s="417"/>
      <c r="AP263" s="417"/>
      <c r="AQ263" s="417"/>
      <c r="AR263" s="417"/>
      <c r="AS263" s="417"/>
      <c r="AT263" s="417"/>
      <c r="AU263" s="417"/>
      <c r="AV263" s="417"/>
      <c r="AW263" s="417"/>
      <c r="AX263" s="417"/>
      <c r="AY263" s="417"/>
      <c r="AZ263" s="417"/>
      <c r="BA263" s="417"/>
      <c r="BB263" s="417"/>
      <c r="BC263" s="417"/>
      <c r="BD263" s="417"/>
      <c r="BE263" s="417"/>
      <c r="BF263" s="417"/>
      <c r="BG263" s="417"/>
      <c r="BH263" s="417"/>
      <c r="BI263" s="417"/>
      <c r="BJ263" s="417"/>
      <c r="BK263" s="417"/>
      <c r="BL263" s="417"/>
      <c r="BM263" s="417"/>
      <c r="BN263" s="417"/>
      <c r="BO263" s="417"/>
      <c r="BP263" s="417"/>
      <c r="BQ263" s="417"/>
      <c r="BR263" s="417"/>
      <c r="BS263" s="417"/>
      <c r="BT263" s="417"/>
      <c r="BU263" s="417"/>
      <c r="BV263" s="417"/>
      <c r="BW263" s="417"/>
      <c r="BX263" s="417"/>
      <c r="BY263" s="417"/>
      <c r="BZ263" s="417"/>
      <c r="CA263" s="417"/>
      <c r="CB263" s="417"/>
      <c r="CC263" s="417"/>
      <c r="CD263" s="417"/>
      <c r="CE263" s="417"/>
      <c r="CF263" s="417"/>
      <c r="CG263" s="417"/>
      <c r="CH263" s="417"/>
      <c r="CI263" s="417"/>
      <c r="CJ263" s="417"/>
      <c r="CK263" s="417"/>
      <c r="CL263" s="417"/>
      <c r="CM263" s="417"/>
      <c r="CN263" s="417"/>
      <c r="CO263" s="417"/>
      <c r="CP263" s="417"/>
      <c r="CQ263" s="417"/>
      <c r="CR263" s="417"/>
      <c r="CS263" s="417"/>
      <c r="CT263" s="417"/>
      <c r="CU263" s="417"/>
      <c r="CV263" s="417"/>
      <c r="CW263" s="417"/>
      <c r="CX263" s="417"/>
      <c r="CY263" s="417"/>
      <c r="CZ263" s="417"/>
      <c r="DA263" s="417"/>
      <c r="DB263" s="417"/>
      <c r="DC263" s="417"/>
      <c r="DD263" s="417"/>
      <c r="DE263" s="417"/>
      <c r="DF263" s="417"/>
      <c r="DG263" s="417"/>
      <c r="DH263" s="417"/>
      <c r="DI263" s="417"/>
      <c r="DJ263" s="417"/>
      <c r="DK263" s="417"/>
    </row>
    <row r="264" spans="1:115" ht="16.149999999999999" hidden="1">
      <c r="A264" s="421"/>
      <c r="B264" s="421"/>
      <c r="C264" s="416"/>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c r="AA264" s="417"/>
      <c r="AB264" s="417"/>
      <c r="AC264" s="417"/>
      <c r="AD264" s="417"/>
      <c r="AE264" s="417"/>
      <c r="AF264" s="417"/>
      <c r="AG264" s="417"/>
      <c r="AH264" s="417"/>
      <c r="AI264" s="417"/>
      <c r="AJ264" s="417"/>
      <c r="AK264" s="417"/>
      <c r="AL264" s="417"/>
      <c r="AM264" s="417"/>
      <c r="AN264" s="417"/>
      <c r="AO264" s="417"/>
      <c r="AP264" s="417"/>
      <c r="AQ264" s="417"/>
      <c r="AR264" s="417"/>
      <c r="AS264" s="417"/>
      <c r="AT264" s="417"/>
      <c r="AU264" s="417"/>
      <c r="AV264" s="417"/>
      <c r="AW264" s="417"/>
      <c r="AX264" s="417"/>
      <c r="AY264" s="417"/>
      <c r="AZ264" s="417"/>
      <c r="BA264" s="417"/>
      <c r="BB264" s="417"/>
      <c r="BC264" s="417"/>
      <c r="BD264" s="417"/>
      <c r="BE264" s="417"/>
      <c r="BF264" s="417"/>
      <c r="BG264" s="417"/>
      <c r="BH264" s="417"/>
      <c r="BI264" s="417"/>
      <c r="BJ264" s="417"/>
      <c r="BK264" s="417"/>
      <c r="BL264" s="417"/>
      <c r="BM264" s="417"/>
      <c r="BN264" s="417"/>
      <c r="BO264" s="417"/>
      <c r="BP264" s="417"/>
      <c r="BQ264" s="417"/>
      <c r="BR264" s="417"/>
      <c r="BS264" s="417"/>
      <c r="BT264" s="417"/>
      <c r="BU264" s="417"/>
      <c r="BV264" s="417"/>
      <c r="BW264" s="417"/>
      <c r="BX264" s="417"/>
      <c r="BY264" s="417"/>
      <c r="BZ264" s="417"/>
      <c r="CA264" s="417"/>
      <c r="CB264" s="417"/>
      <c r="CC264" s="417"/>
      <c r="CD264" s="417"/>
      <c r="CE264" s="417"/>
      <c r="CF264" s="417"/>
      <c r="CG264" s="417"/>
      <c r="CH264" s="417"/>
      <c r="CI264" s="417"/>
      <c r="CJ264" s="417"/>
      <c r="CK264" s="417"/>
      <c r="CL264" s="417"/>
      <c r="CM264" s="417"/>
      <c r="CN264" s="417"/>
      <c r="CO264" s="417"/>
      <c r="CP264" s="417"/>
      <c r="CQ264" s="417"/>
      <c r="CR264" s="417"/>
      <c r="CS264" s="417"/>
      <c r="CT264" s="417"/>
      <c r="CU264" s="417"/>
      <c r="CV264" s="417"/>
      <c r="CW264" s="417"/>
      <c r="CX264" s="417"/>
      <c r="CY264" s="417"/>
      <c r="CZ264" s="417"/>
      <c r="DA264" s="417"/>
      <c r="DB264" s="417"/>
      <c r="DC264" s="417"/>
      <c r="DD264" s="417"/>
      <c r="DE264" s="417"/>
      <c r="DF264" s="417"/>
      <c r="DG264" s="417"/>
      <c r="DH264" s="417"/>
      <c r="DI264" s="417"/>
      <c r="DJ264" s="417"/>
      <c r="DK264" s="417"/>
    </row>
    <row r="265" spans="1:115" ht="16.149999999999999" hidden="1">
      <c r="A265" s="421"/>
      <c r="B265" s="421"/>
      <c r="C265" s="416"/>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c r="AA265" s="417"/>
      <c r="AB265" s="417"/>
      <c r="AC265" s="417"/>
      <c r="AD265" s="417"/>
      <c r="AE265" s="417"/>
      <c r="AF265" s="417"/>
      <c r="AG265" s="417"/>
      <c r="AH265" s="417"/>
      <c r="AI265" s="417"/>
      <c r="AJ265" s="417"/>
      <c r="AK265" s="417"/>
      <c r="AL265" s="417"/>
      <c r="AM265" s="417"/>
      <c r="AN265" s="417"/>
      <c r="AO265" s="417"/>
      <c r="AP265" s="417"/>
      <c r="AQ265" s="417"/>
      <c r="AR265" s="417"/>
      <c r="AS265" s="417"/>
      <c r="AT265" s="417"/>
      <c r="AU265" s="417"/>
      <c r="AV265" s="417"/>
      <c r="AW265" s="417"/>
      <c r="AX265" s="417"/>
      <c r="AY265" s="417"/>
      <c r="AZ265" s="417"/>
      <c r="BA265" s="417"/>
      <c r="BB265" s="417"/>
      <c r="BC265" s="417"/>
      <c r="BD265" s="417"/>
      <c r="BE265" s="417"/>
      <c r="BF265" s="417"/>
      <c r="BG265" s="417"/>
      <c r="BH265" s="417"/>
      <c r="BI265" s="417"/>
      <c r="BJ265" s="417"/>
      <c r="BK265" s="417"/>
      <c r="BL265" s="417"/>
      <c r="BM265" s="417"/>
      <c r="BN265" s="417"/>
      <c r="BO265" s="417"/>
      <c r="BP265" s="417"/>
      <c r="BQ265" s="417"/>
      <c r="BR265" s="417"/>
      <c r="BS265" s="417"/>
      <c r="BT265" s="417"/>
      <c r="BU265" s="417"/>
      <c r="BV265" s="417"/>
      <c r="BW265" s="417"/>
      <c r="BX265" s="417"/>
      <c r="BY265" s="417"/>
      <c r="BZ265" s="417"/>
      <c r="CA265" s="417"/>
      <c r="CB265" s="417"/>
      <c r="CC265" s="417"/>
      <c r="CD265" s="417"/>
      <c r="CE265" s="417"/>
      <c r="CF265" s="417"/>
      <c r="CG265" s="417"/>
      <c r="CH265" s="417"/>
      <c r="CI265" s="417"/>
      <c r="CJ265" s="417"/>
      <c r="CK265" s="417"/>
      <c r="CL265" s="417"/>
      <c r="CM265" s="417"/>
      <c r="CN265" s="417"/>
      <c r="CO265" s="417"/>
      <c r="CP265" s="417"/>
      <c r="CQ265" s="417"/>
      <c r="CR265" s="417"/>
      <c r="CS265" s="417"/>
      <c r="CT265" s="417"/>
      <c r="CU265" s="417"/>
      <c r="CV265" s="417"/>
      <c r="CW265" s="417"/>
      <c r="CX265" s="417"/>
      <c r="CY265" s="417"/>
      <c r="CZ265" s="417"/>
      <c r="DA265" s="417"/>
      <c r="DB265" s="417"/>
      <c r="DC265" s="417"/>
      <c r="DD265" s="417"/>
      <c r="DE265" s="417"/>
      <c r="DF265" s="417"/>
      <c r="DG265" s="417"/>
      <c r="DH265" s="417"/>
      <c r="DI265" s="417"/>
      <c r="DJ265" s="417"/>
      <c r="DK265" s="417"/>
    </row>
    <row r="266" spans="1:115" ht="16.149999999999999" hidden="1">
      <c r="A266" s="421"/>
      <c r="B266" s="421"/>
      <c r="C266" s="416"/>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c r="AA266" s="417"/>
      <c r="AB266" s="417"/>
      <c r="AC266" s="417"/>
      <c r="AD266" s="417"/>
      <c r="AE266" s="417"/>
      <c r="AF266" s="417"/>
      <c r="AG266" s="417"/>
      <c r="AH266" s="417"/>
      <c r="AI266" s="417"/>
      <c r="AJ266" s="417"/>
      <c r="AK266" s="417"/>
      <c r="AL266" s="417"/>
      <c r="AM266" s="417"/>
      <c r="AN266" s="417"/>
      <c r="AO266" s="417"/>
      <c r="AP266" s="417"/>
      <c r="AQ266" s="417"/>
      <c r="AR266" s="417"/>
      <c r="AS266" s="417"/>
      <c r="AT266" s="417"/>
      <c r="AU266" s="417"/>
      <c r="AV266" s="417"/>
      <c r="AW266" s="417"/>
      <c r="AX266" s="417"/>
      <c r="AY266" s="417"/>
      <c r="AZ266" s="417"/>
      <c r="BA266" s="417"/>
      <c r="BB266" s="417"/>
      <c r="BC266" s="417"/>
      <c r="BD266" s="417"/>
      <c r="BE266" s="417"/>
      <c r="BF266" s="417"/>
      <c r="BG266" s="417"/>
      <c r="BH266" s="417"/>
      <c r="BI266" s="417"/>
      <c r="BJ266" s="417"/>
      <c r="BK266" s="417"/>
      <c r="BL266" s="417"/>
      <c r="BM266" s="417"/>
      <c r="BN266" s="417"/>
      <c r="BO266" s="417"/>
      <c r="BP266" s="417"/>
      <c r="BQ266" s="417"/>
      <c r="BR266" s="417"/>
      <c r="BS266" s="417"/>
      <c r="BT266" s="417"/>
      <c r="BU266" s="417"/>
      <c r="BV266" s="417"/>
      <c r="BW266" s="417"/>
      <c r="BX266" s="417"/>
      <c r="BY266" s="417"/>
      <c r="BZ266" s="417"/>
      <c r="CA266" s="417"/>
      <c r="CB266" s="417"/>
      <c r="CC266" s="417"/>
      <c r="CD266" s="417"/>
      <c r="CE266" s="417"/>
      <c r="CF266" s="417"/>
      <c r="CG266" s="417"/>
      <c r="CH266" s="417"/>
      <c r="CI266" s="417"/>
      <c r="CJ266" s="417"/>
      <c r="CK266" s="417"/>
      <c r="CL266" s="417"/>
      <c r="CM266" s="417"/>
      <c r="CN266" s="417"/>
      <c r="CO266" s="417"/>
      <c r="CP266" s="417"/>
      <c r="CQ266" s="417"/>
      <c r="CR266" s="417"/>
      <c r="CS266" s="417"/>
      <c r="CT266" s="417"/>
      <c r="CU266" s="417"/>
      <c r="CV266" s="417"/>
      <c r="CW266" s="417"/>
      <c r="CX266" s="417"/>
      <c r="CY266" s="417"/>
      <c r="CZ266" s="417"/>
      <c r="DA266" s="417"/>
      <c r="DB266" s="417"/>
      <c r="DC266" s="417"/>
      <c r="DD266" s="417"/>
      <c r="DE266" s="417"/>
      <c r="DF266" s="417"/>
      <c r="DG266" s="417"/>
      <c r="DH266" s="417"/>
      <c r="DI266" s="417"/>
      <c r="DJ266" s="417"/>
      <c r="DK266" s="417"/>
    </row>
    <row r="267" spans="1:115" ht="16.149999999999999" hidden="1">
      <c r="A267" s="421"/>
      <c r="B267" s="421"/>
      <c r="C267" s="416"/>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c r="AA267" s="417"/>
      <c r="AB267" s="417"/>
      <c r="AC267" s="417"/>
      <c r="AD267" s="417"/>
      <c r="AE267" s="417"/>
      <c r="AF267" s="417"/>
      <c r="AG267" s="417"/>
      <c r="AH267" s="417"/>
      <c r="AI267" s="417"/>
      <c r="AJ267" s="417"/>
      <c r="AK267" s="417"/>
      <c r="AL267" s="417"/>
      <c r="AM267" s="417"/>
      <c r="AN267" s="417"/>
      <c r="AO267" s="417"/>
      <c r="AP267" s="417"/>
      <c r="AQ267" s="417"/>
      <c r="AR267" s="417"/>
      <c r="AS267" s="417"/>
      <c r="AT267" s="417"/>
      <c r="AU267" s="417"/>
      <c r="AV267" s="417"/>
      <c r="AW267" s="417"/>
      <c r="AX267" s="417"/>
      <c r="AY267" s="417"/>
      <c r="AZ267" s="417"/>
      <c r="BA267" s="417"/>
      <c r="BB267" s="417"/>
      <c r="BC267" s="417"/>
      <c r="BD267" s="417"/>
      <c r="BE267" s="417"/>
      <c r="BF267" s="417"/>
      <c r="BG267" s="417"/>
      <c r="BH267" s="417"/>
      <c r="BI267" s="417"/>
      <c r="BJ267" s="417"/>
      <c r="BK267" s="417"/>
      <c r="BL267" s="417"/>
      <c r="BM267" s="417"/>
      <c r="BN267" s="417"/>
      <c r="BO267" s="417"/>
      <c r="BP267" s="417"/>
      <c r="BQ267" s="417"/>
      <c r="BR267" s="417"/>
      <c r="BS267" s="417"/>
      <c r="BT267" s="417"/>
      <c r="BU267" s="417"/>
      <c r="BV267" s="417"/>
      <c r="BW267" s="417"/>
      <c r="BX267" s="417"/>
      <c r="BY267" s="417"/>
      <c r="BZ267" s="417"/>
      <c r="CA267" s="417"/>
      <c r="CB267" s="417"/>
      <c r="CC267" s="417"/>
      <c r="CD267" s="417"/>
      <c r="CE267" s="417"/>
      <c r="CF267" s="417"/>
      <c r="CG267" s="417"/>
      <c r="CH267" s="417"/>
      <c r="CI267" s="417"/>
      <c r="CJ267" s="417"/>
      <c r="CK267" s="417"/>
      <c r="CL267" s="417"/>
      <c r="CM267" s="417"/>
      <c r="CN267" s="417"/>
      <c r="CO267" s="417"/>
      <c r="CP267" s="417"/>
      <c r="CQ267" s="417"/>
      <c r="CR267" s="417"/>
      <c r="CS267" s="417"/>
      <c r="CT267" s="417"/>
      <c r="CU267" s="417"/>
      <c r="CV267" s="417"/>
      <c r="CW267" s="417"/>
      <c r="CX267" s="417"/>
      <c r="CY267" s="417"/>
      <c r="CZ267" s="417"/>
      <c r="DA267" s="417"/>
      <c r="DB267" s="417"/>
      <c r="DC267" s="417"/>
      <c r="DD267" s="417"/>
      <c r="DE267" s="417"/>
      <c r="DF267" s="417"/>
      <c r="DG267" s="417"/>
      <c r="DH267" s="417"/>
      <c r="DI267" s="417"/>
      <c r="DJ267" s="417"/>
      <c r="DK267" s="417"/>
    </row>
    <row r="268" spans="1:115" ht="16.149999999999999" hidden="1">
      <c r="A268" s="421"/>
      <c r="B268" s="421"/>
      <c r="C268" s="416"/>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c r="AA268" s="417"/>
      <c r="AB268" s="417"/>
      <c r="AC268" s="417"/>
      <c r="AD268" s="417"/>
      <c r="AE268" s="417"/>
      <c r="AF268" s="417"/>
      <c r="AG268" s="417"/>
      <c r="AH268" s="417"/>
      <c r="AI268" s="417"/>
      <c r="AJ268" s="417"/>
      <c r="AK268" s="417"/>
      <c r="AL268" s="417"/>
      <c r="AM268" s="417"/>
      <c r="AN268" s="417"/>
      <c r="AO268" s="417"/>
      <c r="AP268" s="417"/>
      <c r="AQ268" s="417"/>
      <c r="AR268" s="417"/>
      <c r="AS268" s="417"/>
      <c r="AT268" s="417"/>
      <c r="AU268" s="417"/>
      <c r="AV268" s="417"/>
      <c r="AW268" s="417"/>
      <c r="AX268" s="417"/>
      <c r="AY268" s="417"/>
      <c r="AZ268" s="417"/>
      <c r="BA268" s="417"/>
      <c r="BB268" s="417"/>
      <c r="BC268" s="417"/>
      <c r="BD268" s="417"/>
      <c r="BE268" s="417"/>
      <c r="BF268" s="417"/>
      <c r="BG268" s="417"/>
      <c r="BH268" s="417"/>
      <c r="BI268" s="417"/>
      <c r="BJ268" s="417"/>
      <c r="BK268" s="417"/>
      <c r="BL268" s="417"/>
      <c r="BM268" s="417"/>
      <c r="BN268" s="417"/>
      <c r="BO268" s="417"/>
      <c r="BP268" s="417"/>
      <c r="BQ268" s="417"/>
      <c r="BR268" s="417"/>
      <c r="BS268" s="417"/>
      <c r="BT268" s="417"/>
      <c r="BU268" s="417"/>
      <c r="BV268" s="417"/>
      <c r="BW268" s="417"/>
      <c r="BX268" s="417"/>
      <c r="BY268" s="417"/>
      <c r="BZ268" s="417"/>
      <c r="CA268" s="417"/>
      <c r="CB268" s="417"/>
      <c r="CC268" s="417"/>
      <c r="CD268" s="417"/>
      <c r="CE268" s="417"/>
      <c r="CF268" s="417"/>
      <c r="CG268" s="417"/>
      <c r="CH268" s="417"/>
      <c r="CI268" s="417"/>
      <c r="CJ268" s="417"/>
      <c r="CK268" s="417"/>
      <c r="CL268" s="417"/>
      <c r="CM268" s="417"/>
      <c r="CN268" s="417"/>
      <c r="CO268" s="417"/>
      <c r="CP268" s="417"/>
      <c r="CQ268" s="417"/>
      <c r="CR268" s="417"/>
      <c r="CS268" s="417"/>
      <c r="CT268" s="417"/>
      <c r="CU268" s="417"/>
      <c r="CV268" s="417"/>
      <c r="CW268" s="417"/>
      <c r="CX268" s="417"/>
      <c r="CY268" s="417"/>
      <c r="CZ268" s="417"/>
      <c r="DA268" s="417"/>
      <c r="DB268" s="417"/>
      <c r="DC268" s="417"/>
      <c r="DD268" s="417"/>
      <c r="DE268" s="417"/>
      <c r="DF268" s="417"/>
      <c r="DG268" s="417"/>
      <c r="DH268" s="417"/>
      <c r="DI268" s="417"/>
      <c r="DJ268" s="417"/>
      <c r="DK268" s="417"/>
    </row>
    <row r="269" spans="1:115" ht="16.149999999999999" hidden="1">
      <c r="A269" s="421"/>
      <c r="B269" s="421"/>
      <c r="C269" s="416"/>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c r="AA269" s="417"/>
      <c r="AB269" s="417"/>
      <c r="AC269" s="417"/>
      <c r="AD269" s="417"/>
      <c r="AE269" s="417"/>
      <c r="AF269" s="417"/>
      <c r="AG269" s="417"/>
      <c r="AH269" s="417"/>
      <c r="AI269" s="417"/>
      <c r="AJ269" s="417"/>
      <c r="AK269" s="417"/>
      <c r="AL269" s="417"/>
      <c r="AM269" s="417"/>
      <c r="AN269" s="417"/>
      <c r="AO269" s="417"/>
      <c r="AP269" s="417"/>
      <c r="AQ269" s="417"/>
      <c r="AR269" s="417"/>
      <c r="AS269" s="417"/>
      <c r="AT269" s="417"/>
      <c r="AU269" s="417"/>
      <c r="AV269" s="417"/>
      <c r="AW269" s="417"/>
      <c r="AX269" s="417"/>
      <c r="AY269" s="417"/>
      <c r="AZ269" s="417"/>
      <c r="BA269" s="417"/>
      <c r="BB269" s="417"/>
      <c r="BC269" s="417"/>
      <c r="BD269" s="417"/>
      <c r="BE269" s="417"/>
      <c r="BF269" s="417"/>
      <c r="BG269" s="417"/>
      <c r="BH269" s="417"/>
      <c r="BI269" s="417"/>
      <c r="BJ269" s="417"/>
      <c r="BK269" s="417"/>
      <c r="BL269" s="417"/>
      <c r="BM269" s="417"/>
      <c r="BN269" s="417"/>
      <c r="BO269" s="417"/>
      <c r="BP269" s="417"/>
      <c r="BQ269" s="417"/>
      <c r="BR269" s="417"/>
      <c r="BS269" s="417"/>
      <c r="BT269" s="417"/>
      <c r="BU269" s="417"/>
      <c r="BV269" s="417"/>
      <c r="BW269" s="417"/>
      <c r="BX269" s="417"/>
      <c r="BY269" s="417"/>
      <c r="BZ269" s="417"/>
      <c r="CA269" s="417"/>
      <c r="CB269" s="417"/>
      <c r="CC269" s="417"/>
      <c r="CD269" s="417"/>
      <c r="CE269" s="417"/>
      <c r="CF269" s="417"/>
      <c r="CG269" s="417"/>
      <c r="CH269" s="417"/>
      <c r="CI269" s="417"/>
      <c r="CJ269" s="417"/>
      <c r="CK269" s="417"/>
      <c r="CL269" s="417"/>
      <c r="CM269" s="417"/>
      <c r="CN269" s="417"/>
      <c r="CO269" s="417"/>
      <c r="CP269" s="417"/>
      <c r="CQ269" s="417"/>
      <c r="CR269" s="417"/>
      <c r="CS269" s="417"/>
      <c r="CT269" s="417"/>
      <c r="CU269" s="417"/>
      <c r="CV269" s="417"/>
      <c r="CW269" s="417"/>
      <c r="CX269" s="417"/>
      <c r="CY269" s="417"/>
      <c r="CZ269" s="417"/>
      <c r="DA269" s="417"/>
      <c r="DB269" s="417"/>
      <c r="DC269" s="417"/>
      <c r="DD269" s="417"/>
      <c r="DE269" s="417"/>
      <c r="DF269" s="417"/>
      <c r="DG269" s="417"/>
      <c r="DH269" s="417"/>
      <c r="DI269" s="417"/>
      <c r="DJ269" s="417"/>
      <c r="DK269" s="417"/>
    </row>
    <row r="270" spans="1:115" ht="16.149999999999999" hidden="1">
      <c r="A270" s="421"/>
      <c r="B270" s="421"/>
      <c r="C270" s="416"/>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c r="AA270" s="417"/>
      <c r="AB270" s="417"/>
      <c r="AC270" s="417"/>
      <c r="AD270" s="417"/>
      <c r="AE270" s="417"/>
      <c r="AF270" s="417"/>
      <c r="AG270" s="417"/>
      <c r="AH270" s="417"/>
      <c r="AI270" s="417"/>
      <c r="AJ270" s="417"/>
      <c r="AK270" s="417"/>
      <c r="AL270" s="417"/>
      <c r="AM270" s="417"/>
      <c r="AN270" s="417"/>
      <c r="AO270" s="417"/>
      <c r="AP270" s="417"/>
      <c r="AQ270" s="417"/>
      <c r="AR270" s="417"/>
      <c r="AS270" s="417"/>
      <c r="AT270" s="417"/>
      <c r="AU270" s="417"/>
      <c r="AV270" s="417"/>
      <c r="AW270" s="417"/>
      <c r="AX270" s="417"/>
      <c r="AY270" s="417"/>
      <c r="AZ270" s="417"/>
      <c r="BA270" s="417"/>
      <c r="BB270" s="417"/>
      <c r="BC270" s="417"/>
      <c r="BD270" s="417"/>
      <c r="BE270" s="417"/>
      <c r="BF270" s="417"/>
      <c r="BG270" s="417"/>
      <c r="BH270" s="417"/>
      <c r="BI270" s="417"/>
      <c r="BJ270" s="417"/>
      <c r="BK270" s="417"/>
      <c r="BL270" s="417"/>
      <c r="BM270" s="417"/>
      <c r="BN270" s="417"/>
      <c r="BO270" s="417"/>
      <c r="BP270" s="417"/>
      <c r="BQ270" s="417"/>
      <c r="BR270" s="417"/>
      <c r="BS270" s="417"/>
      <c r="BT270" s="417"/>
      <c r="BU270" s="417"/>
      <c r="BV270" s="417"/>
      <c r="BW270" s="417"/>
      <c r="BX270" s="417"/>
      <c r="BY270" s="417"/>
      <c r="BZ270" s="417"/>
      <c r="CA270" s="417"/>
      <c r="CB270" s="417"/>
      <c r="CC270" s="417"/>
      <c r="CD270" s="417"/>
      <c r="CE270" s="417"/>
      <c r="CF270" s="417"/>
      <c r="CG270" s="417"/>
      <c r="CH270" s="417"/>
      <c r="CI270" s="417"/>
      <c r="CJ270" s="417"/>
      <c r="CK270" s="417"/>
      <c r="CL270" s="417"/>
      <c r="CM270" s="417"/>
      <c r="CN270" s="417"/>
      <c r="CO270" s="417"/>
      <c r="CP270" s="417"/>
      <c r="CQ270" s="417"/>
      <c r="CR270" s="417"/>
      <c r="CS270" s="417"/>
      <c r="CT270" s="417"/>
      <c r="CU270" s="417"/>
      <c r="CV270" s="417"/>
      <c r="CW270" s="417"/>
      <c r="CX270" s="417"/>
      <c r="CY270" s="417"/>
      <c r="CZ270" s="417"/>
      <c r="DA270" s="417"/>
      <c r="DB270" s="417"/>
      <c r="DC270" s="417"/>
      <c r="DD270" s="417"/>
      <c r="DE270" s="417"/>
      <c r="DF270" s="417"/>
      <c r="DG270" s="417"/>
      <c r="DH270" s="417"/>
      <c r="DI270" s="417"/>
      <c r="DJ270" s="417"/>
      <c r="DK270" s="417"/>
    </row>
    <row r="271" spans="1:115" ht="16.149999999999999" hidden="1">
      <c r="A271" s="421"/>
      <c r="B271" s="421"/>
      <c r="C271" s="416"/>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c r="AA271" s="417"/>
      <c r="AB271" s="417"/>
      <c r="AC271" s="417"/>
      <c r="AD271" s="417"/>
      <c r="AE271" s="417"/>
      <c r="AF271" s="417"/>
      <c r="AG271" s="417"/>
      <c r="AH271" s="417"/>
      <c r="AI271" s="417"/>
      <c r="AJ271" s="417"/>
      <c r="AK271" s="417"/>
      <c r="AL271" s="417"/>
      <c r="AM271" s="417"/>
      <c r="AN271" s="417"/>
      <c r="AO271" s="417"/>
      <c r="AP271" s="417"/>
      <c r="AQ271" s="417"/>
      <c r="AR271" s="417"/>
      <c r="AS271" s="417"/>
      <c r="AT271" s="417"/>
      <c r="AU271" s="417"/>
      <c r="AV271" s="417"/>
      <c r="AW271" s="417"/>
      <c r="AX271" s="417"/>
      <c r="AY271" s="417"/>
      <c r="AZ271" s="417"/>
      <c r="BA271" s="417"/>
      <c r="BB271" s="417"/>
      <c r="BC271" s="417"/>
      <c r="BD271" s="417"/>
      <c r="BE271" s="417"/>
      <c r="BF271" s="417"/>
      <c r="BG271" s="417"/>
      <c r="BH271" s="417"/>
      <c r="BI271" s="417"/>
      <c r="BJ271" s="417"/>
      <c r="BK271" s="417"/>
      <c r="BL271" s="417"/>
      <c r="BM271" s="417"/>
      <c r="BN271" s="417"/>
      <c r="BO271" s="417"/>
      <c r="BP271" s="417"/>
      <c r="BQ271" s="417"/>
      <c r="BR271" s="417"/>
      <c r="BS271" s="417"/>
      <c r="BT271" s="417"/>
      <c r="BU271" s="417"/>
      <c r="BV271" s="417"/>
      <c r="BW271" s="417"/>
      <c r="BX271" s="417"/>
      <c r="BY271" s="417"/>
      <c r="BZ271" s="417"/>
      <c r="CA271" s="417"/>
      <c r="CB271" s="417"/>
      <c r="CC271" s="417"/>
      <c r="CD271" s="417"/>
      <c r="CE271" s="417"/>
      <c r="CF271" s="417"/>
      <c r="CG271" s="417"/>
      <c r="CH271" s="417"/>
      <c r="CI271" s="417"/>
      <c r="CJ271" s="417"/>
      <c r="CK271" s="417"/>
      <c r="CL271" s="417"/>
      <c r="CM271" s="417"/>
      <c r="CN271" s="417"/>
      <c r="CO271" s="417"/>
      <c r="CP271" s="417"/>
      <c r="CQ271" s="417"/>
      <c r="CR271" s="417"/>
      <c r="CS271" s="417"/>
      <c r="CT271" s="417"/>
      <c r="CU271" s="417"/>
      <c r="CV271" s="417"/>
      <c r="CW271" s="417"/>
      <c r="CX271" s="417"/>
      <c r="CY271" s="417"/>
      <c r="CZ271" s="417"/>
      <c r="DA271" s="417"/>
      <c r="DB271" s="417"/>
      <c r="DC271" s="417"/>
      <c r="DD271" s="417"/>
      <c r="DE271" s="417"/>
      <c r="DF271" s="417"/>
      <c r="DG271" s="417"/>
      <c r="DH271" s="417"/>
      <c r="DI271" s="417"/>
      <c r="DJ271" s="417"/>
      <c r="DK271" s="417"/>
    </row>
    <row r="272" spans="1:115" ht="16.149999999999999" hidden="1">
      <c r="A272" s="421"/>
      <c r="B272" s="421"/>
      <c r="C272" s="416"/>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c r="AA272" s="417"/>
      <c r="AB272" s="417"/>
      <c r="AC272" s="417"/>
      <c r="AD272" s="417"/>
      <c r="AE272" s="417"/>
      <c r="AF272" s="417"/>
      <c r="AG272" s="417"/>
      <c r="AH272" s="417"/>
      <c r="AI272" s="417"/>
      <c r="AJ272" s="417"/>
      <c r="AK272" s="417"/>
      <c r="AL272" s="417"/>
      <c r="AM272" s="417"/>
      <c r="AN272" s="417"/>
      <c r="AO272" s="417"/>
      <c r="AP272" s="417"/>
      <c r="AQ272" s="417"/>
      <c r="AR272" s="417"/>
      <c r="AS272" s="417"/>
      <c r="AT272" s="417"/>
      <c r="AU272" s="417"/>
      <c r="AV272" s="417"/>
      <c r="AW272" s="417"/>
      <c r="AX272" s="417"/>
      <c r="AY272" s="417"/>
      <c r="AZ272" s="417"/>
      <c r="BA272" s="417"/>
      <c r="BB272" s="417"/>
      <c r="BC272" s="417"/>
      <c r="BD272" s="417"/>
      <c r="BE272" s="417"/>
      <c r="BF272" s="417"/>
      <c r="BG272" s="417"/>
      <c r="BH272" s="417"/>
      <c r="BI272" s="417"/>
      <c r="BJ272" s="417"/>
      <c r="BK272" s="417"/>
      <c r="BL272" s="417"/>
      <c r="BM272" s="417"/>
      <c r="BN272" s="417"/>
      <c r="BO272" s="417"/>
      <c r="BP272" s="417"/>
      <c r="BQ272" s="417"/>
      <c r="BR272" s="417"/>
      <c r="BS272" s="417"/>
      <c r="BT272" s="417"/>
      <c r="BU272" s="417"/>
      <c r="BV272" s="417"/>
      <c r="BW272" s="417"/>
      <c r="BX272" s="417"/>
      <c r="BY272" s="417"/>
      <c r="BZ272" s="417"/>
      <c r="CA272" s="417"/>
      <c r="CB272" s="417"/>
      <c r="CC272" s="417"/>
      <c r="CD272" s="417"/>
      <c r="CE272" s="417"/>
      <c r="CF272" s="417"/>
      <c r="CG272" s="417"/>
      <c r="CH272" s="417"/>
      <c r="CI272" s="417"/>
      <c r="CJ272" s="417"/>
      <c r="CK272" s="417"/>
      <c r="CL272" s="417"/>
      <c r="CM272" s="417"/>
      <c r="CN272" s="417"/>
      <c r="CO272" s="417"/>
      <c r="CP272" s="417"/>
      <c r="CQ272" s="417"/>
      <c r="CR272" s="417"/>
      <c r="CS272" s="417"/>
      <c r="CT272" s="417"/>
      <c r="CU272" s="417"/>
      <c r="CV272" s="417"/>
      <c r="CW272" s="417"/>
      <c r="CX272" s="417"/>
      <c r="CY272" s="417"/>
      <c r="CZ272" s="417"/>
      <c r="DA272" s="417"/>
      <c r="DB272" s="417"/>
      <c r="DC272" s="417"/>
      <c r="DD272" s="417"/>
      <c r="DE272" s="417"/>
      <c r="DF272" s="417"/>
      <c r="DG272" s="417"/>
      <c r="DH272" s="417"/>
      <c r="DI272" s="417"/>
      <c r="DJ272" s="417"/>
      <c r="DK272" s="417"/>
    </row>
    <row r="273" spans="1:115" ht="16.149999999999999" hidden="1">
      <c r="A273" s="421"/>
      <c r="B273" s="421"/>
      <c r="C273" s="416"/>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417"/>
      <c r="AH273" s="417"/>
      <c r="AI273" s="417"/>
      <c r="AJ273" s="417"/>
      <c r="AK273" s="417"/>
      <c r="AL273" s="417"/>
      <c r="AM273" s="417"/>
      <c r="AN273" s="417"/>
      <c r="AO273" s="417"/>
      <c r="AP273" s="417"/>
      <c r="AQ273" s="417"/>
      <c r="AR273" s="417"/>
      <c r="AS273" s="417"/>
      <c r="AT273" s="417"/>
      <c r="AU273" s="417"/>
      <c r="AV273" s="417"/>
      <c r="AW273" s="417"/>
      <c r="AX273" s="417"/>
      <c r="AY273" s="417"/>
      <c r="AZ273" s="417"/>
      <c r="BA273" s="417"/>
      <c r="BB273" s="417"/>
      <c r="BC273" s="417"/>
      <c r="BD273" s="417"/>
      <c r="BE273" s="417"/>
      <c r="BF273" s="417"/>
      <c r="BG273" s="417"/>
      <c r="BH273" s="417"/>
      <c r="BI273" s="417"/>
      <c r="BJ273" s="417"/>
      <c r="BK273" s="417"/>
      <c r="BL273" s="417"/>
      <c r="BM273" s="417"/>
      <c r="BN273" s="417"/>
      <c r="BO273" s="417"/>
      <c r="BP273" s="417"/>
      <c r="BQ273" s="417"/>
      <c r="BR273" s="417"/>
      <c r="BS273" s="417"/>
      <c r="BT273" s="417"/>
      <c r="BU273" s="417"/>
      <c r="BV273" s="417"/>
      <c r="BW273" s="417"/>
      <c r="BX273" s="417"/>
      <c r="BY273" s="417"/>
      <c r="BZ273" s="417"/>
      <c r="CA273" s="417"/>
      <c r="CB273" s="417"/>
      <c r="CC273" s="417"/>
      <c r="CD273" s="417"/>
      <c r="CE273" s="417"/>
      <c r="CF273" s="417"/>
      <c r="CG273" s="417"/>
      <c r="CH273" s="417"/>
      <c r="CI273" s="417"/>
      <c r="CJ273" s="417"/>
      <c r="CK273" s="417"/>
      <c r="CL273" s="417"/>
      <c r="CM273" s="417"/>
      <c r="CN273" s="417"/>
      <c r="CO273" s="417"/>
      <c r="CP273" s="417"/>
      <c r="CQ273" s="417"/>
      <c r="CR273" s="417"/>
      <c r="CS273" s="417"/>
      <c r="CT273" s="417"/>
      <c r="CU273" s="417"/>
      <c r="CV273" s="417"/>
      <c r="CW273" s="417"/>
      <c r="CX273" s="417"/>
      <c r="CY273" s="417"/>
      <c r="CZ273" s="417"/>
      <c r="DA273" s="417"/>
      <c r="DB273" s="417"/>
      <c r="DC273" s="417"/>
      <c r="DD273" s="417"/>
      <c r="DE273" s="417"/>
      <c r="DF273" s="417"/>
      <c r="DG273" s="417"/>
      <c r="DH273" s="417"/>
      <c r="DI273" s="417"/>
      <c r="DJ273" s="417"/>
      <c r="DK273" s="417"/>
    </row>
    <row r="274" spans="1:115" ht="16.149999999999999" hidden="1">
      <c r="A274" s="421"/>
      <c r="B274" s="421"/>
      <c r="C274" s="416"/>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c r="AA274" s="417"/>
      <c r="AB274" s="417"/>
      <c r="AC274" s="417"/>
      <c r="AD274" s="417"/>
      <c r="AE274" s="417"/>
      <c r="AF274" s="417"/>
      <c r="AG274" s="417"/>
      <c r="AH274" s="417"/>
      <c r="AI274" s="417"/>
      <c r="AJ274" s="417"/>
      <c r="AK274" s="417"/>
      <c r="AL274" s="417"/>
      <c r="AM274" s="417"/>
      <c r="AN274" s="417"/>
      <c r="AO274" s="417"/>
      <c r="AP274" s="417"/>
      <c r="AQ274" s="417"/>
      <c r="AR274" s="417"/>
      <c r="AS274" s="417"/>
      <c r="AT274" s="417"/>
      <c r="AU274" s="417"/>
      <c r="AV274" s="417"/>
      <c r="AW274" s="417"/>
      <c r="AX274" s="417"/>
      <c r="AY274" s="417"/>
      <c r="AZ274" s="417"/>
      <c r="BA274" s="417"/>
      <c r="BB274" s="417"/>
      <c r="BC274" s="417"/>
      <c r="BD274" s="417"/>
      <c r="BE274" s="417"/>
      <c r="BF274" s="417"/>
      <c r="BG274" s="417"/>
      <c r="BH274" s="417"/>
      <c r="BI274" s="417"/>
      <c r="BJ274" s="417"/>
      <c r="BK274" s="417"/>
      <c r="BL274" s="417"/>
      <c r="BM274" s="417"/>
      <c r="BN274" s="417"/>
      <c r="BO274" s="417"/>
      <c r="BP274" s="417"/>
      <c r="BQ274" s="417"/>
      <c r="BR274" s="417"/>
      <c r="BS274" s="417"/>
      <c r="BT274" s="417"/>
      <c r="BU274" s="417"/>
      <c r="BV274" s="417"/>
      <c r="BW274" s="417"/>
      <c r="BX274" s="417"/>
      <c r="BY274" s="417"/>
      <c r="BZ274" s="417"/>
      <c r="CA274" s="417"/>
      <c r="CB274" s="417"/>
      <c r="CC274" s="417"/>
      <c r="CD274" s="417"/>
      <c r="CE274" s="417"/>
      <c r="CF274" s="417"/>
      <c r="CG274" s="417"/>
      <c r="CH274" s="417"/>
      <c r="CI274" s="417"/>
      <c r="CJ274" s="417"/>
      <c r="CK274" s="417"/>
      <c r="CL274" s="417"/>
      <c r="CM274" s="417"/>
      <c r="CN274" s="417"/>
      <c r="CO274" s="417"/>
      <c r="CP274" s="417"/>
      <c r="CQ274" s="417"/>
      <c r="CR274" s="417"/>
      <c r="CS274" s="417"/>
      <c r="CT274" s="417"/>
      <c r="CU274" s="417"/>
      <c r="CV274" s="417"/>
      <c r="CW274" s="417"/>
      <c r="CX274" s="417"/>
      <c r="CY274" s="417"/>
      <c r="CZ274" s="417"/>
      <c r="DA274" s="417"/>
      <c r="DB274" s="417"/>
      <c r="DC274" s="417"/>
      <c r="DD274" s="417"/>
      <c r="DE274" s="417"/>
      <c r="DF274" s="417"/>
      <c r="DG274" s="417"/>
      <c r="DH274" s="417"/>
      <c r="DI274" s="417"/>
      <c r="DJ274" s="417"/>
      <c r="DK274" s="417"/>
    </row>
    <row r="275" spans="1:115" ht="16.149999999999999" hidden="1">
      <c r="A275" s="421"/>
      <c r="B275" s="421"/>
      <c r="C275" s="416"/>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c r="AA275" s="417"/>
      <c r="AB275" s="417"/>
      <c r="AC275" s="417"/>
      <c r="AD275" s="417"/>
      <c r="AE275" s="417"/>
      <c r="AF275" s="417"/>
      <c r="AG275" s="417"/>
      <c r="AH275" s="417"/>
      <c r="AI275" s="417"/>
      <c r="AJ275" s="417"/>
      <c r="AK275" s="417"/>
      <c r="AL275" s="417"/>
      <c r="AM275" s="417"/>
      <c r="AN275" s="417"/>
      <c r="AO275" s="417"/>
      <c r="AP275" s="417"/>
      <c r="AQ275" s="417"/>
      <c r="AR275" s="417"/>
      <c r="AS275" s="417"/>
      <c r="AT275" s="417"/>
      <c r="AU275" s="417"/>
      <c r="AV275" s="417"/>
      <c r="AW275" s="417"/>
      <c r="AX275" s="417"/>
      <c r="AY275" s="417"/>
      <c r="AZ275" s="417"/>
      <c r="BA275" s="417"/>
      <c r="BB275" s="417"/>
      <c r="BC275" s="417"/>
      <c r="BD275" s="417"/>
      <c r="BE275" s="417"/>
      <c r="BF275" s="417"/>
      <c r="BG275" s="417"/>
      <c r="BH275" s="417"/>
      <c r="BI275" s="417"/>
      <c r="BJ275" s="417"/>
      <c r="BK275" s="417"/>
      <c r="BL275" s="417"/>
      <c r="BM275" s="417"/>
      <c r="BN275" s="417"/>
      <c r="BO275" s="417"/>
      <c r="BP275" s="417"/>
      <c r="BQ275" s="417"/>
      <c r="BR275" s="417"/>
      <c r="BS275" s="417"/>
      <c r="BT275" s="417"/>
      <c r="BU275" s="417"/>
      <c r="BV275" s="417"/>
      <c r="BW275" s="417"/>
      <c r="BX275" s="417"/>
      <c r="BY275" s="417"/>
      <c r="BZ275" s="417"/>
      <c r="CA275" s="417"/>
      <c r="CB275" s="417"/>
      <c r="CC275" s="417"/>
      <c r="CD275" s="417"/>
      <c r="CE275" s="417"/>
      <c r="CF275" s="417"/>
      <c r="CG275" s="417"/>
      <c r="CH275" s="417"/>
      <c r="CI275" s="417"/>
      <c r="CJ275" s="417"/>
      <c r="CK275" s="417"/>
      <c r="CL275" s="417"/>
      <c r="CM275" s="417"/>
      <c r="CN275" s="417"/>
      <c r="CO275" s="417"/>
      <c r="CP275" s="417"/>
      <c r="CQ275" s="417"/>
      <c r="CR275" s="417"/>
      <c r="CS275" s="417"/>
      <c r="CT275" s="417"/>
      <c r="CU275" s="417"/>
      <c r="CV275" s="417"/>
      <c r="CW275" s="417"/>
      <c r="CX275" s="417"/>
      <c r="CY275" s="417"/>
      <c r="CZ275" s="417"/>
      <c r="DA275" s="417"/>
      <c r="DB275" s="417"/>
      <c r="DC275" s="417"/>
      <c r="DD275" s="417"/>
      <c r="DE275" s="417"/>
      <c r="DF275" s="417"/>
      <c r="DG275" s="417"/>
      <c r="DH275" s="417"/>
      <c r="DI275" s="417"/>
      <c r="DJ275" s="417"/>
      <c r="DK275" s="417"/>
    </row>
    <row r="276" spans="1:115" ht="16.149999999999999" hidden="1">
      <c r="A276" s="421"/>
      <c r="B276" s="421"/>
      <c r="C276" s="416"/>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c r="AA276" s="417"/>
      <c r="AB276" s="417"/>
      <c r="AC276" s="417"/>
      <c r="AD276" s="417"/>
      <c r="AE276" s="417"/>
      <c r="AF276" s="417"/>
      <c r="AG276" s="417"/>
      <c r="AH276" s="417"/>
      <c r="AI276" s="417"/>
      <c r="AJ276" s="417"/>
      <c r="AK276" s="417"/>
      <c r="AL276" s="417"/>
      <c r="AM276" s="417"/>
      <c r="AN276" s="417"/>
      <c r="AO276" s="417"/>
      <c r="AP276" s="417"/>
      <c r="AQ276" s="417"/>
      <c r="AR276" s="417"/>
      <c r="AS276" s="417"/>
      <c r="AT276" s="417"/>
      <c r="AU276" s="417"/>
      <c r="AV276" s="417"/>
      <c r="AW276" s="417"/>
      <c r="AX276" s="417"/>
      <c r="AY276" s="417"/>
      <c r="AZ276" s="417"/>
      <c r="BA276" s="417"/>
      <c r="BB276" s="417"/>
      <c r="BC276" s="417"/>
      <c r="BD276" s="417"/>
      <c r="BE276" s="417"/>
      <c r="BF276" s="417"/>
      <c r="BG276" s="417"/>
      <c r="BH276" s="417"/>
      <c r="BI276" s="417"/>
      <c r="BJ276" s="417"/>
      <c r="BK276" s="417"/>
      <c r="BL276" s="417"/>
      <c r="BM276" s="417"/>
      <c r="BN276" s="417"/>
      <c r="BO276" s="417"/>
      <c r="BP276" s="417"/>
      <c r="BQ276" s="417"/>
      <c r="BR276" s="417"/>
      <c r="BS276" s="417"/>
      <c r="BT276" s="417"/>
      <c r="BU276" s="417"/>
      <c r="BV276" s="417"/>
      <c r="BW276" s="417"/>
      <c r="BX276" s="417"/>
      <c r="BY276" s="417"/>
      <c r="BZ276" s="417"/>
      <c r="CA276" s="417"/>
      <c r="CB276" s="417"/>
      <c r="CC276" s="417"/>
      <c r="CD276" s="417"/>
      <c r="CE276" s="417"/>
      <c r="CF276" s="417"/>
      <c r="CG276" s="417"/>
      <c r="CH276" s="417"/>
      <c r="CI276" s="417"/>
      <c r="CJ276" s="417"/>
      <c r="CK276" s="417"/>
      <c r="CL276" s="417"/>
      <c r="CM276" s="417"/>
      <c r="CN276" s="417"/>
      <c r="CO276" s="417"/>
      <c r="CP276" s="417"/>
      <c r="CQ276" s="417"/>
      <c r="CR276" s="417"/>
      <c r="CS276" s="417"/>
      <c r="CT276" s="417"/>
      <c r="CU276" s="417"/>
      <c r="CV276" s="417"/>
      <c r="CW276" s="417"/>
      <c r="CX276" s="417"/>
      <c r="CY276" s="417"/>
      <c r="CZ276" s="417"/>
      <c r="DA276" s="417"/>
      <c r="DB276" s="417"/>
      <c r="DC276" s="417"/>
      <c r="DD276" s="417"/>
      <c r="DE276" s="417"/>
      <c r="DF276" s="417"/>
      <c r="DG276" s="417"/>
      <c r="DH276" s="417"/>
      <c r="DI276" s="417"/>
      <c r="DJ276" s="417"/>
      <c r="DK276" s="417"/>
    </row>
    <row r="277" spans="1:115" ht="16.149999999999999" hidden="1">
      <c r="A277" s="421"/>
      <c r="B277" s="421"/>
      <c r="C277" s="416"/>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c r="AA277" s="417"/>
      <c r="AB277" s="417"/>
      <c r="AC277" s="417"/>
      <c r="AD277" s="417"/>
      <c r="AE277" s="417"/>
      <c r="AF277" s="417"/>
      <c r="AG277" s="417"/>
      <c r="AH277" s="417"/>
      <c r="AI277" s="417"/>
      <c r="AJ277" s="417"/>
      <c r="AK277" s="417"/>
      <c r="AL277" s="417"/>
      <c r="AM277" s="417"/>
      <c r="AN277" s="417"/>
      <c r="AO277" s="417"/>
      <c r="AP277" s="417"/>
      <c r="AQ277" s="417"/>
      <c r="AR277" s="417"/>
      <c r="AS277" s="417"/>
      <c r="AT277" s="417"/>
      <c r="AU277" s="417"/>
      <c r="AV277" s="417"/>
      <c r="AW277" s="417"/>
      <c r="AX277" s="417"/>
      <c r="AY277" s="417"/>
      <c r="AZ277" s="417"/>
      <c r="BA277" s="417"/>
      <c r="BB277" s="417"/>
      <c r="BC277" s="417"/>
      <c r="BD277" s="417"/>
      <c r="BE277" s="417"/>
      <c r="BF277" s="417"/>
      <c r="BG277" s="417"/>
      <c r="BH277" s="417"/>
      <c r="BI277" s="417"/>
      <c r="BJ277" s="417"/>
      <c r="BK277" s="417"/>
      <c r="BL277" s="417"/>
      <c r="BM277" s="417"/>
      <c r="BN277" s="417"/>
      <c r="BO277" s="417"/>
      <c r="BP277" s="417"/>
      <c r="BQ277" s="417"/>
      <c r="BR277" s="417"/>
      <c r="BS277" s="417"/>
      <c r="BT277" s="417"/>
      <c r="BU277" s="417"/>
      <c r="BV277" s="417"/>
      <c r="BW277" s="417"/>
      <c r="BX277" s="417"/>
      <c r="BY277" s="417"/>
      <c r="BZ277" s="417"/>
      <c r="CA277" s="417"/>
      <c r="CB277" s="417"/>
      <c r="CC277" s="417"/>
      <c r="CD277" s="417"/>
      <c r="CE277" s="417"/>
      <c r="CF277" s="417"/>
      <c r="CG277" s="417"/>
      <c r="CH277" s="417"/>
      <c r="CI277" s="417"/>
      <c r="CJ277" s="417"/>
      <c r="CK277" s="417"/>
      <c r="CL277" s="417"/>
      <c r="CM277" s="417"/>
      <c r="CN277" s="417"/>
      <c r="CO277" s="417"/>
      <c r="CP277" s="417"/>
      <c r="CQ277" s="417"/>
      <c r="CR277" s="417"/>
      <c r="CS277" s="417"/>
      <c r="CT277" s="417"/>
      <c r="CU277" s="417"/>
      <c r="CV277" s="417"/>
      <c r="CW277" s="417"/>
      <c r="CX277" s="417"/>
      <c r="CY277" s="417"/>
      <c r="CZ277" s="417"/>
      <c r="DA277" s="417"/>
      <c r="DB277" s="417"/>
      <c r="DC277" s="417"/>
      <c r="DD277" s="417"/>
      <c r="DE277" s="417"/>
      <c r="DF277" s="417"/>
      <c r="DG277" s="417"/>
      <c r="DH277" s="417"/>
      <c r="DI277" s="417"/>
      <c r="DJ277" s="417"/>
      <c r="DK277" s="417"/>
    </row>
    <row r="278" spans="1:115" ht="16.149999999999999" hidden="1">
      <c r="A278" s="421"/>
      <c r="B278" s="421"/>
      <c r="C278" s="416"/>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c r="AA278" s="417"/>
      <c r="AB278" s="417"/>
      <c r="AC278" s="417"/>
      <c r="AD278" s="417"/>
      <c r="AE278" s="417"/>
      <c r="AF278" s="417"/>
      <c r="AG278" s="417"/>
      <c r="AH278" s="417"/>
      <c r="AI278" s="417"/>
      <c r="AJ278" s="417"/>
      <c r="AK278" s="417"/>
      <c r="AL278" s="417"/>
      <c r="AM278" s="417"/>
      <c r="AN278" s="417"/>
      <c r="AO278" s="417"/>
      <c r="AP278" s="417"/>
      <c r="AQ278" s="417"/>
      <c r="AR278" s="417"/>
      <c r="AS278" s="417"/>
      <c r="AT278" s="417"/>
      <c r="AU278" s="417"/>
      <c r="AV278" s="417"/>
      <c r="AW278" s="417"/>
      <c r="AX278" s="417"/>
      <c r="AY278" s="417"/>
      <c r="AZ278" s="417"/>
      <c r="BA278" s="417"/>
      <c r="BB278" s="417"/>
      <c r="BC278" s="417"/>
      <c r="BD278" s="417"/>
      <c r="BE278" s="417"/>
      <c r="BF278" s="417"/>
      <c r="BG278" s="417"/>
      <c r="BH278" s="417"/>
      <c r="BI278" s="417"/>
      <c r="BJ278" s="417"/>
      <c r="BK278" s="417"/>
      <c r="BL278" s="417"/>
      <c r="BM278" s="417"/>
      <c r="BN278" s="417"/>
      <c r="BO278" s="417"/>
      <c r="BP278" s="417"/>
      <c r="BQ278" s="417"/>
      <c r="BR278" s="417"/>
      <c r="BS278" s="417"/>
      <c r="BT278" s="417"/>
      <c r="BU278" s="417"/>
      <c r="BV278" s="417"/>
      <c r="BW278" s="417"/>
      <c r="BX278" s="417"/>
      <c r="BY278" s="417"/>
      <c r="BZ278" s="417"/>
      <c r="CA278" s="417"/>
      <c r="CB278" s="417"/>
      <c r="CC278" s="417"/>
      <c r="CD278" s="417"/>
      <c r="CE278" s="417"/>
      <c r="CF278" s="417"/>
      <c r="CG278" s="417"/>
      <c r="CH278" s="417"/>
      <c r="CI278" s="417"/>
      <c r="CJ278" s="417"/>
      <c r="CK278" s="417"/>
      <c r="CL278" s="417"/>
      <c r="CM278" s="417"/>
      <c r="CN278" s="417"/>
      <c r="CO278" s="417"/>
      <c r="CP278" s="417"/>
      <c r="CQ278" s="417"/>
      <c r="CR278" s="417"/>
      <c r="CS278" s="417"/>
      <c r="CT278" s="417"/>
      <c r="CU278" s="417"/>
      <c r="CV278" s="417"/>
      <c r="CW278" s="417"/>
      <c r="CX278" s="417"/>
      <c r="CY278" s="417"/>
      <c r="CZ278" s="417"/>
      <c r="DA278" s="417"/>
      <c r="DB278" s="417"/>
      <c r="DC278" s="417"/>
      <c r="DD278" s="417"/>
      <c r="DE278" s="417"/>
      <c r="DF278" s="417"/>
      <c r="DG278" s="417"/>
      <c r="DH278" s="417"/>
      <c r="DI278" s="417"/>
      <c r="DJ278" s="417"/>
      <c r="DK278" s="417"/>
    </row>
    <row r="279" spans="1:115" ht="16.149999999999999" hidden="1">
      <c r="A279" s="421"/>
      <c r="B279" s="421"/>
      <c r="C279" s="416"/>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c r="AA279" s="417"/>
      <c r="AB279" s="417"/>
      <c r="AC279" s="417"/>
      <c r="AD279" s="417"/>
      <c r="AE279" s="417"/>
      <c r="AF279" s="417"/>
      <c r="AG279" s="417"/>
      <c r="AH279" s="417"/>
      <c r="AI279" s="417"/>
      <c r="AJ279" s="417"/>
      <c r="AK279" s="417"/>
      <c r="AL279" s="417"/>
      <c r="AM279" s="417"/>
      <c r="AN279" s="417"/>
      <c r="AO279" s="417"/>
      <c r="AP279" s="417"/>
      <c r="AQ279" s="417"/>
      <c r="AR279" s="417"/>
      <c r="AS279" s="417"/>
      <c r="AT279" s="417"/>
      <c r="AU279" s="417"/>
      <c r="AV279" s="417"/>
      <c r="AW279" s="417"/>
      <c r="AX279" s="417"/>
      <c r="AY279" s="417"/>
      <c r="AZ279" s="417"/>
      <c r="BA279" s="417"/>
      <c r="BB279" s="417"/>
      <c r="BC279" s="417"/>
      <c r="BD279" s="417"/>
      <c r="BE279" s="417"/>
      <c r="BF279" s="417"/>
      <c r="BG279" s="417"/>
      <c r="BH279" s="417"/>
      <c r="BI279" s="417"/>
      <c r="BJ279" s="417"/>
      <c r="BK279" s="417"/>
      <c r="BL279" s="417"/>
      <c r="BM279" s="417"/>
      <c r="BN279" s="417"/>
      <c r="BO279" s="417"/>
      <c r="BP279" s="417"/>
      <c r="BQ279" s="417"/>
      <c r="BR279" s="417"/>
      <c r="BS279" s="417"/>
      <c r="BT279" s="417"/>
      <c r="BU279" s="417"/>
      <c r="BV279" s="417"/>
      <c r="BW279" s="417"/>
      <c r="BX279" s="417"/>
      <c r="BY279" s="417"/>
      <c r="BZ279" s="417"/>
      <c r="CA279" s="417"/>
      <c r="CB279" s="417"/>
      <c r="CC279" s="417"/>
      <c r="CD279" s="417"/>
      <c r="CE279" s="417"/>
      <c r="CF279" s="417"/>
      <c r="CG279" s="417"/>
      <c r="CH279" s="417"/>
      <c r="CI279" s="417"/>
      <c r="CJ279" s="417"/>
      <c r="CK279" s="417"/>
      <c r="CL279" s="417"/>
      <c r="CM279" s="417"/>
      <c r="CN279" s="417"/>
      <c r="CO279" s="417"/>
      <c r="CP279" s="417"/>
      <c r="CQ279" s="417"/>
      <c r="CR279" s="417"/>
      <c r="CS279" s="417"/>
      <c r="CT279" s="417"/>
      <c r="CU279" s="417"/>
      <c r="CV279" s="417"/>
      <c r="CW279" s="417"/>
      <c r="CX279" s="417"/>
      <c r="CY279" s="417"/>
      <c r="CZ279" s="417"/>
      <c r="DA279" s="417"/>
      <c r="DB279" s="417"/>
      <c r="DC279" s="417"/>
      <c r="DD279" s="417"/>
      <c r="DE279" s="417"/>
      <c r="DF279" s="417"/>
      <c r="DG279" s="417"/>
      <c r="DH279" s="417"/>
      <c r="DI279" s="417"/>
      <c r="DJ279" s="417"/>
      <c r="DK279" s="417"/>
    </row>
    <row r="280" spans="1:115" ht="16.149999999999999" hidden="1">
      <c r="A280" s="421"/>
      <c r="B280" s="421"/>
      <c r="C280" s="416"/>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c r="AA280" s="417"/>
      <c r="AB280" s="417"/>
      <c r="AC280" s="417"/>
      <c r="AD280" s="417"/>
      <c r="AE280" s="417"/>
      <c r="AF280" s="417"/>
      <c r="AG280" s="417"/>
      <c r="AH280" s="417"/>
      <c r="AI280" s="417"/>
      <c r="AJ280" s="417"/>
      <c r="AK280" s="417"/>
      <c r="AL280" s="417"/>
      <c r="AM280" s="417"/>
      <c r="AN280" s="417"/>
      <c r="AO280" s="417"/>
      <c r="AP280" s="417"/>
      <c r="AQ280" s="417"/>
      <c r="AR280" s="417"/>
      <c r="AS280" s="417"/>
      <c r="AT280" s="417"/>
      <c r="AU280" s="417"/>
      <c r="AV280" s="417"/>
      <c r="AW280" s="417"/>
      <c r="AX280" s="417"/>
      <c r="AY280" s="417"/>
      <c r="AZ280" s="417"/>
      <c r="BA280" s="417"/>
      <c r="BB280" s="417"/>
      <c r="BC280" s="417"/>
      <c r="BD280" s="417"/>
      <c r="BE280" s="417"/>
      <c r="BF280" s="417"/>
      <c r="BG280" s="417"/>
      <c r="BH280" s="417"/>
      <c r="BI280" s="417"/>
      <c r="BJ280" s="417"/>
      <c r="BK280" s="417"/>
      <c r="BL280" s="417"/>
      <c r="BM280" s="417"/>
      <c r="BN280" s="417"/>
      <c r="BO280" s="417"/>
      <c r="BP280" s="417"/>
      <c r="BQ280" s="417"/>
      <c r="BR280" s="417"/>
      <c r="BS280" s="417"/>
      <c r="BT280" s="417"/>
      <c r="BU280" s="417"/>
      <c r="BV280" s="417"/>
      <c r="BW280" s="417"/>
      <c r="BX280" s="417"/>
      <c r="BY280" s="417"/>
      <c r="BZ280" s="417"/>
      <c r="CA280" s="417"/>
      <c r="CB280" s="417"/>
      <c r="CC280" s="417"/>
      <c r="CD280" s="417"/>
      <c r="CE280" s="417"/>
      <c r="CF280" s="417"/>
      <c r="CG280" s="417"/>
      <c r="CH280" s="417"/>
      <c r="CI280" s="417"/>
      <c r="CJ280" s="417"/>
      <c r="CK280" s="417"/>
      <c r="CL280" s="417"/>
      <c r="CM280" s="417"/>
      <c r="CN280" s="417"/>
      <c r="CO280" s="417"/>
      <c r="CP280" s="417"/>
      <c r="CQ280" s="417"/>
      <c r="CR280" s="417"/>
      <c r="CS280" s="417"/>
      <c r="CT280" s="417"/>
      <c r="CU280" s="417"/>
      <c r="CV280" s="417"/>
      <c r="CW280" s="417"/>
      <c r="CX280" s="417"/>
      <c r="CY280" s="417"/>
      <c r="CZ280" s="417"/>
      <c r="DA280" s="417"/>
      <c r="DB280" s="417"/>
      <c r="DC280" s="417"/>
      <c r="DD280" s="417"/>
      <c r="DE280" s="417"/>
      <c r="DF280" s="417"/>
      <c r="DG280" s="417"/>
      <c r="DH280" s="417"/>
      <c r="DI280" s="417"/>
      <c r="DJ280" s="417"/>
      <c r="DK280" s="417"/>
    </row>
    <row r="281" spans="1:115" ht="16.149999999999999" hidden="1">
      <c r="A281" s="421"/>
      <c r="B281" s="421"/>
      <c r="C281" s="416"/>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c r="AA281" s="417"/>
      <c r="AB281" s="417"/>
      <c r="AC281" s="417"/>
      <c r="AD281" s="417"/>
      <c r="AE281" s="417"/>
      <c r="AF281" s="417"/>
      <c r="AG281" s="417"/>
      <c r="AH281" s="417"/>
      <c r="AI281" s="417"/>
      <c r="AJ281" s="417"/>
      <c r="AK281" s="417"/>
      <c r="AL281" s="417"/>
      <c r="AM281" s="417"/>
      <c r="AN281" s="417"/>
      <c r="AO281" s="417"/>
      <c r="AP281" s="417"/>
      <c r="AQ281" s="417"/>
      <c r="AR281" s="417"/>
      <c r="AS281" s="417"/>
      <c r="AT281" s="417"/>
      <c r="AU281" s="417"/>
      <c r="AV281" s="417"/>
      <c r="AW281" s="417"/>
      <c r="AX281" s="417"/>
      <c r="AY281" s="417"/>
      <c r="AZ281" s="417"/>
      <c r="BA281" s="417"/>
      <c r="BB281" s="417"/>
      <c r="BC281" s="417"/>
      <c r="BD281" s="417"/>
      <c r="BE281" s="417"/>
      <c r="BF281" s="417"/>
      <c r="BG281" s="417"/>
      <c r="BH281" s="417"/>
      <c r="BI281" s="417"/>
      <c r="BJ281" s="417"/>
      <c r="BK281" s="417"/>
      <c r="BL281" s="417"/>
      <c r="BM281" s="417"/>
      <c r="BN281" s="417"/>
      <c r="BO281" s="417"/>
      <c r="BP281" s="417"/>
      <c r="BQ281" s="417"/>
      <c r="BR281" s="417"/>
      <c r="BS281" s="417"/>
      <c r="BT281" s="417"/>
      <c r="BU281" s="417"/>
      <c r="BV281" s="417"/>
      <c r="BW281" s="417"/>
      <c r="BX281" s="417"/>
      <c r="BY281" s="417"/>
      <c r="BZ281" s="417"/>
      <c r="CA281" s="417"/>
      <c r="CB281" s="417"/>
      <c r="CC281" s="417"/>
      <c r="CD281" s="417"/>
      <c r="CE281" s="417"/>
      <c r="CF281" s="417"/>
      <c r="CG281" s="417"/>
      <c r="CH281" s="417"/>
      <c r="CI281" s="417"/>
      <c r="CJ281" s="417"/>
      <c r="CK281" s="417"/>
      <c r="CL281" s="417"/>
      <c r="CM281" s="417"/>
      <c r="CN281" s="417"/>
      <c r="CO281" s="417"/>
      <c r="CP281" s="417"/>
      <c r="CQ281" s="417"/>
      <c r="CR281" s="417"/>
      <c r="CS281" s="417"/>
      <c r="CT281" s="417"/>
      <c r="CU281" s="417"/>
      <c r="CV281" s="417"/>
      <c r="CW281" s="417"/>
      <c r="CX281" s="417"/>
      <c r="CY281" s="417"/>
      <c r="CZ281" s="417"/>
      <c r="DA281" s="417"/>
      <c r="DB281" s="417"/>
      <c r="DC281" s="417"/>
      <c r="DD281" s="417"/>
      <c r="DE281" s="417"/>
      <c r="DF281" s="417"/>
      <c r="DG281" s="417"/>
      <c r="DH281" s="417"/>
      <c r="DI281" s="417"/>
      <c r="DJ281" s="417"/>
      <c r="DK281" s="417"/>
    </row>
    <row r="282" spans="1:115" ht="16.149999999999999" hidden="1">
      <c r="A282" s="421"/>
      <c r="B282" s="421"/>
      <c r="C282" s="416"/>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c r="AA282" s="417"/>
      <c r="AB282" s="417"/>
      <c r="AC282" s="417"/>
      <c r="AD282" s="417"/>
      <c r="AE282" s="417"/>
      <c r="AF282" s="417"/>
      <c r="AG282" s="417"/>
      <c r="AH282" s="417"/>
      <c r="AI282" s="417"/>
      <c r="AJ282" s="417"/>
      <c r="AK282" s="417"/>
      <c r="AL282" s="417"/>
      <c r="AM282" s="417"/>
      <c r="AN282" s="417"/>
      <c r="AO282" s="417"/>
      <c r="AP282" s="417"/>
      <c r="AQ282" s="417"/>
      <c r="AR282" s="417"/>
      <c r="AS282" s="417"/>
      <c r="AT282" s="417"/>
      <c r="AU282" s="417"/>
      <c r="AV282" s="417"/>
      <c r="AW282" s="417"/>
      <c r="AX282" s="417"/>
      <c r="AY282" s="417"/>
      <c r="AZ282" s="417"/>
      <c r="BA282" s="417"/>
      <c r="BB282" s="417"/>
      <c r="BC282" s="417"/>
      <c r="BD282" s="417"/>
      <c r="BE282" s="417"/>
      <c r="BF282" s="417"/>
      <c r="BG282" s="417"/>
      <c r="BH282" s="417"/>
      <c r="BI282" s="417"/>
      <c r="BJ282" s="417"/>
      <c r="BK282" s="417"/>
      <c r="BL282" s="417"/>
      <c r="BM282" s="417"/>
      <c r="BN282" s="417"/>
      <c r="BO282" s="417"/>
      <c r="BP282" s="417"/>
      <c r="BQ282" s="417"/>
      <c r="BR282" s="417"/>
      <c r="BS282" s="417"/>
      <c r="BT282" s="417"/>
      <c r="BU282" s="417"/>
      <c r="BV282" s="417"/>
      <c r="BW282" s="417"/>
      <c r="BX282" s="417"/>
      <c r="BY282" s="417"/>
      <c r="BZ282" s="417"/>
      <c r="CA282" s="417"/>
      <c r="CB282" s="417"/>
      <c r="CC282" s="417"/>
      <c r="CD282" s="417"/>
      <c r="CE282" s="417"/>
      <c r="CF282" s="417"/>
      <c r="CG282" s="417"/>
      <c r="CH282" s="417"/>
      <c r="CI282" s="417"/>
      <c r="CJ282" s="417"/>
      <c r="CK282" s="417"/>
      <c r="CL282" s="417"/>
      <c r="CM282" s="417"/>
      <c r="CN282" s="417"/>
      <c r="CO282" s="417"/>
      <c r="CP282" s="417"/>
      <c r="CQ282" s="417"/>
      <c r="CR282" s="417"/>
      <c r="CS282" s="417"/>
      <c r="CT282" s="417"/>
      <c r="CU282" s="417"/>
      <c r="CV282" s="417"/>
      <c r="CW282" s="417"/>
      <c r="CX282" s="417"/>
      <c r="CY282" s="417"/>
      <c r="CZ282" s="417"/>
      <c r="DA282" s="417"/>
      <c r="DB282" s="417"/>
      <c r="DC282" s="417"/>
      <c r="DD282" s="417"/>
      <c r="DE282" s="417"/>
      <c r="DF282" s="417"/>
      <c r="DG282" s="417"/>
      <c r="DH282" s="417"/>
      <c r="DI282" s="417"/>
      <c r="DJ282" s="417"/>
      <c r="DK282" s="417"/>
    </row>
    <row r="283" spans="1:115" ht="16.149999999999999" hidden="1">
      <c r="A283" s="421"/>
      <c r="B283" s="421"/>
      <c r="C283" s="416"/>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c r="AA283" s="417"/>
      <c r="AB283" s="417"/>
      <c r="AC283" s="417"/>
      <c r="AD283" s="417"/>
      <c r="AE283" s="417"/>
      <c r="AF283" s="417"/>
      <c r="AG283" s="417"/>
      <c r="AH283" s="417"/>
      <c r="AI283" s="417"/>
      <c r="AJ283" s="417"/>
      <c r="AK283" s="417"/>
      <c r="AL283" s="417"/>
      <c r="AM283" s="417"/>
      <c r="AN283" s="417"/>
      <c r="AO283" s="417"/>
      <c r="AP283" s="417"/>
      <c r="AQ283" s="417"/>
      <c r="AR283" s="417"/>
      <c r="AS283" s="417"/>
      <c r="AT283" s="417"/>
      <c r="AU283" s="417"/>
      <c r="AV283" s="417"/>
      <c r="AW283" s="417"/>
      <c r="AX283" s="417"/>
      <c r="AY283" s="417"/>
      <c r="AZ283" s="417"/>
      <c r="BA283" s="417"/>
      <c r="BB283" s="417"/>
      <c r="BC283" s="417"/>
      <c r="BD283" s="417"/>
      <c r="BE283" s="417"/>
      <c r="BF283" s="417"/>
      <c r="BG283" s="417"/>
      <c r="BH283" s="417"/>
      <c r="BI283" s="417"/>
      <c r="BJ283" s="417"/>
      <c r="BK283" s="417"/>
      <c r="BL283" s="417"/>
      <c r="BM283" s="417"/>
      <c r="BN283" s="417"/>
      <c r="BO283" s="417"/>
      <c r="BP283" s="417"/>
      <c r="BQ283" s="417"/>
      <c r="BR283" s="417"/>
      <c r="BS283" s="417"/>
      <c r="BT283" s="417"/>
      <c r="BU283" s="417"/>
      <c r="BV283" s="417"/>
      <c r="BW283" s="417"/>
      <c r="BX283" s="417"/>
      <c r="BY283" s="417"/>
      <c r="BZ283" s="417"/>
      <c r="CA283" s="417"/>
      <c r="CB283" s="417"/>
      <c r="CC283" s="417"/>
      <c r="CD283" s="417"/>
      <c r="CE283" s="417"/>
      <c r="CF283" s="417"/>
      <c r="CG283" s="417"/>
      <c r="CH283" s="417"/>
      <c r="CI283" s="417"/>
      <c r="CJ283" s="417"/>
      <c r="CK283" s="417"/>
      <c r="CL283" s="417"/>
      <c r="CM283" s="417"/>
      <c r="CN283" s="417"/>
      <c r="CO283" s="417"/>
      <c r="CP283" s="417"/>
      <c r="CQ283" s="417"/>
      <c r="CR283" s="417"/>
      <c r="CS283" s="417"/>
      <c r="CT283" s="417"/>
      <c r="CU283" s="417"/>
      <c r="CV283" s="417"/>
      <c r="CW283" s="417"/>
      <c r="CX283" s="417"/>
      <c r="CY283" s="417"/>
      <c r="CZ283" s="417"/>
      <c r="DA283" s="417"/>
      <c r="DB283" s="417"/>
      <c r="DC283" s="417"/>
      <c r="DD283" s="417"/>
      <c r="DE283" s="417"/>
      <c r="DF283" s="417"/>
      <c r="DG283" s="417"/>
      <c r="DH283" s="417"/>
      <c r="DI283" s="417"/>
      <c r="DJ283" s="417"/>
      <c r="DK283" s="417"/>
    </row>
    <row r="284" spans="1:115" ht="16.149999999999999" hidden="1">
      <c r="A284" s="421"/>
      <c r="B284" s="421"/>
      <c r="C284" s="416"/>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c r="AA284" s="417"/>
      <c r="AB284" s="417"/>
      <c r="AC284" s="417"/>
      <c r="AD284" s="417"/>
      <c r="AE284" s="417"/>
      <c r="AF284" s="417"/>
      <c r="AG284" s="417"/>
      <c r="AH284" s="417"/>
      <c r="AI284" s="417"/>
      <c r="AJ284" s="417"/>
      <c r="AK284" s="417"/>
      <c r="AL284" s="417"/>
      <c r="AM284" s="417"/>
      <c r="AN284" s="417"/>
      <c r="AO284" s="417"/>
      <c r="AP284" s="417"/>
      <c r="AQ284" s="417"/>
      <c r="AR284" s="417"/>
      <c r="AS284" s="417"/>
      <c r="AT284" s="417"/>
      <c r="AU284" s="417"/>
      <c r="AV284" s="417"/>
      <c r="AW284" s="417"/>
      <c r="AX284" s="417"/>
      <c r="AY284" s="417"/>
      <c r="AZ284" s="417"/>
      <c r="BA284" s="417"/>
      <c r="BB284" s="417"/>
      <c r="BC284" s="417"/>
      <c r="BD284" s="417"/>
      <c r="BE284" s="417"/>
      <c r="BF284" s="417"/>
      <c r="BG284" s="417"/>
      <c r="BH284" s="417"/>
      <c r="BI284" s="417"/>
      <c r="BJ284" s="417"/>
      <c r="BK284" s="417"/>
      <c r="BL284" s="417"/>
      <c r="BM284" s="417"/>
      <c r="BN284" s="417"/>
      <c r="BO284" s="417"/>
      <c r="BP284" s="417"/>
      <c r="BQ284" s="417"/>
      <c r="BR284" s="417"/>
      <c r="BS284" s="417"/>
      <c r="BT284" s="417"/>
      <c r="BU284" s="417"/>
      <c r="BV284" s="417"/>
      <c r="BW284" s="417"/>
      <c r="BX284" s="417"/>
      <c r="BY284" s="417"/>
      <c r="BZ284" s="417"/>
      <c r="CA284" s="417"/>
      <c r="CB284" s="417"/>
      <c r="CC284" s="417"/>
      <c r="CD284" s="417"/>
      <c r="CE284" s="417"/>
      <c r="CF284" s="417"/>
      <c r="CG284" s="417"/>
      <c r="CH284" s="417"/>
      <c r="CI284" s="417"/>
      <c r="CJ284" s="417"/>
      <c r="CK284" s="417"/>
      <c r="CL284" s="417"/>
      <c r="CM284" s="417"/>
      <c r="CN284" s="417"/>
      <c r="CO284" s="417"/>
      <c r="CP284" s="417"/>
      <c r="CQ284" s="417"/>
      <c r="CR284" s="417"/>
      <c r="CS284" s="417"/>
      <c r="CT284" s="417"/>
      <c r="CU284" s="417"/>
      <c r="CV284" s="417"/>
      <c r="CW284" s="417"/>
      <c r="CX284" s="417"/>
      <c r="CY284" s="417"/>
      <c r="CZ284" s="417"/>
      <c r="DA284" s="417"/>
      <c r="DB284" s="417"/>
      <c r="DC284" s="417"/>
      <c r="DD284" s="417"/>
      <c r="DE284" s="417"/>
      <c r="DF284" s="417"/>
      <c r="DG284" s="417"/>
      <c r="DH284" s="417"/>
      <c r="DI284" s="417"/>
      <c r="DJ284" s="417"/>
      <c r="DK284" s="417"/>
    </row>
    <row r="285" spans="1:115" ht="16.149999999999999" hidden="1">
      <c r="A285" s="421"/>
      <c r="B285" s="421"/>
      <c r="C285" s="416"/>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c r="AA285" s="417"/>
      <c r="AB285" s="417"/>
      <c r="AC285" s="417"/>
      <c r="AD285" s="417"/>
      <c r="AE285" s="417"/>
      <c r="AF285" s="417"/>
      <c r="AG285" s="417"/>
      <c r="AH285" s="417"/>
      <c r="AI285" s="417"/>
      <c r="AJ285" s="417"/>
      <c r="AK285" s="417"/>
      <c r="AL285" s="417"/>
      <c r="AM285" s="417"/>
      <c r="AN285" s="417"/>
      <c r="AO285" s="417"/>
      <c r="AP285" s="417"/>
      <c r="AQ285" s="417"/>
      <c r="AR285" s="417"/>
      <c r="AS285" s="417"/>
      <c r="AT285" s="417"/>
      <c r="AU285" s="417"/>
      <c r="AV285" s="417"/>
      <c r="AW285" s="417"/>
      <c r="AX285" s="417"/>
      <c r="AY285" s="417"/>
      <c r="AZ285" s="417"/>
      <c r="BA285" s="417"/>
      <c r="BB285" s="417"/>
      <c r="BC285" s="417"/>
      <c r="BD285" s="417"/>
      <c r="BE285" s="417"/>
      <c r="BF285" s="417"/>
      <c r="BG285" s="417"/>
      <c r="BH285" s="417"/>
      <c r="BI285" s="417"/>
      <c r="BJ285" s="417"/>
      <c r="BK285" s="417"/>
      <c r="BL285" s="417"/>
      <c r="BM285" s="417"/>
      <c r="BN285" s="417"/>
      <c r="BO285" s="417"/>
      <c r="BP285" s="417"/>
      <c r="BQ285" s="417"/>
      <c r="BR285" s="417"/>
      <c r="BS285" s="417"/>
      <c r="BT285" s="417"/>
      <c r="BU285" s="417"/>
      <c r="BV285" s="417"/>
      <c r="BW285" s="417"/>
      <c r="BX285" s="417"/>
      <c r="BY285" s="417"/>
      <c r="BZ285" s="417"/>
      <c r="CA285" s="417"/>
      <c r="CB285" s="417"/>
      <c r="CC285" s="417"/>
      <c r="CD285" s="417"/>
      <c r="CE285" s="417"/>
      <c r="CF285" s="417"/>
      <c r="CG285" s="417"/>
      <c r="CH285" s="417"/>
      <c r="CI285" s="417"/>
      <c r="CJ285" s="417"/>
      <c r="CK285" s="417"/>
      <c r="CL285" s="417"/>
      <c r="CM285" s="417"/>
      <c r="CN285" s="417"/>
      <c r="CO285" s="417"/>
      <c r="CP285" s="417"/>
      <c r="CQ285" s="417"/>
      <c r="CR285" s="417"/>
      <c r="CS285" s="417"/>
      <c r="CT285" s="417"/>
      <c r="CU285" s="417"/>
      <c r="CV285" s="417"/>
      <c r="CW285" s="417"/>
      <c r="CX285" s="417"/>
      <c r="CY285" s="417"/>
      <c r="CZ285" s="417"/>
      <c r="DA285" s="417"/>
      <c r="DB285" s="417"/>
      <c r="DC285" s="417"/>
      <c r="DD285" s="417"/>
      <c r="DE285" s="417"/>
      <c r="DF285" s="417"/>
      <c r="DG285" s="417"/>
      <c r="DH285" s="417"/>
      <c r="DI285" s="417"/>
      <c r="DJ285" s="417"/>
      <c r="DK285" s="417"/>
    </row>
    <row r="286" spans="1:115" ht="16.149999999999999" hidden="1">
      <c r="A286" s="421"/>
      <c r="B286" s="421"/>
      <c r="C286" s="416"/>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c r="AA286" s="417"/>
      <c r="AB286" s="417"/>
      <c r="AC286" s="417"/>
      <c r="AD286" s="417"/>
      <c r="AE286" s="417"/>
      <c r="AF286" s="417"/>
      <c r="AG286" s="417"/>
      <c r="AH286" s="417"/>
      <c r="AI286" s="417"/>
      <c r="AJ286" s="417"/>
      <c r="AK286" s="417"/>
      <c r="AL286" s="417"/>
      <c r="AM286" s="417"/>
      <c r="AN286" s="417"/>
      <c r="AO286" s="417"/>
      <c r="AP286" s="417"/>
      <c r="AQ286" s="417"/>
      <c r="AR286" s="417"/>
      <c r="AS286" s="417"/>
      <c r="AT286" s="417"/>
      <c r="AU286" s="417"/>
      <c r="AV286" s="417"/>
      <c r="AW286" s="417"/>
      <c r="AX286" s="417"/>
      <c r="AY286" s="417"/>
      <c r="AZ286" s="417"/>
      <c r="BA286" s="417"/>
      <c r="BB286" s="417"/>
      <c r="BC286" s="417"/>
      <c r="BD286" s="417"/>
      <c r="BE286" s="417"/>
      <c r="BF286" s="417"/>
      <c r="BG286" s="417"/>
      <c r="BH286" s="417"/>
      <c r="BI286" s="417"/>
      <c r="BJ286" s="417"/>
      <c r="BK286" s="417"/>
      <c r="BL286" s="417"/>
      <c r="BM286" s="417"/>
      <c r="BN286" s="417"/>
      <c r="BO286" s="417"/>
      <c r="BP286" s="417"/>
      <c r="BQ286" s="417"/>
      <c r="BR286" s="417"/>
      <c r="BS286" s="417"/>
      <c r="BT286" s="417"/>
      <c r="BU286" s="417"/>
      <c r="BV286" s="417"/>
      <c r="BW286" s="417"/>
      <c r="BX286" s="417"/>
      <c r="BY286" s="417"/>
      <c r="BZ286" s="417"/>
      <c r="CA286" s="417"/>
      <c r="CB286" s="417"/>
      <c r="CC286" s="417"/>
      <c r="CD286" s="417"/>
      <c r="CE286" s="417"/>
      <c r="CF286" s="417"/>
      <c r="CG286" s="417"/>
      <c r="CH286" s="417"/>
      <c r="CI286" s="417"/>
      <c r="CJ286" s="417"/>
      <c r="CK286" s="417"/>
      <c r="CL286" s="417"/>
      <c r="CM286" s="417"/>
      <c r="CN286" s="417"/>
      <c r="CO286" s="417"/>
      <c r="CP286" s="417"/>
      <c r="CQ286" s="417"/>
      <c r="CR286" s="417"/>
      <c r="CS286" s="417"/>
      <c r="CT286" s="417"/>
      <c r="CU286" s="417"/>
      <c r="CV286" s="417"/>
      <c r="CW286" s="417"/>
      <c r="CX286" s="417"/>
      <c r="CY286" s="417"/>
      <c r="CZ286" s="417"/>
      <c r="DA286" s="417"/>
      <c r="DB286" s="417"/>
      <c r="DC286" s="417"/>
      <c r="DD286" s="417"/>
      <c r="DE286" s="417"/>
      <c r="DF286" s="417"/>
      <c r="DG286" s="417"/>
      <c r="DH286" s="417"/>
      <c r="DI286" s="417"/>
      <c r="DJ286" s="417"/>
      <c r="DK286" s="417"/>
    </row>
    <row r="287" spans="1:115" ht="16.149999999999999" hidden="1">
      <c r="A287" s="421"/>
      <c r="B287" s="421"/>
      <c r="C287" s="416"/>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17"/>
      <c r="AY287" s="417"/>
      <c r="AZ287" s="417"/>
      <c r="BA287" s="417"/>
      <c r="BB287" s="417"/>
      <c r="BC287" s="417"/>
      <c r="BD287" s="417"/>
      <c r="BE287" s="417"/>
      <c r="BF287" s="417"/>
      <c r="BG287" s="417"/>
      <c r="BH287" s="417"/>
      <c r="BI287" s="417"/>
      <c r="BJ287" s="417"/>
      <c r="BK287" s="417"/>
      <c r="BL287" s="417"/>
      <c r="BM287" s="417"/>
      <c r="BN287" s="417"/>
      <c r="BO287" s="417"/>
      <c r="BP287" s="417"/>
      <c r="BQ287" s="417"/>
      <c r="BR287" s="417"/>
      <c r="BS287" s="417"/>
      <c r="BT287" s="417"/>
      <c r="BU287" s="417"/>
      <c r="BV287" s="417"/>
      <c r="BW287" s="417"/>
      <c r="BX287" s="417"/>
      <c r="BY287" s="417"/>
      <c r="BZ287" s="417"/>
      <c r="CA287" s="417"/>
      <c r="CB287" s="417"/>
      <c r="CC287" s="417"/>
      <c r="CD287" s="417"/>
      <c r="CE287" s="417"/>
      <c r="CF287" s="417"/>
      <c r="CG287" s="417"/>
      <c r="CH287" s="417"/>
      <c r="CI287" s="417"/>
      <c r="CJ287" s="417"/>
      <c r="CK287" s="417"/>
      <c r="CL287" s="417"/>
      <c r="CM287" s="417"/>
      <c r="CN287" s="417"/>
      <c r="CO287" s="417"/>
      <c r="CP287" s="417"/>
      <c r="CQ287" s="417"/>
      <c r="CR287" s="417"/>
      <c r="CS287" s="417"/>
      <c r="CT287" s="417"/>
      <c r="CU287" s="417"/>
      <c r="CV287" s="417"/>
      <c r="CW287" s="417"/>
      <c r="CX287" s="417"/>
      <c r="CY287" s="417"/>
      <c r="CZ287" s="417"/>
      <c r="DA287" s="417"/>
      <c r="DB287" s="417"/>
      <c r="DC287" s="417"/>
      <c r="DD287" s="417"/>
      <c r="DE287" s="417"/>
      <c r="DF287" s="417"/>
      <c r="DG287" s="417"/>
      <c r="DH287" s="417"/>
      <c r="DI287" s="417"/>
      <c r="DJ287" s="417"/>
      <c r="DK287" s="417"/>
    </row>
    <row r="288" spans="1:115" ht="16.149999999999999" hidden="1">
      <c r="A288" s="421"/>
      <c r="B288" s="421"/>
      <c r="C288" s="416"/>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c r="AA288" s="417"/>
      <c r="AB288" s="417"/>
      <c r="AC288" s="417"/>
      <c r="AD288" s="417"/>
      <c r="AE288" s="417"/>
      <c r="AF288" s="417"/>
      <c r="AG288" s="417"/>
      <c r="AH288" s="417"/>
      <c r="AI288" s="417"/>
      <c r="AJ288" s="417"/>
      <c r="AK288" s="417"/>
      <c r="AL288" s="417"/>
      <c r="AM288" s="417"/>
      <c r="AN288" s="417"/>
      <c r="AO288" s="417"/>
      <c r="AP288" s="417"/>
      <c r="AQ288" s="417"/>
      <c r="AR288" s="417"/>
      <c r="AS288" s="417"/>
      <c r="AT288" s="417"/>
      <c r="AU288" s="417"/>
      <c r="AV288" s="417"/>
      <c r="AW288" s="417"/>
      <c r="AX288" s="417"/>
      <c r="AY288" s="417"/>
      <c r="AZ288" s="417"/>
      <c r="BA288" s="417"/>
      <c r="BB288" s="417"/>
      <c r="BC288" s="417"/>
      <c r="BD288" s="417"/>
      <c r="BE288" s="417"/>
      <c r="BF288" s="417"/>
      <c r="BG288" s="417"/>
      <c r="BH288" s="417"/>
      <c r="BI288" s="417"/>
      <c r="BJ288" s="417"/>
      <c r="BK288" s="417"/>
      <c r="BL288" s="417"/>
      <c r="BM288" s="417"/>
      <c r="BN288" s="417"/>
      <c r="BO288" s="417"/>
      <c r="BP288" s="417"/>
      <c r="BQ288" s="417"/>
      <c r="BR288" s="417"/>
      <c r="BS288" s="417"/>
      <c r="BT288" s="417"/>
      <c r="BU288" s="417"/>
      <c r="BV288" s="417"/>
      <c r="BW288" s="417"/>
      <c r="BX288" s="417"/>
      <c r="BY288" s="417"/>
      <c r="BZ288" s="417"/>
      <c r="CA288" s="417"/>
      <c r="CB288" s="417"/>
      <c r="CC288" s="417"/>
      <c r="CD288" s="417"/>
      <c r="CE288" s="417"/>
      <c r="CF288" s="417"/>
      <c r="CG288" s="417"/>
      <c r="CH288" s="417"/>
      <c r="CI288" s="417"/>
      <c r="CJ288" s="417"/>
      <c r="CK288" s="417"/>
      <c r="CL288" s="417"/>
      <c r="CM288" s="417"/>
      <c r="CN288" s="417"/>
      <c r="CO288" s="417"/>
      <c r="CP288" s="417"/>
      <c r="CQ288" s="417"/>
      <c r="CR288" s="417"/>
      <c r="CS288" s="417"/>
      <c r="CT288" s="417"/>
      <c r="CU288" s="417"/>
      <c r="CV288" s="417"/>
      <c r="CW288" s="417"/>
      <c r="CX288" s="417"/>
      <c r="CY288" s="417"/>
      <c r="CZ288" s="417"/>
      <c r="DA288" s="417"/>
      <c r="DB288" s="417"/>
      <c r="DC288" s="417"/>
      <c r="DD288" s="417"/>
      <c r="DE288" s="417"/>
      <c r="DF288" s="417"/>
      <c r="DG288" s="417"/>
      <c r="DH288" s="417"/>
      <c r="DI288" s="417"/>
      <c r="DJ288" s="417"/>
      <c r="DK288" s="417"/>
    </row>
    <row r="289" spans="1:115" ht="16.149999999999999" hidden="1">
      <c r="A289" s="421"/>
      <c r="B289" s="421"/>
      <c r="C289" s="416"/>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c r="AA289" s="417"/>
      <c r="AB289" s="417"/>
      <c r="AC289" s="417"/>
      <c r="AD289" s="417"/>
      <c r="AE289" s="417"/>
      <c r="AF289" s="417"/>
      <c r="AG289" s="417"/>
      <c r="AH289" s="417"/>
      <c r="AI289" s="417"/>
      <c r="AJ289" s="417"/>
      <c r="AK289" s="417"/>
      <c r="AL289" s="417"/>
      <c r="AM289" s="417"/>
      <c r="AN289" s="417"/>
      <c r="AO289" s="417"/>
      <c r="AP289" s="417"/>
      <c r="AQ289" s="417"/>
      <c r="AR289" s="417"/>
      <c r="AS289" s="417"/>
      <c r="AT289" s="417"/>
      <c r="AU289" s="417"/>
      <c r="AV289" s="417"/>
      <c r="AW289" s="417"/>
      <c r="AX289" s="417"/>
      <c r="AY289" s="417"/>
      <c r="AZ289" s="417"/>
      <c r="BA289" s="417"/>
      <c r="BB289" s="417"/>
      <c r="BC289" s="417"/>
      <c r="BD289" s="417"/>
      <c r="BE289" s="417"/>
      <c r="BF289" s="417"/>
      <c r="BG289" s="417"/>
      <c r="BH289" s="417"/>
      <c r="BI289" s="417"/>
      <c r="BJ289" s="417"/>
      <c r="BK289" s="417"/>
      <c r="BL289" s="417"/>
      <c r="BM289" s="417"/>
      <c r="BN289" s="417"/>
      <c r="BO289" s="417"/>
      <c r="BP289" s="417"/>
      <c r="BQ289" s="417"/>
      <c r="BR289" s="417"/>
      <c r="BS289" s="417"/>
      <c r="BT289" s="417"/>
      <c r="BU289" s="417"/>
      <c r="BV289" s="417"/>
      <c r="BW289" s="417"/>
      <c r="BX289" s="417"/>
      <c r="BY289" s="417"/>
      <c r="BZ289" s="417"/>
      <c r="CA289" s="417"/>
      <c r="CB289" s="417"/>
      <c r="CC289" s="417"/>
      <c r="CD289" s="417"/>
      <c r="CE289" s="417"/>
      <c r="CF289" s="417"/>
      <c r="CG289" s="417"/>
      <c r="CH289" s="417"/>
      <c r="CI289" s="417"/>
      <c r="CJ289" s="417"/>
      <c r="CK289" s="417"/>
      <c r="CL289" s="417"/>
      <c r="CM289" s="417"/>
      <c r="CN289" s="417"/>
      <c r="CO289" s="417"/>
      <c r="CP289" s="417"/>
      <c r="CQ289" s="417"/>
      <c r="CR289" s="417"/>
      <c r="CS289" s="417"/>
      <c r="CT289" s="417"/>
      <c r="CU289" s="417"/>
      <c r="CV289" s="417"/>
      <c r="CW289" s="417"/>
      <c r="CX289" s="417"/>
      <c r="CY289" s="417"/>
      <c r="CZ289" s="417"/>
      <c r="DA289" s="417"/>
      <c r="DB289" s="417"/>
      <c r="DC289" s="417"/>
      <c r="DD289" s="417"/>
      <c r="DE289" s="417"/>
      <c r="DF289" s="417"/>
      <c r="DG289" s="417"/>
      <c r="DH289" s="417"/>
      <c r="DI289" s="417"/>
      <c r="DJ289" s="417"/>
      <c r="DK289" s="417"/>
    </row>
    <row r="290" spans="1:115" ht="16.149999999999999" hidden="1">
      <c r="A290" s="421"/>
      <c r="B290" s="421"/>
      <c r="C290" s="416"/>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c r="AA290" s="417"/>
      <c r="AB290" s="417"/>
      <c r="AC290" s="417"/>
      <c r="AD290" s="417"/>
      <c r="AE290" s="417"/>
      <c r="AF290" s="417"/>
      <c r="AG290" s="417"/>
      <c r="AH290" s="417"/>
      <c r="AI290" s="417"/>
      <c r="AJ290" s="417"/>
      <c r="AK290" s="417"/>
      <c r="AL290" s="417"/>
      <c r="AM290" s="417"/>
      <c r="AN290" s="417"/>
      <c r="AO290" s="417"/>
      <c r="AP290" s="417"/>
      <c r="AQ290" s="417"/>
      <c r="AR290" s="417"/>
      <c r="AS290" s="417"/>
      <c r="AT290" s="417"/>
      <c r="AU290" s="417"/>
      <c r="AV290" s="417"/>
      <c r="AW290" s="417"/>
      <c r="AX290" s="417"/>
      <c r="AY290" s="417"/>
      <c r="AZ290" s="417"/>
      <c r="BA290" s="417"/>
      <c r="BB290" s="417"/>
      <c r="BC290" s="417"/>
      <c r="BD290" s="417"/>
      <c r="BE290" s="417"/>
      <c r="BF290" s="417"/>
      <c r="BG290" s="417"/>
      <c r="BH290" s="417"/>
      <c r="BI290" s="417"/>
      <c r="BJ290" s="417"/>
      <c r="BK290" s="417"/>
      <c r="BL290" s="417"/>
      <c r="BM290" s="417"/>
      <c r="BN290" s="417"/>
      <c r="BO290" s="417"/>
      <c r="BP290" s="417"/>
      <c r="BQ290" s="417"/>
      <c r="BR290" s="417"/>
      <c r="BS290" s="417"/>
      <c r="BT290" s="417"/>
      <c r="BU290" s="417"/>
      <c r="BV290" s="417"/>
      <c r="BW290" s="417"/>
      <c r="BX290" s="417"/>
      <c r="BY290" s="417"/>
      <c r="BZ290" s="417"/>
      <c r="CA290" s="417"/>
      <c r="CB290" s="417"/>
      <c r="CC290" s="417"/>
      <c r="CD290" s="417"/>
      <c r="CE290" s="417"/>
      <c r="CF290" s="417"/>
      <c r="CG290" s="417"/>
      <c r="CH290" s="417"/>
      <c r="CI290" s="417"/>
      <c r="CJ290" s="417"/>
      <c r="CK290" s="417"/>
      <c r="CL290" s="417"/>
      <c r="CM290" s="417"/>
      <c r="CN290" s="417"/>
      <c r="CO290" s="417"/>
      <c r="CP290" s="417"/>
      <c r="CQ290" s="417"/>
      <c r="CR290" s="417"/>
      <c r="CS290" s="417"/>
      <c r="CT290" s="417"/>
      <c r="CU290" s="417"/>
      <c r="CV290" s="417"/>
      <c r="CW290" s="417"/>
      <c r="CX290" s="417"/>
      <c r="CY290" s="417"/>
      <c r="CZ290" s="417"/>
      <c r="DA290" s="417"/>
      <c r="DB290" s="417"/>
      <c r="DC290" s="417"/>
      <c r="DD290" s="417"/>
      <c r="DE290" s="417"/>
      <c r="DF290" s="417"/>
      <c r="DG290" s="417"/>
      <c r="DH290" s="417"/>
      <c r="DI290" s="417"/>
      <c r="DJ290" s="417"/>
      <c r="DK290" s="417"/>
    </row>
    <row r="291" spans="1:115" ht="16.149999999999999" hidden="1">
      <c r="A291" s="421"/>
      <c r="B291" s="421"/>
      <c r="C291" s="416"/>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c r="AA291" s="417"/>
      <c r="AB291" s="417"/>
      <c r="AC291" s="417"/>
      <c r="AD291" s="417"/>
      <c r="AE291" s="417"/>
      <c r="AF291" s="417"/>
      <c r="AG291" s="417"/>
      <c r="AH291" s="417"/>
      <c r="AI291" s="417"/>
      <c r="AJ291" s="417"/>
      <c r="AK291" s="417"/>
      <c r="AL291" s="417"/>
      <c r="AM291" s="417"/>
      <c r="AN291" s="417"/>
      <c r="AO291" s="417"/>
      <c r="AP291" s="417"/>
      <c r="AQ291" s="417"/>
      <c r="AR291" s="417"/>
      <c r="AS291" s="417"/>
      <c r="AT291" s="417"/>
      <c r="AU291" s="417"/>
      <c r="AV291" s="417"/>
      <c r="AW291" s="417"/>
      <c r="AX291" s="417"/>
      <c r="AY291" s="417"/>
      <c r="AZ291" s="417"/>
      <c r="BA291" s="417"/>
      <c r="BB291" s="417"/>
      <c r="BC291" s="417"/>
      <c r="BD291" s="417"/>
      <c r="BE291" s="417"/>
      <c r="BF291" s="417"/>
      <c r="BG291" s="417"/>
      <c r="BH291" s="417"/>
      <c r="BI291" s="417"/>
      <c r="BJ291" s="417"/>
      <c r="BK291" s="417"/>
      <c r="BL291" s="417"/>
      <c r="BM291" s="417"/>
      <c r="BN291" s="417"/>
      <c r="BO291" s="417"/>
      <c r="BP291" s="417"/>
      <c r="BQ291" s="417"/>
      <c r="BR291" s="417"/>
      <c r="BS291" s="417"/>
      <c r="BT291" s="417"/>
      <c r="BU291" s="417"/>
      <c r="BV291" s="417"/>
      <c r="BW291" s="417"/>
      <c r="BX291" s="417"/>
      <c r="BY291" s="417"/>
      <c r="BZ291" s="417"/>
      <c r="CA291" s="417"/>
      <c r="CB291" s="417"/>
      <c r="CC291" s="417"/>
      <c r="CD291" s="417"/>
      <c r="CE291" s="417"/>
      <c r="CF291" s="417"/>
      <c r="CG291" s="417"/>
      <c r="CH291" s="417"/>
      <c r="CI291" s="417"/>
      <c r="CJ291" s="417"/>
      <c r="CK291" s="417"/>
      <c r="CL291" s="417"/>
      <c r="CM291" s="417"/>
      <c r="CN291" s="417"/>
      <c r="CO291" s="417"/>
      <c r="CP291" s="417"/>
      <c r="CQ291" s="417"/>
      <c r="CR291" s="417"/>
      <c r="CS291" s="417"/>
      <c r="CT291" s="417"/>
      <c r="CU291" s="417"/>
      <c r="CV291" s="417"/>
      <c r="CW291" s="417"/>
      <c r="CX291" s="417"/>
      <c r="CY291" s="417"/>
      <c r="CZ291" s="417"/>
      <c r="DA291" s="417"/>
      <c r="DB291" s="417"/>
      <c r="DC291" s="417"/>
      <c r="DD291" s="417"/>
      <c r="DE291" s="417"/>
      <c r="DF291" s="417"/>
      <c r="DG291" s="417"/>
      <c r="DH291" s="417"/>
      <c r="DI291" s="417"/>
      <c r="DJ291" s="417"/>
      <c r="DK291" s="417"/>
    </row>
    <row r="292" spans="1:115" ht="16.149999999999999" hidden="1">
      <c r="A292" s="421"/>
      <c r="B292" s="421"/>
      <c r="C292" s="416"/>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c r="AA292" s="417"/>
      <c r="AB292" s="417"/>
      <c r="AC292" s="417"/>
      <c r="AD292" s="417"/>
      <c r="AE292" s="417"/>
      <c r="AF292" s="417"/>
      <c r="AG292" s="417"/>
      <c r="AH292" s="417"/>
      <c r="AI292" s="417"/>
      <c r="AJ292" s="417"/>
      <c r="AK292" s="417"/>
      <c r="AL292" s="417"/>
      <c r="AM292" s="417"/>
      <c r="AN292" s="417"/>
      <c r="AO292" s="417"/>
      <c r="AP292" s="417"/>
      <c r="AQ292" s="417"/>
      <c r="AR292" s="417"/>
      <c r="AS292" s="417"/>
      <c r="AT292" s="417"/>
      <c r="AU292" s="417"/>
      <c r="AV292" s="417"/>
      <c r="AW292" s="417"/>
      <c r="AX292" s="417"/>
      <c r="AY292" s="417"/>
      <c r="AZ292" s="417"/>
      <c r="BA292" s="417"/>
      <c r="BB292" s="417"/>
      <c r="BC292" s="417"/>
      <c r="BD292" s="417"/>
      <c r="BE292" s="417"/>
      <c r="BF292" s="417"/>
      <c r="BG292" s="417"/>
      <c r="BH292" s="417"/>
      <c r="BI292" s="417"/>
      <c r="BJ292" s="417"/>
      <c r="BK292" s="417"/>
      <c r="BL292" s="417"/>
      <c r="BM292" s="417"/>
      <c r="BN292" s="417"/>
      <c r="BO292" s="417"/>
      <c r="BP292" s="417"/>
      <c r="BQ292" s="417"/>
      <c r="BR292" s="417"/>
      <c r="BS292" s="417"/>
      <c r="BT292" s="417"/>
      <c r="BU292" s="417"/>
      <c r="BV292" s="417"/>
      <c r="BW292" s="417"/>
      <c r="BX292" s="417"/>
      <c r="BY292" s="417"/>
      <c r="BZ292" s="417"/>
      <c r="CA292" s="417"/>
      <c r="CB292" s="417"/>
      <c r="CC292" s="417"/>
      <c r="CD292" s="417"/>
      <c r="CE292" s="417"/>
      <c r="CF292" s="417"/>
      <c r="CG292" s="417"/>
      <c r="CH292" s="417"/>
      <c r="CI292" s="417"/>
      <c r="CJ292" s="417"/>
      <c r="CK292" s="417"/>
      <c r="CL292" s="417"/>
      <c r="CM292" s="417"/>
      <c r="CN292" s="417"/>
      <c r="CO292" s="417"/>
      <c r="CP292" s="417"/>
      <c r="CQ292" s="417"/>
      <c r="CR292" s="417"/>
      <c r="CS292" s="417"/>
      <c r="CT292" s="417"/>
      <c r="CU292" s="417"/>
      <c r="CV292" s="417"/>
      <c r="CW292" s="417"/>
      <c r="CX292" s="417"/>
      <c r="CY292" s="417"/>
      <c r="CZ292" s="417"/>
      <c r="DA292" s="417"/>
      <c r="DB292" s="417"/>
      <c r="DC292" s="417"/>
      <c r="DD292" s="417"/>
      <c r="DE292" s="417"/>
      <c r="DF292" s="417"/>
      <c r="DG292" s="417"/>
      <c r="DH292" s="417"/>
      <c r="DI292" s="417"/>
      <c r="DJ292" s="417"/>
      <c r="DK292" s="417"/>
    </row>
    <row r="293" spans="1:115" ht="16.149999999999999" hidden="1">
      <c r="A293" s="422"/>
      <c r="B293" s="421"/>
      <c r="C293" s="416"/>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c r="AA293" s="417"/>
      <c r="AB293" s="417"/>
      <c r="AC293" s="417"/>
      <c r="AD293" s="417"/>
      <c r="AE293" s="417"/>
      <c r="AF293" s="417"/>
      <c r="AG293" s="417"/>
      <c r="AH293" s="417"/>
      <c r="AI293" s="417"/>
      <c r="AJ293" s="417"/>
      <c r="AK293" s="417"/>
      <c r="AL293" s="417"/>
      <c r="AM293" s="417"/>
      <c r="AN293" s="417"/>
      <c r="AO293" s="417"/>
      <c r="AP293" s="417"/>
      <c r="AQ293" s="417"/>
      <c r="AR293" s="417"/>
      <c r="AS293" s="417"/>
      <c r="AT293" s="417"/>
      <c r="AU293" s="417"/>
      <c r="AV293" s="417"/>
      <c r="AW293" s="417"/>
      <c r="AX293" s="417"/>
      <c r="AY293" s="417"/>
      <c r="AZ293" s="417"/>
      <c r="BA293" s="417"/>
      <c r="BB293" s="417"/>
      <c r="BC293" s="417"/>
      <c r="BD293" s="417"/>
      <c r="BE293" s="417"/>
      <c r="BF293" s="417"/>
      <c r="BG293" s="417"/>
      <c r="BH293" s="417"/>
      <c r="BI293" s="417"/>
      <c r="BJ293" s="417"/>
      <c r="BK293" s="417"/>
      <c r="BL293" s="417"/>
      <c r="BM293" s="417"/>
      <c r="BN293" s="417"/>
      <c r="BO293" s="417"/>
      <c r="BP293" s="417"/>
      <c r="BQ293" s="417"/>
      <c r="BR293" s="417"/>
      <c r="BS293" s="417"/>
      <c r="BT293" s="417"/>
      <c r="BU293" s="417"/>
      <c r="BV293" s="417"/>
      <c r="BW293" s="417"/>
      <c r="BX293" s="417"/>
      <c r="BY293" s="417"/>
      <c r="BZ293" s="417"/>
      <c r="CA293" s="417"/>
      <c r="CB293" s="417"/>
      <c r="CC293" s="417"/>
      <c r="CD293" s="417"/>
      <c r="CE293" s="417"/>
      <c r="CF293" s="417"/>
      <c r="CG293" s="417"/>
      <c r="CH293" s="417"/>
      <c r="CI293" s="417"/>
      <c r="CJ293" s="417"/>
      <c r="CK293" s="417"/>
      <c r="CL293" s="417"/>
      <c r="CM293" s="417"/>
      <c r="CN293" s="417"/>
      <c r="CO293" s="417"/>
      <c r="CP293" s="417"/>
      <c r="CQ293" s="417"/>
      <c r="CR293" s="417"/>
      <c r="CS293" s="417"/>
      <c r="CT293" s="417"/>
      <c r="CU293" s="417"/>
      <c r="CV293" s="417"/>
      <c r="CW293" s="417"/>
      <c r="CX293" s="417"/>
      <c r="CY293" s="417"/>
      <c r="CZ293" s="417"/>
      <c r="DA293" s="417"/>
      <c r="DB293" s="417"/>
      <c r="DC293" s="417"/>
      <c r="DD293" s="417"/>
      <c r="DE293" s="417"/>
      <c r="DF293" s="417"/>
      <c r="DG293" s="417"/>
      <c r="DH293" s="417"/>
      <c r="DI293" s="417"/>
      <c r="DJ293" s="417"/>
      <c r="DK293" s="417"/>
    </row>
    <row r="294" spans="1:115" ht="16.149999999999999" hidden="1">
      <c r="A294" s="421"/>
      <c r="B294" s="421"/>
      <c r="C294" s="416"/>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c r="AA294" s="417"/>
      <c r="AB294" s="417"/>
      <c r="AC294" s="417"/>
      <c r="AD294" s="417"/>
      <c r="AE294" s="417"/>
      <c r="AF294" s="417"/>
      <c r="AG294" s="417"/>
      <c r="AH294" s="417"/>
      <c r="AI294" s="417"/>
      <c r="AJ294" s="417"/>
      <c r="AK294" s="417"/>
      <c r="AL294" s="417"/>
      <c r="AM294" s="417"/>
      <c r="AN294" s="417"/>
      <c r="AO294" s="417"/>
      <c r="AP294" s="417"/>
      <c r="AQ294" s="417"/>
      <c r="AR294" s="417"/>
      <c r="AS294" s="417"/>
      <c r="AT294" s="417"/>
      <c r="AU294" s="417"/>
      <c r="AV294" s="417"/>
      <c r="AW294" s="417"/>
      <c r="AX294" s="417"/>
      <c r="AY294" s="417"/>
      <c r="AZ294" s="417"/>
      <c r="BA294" s="417"/>
      <c r="BB294" s="417"/>
      <c r="BC294" s="417"/>
      <c r="BD294" s="417"/>
      <c r="BE294" s="417"/>
      <c r="BF294" s="417"/>
      <c r="BG294" s="417"/>
      <c r="BH294" s="417"/>
      <c r="BI294" s="417"/>
      <c r="BJ294" s="417"/>
      <c r="BK294" s="417"/>
      <c r="BL294" s="417"/>
      <c r="BM294" s="417"/>
      <c r="BN294" s="417"/>
      <c r="BO294" s="417"/>
      <c r="BP294" s="417"/>
      <c r="BQ294" s="417"/>
      <c r="BR294" s="417"/>
      <c r="BS294" s="417"/>
      <c r="BT294" s="417"/>
      <c r="BU294" s="417"/>
      <c r="BV294" s="417"/>
      <c r="BW294" s="417"/>
      <c r="BX294" s="417"/>
      <c r="BY294" s="417"/>
      <c r="BZ294" s="417"/>
      <c r="CA294" s="417"/>
      <c r="CB294" s="417"/>
      <c r="CC294" s="417"/>
      <c r="CD294" s="417"/>
      <c r="CE294" s="417"/>
      <c r="CF294" s="417"/>
      <c r="CG294" s="417"/>
      <c r="CH294" s="417"/>
      <c r="CI294" s="417"/>
      <c r="CJ294" s="417"/>
      <c r="CK294" s="417"/>
      <c r="CL294" s="417"/>
      <c r="CM294" s="417"/>
      <c r="CN294" s="417"/>
      <c r="CO294" s="417"/>
      <c r="CP294" s="417"/>
      <c r="CQ294" s="417"/>
      <c r="CR294" s="417"/>
      <c r="CS294" s="417"/>
      <c r="CT294" s="417"/>
      <c r="CU294" s="417"/>
      <c r="CV294" s="417"/>
      <c r="CW294" s="417"/>
      <c r="CX294" s="417"/>
      <c r="CY294" s="417"/>
      <c r="CZ294" s="417"/>
      <c r="DA294" s="417"/>
      <c r="DB294" s="417"/>
      <c r="DC294" s="417"/>
      <c r="DD294" s="417"/>
      <c r="DE294" s="417"/>
      <c r="DF294" s="417"/>
      <c r="DG294" s="417"/>
      <c r="DH294" s="417"/>
      <c r="DI294" s="417"/>
      <c r="DJ294" s="417"/>
      <c r="DK294" s="417"/>
    </row>
    <row r="295" spans="1:115" ht="16.149999999999999" hidden="1">
      <c r="A295" s="421"/>
      <c r="B295" s="421"/>
      <c r="C295" s="416"/>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c r="AA295" s="417"/>
      <c r="AB295" s="417"/>
      <c r="AC295" s="417"/>
      <c r="AD295" s="417"/>
      <c r="AE295" s="417"/>
      <c r="AF295" s="417"/>
      <c r="AG295" s="417"/>
      <c r="AH295" s="417"/>
      <c r="AI295" s="417"/>
      <c r="AJ295" s="417"/>
      <c r="AK295" s="417"/>
      <c r="AL295" s="417"/>
      <c r="AM295" s="417"/>
      <c r="AN295" s="417"/>
      <c r="AO295" s="417"/>
      <c r="AP295" s="417"/>
      <c r="AQ295" s="417"/>
      <c r="AR295" s="417"/>
      <c r="AS295" s="417"/>
      <c r="AT295" s="417"/>
      <c r="AU295" s="417"/>
      <c r="AV295" s="417"/>
      <c r="AW295" s="417"/>
      <c r="AX295" s="417"/>
      <c r="AY295" s="417"/>
      <c r="AZ295" s="417"/>
      <c r="BA295" s="417"/>
      <c r="BB295" s="417"/>
      <c r="BC295" s="417"/>
      <c r="BD295" s="417"/>
      <c r="BE295" s="417"/>
      <c r="BF295" s="417"/>
      <c r="BG295" s="417"/>
      <c r="BH295" s="417"/>
      <c r="BI295" s="417"/>
      <c r="BJ295" s="417"/>
      <c r="BK295" s="417"/>
      <c r="BL295" s="417"/>
      <c r="BM295" s="417"/>
      <c r="BN295" s="417"/>
      <c r="BO295" s="417"/>
      <c r="BP295" s="417"/>
      <c r="BQ295" s="417"/>
      <c r="BR295" s="417"/>
      <c r="BS295" s="417"/>
      <c r="BT295" s="417"/>
      <c r="BU295" s="417"/>
      <c r="BV295" s="417"/>
      <c r="BW295" s="417"/>
      <c r="BX295" s="417"/>
      <c r="BY295" s="417"/>
      <c r="BZ295" s="417"/>
      <c r="CA295" s="417"/>
      <c r="CB295" s="417"/>
      <c r="CC295" s="417"/>
      <c r="CD295" s="417"/>
      <c r="CE295" s="417"/>
      <c r="CF295" s="417"/>
      <c r="CG295" s="417"/>
      <c r="CH295" s="417"/>
      <c r="CI295" s="417"/>
      <c r="CJ295" s="417"/>
      <c r="CK295" s="417"/>
      <c r="CL295" s="417"/>
      <c r="CM295" s="417"/>
      <c r="CN295" s="417"/>
      <c r="CO295" s="417"/>
      <c r="CP295" s="417"/>
      <c r="CQ295" s="417"/>
      <c r="CR295" s="417"/>
      <c r="CS295" s="417"/>
      <c r="CT295" s="417"/>
      <c r="CU295" s="417"/>
      <c r="CV295" s="417"/>
      <c r="CW295" s="417"/>
      <c r="CX295" s="417"/>
      <c r="CY295" s="417"/>
      <c r="CZ295" s="417"/>
      <c r="DA295" s="417"/>
      <c r="DB295" s="417"/>
      <c r="DC295" s="417"/>
      <c r="DD295" s="417"/>
      <c r="DE295" s="417"/>
      <c r="DF295" s="417"/>
      <c r="DG295" s="417"/>
      <c r="DH295" s="417"/>
      <c r="DI295" s="417"/>
      <c r="DJ295" s="417"/>
      <c r="DK295" s="417"/>
    </row>
    <row r="296" spans="1:115" ht="16.149999999999999" hidden="1">
      <c r="A296" s="421"/>
      <c r="B296" s="421"/>
      <c r="C296" s="416"/>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c r="AA296" s="417"/>
      <c r="AB296" s="417"/>
      <c r="AC296" s="417"/>
      <c r="AD296" s="417"/>
      <c r="AE296" s="417"/>
      <c r="AF296" s="417"/>
      <c r="AG296" s="417"/>
      <c r="AH296" s="417"/>
      <c r="AI296" s="417"/>
      <c r="AJ296" s="417"/>
      <c r="AK296" s="417"/>
      <c r="AL296" s="417"/>
      <c r="AM296" s="417"/>
      <c r="AN296" s="417"/>
      <c r="AO296" s="417"/>
      <c r="AP296" s="417"/>
      <c r="AQ296" s="417"/>
      <c r="AR296" s="417"/>
      <c r="AS296" s="417"/>
      <c r="AT296" s="417"/>
      <c r="AU296" s="417"/>
      <c r="AV296" s="417"/>
      <c r="AW296" s="417"/>
      <c r="AX296" s="417"/>
      <c r="AY296" s="417"/>
      <c r="AZ296" s="417"/>
      <c r="BA296" s="417"/>
      <c r="BB296" s="417"/>
      <c r="BC296" s="417"/>
      <c r="BD296" s="417"/>
      <c r="BE296" s="417"/>
      <c r="BF296" s="417"/>
      <c r="BG296" s="417"/>
      <c r="BH296" s="417"/>
      <c r="BI296" s="417"/>
      <c r="BJ296" s="417"/>
      <c r="BK296" s="417"/>
      <c r="BL296" s="417"/>
      <c r="BM296" s="417"/>
      <c r="BN296" s="417"/>
      <c r="BO296" s="417"/>
      <c r="BP296" s="417"/>
      <c r="BQ296" s="417"/>
      <c r="BR296" s="417"/>
      <c r="BS296" s="417"/>
      <c r="BT296" s="417"/>
      <c r="BU296" s="417"/>
      <c r="BV296" s="417"/>
      <c r="BW296" s="417"/>
      <c r="BX296" s="417"/>
      <c r="BY296" s="417"/>
      <c r="BZ296" s="417"/>
      <c r="CA296" s="417"/>
      <c r="CB296" s="417"/>
      <c r="CC296" s="417"/>
      <c r="CD296" s="417"/>
      <c r="CE296" s="417"/>
      <c r="CF296" s="417"/>
      <c r="CG296" s="417"/>
      <c r="CH296" s="417"/>
      <c r="CI296" s="417"/>
      <c r="CJ296" s="417"/>
      <c r="CK296" s="417"/>
      <c r="CL296" s="417"/>
      <c r="CM296" s="417"/>
      <c r="CN296" s="417"/>
      <c r="CO296" s="417"/>
      <c r="CP296" s="417"/>
      <c r="CQ296" s="417"/>
      <c r="CR296" s="417"/>
      <c r="CS296" s="417"/>
      <c r="CT296" s="417"/>
      <c r="CU296" s="417"/>
      <c r="CV296" s="417"/>
      <c r="CW296" s="417"/>
      <c r="CX296" s="417"/>
      <c r="CY296" s="417"/>
      <c r="CZ296" s="417"/>
      <c r="DA296" s="417"/>
      <c r="DB296" s="417"/>
      <c r="DC296" s="417"/>
      <c r="DD296" s="417"/>
      <c r="DE296" s="417"/>
      <c r="DF296" s="417"/>
      <c r="DG296" s="417"/>
      <c r="DH296" s="417"/>
      <c r="DI296" s="417"/>
      <c r="DJ296" s="417"/>
      <c r="DK296" s="417"/>
    </row>
    <row r="297" spans="1:115" ht="16.149999999999999" hidden="1">
      <c r="A297" s="421"/>
      <c r="B297" s="421"/>
      <c r="C297" s="416"/>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c r="AA297" s="417"/>
      <c r="AB297" s="417"/>
      <c r="AC297" s="417"/>
      <c r="AD297" s="417"/>
      <c r="AE297" s="417"/>
      <c r="AF297" s="417"/>
      <c r="AG297" s="417"/>
      <c r="AH297" s="417"/>
      <c r="AI297" s="417"/>
      <c r="AJ297" s="417"/>
      <c r="AK297" s="417"/>
      <c r="AL297" s="417"/>
      <c r="AM297" s="417"/>
      <c r="AN297" s="417"/>
      <c r="AO297" s="417"/>
      <c r="AP297" s="417"/>
      <c r="AQ297" s="417"/>
      <c r="AR297" s="417"/>
      <c r="AS297" s="417"/>
      <c r="AT297" s="417"/>
      <c r="AU297" s="417"/>
      <c r="AV297" s="417"/>
      <c r="AW297" s="417"/>
      <c r="AX297" s="417"/>
      <c r="AY297" s="417"/>
      <c r="AZ297" s="417"/>
      <c r="BA297" s="417"/>
      <c r="BB297" s="417"/>
      <c r="BC297" s="417"/>
      <c r="BD297" s="417"/>
      <c r="BE297" s="417"/>
      <c r="BF297" s="417"/>
      <c r="BG297" s="417"/>
      <c r="BH297" s="417"/>
      <c r="BI297" s="417"/>
      <c r="BJ297" s="417"/>
      <c r="BK297" s="417"/>
      <c r="BL297" s="417"/>
      <c r="BM297" s="417"/>
      <c r="BN297" s="417"/>
      <c r="BO297" s="417"/>
      <c r="BP297" s="417"/>
      <c r="BQ297" s="417"/>
      <c r="BR297" s="417"/>
      <c r="BS297" s="417"/>
      <c r="BT297" s="417"/>
      <c r="BU297" s="417"/>
      <c r="BV297" s="417"/>
      <c r="BW297" s="417"/>
      <c r="BX297" s="417"/>
      <c r="BY297" s="417"/>
      <c r="BZ297" s="417"/>
      <c r="CA297" s="417"/>
      <c r="CB297" s="417"/>
      <c r="CC297" s="417"/>
      <c r="CD297" s="417"/>
      <c r="CE297" s="417"/>
      <c r="CF297" s="417"/>
      <c r="CG297" s="417"/>
      <c r="CH297" s="417"/>
      <c r="CI297" s="417"/>
      <c r="CJ297" s="417"/>
      <c r="CK297" s="417"/>
      <c r="CL297" s="417"/>
      <c r="CM297" s="417"/>
      <c r="CN297" s="417"/>
      <c r="CO297" s="417"/>
      <c r="CP297" s="417"/>
      <c r="CQ297" s="417"/>
      <c r="CR297" s="417"/>
      <c r="CS297" s="417"/>
      <c r="CT297" s="417"/>
      <c r="CU297" s="417"/>
      <c r="CV297" s="417"/>
      <c r="CW297" s="417"/>
      <c r="CX297" s="417"/>
      <c r="CY297" s="417"/>
      <c r="CZ297" s="417"/>
      <c r="DA297" s="417"/>
      <c r="DB297" s="417"/>
      <c r="DC297" s="417"/>
      <c r="DD297" s="417"/>
      <c r="DE297" s="417"/>
      <c r="DF297" s="417"/>
      <c r="DG297" s="417"/>
      <c r="DH297" s="417"/>
      <c r="DI297" s="417"/>
      <c r="DJ297" s="417"/>
      <c r="DK297" s="417"/>
    </row>
    <row r="298" spans="1:115" ht="16.149999999999999" hidden="1">
      <c r="A298" s="421"/>
      <c r="B298" s="421"/>
      <c r="C298" s="416"/>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c r="AA298" s="417"/>
      <c r="AB298" s="417"/>
      <c r="AC298" s="417"/>
      <c r="AD298" s="417"/>
      <c r="AE298" s="417"/>
      <c r="AF298" s="417"/>
      <c r="AG298" s="417"/>
      <c r="AH298" s="417"/>
      <c r="AI298" s="417"/>
      <c r="AJ298" s="417"/>
      <c r="AK298" s="417"/>
      <c r="AL298" s="417"/>
      <c r="AM298" s="417"/>
      <c r="AN298" s="417"/>
      <c r="AO298" s="417"/>
      <c r="AP298" s="417"/>
      <c r="AQ298" s="417"/>
      <c r="AR298" s="417"/>
      <c r="AS298" s="417"/>
      <c r="AT298" s="417"/>
      <c r="AU298" s="417"/>
      <c r="AV298" s="417"/>
      <c r="AW298" s="417"/>
      <c r="AX298" s="417"/>
      <c r="AY298" s="417"/>
      <c r="AZ298" s="417"/>
      <c r="BA298" s="417"/>
      <c r="BB298" s="417"/>
      <c r="BC298" s="417"/>
      <c r="BD298" s="417"/>
      <c r="BE298" s="417"/>
      <c r="BF298" s="417"/>
      <c r="BG298" s="417"/>
      <c r="BH298" s="417"/>
      <c r="BI298" s="417"/>
      <c r="BJ298" s="417"/>
      <c r="BK298" s="417"/>
      <c r="BL298" s="417"/>
      <c r="BM298" s="417"/>
      <c r="BN298" s="417"/>
      <c r="BO298" s="417"/>
      <c r="BP298" s="417"/>
      <c r="BQ298" s="417"/>
      <c r="BR298" s="417"/>
      <c r="BS298" s="417"/>
      <c r="BT298" s="417"/>
      <c r="BU298" s="417"/>
      <c r="BV298" s="417"/>
      <c r="BW298" s="417"/>
      <c r="BX298" s="417"/>
      <c r="BY298" s="417"/>
      <c r="BZ298" s="417"/>
      <c r="CA298" s="417"/>
      <c r="CB298" s="417"/>
      <c r="CC298" s="417"/>
      <c r="CD298" s="417"/>
      <c r="CE298" s="417"/>
      <c r="CF298" s="417"/>
      <c r="CG298" s="417"/>
      <c r="CH298" s="417"/>
      <c r="CI298" s="417"/>
      <c r="CJ298" s="417"/>
      <c r="CK298" s="417"/>
      <c r="CL298" s="417"/>
      <c r="CM298" s="417"/>
      <c r="CN298" s="417"/>
      <c r="CO298" s="417"/>
      <c r="CP298" s="417"/>
      <c r="CQ298" s="417"/>
      <c r="CR298" s="417"/>
      <c r="CS298" s="417"/>
      <c r="CT298" s="417"/>
      <c r="CU298" s="417"/>
      <c r="CV298" s="417"/>
      <c r="CW298" s="417"/>
      <c r="CX298" s="417"/>
      <c r="CY298" s="417"/>
      <c r="CZ298" s="417"/>
      <c r="DA298" s="417"/>
      <c r="DB298" s="417"/>
      <c r="DC298" s="417"/>
      <c r="DD298" s="417"/>
      <c r="DE298" s="417"/>
      <c r="DF298" s="417"/>
      <c r="DG298" s="417"/>
      <c r="DH298" s="417"/>
      <c r="DI298" s="417"/>
      <c r="DJ298" s="417"/>
      <c r="DK298" s="417"/>
    </row>
    <row r="299" spans="1:115" ht="16.149999999999999" hidden="1">
      <c r="A299" s="421"/>
      <c r="B299" s="421"/>
      <c r="C299" s="416"/>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c r="AA299" s="417"/>
      <c r="AB299" s="417"/>
      <c r="AC299" s="417"/>
      <c r="AD299" s="417"/>
      <c r="AE299" s="417"/>
      <c r="AF299" s="417"/>
      <c r="AG299" s="417"/>
      <c r="AH299" s="417"/>
      <c r="AI299" s="417"/>
      <c r="AJ299" s="417"/>
      <c r="AK299" s="417"/>
      <c r="AL299" s="417"/>
      <c r="AM299" s="417"/>
      <c r="AN299" s="417"/>
      <c r="AO299" s="417"/>
      <c r="AP299" s="417"/>
      <c r="AQ299" s="417"/>
      <c r="AR299" s="417"/>
      <c r="AS299" s="417"/>
      <c r="AT299" s="417"/>
      <c r="AU299" s="417"/>
      <c r="AV299" s="417"/>
      <c r="AW299" s="417"/>
      <c r="AX299" s="417"/>
      <c r="AY299" s="417"/>
      <c r="AZ299" s="417"/>
      <c r="BA299" s="417"/>
      <c r="BB299" s="417"/>
      <c r="BC299" s="417"/>
      <c r="BD299" s="417"/>
      <c r="BE299" s="417"/>
      <c r="BF299" s="417"/>
      <c r="BG299" s="417"/>
      <c r="BH299" s="417"/>
      <c r="BI299" s="417"/>
      <c r="BJ299" s="417"/>
      <c r="BK299" s="417"/>
      <c r="BL299" s="417"/>
      <c r="BM299" s="417"/>
      <c r="BN299" s="417"/>
      <c r="BO299" s="417"/>
      <c r="BP299" s="417"/>
      <c r="BQ299" s="417"/>
      <c r="BR299" s="417"/>
      <c r="BS299" s="417"/>
      <c r="BT299" s="417"/>
      <c r="BU299" s="417"/>
      <c r="BV299" s="417"/>
      <c r="BW299" s="417"/>
      <c r="BX299" s="417"/>
      <c r="BY299" s="417"/>
      <c r="BZ299" s="417"/>
      <c r="CA299" s="417"/>
      <c r="CB299" s="417"/>
      <c r="CC299" s="417"/>
      <c r="CD299" s="417"/>
      <c r="CE299" s="417"/>
      <c r="CF299" s="417"/>
      <c r="CG299" s="417"/>
      <c r="CH299" s="417"/>
      <c r="CI299" s="417"/>
      <c r="CJ299" s="417"/>
      <c r="CK299" s="417"/>
      <c r="CL299" s="417"/>
      <c r="CM299" s="417"/>
      <c r="CN299" s="417"/>
      <c r="CO299" s="417"/>
      <c r="CP299" s="417"/>
      <c r="CQ299" s="417"/>
      <c r="CR299" s="417"/>
      <c r="CS299" s="417"/>
      <c r="CT299" s="417"/>
      <c r="CU299" s="417"/>
      <c r="CV299" s="417"/>
      <c r="CW299" s="417"/>
      <c r="CX299" s="417"/>
      <c r="CY299" s="417"/>
      <c r="CZ299" s="417"/>
      <c r="DA299" s="417"/>
      <c r="DB299" s="417"/>
      <c r="DC299" s="417"/>
      <c r="DD299" s="417"/>
      <c r="DE299" s="417"/>
      <c r="DF299" s="417"/>
      <c r="DG299" s="417"/>
      <c r="DH299" s="417"/>
      <c r="DI299" s="417"/>
      <c r="DJ299" s="417"/>
      <c r="DK299" s="417"/>
    </row>
    <row r="300" spans="1:115" ht="16.149999999999999" hidden="1">
      <c r="A300" s="421"/>
      <c r="B300" s="421"/>
      <c r="C300" s="416"/>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c r="AA300" s="417"/>
      <c r="AB300" s="417"/>
      <c r="AC300" s="417"/>
      <c r="AD300" s="417"/>
      <c r="AE300" s="417"/>
      <c r="AF300" s="417"/>
      <c r="AG300" s="417"/>
      <c r="AH300" s="417"/>
      <c r="AI300" s="417"/>
      <c r="AJ300" s="417"/>
      <c r="AK300" s="417"/>
      <c r="AL300" s="417"/>
      <c r="AM300" s="417"/>
      <c r="AN300" s="417"/>
      <c r="AO300" s="417"/>
      <c r="AP300" s="417"/>
      <c r="AQ300" s="417"/>
      <c r="AR300" s="417"/>
      <c r="AS300" s="417"/>
      <c r="AT300" s="417"/>
      <c r="AU300" s="417"/>
      <c r="AV300" s="417"/>
      <c r="AW300" s="417"/>
      <c r="AX300" s="417"/>
      <c r="AY300" s="417"/>
      <c r="AZ300" s="417"/>
      <c r="BA300" s="417"/>
      <c r="BB300" s="417"/>
      <c r="BC300" s="417"/>
      <c r="BD300" s="417"/>
      <c r="BE300" s="417"/>
      <c r="BF300" s="417"/>
      <c r="BG300" s="417"/>
      <c r="BH300" s="417"/>
      <c r="BI300" s="417"/>
      <c r="BJ300" s="417"/>
      <c r="BK300" s="417"/>
      <c r="BL300" s="417"/>
      <c r="BM300" s="417"/>
      <c r="BN300" s="417"/>
      <c r="BO300" s="417"/>
      <c r="BP300" s="417"/>
      <c r="BQ300" s="417"/>
      <c r="BR300" s="417"/>
      <c r="BS300" s="417"/>
      <c r="BT300" s="417"/>
      <c r="BU300" s="417"/>
      <c r="BV300" s="417"/>
      <c r="BW300" s="417"/>
      <c r="BX300" s="417"/>
      <c r="BY300" s="417"/>
      <c r="BZ300" s="417"/>
      <c r="CA300" s="417"/>
      <c r="CB300" s="417"/>
      <c r="CC300" s="417"/>
      <c r="CD300" s="417"/>
      <c r="CE300" s="417"/>
      <c r="CF300" s="417"/>
      <c r="CG300" s="417"/>
      <c r="CH300" s="417"/>
      <c r="CI300" s="417"/>
      <c r="CJ300" s="417"/>
      <c r="CK300" s="417"/>
      <c r="CL300" s="417"/>
      <c r="CM300" s="417"/>
      <c r="CN300" s="417"/>
      <c r="CO300" s="417"/>
      <c r="CP300" s="417"/>
      <c r="CQ300" s="417"/>
      <c r="CR300" s="417"/>
      <c r="CS300" s="417"/>
      <c r="CT300" s="417"/>
      <c r="CU300" s="417"/>
      <c r="CV300" s="417"/>
      <c r="CW300" s="417"/>
      <c r="CX300" s="417"/>
      <c r="CY300" s="417"/>
      <c r="CZ300" s="417"/>
      <c r="DA300" s="417"/>
      <c r="DB300" s="417"/>
      <c r="DC300" s="417"/>
      <c r="DD300" s="417"/>
      <c r="DE300" s="417"/>
      <c r="DF300" s="417"/>
      <c r="DG300" s="417"/>
      <c r="DH300" s="417"/>
      <c r="DI300" s="417"/>
      <c r="DJ300" s="417"/>
      <c r="DK300" s="417"/>
    </row>
    <row r="301" spans="1:115" ht="16.149999999999999" hidden="1">
      <c r="A301" s="421"/>
      <c r="B301" s="421"/>
      <c r="C301" s="416"/>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c r="AA301" s="417"/>
      <c r="AB301" s="417"/>
      <c r="AC301" s="417"/>
      <c r="AD301" s="417"/>
      <c r="AE301" s="417"/>
      <c r="AF301" s="417"/>
      <c r="AG301" s="417"/>
      <c r="AH301" s="417"/>
      <c r="AI301" s="417"/>
      <c r="AJ301" s="417"/>
      <c r="AK301" s="417"/>
      <c r="AL301" s="417"/>
      <c r="AM301" s="417"/>
      <c r="AN301" s="417"/>
      <c r="AO301" s="417"/>
      <c r="AP301" s="417"/>
      <c r="AQ301" s="417"/>
      <c r="AR301" s="417"/>
      <c r="AS301" s="417"/>
      <c r="AT301" s="417"/>
      <c r="AU301" s="417"/>
      <c r="AV301" s="417"/>
      <c r="AW301" s="417"/>
      <c r="AX301" s="417"/>
      <c r="AY301" s="417"/>
      <c r="AZ301" s="417"/>
      <c r="BA301" s="417"/>
      <c r="BB301" s="417"/>
      <c r="BC301" s="417"/>
      <c r="BD301" s="417"/>
      <c r="BE301" s="417"/>
      <c r="BF301" s="417"/>
      <c r="BG301" s="417"/>
      <c r="BH301" s="417"/>
      <c r="BI301" s="417"/>
      <c r="BJ301" s="417"/>
      <c r="BK301" s="417"/>
      <c r="BL301" s="417"/>
      <c r="BM301" s="417"/>
      <c r="BN301" s="417"/>
      <c r="BO301" s="417"/>
      <c r="BP301" s="417"/>
      <c r="BQ301" s="417"/>
      <c r="BR301" s="417"/>
      <c r="BS301" s="417"/>
      <c r="BT301" s="417"/>
      <c r="BU301" s="417"/>
      <c r="BV301" s="417"/>
      <c r="BW301" s="417"/>
      <c r="BX301" s="417"/>
      <c r="BY301" s="417"/>
      <c r="BZ301" s="417"/>
      <c r="CA301" s="417"/>
      <c r="CB301" s="417"/>
      <c r="CC301" s="417"/>
      <c r="CD301" s="417"/>
      <c r="CE301" s="417"/>
      <c r="CF301" s="417"/>
      <c r="CG301" s="417"/>
      <c r="CH301" s="417"/>
      <c r="CI301" s="417"/>
      <c r="CJ301" s="417"/>
      <c r="CK301" s="417"/>
      <c r="CL301" s="417"/>
      <c r="CM301" s="417"/>
      <c r="CN301" s="417"/>
      <c r="CO301" s="417"/>
      <c r="CP301" s="417"/>
      <c r="CQ301" s="417"/>
      <c r="CR301" s="417"/>
      <c r="CS301" s="417"/>
      <c r="CT301" s="417"/>
      <c r="CU301" s="417"/>
      <c r="CV301" s="417"/>
      <c r="CW301" s="417"/>
      <c r="CX301" s="417"/>
      <c r="CY301" s="417"/>
      <c r="CZ301" s="417"/>
      <c r="DA301" s="417"/>
      <c r="DB301" s="417"/>
      <c r="DC301" s="417"/>
      <c r="DD301" s="417"/>
      <c r="DE301" s="417"/>
      <c r="DF301" s="417"/>
      <c r="DG301" s="417"/>
      <c r="DH301" s="417"/>
      <c r="DI301" s="417"/>
      <c r="DJ301" s="417"/>
      <c r="DK301" s="417"/>
    </row>
    <row r="302" spans="1:115" ht="16.149999999999999" hidden="1">
      <c r="A302" s="421"/>
      <c r="B302" s="421"/>
      <c r="C302" s="416"/>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c r="AA302" s="417"/>
      <c r="AB302" s="417"/>
      <c r="AC302" s="417"/>
      <c r="AD302" s="417"/>
      <c r="AE302" s="417"/>
      <c r="AF302" s="417"/>
      <c r="AG302" s="417"/>
      <c r="AH302" s="417"/>
      <c r="AI302" s="417"/>
      <c r="AJ302" s="417"/>
      <c r="AK302" s="417"/>
      <c r="AL302" s="417"/>
      <c r="AM302" s="417"/>
      <c r="AN302" s="417"/>
      <c r="AO302" s="417"/>
      <c r="AP302" s="417"/>
      <c r="AQ302" s="417"/>
      <c r="AR302" s="417"/>
      <c r="AS302" s="417"/>
      <c r="AT302" s="417"/>
      <c r="AU302" s="417"/>
      <c r="AV302" s="417"/>
      <c r="AW302" s="417"/>
      <c r="AX302" s="417"/>
      <c r="AY302" s="417"/>
      <c r="AZ302" s="417"/>
      <c r="BA302" s="417"/>
      <c r="BB302" s="417"/>
      <c r="BC302" s="417"/>
      <c r="BD302" s="417"/>
      <c r="BE302" s="417"/>
      <c r="BF302" s="417"/>
      <c r="BG302" s="417"/>
      <c r="BH302" s="417"/>
      <c r="BI302" s="417"/>
      <c r="BJ302" s="417"/>
      <c r="BK302" s="417"/>
      <c r="BL302" s="417"/>
      <c r="BM302" s="417"/>
      <c r="BN302" s="417"/>
      <c r="BO302" s="417"/>
      <c r="BP302" s="417"/>
      <c r="BQ302" s="417"/>
      <c r="BR302" s="417"/>
      <c r="BS302" s="417"/>
      <c r="BT302" s="417"/>
      <c r="BU302" s="417"/>
      <c r="BV302" s="417"/>
      <c r="BW302" s="417"/>
      <c r="BX302" s="417"/>
      <c r="BY302" s="417"/>
      <c r="BZ302" s="417"/>
      <c r="CA302" s="417"/>
      <c r="CB302" s="417"/>
      <c r="CC302" s="417"/>
      <c r="CD302" s="417"/>
      <c r="CE302" s="417"/>
      <c r="CF302" s="417"/>
      <c r="CG302" s="417"/>
      <c r="CH302" s="417"/>
      <c r="CI302" s="417"/>
      <c r="CJ302" s="417"/>
      <c r="CK302" s="417"/>
      <c r="CL302" s="417"/>
      <c r="CM302" s="417"/>
      <c r="CN302" s="417"/>
      <c r="CO302" s="417"/>
      <c r="CP302" s="417"/>
      <c r="CQ302" s="417"/>
      <c r="CR302" s="417"/>
      <c r="CS302" s="417"/>
      <c r="CT302" s="417"/>
      <c r="CU302" s="417"/>
      <c r="CV302" s="417"/>
      <c r="CW302" s="417"/>
      <c r="CX302" s="417"/>
      <c r="CY302" s="417"/>
      <c r="CZ302" s="417"/>
      <c r="DA302" s="417"/>
      <c r="DB302" s="417"/>
      <c r="DC302" s="417"/>
      <c r="DD302" s="417"/>
      <c r="DE302" s="417"/>
      <c r="DF302" s="417"/>
      <c r="DG302" s="417"/>
      <c r="DH302" s="417"/>
      <c r="DI302" s="417"/>
      <c r="DJ302" s="417"/>
      <c r="DK302" s="417"/>
    </row>
    <row r="303" spans="1:115" ht="16.149999999999999" hidden="1">
      <c r="A303" s="421"/>
      <c r="B303" s="421"/>
      <c r="C303" s="416"/>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c r="AA303" s="417"/>
      <c r="AB303" s="417"/>
      <c r="AC303" s="417"/>
      <c r="AD303" s="417"/>
      <c r="AE303" s="417"/>
      <c r="AF303" s="417"/>
      <c r="AG303" s="417"/>
      <c r="AH303" s="417"/>
      <c r="AI303" s="417"/>
      <c r="AJ303" s="417"/>
      <c r="AK303" s="417"/>
      <c r="AL303" s="417"/>
      <c r="AM303" s="417"/>
      <c r="AN303" s="417"/>
      <c r="AO303" s="417"/>
      <c r="AP303" s="417"/>
      <c r="AQ303" s="417"/>
      <c r="AR303" s="417"/>
      <c r="AS303" s="417"/>
      <c r="AT303" s="417"/>
      <c r="AU303" s="417"/>
      <c r="AV303" s="417"/>
      <c r="AW303" s="417"/>
      <c r="AX303" s="417"/>
      <c r="AY303" s="417"/>
      <c r="AZ303" s="417"/>
      <c r="BA303" s="417"/>
      <c r="BB303" s="417"/>
      <c r="BC303" s="417"/>
      <c r="BD303" s="417"/>
      <c r="BE303" s="417"/>
      <c r="BF303" s="417"/>
      <c r="BG303" s="417"/>
      <c r="BH303" s="417"/>
      <c r="BI303" s="417"/>
      <c r="BJ303" s="417"/>
      <c r="BK303" s="417"/>
      <c r="BL303" s="417"/>
      <c r="BM303" s="417"/>
      <c r="BN303" s="417"/>
      <c r="BO303" s="417"/>
      <c r="BP303" s="417"/>
      <c r="BQ303" s="417"/>
      <c r="BR303" s="417"/>
      <c r="BS303" s="417"/>
      <c r="BT303" s="417"/>
      <c r="BU303" s="417"/>
      <c r="BV303" s="417"/>
      <c r="BW303" s="417"/>
      <c r="BX303" s="417"/>
      <c r="BY303" s="417"/>
      <c r="BZ303" s="417"/>
      <c r="CA303" s="417"/>
      <c r="CB303" s="417"/>
      <c r="CC303" s="417"/>
      <c r="CD303" s="417"/>
      <c r="CE303" s="417"/>
      <c r="CF303" s="417"/>
      <c r="CG303" s="417"/>
      <c r="CH303" s="417"/>
      <c r="CI303" s="417"/>
      <c r="CJ303" s="417"/>
      <c r="CK303" s="417"/>
      <c r="CL303" s="417"/>
      <c r="CM303" s="417"/>
      <c r="CN303" s="417"/>
      <c r="CO303" s="417"/>
      <c r="CP303" s="417"/>
      <c r="CQ303" s="417"/>
      <c r="CR303" s="417"/>
      <c r="CS303" s="417"/>
      <c r="CT303" s="417"/>
      <c r="CU303" s="417"/>
      <c r="CV303" s="417"/>
      <c r="CW303" s="417"/>
      <c r="CX303" s="417"/>
      <c r="CY303" s="417"/>
      <c r="CZ303" s="417"/>
      <c r="DA303" s="417"/>
      <c r="DB303" s="417"/>
      <c r="DC303" s="417"/>
      <c r="DD303" s="417"/>
      <c r="DE303" s="417"/>
      <c r="DF303" s="417"/>
      <c r="DG303" s="417"/>
      <c r="DH303" s="417"/>
      <c r="DI303" s="417"/>
      <c r="DJ303" s="417"/>
      <c r="DK303" s="417"/>
    </row>
    <row r="304" spans="1:115" ht="16.149999999999999" hidden="1">
      <c r="A304" s="421"/>
      <c r="B304" s="421"/>
      <c r="C304" s="416"/>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c r="AA304" s="417"/>
      <c r="AB304" s="417"/>
      <c r="AC304" s="417"/>
      <c r="AD304" s="417"/>
      <c r="AE304" s="417"/>
      <c r="AF304" s="417"/>
      <c r="AG304" s="417"/>
      <c r="AH304" s="417"/>
      <c r="AI304" s="417"/>
      <c r="AJ304" s="417"/>
      <c r="AK304" s="417"/>
      <c r="AL304" s="417"/>
      <c r="AM304" s="417"/>
      <c r="AN304" s="417"/>
      <c r="AO304" s="417"/>
      <c r="AP304" s="417"/>
      <c r="AQ304" s="417"/>
      <c r="AR304" s="417"/>
      <c r="AS304" s="417"/>
      <c r="AT304" s="417"/>
      <c r="AU304" s="417"/>
      <c r="AV304" s="417"/>
      <c r="AW304" s="417"/>
      <c r="AX304" s="417"/>
      <c r="AY304" s="417"/>
      <c r="AZ304" s="417"/>
      <c r="BA304" s="417"/>
      <c r="BB304" s="417"/>
      <c r="BC304" s="417"/>
      <c r="BD304" s="417"/>
      <c r="BE304" s="417"/>
      <c r="BF304" s="417"/>
      <c r="BG304" s="417"/>
      <c r="BH304" s="417"/>
      <c r="BI304" s="417"/>
      <c r="BJ304" s="417"/>
      <c r="BK304" s="417"/>
      <c r="BL304" s="417"/>
      <c r="BM304" s="417"/>
      <c r="BN304" s="417"/>
      <c r="BO304" s="417"/>
      <c r="BP304" s="417"/>
      <c r="BQ304" s="417"/>
      <c r="BR304" s="417"/>
      <c r="BS304" s="417"/>
      <c r="BT304" s="417"/>
      <c r="BU304" s="417"/>
      <c r="BV304" s="417"/>
      <c r="BW304" s="417"/>
      <c r="BX304" s="417"/>
      <c r="BY304" s="417"/>
      <c r="BZ304" s="417"/>
      <c r="CA304" s="417"/>
      <c r="CB304" s="417"/>
      <c r="CC304" s="417"/>
      <c r="CD304" s="417"/>
      <c r="CE304" s="417"/>
      <c r="CF304" s="417"/>
      <c r="CG304" s="417"/>
      <c r="CH304" s="417"/>
      <c r="CI304" s="417"/>
      <c r="CJ304" s="417"/>
      <c r="CK304" s="417"/>
      <c r="CL304" s="417"/>
      <c r="CM304" s="417"/>
      <c r="CN304" s="417"/>
      <c r="CO304" s="417"/>
      <c r="CP304" s="417"/>
      <c r="CQ304" s="417"/>
      <c r="CR304" s="417"/>
      <c r="CS304" s="417"/>
      <c r="CT304" s="417"/>
      <c r="CU304" s="417"/>
      <c r="CV304" s="417"/>
      <c r="CW304" s="417"/>
      <c r="CX304" s="417"/>
      <c r="CY304" s="417"/>
      <c r="CZ304" s="417"/>
      <c r="DA304" s="417"/>
      <c r="DB304" s="417"/>
      <c r="DC304" s="417"/>
      <c r="DD304" s="417"/>
      <c r="DE304" s="417"/>
      <c r="DF304" s="417"/>
      <c r="DG304" s="417"/>
      <c r="DH304" s="417"/>
      <c r="DI304" s="417"/>
      <c r="DJ304" s="417"/>
      <c r="DK304" s="417"/>
    </row>
    <row r="305" spans="1:115" ht="16.149999999999999" hidden="1">
      <c r="A305" s="421"/>
      <c r="B305" s="421"/>
      <c r="C305" s="416"/>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c r="AA305" s="417"/>
      <c r="AB305" s="417"/>
      <c r="AC305" s="417"/>
      <c r="AD305" s="417"/>
      <c r="AE305" s="417"/>
      <c r="AF305" s="417"/>
      <c r="AG305" s="417"/>
      <c r="AH305" s="417"/>
      <c r="AI305" s="417"/>
      <c r="AJ305" s="417"/>
      <c r="AK305" s="417"/>
      <c r="AL305" s="417"/>
      <c r="AM305" s="417"/>
      <c r="AN305" s="417"/>
      <c r="AO305" s="417"/>
      <c r="AP305" s="417"/>
      <c r="AQ305" s="417"/>
      <c r="AR305" s="417"/>
      <c r="AS305" s="417"/>
      <c r="AT305" s="417"/>
      <c r="AU305" s="417"/>
      <c r="AV305" s="417"/>
      <c r="AW305" s="417"/>
      <c r="AX305" s="417"/>
      <c r="AY305" s="417"/>
      <c r="AZ305" s="417"/>
      <c r="BA305" s="417"/>
      <c r="BB305" s="417"/>
      <c r="BC305" s="417"/>
      <c r="BD305" s="417"/>
      <c r="BE305" s="417"/>
      <c r="BF305" s="417"/>
      <c r="BG305" s="417"/>
      <c r="BH305" s="417"/>
      <c r="BI305" s="417"/>
      <c r="BJ305" s="417"/>
      <c r="BK305" s="417"/>
      <c r="BL305" s="417"/>
      <c r="BM305" s="417"/>
      <c r="BN305" s="417"/>
      <c r="BO305" s="417"/>
      <c r="BP305" s="417"/>
      <c r="BQ305" s="417"/>
      <c r="BR305" s="417"/>
      <c r="BS305" s="417"/>
      <c r="BT305" s="417"/>
      <c r="BU305" s="417"/>
      <c r="BV305" s="417"/>
      <c r="BW305" s="417"/>
      <c r="BX305" s="417"/>
      <c r="BY305" s="417"/>
      <c r="BZ305" s="417"/>
      <c r="CA305" s="417"/>
      <c r="CB305" s="417"/>
      <c r="CC305" s="417"/>
      <c r="CD305" s="417"/>
      <c r="CE305" s="417"/>
      <c r="CF305" s="417"/>
      <c r="CG305" s="417"/>
      <c r="CH305" s="417"/>
      <c r="CI305" s="417"/>
      <c r="CJ305" s="417"/>
      <c r="CK305" s="417"/>
      <c r="CL305" s="417"/>
      <c r="CM305" s="417"/>
      <c r="CN305" s="417"/>
      <c r="CO305" s="417"/>
      <c r="CP305" s="417"/>
      <c r="CQ305" s="417"/>
      <c r="CR305" s="417"/>
      <c r="CS305" s="417"/>
      <c r="CT305" s="417"/>
      <c r="CU305" s="417"/>
      <c r="CV305" s="417"/>
      <c r="CW305" s="417"/>
      <c r="CX305" s="417"/>
      <c r="CY305" s="417"/>
      <c r="CZ305" s="417"/>
      <c r="DA305" s="417"/>
      <c r="DB305" s="417"/>
      <c r="DC305" s="417"/>
      <c r="DD305" s="417"/>
      <c r="DE305" s="417"/>
      <c r="DF305" s="417"/>
      <c r="DG305" s="417"/>
      <c r="DH305" s="417"/>
      <c r="DI305" s="417"/>
      <c r="DJ305" s="417"/>
      <c r="DK305" s="417"/>
    </row>
    <row r="306" spans="1:115" ht="16.149999999999999" hidden="1">
      <c r="A306" s="421"/>
      <c r="B306" s="421"/>
      <c r="C306" s="416"/>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c r="AA306" s="417"/>
      <c r="AB306" s="417"/>
      <c r="AC306" s="417"/>
      <c r="AD306" s="417"/>
      <c r="AE306" s="417"/>
      <c r="AF306" s="417"/>
      <c r="AG306" s="417"/>
      <c r="AH306" s="417"/>
      <c r="AI306" s="417"/>
      <c r="AJ306" s="417"/>
      <c r="AK306" s="417"/>
      <c r="AL306" s="417"/>
      <c r="AM306" s="417"/>
      <c r="AN306" s="417"/>
      <c r="AO306" s="417"/>
      <c r="AP306" s="417"/>
      <c r="AQ306" s="417"/>
      <c r="AR306" s="417"/>
      <c r="AS306" s="417"/>
      <c r="AT306" s="417"/>
      <c r="AU306" s="417"/>
      <c r="AV306" s="417"/>
      <c r="AW306" s="417"/>
      <c r="AX306" s="417"/>
      <c r="AY306" s="417"/>
      <c r="AZ306" s="417"/>
      <c r="BA306" s="417"/>
      <c r="BB306" s="417"/>
      <c r="BC306" s="417"/>
      <c r="BD306" s="417"/>
      <c r="BE306" s="417"/>
      <c r="BF306" s="417"/>
      <c r="BG306" s="417"/>
      <c r="BH306" s="417"/>
      <c r="BI306" s="417"/>
      <c r="BJ306" s="417"/>
      <c r="BK306" s="417"/>
      <c r="BL306" s="417"/>
      <c r="BM306" s="417"/>
      <c r="BN306" s="417"/>
      <c r="BO306" s="417"/>
      <c r="BP306" s="417"/>
      <c r="BQ306" s="417"/>
      <c r="BR306" s="417"/>
      <c r="BS306" s="417"/>
      <c r="BT306" s="417"/>
      <c r="BU306" s="417"/>
      <c r="BV306" s="417"/>
      <c r="BW306" s="417"/>
      <c r="BX306" s="417"/>
      <c r="BY306" s="417"/>
      <c r="BZ306" s="417"/>
      <c r="CA306" s="417"/>
      <c r="CB306" s="417"/>
      <c r="CC306" s="417"/>
      <c r="CD306" s="417"/>
      <c r="CE306" s="417"/>
      <c r="CF306" s="417"/>
      <c r="CG306" s="417"/>
      <c r="CH306" s="417"/>
      <c r="CI306" s="417"/>
      <c r="CJ306" s="417"/>
      <c r="CK306" s="417"/>
      <c r="CL306" s="417"/>
      <c r="CM306" s="417"/>
      <c r="CN306" s="417"/>
      <c r="CO306" s="417"/>
      <c r="CP306" s="417"/>
      <c r="CQ306" s="417"/>
      <c r="CR306" s="417"/>
      <c r="CS306" s="417"/>
      <c r="CT306" s="417"/>
      <c r="CU306" s="417"/>
      <c r="CV306" s="417"/>
      <c r="CW306" s="417"/>
      <c r="CX306" s="417"/>
      <c r="CY306" s="417"/>
      <c r="CZ306" s="417"/>
      <c r="DA306" s="417"/>
      <c r="DB306" s="417"/>
      <c r="DC306" s="417"/>
      <c r="DD306" s="417"/>
      <c r="DE306" s="417"/>
      <c r="DF306" s="417"/>
      <c r="DG306" s="417"/>
      <c r="DH306" s="417"/>
      <c r="DI306" s="417"/>
      <c r="DJ306" s="417"/>
      <c r="DK306" s="417"/>
    </row>
    <row r="307" spans="1:115" ht="16.149999999999999" hidden="1">
      <c r="A307" s="421"/>
      <c r="B307" s="421"/>
      <c r="C307" s="416"/>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c r="AA307" s="417"/>
      <c r="AB307" s="417"/>
      <c r="AC307" s="417"/>
      <c r="AD307" s="417"/>
      <c r="AE307" s="417"/>
      <c r="AF307" s="417"/>
      <c r="AG307" s="417"/>
      <c r="AH307" s="417"/>
      <c r="AI307" s="417"/>
      <c r="AJ307" s="417"/>
      <c r="AK307" s="417"/>
      <c r="AL307" s="417"/>
      <c r="AM307" s="417"/>
      <c r="AN307" s="417"/>
      <c r="AO307" s="417"/>
      <c r="AP307" s="417"/>
      <c r="AQ307" s="417"/>
      <c r="AR307" s="417"/>
      <c r="AS307" s="417"/>
      <c r="AT307" s="417"/>
      <c r="AU307" s="417"/>
      <c r="AV307" s="417"/>
      <c r="AW307" s="417"/>
      <c r="AX307" s="417"/>
      <c r="AY307" s="417"/>
      <c r="AZ307" s="417"/>
      <c r="BA307" s="417"/>
      <c r="BB307" s="417"/>
      <c r="BC307" s="417"/>
      <c r="BD307" s="417"/>
      <c r="BE307" s="417"/>
      <c r="BF307" s="417"/>
      <c r="BG307" s="417"/>
      <c r="BH307" s="417"/>
      <c r="BI307" s="417"/>
      <c r="BJ307" s="417"/>
      <c r="BK307" s="417"/>
      <c r="BL307" s="417"/>
      <c r="BM307" s="417"/>
      <c r="BN307" s="417"/>
      <c r="BO307" s="417"/>
      <c r="BP307" s="417"/>
      <c r="BQ307" s="417"/>
      <c r="BR307" s="417"/>
      <c r="BS307" s="417"/>
      <c r="BT307" s="417"/>
      <c r="BU307" s="417"/>
      <c r="BV307" s="417"/>
      <c r="BW307" s="417"/>
      <c r="BX307" s="417"/>
      <c r="BY307" s="417"/>
      <c r="BZ307" s="417"/>
      <c r="CA307" s="417"/>
      <c r="CB307" s="417"/>
      <c r="CC307" s="417"/>
      <c r="CD307" s="417"/>
      <c r="CE307" s="417"/>
      <c r="CF307" s="417"/>
      <c r="CG307" s="417"/>
      <c r="CH307" s="417"/>
      <c r="CI307" s="417"/>
      <c r="CJ307" s="417"/>
      <c r="CK307" s="417"/>
      <c r="CL307" s="417"/>
      <c r="CM307" s="417"/>
      <c r="CN307" s="417"/>
      <c r="CO307" s="417"/>
      <c r="CP307" s="417"/>
      <c r="CQ307" s="417"/>
      <c r="CR307" s="417"/>
      <c r="CS307" s="417"/>
      <c r="CT307" s="417"/>
      <c r="CU307" s="417"/>
      <c r="CV307" s="417"/>
      <c r="CW307" s="417"/>
      <c r="CX307" s="417"/>
      <c r="CY307" s="417"/>
      <c r="CZ307" s="417"/>
      <c r="DA307" s="417"/>
      <c r="DB307" s="417"/>
      <c r="DC307" s="417"/>
      <c r="DD307" s="417"/>
      <c r="DE307" s="417"/>
      <c r="DF307" s="417"/>
      <c r="DG307" s="417"/>
      <c r="DH307" s="417"/>
      <c r="DI307" s="417"/>
      <c r="DJ307" s="417"/>
      <c r="DK307" s="417"/>
    </row>
    <row r="308" spans="1:115" ht="16.149999999999999" hidden="1">
      <c r="A308" s="421"/>
      <c r="B308" s="421"/>
      <c r="C308" s="416"/>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c r="AA308" s="417"/>
      <c r="AB308" s="417"/>
      <c r="AC308" s="417"/>
      <c r="AD308" s="417"/>
      <c r="AE308" s="417"/>
      <c r="AF308" s="417"/>
      <c r="AG308" s="417"/>
      <c r="AH308" s="417"/>
      <c r="AI308" s="417"/>
      <c r="AJ308" s="417"/>
      <c r="AK308" s="417"/>
      <c r="AL308" s="417"/>
      <c r="AM308" s="417"/>
      <c r="AN308" s="417"/>
      <c r="AO308" s="417"/>
      <c r="AP308" s="417"/>
      <c r="AQ308" s="417"/>
      <c r="AR308" s="417"/>
      <c r="AS308" s="417"/>
      <c r="AT308" s="417"/>
      <c r="AU308" s="417"/>
      <c r="AV308" s="417"/>
      <c r="AW308" s="417"/>
      <c r="AX308" s="417"/>
      <c r="AY308" s="417"/>
      <c r="AZ308" s="417"/>
      <c r="BA308" s="417"/>
      <c r="BB308" s="417"/>
      <c r="BC308" s="417"/>
      <c r="BD308" s="417"/>
      <c r="BE308" s="417"/>
      <c r="BF308" s="417"/>
      <c r="BG308" s="417"/>
      <c r="BH308" s="417"/>
      <c r="BI308" s="417"/>
      <c r="BJ308" s="417"/>
      <c r="BK308" s="417"/>
      <c r="BL308" s="417"/>
      <c r="BM308" s="417"/>
      <c r="BN308" s="417"/>
      <c r="BO308" s="417"/>
      <c r="BP308" s="417"/>
      <c r="BQ308" s="417"/>
      <c r="BR308" s="417"/>
      <c r="BS308" s="417"/>
      <c r="BT308" s="417"/>
      <c r="BU308" s="417"/>
      <c r="BV308" s="417"/>
      <c r="BW308" s="417"/>
      <c r="BX308" s="417"/>
      <c r="BY308" s="417"/>
      <c r="BZ308" s="417"/>
      <c r="CA308" s="417"/>
      <c r="CB308" s="417"/>
      <c r="CC308" s="417"/>
      <c r="CD308" s="417"/>
      <c r="CE308" s="417"/>
      <c r="CF308" s="417"/>
      <c r="CG308" s="417"/>
      <c r="CH308" s="417"/>
      <c r="CI308" s="417"/>
      <c r="CJ308" s="417"/>
      <c r="CK308" s="417"/>
      <c r="CL308" s="417"/>
      <c r="CM308" s="417"/>
      <c r="CN308" s="417"/>
      <c r="CO308" s="417"/>
      <c r="CP308" s="417"/>
      <c r="CQ308" s="417"/>
      <c r="CR308" s="417"/>
      <c r="CS308" s="417"/>
      <c r="CT308" s="417"/>
      <c r="CU308" s="417"/>
      <c r="CV308" s="417"/>
      <c r="CW308" s="417"/>
      <c r="CX308" s="417"/>
      <c r="CY308" s="417"/>
      <c r="CZ308" s="417"/>
      <c r="DA308" s="417"/>
      <c r="DB308" s="417"/>
      <c r="DC308" s="417"/>
      <c r="DD308" s="417"/>
      <c r="DE308" s="417"/>
      <c r="DF308" s="417"/>
      <c r="DG308" s="417"/>
      <c r="DH308" s="417"/>
      <c r="DI308" s="417"/>
      <c r="DJ308" s="417"/>
      <c r="DK308" s="417"/>
    </row>
    <row r="309" spans="1:115" ht="16.149999999999999" hidden="1">
      <c r="A309" s="421"/>
      <c r="B309" s="421"/>
      <c r="C309" s="416"/>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c r="AA309" s="417"/>
      <c r="AB309" s="417"/>
      <c r="AC309" s="417"/>
      <c r="AD309" s="417"/>
      <c r="AE309" s="417"/>
      <c r="AF309" s="417"/>
      <c r="AG309" s="417"/>
      <c r="AH309" s="417"/>
      <c r="AI309" s="417"/>
      <c r="AJ309" s="417"/>
      <c r="AK309" s="417"/>
      <c r="AL309" s="417"/>
      <c r="AM309" s="417"/>
      <c r="AN309" s="417"/>
      <c r="AO309" s="417"/>
      <c r="AP309" s="417"/>
      <c r="AQ309" s="417"/>
      <c r="AR309" s="417"/>
      <c r="AS309" s="417"/>
      <c r="AT309" s="417"/>
      <c r="AU309" s="417"/>
      <c r="AV309" s="417"/>
      <c r="AW309" s="417"/>
      <c r="AX309" s="417"/>
      <c r="AY309" s="417"/>
      <c r="AZ309" s="417"/>
      <c r="BA309" s="417"/>
      <c r="BB309" s="417"/>
      <c r="BC309" s="417"/>
      <c r="BD309" s="417"/>
      <c r="BE309" s="417"/>
      <c r="BF309" s="417"/>
      <c r="BG309" s="417"/>
      <c r="BH309" s="417"/>
      <c r="BI309" s="417"/>
      <c r="BJ309" s="417"/>
      <c r="BK309" s="417"/>
      <c r="BL309" s="417"/>
      <c r="BM309" s="417"/>
      <c r="BN309" s="417"/>
      <c r="BO309" s="417"/>
      <c r="BP309" s="417"/>
      <c r="BQ309" s="417"/>
      <c r="BR309" s="417"/>
      <c r="BS309" s="417"/>
      <c r="BT309" s="417"/>
      <c r="BU309" s="417"/>
      <c r="BV309" s="417"/>
      <c r="BW309" s="417"/>
      <c r="BX309" s="417"/>
      <c r="BY309" s="417"/>
      <c r="BZ309" s="417"/>
      <c r="CA309" s="417"/>
      <c r="CB309" s="417"/>
      <c r="CC309" s="417"/>
      <c r="CD309" s="417"/>
      <c r="CE309" s="417"/>
      <c r="CF309" s="417"/>
      <c r="CG309" s="417"/>
      <c r="CH309" s="417"/>
      <c r="CI309" s="417"/>
      <c r="CJ309" s="417"/>
      <c r="CK309" s="417"/>
      <c r="CL309" s="417"/>
      <c r="CM309" s="417"/>
      <c r="CN309" s="417"/>
      <c r="CO309" s="417"/>
      <c r="CP309" s="417"/>
      <c r="CQ309" s="417"/>
      <c r="CR309" s="417"/>
      <c r="CS309" s="417"/>
      <c r="CT309" s="417"/>
      <c r="CU309" s="417"/>
      <c r="CV309" s="417"/>
      <c r="CW309" s="417"/>
      <c r="CX309" s="417"/>
      <c r="CY309" s="417"/>
      <c r="CZ309" s="417"/>
      <c r="DA309" s="417"/>
      <c r="DB309" s="417"/>
      <c r="DC309" s="417"/>
      <c r="DD309" s="417"/>
      <c r="DE309" s="417"/>
      <c r="DF309" s="417"/>
      <c r="DG309" s="417"/>
      <c r="DH309" s="417"/>
      <c r="DI309" s="417"/>
      <c r="DJ309" s="417"/>
      <c r="DK309" s="417"/>
    </row>
    <row r="310" spans="1:115" ht="16.149999999999999" hidden="1">
      <c r="A310" s="421"/>
      <c r="B310" s="421"/>
      <c r="C310" s="416"/>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c r="AA310" s="417"/>
      <c r="AB310" s="417"/>
      <c r="AC310" s="417"/>
      <c r="AD310" s="417"/>
      <c r="AE310" s="417"/>
      <c r="AF310" s="417"/>
      <c r="AG310" s="417"/>
      <c r="AH310" s="417"/>
      <c r="AI310" s="417"/>
      <c r="AJ310" s="417"/>
      <c r="AK310" s="417"/>
      <c r="AL310" s="417"/>
      <c r="AM310" s="417"/>
      <c r="AN310" s="417"/>
      <c r="AO310" s="417"/>
      <c r="AP310" s="417"/>
      <c r="AQ310" s="417"/>
      <c r="AR310" s="417"/>
      <c r="AS310" s="417"/>
      <c r="AT310" s="417"/>
      <c r="AU310" s="417"/>
      <c r="AV310" s="417"/>
      <c r="AW310" s="417"/>
      <c r="AX310" s="417"/>
      <c r="AY310" s="417"/>
      <c r="AZ310" s="417"/>
      <c r="BA310" s="417"/>
      <c r="BB310" s="417"/>
      <c r="BC310" s="417"/>
      <c r="BD310" s="417"/>
      <c r="BE310" s="417"/>
      <c r="BF310" s="417"/>
      <c r="BG310" s="417"/>
      <c r="BH310" s="417"/>
      <c r="BI310" s="417"/>
      <c r="BJ310" s="417"/>
      <c r="BK310" s="417"/>
      <c r="BL310" s="417"/>
      <c r="BM310" s="417"/>
      <c r="BN310" s="417"/>
      <c r="BO310" s="417"/>
      <c r="BP310" s="417"/>
      <c r="BQ310" s="417"/>
      <c r="BR310" s="417"/>
      <c r="BS310" s="417"/>
      <c r="BT310" s="417"/>
      <c r="BU310" s="417"/>
      <c r="BV310" s="417"/>
      <c r="BW310" s="417"/>
      <c r="BX310" s="417"/>
      <c r="BY310" s="417"/>
      <c r="BZ310" s="417"/>
      <c r="CA310" s="417"/>
      <c r="CB310" s="417"/>
      <c r="CC310" s="417"/>
      <c r="CD310" s="417"/>
      <c r="CE310" s="417"/>
      <c r="CF310" s="417"/>
      <c r="CG310" s="417"/>
      <c r="CH310" s="417"/>
      <c r="CI310" s="417"/>
      <c r="CJ310" s="417"/>
      <c r="CK310" s="417"/>
      <c r="CL310" s="417"/>
      <c r="CM310" s="417"/>
      <c r="CN310" s="417"/>
      <c r="CO310" s="417"/>
      <c r="CP310" s="417"/>
      <c r="CQ310" s="417"/>
      <c r="CR310" s="417"/>
      <c r="CS310" s="417"/>
      <c r="CT310" s="417"/>
      <c r="CU310" s="417"/>
      <c r="CV310" s="417"/>
      <c r="CW310" s="417"/>
      <c r="CX310" s="417"/>
      <c r="CY310" s="417"/>
      <c r="CZ310" s="417"/>
      <c r="DA310" s="417"/>
      <c r="DB310" s="417"/>
      <c r="DC310" s="417"/>
      <c r="DD310" s="417"/>
      <c r="DE310" s="417"/>
      <c r="DF310" s="417"/>
      <c r="DG310" s="417"/>
      <c r="DH310" s="417"/>
      <c r="DI310" s="417"/>
      <c r="DJ310" s="417"/>
      <c r="DK310" s="417"/>
    </row>
    <row r="311" spans="1:115" ht="16.149999999999999" hidden="1">
      <c r="A311" s="421"/>
      <c r="B311" s="421"/>
      <c r="C311" s="416"/>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c r="AA311" s="417"/>
      <c r="AB311" s="417"/>
      <c r="AC311" s="417"/>
      <c r="AD311" s="417"/>
      <c r="AE311" s="417"/>
      <c r="AF311" s="417"/>
      <c r="AG311" s="417"/>
      <c r="AH311" s="417"/>
      <c r="AI311" s="417"/>
      <c r="AJ311" s="417"/>
      <c r="AK311" s="417"/>
      <c r="AL311" s="417"/>
      <c r="AM311" s="417"/>
      <c r="AN311" s="417"/>
      <c r="AO311" s="417"/>
      <c r="AP311" s="417"/>
      <c r="AQ311" s="417"/>
      <c r="AR311" s="417"/>
      <c r="AS311" s="417"/>
      <c r="AT311" s="417"/>
      <c r="AU311" s="417"/>
      <c r="AV311" s="417"/>
      <c r="AW311" s="417"/>
      <c r="AX311" s="417"/>
      <c r="AY311" s="417"/>
      <c r="AZ311" s="417"/>
      <c r="BA311" s="417"/>
      <c r="BB311" s="417"/>
      <c r="BC311" s="417"/>
      <c r="BD311" s="417"/>
      <c r="BE311" s="417"/>
      <c r="BF311" s="417"/>
      <c r="BG311" s="417"/>
      <c r="BH311" s="417"/>
      <c r="BI311" s="417"/>
      <c r="BJ311" s="417"/>
      <c r="BK311" s="417"/>
      <c r="BL311" s="417"/>
      <c r="BM311" s="417"/>
      <c r="BN311" s="417"/>
      <c r="BO311" s="417"/>
      <c r="BP311" s="417"/>
      <c r="BQ311" s="417"/>
      <c r="BR311" s="417"/>
      <c r="BS311" s="417"/>
      <c r="BT311" s="417"/>
      <c r="BU311" s="417"/>
      <c r="BV311" s="417"/>
      <c r="BW311" s="417"/>
      <c r="BX311" s="417"/>
      <c r="BY311" s="417"/>
      <c r="BZ311" s="417"/>
      <c r="CA311" s="417"/>
      <c r="CB311" s="417"/>
      <c r="CC311" s="417"/>
      <c r="CD311" s="417"/>
      <c r="CE311" s="417"/>
      <c r="CF311" s="417"/>
      <c r="CG311" s="417"/>
      <c r="CH311" s="417"/>
      <c r="CI311" s="417"/>
      <c r="CJ311" s="417"/>
      <c r="CK311" s="417"/>
      <c r="CL311" s="417"/>
      <c r="CM311" s="417"/>
      <c r="CN311" s="417"/>
      <c r="CO311" s="417"/>
      <c r="CP311" s="417"/>
      <c r="CQ311" s="417"/>
      <c r="CR311" s="417"/>
      <c r="CS311" s="417"/>
      <c r="CT311" s="417"/>
      <c r="CU311" s="417"/>
      <c r="CV311" s="417"/>
      <c r="CW311" s="417"/>
      <c r="CX311" s="417"/>
      <c r="CY311" s="417"/>
      <c r="CZ311" s="417"/>
      <c r="DA311" s="417"/>
      <c r="DB311" s="417"/>
      <c r="DC311" s="417"/>
      <c r="DD311" s="417"/>
      <c r="DE311" s="417"/>
      <c r="DF311" s="417"/>
      <c r="DG311" s="417"/>
      <c r="DH311" s="417"/>
      <c r="DI311" s="417"/>
      <c r="DJ311" s="417"/>
      <c r="DK311" s="417"/>
    </row>
    <row r="312" spans="1:115" ht="16.149999999999999" hidden="1">
      <c r="A312" s="421"/>
      <c r="B312" s="421"/>
      <c r="C312" s="416"/>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c r="AA312" s="417"/>
      <c r="AB312" s="417"/>
      <c r="AC312" s="417"/>
      <c r="AD312" s="417"/>
      <c r="AE312" s="417"/>
      <c r="AF312" s="417"/>
      <c r="AG312" s="417"/>
      <c r="AH312" s="417"/>
      <c r="AI312" s="417"/>
      <c r="AJ312" s="417"/>
      <c r="AK312" s="417"/>
      <c r="AL312" s="417"/>
      <c r="AM312" s="417"/>
      <c r="AN312" s="417"/>
      <c r="AO312" s="417"/>
      <c r="AP312" s="417"/>
      <c r="AQ312" s="417"/>
      <c r="AR312" s="417"/>
      <c r="AS312" s="417"/>
      <c r="AT312" s="417"/>
      <c r="AU312" s="417"/>
      <c r="AV312" s="417"/>
      <c r="AW312" s="417"/>
      <c r="AX312" s="417"/>
      <c r="AY312" s="417"/>
      <c r="AZ312" s="417"/>
      <c r="BA312" s="417"/>
      <c r="BB312" s="417"/>
      <c r="BC312" s="417"/>
      <c r="BD312" s="417"/>
      <c r="BE312" s="417"/>
      <c r="BF312" s="417"/>
      <c r="BG312" s="417"/>
      <c r="BH312" s="417"/>
      <c r="BI312" s="417"/>
      <c r="BJ312" s="417"/>
      <c r="BK312" s="417"/>
      <c r="BL312" s="417"/>
      <c r="BM312" s="417"/>
      <c r="BN312" s="417"/>
      <c r="BO312" s="417"/>
      <c r="BP312" s="417"/>
      <c r="BQ312" s="417"/>
      <c r="BR312" s="417"/>
      <c r="BS312" s="417"/>
      <c r="BT312" s="417"/>
      <c r="BU312" s="417"/>
      <c r="BV312" s="417"/>
      <c r="BW312" s="417"/>
      <c r="BX312" s="417"/>
      <c r="BY312" s="417"/>
      <c r="BZ312" s="417"/>
      <c r="CA312" s="417"/>
      <c r="CB312" s="417"/>
      <c r="CC312" s="417"/>
      <c r="CD312" s="417"/>
      <c r="CE312" s="417"/>
      <c r="CF312" s="417"/>
      <c r="CG312" s="417"/>
      <c r="CH312" s="417"/>
      <c r="CI312" s="417"/>
      <c r="CJ312" s="417"/>
      <c r="CK312" s="417"/>
      <c r="CL312" s="417"/>
      <c r="CM312" s="417"/>
      <c r="CN312" s="417"/>
      <c r="CO312" s="417"/>
      <c r="CP312" s="417"/>
      <c r="CQ312" s="417"/>
      <c r="CR312" s="417"/>
      <c r="CS312" s="417"/>
      <c r="CT312" s="417"/>
      <c r="CU312" s="417"/>
      <c r="CV312" s="417"/>
      <c r="CW312" s="417"/>
      <c r="CX312" s="417"/>
      <c r="CY312" s="417"/>
      <c r="CZ312" s="417"/>
      <c r="DA312" s="417"/>
      <c r="DB312" s="417"/>
      <c r="DC312" s="417"/>
      <c r="DD312" s="417"/>
      <c r="DE312" s="417"/>
      <c r="DF312" s="417"/>
      <c r="DG312" s="417"/>
      <c r="DH312" s="417"/>
      <c r="DI312" s="417"/>
      <c r="DJ312" s="417"/>
      <c r="DK312" s="417"/>
    </row>
    <row r="313" spans="1:115" ht="16.149999999999999" hidden="1">
      <c r="A313" s="421"/>
      <c r="B313" s="421"/>
      <c r="C313" s="416"/>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c r="AA313" s="417"/>
      <c r="AB313" s="417"/>
      <c r="AC313" s="417"/>
      <c r="AD313" s="417"/>
      <c r="AE313" s="417"/>
      <c r="AF313" s="417"/>
      <c r="AG313" s="417"/>
      <c r="AH313" s="417"/>
      <c r="AI313" s="417"/>
      <c r="AJ313" s="417"/>
      <c r="AK313" s="417"/>
      <c r="AL313" s="417"/>
      <c r="AM313" s="417"/>
      <c r="AN313" s="417"/>
      <c r="AO313" s="417"/>
      <c r="AP313" s="417"/>
      <c r="AQ313" s="417"/>
      <c r="AR313" s="417"/>
      <c r="AS313" s="417"/>
      <c r="AT313" s="417"/>
      <c r="AU313" s="417"/>
      <c r="AV313" s="417"/>
      <c r="AW313" s="417"/>
      <c r="AX313" s="417"/>
      <c r="AY313" s="417"/>
      <c r="AZ313" s="417"/>
      <c r="BA313" s="417"/>
      <c r="BB313" s="417"/>
      <c r="BC313" s="417"/>
      <c r="BD313" s="417"/>
      <c r="BE313" s="417"/>
      <c r="BF313" s="417"/>
      <c r="BG313" s="417"/>
      <c r="BH313" s="417"/>
      <c r="BI313" s="417"/>
      <c r="BJ313" s="417"/>
      <c r="BK313" s="417"/>
      <c r="BL313" s="417"/>
      <c r="BM313" s="417"/>
      <c r="BN313" s="417"/>
      <c r="BO313" s="417"/>
      <c r="BP313" s="417"/>
      <c r="BQ313" s="417"/>
      <c r="BR313" s="417"/>
      <c r="BS313" s="417"/>
      <c r="BT313" s="417"/>
      <c r="BU313" s="417"/>
      <c r="BV313" s="417"/>
      <c r="BW313" s="417"/>
      <c r="BX313" s="417"/>
      <c r="BY313" s="417"/>
      <c r="BZ313" s="417"/>
      <c r="CA313" s="417"/>
      <c r="CB313" s="417"/>
      <c r="CC313" s="417"/>
      <c r="CD313" s="417"/>
      <c r="CE313" s="417"/>
      <c r="CF313" s="417"/>
      <c r="CG313" s="417"/>
      <c r="CH313" s="417"/>
      <c r="CI313" s="417"/>
      <c r="CJ313" s="417"/>
      <c r="CK313" s="417"/>
      <c r="CL313" s="417"/>
      <c r="CM313" s="417"/>
      <c r="CN313" s="417"/>
      <c r="CO313" s="417"/>
      <c r="CP313" s="417"/>
      <c r="CQ313" s="417"/>
      <c r="CR313" s="417"/>
      <c r="CS313" s="417"/>
      <c r="CT313" s="417"/>
      <c r="CU313" s="417"/>
      <c r="CV313" s="417"/>
      <c r="CW313" s="417"/>
      <c r="CX313" s="417"/>
      <c r="CY313" s="417"/>
      <c r="CZ313" s="417"/>
      <c r="DA313" s="417"/>
      <c r="DB313" s="417"/>
      <c r="DC313" s="417"/>
      <c r="DD313" s="417"/>
      <c r="DE313" s="417"/>
      <c r="DF313" s="417"/>
      <c r="DG313" s="417"/>
      <c r="DH313" s="417"/>
      <c r="DI313" s="417"/>
      <c r="DJ313" s="417"/>
      <c r="DK313" s="417"/>
    </row>
    <row r="314" spans="1:115" ht="16.149999999999999" hidden="1">
      <c r="A314" s="421"/>
      <c r="B314" s="421"/>
      <c r="C314" s="416"/>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c r="AA314" s="417"/>
      <c r="AB314" s="417"/>
      <c r="AC314" s="417"/>
      <c r="AD314" s="417"/>
      <c r="AE314" s="417"/>
      <c r="AF314" s="417"/>
      <c r="AG314" s="417"/>
      <c r="AH314" s="417"/>
      <c r="AI314" s="417"/>
      <c r="AJ314" s="417"/>
      <c r="AK314" s="417"/>
      <c r="AL314" s="417"/>
      <c r="AM314" s="417"/>
      <c r="AN314" s="417"/>
      <c r="AO314" s="417"/>
      <c r="AP314" s="417"/>
      <c r="AQ314" s="417"/>
      <c r="AR314" s="417"/>
      <c r="AS314" s="417"/>
      <c r="AT314" s="417"/>
      <c r="AU314" s="417"/>
      <c r="AV314" s="417"/>
      <c r="AW314" s="417"/>
      <c r="AX314" s="417"/>
      <c r="AY314" s="417"/>
      <c r="AZ314" s="417"/>
      <c r="BA314" s="417"/>
      <c r="BB314" s="417"/>
      <c r="BC314" s="417"/>
      <c r="BD314" s="417"/>
      <c r="BE314" s="417"/>
      <c r="BF314" s="417"/>
      <c r="BG314" s="417"/>
      <c r="BH314" s="417"/>
      <c r="BI314" s="417"/>
      <c r="BJ314" s="417"/>
      <c r="BK314" s="417"/>
      <c r="BL314" s="417"/>
      <c r="BM314" s="417"/>
      <c r="BN314" s="417"/>
      <c r="BO314" s="417"/>
      <c r="BP314" s="417"/>
      <c r="BQ314" s="417"/>
      <c r="BR314" s="417"/>
      <c r="BS314" s="417"/>
      <c r="BT314" s="417"/>
      <c r="BU314" s="417"/>
      <c r="BV314" s="417"/>
      <c r="BW314" s="417"/>
      <c r="BX314" s="417"/>
      <c r="BY314" s="417"/>
      <c r="BZ314" s="417"/>
      <c r="CA314" s="417"/>
      <c r="CB314" s="417"/>
      <c r="CC314" s="417"/>
      <c r="CD314" s="417"/>
      <c r="CE314" s="417"/>
      <c r="CF314" s="417"/>
      <c r="CG314" s="417"/>
      <c r="CH314" s="417"/>
      <c r="CI314" s="417"/>
      <c r="CJ314" s="417"/>
      <c r="CK314" s="417"/>
      <c r="CL314" s="417"/>
      <c r="CM314" s="417"/>
      <c r="CN314" s="417"/>
      <c r="CO314" s="417"/>
      <c r="CP314" s="417"/>
      <c r="CQ314" s="417"/>
      <c r="CR314" s="417"/>
      <c r="CS314" s="417"/>
      <c r="CT314" s="417"/>
      <c r="CU314" s="417"/>
      <c r="CV314" s="417"/>
      <c r="CW314" s="417"/>
      <c r="CX314" s="417"/>
      <c r="CY314" s="417"/>
      <c r="CZ314" s="417"/>
      <c r="DA314" s="417"/>
      <c r="DB314" s="417"/>
      <c r="DC314" s="417"/>
      <c r="DD314" s="417"/>
      <c r="DE314" s="417"/>
      <c r="DF314" s="417"/>
      <c r="DG314" s="417"/>
      <c r="DH314" s="417"/>
      <c r="DI314" s="417"/>
      <c r="DJ314" s="417"/>
      <c r="DK314" s="417"/>
    </row>
    <row r="315" spans="1:115" ht="16.149999999999999" hidden="1">
      <c r="A315" s="421"/>
      <c r="B315" s="421"/>
      <c r="C315" s="416"/>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c r="AA315" s="417"/>
      <c r="AB315" s="417"/>
      <c r="AC315" s="417"/>
      <c r="AD315" s="417"/>
      <c r="AE315" s="417"/>
      <c r="AF315" s="417"/>
      <c r="AG315" s="417"/>
      <c r="AH315" s="417"/>
      <c r="AI315" s="417"/>
      <c r="AJ315" s="417"/>
      <c r="AK315" s="417"/>
      <c r="AL315" s="417"/>
      <c r="AM315" s="417"/>
      <c r="AN315" s="417"/>
      <c r="AO315" s="417"/>
      <c r="AP315" s="417"/>
      <c r="AQ315" s="417"/>
      <c r="AR315" s="417"/>
      <c r="AS315" s="417"/>
      <c r="AT315" s="417"/>
      <c r="AU315" s="417"/>
      <c r="AV315" s="417"/>
      <c r="AW315" s="417"/>
      <c r="AX315" s="417"/>
      <c r="AY315" s="417"/>
      <c r="AZ315" s="417"/>
      <c r="BA315" s="417"/>
      <c r="BB315" s="417"/>
      <c r="BC315" s="417"/>
      <c r="BD315" s="417"/>
      <c r="BE315" s="417"/>
      <c r="BF315" s="417"/>
      <c r="BG315" s="417"/>
      <c r="BH315" s="417"/>
      <c r="BI315" s="417"/>
      <c r="BJ315" s="417"/>
      <c r="BK315" s="417"/>
      <c r="BL315" s="417"/>
      <c r="BM315" s="417"/>
      <c r="BN315" s="417"/>
      <c r="BO315" s="417"/>
      <c r="BP315" s="417"/>
      <c r="BQ315" s="417"/>
      <c r="BR315" s="417"/>
      <c r="BS315" s="417"/>
      <c r="BT315" s="417"/>
      <c r="BU315" s="417"/>
      <c r="BV315" s="417"/>
      <c r="BW315" s="417"/>
      <c r="BX315" s="417"/>
      <c r="BY315" s="417"/>
      <c r="BZ315" s="417"/>
      <c r="CA315" s="417"/>
      <c r="CB315" s="417"/>
      <c r="CC315" s="417"/>
      <c r="CD315" s="417"/>
      <c r="CE315" s="417"/>
      <c r="CF315" s="417"/>
      <c r="CG315" s="417"/>
      <c r="CH315" s="417"/>
      <c r="CI315" s="417"/>
      <c r="CJ315" s="417"/>
      <c r="CK315" s="417"/>
      <c r="CL315" s="417"/>
      <c r="CM315" s="417"/>
      <c r="CN315" s="417"/>
      <c r="CO315" s="417"/>
      <c r="CP315" s="417"/>
      <c r="CQ315" s="417"/>
      <c r="CR315" s="417"/>
      <c r="CS315" s="417"/>
      <c r="CT315" s="417"/>
      <c r="CU315" s="417"/>
      <c r="CV315" s="417"/>
      <c r="CW315" s="417"/>
      <c r="CX315" s="417"/>
      <c r="CY315" s="417"/>
      <c r="CZ315" s="417"/>
      <c r="DA315" s="417"/>
      <c r="DB315" s="417"/>
      <c r="DC315" s="417"/>
      <c r="DD315" s="417"/>
      <c r="DE315" s="417"/>
      <c r="DF315" s="417"/>
      <c r="DG315" s="417"/>
      <c r="DH315" s="417"/>
      <c r="DI315" s="417"/>
      <c r="DJ315" s="417"/>
      <c r="DK315" s="417"/>
    </row>
    <row r="316" spans="1:115" ht="16.149999999999999" hidden="1">
      <c r="A316" s="421"/>
      <c r="B316" s="421"/>
      <c r="C316" s="416"/>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c r="AA316" s="417"/>
      <c r="AB316" s="417"/>
      <c r="AC316" s="417"/>
      <c r="AD316" s="417"/>
      <c r="AE316" s="417"/>
      <c r="AF316" s="417"/>
      <c r="AG316" s="417"/>
      <c r="AH316" s="417"/>
      <c r="AI316" s="417"/>
      <c r="AJ316" s="417"/>
      <c r="AK316" s="417"/>
      <c r="AL316" s="417"/>
      <c r="AM316" s="417"/>
      <c r="AN316" s="417"/>
      <c r="AO316" s="417"/>
      <c r="AP316" s="417"/>
      <c r="AQ316" s="417"/>
      <c r="AR316" s="417"/>
      <c r="AS316" s="417"/>
      <c r="AT316" s="417"/>
      <c r="AU316" s="417"/>
      <c r="AV316" s="417"/>
      <c r="AW316" s="417"/>
      <c r="AX316" s="417"/>
      <c r="AY316" s="417"/>
      <c r="AZ316" s="417"/>
      <c r="BA316" s="417"/>
      <c r="BB316" s="417"/>
      <c r="BC316" s="417"/>
      <c r="BD316" s="417"/>
      <c r="BE316" s="417"/>
      <c r="BF316" s="417"/>
      <c r="BG316" s="417"/>
      <c r="BH316" s="417"/>
      <c r="BI316" s="417"/>
      <c r="BJ316" s="417"/>
      <c r="BK316" s="417"/>
      <c r="BL316" s="417"/>
      <c r="BM316" s="417"/>
      <c r="BN316" s="417"/>
      <c r="BO316" s="417"/>
      <c r="BP316" s="417"/>
      <c r="BQ316" s="417"/>
      <c r="BR316" s="417"/>
      <c r="BS316" s="417"/>
      <c r="BT316" s="417"/>
      <c r="BU316" s="417"/>
      <c r="BV316" s="417"/>
      <c r="BW316" s="417"/>
      <c r="BX316" s="417"/>
      <c r="BY316" s="417"/>
      <c r="BZ316" s="417"/>
      <c r="CA316" s="417"/>
      <c r="CB316" s="417"/>
      <c r="CC316" s="417"/>
      <c r="CD316" s="417"/>
      <c r="CE316" s="417"/>
      <c r="CF316" s="417"/>
      <c r="CG316" s="417"/>
      <c r="CH316" s="417"/>
      <c r="CI316" s="417"/>
      <c r="CJ316" s="417"/>
      <c r="CK316" s="417"/>
      <c r="CL316" s="417"/>
      <c r="CM316" s="417"/>
      <c r="CN316" s="417"/>
      <c r="CO316" s="417"/>
      <c r="CP316" s="417"/>
      <c r="CQ316" s="417"/>
      <c r="CR316" s="417"/>
      <c r="CS316" s="417"/>
      <c r="CT316" s="417"/>
      <c r="CU316" s="417"/>
      <c r="CV316" s="417"/>
      <c r="CW316" s="417"/>
      <c r="CX316" s="417"/>
      <c r="CY316" s="417"/>
      <c r="CZ316" s="417"/>
      <c r="DA316" s="417"/>
      <c r="DB316" s="417"/>
      <c r="DC316" s="417"/>
      <c r="DD316" s="417"/>
      <c r="DE316" s="417"/>
      <c r="DF316" s="417"/>
      <c r="DG316" s="417"/>
      <c r="DH316" s="417"/>
      <c r="DI316" s="417"/>
      <c r="DJ316" s="417"/>
      <c r="DK316" s="417"/>
    </row>
    <row r="317" spans="1:115" ht="16.149999999999999" hidden="1">
      <c r="A317" s="421"/>
      <c r="B317" s="421"/>
      <c r="C317" s="416"/>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c r="AA317" s="417"/>
      <c r="AB317" s="417"/>
      <c r="AC317" s="417"/>
      <c r="AD317" s="417"/>
      <c r="AE317" s="417"/>
      <c r="AF317" s="417"/>
      <c r="AG317" s="417"/>
      <c r="AH317" s="417"/>
      <c r="AI317" s="417"/>
      <c r="AJ317" s="417"/>
      <c r="AK317" s="417"/>
      <c r="AL317" s="417"/>
      <c r="AM317" s="417"/>
      <c r="AN317" s="417"/>
      <c r="AO317" s="417"/>
      <c r="AP317" s="417"/>
      <c r="AQ317" s="417"/>
      <c r="AR317" s="417"/>
      <c r="AS317" s="417"/>
      <c r="AT317" s="417"/>
      <c r="AU317" s="417"/>
      <c r="AV317" s="417"/>
      <c r="AW317" s="417"/>
      <c r="AX317" s="417"/>
      <c r="AY317" s="417"/>
      <c r="AZ317" s="417"/>
      <c r="BA317" s="417"/>
      <c r="BB317" s="417"/>
      <c r="BC317" s="417"/>
      <c r="BD317" s="417"/>
      <c r="BE317" s="417"/>
      <c r="BF317" s="417"/>
      <c r="BG317" s="417"/>
      <c r="BH317" s="417"/>
      <c r="BI317" s="417"/>
      <c r="BJ317" s="417"/>
      <c r="BK317" s="417"/>
      <c r="BL317" s="417"/>
      <c r="BM317" s="417"/>
      <c r="BN317" s="417"/>
      <c r="BO317" s="417"/>
      <c r="BP317" s="417"/>
      <c r="BQ317" s="417"/>
      <c r="BR317" s="417"/>
      <c r="BS317" s="417"/>
      <c r="BT317" s="417"/>
      <c r="BU317" s="417"/>
      <c r="BV317" s="417"/>
      <c r="BW317" s="417"/>
      <c r="BX317" s="417"/>
      <c r="BY317" s="417"/>
      <c r="BZ317" s="417"/>
      <c r="CA317" s="417"/>
      <c r="CB317" s="417"/>
      <c r="CC317" s="417"/>
      <c r="CD317" s="417"/>
      <c r="CE317" s="417"/>
      <c r="CF317" s="417"/>
      <c r="CG317" s="417"/>
      <c r="CH317" s="417"/>
      <c r="CI317" s="417"/>
      <c r="CJ317" s="417"/>
      <c r="CK317" s="417"/>
      <c r="CL317" s="417"/>
      <c r="CM317" s="417"/>
      <c r="CN317" s="417"/>
      <c r="CO317" s="417"/>
      <c r="CP317" s="417"/>
      <c r="CQ317" s="417"/>
      <c r="CR317" s="417"/>
      <c r="CS317" s="417"/>
      <c r="CT317" s="417"/>
      <c r="CU317" s="417"/>
      <c r="CV317" s="417"/>
      <c r="CW317" s="417"/>
      <c r="CX317" s="417"/>
      <c r="CY317" s="417"/>
      <c r="CZ317" s="417"/>
      <c r="DA317" s="417"/>
      <c r="DB317" s="417"/>
      <c r="DC317" s="417"/>
      <c r="DD317" s="417"/>
      <c r="DE317" s="417"/>
      <c r="DF317" s="417"/>
      <c r="DG317" s="417"/>
      <c r="DH317" s="417"/>
      <c r="DI317" s="417"/>
      <c r="DJ317" s="417"/>
      <c r="DK317" s="417"/>
    </row>
    <row r="318" spans="1:115" ht="16.149999999999999" hidden="1">
      <c r="A318" s="421"/>
      <c r="B318" s="421"/>
      <c r="C318" s="416"/>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c r="AA318" s="417"/>
      <c r="AB318" s="417"/>
      <c r="AC318" s="417"/>
      <c r="AD318" s="417"/>
      <c r="AE318" s="417"/>
      <c r="AF318" s="417"/>
      <c r="AG318" s="417"/>
      <c r="AH318" s="417"/>
      <c r="AI318" s="417"/>
      <c r="AJ318" s="417"/>
      <c r="AK318" s="417"/>
      <c r="AL318" s="417"/>
      <c r="AM318" s="417"/>
      <c r="AN318" s="417"/>
      <c r="AO318" s="417"/>
      <c r="AP318" s="417"/>
      <c r="AQ318" s="417"/>
      <c r="AR318" s="417"/>
      <c r="AS318" s="417"/>
      <c r="AT318" s="417"/>
      <c r="AU318" s="417"/>
      <c r="AV318" s="417"/>
      <c r="AW318" s="417"/>
      <c r="AX318" s="417"/>
      <c r="AY318" s="417"/>
      <c r="AZ318" s="417"/>
      <c r="BA318" s="417"/>
      <c r="BB318" s="417"/>
      <c r="BC318" s="417"/>
      <c r="BD318" s="417"/>
      <c r="BE318" s="417"/>
      <c r="BF318" s="417"/>
      <c r="BG318" s="417"/>
      <c r="BH318" s="417"/>
      <c r="BI318" s="417"/>
      <c r="BJ318" s="417"/>
      <c r="BK318" s="417"/>
      <c r="BL318" s="417"/>
      <c r="BM318" s="417"/>
      <c r="BN318" s="417"/>
      <c r="BO318" s="417"/>
      <c r="BP318" s="417"/>
      <c r="BQ318" s="417"/>
      <c r="BR318" s="417"/>
      <c r="BS318" s="417"/>
      <c r="BT318" s="417"/>
      <c r="BU318" s="417"/>
      <c r="BV318" s="417"/>
      <c r="BW318" s="417"/>
      <c r="BX318" s="417"/>
      <c r="BY318" s="417"/>
      <c r="BZ318" s="417"/>
      <c r="CA318" s="417"/>
      <c r="CB318" s="417"/>
      <c r="CC318" s="417"/>
      <c r="CD318" s="417"/>
      <c r="CE318" s="417"/>
      <c r="CF318" s="417"/>
      <c r="CG318" s="417"/>
      <c r="CH318" s="417"/>
      <c r="CI318" s="417"/>
      <c r="CJ318" s="417"/>
      <c r="CK318" s="417"/>
      <c r="CL318" s="417"/>
      <c r="CM318" s="417"/>
      <c r="CN318" s="417"/>
      <c r="CO318" s="417"/>
      <c r="CP318" s="417"/>
      <c r="CQ318" s="417"/>
      <c r="CR318" s="417"/>
      <c r="CS318" s="417"/>
      <c r="CT318" s="417"/>
      <c r="CU318" s="417"/>
      <c r="CV318" s="417"/>
      <c r="CW318" s="417"/>
      <c r="CX318" s="417"/>
      <c r="CY318" s="417"/>
      <c r="CZ318" s="417"/>
      <c r="DA318" s="417"/>
      <c r="DB318" s="417"/>
      <c r="DC318" s="417"/>
      <c r="DD318" s="417"/>
      <c r="DE318" s="417"/>
      <c r="DF318" s="417"/>
      <c r="DG318" s="417"/>
      <c r="DH318" s="417"/>
      <c r="DI318" s="417"/>
      <c r="DJ318" s="417"/>
      <c r="DK318" s="417"/>
    </row>
    <row r="319" spans="1:115" ht="16.149999999999999" hidden="1">
      <c r="A319" s="421"/>
      <c r="B319" s="421"/>
      <c r="C319" s="416"/>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c r="AA319" s="417"/>
      <c r="AB319" s="417"/>
      <c r="AC319" s="417"/>
      <c r="AD319" s="417"/>
      <c r="AE319" s="417"/>
      <c r="AF319" s="417"/>
      <c r="AG319" s="417"/>
      <c r="AH319" s="417"/>
      <c r="AI319" s="417"/>
      <c r="AJ319" s="417"/>
      <c r="AK319" s="417"/>
      <c r="AL319" s="417"/>
      <c r="AM319" s="417"/>
      <c r="AN319" s="417"/>
      <c r="AO319" s="417"/>
      <c r="AP319" s="417"/>
      <c r="AQ319" s="417"/>
      <c r="AR319" s="417"/>
      <c r="AS319" s="417"/>
      <c r="AT319" s="417"/>
      <c r="AU319" s="417"/>
      <c r="AV319" s="417"/>
      <c r="AW319" s="417"/>
      <c r="AX319" s="417"/>
      <c r="AY319" s="417"/>
      <c r="AZ319" s="417"/>
      <c r="BA319" s="417"/>
      <c r="BB319" s="417"/>
      <c r="BC319" s="417"/>
      <c r="BD319" s="417"/>
      <c r="BE319" s="417"/>
      <c r="BF319" s="417"/>
      <c r="BG319" s="417"/>
      <c r="BH319" s="417"/>
      <c r="BI319" s="417"/>
      <c r="BJ319" s="417"/>
      <c r="BK319" s="417"/>
      <c r="BL319" s="417"/>
      <c r="BM319" s="417"/>
      <c r="BN319" s="417"/>
      <c r="BO319" s="417"/>
      <c r="BP319" s="417"/>
      <c r="BQ319" s="417"/>
      <c r="BR319" s="417"/>
      <c r="BS319" s="417"/>
      <c r="BT319" s="417"/>
      <c r="BU319" s="417"/>
      <c r="BV319" s="417"/>
      <c r="BW319" s="417"/>
      <c r="BX319" s="417"/>
      <c r="BY319" s="417"/>
      <c r="BZ319" s="417"/>
      <c r="CA319" s="417"/>
      <c r="CB319" s="417"/>
      <c r="CC319" s="417"/>
      <c r="CD319" s="417"/>
      <c r="CE319" s="417"/>
      <c r="CF319" s="417"/>
      <c r="CG319" s="417"/>
      <c r="CH319" s="417"/>
      <c r="CI319" s="417"/>
      <c r="CJ319" s="417"/>
      <c r="CK319" s="417"/>
      <c r="CL319" s="417"/>
      <c r="CM319" s="417"/>
      <c r="CN319" s="417"/>
      <c r="CO319" s="417"/>
      <c r="CP319" s="417"/>
      <c r="CQ319" s="417"/>
      <c r="CR319" s="417"/>
      <c r="CS319" s="417"/>
      <c r="CT319" s="417"/>
      <c r="CU319" s="417"/>
      <c r="CV319" s="417"/>
      <c r="CW319" s="417"/>
      <c r="CX319" s="417"/>
      <c r="CY319" s="417"/>
      <c r="CZ319" s="417"/>
      <c r="DA319" s="417"/>
      <c r="DB319" s="417"/>
      <c r="DC319" s="417"/>
      <c r="DD319" s="417"/>
      <c r="DE319" s="417"/>
      <c r="DF319" s="417"/>
      <c r="DG319" s="417"/>
      <c r="DH319" s="417"/>
      <c r="DI319" s="417"/>
      <c r="DJ319" s="417"/>
      <c r="DK319" s="417"/>
    </row>
    <row r="320" spans="1:115" ht="16.149999999999999" hidden="1">
      <c r="A320" s="421"/>
      <c r="B320" s="421"/>
      <c r="C320" s="416"/>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c r="AA320" s="417"/>
      <c r="AB320" s="417"/>
      <c r="AC320" s="417"/>
      <c r="AD320" s="417"/>
      <c r="AE320" s="417"/>
      <c r="AF320" s="417"/>
      <c r="AG320" s="417"/>
      <c r="AH320" s="417"/>
      <c r="AI320" s="417"/>
      <c r="AJ320" s="417"/>
      <c r="AK320" s="417"/>
      <c r="AL320" s="417"/>
      <c r="AM320" s="417"/>
      <c r="AN320" s="417"/>
      <c r="AO320" s="417"/>
      <c r="AP320" s="417"/>
      <c r="AQ320" s="417"/>
      <c r="AR320" s="417"/>
      <c r="AS320" s="417"/>
      <c r="AT320" s="417"/>
      <c r="AU320" s="417"/>
      <c r="AV320" s="417"/>
      <c r="AW320" s="417"/>
      <c r="AX320" s="417"/>
      <c r="AY320" s="417"/>
      <c r="AZ320" s="417"/>
      <c r="BA320" s="417"/>
      <c r="BB320" s="417"/>
      <c r="BC320" s="417"/>
      <c r="BD320" s="417"/>
      <c r="BE320" s="417"/>
      <c r="BF320" s="417"/>
      <c r="BG320" s="417"/>
      <c r="BH320" s="417"/>
      <c r="BI320" s="417"/>
      <c r="BJ320" s="417"/>
      <c r="BK320" s="417"/>
      <c r="BL320" s="417"/>
      <c r="BM320" s="417"/>
      <c r="BN320" s="417"/>
      <c r="BO320" s="417"/>
      <c r="BP320" s="417"/>
      <c r="BQ320" s="417"/>
      <c r="BR320" s="417"/>
      <c r="BS320" s="417"/>
      <c r="BT320" s="417"/>
      <c r="BU320" s="417"/>
      <c r="BV320" s="417"/>
      <c r="BW320" s="417"/>
      <c r="BX320" s="417"/>
      <c r="BY320" s="417"/>
      <c r="BZ320" s="417"/>
      <c r="CA320" s="417"/>
      <c r="CB320" s="417"/>
      <c r="CC320" s="417"/>
      <c r="CD320" s="417"/>
      <c r="CE320" s="417"/>
      <c r="CF320" s="417"/>
      <c r="CG320" s="417"/>
      <c r="CH320" s="417"/>
      <c r="CI320" s="417"/>
      <c r="CJ320" s="417"/>
      <c r="CK320" s="417"/>
      <c r="CL320" s="417"/>
      <c r="CM320" s="417"/>
      <c r="CN320" s="417"/>
      <c r="CO320" s="417"/>
      <c r="CP320" s="417"/>
      <c r="CQ320" s="417"/>
      <c r="CR320" s="417"/>
      <c r="CS320" s="417"/>
      <c r="CT320" s="417"/>
      <c r="CU320" s="417"/>
      <c r="CV320" s="417"/>
      <c r="CW320" s="417"/>
      <c r="CX320" s="417"/>
      <c r="CY320" s="417"/>
      <c r="CZ320" s="417"/>
      <c r="DA320" s="417"/>
      <c r="DB320" s="417"/>
      <c r="DC320" s="417"/>
      <c r="DD320" s="417"/>
      <c r="DE320" s="417"/>
      <c r="DF320" s="417"/>
      <c r="DG320" s="417"/>
      <c r="DH320" s="417"/>
      <c r="DI320" s="417"/>
      <c r="DJ320" s="417"/>
      <c r="DK320" s="417"/>
    </row>
    <row r="321" spans="1:115" ht="16.149999999999999" hidden="1">
      <c r="A321" s="421"/>
      <c r="B321" s="421"/>
      <c r="C321" s="416"/>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c r="AA321" s="417"/>
      <c r="AB321" s="417"/>
      <c r="AC321" s="417"/>
      <c r="AD321" s="417"/>
      <c r="AE321" s="417"/>
      <c r="AF321" s="417"/>
      <c r="AG321" s="417"/>
      <c r="AH321" s="417"/>
      <c r="AI321" s="417"/>
      <c r="AJ321" s="417"/>
      <c r="AK321" s="417"/>
      <c r="AL321" s="417"/>
      <c r="AM321" s="417"/>
      <c r="AN321" s="417"/>
      <c r="AO321" s="417"/>
      <c r="AP321" s="417"/>
      <c r="AQ321" s="417"/>
      <c r="AR321" s="417"/>
      <c r="AS321" s="417"/>
      <c r="AT321" s="417"/>
      <c r="AU321" s="417"/>
      <c r="AV321" s="417"/>
      <c r="AW321" s="417"/>
      <c r="AX321" s="417"/>
      <c r="AY321" s="417"/>
      <c r="AZ321" s="417"/>
      <c r="BA321" s="417"/>
      <c r="BB321" s="417"/>
      <c r="BC321" s="417"/>
      <c r="BD321" s="417"/>
      <c r="BE321" s="417"/>
      <c r="BF321" s="417"/>
      <c r="BG321" s="417"/>
      <c r="BH321" s="417"/>
      <c r="BI321" s="417"/>
      <c r="BJ321" s="417"/>
      <c r="BK321" s="417"/>
      <c r="BL321" s="417"/>
      <c r="BM321" s="417"/>
      <c r="BN321" s="417"/>
      <c r="BO321" s="417"/>
      <c r="BP321" s="417"/>
      <c r="BQ321" s="417"/>
      <c r="BR321" s="417"/>
      <c r="BS321" s="417"/>
      <c r="BT321" s="417"/>
      <c r="BU321" s="417"/>
      <c r="BV321" s="417"/>
      <c r="BW321" s="417"/>
      <c r="BX321" s="417"/>
      <c r="BY321" s="417"/>
      <c r="BZ321" s="417"/>
      <c r="CA321" s="417"/>
      <c r="CB321" s="417"/>
      <c r="CC321" s="417"/>
      <c r="CD321" s="417"/>
      <c r="CE321" s="417"/>
      <c r="CF321" s="417"/>
      <c r="CG321" s="417"/>
      <c r="CH321" s="417"/>
      <c r="CI321" s="417"/>
      <c r="CJ321" s="417"/>
      <c r="CK321" s="417"/>
      <c r="CL321" s="417"/>
      <c r="CM321" s="417"/>
      <c r="CN321" s="417"/>
      <c r="CO321" s="417"/>
      <c r="CP321" s="417"/>
      <c r="CQ321" s="417"/>
      <c r="CR321" s="417"/>
      <c r="CS321" s="417"/>
      <c r="CT321" s="417"/>
      <c r="CU321" s="417"/>
      <c r="CV321" s="417"/>
      <c r="CW321" s="417"/>
      <c r="CX321" s="417"/>
      <c r="CY321" s="417"/>
      <c r="CZ321" s="417"/>
      <c r="DA321" s="417"/>
      <c r="DB321" s="417"/>
      <c r="DC321" s="417"/>
      <c r="DD321" s="417"/>
      <c r="DE321" s="417"/>
      <c r="DF321" s="417"/>
      <c r="DG321" s="417"/>
      <c r="DH321" s="417"/>
      <c r="DI321" s="417"/>
      <c r="DJ321" s="417"/>
      <c r="DK321" s="417"/>
    </row>
    <row r="322" spans="1:115" ht="16.149999999999999" hidden="1">
      <c r="A322" s="421"/>
      <c r="B322" s="421"/>
      <c r="C322" s="416"/>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c r="AA322" s="417"/>
      <c r="AB322" s="417"/>
      <c r="AC322" s="417"/>
      <c r="AD322" s="417"/>
      <c r="AE322" s="417"/>
      <c r="AF322" s="417"/>
      <c r="AG322" s="417"/>
      <c r="AH322" s="417"/>
      <c r="AI322" s="417"/>
      <c r="AJ322" s="417"/>
      <c r="AK322" s="417"/>
      <c r="AL322" s="417"/>
      <c r="AM322" s="417"/>
      <c r="AN322" s="417"/>
      <c r="AO322" s="417"/>
      <c r="AP322" s="417"/>
      <c r="AQ322" s="417"/>
      <c r="AR322" s="417"/>
      <c r="AS322" s="417"/>
      <c r="AT322" s="417"/>
      <c r="AU322" s="417"/>
      <c r="AV322" s="417"/>
      <c r="AW322" s="417"/>
      <c r="AX322" s="417"/>
      <c r="AY322" s="417"/>
      <c r="AZ322" s="417"/>
      <c r="BA322" s="417"/>
      <c r="BB322" s="417"/>
      <c r="BC322" s="417"/>
      <c r="BD322" s="417"/>
      <c r="BE322" s="417"/>
      <c r="BF322" s="417"/>
      <c r="BG322" s="417"/>
      <c r="BH322" s="417"/>
      <c r="BI322" s="417"/>
      <c r="BJ322" s="417"/>
      <c r="BK322" s="417"/>
      <c r="BL322" s="417"/>
      <c r="BM322" s="417"/>
      <c r="BN322" s="417"/>
      <c r="BO322" s="417"/>
      <c r="BP322" s="417"/>
      <c r="BQ322" s="417"/>
      <c r="BR322" s="417"/>
      <c r="BS322" s="417"/>
      <c r="BT322" s="417"/>
      <c r="BU322" s="417"/>
      <c r="BV322" s="417"/>
      <c r="BW322" s="417"/>
      <c r="BX322" s="417"/>
      <c r="BY322" s="417"/>
      <c r="BZ322" s="417"/>
      <c r="CA322" s="417"/>
      <c r="CB322" s="417"/>
      <c r="CC322" s="417"/>
      <c r="CD322" s="417"/>
      <c r="CE322" s="417"/>
      <c r="CF322" s="417"/>
      <c r="CG322" s="417"/>
      <c r="CH322" s="417"/>
      <c r="CI322" s="417"/>
      <c r="CJ322" s="417"/>
      <c r="CK322" s="417"/>
      <c r="CL322" s="417"/>
      <c r="CM322" s="417"/>
      <c r="CN322" s="417"/>
      <c r="CO322" s="417"/>
      <c r="CP322" s="417"/>
      <c r="CQ322" s="417"/>
      <c r="CR322" s="417"/>
      <c r="CS322" s="417"/>
      <c r="CT322" s="417"/>
      <c r="CU322" s="417"/>
      <c r="CV322" s="417"/>
      <c r="CW322" s="417"/>
      <c r="CX322" s="417"/>
      <c r="CY322" s="417"/>
      <c r="CZ322" s="417"/>
      <c r="DA322" s="417"/>
      <c r="DB322" s="417"/>
      <c r="DC322" s="417"/>
      <c r="DD322" s="417"/>
      <c r="DE322" s="417"/>
      <c r="DF322" s="417"/>
      <c r="DG322" s="417"/>
      <c r="DH322" s="417"/>
      <c r="DI322" s="417"/>
      <c r="DJ322" s="417"/>
      <c r="DK322" s="417"/>
    </row>
    <row r="323" spans="1:115" ht="16.149999999999999" hidden="1">
      <c r="A323" s="421"/>
      <c r="B323" s="421"/>
      <c r="C323" s="416"/>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c r="AA323" s="417"/>
      <c r="AB323" s="417"/>
      <c r="AC323" s="417"/>
      <c r="AD323" s="417"/>
      <c r="AE323" s="417"/>
      <c r="AF323" s="417"/>
      <c r="AG323" s="417"/>
      <c r="AH323" s="417"/>
      <c r="AI323" s="417"/>
      <c r="AJ323" s="417"/>
      <c r="AK323" s="417"/>
      <c r="AL323" s="417"/>
      <c r="AM323" s="417"/>
      <c r="AN323" s="417"/>
      <c r="AO323" s="417"/>
      <c r="AP323" s="417"/>
      <c r="AQ323" s="417"/>
      <c r="AR323" s="417"/>
      <c r="AS323" s="417"/>
      <c r="AT323" s="417"/>
      <c r="AU323" s="417"/>
      <c r="AV323" s="417"/>
      <c r="AW323" s="417"/>
      <c r="AX323" s="417"/>
      <c r="AY323" s="417"/>
      <c r="AZ323" s="417"/>
      <c r="BA323" s="417"/>
      <c r="BB323" s="417"/>
      <c r="BC323" s="417"/>
      <c r="BD323" s="417"/>
      <c r="BE323" s="417"/>
      <c r="BF323" s="417"/>
      <c r="BG323" s="417"/>
      <c r="BH323" s="417"/>
      <c r="BI323" s="417"/>
      <c r="BJ323" s="417"/>
      <c r="BK323" s="417"/>
      <c r="BL323" s="417"/>
      <c r="BM323" s="417"/>
      <c r="BN323" s="417"/>
      <c r="BO323" s="417"/>
      <c r="BP323" s="417"/>
      <c r="BQ323" s="417"/>
      <c r="BR323" s="417"/>
      <c r="BS323" s="417"/>
      <c r="BT323" s="417"/>
      <c r="BU323" s="417"/>
      <c r="BV323" s="417"/>
      <c r="BW323" s="417"/>
      <c r="BX323" s="417"/>
      <c r="BY323" s="417"/>
      <c r="BZ323" s="417"/>
      <c r="CA323" s="417"/>
      <c r="CB323" s="417"/>
      <c r="CC323" s="417"/>
      <c r="CD323" s="417"/>
      <c r="CE323" s="417"/>
      <c r="CF323" s="417"/>
      <c r="CG323" s="417"/>
      <c r="CH323" s="417"/>
      <c r="CI323" s="417"/>
      <c r="CJ323" s="417"/>
      <c r="CK323" s="417"/>
      <c r="CL323" s="417"/>
      <c r="CM323" s="417"/>
      <c r="CN323" s="417"/>
      <c r="CO323" s="417"/>
      <c r="CP323" s="417"/>
      <c r="CQ323" s="417"/>
      <c r="CR323" s="417"/>
      <c r="CS323" s="417"/>
      <c r="CT323" s="417"/>
      <c r="CU323" s="417"/>
      <c r="CV323" s="417"/>
      <c r="CW323" s="417"/>
      <c r="CX323" s="417"/>
      <c r="CY323" s="417"/>
      <c r="CZ323" s="417"/>
      <c r="DA323" s="417"/>
      <c r="DB323" s="417"/>
      <c r="DC323" s="417"/>
      <c r="DD323" s="417"/>
      <c r="DE323" s="417"/>
      <c r="DF323" s="417"/>
      <c r="DG323" s="417"/>
      <c r="DH323" s="417"/>
      <c r="DI323" s="417"/>
      <c r="DJ323" s="417"/>
      <c r="DK323" s="417"/>
    </row>
    <row r="324" spans="1:115" ht="16.149999999999999" hidden="1">
      <c r="A324" s="421"/>
      <c r="B324" s="421"/>
      <c r="C324" s="416"/>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c r="AA324" s="417"/>
      <c r="AB324" s="417"/>
      <c r="AC324" s="417"/>
      <c r="AD324" s="417"/>
      <c r="AE324" s="417"/>
      <c r="AF324" s="417"/>
      <c r="AG324" s="417"/>
      <c r="AH324" s="417"/>
      <c r="AI324" s="417"/>
      <c r="AJ324" s="417"/>
      <c r="AK324" s="417"/>
      <c r="AL324" s="417"/>
      <c r="AM324" s="417"/>
      <c r="AN324" s="417"/>
      <c r="AO324" s="417"/>
      <c r="AP324" s="417"/>
      <c r="AQ324" s="417"/>
      <c r="AR324" s="417"/>
      <c r="AS324" s="417"/>
      <c r="AT324" s="417"/>
      <c r="AU324" s="417"/>
      <c r="AV324" s="417"/>
      <c r="AW324" s="417"/>
      <c r="AX324" s="417"/>
      <c r="AY324" s="417"/>
      <c r="AZ324" s="417"/>
      <c r="BA324" s="417"/>
      <c r="BB324" s="417"/>
      <c r="BC324" s="417"/>
      <c r="BD324" s="417"/>
      <c r="BE324" s="417"/>
      <c r="BF324" s="417"/>
      <c r="BG324" s="417"/>
      <c r="BH324" s="417"/>
      <c r="BI324" s="417"/>
      <c r="BJ324" s="417"/>
      <c r="BK324" s="417"/>
      <c r="BL324" s="417"/>
      <c r="BM324" s="417"/>
      <c r="BN324" s="417"/>
      <c r="BO324" s="417"/>
      <c r="BP324" s="417"/>
      <c r="BQ324" s="417"/>
      <c r="BR324" s="417"/>
      <c r="BS324" s="417"/>
      <c r="BT324" s="417"/>
      <c r="BU324" s="417"/>
      <c r="BV324" s="417"/>
      <c r="BW324" s="417"/>
      <c r="BX324" s="417"/>
      <c r="BY324" s="417"/>
      <c r="BZ324" s="417"/>
      <c r="CA324" s="417"/>
      <c r="CB324" s="417"/>
      <c r="CC324" s="417"/>
      <c r="CD324" s="417"/>
      <c r="CE324" s="417"/>
      <c r="CF324" s="417"/>
      <c r="CG324" s="417"/>
      <c r="CH324" s="417"/>
      <c r="CI324" s="417"/>
      <c r="CJ324" s="417"/>
      <c r="CK324" s="417"/>
      <c r="CL324" s="417"/>
      <c r="CM324" s="417"/>
      <c r="CN324" s="417"/>
      <c r="CO324" s="417"/>
      <c r="CP324" s="417"/>
      <c r="CQ324" s="417"/>
      <c r="CR324" s="417"/>
      <c r="CS324" s="417"/>
      <c r="CT324" s="417"/>
      <c r="CU324" s="417"/>
      <c r="CV324" s="417"/>
      <c r="CW324" s="417"/>
      <c r="CX324" s="417"/>
      <c r="CY324" s="417"/>
      <c r="CZ324" s="417"/>
      <c r="DA324" s="417"/>
      <c r="DB324" s="417"/>
      <c r="DC324" s="417"/>
      <c r="DD324" s="417"/>
      <c r="DE324" s="417"/>
      <c r="DF324" s="417"/>
      <c r="DG324" s="417"/>
      <c r="DH324" s="417"/>
      <c r="DI324" s="417"/>
      <c r="DJ324" s="417"/>
      <c r="DK324" s="417"/>
    </row>
    <row r="325" spans="1:115" ht="16.149999999999999" hidden="1">
      <c r="A325" s="421"/>
      <c r="B325" s="421"/>
      <c r="C325" s="416"/>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c r="AA325" s="417"/>
      <c r="AB325" s="417"/>
      <c r="AC325" s="417"/>
      <c r="AD325" s="417"/>
      <c r="AE325" s="417"/>
      <c r="AF325" s="417"/>
      <c r="AG325" s="417"/>
      <c r="AH325" s="417"/>
      <c r="AI325" s="417"/>
      <c r="AJ325" s="417"/>
      <c r="AK325" s="417"/>
      <c r="AL325" s="417"/>
      <c r="AM325" s="417"/>
      <c r="AN325" s="417"/>
      <c r="AO325" s="417"/>
      <c r="AP325" s="417"/>
      <c r="AQ325" s="417"/>
      <c r="AR325" s="417"/>
      <c r="AS325" s="417"/>
      <c r="AT325" s="417"/>
      <c r="AU325" s="417"/>
      <c r="AV325" s="417"/>
      <c r="AW325" s="417"/>
      <c r="AX325" s="417"/>
      <c r="AY325" s="417"/>
      <c r="AZ325" s="417"/>
      <c r="BA325" s="417"/>
      <c r="BB325" s="417"/>
      <c r="BC325" s="417"/>
      <c r="BD325" s="417"/>
      <c r="BE325" s="417"/>
      <c r="BF325" s="417"/>
      <c r="BG325" s="417"/>
      <c r="BH325" s="417"/>
      <c r="BI325" s="417"/>
      <c r="BJ325" s="417"/>
      <c r="BK325" s="417"/>
      <c r="BL325" s="417"/>
      <c r="BM325" s="417"/>
      <c r="BN325" s="417"/>
      <c r="BO325" s="417"/>
      <c r="BP325" s="417"/>
      <c r="BQ325" s="417"/>
      <c r="BR325" s="417"/>
      <c r="BS325" s="417"/>
      <c r="BT325" s="417"/>
      <c r="BU325" s="417"/>
      <c r="BV325" s="417"/>
      <c r="BW325" s="417"/>
      <c r="BX325" s="417"/>
      <c r="BY325" s="417"/>
      <c r="BZ325" s="417"/>
      <c r="CA325" s="417"/>
      <c r="CB325" s="417"/>
      <c r="CC325" s="417"/>
      <c r="CD325" s="417"/>
      <c r="CE325" s="417"/>
      <c r="CF325" s="417"/>
      <c r="CG325" s="417"/>
      <c r="CH325" s="417"/>
      <c r="CI325" s="417"/>
      <c r="CJ325" s="417"/>
      <c r="CK325" s="417"/>
      <c r="CL325" s="417"/>
      <c r="CM325" s="417"/>
      <c r="CN325" s="417"/>
      <c r="CO325" s="417"/>
      <c r="CP325" s="417"/>
      <c r="CQ325" s="417"/>
      <c r="CR325" s="417"/>
      <c r="CS325" s="417"/>
      <c r="CT325" s="417"/>
      <c r="CU325" s="417"/>
      <c r="CV325" s="417"/>
      <c r="CW325" s="417"/>
      <c r="CX325" s="417"/>
      <c r="CY325" s="417"/>
      <c r="CZ325" s="417"/>
      <c r="DA325" s="417"/>
      <c r="DB325" s="417"/>
      <c r="DC325" s="417"/>
      <c r="DD325" s="417"/>
      <c r="DE325" s="417"/>
      <c r="DF325" s="417"/>
      <c r="DG325" s="417"/>
      <c r="DH325" s="417"/>
      <c r="DI325" s="417"/>
      <c r="DJ325" s="417"/>
      <c r="DK325" s="417"/>
    </row>
    <row r="326" spans="1:115" ht="16.149999999999999" hidden="1">
      <c r="A326" s="421"/>
      <c r="B326" s="421"/>
      <c r="C326" s="416"/>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c r="AA326" s="417"/>
      <c r="AB326" s="417"/>
      <c r="AC326" s="417"/>
      <c r="AD326" s="417"/>
      <c r="AE326" s="417"/>
      <c r="AF326" s="417"/>
      <c r="AG326" s="417"/>
      <c r="AH326" s="417"/>
      <c r="AI326" s="417"/>
      <c r="AJ326" s="417"/>
      <c r="AK326" s="417"/>
      <c r="AL326" s="417"/>
      <c r="AM326" s="417"/>
      <c r="AN326" s="417"/>
      <c r="AO326" s="417"/>
      <c r="AP326" s="417"/>
      <c r="AQ326" s="417"/>
      <c r="AR326" s="417"/>
      <c r="AS326" s="417"/>
      <c r="AT326" s="417"/>
      <c r="AU326" s="417"/>
      <c r="AV326" s="417"/>
      <c r="AW326" s="417"/>
      <c r="AX326" s="417"/>
      <c r="AY326" s="417"/>
      <c r="AZ326" s="417"/>
      <c r="BA326" s="417"/>
      <c r="BB326" s="417"/>
      <c r="BC326" s="417"/>
      <c r="BD326" s="417"/>
      <c r="BE326" s="417"/>
      <c r="BF326" s="417"/>
      <c r="BG326" s="417"/>
      <c r="BH326" s="417"/>
      <c r="BI326" s="417"/>
      <c r="BJ326" s="417"/>
      <c r="BK326" s="417"/>
      <c r="BL326" s="417"/>
      <c r="BM326" s="417"/>
      <c r="BN326" s="417"/>
      <c r="BO326" s="417"/>
      <c r="BP326" s="417"/>
      <c r="BQ326" s="417"/>
      <c r="BR326" s="417"/>
      <c r="BS326" s="417"/>
      <c r="BT326" s="417"/>
      <c r="BU326" s="417"/>
      <c r="BV326" s="417"/>
      <c r="BW326" s="417"/>
      <c r="BX326" s="417"/>
      <c r="BY326" s="417"/>
      <c r="BZ326" s="417"/>
      <c r="CA326" s="417"/>
      <c r="CB326" s="417"/>
      <c r="CC326" s="417"/>
      <c r="CD326" s="417"/>
      <c r="CE326" s="417"/>
      <c r="CF326" s="417"/>
      <c r="CG326" s="417"/>
      <c r="CH326" s="417"/>
      <c r="CI326" s="417"/>
      <c r="CJ326" s="417"/>
      <c r="CK326" s="417"/>
      <c r="CL326" s="417"/>
      <c r="CM326" s="417"/>
      <c r="CN326" s="417"/>
      <c r="CO326" s="417"/>
      <c r="CP326" s="417"/>
      <c r="CQ326" s="417"/>
      <c r="CR326" s="417"/>
      <c r="CS326" s="417"/>
      <c r="CT326" s="417"/>
      <c r="CU326" s="417"/>
      <c r="CV326" s="417"/>
      <c r="CW326" s="417"/>
      <c r="CX326" s="417"/>
      <c r="CY326" s="417"/>
      <c r="CZ326" s="417"/>
      <c r="DA326" s="417"/>
      <c r="DB326" s="417"/>
      <c r="DC326" s="417"/>
      <c r="DD326" s="417"/>
      <c r="DE326" s="417"/>
      <c r="DF326" s="417"/>
      <c r="DG326" s="417"/>
      <c r="DH326" s="417"/>
      <c r="DI326" s="417"/>
      <c r="DJ326" s="417"/>
      <c r="DK326" s="417"/>
    </row>
    <row r="327" spans="1:115" ht="16.149999999999999" hidden="1">
      <c r="A327" s="421"/>
      <c r="B327" s="421"/>
      <c r="C327" s="416"/>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c r="AA327" s="417"/>
      <c r="AB327" s="417"/>
      <c r="AC327" s="417"/>
      <c r="AD327" s="417"/>
      <c r="AE327" s="417"/>
      <c r="AF327" s="417"/>
      <c r="AG327" s="417"/>
      <c r="AH327" s="417"/>
      <c r="AI327" s="417"/>
      <c r="AJ327" s="417"/>
      <c r="AK327" s="417"/>
      <c r="AL327" s="417"/>
      <c r="AM327" s="417"/>
      <c r="AN327" s="417"/>
      <c r="AO327" s="417"/>
      <c r="AP327" s="417"/>
      <c r="AQ327" s="417"/>
      <c r="AR327" s="417"/>
      <c r="AS327" s="417"/>
      <c r="AT327" s="417"/>
      <c r="AU327" s="417"/>
      <c r="AV327" s="417"/>
      <c r="AW327" s="417"/>
      <c r="AX327" s="417"/>
      <c r="AY327" s="417"/>
      <c r="AZ327" s="417"/>
      <c r="BA327" s="417"/>
      <c r="BB327" s="417"/>
      <c r="BC327" s="417"/>
      <c r="BD327" s="417"/>
      <c r="BE327" s="417"/>
      <c r="BF327" s="417"/>
      <c r="BG327" s="417"/>
      <c r="BH327" s="417"/>
      <c r="BI327" s="417"/>
      <c r="BJ327" s="417"/>
      <c r="BK327" s="417"/>
      <c r="BL327" s="417"/>
      <c r="BM327" s="417"/>
      <c r="BN327" s="417"/>
      <c r="BO327" s="417"/>
      <c r="BP327" s="417"/>
      <c r="BQ327" s="417"/>
      <c r="BR327" s="417"/>
      <c r="BS327" s="417"/>
      <c r="BT327" s="417"/>
      <c r="BU327" s="417"/>
      <c r="BV327" s="417"/>
      <c r="BW327" s="417"/>
      <c r="BX327" s="417"/>
      <c r="BY327" s="417"/>
      <c r="BZ327" s="417"/>
      <c r="CA327" s="417"/>
      <c r="CB327" s="417"/>
      <c r="CC327" s="417"/>
      <c r="CD327" s="417"/>
      <c r="CE327" s="417"/>
      <c r="CF327" s="417"/>
      <c r="CG327" s="417"/>
      <c r="CH327" s="417"/>
      <c r="CI327" s="417"/>
      <c r="CJ327" s="417"/>
      <c r="CK327" s="417"/>
      <c r="CL327" s="417"/>
      <c r="CM327" s="417"/>
      <c r="CN327" s="417"/>
      <c r="CO327" s="417"/>
      <c r="CP327" s="417"/>
      <c r="CQ327" s="417"/>
      <c r="CR327" s="417"/>
      <c r="CS327" s="417"/>
      <c r="CT327" s="417"/>
      <c r="CU327" s="417"/>
      <c r="CV327" s="417"/>
      <c r="CW327" s="417"/>
      <c r="CX327" s="417"/>
      <c r="CY327" s="417"/>
      <c r="CZ327" s="417"/>
      <c r="DA327" s="417"/>
      <c r="DB327" s="417"/>
      <c r="DC327" s="417"/>
      <c r="DD327" s="417"/>
      <c r="DE327" s="417"/>
      <c r="DF327" s="417"/>
      <c r="DG327" s="417"/>
      <c r="DH327" s="417"/>
      <c r="DI327" s="417"/>
      <c r="DJ327" s="417"/>
      <c r="DK327" s="417"/>
    </row>
    <row r="328" spans="1:115" ht="16.149999999999999" hidden="1">
      <c r="A328" s="421"/>
      <c r="B328" s="421"/>
      <c r="C328" s="416"/>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c r="AA328" s="417"/>
      <c r="AB328" s="417"/>
      <c r="AC328" s="417"/>
      <c r="AD328" s="417"/>
      <c r="AE328" s="417"/>
      <c r="AF328" s="417"/>
      <c r="AG328" s="417"/>
      <c r="AH328" s="417"/>
      <c r="AI328" s="417"/>
      <c r="AJ328" s="417"/>
      <c r="AK328" s="417"/>
      <c r="AL328" s="417"/>
      <c r="AM328" s="417"/>
      <c r="AN328" s="417"/>
      <c r="AO328" s="417"/>
      <c r="AP328" s="417"/>
      <c r="AQ328" s="417"/>
      <c r="AR328" s="417"/>
      <c r="AS328" s="417"/>
      <c r="AT328" s="417"/>
      <c r="AU328" s="417"/>
      <c r="AV328" s="417"/>
      <c r="AW328" s="417"/>
      <c r="AX328" s="417"/>
      <c r="AY328" s="417"/>
      <c r="AZ328" s="417"/>
      <c r="BA328" s="417"/>
      <c r="BB328" s="417"/>
      <c r="BC328" s="417"/>
      <c r="BD328" s="417"/>
      <c r="BE328" s="417"/>
      <c r="BF328" s="417"/>
      <c r="BG328" s="417"/>
      <c r="BH328" s="417"/>
      <c r="BI328" s="417"/>
      <c r="BJ328" s="417"/>
      <c r="BK328" s="417"/>
      <c r="BL328" s="417"/>
      <c r="BM328" s="417"/>
      <c r="BN328" s="417"/>
      <c r="BO328" s="417"/>
      <c r="BP328" s="417"/>
      <c r="BQ328" s="417"/>
      <c r="BR328" s="417"/>
      <c r="BS328" s="417"/>
      <c r="BT328" s="417"/>
      <c r="BU328" s="417"/>
      <c r="BV328" s="417"/>
      <c r="BW328" s="417"/>
      <c r="BX328" s="417"/>
      <c r="BY328" s="417"/>
      <c r="BZ328" s="417"/>
      <c r="CA328" s="417"/>
      <c r="CB328" s="417"/>
      <c r="CC328" s="417"/>
      <c r="CD328" s="417"/>
      <c r="CE328" s="417"/>
      <c r="CF328" s="417"/>
      <c r="CG328" s="417"/>
      <c r="CH328" s="417"/>
      <c r="CI328" s="417"/>
      <c r="CJ328" s="417"/>
      <c r="CK328" s="417"/>
      <c r="CL328" s="417"/>
      <c r="CM328" s="417"/>
      <c r="CN328" s="417"/>
      <c r="CO328" s="417"/>
      <c r="CP328" s="417"/>
      <c r="CQ328" s="417"/>
      <c r="CR328" s="417"/>
      <c r="CS328" s="417"/>
      <c r="CT328" s="417"/>
      <c r="CU328" s="417"/>
      <c r="CV328" s="417"/>
      <c r="CW328" s="417"/>
      <c r="CX328" s="417"/>
      <c r="CY328" s="417"/>
      <c r="CZ328" s="417"/>
      <c r="DA328" s="417"/>
      <c r="DB328" s="417"/>
      <c r="DC328" s="417"/>
      <c r="DD328" s="417"/>
      <c r="DE328" s="417"/>
      <c r="DF328" s="417"/>
      <c r="DG328" s="417"/>
      <c r="DH328" s="417"/>
      <c r="DI328" s="417"/>
      <c r="DJ328" s="417"/>
      <c r="DK328" s="417"/>
    </row>
    <row r="329" spans="1:115" ht="16.149999999999999" hidden="1">
      <c r="A329" s="421"/>
      <c r="B329" s="421"/>
      <c r="C329" s="416"/>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c r="AC329" s="417"/>
      <c r="AD329" s="417"/>
      <c r="AE329" s="417"/>
      <c r="AF329" s="417"/>
      <c r="AG329" s="417"/>
      <c r="AH329" s="417"/>
      <c r="AI329" s="417"/>
      <c r="AJ329" s="417"/>
      <c r="AK329" s="417"/>
      <c r="AL329" s="417"/>
      <c r="AM329" s="417"/>
      <c r="AN329" s="417"/>
      <c r="AO329" s="417"/>
      <c r="AP329" s="417"/>
      <c r="AQ329" s="417"/>
      <c r="AR329" s="417"/>
      <c r="AS329" s="417"/>
      <c r="AT329" s="417"/>
      <c r="AU329" s="417"/>
      <c r="AV329" s="417"/>
      <c r="AW329" s="417"/>
      <c r="AX329" s="417"/>
      <c r="AY329" s="417"/>
      <c r="AZ329" s="417"/>
      <c r="BA329" s="417"/>
      <c r="BB329" s="417"/>
      <c r="BC329" s="417"/>
      <c r="BD329" s="417"/>
      <c r="BE329" s="417"/>
      <c r="BF329" s="417"/>
      <c r="BG329" s="417"/>
      <c r="BH329" s="417"/>
      <c r="BI329" s="417"/>
      <c r="BJ329" s="417"/>
      <c r="BK329" s="417"/>
      <c r="BL329" s="417"/>
      <c r="BM329" s="417"/>
      <c r="BN329" s="417"/>
      <c r="BO329" s="417"/>
      <c r="BP329" s="417"/>
      <c r="BQ329" s="417"/>
      <c r="BR329" s="417"/>
      <c r="BS329" s="417"/>
      <c r="BT329" s="417"/>
      <c r="BU329" s="417"/>
      <c r="BV329" s="417"/>
      <c r="BW329" s="417"/>
      <c r="BX329" s="417"/>
      <c r="BY329" s="417"/>
      <c r="BZ329" s="417"/>
      <c r="CA329" s="417"/>
      <c r="CB329" s="417"/>
      <c r="CC329" s="417"/>
      <c r="CD329" s="417"/>
      <c r="CE329" s="417"/>
      <c r="CF329" s="417"/>
      <c r="CG329" s="417"/>
      <c r="CH329" s="417"/>
      <c r="CI329" s="417"/>
      <c r="CJ329" s="417"/>
      <c r="CK329" s="417"/>
      <c r="CL329" s="417"/>
      <c r="CM329" s="417"/>
      <c r="CN329" s="417"/>
      <c r="CO329" s="417"/>
      <c r="CP329" s="417"/>
      <c r="CQ329" s="417"/>
      <c r="CR329" s="417"/>
      <c r="CS329" s="417"/>
      <c r="CT329" s="417"/>
      <c r="CU329" s="417"/>
      <c r="CV329" s="417"/>
      <c r="CW329" s="417"/>
      <c r="CX329" s="417"/>
      <c r="CY329" s="417"/>
      <c r="CZ329" s="417"/>
      <c r="DA329" s="417"/>
      <c r="DB329" s="417"/>
      <c r="DC329" s="417"/>
      <c r="DD329" s="417"/>
      <c r="DE329" s="417"/>
      <c r="DF329" s="417"/>
      <c r="DG329" s="417"/>
      <c r="DH329" s="417"/>
      <c r="DI329" s="417"/>
      <c r="DJ329" s="417"/>
      <c r="DK329" s="417"/>
    </row>
    <row r="330" spans="1:115" ht="16.149999999999999" hidden="1">
      <c r="A330" s="421"/>
      <c r="B330" s="421"/>
      <c r="C330" s="416"/>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c r="AA330" s="417"/>
      <c r="AB330" s="417"/>
      <c r="AC330" s="417"/>
      <c r="AD330" s="417"/>
      <c r="AE330" s="417"/>
      <c r="AF330" s="417"/>
      <c r="AG330" s="417"/>
      <c r="AH330" s="417"/>
      <c r="AI330" s="417"/>
      <c r="AJ330" s="417"/>
      <c r="AK330" s="417"/>
      <c r="AL330" s="417"/>
      <c r="AM330" s="417"/>
      <c r="AN330" s="417"/>
      <c r="AO330" s="417"/>
      <c r="AP330" s="417"/>
      <c r="AQ330" s="417"/>
      <c r="AR330" s="417"/>
      <c r="AS330" s="417"/>
      <c r="AT330" s="417"/>
      <c r="AU330" s="417"/>
      <c r="AV330" s="417"/>
      <c r="AW330" s="417"/>
      <c r="AX330" s="417"/>
      <c r="AY330" s="417"/>
      <c r="AZ330" s="417"/>
      <c r="BA330" s="417"/>
      <c r="BB330" s="417"/>
      <c r="BC330" s="417"/>
      <c r="BD330" s="417"/>
      <c r="BE330" s="417"/>
      <c r="BF330" s="417"/>
      <c r="BG330" s="417"/>
      <c r="BH330" s="417"/>
      <c r="BI330" s="417"/>
      <c r="BJ330" s="417"/>
      <c r="BK330" s="417"/>
      <c r="BL330" s="417"/>
      <c r="BM330" s="417"/>
      <c r="BN330" s="417"/>
      <c r="BO330" s="417"/>
      <c r="BP330" s="417"/>
      <c r="BQ330" s="417"/>
      <c r="BR330" s="417"/>
      <c r="BS330" s="417"/>
      <c r="BT330" s="417"/>
      <c r="BU330" s="417"/>
      <c r="BV330" s="417"/>
      <c r="BW330" s="417"/>
      <c r="BX330" s="417"/>
      <c r="BY330" s="417"/>
      <c r="BZ330" s="417"/>
      <c r="CA330" s="417"/>
      <c r="CB330" s="417"/>
      <c r="CC330" s="417"/>
      <c r="CD330" s="417"/>
      <c r="CE330" s="417"/>
      <c r="CF330" s="417"/>
      <c r="CG330" s="417"/>
      <c r="CH330" s="417"/>
      <c r="CI330" s="417"/>
      <c r="CJ330" s="417"/>
      <c r="CK330" s="417"/>
      <c r="CL330" s="417"/>
      <c r="CM330" s="417"/>
      <c r="CN330" s="417"/>
      <c r="CO330" s="417"/>
      <c r="CP330" s="417"/>
      <c r="CQ330" s="417"/>
      <c r="CR330" s="417"/>
      <c r="CS330" s="417"/>
      <c r="CT330" s="417"/>
      <c r="CU330" s="417"/>
      <c r="CV330" s="417"/>
      <c r="CW330" s="417"/>
      <c r="CX330" s="417"/>
      <c r="CY330" s="417"/>
      <c r="CZ330" s="417"/>
      <c r="DA330" s="417"/>
      <c r="DB330" s="417"/>
      <c r="DC330" s="417"/>
      <c r="DD330" s="417"/>
      <c r="DE330" s="417"/>
      <c r="DF330" s="417"/>
      <c r="DG330" s="417"/>
      <c r="DH330" s="417"/>
      <c r="DI330" s="417"/>
      <c r="DJ330" s="417"/>
      <c r="DK330" s="417"/>
    </row>
    <row r="331" spans="1:115" ht="16.149999999999999" hidden="1">
      <c r="A331" s="421"/>
      <c r="B331" s="421"/>
      <c r="C331" s="416"/>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c r="AC331" s="417"/>
      <c r="AD331" s="417"/>
      <c r="AE331" s="417"/>
      <c r="AF331" s="417"/>
      <c r="AG331" s="417"/>
      <c r="AH331" s="417"/>
      <c r="AI331" s="417"/>
      <c r="AJ331" s="417"/>
      <c r="AK331" s="417"/>
      <c r="AL331" s="417"/>
      <c r="AM331" s="417"/>
      <c r="AN331" s="417"/>
      <c r="AO331" s="417"/>
      <c r="AP331" s="417"/>
      <c r="AQ331" s="417"/>
      <c r="AR331" s="417"/>
      <c r="AS331" s="417"/>
      <c r="AT331" s="417"/>
      <c r="AU331" s="417"/>
      <c r="AV331" s="417"/>
      <c r="AW331" s="417"/>
      <c r="AX331" s="417"/>
      <c r="AY331" s="417"/>
      <c r="AZ331" s="417"/>
      <c r="BA331" s="417"/>
      <c r="BB331" s="417"/>
      <c r="BC331" s="417"/>
      <c r="BD331" s="417"/>
      <c r="BE331" s="417"/>
      <c r="BF331" s="417"/>
      <c r="BG331" s="417"/>
      <c r="BH331" s="417"/>
      <c r="BI331" s="417"/>
      <c r="BJ331" s="417"/>
      <c r="BK331" s="417"/>
      <c r="BL331" s="417"/>
      <c r="BM331" s="417"/>
      <c r="BN331" s="417"/>
      <c r="BO331" s="417"/>
      <c r="BP331" s="417"/>
      <c r="BQ331" s="417"/>
      <c r="BR331" s="417"/>
      <c r="BS331" s="417"/>
      <c r="BT331" s="417"/>
      <c r="BU331" s="417"/>
      <c r="BV331" s="417"/>
      <c r="BW331" s="417"/>
      <c r="BX331" s="417"/>
      <c r="BY331" s="417"/>
      <c r="BZ331" s="417"/>
      <c r="CA331" s="417"/>
      <c r="CB331" s="417"/>
      <c r="CC331" s="417"/>
      <c r="CD331" s="417"/>
      <c r="CE331" s="417"/>
      <c r="CF331" s="417"/>
      <c r="CG331" s="417"/>
      <c r="CH331" s="417"/>
      <c r="CI331" s="417"/>
      <c r="CJ331" s="417"/>
      <c r="CK331" s="417"/>
      <c r="CL331" s="417"/>
      <c r="CM331" s="417"/>
      <c r="CN331" s="417"/>
      <c r="CO331" s="417"/>
      <c r="CP331" s="417"/>
      <c r="CQ331" s="417"/>
      <c r="CR331" s="417"/>
      <c r="CS331" s="417"/>
      <c r="CT331" s="417"/>
      <c r="CU331" s="417"/>
      <c r="CV331" s="417"/>
      <c r="CW331" s="417"/>
      <c r="CX331" s="417"/>
      <c r="CY331" s="417"/>
      <c r="CZ331" s="417"/>
      <c r="DA331" s="417"/>
      <c r="DB331" s="417"/>
      <c r="DC331" s="417"/>
      <c r="DD331" s="417"/>
      <c r="DE331" s="417"/>
      <c r="DF331" s="417"/>
      <c r="DG331" s="417"/>
      <c r="DH331" s="417"/>
      <c r="DI331" s="417"/>
      <c r="DJ331" s="417"/>
      <c r="DK331" s="417"/>
    </row>
    <row r="332" spans="1:115" ht="16.149999999999999" hidden="1">
      <c r="A332" s="421"/>
      <c r="B332" s="421"/>
      <c r="C332" s="416"/>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c r="AA332" s="417"/>
      <c r="AB332" s="417"/>
      <c r="AC332" s="417"/>
      <c r="AD332" s="417"/>
      <c r="AE332" s="417"/>
      <c r="AF332" s="417"/>
      <c r="AG332" s="417"/>
      <c r="AH332" s="417"/>
      <c r="AI332" s="417"/>
      <c r="AJ332" s="417"/>
      <c r="AK332" s="417"/>
      <c r="AL332" s="417"/>
      <c r="AM332" s="417"/>
      <c r="AN332" s="417"/>
      <c r="AO332" s="417"/>
      <c r="AP332" s="417"/>
      <c r="AQ332" s="417"/>
      <c r="AR332" s="417"/>
      <c r="AS332" s="417"/>
      <c r="AT332" s="417"/>
      <c r="AU332" s="417"/>
      <c r="AV332" s="417"/>
      <c r="AW332" s="417"/>
      <c r="AX332" s="417"/>
      <c r="AY332" s="417"/>
      <c r="AZ332" s="417"/>
      <c r="BA332" s="417"/>
      <c r="BB332" s="417"/>
      <c r="BC332" s="417"/>
      <c r="BD332" s="417"/>
      <c r="BE332" s="417"/>
      <c r="BF332" s="417"/>
      <c r="BG332" s="417"/>
      <c r="BH332" s="417"/>
      <c r="BI332" s="417"/>
      <c r="BJ332" s="417"/>
      <c r="BK332" s="417"/>
      <c r="BL332" s="417"/>
      <c r="BM332" s="417"/>
      <c r="BN332" s="417"/>
      <c r="BO332" s="417"/>
      <c r="BP332" s="417"/>
      <c r="BQ332" s="417"/>
      <c r="BR332" s="417"/>
      <c r="BS332" s="417"/>
      <c r="BT332" s="417"/>
      <c r="BU332" s="417"/>
      <c r="BV332" s="417"/>
      <c r="BW332" s="417"/>
      <c r="BX332" s="417"/>
      <c r="BY332" s="417"/>
      <c r="BZ332" s="417"/>
      <c r="CA332" s="417"/>
      <c r="CB332" s="417"/>
      <c r="CC332" s="417"/>
      <c r="CD332" s="417"/>
      <c r="CE332" s="417"/>
      <c r="CF332" s="417"/>
      <c r="CG332" s="417"/>
      <c r="CH332" s="417"/>
      <c r="CI332" s="417"/>
      <c r="CJ332" s="417"/>
      <c r="CK332" s="417"/>
      <c r="CL332" s="417"/>
      <c r="CM332" s="417"/>
      <c r="CN332" s="417"/>
      <c r="CO332" s="417"/>
      <c r="CP332" s="417"/>
      <c r="CQ332" s="417"/>
      <c r="CR332" s="417"/>
      <c r="CS332" s="417"/>
      <c r="CT332" s="417"/>
      <c r="CU332" s="417"/>
      <c r="CV332" s="417"/>
      <c r="CW332" s="417"/>
      <c r="CX332" s="417"/>
      <c r="CY332" s="417"/>
      <c r="CZ332" s="417"/>
      <c r="DA332" s="417"/>
      <c r="DB332" s="417"/>
      <c r="DC332" s="417"/>
      <c r="DD332" s="417"/>
      <c r="DE332" s="417"/>
      <c r="DF332" s="417"/>
      <c r="DG332" s="417"/>
      <c r="DH332" s="417"/>
      <c r="DI332" s="417"/>
      <c r="DJ332" s="417"/>
      <c r="DK332" s="417"/>
    </row>
    <row r="333" spans="1:115" ht="16.149999999999999" hidden="1">
      <c r="A333" s="421"/>
      <c r="B333" s="421"/>
      <c r="C333" s="416"/>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c r="AC333" s="417"/>
      <c r="AD333" s="417"/>
      <c r="AE333" s="417"/>
      <c r="AF333" s="417"/>
      <c r="AG333" s="417"/>
      <c r="AH333" s="417"/>
      <c r="AI333" s="417"/>
      <c r="AJ333" s="417"/>
      <c r="AK333" s="417"/>
      <c r="AL333" s="417"/>
      <c r="AM333" s="417"/>
      <c r="AN333" s="417"/>
      <c r="AO333" s="417"/>
      <c r="AP333" s="417"/>
      <c r="AQ333" s="417"/>
      <c r="AR333" s="417"/>
      <c r="AS333" s="417"/>
      <c r="AT333" s="417"/>
      <c r="AU333" s="417"/>
      <c r="AV333" s="417"/>
      <c r="AW333" s="417"/>
      <c r="AX333" s="417"/>
      <c r="AY333" s="417"/>
      <c r="AZ333" s="417"/>
      <c r="BA333" s="417"/>
      <c r="BB333" s="417"/>
      <c r="BC333" s="417"/>
      <c r="BD333" s="417"/>
      <c r="BE333" s="417"/>
      <c r="BF333" s="417"/>
      <c r="BG333" s="417"/>
      <c r="BH333" s="417"/>
      <c r="BI333" s="417"/>
      <c r="BJ333" s="417"/>
      <c r="BK333" s="417"/>
      <c r="BL333" s="417"/>
      <c r="BM333" s="417"/>
      <c r="BN333" s="417"/>
      <c r="BO333" s="417"/>
      <c r="BP333" s="417"/>
      <c r="BQ333" s="417"/>
      <c r="BR333" s="417"/>
      <c r="BS333" s="417"/>
      <c r="BT333" s="417"/>
      <c r="BU333" s="417"/>
      <c r="BV333" s="417"/>
      <c r="BW333" s="417"/>
      <c r="BX333" s="417"/>
      <c r="BY333" s="417"/>
      <c r="BZ333" s="417"/>
      <c r="CA333" s="417"/>
      <c r="CB333" s="417"/>
      <c r="CC333" s="417"/>
      <c r="CD333" s="417"/>
      <c r="CE333" s="417"/>
      <c r="CF333" s="417"/>
      <c r="CG333" s="417"/>
      <c r="CH333" s="417"/>
      <c r="CI333" s="417"/>
      <c r="CJ333" s="417"/>
      <c r="CK333" s="417"/>
      <c r="CL333" s="417"/>
      <c r="CM333" s="417"/>
      <c r="CN333" s="417"/>
      <c r="CO333" s="417"/>
      <c r="CP333" s="417"/>
      <c r="CQ333" s="417"/>
      <c r="CR333" s="417"/>
      <c r="CS333" s="417"/>
      <c r="CT333" s="417"/>
      <c r="CU333" s="417"/>
      <c r="CV333" s="417"/>
      <c r="CW333" s="417"/>
      <c r="CX333" s="417"/>
      <c r="CY333" s="417"/>
      <c r="CZ333" s="417"/>
      <c r="DA333" s="417"/>
      <c r="DB333" s="417"/>
      <c r="DC333" s="417"/>
      <c r="DD333" s="417"/>
      <c r="DE333" s="417"/>
      <c r="DF333" s="417"/>
      <c r="DG333" s="417"/>
      <c r="DH333" s="417"/>
      <c r="DI333" s="417"/>
      <c r="DJ333" s="417"/>
      <c r="DK333" s="417"/>
    </row>
    <row r="334" spans="1:115" ht="16.149999999999999" hidden="1">
      <c r="A334" s="421"/>
      <c r="B334" s="421"/>
      <c r="C334" s="416"/>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c r="AA334" s="417"/>
      <c r="AB334" s="417"/>
      <c r="AC334" s="417"/>
      <c r="AD334" s="417"/>
      <c r="AE334" s="417"/>
      <c r="AF334" s="417"/>
      <c r="AG334" s="417"/>
      <c r="AH334" s="417"/>
      <c r="AI334" s="417"/>
      <c r="AJ334" s="417"/>
      <c r="AK334" s="417"/>
      <c r="AL334" s="417"/>
      <c r="AM334" s="417"/>
      <c r="AN334" s="417"/>
      <c r="AO334" s="417"/>
      <c r="AP334" s="417"/>
      <c r="AQ334" s="417"/>
      <c r="AR334" s="417"/>
      <c r="AS334" s="417"/>
      <c r="AT334" s="417"/>
      <c r="AU334" s="417"/>
      <c r="AV334" s="417"/>
      <c r="AW334" s="417"/>
      <c r="AX334" s="417"/>
      <c r="AY334" s="417"/>
      <c r="AZ334" s="417"/>
      <c r="BA334" s="417"/>
      <c r="BB334" s="417"/>
      <c r="BC334" s="417"/>
      <c r="BD334" s="417"/>
      <c r="BE334" s="417"/>
      <c r="BF334" s="417"/>
      <c r="BG334" s="417"/>
      <c r="BH334" s="417"/>
      <c r="BI334" s="417"/>
      <c r="BJ334" s="417"/>
      <c r="BK334" s="417"/>
      <c r="BL334" s="417"/>
      <c r="BM334" s="417"/>
      <c r="BN334" s="417"/>
      <c r="BO334" s="417"/>
      <c r="BP334" s="417"/>
      <c r="BQ334" s="417"/>
      <c r="BR334" s="417"/>
      <c r="BS334" s="417"/>
      <c r="BT334" s="417"/>
      <c r="BU334" s="417"/>
      <c r="BV334" s="417"/>
      <c r="BW334" s="417"/>
      <c r="BX334" s="417"/>
      <c r="BY334" s="417"/>
      <c r="BZ334" s="417"/>
      <c r="CA334" s="417"/>
      <c r="CB334" s="417"/>
      <c r="CC334" s="417"/>
      <c r="CD334" s="417"/>
      <c r="CE334" s="417"/>
      <c r="CF334" s="417"/>
      <c r="CG334" s="417"/>
      <c r="CH334" s="417"/>
      <c r="CI334" s="417"/>
      <c r="CJ334" s="417"/>
      <c r="CK334" s="417"/>
      <c r="CL334" s="417"/>
      <c r="CM334" s="417"/>
      <c r="CN334" s="417"/>
      <c r="CO334" s="417"/>
      <c r="CP334" s="417"/>
      <c r="CQ334" s="417"/>
      <c r="CR334" s="417"/>
      <c r="CS334" s="417"/>
      <c r="CT334" s="417"/>
      <c r="CU334" s="417"/>
      <c r="CV334" s="417"/>
      <c r="CW334" s="417"/>
      <c r="CX334" s="417"/>
      <c r="CY334" s="417"/>
      <c r="CZ334" s="417"/>
      <c r="DA334" s="417"/>
      <c r="DB334" s="417"/>
      <c r="DC334" s="417"/>
      <c r="DD334" s="417"/>
      <c r="DE334" s="417"/>
      <c r="DF334" s="417"/>
      <c r="DG334" s="417"/>
      <c r="DH334" s="417"/>
      <c r="DI334" s="417"/>
      <c r="DJ334" s="417"/>
      <c r="DK334" s="417"/>
    </row>
    <row r="335" spans="1:115" ht="16.149999999999999" hidden="1">
      <c r="A335" s="421"/>
      <c r="B335" s="421"/>
      <c r="C335" s="416"/>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c r="AA335" s="417"/>
      <c r="AB335" s="417"/>
      <c r="AC335" s="417"/>
      <c r="AD335" s="417"/>
      <c r="AE335" s="417"/>
      <c r="AF335" s="417"/>
      <c r="AG335" s="417"/>
      <c r="AH335" s="417"/>
      <c r="AI335" s="417"/>
      <c r="AJ335" s="417"/>
      <c r="AK335" s="417"/>
      <c r="AL335" s="417"/>
      <c r="AM335" s="417"/>
      <c r="AN335" s="417"/>
      <c r="AO335" s="417"/>
      <c r="AP335" s="417"/>
      <c r="AQ335" s="417"/>
      <c r="AR335" s="417"/>
      <c r="AS335" s="417"/>
      <c r="AT335" s="417"/>
      <c r="AU335" s="417"/>
      <c r="AV335" s="417"/>
      <c r="AW335" s="417"/>
      <c r="AX335" s="417"/>
      <c r="AY335" s="417"/>
      <c r="AZ335" s="417"/>
      <c r="BA335" s="417"/>
      <c r="BB335" s="417"/>
      <c r="BC335" s="417"/>
      <c r="BD335" s="417"/>
      <c r="BE335" s="417"/>
      <c r="BF335" s="417"/>
      <c r="BG335" s="417"/>
      <c r="BH335" s="417"/>
      <c r="BI335" s="417"/>
      <c r="BJ335" s="417"/>
      <c r="BK335" s="417"/>
      <c r="BL335" s="417"/>
      <c r="BM335" s="417"/>
      <c r="BN335" s="417"/>
      <c r="BO335" s="417"/>
      <c r="BP335" s="417"/>
      <c r="BQ335" s="417"/>
      <c r="BR335" s="417"/>
      <c r="BS335" s="417"/>
      <c r="BT335" s="417"/>
      <c r="BU335" s="417"/>
      <c r="BV335" s="417"/>
      <c r="BW335" s="417"/>
      <c r="BX335" s="417"/>
      <c r="BY335" s="417"/>
      <c r="BZ335" s="417"/>
      <c r="CA335" s="417"/>
      <c r="CB335" s="417"/>
      <c r="CC335" s="417"/>
      <c r="CD335" s="417"/>
      <c r="CE335" s="417"/>
      <c r="CF335" s="417"/>
      <c r="CG335" s="417"/>
      <c r="CH335" s="417"/>
      <c r="CI335" s="417"/>
      <c r="CJ335" s="417"/>
      <c r="CK335" s="417"/>
      <c r="CL335" s="417"/>
      <c r="CM335" s="417"/>
      <c r="CN335" s="417"/>
      <c r="CO335" s="417"/>
      <c r="CP335" s="417"/>
      <c r="CQ335" s="417"/>
      <c r="CR335" s="417"/>
      <c r="CS335" s="417"/>
      <c r="CT335" s="417"/>
      <c r="CU335" s="417"/>
      <c r="CV335" s="417"/>
      <c r="CW335" s="417"/>
      <c r="CX335" s="417"/>
      <c r="CY335" s="417"/>
      <c r="CZ335" s="417"/>
      <c r="DA335" s="417"/>
      <c r="DB335" s="417"/>
      <c r="DC335" s="417"/>
      <c r="DD335" s="417"/>
      <c r="DE335" s="417"/>
      <c r="DF335" s="417"/>
      <c r="DG335" s="417"/>
      <c r="DH335" s="417"/>
      <c r="DI335" s="417"/>
      <c r="DJ335" s="417"/>
      <c r="DK335" s="417"/>
    </row>
    <row r="336" spans="1:115" ht="16.149999999999999" hidden="1">
      <c r="A336" s="421"/>
      <c r="B336" s="421"/>
      <c r="C336" s="416"/>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c r="AA336" s="417"/>
      <c r="AB336" s="417"/>
      <c r="AC336" s="417"/>
      <c r="AD336" s="417"/>
      <c r="AE336" s="417"/>
      <c r="AF336" s="417"/>
      <c r="AG336" s="417"/>
      <c r="AH336" s="417"/>
      <c r="AI336" s="417"/>
      <c r="AJ336" s="417"/>
      <c r="AK336" s="417"/>
      <c r="AL336" s="417"/>
      <c r="AM336" s="417"/>
      <c r="AN336" s="417"/>
      <c r="AO336" s="417"/>
      <c r="AP336" s="417"/>
      <c r="AQ336" s="417"/>
      <c r="AR336" s="417"/>
      <c r="AS336" s="417"/>
      <c r="AT336" s="417"/>
      <c r="AU336" s="417"/>
      <c r="AV336" s="417"/>
      <c r="AW336" s="417"/>
      <c r="AX336" s="417"/>
      <c r="AY336" s="417"/>
      <c r="AZ336" s="417"/>
      <c r="BA336" s="417"/>
      <c r="BB336" s="417"/>
      <c r="BC336" s="417"/>
      <c r="BD336" s="417"/>
      <c r="BE336" s="417"/>
      <c r="BF336" s="417"/>
      <c r="BG336" s="417"/>
      <c r="BH336" s="417"/>
      <c r="BI336" s="417"/>
      <c r="BJ336" s="417"/>
      <c r="BK336" s="417"/>
      <c r="BL336" s="417"/>
      <c r="BM336" s="417"/>
      <c r="BN336" s="417"/>
      <c r="BO336" s="417"/>
      <c r="BP336" s="417"/>
      <c r="BQ336" s="417"/>
      <c r="BR336" s="417"/>
      <c r="BS336" s="417"/>
      <c r="BT336" s="417"/>
      <c r="BU336" s="417"/>
      <c r="BV336" s="417"/>
      <c r="BW336" s="417"/>
      <c r="BX336" s="417"/>
      <c r="BY336" s="417"/>
      <c r="BZ336" s="417"/>
      <c r="CA336" s="417"/>
      <c r="CB336" s="417"/>
      <c r="CC336" s="417"/>
      <c r="CD336" s="417"/>
      <c r="CE336" s="417"/>
      <c r="CF336" s="417"/>
      <c r="CG336" s="417"/>
      <c r="CH336" s="417"/>
      <c r="CI336" s="417"/>
      <c r="CJ336" s="417"/>
      <c r="CK336" s="417"/>
      <c r="CL336" s="417"/>
      <c r="CM336" s="417"/>
      <c r="CN336" s="417"/>
      <c r="CO336" s="417"/>
      <c r="CP336" s="417"/>
      <c r="CQ336" s="417"/>
      <c r="CR336" s="417"/>
      <c r="CS336" s="417"/>
      <c r="CT336" s="417"/>
      <c r="CU336" s="417"/>
      <c r="CV336" s="417"/>
      <c r="CW336" s="417"/>
      <c r="CX336" s="417"/>
      <c r="CY336" s="417"/>
      <c r="CZ336" s="417"/>
      <c r="DA336" s="417"/>
      <c r="DB336" s="417"/>
      <c r="DC336" s="417"/>
      <c r="DD336" s="417"/>
      <c r="DE336" s="417"/>
      <c r="DF336" s="417"/>
      <c r="DG336" s="417"/>
      <c r="DH336" s="417"/>
      <c r="DI336" s="417"/>
      <c r="DJ336" s="417"/>
      <c r="DK336" s="417"/>
    </row>
    <row r="337" spans="1:115" ht="16.149999999999999" hidden="1">
      <c r="A337" s="421"/>
      <c r="B337" s="421"/>
      <c r="C337" s="416"/>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c r="AA337" s="417"/>
      <c r="AB337" s="417"/>
      <c r="AC337" s="417"/>
      <c r="AD337" s="417"/>
      <c r="AE337" s="417"/>
      <c r="AF337" s="417"/>
      <c r="AG337" s="417"/>
      <c r="AH337" s="417"/>
      <c r="AI337" s="417"/>
      <c r="AJ337" s="417"/>
      <c r="AK337" s="417"/>
      <c r="AL337" s="417"/>
      <c r="AM337" s="417"/>
      <c r="AN337" s="417"/>
      <c r="AO337" s="417"/>
      <c r="AP337" s="417"/>
      <c r="AQ337" s="417"/>
      <c r="AR337" s="417"/>
      <c r="AS337" s="417"/>
      <c r="AT337" s="417"/>
      <c r="AU337" s="417"/>
      <c r="AV337" s="417"/>
      <c r="AW337" s="417"/>
      <c r="AX337" s="417"/>
      <c r="AY337" s="417"/>
      <c r="AZ337" s="417"/>
      <c r="BA337" s="417"/>
      <c r="BB337" s="417"/>
      <c r="BC337" s="417"/>
      <c r="BD337" s="417"/>
      <c r="BE337" s="417"/>
      <c r="BF337" s="417"/>
      <c r="BG337" s="417"/>
      <c r="BH337" s="417"/>
      <c r="BI337" s="417"/>
      <c r="BJ337" s="417"/>
      <c r="BK337" s="417"/>
      <c r="BL337" s="417"/>
      <c r="BM337" s="417"/>
      <c r="BN337" s="417"/>
      <c r="BO337" s="417"/>
      <c r="BP337" s="417"/>
      <c r="BQ337" s="417"/>
      <c r="BR337" s="417"/>
      <c r="BS337" s="417"/>
      <c r="BT337" s="417"/>
      <c r="BU337" s="417"/>
      <c r="BV337" s="417"/>
      <c r="BW337" s="417"/>
      <c r="BX337" s="417"/>
      <c r="BY337" s="417"/>
      <c r="BZ337" s="417"/>
      <c r="CA337" s="417"/>
      <c r="CB337" s="417"/>
      <c r="CC337" s="417"/>
      <c r="CD337" s="417"/>
      <c r="CE337" s="417"/>
      <c r="CF337" s="417"/>
      <c r="CG337" s="417"/>
      <c r="CH337" s="417"/>
      <c r="CI337" s="417"/>
      <c r="CJ337" s="417"/>
      <c r="CK337" s="417"/>
      <c r="CL337" s="417"/>
      <c r="CM337" s="417"/>
      <c r="CN337" s="417"/>
      <c r="CO337" s="417"/>
      <c r="CP337" s="417"/>
      <c r="CQ337" s="417"/>
      <c r="CR337" s="417"/>
      <c r="CS337" s="417"/>
      <c r="CT337" s="417"/>
      <c r="CU337" s="417"/>
      <c r="CV337" s="417"/>
      <c r="CW337" s="417"/>
      <c r="CX337" s="417"/>
      <c r="CY337" s="417"/>
      <c r="CZ337" s="417"/>
      <c r="DA337" s="417"/>
      <c r="DB337" s="417"/>
      <c r="DC337" s="417"/>
      <c r="DD337" s="417"/>
      <c r="DE337" s="417"/>
      <c r="DF337" s="417"/>
      <c r="DG337" s="417"/>
      <c r="DH337" s="417"/>
      <c r="DI337" s="417"/>
      <c r="DJ337" s="417"/>
      <c r="DK337" s="417"/>
    </row>
    <row r="338" spans="1:115" ht="16.149999999999999" hidden="1">
      <c r="A338" s="421"/>
      <c r="B338" s="421"/>
      <c r="C338" s="416"/>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c r="AA338" s="417"/>
      <c r="AB338" s="417"/>
      <c r="AC338" s="417"/>
      <c r="AD338" s="417"/>
      <c r="AE338" s="417"/>
      <c r="AF338" s="417"/>
      <c r="AG338" s="417"/>
      <c r="AH338" s="417"/>
      <c r="AI338" s="417"/>
      <c r="AJ338" s="417"/>
      <c r="AK338" s="417"/>
      <c r="AL338" s="417"/>
      <c r="AM338" s="417"/>
      <c r="AN338" s="417"/>
      <c r="AO338" s="417"/>
      <c r="AP338" s="417"/>
      <c r="AQ338" s="417"/>
      <c r="AR338" s="417"/>
      <c r="AS338" s="417"/>
      <c r="AT338" s="417"/>
      <c r="AU338" s="417"/>
      <c r="AV338" s="417"/>
      <c r="AW338" s="417"/>
      <c r="AX338" s="417"/>
      <c r="AY338" s="417"/>
      <c r="AZ338" s="417"/>
      <c r="BA338" s="417"/>
      <c r="BB338" s="417"/>
      <c r="BC338" s="417"/>
      <c r="BD338" s="417"/>
      <c r="BE338" s="417"/>
      <c r="BF338" s="417"/>
      <c r="BG338" s="417"/>
      <c r="BH338" s="417"/>
      <c r="BI338" s="417"/>
      <c r="BJ338" s="417"/>
      <c r="BK338" s="417"/>
      <c r="BL338" s="417"/>
      <c r="BM338" s="417"/>
      <c r="BN338" s="417"/>
      <c r="BO338" s="417"/>
      <c r="BP338" s="417"/>
      <c r="BQ338" s="417"/>
      <c r="BR338" s="417"/>
      <c r="BS338" s="417"/>
      <c r="BT338" s="417"/>
      <c r="BU338" s="417"/>
      <c r="BV338" s="417"/>
      <c r="BW338" s="417"/>
      <c r="BX338" s="417"/>
      <c r="BY338" s="417"/>
      <c r="BZ338" s="417"/>
      <c r="CA338" s="417"/>
      <c r="CB338" s="417"/>
      <c r="CC338" s="417"/>
      <c r="CD338" s="417"/>
      <c r="CE338" s="417"/>
      <c r="CF338" s="417"/>
      <c r="CG338" s="417"/>
      <c r="CH338" s="417"/>
      <c r="CI338" s="417"/>
      <c r="CJ338" s="417"/>
      <c r="CK338" s="417"/>
      <c r="CL338" s="417"/>
      <c r="CM338" s="417"/>
      <c r="CN338" s="417"/>
      <c r="CO338" s="417"/>
      <c r="CP338" s="417"/>
      <c r="CQ338" s="417"/>
      <c r="CR338" s="417"/>
      <c r="CS338" s="417"/>
      <c r="CT338" s="417"/>
      <c r="CU338" s="417"/>
      <c r="CV338" s="417"/>
      <c r="CW338" s="417"/>
      <c r="CX338" s="417"/>
      <c r="CY338" s="417"/>
      <c r="CZ338" s="417"/>
      <c r="DA338" s="417"/>
      <c r="DB338" s="417"/>
      <c r="DC338" s="417"/>
      <c r="DD338" s="417"/>
      <c r="DE338" s="417"/>
      <c r="DF338" s="417"/>
      <c r="DG338" s="417"/>
      <c r="DH338" s="417"/>
      <c r="DI338" s="417"/>
      <c r="DJ338" s="417"/>
      <c r="DK338" s="417"/>
    </row>
    <row r="339" spans="1:115" ht="16.149999999999999" hidden="1">
      <c r="A339" s="421"/>
      <c r="B339" s="421"/>
      <c r="C339" s="416"/>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c r="AA339" s="417"/>
      <c r="AB339" s="417"/>
      <c r="AC339" s="417"/>
      <c r="AD339" s="417"/>
      <c r="AE339" s="417"/>
      <c r="AF339" s="417"/>
      <c r="AG339" s="417"/>
      <c r="AH339" s="417"/>
      <c r="AI339" s="417"/>
      <c r="AJ339" s="417"/>
      <c r="AK339" s="417"/>
      <c r="AL339" s="417"/>
      <c r="AM339" s="417"/>
      <c r="AN339" s="417"/>
      <c r="AO339" s="417"/>
      <c r="AP339" s="417"/>
      <c r="AQ339" s="417"/>
      <c r="AR339" s="417"/>
      <c r="AS339" s="417"/>
      <c r="AT339" s="417"/>
      <c r="AU339" s="417"/>
      <c r="AV339" s="417"/>
      <c r="AW339" s="417"/>
      <c r="AX339" s="417"/>
      <c r="AY339" s="417"/>
      <c r="AZ339" s="417"/>
      <c r="BA339" s="417"/>
      <c r="BB339" s="417"/>
      <c r="BC339" s="417"/>
      <c r="BD339" s="417"/>
      <c r="BE339" s="417"/>
      <c r="BF339" s="417"/>
      <c r="BG339" s="417"/>
      <c r="BH339" s="417"/>
      <c r="BI339" s="417"/>
      <c r="BJ339" s="417"/>
      <c r="BK339" s="417"/>
      <c r="BL339" s="417"/>
      <c r="BM339" s="417"/>
      <c r="BN339" s="417"/>
      <c r="BO339" s="417"/>
      <c r="BP339" s="417"/>
      <c r="BQ339" s="417"/>
      <c r="BR339" s="417"/>
      <c r="BS339" s="417"/>
      <c r="BT339" s="417"/>
      <c r="BU339" s="417"/>
      <c r="BV339" s="417"/>
      <c r="BW339" s="417"/>
      <c r="BX339" s="417"/>
      <c r="BY339" s="417"/>
      <c r="BZ339" s="417"/>
      <c r="CA339" s="417"/>
      <c r="CB339" s="417"/>
      <c r="CC339" s="417"/>
      <c r="CD339" s="417"/>
      <c r="CE339" s="417"/>
      <c r="CF339" s="417"/>
      <c r="CG339" s="417"/>
      <c r="CH339" s="417"/>
      <c r="CI339" s="417"/>
      <c r="CJ339" s="417"/>
      <c r="CK339" s="417"/>
      <c r="CL339" s="417"/>
      <c r="CM339" s="417"/>
      <c r="CN339" s="417"/>
      <c r="CO339" s="417"/>
      <c r="CP339" s="417"/>
      <c r="CQ339" s="417"/>
      <c r="CR339" s="417"/>
      <c r="CS339" s="417"/>
      <c r="CT339" s="417"/>
      <c r="CU339" s="417"/>
      <c r="CV339" s="417"/>
      <c r="CW339" s="417"/>
      <c r="CX339" s="417"/>
      <c r="CY339" s="417"/>
      <c r="CZ339" s="417"/>
      <c r="DA339" s="417"/>
      <c r="DB339" s="417"/>
      <c r="DC339" s="417"/>
      <c r="DD339" s="417"/>
      <c r="DE339" s="417"/>
      <c r="DF339" s="417"/>
      <c r="DG339" s="417"/>
      <c r="DH339" s="417"/>
      <c r="DI339" s="417"/>
      <c r="DJ339" s="417"/>
      <c r="DK339" s="417"/>
    </row>
    <row r="340" spans="1:115" ht="16.149999999999999" hidden="1">
      <c r="A340" s="421"/>
      <c r="B340" s="421"/>
      <c r="C340" s="416"/>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c r="AA340" s="417"/>
      <c r="AB340" s="417"/>
      <c r="AC340" s="417"/>
      <c r="AD340" s="417"/>
      <c r="AE340" s="417"/>
      <c r="AF340" s="417"/>
      <c r="AG340" s="417"/>
      <c r="AH340" s="417"/>
      <c r="AI340" s="417"/>
      <c r="AJ340" s="417"/>
      <c r="AK340" s="417"/>
      <c r="AL340" s="417"/>
      <c r="AM340" s="417"/>
      <c r="AN340" s="417"/>
      <c r="AO340" s="417"/>
      <c r="AP340" s="417"/>
      <c r="AQ340" s="417"/>
      <c r="AR340" s="417"/>
      <c r="AS340" s="417"/>
      <c r="AT340" s="417"/>
      <c r="AU340" s="417"/>
      <c r="AV340" s="417"/>
      <c r="AW340" s="417"/>
      <c r="AX340" s="417"/>
      <c r="AY340" s="417"/>
      <c r="AZ340" s="417"/>
      <c r="BA340" s="417"/>
      <c r="BB340" s="417"/>
      <c r="BC340" s="417"/>
      <c r="BD340" s="417"/>
      <c r="BE340" s="417"/>
      <c r="BF340" s="417"/>
      <c r="BG340" s="417"/>
      <c r="BH340" s="417"/>
      <c r="BI340" s="417"/>
      <c r="BJ340" s="417"/>
      <c r="BK340" s="417"/>
      <c r="BL340" s="417"/>
      <c r="BM340" s="417"/>
      <c r="BN340" s="417"/>
      <c r="BO340" s="417"/>
      <c r="BP340" s="417"/>
      <c r="BQ340" s="417"/>
      <c r="BR340" s="417"/>
      <c r="BS340" s="417"/>
      <c r="BT340" s="417"/>
      <c r="BU340" s="417"/>
      <c r="BV340" s="417"/>
      <c r="BW340" s="417"/>
      <c r="BX340" s="417"/>
      <c r="BY340" s="417"/>
      <c r="BZ340" s="417"/>
      <c r="CA340" s="417"/>
      <c r="CB340" s="417"/>
      <c r="CC340" s="417"/>
      <c r="CD340" s="417"/>
      <c r="CE340" s="417"/>
      <c r="CF340" s="417"/>
      <c r="CG340" s="417"/>
      <c r="CH340" s="417"/>
      <c r="CI340" s="417"/>
      <c r="CJ340" s="417"/>
      <c r="CK340" s="417"/>
      <c r="CL340" s="417"/>
      <c r="CM340" s="417"/>
      <c r="CN340" s="417"/>
      <c r="CO340" s="417"/>
      <c r="CP340" s="417"/>
      <c r="CQ340" s="417"/>
      <c r="CR340" s="417"/>
      <c r="CS340" s="417"/>
      <c r="CT340" s="417"/>
      <c r="CU340" s="417"/>
      <c r="CV340" s="417"/>
      <c r="CW340" s="417"/>
      <c r="CX340" s="417"/>
      <c r="CY340" s="417"/>
      <c r="CZ340" s="417"/>
      <c r="DA340" s="417"/>
      <c r="DB340" s="417"/>
      <c r="DC340" s="417"/>
      <c r="DD340" s="417"/>
      <c r="DE340" s="417"/>
      <c r="DF340" s="417"/>
      <c r="DG340" s="417"/>
      <c r="DH340" s="417"/>
      <c r="DI340" s="417"/>
      <c r="DJ340" s="417"/>
      <c r="DK340" s="417"/>
    </row>
    <row r="341" spans="1:115" ht="16.149999999999999" hidden="1">
      <c r="A341" s="421"/>
      <c r="B341" s="421"/>
      <c r="C341" s="416"/>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c r="AA341" s="417"/>
      <c r="AB341" s="417"/>
      <c r="AC341" s="417"/>
      <c r="AD341" s="417"/>
      <c r="AE341" s="417"/>
      <c r="AF341" s="417"/>
      <c r="AG341" s="417"/>
      <c r="AH341" s="417"/>
      <c r="AI341" s="417"/>
      <c r="AJ341" s="417"/>
      <c r="AK341" s="417"/>
      <c r="AL341" s="417"/>
      <c r="AM341" s="417"/>
      <c r="AN341" s="417"/>
      <c r="AO341" s="417"/>
      <c r="AP341" s="417"/>
      <c r="AQ341" s="417"/>
      <c r="AR341" s="417"/>
      <c r="AS341" s="417"/>
      <c r="AT341" s="417"/>
      <c r="AU341" s="417"/>
      <c r="AV341" s="417"/>
      <c r="AW341" s="417"/>
      <c r="AX341" s="417"/>
      <c r="AY341" s="417"/>
      <c r="AZ341" s="417"/>
      <c r="BA341" s="417"/>
      <c r="BB341" s="417"/>
      <c r="BC341" s="417"/>
      <c r="BD341" s="417"/>
      <c r="BE341" s="417"/>
      <c r="BF341" s="417"/>
      <c r="BG341" s="417"/>
      <c r="BH341" s="417"/>
      <c r="BI341" s="417"/>
      <c r="BJ341" s="417"/>
      <c r="BK341" s="417"/>
      <c r="BL341" s="417"/>
      <c r="BM341" s="417"/>
      <c r="BN341" s="417"/>
      <c r="BO341" s="417"/>
      <c r="BP341" s="417"/>
      <c r="BQ341" s="417"/>
      <c r="BR341" s="417"/>
      <c r="BS341" s="417"/>
      <c r="BT341" s="417"/>
      <c r="BU341" s="417"/>
      <c r="BV341" s="417"/>
      <c r="BW341" s="417"/>
      <c r="BX341" s="417"/>
      <c r="BY341" s="417"/>
      <c r="BZ341" s="417"/>
      <c r="CA341" s="417"/>
      <c r="CB341" s="417"/>
      <c r="CC341" s="417"/>
      <c r="CD341" s="417"/>
      <c r="CE341" s="417"/>
      <c r="CF341" s="417"/>
      <c r="CG341" s="417"/>
      <c r="CH341" s="417"/>
      <c r="CI341" s="417"/>
      <c r="CJ341" s="417"/>
      <c r="CK341" s="417"/>
      <c r="CL341" s="417"/>
      <c r="CM341" s="417"/>
      <c r="CN341" s="417"/>
      <c r="CO341" s="417"/>
      <c r="CP341" s="417"/>
      <c r="CQ341" s="417"/>
      <c r="CR341" s="417"/>
      <c r="CS341" s="417"/>
      <c r="CT341" s="417"/>
      <c r="CU341" s="417"/>
      <c r="CV341" s="417"/>
      <c r="CW341" s="417"/>
      <c r="CX341" s="417"/>
      <c r="CY341" s="417"/>
      <c r="CZ341" s="417"/>
      <c r="DA341" s="417"/>
      <c r="DB341" s="417"/>
      <c r="DC341" s="417"/>
      <c r="DD341" s="417"/>
      <c r="DE341" s="417"/>
      <c r="DF341" s="417"/>
      <c r="DG341" s="417"/>
      <c r="DH341" s="417"/>
      <c r="DI341" s="417"/>
      <c r="DJ341" s="417"/>
      <c r="DK341" s="417"/>
    </row>
    <row r="342" spans="1:115" ht="16.149999999999999" hidden="1">
      <c r="A342" s="421"/>
      <c r="B342" s="421"/>
      <c r="C342" s="416"/>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c r="AA342" s="417"/>
      <c r="AB342" s="417"/>
      <c r="AC342" s="417"/>
      <c r="AD342" s="417"/>
      <c r="AE342" s="417"/>
      <c r="AF342" s="417"/>
      <c r="AG342" s="417"/>
      <c r="AH342" s="417"/>
      <c r="AI342" s="417"/>
      <c r="AJ342" s="417"/>
      <c r="AK342" s="417"/>
      <c r="AL342" s="417"/>
      <c r="AM342" s="417"/>
      <c r="AN342" s="417"/>
      <c r="AO342" s="417"/>
      <c r="AP342" s="417"/>
      <c r="AQ342" s="417"/>
      <c r="AR342" s="417"/>
      <c r="AS342" s="417"/>
      <c r="AT342" s="417"/>
      <c r="AU342" s="417"/>
      <c r="AV342" s="417"/>
      <c r="AW342" s="417"/>
      <c r="AX342" s="417"/>
      <c r="AY342" s="417"/>
      <c r="AZ342" s="417"/>
      <c r="BA342" s="417"/>
      <c r="BB342" s="417"/>
      <c r="BC342" s="417"/>
      <c r="BD342" s="417"/>
      <c r="BE342" s="417"/>
      <c r="BF342" s="417"/>
      <c r="BG342" s="417"/>
      <c r="BH342" s="417"/>
      <c r="BI342" s="417"/>
      <c r="BJ342" s="417"/>
      <c r="BK342" s="417"/>
      <c r="BL342" s="417"/>
      <c r="BM342" s="417"/>
      <c r="BN342" s="417"/>
      <c r="BO342" s="417"/>
      <c r="BP342" s="417"/>
      <c r="BQ342" s="417"/>
      <c r="BR342" s="417"/>
      <c r="BS342" s="417"/>
      <c r="BT342" s="417"/>
      <c r="BU342" s="417"/>
      <c r="BV342" s="417"/>
      <c r="BW342" s="417"/>
      <c r="BX342" s="417"/>
      <c r="BY342" s="417"/>
      <c r="BZ342" s="417"/>
      <c r="CA342" s="417"/>
      <c r="CB342" s="417"/>
      <c r="CC342" s="417"/>
      <c r="CD342" s="417"/>
      <c r="CE342" s="417"/>
      <c r="CF342" s="417"/>
      <c r="CG342" s="417"/>
      <c r="CH342" s="417"/>
      <c r="CI342" s="417"/>
      <c r="CJ342" s="417"/>
      <c r="CK342" s="417"/>
      <c r="CL342" s="417"/>
      <c r="CM342" s="417"/>
      <c r="CN342" s="417"/>
      <c r="CO342" s="417"/>
      <c r="CP342" s="417"/>
      <c r="CQ342" s="417"/>
      <c r="CR342" s="417"/>
      <c r="CS342" s="417"/>
      <c r="CT342" s="417"/>
      <c r="CU342" s="417"/>
      <c r="CV342" s="417"/>
      <c r="CW342" s="417"/>
      <c r="CX342" s="417"/>
      <c r="CY342" s="417"/>
      <c r="CZ342" s="417"/>
      <c r="DA342" s="417"/>
      <c r="DB342" s="417"/>
      <c r="DC342" s="417"/>
      <c r="DD342" s="417"/>
      <c r="DE342" s="417"/>
      <c r="DF342" s="417"/>
      <c r="DG342" s="417"/>
      <c r="DH342" s="417"/>
      <c r="DI342" s="417"/>
      <c r="DJ342" s="417"/>
      <c r="DK342" s="417"/>
    </row>
    <row r="343" spans="1:115" ht="16.149999999999999" hidden="1">
      <c r="A343" s="421"/>
      <c r="B343" s="421"/>
      <c r="C343" s="416"/>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c r="AA343" s="417"/>
      <c r="AB343" s="417"/>
      <c r="AC343" s="417"/>
      <c r="AD343" s="417"/>
      <c r="AE343" s="417"/>
      <c r="AF343" s="417"/>
      <c r="AG343" s="417"/>
      <c r="AH343" s="417"/>
      <c r="AI343" s="417"/>
      <c r="AJ343" s="417"/>
      <c r="AK343" s="417"/>
      <c r="AL343" s="417"/>
      <c r="AM343" s="417"/>
      <c r="AN343" s="417"/>
      <c r="AO343" s="417"/>
      <c r="AP343" s="417"/>
      <c r="AQ343" s="417"/>
      <c r="AR343" s="417"/>
      <c r="AS343" s="417"/>
      <c r="AT343" s="417"/>
      <c r="AU343" s="417"/>
      <c r="AV343" s="417"/>
      <c r="AW343" s="417"/>
      <c r="AX343" s="417"/>
      <c r="AY343" s="417"/>
      <c r="AZ343" s="417"/>
      <c r="BA343" s="417"/>
      <c r="BB343" s="417"/>
      <c r="BC343" s="417"/>
      <c r="BD343" s="417"/>
      <c r="BE343" s="417"/>
      <c r="BF343" s="417"/>
      <c r="BG343" s="417"/>
      <c r="BH343" s="417"/>
      <c r="BI343" s="417"/>
      <c r="BJ343" s="417"/>
      <c r="BK343" s="417"/>
      <c r="BL343" s="417"/>
      <c r="BM343" s="417"/>
      <c r="BN343" s="417"/>
      <c r="BO343" s="417"/>
      <c r="BP343" s="417"/>
      <c r="BQ343" s="417"/>
      <c r="BR343" s="417"/>
      <c r="BS343" s="417"/>
      <c r="BT343" s="417"/>
      <c r="BU343" s="417"/>
      <c r="BV343" s="417"/>
      <c r="BW343" s="417"/>
      <c r="BX343" s="417"/>
      <c r="BY343" s="417"/>
      <c r="BZ343" s="417"/>
      <c r="CA343" s="417"/>
      <c r="CB343" s="417"/>
      <c r="CC343" s="417"/>
      <c r="CD343" s="417"/>
      <c r="CE343" s="417"/>
      <c r="CF343" s="417"/>
      <c r="CG343" s="417"/>
      <c r="CH343" s="417"/>
      <c r="CI343" s="417"/>
      <c r="CJ343" s="417"/>
      <c r="CK343" s="417"/>
      <c r="CL343" s="417"/>
      <c r="CM343" s="417"/>
      <c r="CN343" s="417"/>
      <c r="CO343" s="417"/>
      <c r="CP343" s="417"/>
      <c r="CQ343" s="417"/>
      <c r="CR343" s="417"/>
      <c r="CS343" s="417"/>
      <c r="CT343" s="417"/>
      <c r="CU343" s="417"/>
      <c r="CV343" s="417"/>
      <c r="CW343" s="417"/>
      <c r="CX343" s="417"/>
      <c r="CY343" s="417"/>
      <c r="CZ343" s="417"/>
      <c r="DA343" s="417"/>
      <c r="DB343" s="417"/>
      <c r="DC343" s="417"/>
      <c r="DD343" s="417"/>
      <c r="DE343" s="417"/>
      <c r="DF343" s="417"/>
      <c r="DG343" s="417"/>
      <c r="DH343" s="417"/>
      <c r="DI343" s="417"/>
      <c r="DJ343" s="417"/>
      <c r="DK343" s="417"/>
    </row>
    <row r="344" spans="1:115" ht="16.149999999999999" hidden="1">
      <c r="A344" s="421"/>
      <c r="B344" s="421"/>
      <c r="C344" s="416"/>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7"/>
      <c r="AE344" s="417"/>
      <c r="AF344" s="417"/>
      <c r="AG344" s="417"/>
      <c r="AH344" s="417"/>
      <c r="AI344" s="417"/>
      <c r="AJ344" s="417"/>
      <c r="AK344" s="417"/>
      <c r="AL344" s="417"/>
      <c r="AM344" s="417"/>
      <c r="AN344" s="417"/>
      <c r="AO344" s="417"/>
      <c r="AP344" s="417"/>
      <c r="AQ344" s="417"/>
      <c r="AR344" s="417"/>
      <c r="AS344" s="417"/>
      <c r="AT344" s="417"/>
      <c r="AU344" s="417"/>
      <c r="AV344" s="417"/>
      <c r="AW344" s="417"/>
      <c r="AX344" s="417"/>
      <c r="AY344" s="417"/>
      <c r="AZ344" s="417"/>
      <c r="BA344" s="417"/>
      <c r="BB344" s="417"/>
      <c r="BC344" s="417"/>
      <c r="BD344" s="417"/>
      <c r="BE344" s="417"/>
      <c r="BF344" s="417"/>
      <c r="BG344" s="417"/>
      <c r="BH344" s="417"/>
      <c r="BI344" s="417"/>
      <c r="BJ344" s="417"/>
      <c r="BK344" s="417"/>
      <c r="BL344" s="417"/>
      <c r="BM344" s="417"/>
      <c r="BN344" s="417"/>
      <c r="BO344" s="417"/>
      <c r="BP344" s="417"/>
      <c r="BQ344" s="417"/>
      <c r="BR344" s="417"/>
      <c r="BS344" s="417"/>
      <c r="BT344" s="417"/>
      <c r="BU344" s="417"/>
      <c r="BV344" s="417"/>
      <c r="BW344" s="417"/>
      <c r="BX344" s="417"/>
      <c r="BY344" s="417"/>
      <c r="BZ344" s="417"/>
      <c r="CA344" s="417"/>
      <c r="CB344" s="417"/>
      <c r="CC344" s="417"/>
      <c r="CD344" s="417"/>
      <c r="CE344" s="417"/>
      <c r="CF344" s="417"/>
      <c r="CG344" s="417"/>
      <c r="CH344" s="417"/>
      <c r="CI344" s="417"/>
      <c r="CJ344" s="417"/>
      <c r="CK344" s="417"/>
      <c r="CL344" s="417"/>
      <c r="CM344" s="417"/>
      <c r="CN344" s="417"/>
      <c r="CO344" s="417"/>
      <c r="CP344" s="417"/>
      <c r="CQ344" s="417"/>
      <c r="CR344" s="417"/>
      <c r="CS344" s="417"/>
      <c r="CT344" s="417"/>
      <c r="CU344" s="417"/>
      <c r="CV344" s="417"/>
      <c r="CW344" s="417"/>
      <c r="CX344" s="417"/>
      <c r="CY344" s="417"/>
      <c r="CZ344" s="417"/>
      <c r="DA344" s="417"/>
      <c r="DB344" s="417"/>
      <c r="DC344" s="417"/>
      <c r="DD344" s="417"/>
      <c r="DE344" s="417"/>
      <c r="DF344" s="417"/>
      <c r="DG344" s="417"/>
      <c r="DH344" s="417"/>
      <c r="DI344" s="417"/>
      <c r="DJ344" s="417"/>
      <c r="DK344" s="417"/>
    </row>
    <row r="345" spans="1:115" ht="16.149999999999999" hidden="1">
      <c r="A345" s="421"/>
      <c r="B345" s="421"/>
      <c r="C345" s="416"/>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c r="AC345" s="417"/>
      <c r="AD345" s="417"/>
      <c r="AE345" s="417"/>
      <c r="AF345" s="417"/>
      <c r="AG345" s="417"/>
      <c r="AH345" s="417"/>
      <c r="AI345" s="417"/>
      <c r="AJ345" s="417"/>
      <c r="AK345" s="417"/>
      <c r="AL345" s="417"/>
      <c r="AM345" s="417"/>
      <c r="AN345" s="417"/>
      <c r="AO345" s="417"/>
      <c r="AP345" s="417"/>
      <c r="AQ345" s="417"/>
      <c r="AR345" s="417"/>
      <c r="AS345" s="417"/>
      <c r="AT345" s="417"/>
      <c r="AU345" s="417"/>
      <c r="AV345" s="417"/>
      <c r="AW345" s="417"/>
      <c r="AX345" s="417"/>
      <c r="AY345" s="417"/>
      <c r="AZ345" s="417"/>
      <c r="BA345" s="417"/>
      <c r="BB345" s="417"/>
      <c r="BC345" s="417"/>
      <c r="BD345" s="417"/>
      <c r="BE345" s="417"/>
      <c r="BF345" s="417"/>
      <c r="BG345" s="417"/>
      <c r="BH345" s="417"/>
      <c r="BI345" s="417"/>
      <c r="BJ345" s="417"/>
      <c r="BK345" s="417"/>
      <c r="BL345" s="417"/>
      <c r="BM345" s="417"/>
      <c r="BN345" s="417"/>
      <c r="BO345" s="417"/>
      <c r="BP345" s="417"/>
      <c r="BQ345" s="417"/>
      <c r="BR345" s="417"/>
      <c r="BS345" s="417"/>
      <c r="BT345" s="417"/>
      <c r="BU345" s="417"/>
      <c r="BV345" s="417"/>
      <c r="BW345" s="417"/>
      <c r="BX345" s="417"/>
      <c r="BY345" s="417"/>
      <c r="BZ345" s="417"/>
      <c r="CA345" s="417"/>
      <c r="CB345" s="417"/>
      <c r="CC345" s="417"/>
      <c r="CD345" s="417"/>
      <c r="CE345" s="417"/>
      <c r="CF345" s="417"/>
      <c r="CG345" s="417"/>
      <c r="CH345" s="417"/>
      <c r="CI345" s="417"/>
      <c r="CJ345" s="417"/>
      <c r="CK345" s="417"/>
      <c r="CL345" s="417"/>
      <c r="CM345" s="417"/>
      <c r="CN345" s="417"/>
      <c r="CO345" s="417"/>
      <c r="CP345" s="417"/>
      <c r="CQ345" s="417"/>
      <c r="CR345" s="417"/>
      <c r="CS345" s="417"/>
      <c r="CT345" s="417"/>
      <c r="CU345" s="417"/>
      <c r="CV345" s="417"/>
      <c r="CW345" s="417"/>
      <c r="CX345" s="417"/>
      <c r="CY345" s="417"/>
      <c r="CZ345" s="417"/>
      <c r="DA345" s="417"/>
      <c r="DB345" s="417"/>
      <c r="DC345" s="417"/>
      <c r="DD345" s="417"/>
      <c r="DE345" s="417"/>
      <c r="DF345" s="417"/>
      <c r="DG345" s="417"/>
      <c r="DH345" s="417"/>
      <c r="DI345" s="417"/>
      <c r="DJ345" s="417"/>
      <c r="DK345" s="417"/>
    </row>
    <row r="346" spans="1:115" ht="16.149999999999999" hidden="1">
      <c r="A346" s="421"/>
      <c r="B346" s="421"/>
      <c r="C346" s="416"/>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c r="AC346" s="417"/>
      <c r="AD346" s="417"/>
      <c r="AE346" s="417"/>
      <c r="AF346" s="417"/>
      <c r="AG346" s="417"/>
      <c r="AH346" s="417"/>
      <c r="AI346" s="417"/>
      <c r="AJ346" s="417"/>
      <c r="AK346" s="417"/>
      <c r="AL346" s="417"/>
      <c r="AM346" s="417"/>
      <c r="AN346" s="417"/>
      <c r="AO346" s="417"/>
      <c r="AP346" s="417"/>
      <c r="AQ346" s="417"/>
      <c r="AR346" s="417"/>
      <c r="AS346" s="417"/>
      <c r="AT346" s="417"/>
      <c r="AU346" s="417"/>
      <c r="AV346" s="417"/>
      <c r="AW346" s="417"/>
      <c r="AX346" s="417"/>
      <c r="AY346" s="417"/>
      <c r="AZ346" s="417"/>
      <c r="BA346" s="417"/>
      <c r="BB346" s="417"/>
      <c r="BC346" s="417"/>
      <c r="BD346" s="417"/>
      <c r="BE346" s="417"/>
      <c r="BF346" s="417"/>
      <c r="BG346" s="417"/>
      <c r="BH346" s="417"/>
      <c r="BI346" s="417"/>
      <c r="BJ346" s="417"/>
      <c r="BK346" s="417"/>
      <c r="BL346" s="417"/>
      <c r="BM346" s="417"/>
      <c r="BN346" s="417"/>
      <c r="BO346" s="417"/>
      <c r="BP346" s="417"/>
      <c r="BQ346" s="417"/>
      <c r="BR346" s="417"/>
      <c r="BS346" s="417"/>
      <c r="BT346" s="417"/>
      <c r="BU346" s="417"/>
      <c r="BV346" s="417"/>
      <c r="BW346" s="417"/>
      <c r="BX346" s="417"/>
      <c r="BY346" s="417"/>
      <c r="BZ346" s="417"/>
      <c r="CA346" s="417"/>
      <c r="CB346" s="417"/>
      <c r="CC346" s="417"/>
      <c r="CD346" s="417"/>
      <c r="CE346" s="417"/>
      <c r="CF346" s="417"/>
      <c r="CG346" s="417"/>
      <c r="CH346" s="417"/>
      <c r="CI346" s="417"/>
      <c r="CJ346" s="417"/>
      <c r="CK346" s="417"/>
      <c r="CL346" s="417"/>
      <c r="CM346" s="417"/>
      <c r="CN346" s="417"/>
      <c r="CO346" s="417"/>
      <c r="CP346" s="417"/>
      <c r="CQ346" s="417"/>
      <c r="CR346" s="417"/>
      <c r="CS346" s="417"/>
      <c r="CT346" s="417"/>
      <c r="CU346" s="417"/>
      <c r="CV346" s="417"/>
      <c r="CW346" s="417"/>
      <c r="CX346" s="417"/>
      <c r="CY346" s="417"/>
      <c r="CZ346" s="417"/>
      <c r="DA346" s="417"/>
      <c r="DB346" s="417"/>
      <c r="DC346" s="417"/>
      <c r="DD346" s="417"/>
      <c r="DE346" s="417"/>
      <c r="DF346" s="417"/>
      <c r="DG346" s="417"/>
      <c r="DH346" s="417"/>
      <c r="DI346" s="417"/>
      <c r="DJ346" s="417"/>
      <c r="DK346" s="417"/>
    </row>
    <row r="347" spans="1:115" ht="16.149999999999999" hidden="1">
      <c r="A347" s="421"/>
      <c r="B347" s="421"/>
      <c r="C347" s="416"/>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c r="AA347" s="417"/>
      <c r="AB347" s="417"/>
      <c r="AC347" s="417"/>
      <c r="AD347" s="417"/>
      <c r="AE347" s="417"/>
      <c r="AF347" s="417"/>
      <c r="AG347" s="417"/>
      <c r="AH347" s="417"/>
      <c r="AI347" s="417"/>
      <c r="AJ347" s="417"/>
      <c r="AK347" s="417"/>
      <c r="AL347" s="417"/>
      <c r="AM347" s="417"/>
      <c r="AN347" s="417"/>
      <c r="AO347" s="417"/>
      <c r="AP347" s="417"/>
      <c r="AQ347" s="417"/>
      <c r="AR347" s="417"/>
      <c r="AS347" s="417"/>
      <c r="AT347" s="417"/>
      <c r="AU347" s="417"/>
      <c r="AV347" s="417"/>
      <c r="AW347" s="417"/>
      <c r="AX347" s="417"/>
      <c r="AY347" s="417"/>
      <c r="AZ347" s="417"/>
      <c r="BA347" s="417"/>
      <c r="BB347" s="417"/>
      <c r="BC347" s="417"/>
      <c r="BD347" s="417"/>
      <c r="BE347" s="417"/>
      <c r="BF347" s="417"/>
      <c r="BG347" s="417"/>
      <c r="BH347" s="417"/>
      <c r="BI347" s="417"/>
      <c r="BJ347" s="417"/>
      <c r="BK347" s="417"/>
      <c r="BL347" s="417"/>
      <c r="BM347" s="417"/>
      <c r="BN347" s="417"/>
      <c r="BO347" s="417"/>
      <c r="BP347" s="417"/>
      <c r="BQ347" s="417"/>
      <c r="BR347" s="417"/>
      <c r="BS347" s="417"/>
      <c r="BT347" s="417"/>
      <c r="BU347" s="417"/>
      <c r="BV347" s="417"/>
      <c r="BW347" s="417"/>
      <c r="BX347" s="417"/>
      <c r="BY347" s="417"/>
      <c r="BZ347" s="417"/>
      <c r="CA347" s="417"/>
      <c r="CB347" s="417"/>
      <c r="CC347" s="417"/>
      <c r="CD347" s="417"/>
      <c r="CE347" s="417"/>
      <c r="CF347" s="417"/>
      <c r="CG347" s="417"/>
      <c r="CH347" s="417"/>
      <c r="CI347" s="417"/>
      <c r="CJ347" s="417"/>
      <c r="CK347" s="417"/>
      <c r="CL347" s="417"/>
      <c r="CM347" s="417"/>
      <c r="CN347" s="417"/>
      <c r="CO347" s="417"/>
      <c r="CP347" s="417"/>
      <c r="CQ347" s="417"/>
      <c r="CR347" s="417"/>
      <c r="CS347" s="417"/>
      <c r="CT347" s="417"/>
      <c r="CU347" s="417"/>
      <c r="CV347" s="417"/>
      <c r="CW347" s="417"/>
      <c r="CX347" s="417"/>
      <c r="CY347" s="417"/>
      <c r="CZ347" s="417"/>
      <c r="DA347" s="417"/>
      <c r="DB347" s="417"/>
      <c r="DC347" s="417"/>
      <c r="DD347" s="417"/>
      <c r="DE347" s="417"/>
      <c r="DF347" s="417"/>
      <c r="DG347" s="417"/>
      <c r="DH347" s="417"/>
      <c r="DI347" s="417"/>
      <c r="DJ347" s="417"/>
      <c r="DK347" s="417"/>
    </row>
    <row r="348" spans="1:115" ht="16.149999999999999" hidden="1">
      <c r="A348" s="421"/>
      <c r="B348" s="421"/>
      <c r="C348" s="416"/>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417"/>
      <c r="AF348" s="417"/>
      <c r="AG348" s="417"/>
      <c r="AH348" s="417"/>
      <c r="AI348" s="417"/>
      <c r="AJ348" s="417"/>
      <c r="AK348" s="417"/>
      <c r="AL348" s="417"/>
      <c r="AM348" s="417"/>
      <c r="AN348" s="417"/>
      <c r="AO348" s="417"/>
      <c r="AP348" s="417"/>
      <c r="AQ348" s="417"/>
      <c r="AR348" s="417"/>
      <c r="AS348" s="417"/>
      <c r="AT348" s="417"/>
      <c r="AU348" s="417"/>
      <c r="AV348" s="417"/>
      <c r="AW348" s="417"/>
      <c r="AX348" s="417"/>
      <c r="AY348" s="417"/>
      <c r="AZ348" s="417"/>
      <c r="BA348" s="417"/>
      <c r="BB348" s="417"/>
      <c r="BC348" s="417"/>
      <c r="BD348" s="417"/>
      <c r="BE348" s="417"/>
      <c r="BF348" s="417"/>
      <c r="BG348" s="417"/>
      <c r="BH348" s="417"/>
      <c r="BI348" s="417"/>
      <c r="BJ348" s="417"/>
      <c r="BK348" s="417"/>
      <c r="BL348" s="417"/>
      <c r="BM348" s="417"/>
      <c r="BN348" s="417"/>
      <c r="BO348" s="417"/>
      <c r="BP348" s="417"/>
      <c r="BQ348" s="417"/>
      <c r="BR348" s="417"/>
      <c r="BS348" s="417"/>
      <c r="BT348" s="417"/>
      <c r="BU348" s="417"/>
      <c r="BV348" s="417"/>
      <c r="BW348" s="417"/>
      <c r="BX348" s="417"/>
      <c r="BY348" s="417"/>
      <c r="BZ348" s="417"/>
      <c r="CA348" s="417"/>
      <c r="CB348" s="417"/>
      <c r="CC348" s="417"/>
      <c r="CD348" s="417"/>
      <c r="CE348" s="417"/>
      <c r="CF348" s="417"/>
      <c r="CG348" s="417"/>
      <c r="CH348" s="417"/>
      <c r="CI348" s="417"/>
      <c r="CJ348" s="417"/>
      <c r="CK348" s="417"/>
      <c r="CL348" s="417"/>
      <c r="CM348" s="417"/>
      <c r="CN348" s="417"/>
      <c r="CO348" s="417"/>
      <c r="CP348" s="417"/>
      <c r="CQ348" s="417"/>
      <c r="CR348" s="417"/>
      <c r="CS348" s="417"/>
      <c r="CT348" s="417"/>
      <c r="CU348" s="417"/>
      <c r="CV348" s="417"/>
      <c r="CW348" s="417"/>
      <c r="CX348" s="417"/>
      <c r="CY348" s="417"/>
      <c r="CZ348" s="417"/>
      <c r="DA348" s="417"/>
      <c r="DB348" s="417"/>
      <c r="DC348" s="417"/>
      <c r="DD348" s="417"/>
      <c r="DE348" s="417"/>
      <c r="DF348" s="417"/>
      <c r="DG348" s="417"/>
      <c r="DH348" s="417"/>
      <c r="DI348" s="417"/>
      <c r="DJ348" s="417"/>
      <c r="DK348" s="417"/>
    </row>
    <row r="349" spans="1:115" ht="16.149999999999999" hidden="1">
      <c r="A349" s="421"/>
      <c r="B349" s="421"/>
      <c r="C349" s="416"/>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c r="AA349" s="417"/>
      <c r="AB349" s="417"/>
      <c r="AC349" s="417"/>
      <c r="AD349" s="417"/>
      <c r="AE349" s="417"/>
      <c r="AF349" s="417"/>
      <c r="AG349" s="417"/>
      <c r="AH349" s="417"/>
      <c r="AI349" s="417"/>
      <c r="AJ349" s="417"/>
      <c r="AK349" s="417"/>
      <c r="AL349" s="417"/>
      <c r="AM349" s="417"/>
      <c r="AN349" s="417"/>
      <c r="AO349" s="417"/>
      <c r="AP349" s="417"/>
      <c r="AQ349" s="417"/>
      <c r="AR349" s="417"/>
      <c r="AS349" s="417"/>
      <c r="AT349" s="417"/>
      <c r="AU349" s="417"/>
      <c r="AV349" s="417"/>
      <c r="AW349" s="417"/>
      <c r="AX349" s="417"/>
      <c r="AY349" s="417"/>
      <c r="AZ349" s="417"/>
      <c r="BA349" s="417"/>
      <c r="BB349" s="417"/>
      <c r="BC349" s="417"/>
      <c r="BD349" s="417"/>
      <c r="BE349" s="417"/>
      <c r="BF349" s="417"/>
      <c r="BG349" s="417"/>
      <c r="BH349" s="417"/>
      <c r="BI349" s="417"/>
      <c r="BJ349" s="417"/>
      <c r="BK349" s="417"/>
      <c r="BL349" s="417"/>
      <c r="BM349" s="417"/>
      <c r="BN349" s="417"/>
      <c r="BO349" s="417"/>
      <c r="BP349" s="417"/>
      <c r="BQ349" s="417"/>
      <c r="BR349" s="417"/>
      <c r="BS349" s="417"/>
      <c r="BT349" s="417"/>
      <c r="BU349" s="417"/>
      <c r="BV349" s="417"/>
      <c r="BW349" s="417"/>
      <c r="BX349" s="417"/>
      <c r="BY349" s="417"/>
      <c r="BZ349" s="417"/>
      <c r="CA349" s="417"/>
      <c r="CB349" s="417"/>
      <c r="CC349" s="417"/>
      <c r="CD349" s="417"/>
      <c r="CE349" s="417"/>
      <c r="CF349" s="417"/>
      <c r="CG349" s="417"/>
      <c r="CH349" s="417"/>
      <c r="CI349" s="417"/>
      <c r="CJ349" s="417"/>
      <c r="CK349" s="417"/>
      <c r="CL349" s="417"/>
      <c r="CM349" s="417"/>
      <c r="CN349" s="417"/>
      <c r="CO349" s="417"/>
      <c r="CP349" s="417"/>
      <c r="CQ349" s="417"/>
      <c r="CR349" s="417"/>
      <c r="CS349" s="417"/>
      <c r="CT349" s="417"/>
      <c r="CU349" s="417"/>
      <c r="CV349" s="417"/>
      <c r="CW349" s="417"/>
      <c r="CX349" s="417"/>
      <c r="CY349" s="417"/>
      <c r="CZ349" s="417"/>
      <c r="DA349" s="417"/>
      <c r="DB349" s="417"/>
      <c r="DC349" s="417"/>
      <c r="DD349" s="417"/>
      <c r="DE349" s="417"/>
      <c r="DF349" s="417"/>
      <c r="DG349" s="417"/>
      <c r="DH349" s="417"/>
      <c r="DI349" s="417"/>
      <c r="DJ349" s="417"/>
      <c r="DK349" s="417"/>
    </row>
    <row r="350" spans="1:115" ht="16.149999999999999" hidden="1">
      <c r="A350" s="421"/>
      <c r="B350" s="421"/>
      <c r="C350" s="416"/>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c r="AA350" s="417"/>
      <c r="AB350" s="417"/>
      <c r="AC350" s="417"/>
      <c r="AD350" s="417"/>
      <c r="AE350" s="417"/>
      <c r="AF350" s="417"/>
      <c r="AG350" s="417"/>
      <c r="AH350" s="417"/>
      <c r="AI350" s="417"/>
      <c r="AJ350" s="417"/>
      <c r="AK350" s="417"/>
      <c r="AL350" s="417"/>
      <c r="AM350" s="417"/>
      <c r="AN350" s="417"/>
      <c r="AO350" s="417"/>
      <c r="AP350" s="417"/>
      <c r="AQ350" s="417"/>
      <c r="AR350" s="417"/>
      <c r="AS350" s="417"/>
      <c r="AT350" s="417"/>
      <c r="AU350" s="417"/>
      <c r="AV350" s="417"/>
      <c r="AW350" s="417"/>
      <c r="AX350" s="417"/>
      <c r="AY350" s="417"/>
      <c r="AZ350" s="417"/>
      <c r="BA350" s="417"/>
      <c r="BB350" s="417"/>
      <c r="BC350" s="417"/>
      <c r="BD350" s="417"/>
      <c r="BE350" s="417"/>
      <c r="BF350" s="417"/>
      <c r="BG350" s="417"/>
      <c r="BH350" s="417"/>
      <c r="BI350" s="417"/>
      <c r="BJ350" s="417"/>
      <c r="BK350" s="417"/>
      <c r="BL350" s="417"/>
      <c r="BM350" s="417"/>
      <c r="BN350" s="417"/>
      <c r="BO350" s="417"/>
      <c r="BP350" s="417"/>
      <c r="BQ350" s="417"/>
      <c r="BR350" s="417"/>
      <c r="BS350" s="417"/>
      <c r="BT350" s="417"/>
      <c r="BU350" s="417"/>
      <c r="BV350" s="417"/>
      <c r="BW350" s="417"/>
      <c r="BX350" s="417"/>
      <c r="BY350" s="417"/>
      <c r="BZ350" s="417"/>
      <c r="CA350" s="417"/>
      <c r="CB350" s="417"/>
      <c r="CC350" s="417"/>
      <c r="CD350" s="417"/>
      <c r="CE350" s="417"/>
      <c r="CF350" s="417"/>
      <c r="CG350" s="417"/>
      <c r="CH350" s="417"/>
      <c r="CI350" s="417"/>
      <c r="CJ350" s="417"/>
      <c r="CK350" s="417"/>
      <c r="CL350" s="417"/>
      <c r="CM350" s="417"/>
      <c r="CN350" s="417"/>
      <c r="CO350" s="417"/>
      <c r="CP350" s="417"/>
      <c r="CQ350" s="417"/>
      <c r="CR350" s="417"/>
      <c r="CS350" s="417"/>
      <c r="CT350" s="417"/>
      <c r="CU350" s="417"/>
      <c r="CV350" s="417"/>
      <c r="CW350" s="417"/>
      <c r="CX350" s="417"/>
      <c r="CY350" s="417"/>
      <c r="CZ350" s="417"/>
      <c r="DA350" s="417"/>
      <c r="DB350" s="417"/>
      <c r="DC350" s="417"/>
      <c r="DD350" s="417"/>
      <c r="DE350" s="417"/>
      <c r="DF350" s="417"/>
      <c r="DG350" s="417"/>
      <c r="DH350" s="417"/>
      <c r="DI350" s="417"/>
      <c r="DJ350" s="417"/>
      <c r="DK350" s="417"/>
    </row>
    <row r="351" spans="1:115" ht="16.149999999999999" hidden="1">
      <c r="A351" s="421"/>
      <c r="B351" s="421"/>
      <c r="C351" s="416"/>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7"/>
      <c r="AC351" s="417"/>
      <c r="AD351" s="417"/>
      <c r="AE351" s="417"/>
      <c r="AF351" s="417"/>
      <c r="AG351" s="417"/>
      <c r="AH351" s="417"/>
      <c r="AI351" s="417"/>
      <c r="AJ351" s="417"/>
      <c r="AK351" s="417"/>
      <c r="AL351" s="417"/>
      <c r="AM351" s="417"/>
      <c r="AN351" s="417"/>
      <c r="AO351" s="417"/>
      <c r="AP351" s="417"/>
      <c r="AQ351" s="417"/>
      <c r="AR351" s="417"/>
      <c r="AS351" s="417"/>
      <c r="AT351" s="417"/>
      <c r="AU351" s="417"/>
      <c r="AV351" s="417"/>
      <c r="AW351" s="417"/>
      <c r="AX351" s="417"/>
      <c r="AY351" s="417"/>
      <c r="AZ351" s="417"/>
      <c r="BA351" s="417"/>
      <c r="BB351" s="417"/>
      <c r="BC351" s="417"/>
      <c r="BD351" s="417"/>
      <c r="BE351" s="417"/>
      <c r="BF351" s="417"/>
      <c r="BG351" s="417"/>
      <c r="BH351" s="417"/>
      <c r="BI351" s="417"/>
      <c r="BJ351" s="417"/>
      <c r="BK351" s="417"/>
      <c r="BL351" s="417"/>
      <c r="BM351" s="417"/>
      <c r="BN351" s="417"/>
      <c r="BO351" s="417"/>
      <c r="BP351" s="417"/>
      <c r="BQ351" s="417"/>
      <c r="BR351" s="417"/>
      <c r="BS351" s="417"/>
      <c r="BT351" s="417"/>
      <c r="BU351" s="417"/>
      <c r="BV351" s="417"/>
      <c r="BW351" s="417"/>
      <c r="BX351" s="417"/>
      <c r="BY351" s="417"/>
      <c r="BZ351" s="417"/>
      <c r="CA351" s="417"/>
      <c r="CB351" s="417"/>
      <c r="CC351" s="417"/>
      <c r="CD351" s="417"/>
      <c r="CE351" s="417"/>
      <c r="CF351" s="417"/>
      <c r="CG351" s="417"/>
      <c r="CH351" s="417"/>
      <c r="CI351" s="417"/>
      <c r="CJ351" s="417"/>
      <c r="CK351" s="417"/>
      <c r="CL351" s="417"/>
      <c r="CM351" s="417"/>
      <c r="CN351" s="417"/>
      <c r="CO351" s="417"/>
      <c r="CP351" s="417"/>
      <c r="CQ351" s="417"/>
      <c r="CR351" s="417"/>
      <c r="CS351" s="417"/>
      <c r="CT351" s="417"/>
      <c r="CU351" s="417"/>
      <c r="CV351" s="417"/>
      <c r="CW351" s="417"/>
      <c r="CX351" s="417"/>
      <c r="CY351" s="417"/>
      <c r="CZ351" s="417"/>
      <c r="DA351" s="417"/>
      <c r="DB351" s="417"/>
      <c r="DC351" s="417"/>
      <c r="DD351" s="417"/>
      <c r="DE351" s="417"/>
      <c r="DF351" s="417"/>
      <c r="DG351" s="417"/>
      <c r="DH351" s="417"/>
      <c r="DI351" s="417"/>
      <c r="DJ351" s="417"/>
      <c r="DK351" s="417"/>
    </row>
    <row r="352" spans="1:115" ht="16.149999999999999" hidden="1">
      <c r="A352" s="421"/>
      <c r="B352" s="421"/>
      <c r="C352" s="416"/>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c r="AA352" s="417"/>
      <c r="AB352" s="417"/>
      <c r="AC352" s="417"/>
      <c r="AD352" s="417"/>
      <c r="AE352" s="417"/>
      <c r="AF352" s="417"/>
      <c r="AG352" s="417"/>
      <c r="AH352" s="417"/>
      <c r="AI352" s="417"/>
      <c r="AJ352" s="417"/>
      <c r="AK352" s="417"/>
      <c r="AL352" s="417"/>
      <c r="AM352" s="417"/>
      <c r="AN352" s="417"/>
      <c r="AO352" s="417"/>
      <c r="AP352" s="417"/>
      <c r="AQ352" s="417"/>
      <c r="AR352" s="417"/>
      <c r="AS352" s="417"/>
      <c r="AT352" s="417"/>
      <c r="AU352" s="417"/>
      <c r="AV352" s="417"/>
      <c r="AW352" s="417"/>
      <c r="AX352" s="417"/>
      <c r="AY352" s="417"/>
      <c r="AZ352" s="417"/>
      <c r="BA352" s="417"/>
      <c r="BB352" s="417"/>
      <c r="BC352" s="417"/>
      <c r="BD352" s="417"/>
      <c r="BE352" s="417"/>
      <c r="BF352" s="417"/>
      <c r="BG352" s="417"/>
      <c r="BH352" s="417"/>
      <c r="BI352" s="417"/>
      <c r="BJ352" s="417"/>
      <c r="BK352" s="417"/>
      <c r="BL352" s="417"/>
      <c r="BM352" s="417"/>
      <c r="BN352" s="417"/>
      <c r="BO352" s="417"/>
      <c r="BP352" s="417"/>
      <c r="BQ352" s="417"/>
      <c r="BR352" s="417"/>
      <c r="BS352" s="417"/>
      <c r="BT352" s="417"/>
      <c r="BU352" s="417"/>
      <c r="BV352" s="417"/>
      <c r="BW352" s="417"/>
      <c r="BX352" s="417"/>
      <c r="BY352" s="417"/>
      <c r="BZ352" s="417"/>
      <c r="CA352" s="417"/>
      <c r="CB352" s="417"/>
      <c r="CC352" s="417"/>
      <c r="CD352" s="417"/>
      <c r="CE352" s="417"/>
      <c r="CF352" s="417"/>
      <c r="CG352" s="417"/>
      <c r="CH352" s="417"/>
      <c r="CI352" s="417"/>
      <c r="CJ352" s="417"/>
      <c r="CK352" s="417"/>
      <c r="CL352" s="417"/>
      <c r="CM352" s="417"/>
      <c r="CN352" s="417"/>
      <c r="CO352" s="417"/>
      <c r="CP352" s="417"/>
      <c r="CQ352" s="417"/>
      <c r="CR352" s="417"/>
      <c r="CS352" s="417"/>
      <c r="CT352" s="417"/>
      <c r="CU352" s="417"/>
      <c r="CV352" s="417"/>
      <c r="CW352" s="417"/>
      <c r="CX352" s="417"/>
      <c r="CY352" s="417"/>
      <c r="CZ352" s="417"/>
      <c r="DA352" s="417"/>
      <c r="DB352" s="417"/>
      <c r="DC352" s="417"/>
      <c r="DD352" s="417"/>
      <c r="DE352" s="417"/>
      <c r="DF352" s="417"/>
      <c r="DG352" s="417"/>
      <c r="DH352" s="417"/>
      <c r="DI352" s="417"/>
      <c r="DJ352" s="417"/>
      <c r="DK352" s="417"/>
    </row>
    <row r="353" spans="1:115" ht="16.149999999999999" hidden="1">
      <c r="A353" s="421"/>
      <c r="B353" s="421"/>
      <c r="C353" s="416"/>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c r="AA353" s="417"/>
      <c r="AB353" s="417"/>
      <c r="AC353" s="417"/>
      <c r="AD353" s="417"/>
      <c r="AE353" s="417"/>
      <c r="AF353" s="417"/>
      <c r="AG353" s="417"/>
      <c r="AH353" s="417"/>
      <c r="AI353" s="417"/>
      <c r="AJ353" s="417"/>
      <c r="AK353" s="417"/>
      <c r="AL353" s="417"/>
      <c r="AM353" s="417"/>
      <c r="AN353" s="417"/>
      <c r="AO353" s="417"/>
      <c r="AP353" s="417"/>
      <c r="AQ353" s="417"/>
      <c r="AR353" s="417"/>
      <c r="AS353" s="417"/>
      <c r="AT353" s="417"/>
      <c r="AU353" s="417"/>
      <c r="AV353" s="417"/>
      <c r="AW353" s="417"/>
      <c r="AX353" s="417"/>
      <c r="AY353" s="417"/>
      <c r="AZ353" s="417"/>
      <c r="BA353" s="417"/>
      <c r="BB353" s="417"/>
      <c r="BC353" s="417"/>
      <c r="BD353" s="417"/>
      <c r="BE353" s="417"/>
      <c r="BF353" s="417"/>
      <c r="BG353" s="417"/>
      <c r="BH353" s="417"/>
      <c r="BI353" s="417"/>
      <c r="BJ353" s="417"/>
      <c r="BK353" s="417"/>
      <c r="BL353" s="417"/>
      <c r="BM353" s="417"/>
      <c r="BN353" s="417"/>
      <c r="BO353" s="417"/>
      <c r="BP353" s="417"/>
      <c r="BQ353" s="417"/>
      <c r="BR353" s="417"/>
      <c r="BS353" s="417"/>
      <c r="BT353" s="417"/>
      <c r="BU353" s="417"/>
      <c r="BV353" s="417"/>
      <c r="BW353" s="417"/>
      <c r="BX353" s="417"/>
      <c r="BY353" s="417"/>
      <c r="BZ353" s="417"/>
      <c r="CA353" s="417"/>
      <c r="CB353" s="417"/>
      <c r="CC353" s="417"/>
      <c r="CD353" s="417"/>
      <c r="CE353" s="417"/>
      <c r="CF353" s="417"/>
      <c r="CG353" s="417"/>
      <c r="CH353" s="417"/>
      <c r="CI353" s="417"/>
      <c r="CJ353" s="417"/>
      <c r="CK353" s="417"/>
      <c r="CL353" s="417"/>
      <c r="CM353" s="417"/>
      <c r="CN353" s="417"/>
      <c r="CO353" s="417"/>
      <c r="CP353" s="417"/>
      <c r="CQ353" s="417"/>
      <c r="CR353" s="417"/>
      <c r="CS353" s="417"/>
      <c r="CT353" s="417"/>
      <c r="CU353" s="417"/>
      <c r="CV353" s="417"/>
      <c r="CW353" s="417"/>
      <c r="CX353" s="417"/>
      <c r="CY353" s="417"/>
      <c r="CZ353" s="417"/>
      <c r="DA353" s="417"/>
      <c r="DB353" s="417"/>
      <c r="DC353" s="417"/>
      <c r="DD353" s="417"/>
      <c r="DE353" s="417"/>
      <c r="DF353" s="417"/>
      <c r="DG353" s="417"/>
      <c r="DH353" s="417"/>
      <c r="DI353" s="417"/>
      <c r="DJ353" s="417"/>
      <c r="DK353" s="417"/>
    </row>
    <row r="354" spans="1:115" ht="16.149999999999999" hidden="1">
      <c r="A354" s="421"/>
      <c r="B354" s="421"/>
      <c r="C354" s="416"/>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c r="AA354" s="417"/>
      <c r="AB354" s="417"/>
      <c r="AC354" s="417"/>
      <c r="AD354" s="417"/>
      <c r="AE354" s="417"/>
      <c r="AF354" s="417"/>
      <c r="AG354" s="417"/>
      <c r="AH354" s="417"/>
      <c r="AI354" s="417"/>
      <c r="AJ354" s="417"/>
      <c r="AK354" s="417"/>
      <c r="AL354" s="417"/>
      <c r="AM354" s="417"/>
      <c r="AN354" s="417"/>
      <c r="AO354" s="417"/>
      <c r="AP354" s="417"/>
      <c r="AQ354" s="417"/>
      <c r="AR354" s="417"/>
      <c r="AS354" s="417"/>
      <c r="AT354" s="417"/>
      <c r="AU354" s="417"/>
      <c r="AV354" s="417"/>
      <c r="AW354" s="417"/>
      <c r="AX354" s="417"/>
      <c r="AY354" s="417"/>
      <c r="AZ354" s="417"/>
      <c r="BA354" s="417"/>
      <c r="BB354" s="417"/>
      <c r="BC354" s="417"/>
      <c r="BD354" s="417"/>
      <c r="BE354" s="417"/>
      <c r="BF354" s="417"/>
      <c r="BG354" s="417"/>
      <c r="BH354" s="417"/>
      <c r="BI354" s="417"/>
      <c r="BJ354" s="417"/>
      <c r="BK354" s="417"/>
      <c r="BL354" s="417"/>
      <c r="BM354" s="417"/>
      <c r="BN354" s="417"/>
      <c r="BO354" s="417"/>
      <c r="BP354" s="417"/>
      <c r="BQ354" s="417"/>
      <c r="BR354" s="417"/>
      <c r="BS354" s="417"/>
      <c r="BT354" s="417"/>
      <c r="BU354" s="417"/>
      <c r="BV354" s="417"/>
      <c r="BW354" s="417"/>
      <c r="BX354" s="417"/>
      <c r="BY354" s="417"/>
      <c r="BZ354" s="417"/>
      <c r="CA354" s="417"/>
      <c r="CB354" s="417"/>
      <c r="CC354" s="417"/>
      <c r="CD354" s="417"/>
      <c r="CE354" s="417"/>
      <c r="CF354" s="417"/>
      <c r="CG354" s="417"/>
      <c r="CH354" s="417"/>
      <c r="CI354" s="417"/>
      <c r="CJ354" s="417"/>
      <c r="CK354" s="417"/>
      <c r="CL354" s="417"/>
      <c r="CM354" s="417"/>
      <c r="CN354" s="417"/>
      <c r="CO354" s="417"/>
      <c r="CP354" s="417"/>
      <c r="CQ354" s="417"/>
      <c r="CR354" s="417"/>
      <c r="CS354" s="417"/>
      <c r="CT354" s="417"/>
      <c r="CU354" s="417"/>
      <c r="CV354" s="417"/>
      <c r="CW354" s="417"/>
      <c r="CX354" s="417"/>
      <c r="CY354" s="417"/>
      <c r="CZ354" s="417"/>
      <c r="DA354" s="417"/>
      <c r="DB354" s="417"/>
      <c r="DC354" s="417"/>
      <c r="DD354" s="417"/>
      <c r="DE354" s="417"/>
      <c r="DF354" s="417"/>
      <c r="DG354" s="417"/>
      <c r="DH354" s="417"/>
      <c r="DI354" s="417"/>
      <c r="DJ354" s="417"/>
      <c r="DK354" s="417"/>
    </row>
    <row r="355" spans="1:115" ht="16.149999999999999" hidden="1">
      <c r="A355" s="421"/>
      <c r="B355" s="421"/>
      <c r="C355" s="416"/>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c r="AA355" s="417"/>
      <c r="AB355" s="417"/>
      <c r="AC355" s="417"/>
      <c r="AD355" s="417"/>
      <c r="AE355" s="417"/>
      <c r="AF355" s="417"/>
      <c r="AG355" s="417"/>
      <c r="AH355" s="417"/>
      <c r="AI355" s="417"/>
      <c r="AJ355" s="417"/>
      <c r="AK355" s="417"/>
      <c r="AL355" s="417"/>
      <c r="AM355" s="417"/>
      <c r="AN355" s="417"/>
      <c r="AO355" s="417"/>
      <c r="AP355" s="417"/>
      <c r="AQ355" s="417"/>
      <c r="AR355" s="417"/>
      <c r="AS355" s="417"/>
      <c r="AT355" s="417"/>
      <c r="AU355" s="417"/>
      <c r="AV355" s="417"/>
      <c r="AW355" s="417"/>
      <c r="AX355" s="417"/>
      <c r="AY355" s="417"/>
      <c r="AZ355" s="417"/>
      <c r="BA355" s="417"/>
      <c r="BB355" s="417"/>
      <c r="BC355" s="417"/>
      <c r="BD355" s="417"/>
      <c r="BE355" s="417"/>
      <c r="BF355" s="417"/>
      <c r="BG355" s="417"/>
      <c r="BH355" s="417"/>
      <c r="BI355" s="417"/>
      <c r="BJ355" s="417"/>
      <c r="BK355" s="417"/>
      <c r="BL355" s="417"/>
      <c r="BM355" s="417"/>
      <c r="BN355" s="417"/>
      <c r="BO355" s="417"/>
      <c r="BP355" s="417"/>
      <c r="BQ355" s="417"/>
      <c r="BR355" s="417"/>
      <c r="BS355" s="417"/>
      <c r="BT355" s="417"/>
      <c r="BU355" s="417"/>
      <c r="BV355" s="417"/>
      <c r="BW355" s="417"/>
      <c r="BX355" s="417"/>
      <c r="BY355" s="417"/>
      <c r="BZ355" s="417"/>
      <c r="CA355" s="417"/>
      <c r="CB355" s="417"/>
      <c r="CC355" s="417"/>
      <c r="CD355" s="417"/>
      <c r="CE355" s="417"/>
      <c r="CF355" s="417"/>
      <c r="CG355" s="417"/>
      <c r="CH355" s="417"/>
      <c r="CI355" s="417"/>
      <c r="CJ355" s="417"/>
      <c r="CK355" s="417"/>
      <c r="CL355" s="417"/>
      <c r="CM355" s="417"/>
      <c r="CN355" s="417"/>
      <c r="CO355" s="417"/>
      <c r="CP355" s="417"/>
      <c r="CQ355" s="417"/>
      <c r="CR355" s="417"/>
      <c r="CS355" s="417"/>
      <c r="CT355" s="417"/>
      <c r="CU355" s="417"/>
      <c r="CV355" s="417"/>
      <c r="CW355" s="417"/>
      <c r="CX355" s="417"/>
      <c r="CY355" s="417"/>
      <c r="CZ355" s="417"/>
      <c r="DA355" s="417"/>
      <c r="DB355" s="417"/>
      <c r="DC355" s="417"/>
      <c r="DD355" s="417"/>
      <c r="DE355" s="417"/>
      <c r="DF355" s="417"/>
      <c r="DG355" s="417"/>
      <c r="DH355" s="417"/>
      <c r="DI355" s="417"/>
      <c r="DJ355" s="417"/>
      <c r="DK355" s="417"/>
    </row>
    <row r="356" spans="1:115" ht="16.149999999999999" hidden="1">
      <c r="A356" s="421"/>
      <c r="B356" s="421"/>
      <c r="C356" s="416"/>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c r="AA356" s="417"/>
      <c r="AB356" s="417"/>
      <c r="AC356" s="417"/>
      <c r="AD356" s="417"/>
      <c r="AE356" s="417"/>
      <c r="AF356" s="417"/>
      <c r="AG356" s="417"/>
      <c r="AH356" s="417"/>
      <c r="AI356" s="417"/>
      <c r="AJ356" s="417"/>
      <c r="AK356" s="417"/>
      <c r="AL356" s="417"/>
      <c r="AM356" s="417"/>
      <c r="AN356" s="417"/>
      <c r="AO356" s="417"/>
      <c r="AP356" s="417"/>
      <c r="AQ356" s="417"/>
      <c r="AR356" s="417"/>
      <c r="AS356" s="417"/>
      <c r="AT356" s="417"/>
      <c r="AU356" s="417"/>
      <c r="AV356" s="417"/>
      <c r="AW356" s="417"/>
      <c r="AX356" s="417"/>
      <c r="AY356" s="417"/>
      <c r="AZ356" s="417"/>
      <c r="BA356" s="417"/>
      <c r="BB356" s="417"/>
      <c r="BC356" s="417"/>
      <c r="BD356" s="417"/>
      <c r="BE356" s="417"/>
      <c r="BF356" s="417"/>
      <c r="BG356" s="417"/>
      <c r="BH356" s="417"/>
      <c r="BI356" s="417"/>
      <c r="BJ356" s="417"/>
      <c r="BK356" s="417"/>
      <c r="BL356" s="417"/>
      <c r="BM356" s="417"/>
      <c r="BN356" s="417"/>
      <c r="BO356" s="417"/>
      <c r="BP356" s="417"/>
      <c r="BQ356" s="417"/>
      <c r="BR356" s="417"/>
      <c r="BS356" s="417"/>
      <c r="BT356" s="417"/>
      <c r="BU356" s="417"/>
      <c r="BV356" s="417"/>
      <c r="BW356" s="417"/>
      <c r="BX356" s="417"/>
      <c r="BY356" s="417"/>
      <c r="BZ356" s="417"/>
      <c r="CA356" s="417"/>
      <c r="CB356" s="417"/>
      <c r="CC356" s="417"/>
      <c r="CD356" s="417"/>
      <c r="CE356" s="417"/>
      <c r="CF356" s="417"/>
      <c r="CG356" s="417"/>
      <c r="CH356" s="417"/>
      <c r="CI356" s="417"/>
      <c r="CJ356" s="417"/>
      <c r="CK356" s="417"/>
      <c r="CL356" s="417"/>
      <c r="CM356" s="417"/>
      <c r="CN356" s="417"/>
      <c r="CO356" s="417"/>
      <c r="CP356" s="417"/>
      <c r="CQ356" s="417"/>
      <c r="CR356" s="417"/>
      <c r="CS356" s="417"/>
      <c r="CT356" s="417"/>
      <c r="CU356" s="417"/>
      <c r="CV356" s="417"/>
      <c r="CW356" s="417"/>
      <c r="CX356" s="417"/>
      <c r="CY356" s="417"/>
      <c r="CZ356" s="417"/>
      <c r="DA356" s="417"/>
      <c r="DB356" s="417"/>
      <c r="DC356" s="417"/>
      <c r="DD356" s="417"/>
      <c r="DE356" s="417"/>
      <c r="DF356" s="417"/>
      <c r="DG356" s="417"/>
      <c r="DH356" s="417"/>
      <c r="DI356" s="417"/>
      <c r="DJ356" s="417"/>
      <c r="DK356" s="417"/>
    </row>
    <row r="357" spans="1:115" ht="16.149999999999999" hidden="1">
      <c r="A357" s="421"/>
      <c r="B357" s="421"/>
      <c r="C357" s="416"/>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c r="AA357" s="417"/>
      <c r="AB357" s="417"/>
      <c r="AC357" s="417"/>
      <c r="AD357" s="417"/>
      <c r="AE357" s="417"/>
      <c r="AF357" s="417"/>
      <c r="AG357" s="417"/>
      <c r="AH357" s="417"/>
      <c r="AI357" s="417"/>
      <c r="AJ357" s="417"/>
      <c r="AK357" s="417"/>
      <c r="AL357" s="417"/>
      <c r="AM357" s="417"/>
      <c r="AN357" s="417"/>
      <c r="AO357" s="417"/>
      <c r="AP357" s="417"/>
      <c r="AQ357" s="417"/>
      <c r="AR357" s="417"/>
      <c r="AS357" s="417"/>
      <c r="AT357" s="417"/>
      <c r="AU357" s="417"/>
      <c r="AV357" s="417"/>
      <c r="AW357" s="417"/>
      <c r="AX357" s="417"/>
      <c r="AY357" s="417"/>
      <c r="AZ357" s="417"/>
      <c r="BA357" s="417"/>
      <c r="BB357" s="417"/>
      <c r="BC357" s="417"/>
      <c r="BD357" s="417"/>
      <c r="BE357" s="417"/>
      <c r="BF357" s="417"/>
      <c r="BG357" s="417"/>
      <c r="BH357" s="417"/>
      <c r="BI357" s="417"/>
      <c r="BJ357" s="417"/>
      <c r="BK357" s="417"/>
      <c r="BL357" s="417"/>
      <c r="BM357" s="417"/>
      <c r="BN357" s="417"/>
      <c r="BO357" s="417"/>
      <c r="BP357" s="417"/>
      <c r="BQ357" s="417"/>
      <c r="BR357" s="417"/>
      <c r="BS357" s="417"/>
      <c r="BT357" s="417"/>
      <c r="BU357" s="417"/>
      <c r="BV357" s="417"/>
      <c r="BW357" s="417"/>
      <c r="BX357" s="417"/>
      <c r="BY357" s="417"/>
      <c r="BZ357" s="417"/>
      <c r="CA357" s="417"/>
      <c r="CB357" s="417"/>
      <c r="CC357" s="417"/>
      <c r="CD357" s="417"/>
      <c r="CE357" s="417"/>
      <c r="CF357" s="417"/>
      <c r="CG357" s="417"/>
      <c r="CH357" s="417"/>
      <c r="CI357" s="417"/>
      <c r="CJ357" s="417"/>
      <c r="CK357" s="417"/>
      <c r="CL357" s="417"/>
      <c r="CM357" s="417"/>
      <c r="CN357" s="417"/>
      <c r="CO357" s="417"/>
      <c r="CP357" s="417"/>
      <c r="CQ357" s="417"/>
      <c r="CR357" s="417"/>
      <c r="CS357" s="417"/>
      <c r="CT357" s="417"/>
      <c r="CU357" s="417"/>
      <c r="CV357" s="417"/>
      <c r="CW357" s="417"/>
      <c r="CX357" s="417"/>
      <c r="CY357" s="417"/>
      <c r="CZ357" s="417"/>
      <c r="DA357" s="417"/>
      <c r="DB357" s="417"/>
      <c r="DC357" s="417"/>
      <c r="DD357" s="417"/>
      <c r="DE357" s="417"/>
      <c r="DF357" s="417"/>
      <c r="DG357" s="417"/>
      <c r="DH357" s="417"/>
      <c r="DI357" s="417"/>
      <c r="DJ357" s="417"/>
      <c r="DK357" s="417"/>
    </row>
    <row r="358" spans="1:115" ht="16.149999999999999" hidden="1">
      <c r="A358" s="421"/>
      <c r="B358" s="421"/>
      <c r="C358" s="416"/>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c r="AA358" s="417"/>
      <c r="AB358" s="417"/>
      <c r="AC358" s="417"/>
      <c r="AD358" s="417"/>
      <c r="AE358" s="417"/>
      <c r="AF358" s="417"/>
      <c r="AG358" s="417"/>
      <c r="AH358" s="417"/>
      <c r="AI358" s="417"/>
      <c r="AJ358" s="417"/>
      <c r="AK358" s="417"/>
      <c r="AL358" s="417"/>
      <c r="AM358" s="417"/>
      <c r="AN358" s="417"/>
      <c r="AO358" s="417"/>
      <c r="AP358" s="417"/>
      <c r="AQ358" s="417"/>
      <c r="AR358" s="417"/>
      <c r="AS358" s="417"/>
      <c r="AT358" s="417"/>
      <c r="AU358" s="417"/>
      <c r="AV358" s="417"/>
      <c r="AW358" s="417"/>
      <c r="AX358" s="417"/>
      <c r="AY358" s="417"/>
      <c r="AZ358" s="417"/>
      <c r="BA358" s="417"/>
      <c r="BB358" s="417"/>
      <c r="BC358" s="417"/>
      <c r="BD358" s="417"/>
      <c r="BE358" s="417"/>
      <c r="BF358" s="417"/>
      <c r="BG358" s="417"/>
      <c r="BH358" s="417"/>
      <c r="BI358" s="417"/>
      <c r="BJ358" s="417"/>
      <c r="BK358" s="417"/>
      <c r="BL358" s="417"/>
      <c r="BM358" s="417"/>
      <c r="BN358" s="417"/>
      <c r="BO358" s="417"/>
      <c r="BP358" s="417"/>
      <c r="BQ358" s="417"/>
      <c r="BR358" s="417"/>
      <c r="BS358" s="417"/>
      <c r="BT358" s="417"/>
      <c r="BU358" s="417"/>
      <c r="BV358" s="417"/>
      <c r="BW358" s="417"/>
      <c r="BX358" s="417"/>
      <c r="BY358" s="417"/>
      <c r="BZ358" s="417"/>
      <c r="CA358" s="417"/>
      <c r="CB358" s="417"/>
      <c r="CC358" s="417"/>
      <c r="CD358" s="417"/>
      <c r="CE358" s="417"/>
      <c r="CF358" s="417"/>
      <c r="CG358" s="417"/>
      <c r="CH358" s="417"/>
      <c r="CI358" s="417"/>
      <c r="CJ358" s="417"/>
      <c r="CK358" s="417"/>
      <c r="CL358" s="417"/>
      <c r="CM358" s="417"/>
      <c r="CN358" s="417"/>
      <c r="CO358" s="417"/>
      <c r="CP358" s="417"/>
      <c r="CQ358" s="417"/>
      <c r="CR358" s="417"/>
      <c r="CS358" s="417"/>
      <c r="CT358" s="417"/>
      <c r="CU358" s="417"/>
      <c r="CV358" s="417"/>
      <c r="CW358" s="417"/>
      <c r="CX358" s="417"/>
      <c r="CY358" s="417"/>
      <c r="CZ358" s="417"/>
      <c r="DA358" s="417"/>
      <c r="DB358" s="417"/>
      <c r="DC358" s="417"/>
      <c r="DD358" s="417"/>
      <c r="DE358" s="417"/>
      <c r="DF358" s="417"/>
      <c r="DG358" s="417"/>
      <c r="DH358" s="417"/>
      <c r="DI358" s="417"/>
      <c r="DJ358" s="417"/>
      <c r="DK358" s="417"/>
    </row>
    <row r="359" spans="1:115" ht="16.149999999999999" hidden="1">
      <c r="A359" s="421"/>
      <c r="B359" s="421"/>
      <c r="C359" s="416"/>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c r="AA359" s="417"/>
      <c r="AB359" s="417"/>
      <c r="AC359" s="417"/>
      <c r="AD359" s="417"/>
      <c r="AE359" s="417"/>
      <c r="AF359" s="417"/>
      <c r="AG359" s="417"/>
      <c r="AH359" s="417"/>
      <c r="AI359" s="417"/>
      <c r="AJ359" s="417"/>
      <c r="AK359" s="417"/>
      <c r="AL359" s="417"/>
      <c r="AM359" s="417"/>
      <c r="AN359" s="417"/>
      <c r="AO359" s="417"/>
      <c r="AP359" s="417"/>
      <c r="AQ359" s="417"/>
      <c r="AR359" s="417"/>
      <c r="AS359" s="417"/>
      <c r="AT359" s="417"/>
      <c r="AU359" s="417"/>
      <c r="AV359" s="417"/>
      <c r="AW359" s="417"/>
      <c r="AX359" s="417"/>
      <c r="AY359" s="417"/>
      <c r="AZ359" s="417"/>
      <c r="BA359" s="417"/>
      <c r="BB359" s="417"/>
      <c r="BC359" s="417"/>
      <c r="BD359" s="417"/>
      <c r="BE359" s="417"/>
      <c r="BF359" s="417"/>
      <c r="BG359" s="417"/>
      <c r="BH359" s="417"/>
      <c r="BI359" s="417"/>
      <c r="BJ359" s="417"/>
      <c r="BK359" s="417"/>
      <c r="BL359" s="417"/>
      <c r="BM359" s="417"/>
      <c r="BN359" s="417"/>
      <c r="BO359" s="417"/>
      <c r="BP359" s="417"/>
      <c r="BQ359" s="417"/>
      <c r="BR359" s="417"/>
      <c r="BS359" s="417"/>
      <c r="BT359" s="417"/>
      <c r="BU359" s="417"/>
      <c r="BV359" s="417"/>
      <c r="BW359" s="417"/>
      <c r="BX359" s="417"/>
      <c r="BY359" s="417"/>
      <c r="BZ359" s="417"/>
      <c r="CA359" s="417"/>
      <c r="CB359" s="417"/>
      <c r="CC359" s="417"/>
      <c r="CD359" s="417"/>
      <c r="CE359" s="417"/>
      <c r="CF359" s="417"/>
      <c r="CG359" s="417"/>
      <c r="CH359" s="417"/>
      <c r="CI359" s="417"/>
      <c r="CJ359" s="417"/>
      <c r="CK359" s="417"/>
      <c r="CL359" s="417"/>
      <c r="CM359" s="417"/>
      <c r="CN359" s="417"/>
      <c r="CO359" s="417"/>
      <c r="CP359" s="417"/>
      <c r="CQ359" s="417"/>
      <c r="CR359" s="417"/>
      <c r="CS359" s="417"/>
      <c r="CT359" s="417"/>
      <c r="CU359" s="417"/>
      <c r="CV359" s="417"/>
      <c r="CW359" s="417"/>
      <c r="CX359" s="417"/>
      <c r="CY359" s="417"/>
      <c r="CZ359" s="417"/>
      <c r="DA359" s="417"/>
      <c r="DB359" s="417"/>
      <c r="DC359" s="417"/>
      <c r="DD359" s="417"/>
      <c r="DE359" s="417"/>
      <c r="DF359" s="417"/>
      <c r="DG359" s="417"/>
      <c r="DH359" s="417"/>
      <c r="DI359" s="417"/>
      <c r="DJ359" s="417"/>
      <c r="DK359" s="417"/>
    </row>
    <row r="360" spans="1:115" ht="16.149999999999999" hidden="1">
      <c r="A360" s="421"/>
      <c r="B360" s="421"/>
      <c r="C360" s="416"/>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c r="AA360" s="417"/>
      <c r="AB360" s="417"/>
      <c r="AC360" s="417"/>
      <c r="AD360" s="417"/>
      <c r="AE360" s="417"/>
      <c r="AF360" s="417"/>
      <c r="AG360" s="417"/>
      <c r="AH360" s="417"/>
      <c r="AI360" s="417"/>
      <c r="AJ360" s="417"/>
      <c r="AK360" s="417"/>
      <c r="AL360" s="417"/>
      <c r="AM360" s="417"/>
      <c r="AN360" s="417"/>
      <c r="AO360" s="417"/>
      <c r="AP360" s="417"/>
      <c r="AQ360" s="417"/>
      <c r="AR360" s="417"/>
      <c r="AS360" s="417"/>
      <c r="AT360" s="417"/>
      <c r="AU360" s="417"/>
      <c r="AV360" s="417"/>
      <c r="AW360" s="417"/>
      <c r="AX360" s="417"/>
      <c r="AY360" s="417"/>
      <c r="AZ360" s="417"/>
      <c r="BA360" s="417"/>
      <c r="BB360" s="417"/>
      <c r="BC360" s="417"/>
      <c r="BD360" s="417"/>
      <c r="BE360" s="417"/>
      <c r="BF360" s="417"/>
      <c r="BG360" s="417"/>
      <c r="BH360" s="417"/>
      <c r="BI360" s="417"/>
      <c r="BJ360" s="417"/>
      <c r="BK360" s="417"/>
      <c r="BL360" s="417"/>
      <c r="BM360" s="417"/>
      <c r="BN360" s="417"/>
      <c r="BO360" s="417"/>
      <c r="BP360" s="417"/>
      <c r="BQ360" s="417"/>
      <c r="BR360" s="417"/>
      <c r="BS360" s="417"/>
      <c r="BT360" s="417"/>
      <c r="BU360" s="417"/>
      <c r="BV360" s="417"/>
      <c r="BW360" s="417"/>
      <c r="BX360" s="417"/>
      <c r="BY360" s="417"/>
      <c r="BZ360" s="417"/>
      <c r="CA360" s="417"/>
      <c r="CB360" s="417"/>
      <c r="CC360" s="417"/>
      <c r="CD360" s="417"/>
      <c r="CE360" s="417"/>
      <c r="CF360" s="417"/>
      <c r="CG360" s="417"/>
      <c r="CH360" s="417"/>
      <c r="CI360" s="417"/>
      <c r="CJ360" s="417"/>
      <c r="CK360" s="417"/>
      <c r="CL360" s="417"/>
      <c r="CM360" s="417"/>
      <c r="CN360" s="417"/>
      <c r="CO360" s="417"/>
      <c r="CP360" s="417"/>
      <c r="CQ360" s="417"/>
      <c r="CR360" s="417"/>
      <c r="CS360" s="417"/>
      <c r="CT360" s="417"/>
      <c r="CU360" s="417"/>
      <c r="CV360" s="417"/>
      <c r="CW360" s="417"/>
      <c r="CX360" s="417"/>
      <c r="CY360" s="417"/>
      <c r="CZ360" s="417"/>
      <c r="DA360" s="417"/>
      <c r="DB360" s="417"/>
      <c r="DC360" s="417"/>
      <c r="DD360" s="417"/>
      <c r="DE360" s="417"/>
      <c r="DF360" s="417"/>
      <c r="DG360" s="417"/>
      <c r="DH360" s="417"/>
      <c r="DI360" s="417"/>
      <c r="DJ360" s="417"/>
      <c r="DK360" s="417"/>
    </row>
    <row r="361" spans="1:115" ht="16.149999999999999" hidden="1">
      <c r="A361" s="421"/>
      <c r="B361" s="421"/>
      <c r="C361" s="416"/>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c r="AA361" s="417"/>
      <c r="AB361" s="417"/>
      <c r="AC361" s="417"/>
      <c r="AD361" s="417"/>
      <c r="AE361" s="417"/>
      <c r="AF361" s="417"/>
      <c r="AG361" s="417"/>
      <c r="AH361" s="417"/>
      <c r="AI361" s="417"/>
      <c r="AJ361" s="417"/>
      <c r="AK361" s="417"/>
      <c r="AL361" s="417"/>
      <c r="AM361" s="417"/>
      <c r="AN361" s="417"/>
      <c r="AO361" s="417"/>
      <c r="AP361" s="417"/>
      <c r="AQ361" s="417"/>
      <c r="AR361" s="417"/>
      <c r="AS361" s="417"/>
      <c r="AT361" s="417"/>
      <c r="AU361" s="417"/>
      <c r="AV361" s="417"/>
      <c r="AW361" s="417"/>
      <c r="AX361" s="417"/>
      <c r="AY361" s="417"/>
      <c r="AZ361" s="417"/>
      <c r="BA361" s="417"/>
      <c r="BB361" s="417"/>
      <c r="BC361" s="417"/>
      <c r="BD361" s="417"/>
      <c r="BE361" s="417"/>
      <c r="BF361" s="417"/>
      <c r="BG361" s="417"/>
      <c r="BH361" s="417"/>
      <c r="BI361" s="417"/>
      <c r="BJ361" s="417"/>
      <c r="BK361" s="417"/>
      <c r="BL361" s="417"/>
      <c r="BM361" s="417"/>
      <c r="BN361" s="417"/>
      <c r="BO361" s="417"/>
      <c r="BP361" s="417"/>
      <c r="BQ361" s="417"/>
      <c r="BR361" s="417"/>
      <c r="BS361" s="417"/>
      <c r="BT361" s="417"/>
      <c r="BU361" s="417"/>
      <c r="BV361" s="417"/>
      <c r="BW361" s="417"/>
      <c r="BX361" s="417"/>
      <c r="BY361" s="417"/>
      <c r="BZ361" s="417"/>
      <c r="CA361" s="417"/>
      <c r="CB361" s="417"/>
      <c r="CC361" s="417"/>
      <c r="CD361" s="417"/>
      <c r="CE361" s="417"/>
      <c r="CF361" s="417"/>
      <c r="CG361" s="417"/>
      <c r="CH361" s="417"/>
      <c r="CI361" s="417"/>
      <c r="CJ361" s="417"/>
      <c r="CK361" s="417"/>
      <c r="CL361" s="417"/>
      <c r="CM361" s="417"/>
      <c r="CN361" s="417"/>
      <c r="CO361" s="417"/>
      <c r="CP361" s="417"/>
      <c r="CQ361" s="417"/>
      <c r="CR361" s="417"/>
      <c r="CS361" s="417"/>
      <c r="CT361" s="417"/>
      <c r="CU361" s="417"/>
      <c r="CV361" s="417"/>
      <c r="CW361" s="417"/>
      <c r="CX361" s="417"/>
      <c r="CY361" s="417"/>
      <c r="CZ361" s="417"/>
      <c r="DA361" s="417"/>
      <c r="DB361" s="417"/>
      <c r="DC361" s="417"/>
      <c r="DD361" s="417"/>
      <c r="DE361" s="417"/>
      <c r="DF361" s="417"/>
      <c r="DG361" s="417"/>
      <c r="DH361" s="417"/>
      <c r="DI361" s="417"/>
      <c r="DJ361" s="417"/>
      <c r="DK361" s="417"/>
    </row>
    <row r="362" spans="1:115" ht="16.149999999999999" hidden="1">
      <c r="A362" s="421"/>
      <c r="B362" s="421"/>
      <c r="C362" s="416"/>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c r="AA362" s="417"/>
      <c r="AB362" s="417"/>
      <c r="AC362" s="417"/>
      <c r="AD362" s="417"/>
      <c r="AE362" s="417"/>
      <c r="AF362" s="417"/>
      <c r="AG362" s="417"/>
      <c r="AH362" s="417"/>
      <c r="AI362" s="417"/>
      <c r="AJ362" s="417"/>
      <c r="AK362" s="417"/>
      <c r="AL362" s="417"/>
      <c r="AM362" s="417"/>
      <c r="AN362" s="417"/>
      <c r="AO362" s="417"/>
      <c r="AP362" s="417"/>
      <c r="AQ362" s="417"/>
      <c r="AR362" s="417"/>
      <c r="AS362" s="417"/>
      <c r="AT362" s="417"/>
      <c r="AU362" s="417"/>
      <c r="AV362" s="417"/>
      <c r="AW362" s="417"/>
      <c r="AX362" s="417"/>
      <c r="AY362" s="417"/>
      <c r="AZ362" s="417"/>
      <c r="BA362" s="417"/>
      <c r="BB362" s="417"/>
      <c r="BC362" s="417"/>
      <c r="BD362" s="417"/>
      <c r="BE362" s="417"/>
      <c r="BF362" s="417"/>
      <c r="BG362" s="417"/>
      <c r="BH362" s="417"/>
      <c r="BI362" s="417"/>
      <c r="BJ362" s="417"/>
      <c r="BK362" s="417"/>
      <c r="BL362" s="417"/>
      <c r="BM362" s="417"/>
      <c r="BN362" s="417"/>
      <c r="BO362" s="417"/>
      <c r="BP362" s="417"/>
      <c r="BQ362" s="417"/>
      <c r="BR362" s="417"/>
      <c r="BS362" s="417"/>
      <c r="BT362" s="417"/>
      <c r="BU362" s="417"/>
      <c r="BV362" s="417"/>
      <c r="BW362" s="417"/>
      <c r="BX362" s="417"/>
      <c r="BY362" s="417"/>
      <c r="BZ362" s="417"/>
      <c r="CA362" s="417"/>
      <c r="CB362" s="417"/>
      <c r="CC362" s="417"/>
      <c r="CD362" s="417"/>
      <c r="CE362" s="417"/>
      <c r="CF362" s="417"/>
      <c r="CG362" s="417"/>
      <c r="CH362" s="417"/>
      <c r="CI362" s="417"/>
      <c r="CJ362" s="417"/>
      <c r="CK362" s="417"/>
      <c r="CL362" s="417"/>
      <c r="CM362" s="417"/>
      <c r="CN362" s="417"/>
      <c r="CO362" s="417"/>
      <c r="CP362" s="417"/>
      <c r="CQ362" s="417"/>
      <c r="CR362" s="417"/>
      <c r="CS362" s="417"/>
      <c r="CT362" s="417"/>
      <c r="CU362" s="417"/>
      <c r="CV362" s="417"/>
      <c r="CW362" s="417"/>
      <c r="CX362" s="417"/>
      <c r="CY362" s="417"/>
      <c r="CZ362" s="417"/>
      <c r="DA362" s="417"/>
      <c r="DB362" s="417"/>
      <c r="DC362" s="417"/>
      <c r="DD362" s="417"/>
      <c r="DE362" s="417"/>
      <c r="DF362" s="417"/>
      <c r="DG362" s="417"/>
      <c r="DH362" s="417"/>
      <c r="DI362" s="417"/>
      <c r="DJ362" s="417"/>
      <c r="DK362" s="417"/>
    </row>
    <row r="363" spans="1:115" ht="16.149999999999999" hidden="1">
      <c r="A363" s="421"/>
      <c r="B363" s="421"/>
      <c r="C363" s="416"/>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c r="AA363" s="417"/>
      <c r="AB363" s="417"/>
      <c r="AC363" s="417"/>
      <c r="AD363" s="417"/>
      <c r="AE363" s="417"/>
      <c r="AF363" s="417"/>
      <c r="AG363" s="417"/>
      <c r="AH363" s="417"/>
      <c r="AI363" s="417"/>
      <c r="AJ363" s="417"/>
      <c r="AK363" s="417"/>
      <c r="AL363" s="417"/>
      <c r="AM363" s="417"/>
      <c r="AN363" s="417"/>
      <c r="AO363" s="417"/>
      <c r="AP363" s="417"/>
      <c r="AQ363" s="417"/>
      <c r="AR363" s="417"/>
      <c r="AS363" s="417"/>
      <c r="AT363" s="417"/>
      <c r="AU363" s="417"/>
      <c r="AV363" s="417"/>
      <c r="AW363" s="417"/>
      <c r="AX363" s="417"/>
      <c r="AY363" s="417"/>
      <c r="AZ363" s="417"/>
      <c r="BA363" s="417"/>
      <c r="BB363" s="417"/>
      <c r="BC363" s="417"/>
      <c r="BD363" s="417"/>
      <c r="BE363" s="417"/>
      <c r="BF363" s="417"/>
      <c r="BG363" s="417"/>
      <c r="BH363" s="417"/>
      <c r="BI363" s="417"/>
      <c r="BJ363" s="417"/>
      <c r="BK363" s="417"/>
      <c r="BL363" s="417"/>
      <c r="BM363" s="417"/>
      <c r="BN363" s="417"/>
      <c r="BO363" s="417"/>
      <c r="BP363" s="417"/>
      <c r="BQ363" s="417"/>
      <c r="BR363" s="417"/>
      <c r="BS363" s="417"/>
      <c r="BT363" s="417"/>
      <c r="BU363" s="417"/>
      <c r="BV363" s="417"/>
      <c r="BW363" s="417"/>
      <c r="BX363" s="417"/>
      <c r="BY363" s="417"/>
      <c r="BZ363" s="417"/>
      <c r="CA363" s="417"/>
      <c r="CB363" s="417"/>
      <c r="CC363" s="417"/>
      <c r="CD363" s="417"/>
      <c r="CE363" s="417"/>
      <c r="CF363" s="417"/>
      <c r="CG363" s="417"/>
      <c r="CH363" s="417"/>
      <c r="CI363" s="417"/>
      <c r="CJ363" s="417"/>
      <c r="CK363" s="417"/>
      <c r="CL363" s="417"/>
      <c r="CM363" s="417"/>
      <c r="CN363" s="417"/>
      <c r="CO363" s="417"/>
      <c r="CP363" s="417"/>
      <c r="CQ363" s="417"/>
      <c r="CR363" s="417"/>
      <c r="CS363" s="417"/>
      <c r="CT363" s="417"/>
      <c r="CU363" s="417"/>
      <c r="CV363" s="417"/>
      <c r="CW363" s="417"/>
      <c r="CX363" s="417"/>
      <c r="CY363" s="417"/>
      <c r="CZ363" s="417"/>
      <c r="DA363" s="417"/>
      <c r="DB363" s="417"/>
      <c r="DC363" s="417"/>
      <c r="DD363" s="417"/>
      <c r="DE363" s="417"/>
      <c r="DF363" s="417"/>
      <c r="DG363" s="417"/>
      <c r="DH363" s="417"/>
      <c r="DI363" s="417"/>
      <c r="DJ363" s="417"/>
      <c r="DK363" s="417"/>
    </row>
    <row r="364" spans="1:115" ht="16.149999999999999" hidden="1">
      <c r="A364" s="421"/>
      <c r="B364" s="421"/>
      <c r="C364" s="416"/>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c r="AA364" s="417"/>
      <c r="AB364" s="417"/>
      <c r="AC364" s="417"/>
      <c r="AD364" s="417"/>
      <c r="AE364" s="417"/>
      <c r="AF364" s="417"/>
      <c r="AG364" s="417"/>
      <c r="AH364" s="417"/>
      <c r="AI364" s="417"/>
      <c r="AJ364" s="417"/>
      <c r="AK364" s="417"/>
      <c r="AL364" s="417"/>
      <c r="AM364" s="417"/>
      <c r="AN364" s="417"/>
      <c r="AO364" s="417"/>
      <c r="AP364" s="417"/>
      <c r="AQ364" s="417"/>
      <c r="AR364" s="417"/>
      <c r="AS364" s="417"/>
      <c r="AT364" s="417"/>
      <c r="AU364" s="417"/>
      <c r="AV364" s="417"/>
      <c r="AW364" s="417"/>
      <c r="AX364" s="417"/>
      <c r="AY364" s="417"/>
      <c r="AZ364" s="417"/>
      <c r="BA364" s="417"/>
      <c r="BB364" s="417"/>
      <c r="BC364" s="417"/>
      <c r="BD364" s="417"/>
      <c r="BE364" s="417"/>
      <c r="BF364" s="417"/>
      <c r="BG364" s="417"/>
      <c r="BH364" s="417"/>
      <c r="BI364" s="417"/>
      <c r="BJ364" s="417"/>
      <c r="BK364" s="417"/>
      <c r="BL364" s="417"/>
      <c r="BM364" s="417"/>
      <c r="BN364" s="417"/>
      <c r="BO364" s="417"/>
      <c r="BP364" s="417"/>
      <c r="BQ364" s="417"/>
      <c r="BR364" s="417"/>
      <c r="BS364" s="417"/>
      <c r="BT364" s="417"/>
      <c r="BU364" s="417"/>
      <c r="BV364" s="417"/>
      <c r="BW364" s="417"/>
      <c r="BX364" s="417"/>
      <c r="BY364" s="417"/>
      <c r="BZ364" s="417"/>
      <c r="CA364" s="417"/>
      <c r="CB364" s="417"/>
      <c r="CC364" s="417"/>
      <c r="CD364" s="417"/>
      <c r="CE364" s="417"/>
      <c r="CF364" s="417"/>
      <c r="CG364" s="417"/>
      <c r="CH364" s="417"/>
      <c r="CI364" s="417"/>
      <c r="CJ364" s="417"/>
      <c r="CK364" s="417"/>
      <c r="CL364" s="417"/>
      <c r="CM364" s="417"/>
      <c r="CN364" s="417"/>
      <c r="CO364" s="417"/>
      <c r="CP364" s="417"/>
      <c r="CQ364" s="417"/>
      <c r="CR364" s="417"/>
      <c r="CS364" s="417"/>
      <c r="CT364" s="417"/>
      <c r="CU364" s="417"/>
      <c r="CV364" s="417"/>
      <c r="CW364" s="417"/>
      <c r="CX364" s="417"/>
      <c r="CY364" s="417"/>
      <c r="CZ364" s="417"/>
      <c r="DA364" s="417"/>
      <c r="DB364" s="417"/>
      <c r="DC364" s="417"/>
      <c r="DD364" s="417"/>
      <c r="DE364" s="417"/>
      <c r="DF364" s="417"/>
      <c r="DG364" s="417"/>
      <c r="DH364" s="417"/>
      <c r="DI364" s="417"/>
      <c r="DJ364" s="417"/>
      <c r="DK364" s="417"/>
    </row>
    <row r="365" spans="1:115" ht="16.149999999999999" hidden="1">
      <c r="A365" s="421"/>
      <c r="B365" s="421"/>
      <c r="C365" s="416"/>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c r="AA365" s="417"/>
      <c r="AB365" s="417"/>
      <c r="AC365" s="417"/>
      <c r="AD365" s="417"/>
      <c r="AE365" s="417"/>
      <c r="AF365" s="417"/>
      <c r="AG365" s="417"/>
      <c r="AH365" s="417"/>
      <c r="AI365" s="417"/>
      <c r="AJ365" s="417"/>
      <c r="AK365" s="417"/>
      <c r="AL365" s="417"/>
      <c r="AM365" s="417"/>
      <c r="AN365" s="417"/>
      <c r="AO365" s="417"/>
      <c r="AP365" s="417"/>
      <c r="AQ365" s="417"/>
      <c r="AR365" s="417"/>
      <c r="AS365" s="417"/>
      <c r="AT365" s="417"/>
      <c r="AU365" s="417"/>
      <c r="AV365" s="417"/>
      <c r="AW365" s="417"/>
      <c r="AX365" s="417"/>
      <c r="AY365" s="417"/>
      <c r="AZ365" s="417"/>
      <c r="BA365" s="417"/>
      <c r="BB365" s="417"/>
      <c r="BC365" s="417"/>
      <c r="BD365" s="417"/>
      <c r="BE365" s="417"/>
      <c r="BF365" s="417"/>
      <c r="BG365" s="417"/>
      <c r="BH365" s="417"/>
      <c r="BI365" s="417"/>
      <c r="BJ365" s="417"/>
      <c r="BK365" s="417"/>
      <c r="BL365" s="417"/>
      <c r="BM365" s="417"/>
      <c r="BN365" s="417"/>
      <c r="BO365" s="417"/>
      <c r="BP365" s="417"/>
      <c r="BQ365" s="417"/>
      <c r="BR365" s="417"/>
      <c r="BS365" s="417"/>
      <c r="BT365" s="417"/>
      <c r="BU365" s="417"/>
      <c r="BV365" s="417"/>
      <c r="BW365" s="417"/>
      <c r="BX365" s="417"/>
      <c r="BY365" s="417"/>
      <c r="BZ365" s="417"/>
      <c r="CA365" s="417"/>
      <c r="CB365" s="417"/>
      <c r="CC365" s="417"/>
      <c r="CD365" s="417"/>
      <c r="CE365" s="417"/>
      <c r="CF365" s="417"/>
      <c r="CG365" s="417"/>
      <c r="CH365" s="417"/>
      <c r="CI365" s="417"/>
      <c r="CJ365" s="417"/>
      <c r="CK365" s="417"/>
      <c r="CL365" s="417"/>
      <c r="CM365" s="417"/>
      <c r="CN365" s="417"/>
      <c r="CO365" s="417"/>
      <c r="CP365" s="417"/>
      <c r="CQ365" s="417"/>
      <c r="CR365" s="417"/>
      <c r="CS365" s="417"/>
      <c r="CT365" s="417"/>
      <c r="CU365" s="417"/>
      <c r="CV365" s="417"/>
      <c r="CW365" s="417"/>
      <c r="CX365" s="417"/>
      <c r="CY365" s="417"/>
      <c r="CZ365" s="417"/>
      <c r="DA365" s="417"/>
      <c r="DB365" s="417"/>
      <c r="DC365" s="417"/>
      <c r="DD365" s="417"/>
      <c r="DE365" s="417"/>
      <c r="DF365" s="417"/>
      <c r="DG365" s="417"/>
      <c r="DH365" s="417"/>
      <c r="DI365" s="417"/>
      <c r="DJ365" s="417"/>
      <c r="DK365" s="417"/>
    </row>
    <row r="366" spans="1:115" ht="16.149999999999999" hidden="1">
      <c r="A366" s="421"/>
      <c r="B366" s="421"/>
      <c r="C366" s="416"/>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c r="AA366" s="417"/>
      <c r="AB366" s="417"/>
      <c r="AC366" s="417"/>
      <c r="AD366" s="417"/>
      <c r="AE366" s="417"/>
      <c r="AF366" s="417"/>
      <c r="AG366" s="417"/>
      <c r="AH366" s="417"/>
      <c r="AI366" s="417"/>
      <c r="AJ366" s="417"/>
      <c r="AK366" s="417"/>
      <c r="AL366" s="417"/>
      <c r="AM366" s="417"/>
      <c r="AN366" s="417"/>
      <c r="AO366" s="417"/>
      <c r="AP366" s="417"/>
      <c r="AQ366" s="417"/>
      <c r="AR366" s="417"/>
      <c r="AS366" s="417"/>
      <c r="AT366" s="417"/>
      <c r="AU366" s="417"/>
      <c r="AV366" s="417"/>
      <c r="AW366" s="417"/>
      <c r="AX366" s="417"/>
      <c r="AY366" s="417"/>
      <c r="AZ366" s="417"/>
      <c r="BA366" s="417"/>
      <c r="BB366" s="417"/>
      <c r="BC366" s="417"/>
      <c r="BD366" s="417"/>
      <c r="BE366" s="417"/>
      <c r="BF366" s="417"/>
      <c r="BG366" s="417"/>
      <c r="BH366" s="417"/>
      <c r="BI366" s="417"/>
      <c r="BJ366" s="417"/>
      <c r="BK366" s="417"/>
      <c r="BL366" s="417"/>
      <c r="BM366" s="417"/>
      <c r="BN366" s="417"/>
      <c r="BO366" s="417"/>
      <c r="BP366" s="417"/>
      <c r="BQ366" s="417"/>
      <c r="BR366" s="417"/>
      <c r="BS366" s="417"/>
      <c r="BT366" s="417"/>
      <c r="BU366" s="417"/>
      <c r="BV366" s="417"/>
      <c r="BW366" s="417"/>
      <c r="BX366" s="417"/>
      <c r="BY366" s="417"/>
      <c r="BZ366" s="417"/>
      <c r="CA366" s="417"/>
      <c r="CB366" s="417"/>
      <c r="CC366" s="417"/>
      <c r="CD366" s="417"/>
      <c r="CE366" s="417"/>
      <c r="CF366" s="417"/>
      <c r="CG366" s="417"/>
      <c r="CH366" s="417"/>
      <c r="CI366" s="417"/>
      <c r="CJ366" s="417"/>
      <c r="CK366" s="417"/>
      <c r="CL366" s="417"/>
      <c r="CM366" s="417"/>
      <c r="CN366" s="417"/>
      <c r="CO366" s="417"/>
      <c r="CP366" s="417"/>
      <c r="CQ366" s="417"/>
      <c r="CR366" s="417"/>
      <c r="CS366" s="417"/>
      <c r="CT366" s="417"/>
      <c r="CU366" s="417"/>
      <c r="CV366" s="417"/>
      <c r="CW366" s="417"/>
      <c r="CX366" s="417"/>
      <c r="CY366" s="417"/>
      <c r="CZ366" s="417"/>
      <c r="DA366" s="417"/>
      <c r="DB366" s="417"/>
      <c r="DC366" s="417"/>
      <c r="DD366" s="417"/>
      <c r="DE366" s="417"/>
      <c r="DF366" s="417"/>
      <c r="DG366" s="417"/>
      <c r="DH366" s="417"/>
      <c r="DI366" s="417"/>
      <c r="DJ366" s="417"/>
      <c r="DK366" s="417"/>
    </row>
    <row r="367" spans="1:115" ht="16.149999999999999" hidden="1">
      <c r="A367" s="421"/>
      <c r="B367" s="421"/>
      <c r="C367" s="416"/>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c r="AA367" s="417"/>
      <c r="AB367" s="417"/>
      <c r="AC367" s="417"/>
      <c r="AD367" s="417"/>
      <c r="AE367" s="417"/>
      <c r="AF367" s="417"/>
      <c r="AG367" s="417"/>
      <c r="AH367" s="417"/>
      <c r="AI367" s="417"/>
      <c r="AJ367" s="417"/>
      <c r="AK367" s="417"/>
      <c r="AL367" s="417"/>
      <c r="AM367" s="417"/>
      <c r="AN367" s="417"/>
      <c r="AO367" s="417"/>
      <c r="AP367" s="417"/>
      <c r="AQ367" s="417"/>
      <c r="AR367" s="417"/>
      <c r="AS367" s="417"/>
      <c r="AT367" s="417"/>
      <c r="AU367" s="417"/>
      <c r="AV367" s="417"/>
      <c r="AW367" s="417"/>
      <c r="AX367" s="417"/>
      <c r="AY367" s="417"/>
      <c r="AZ367" s="417"/>
      <c r="BA367" s="417"/>
      <c r="BB367" s="417"/>
      <c r="BC367" s="417"/>
      <c r="BD367" s="417"/>
      <c r="BE367" s="417"/>
      <c r="BF367" s="417"/>
      <c r="BG367" s="417"/>
      <c r="BH367" s="417"/>
      <c r="BI367" s="417"/>
      <c r="BJ367" s="417"/>
      <c r="BK367" s="417"/>
      <c r="BL367" s="417"/>
      <c r="BM367" s="417"/>
      <c r="BN367" s="417"/>
      <c r="BO367" s="417"/>
      <c r="BP367" s="417"/>
      <c r="BQ367" s="417"/>
      <c r="BR367" s="417"/>
      <c r="BS367" s="417"/>
      <c r="BT367" s="417"/>
      <c r="BU367" s="417"/>
      <c r="BV367" s="417"/>
      <c r="BW367" s="417"/>
      <c r="BX367" s="417"/>
      <c r="BY367" s="417"/>
      <c r="BZ367" s="417"/>
      <c r="CA367" s="417"/>
      <c r="CB367" s="417"/>
      <c r="CC367" s="417"/>
      <c r="CD367" s="417"/>
      <c r="CE367" s="417"/>
      <c r="CF367" s="417"/>
      <c r="CG367" s="417"/>
      <c r="CH367" s="417"/>
      <c r="CI367" s="417"/>
      <c r="CJ367" s="417"/>
      <c r="CK367" s="417"/>
      <c r="CL367" s="417"/>
      <c r="CM367" s="417"/>
      <c r="CN367" s="417"/>
      <c r="CO367" s="417"/>
      <c r="CP367" s="417"/>
      <c r="CQ367" s="417"/>
      <c r="CR367" s="417"/>
      <c r="CS367" s="417"/>
      <c r="CT367" s="417"/>
      <c r="CU367" s="417"/>
      <c r="CV367" s="417"/>
      <c r="CW367" s="417"/>
      <c r="CX367" s="417"/>
      <c r="CY367" s="417"/>
      <c r="CZ367" s="417"/>
      <c r="DA367" s="417"/>
      <c r="DB367" s="417"/>
      <c r="DC367" s="417"/>
      <c r="DD367" s="417"/>
      <c r="DE367" s="417"/>
      <c r="DF367" s="417"/>
      <c r="DG367" s="417"/>
      <c r="DH367" s="417"/>
      <c r="DI367" s="417"/>
      <c r="DJ367" s="417"/>
      <c r="DK367" s="417"/>
    </row>
    <row r="368" spans="1:115" ht="16.149999999999999" hidden="1">
      <c r="A368" s="421"/>
      <c r="B368" s="421"/>
      <c r="C368" s="416"/>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c r="AA368" s="417"/>
      <c r="AB368" s="417"/>
      <c r="AC368" s="417"/>
      <c r="AD368" s="417"/>
      <c r="AE368" s="417"/>
      <c r="AF368" s="417"/>
      <c r="AG368" s="417"/>
      <c r="AH368" s="417"/>
      <c r="AI368" s="417"/>
      <c r="AJ368" s="417"/>
      <c r="AK368" s="417"/>
      <c r="AL368" s="417"/>
      <c r="AM368" s="417"/>
      <c r="AN368" s="417"/>
      <c r="AO368" s="417"/>
      <c r="AP368" s="417"/>
      <c r="AQ368" s="417"/>
      <c r="AR368" s="417"/>
      <c r="AS368" s="417"/>
      <c r="AT368" s="417"/>
      <c r="AU368" s="417"/>
      <c r="AV368" s="417"/>
      <c r="AW368" s="417"/>
      <c r="AX368" s="417"/>
      <c r="AY368" s="417"/>
      <c r="AZ368" s="417"/>
      <c r="BA368" s="417"/>
      <c r="BB368" s="417"/>
      <c r="BC368" s="417"/>
      <c r="BD368" s="417"/>
      <c r="BE368" s="417"/>
      <c r="BF368" s="417"/>
      <c r="BG368" s="417"/>
      <c r="BH368" s="417"/>
      <c r="BI368" s="417"/>
      <c r="BJ368" s="417"/>
      <c r="BK368" s="417"/>
      <c r="BL368" s="417"/>
      <c r="BM368" s="417"/>
      <c r="BN368" s="417"/>
      <c r="BO368" s="417"/>
      <c r="BP368" s="417"/>
      <c r="BQ368" s="417"/>
      <c r="BR368" s="417"/>
      <c r="BS368" s="417"/>
      <c r="BT368" s="417"/>
      <c r="BU368" s="417"/>
      <c r="BV368" s="417"/>
      <c r="BW368" s="417"/>
      <c r="BX368" s="417"/>
      <c r="BY368" s="417"/>
      <c r="BZ368" s="417"/>
      <c r="CA368" s="417"/>
      <c r="CB368" s="417"/>
      <c r="CC368" s="417"/>
      <c r="CD368" s="417"/>
      <c r="CE368" s="417"/>
      <c r="CF368" s="417"/>
      <c r="CG368" s="417"/>
      <c r="CH368" s="417"/>
      <c r="CI368" s="417"/>
      <c r="CJ368" s="417"/>
      <c r="CK368" s="417"/>
      <c r="CL368" s="417"/>
      <c r="CM368" s="417"/>
      <c r="CN368" s="417"/>
      <c r="CO368" s="417"/>
      <c r="CP368" s="417"/>
      <c r="CQ368" s="417"/>
      <c r="CR368" s="417"/>
      <c r="CS368" s="417"/>
      <c r="CT368" s="417"/>
      <c r="CU368" s="417"/>
      <c r="CV368" s="417"/>
      <c r="CW368" s="417"/>
      <c r="CX368" s="417"/>
      <c r="CY368" s="417"/>
      <c r="CZ368" s="417"/>
      <c r="DA368" s="417"/>
      <c r="DB368" s="417"/>
      <c r="DC368" s="417"/>
      <c r="DD368" s="417"/>
      <c r="DE368" s="417"/>
      <c r="DF368" s="417"/>
      <c r="DG368" s="417"/>
      <c r="DH368" s="417"/>
      <c r="DI368" s="417"/>
      <c r="DJ368" s="417"/>
      <c r="DK368" s="417"/>
    </row>
    <row r="369" spans="1:115" ht="16.149999999999999" hidden="1">
      <c r="A369" s="421"/>
      <c r="B369" s="421"/>
      <c r="C369" s="416"/>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c r="AA369" s="417"/>
      <c r="AB369" s="417"/>
      <c r="AC369" s="417"/>
      <c r="AD369" s="417"/>
      <c r="AE369" s="417"/>
      <c r="AF369" s="417"/>
      <c r="AG369" s="417"/>
      <c r="AH369" s="417"/>
      <c r="AI369" s="417"/>
      <c r="AJ369" s="417"/>
      <c r="AK369" s="417"/>
      <c r="AL369" s="417"/>
      <c r="AM369" s="417"/>
      <c r="AN369" s="417"/>
      <c r="AO369" s="417"/>
      <c r="AP369" s="417"/>
      <c r="AQ369" s="417"/>
      <c r="AR369" s="417"/>
      <c r="AS369" s="417"/>
      <c r="AT369" s="417"/>
      <c r="AU369" s="417"/>
      <c r="AV369" s="417"/>
      <c r="AW369" s="417"/>
      <c r="AX369" s="417"/>
      <c r="AY369" s="417"/>
      <c r="AZ369" s="417"/>
      <c r="BA369" s="417"/>
      <c r="BB369" s="417"/>
      <c r="BC369" s="417"/>
      <c r="BD369" s="417"/>
      <c r="BE369" s="417"/>
      <c r="BF369" s="417"/>
      <c r="BG369" s="417"/>
      <c r="BH369" s="417"/>
      <c r="BI369" s="417"/>
      <c r="BJ369" s="417"/>
      <c r="BK369" s="417"/>
      <c r="BL369" s="417"/>
      <c r="BM369" s="417"/>
      <c r="BN369" s="417"/>
      <c r="BO369" s="417"/>
      <c r="BP369" s="417"/>
      <c r="BQ369" s="417"/>
      <c r="BR369" s="417"/>
      <c r="BS369" s="417"/>
      <c r="BT369" s="417"/>
      <c r="BU369" s="417"/>
      <c r="BV369" s="417"/>
      <c r="BW369" s="417"/>
      <c r="BX369" s="417"/>
      <c r="BY369" s="417"/>
      <c r="BZ369" s="417"/>
      <c r="CA369" s="417"/>
      <c r="CB369" s="417"/>
      <c r="CC369" s="417"/>
      <c r="CD369" s="417"/>
      <c r="CE369" s="417"/>
      <c r="CF369" s="417"/>
      <c r="CG369" s="417"/>
      <c r="CH369" s="417"/>
      <c r="CI369" s="417"/>
      <c r="CJ369" s="417"/>
      <c r="CK369" s="417"/>
      <c r="CL369" s="417"/>
      <c r="CM369" s="417"/>
      <c r="CN369" s="417"/>
      <c r="CO369" s="417"/>
      <c r="CP369" s="417"/>
      <c r="CQ369" s="417"/>
      <c r="CR369" s="417"/>
      <c r="CS369" s="417"/>
      <c r="CT369" s="417"/>
      <c r="CU369" s="417"/>
      <c r="CV369" s="417"/>
      <c r="CW369" s="417"/>
      <c r="CX369" s="417"/>
      <c r="CY369" s="417"/>
      <c r="CZ369" s="417"/>
      <c r="DA369" s="417"/>
      <c r="DB369" s="417"/>
      <c r="DC369" s="417"/>
      <c r="DD369" s="417"/>
      <c r="DE369" s="417"/>
      <c r="DF369" s="417"/>
      <c r="DG369" s="417"/>
      <c r="DH369" s="417"/>
      <c r="DI369" s="417"/>
      <c r="DJ369" s="417"/>
      <c r="DK369" s="417"/>
    </row>
    <row r="370" spans="1:115" ht="16.149999999999999" hidden="1">
      <c r="A370" s="421"/>
      <c r="B370" s="421"/>
      <c r="C370" s="416"/>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c r="AA370" s="417"/>
      <c r="AB370" s="417"/>
      <c r="AC370" s="417"/>
      <c r="AD370" s="417"/>
      <c r="AE370" s="417"/>
      <c r="AF370" s="417"/>
      <c r="AG370" s="417"/>
      <c r="AH370" s="417"/>
      <c r="AI370" s="417"/>
      <c r="AJ370" s="417"/>
      <c r="AK370" s="417"/>
      <c r="AL370" s="417"/>
      <c r="AM370" s="417"/>
      <c r="AN370" s="417"/>
      <c r="AO370" s="417"/>
      <c r="AP370" s="417"/>
      <c r="AQ370" s="417"/>
      <c r="AR370" s="417"/>
      <c r="AS370" s="417"/>
      <c r="AT370" s="417"/>
      <c r="AU370" s="417"/>
      <c r="AV370" s="417"/>
      <c r="AW370" s="417"/>
      <c r="AX370" s="417"/>
      <c r="AY370" s="417"/>
      <c r="AZ370" s="417"/>
      <c r="BA370" s="417"/>
      <c r="BB370" s="417"/>
      <c r="BC370" s="417"/>
      <c r="BD370" s="417"/>
      <c r="BE370" s="417"/>
      <c r="BF370" s="417"/>
      <c r="BG370" s="417"/>
      <c r="BH370" s="417"/>
      <c r="BI370" s="417"/>
      <c r="BJ370" s="417"/>
      <c r="BK370" s="417"/>
      <c r="BL370" s="417"/>
      <c r="BM370" s="417"/>
      <c r="BN370" s="417"/>
      <c r="BO370" s="417"/>
      <c r="BP370" s="417"/>
      <c r="BQ370" s="417"/>
      <c r="BR370" s="417"/>
      <c r="BS370" s="417"/>
      <c r="BT370" s="417"/>
      <c r="BU370" s="417"/>
      <c r="BV370" s="417"/>
      <c r="BW370" s="417"/>
      <c r="BX370" s="417"/>
      <c r="BY370" s="417"/>
      <c r="BZ370" s="417"/>
      <c r="CA370" s="417"/>
      <c r="CB370" s="417"/>
      <c r="CC370" s="417"/>
      <c r="CD370" s="417"/>
      <c r="CE370" s="417"/>
      <c r="CF370" s="417"/>
      <c r="CG370" s="417"/>
      <c r="CH370" s="417"/>
      <c r="CI370" s="417"/>
      <c r="CJ370" s="417"/>
      <c r="CK370" s="417"/>
      <c r="CL370" s="417"/>
      <c r="CM370" s="417"/>
      <c r="CN370" s="417"/>
      <c r="CO370" s="417"/>
      <c r="CP370" s="417"/>
      <c r="CQ370" s="417"/>
      <c r="CR370" s="417"/>
      <c r="CS370" s="417"/>
      <c r="CT370" s="417"/>
      <c r="CU370" s="417"/>
      <c r="CV370" s="417"/>
      <c r="CW370" s="417"/>
      <c r="CX370" s="417"/>
      <c r="CY370" s="417"/>
      <c r="CZ370" s="417"/>
      <c r="DA370" s="417"/>
      <c r="DB370" s="417"/>
      <c r="DC370" s="417"/>
      <c r="DD370" s="417"/>
      <c r="DE370" s="417"/>
      <c r="DF370" s="417"/>
      <c r="DG370" s="417"/>
      <c r="DH370" s="417"/>
      <c r="DI370" s="417"/>
      <c r="DJ370" s="417"/>
      <c r="DK370" s="417"/>
    </row>
    <row r="371" spans="1:115" ht="16.149999999999999" hidden="1">
      <c r="A371" s="421"/>
      <c r="B371" s="421"/>
      <c r="C371" s="416"/>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c r="AA371" s="417"/>
      <c r="AB371" s="417"/>
      <c r="AC371" s="417"/>
      <c r="AD371" s="417"/>
      <c r="AE371" s="417"/>
      <c r="AF371" s="417"/>
      <c r="AG371" s="417"/>
      <c r="AH371" s="417"/>
      <c r="AI371" s="417"/>
      <c r="AJ371" s="417"/>
      <c r="AK371" s="417"/>
      <c r="AL371" s="417"/>
      <c r="AM371" s="417"/>
      <c r="AN371" s="417"/>
      <c r="AO371" s="417"/>
      <c r="AP371" s="417"/>
      <c r="AQ371" s="417"/>
      <c r="AR371" s="417"/>
      <c r="AS371" s="417"/>
      <c r="AT371" s="417"/>
      <c r="AU371" s="417"/>
      <c r="AV371" s="417"/>
      <c r="AW371" s="417"/>
      <c r="AX371" s="417"/>
      <c r="AY371" s="417"/>
      <c r="AZ371" s="417"/>
      <c r="BA371" s="417"/>
      <c r="BB371" s="417"/>
      <c r="BC371" s="417"/>
      <c r="BD371" s="417"/>
      <c r="BE371" s="417"/>
      <c r="BF371" s="417"/>
      <c r="BG371" s="417"/>
      <c r="BH371" s="417"/>
      <c r="BI371" s="417"/>
      <c r="BJ371" s="417"/>
      <c r="BK371" s="417"/>
      <c r="BL371" s="417"/>
      <c r="BM371" s="417"/>
      <c r="BN371" s="417"/>
      <c r="BO371" s="417"/>
      <c r="BP371" s="417"/>
      <c r="BQ371" s="417"/>
      <c r="BR371" s="417"/>
      <c r="BS371" s="417"/>
      <c r="BT371" s="417"/>
      <c r="BU371" s="417"/>
      <c r="BV371" s="417"/>
      <c r="BW371" s="417"/>
      <c r="BX371" s="417"/>
      <c r="BY371" s="417"/>
      <c r="BZ371" s="417"/>
      <c r="CA371" s="417"/>
      <c r="CB371" s="417"/>
      <c r="CC371" s="417"/>
      <c r="CD371" s="417"/>
      <c r="CE371" s="417"/>
      <c r="CF371" s="417"/>
      <c r="CG371" s="417"/>
      <c r="CH371" s="417"/>
      <c r="CI371" s="417"/>
      <c r="CJ371" s="417"/>
      <c r="CK371" s="417"/>
      <c r="CL371" s="417"/>
      <c r="CM371" s="417"/>
      <c r="CN371" s="417"/>
      <c r="CO371" s="417"/>
      <c r="CP371" s="417"/>
      <c r="CQ371" s="417"/>
      <c r="CR371" s="417"/>
      <c r="CS371" s="417"/>
      <c r="CT371" s="417"/>
      <c r="CU371" s="417"/>
      <c r="CV371" s="417"/>
      <c r="CW371" s="417"/>
      <c r="CX371" s="417"/>
      <c r="CY371" s="417"/>
      <c r="CZ371" s="417"/>
      <c r="DA371" s="417"/>
      <c r="DB371" s="417"/>
      <c r="DC371" s="417"/>
      <c r="DD371" s="417"/>
      <c r="DE371" s="417"/>
      <c r="DF371" s="417"/>
      <c r="DG371" s="417"/>
      <c r="DH371" s="417"/>
      <c r="DI371" s="417"/>
      <c r="DJ371" s="417"/>
      <c r="DK371" s="417"/>
    </row>
    <row r="372" spans="1:115" ht="16.149999999999999" hidden="1">
      <c r="A372" s="421"/>
      <c r="B372" s="421"/>
      <c r="C372" s="416"/>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c r="AA372" s="417"/>
      <c r="AB372" s="417"/>
      <c r="AC372" s="417"/>
      <c r="AD372" s="417"/>
      <c r="AE372" s="417"/>
      <c r="AF372" s="417"/>
      <c r="AG372" s="417"/>
      <c r="AH372" s="417"/>
      <c r="AI372" s="417"/>
      <c r="AJ372" s="417"/>
      <c r="AK372" s="417"/>
      <c r="AL372" s="417"/>
      <c r="AM372" s="417"/>
      <c r="AN372" s="417"/>
      <c r="AO372" s="417"/>
      <c r="AP372" s="417"/>
      <c r="AQ372" s="417"/>
      <c r="AR372" s="417"/>
      <c r="AS372" s="417"/>
      <c r="AT372" s="417"/>
      <c r="AU372" s="417"/>
      <c r="AV372" s="417"/>
      <c r="AW372" s="417"/>
      <c r="AX372" s="417"/>
      <c r="AY372" s="417"/>
      <c r="AZ372" s="417"/>
      <c r="BA372" s="417"/>
      <c r="BB372" s="417"/>
      <c r="BC372" s="417"/>
      <c r="BD372" s="417"/>
      <c r="BE372" s="417"/>
      <c r="BF372" s="417"/>
      <c r="BG372" s="417"/>
      <c r="BH372" s="417"/>
      <c r="BI372" s="417"/>
      <c r="BJ372" s="417"/>
      <c r="BK372" s="417"/>
      <c r="BL372" s="417"/>
      <c r="BM372" s="417"/>
      <c r="BN372" s="417"/>
      <c r="BO372" s="417"/>
      <c r="BP372" s="417"/>
      <c r="BQ372" s="417"/>
      <c r="BR372" s="417"/>
      <c r="BS372" s="417"/>
      <c r="BT372" s="417"/>
      <c r="BU372" s="417"/>
      <c r="BV372" s="417"/>
      <c r="BW372" s="417"/>
      <c r="BX372" s="417"/>
      <c r="BY372" s="417"/>
      <c r="BZ372" s="417"/>
      <c r="CA372" s="417"/>
      <c r="CB372" s="417"/>
      <c r="CC372" s="417"/>
      <c r="CD372" s="417"/>
      <c r="CE372" s="417"/>
      <c r="CF372" s="417"/>
      <c r="CG372" s="417"/>
      <c r="CH372" s="417"/>
      <c r="CI372" s="417"/>
      <c r="CJ372" s="417"/>
      <c r="CK372" s="417"/>
      <c r="CL372" s="417"/>
      <c r="CM372" s="417"/>
      <c r="CN372" s="417"/>
      <c r="CO372" s="417"/>
      <c r="CP372" s="417"/>
      <c r="CQ372" s="417"/>
      <c r="CR372" s="417"/>
      <c r="CS372" s="417"/>
      <c r="CT372" s="417"/>
      <c r="CU372" s="417"/>
      <c r="CV372" s="417"/>
      <c r="CW372" s="417"/>
      <c r="CX372" s="417"/>
      <c r="CY372" s="417"/>
      <c r="CZ372" s="417"/>
      <c r="DA372" s="417"/>
      <c r="DB372" s="417"/>
      <c r="DC372" s="417"/>
      <c r="DD372" s="417"/>
      <c r="DE372" s="417"/>
      <c r="DF372" s="417"/>
      <c r="DG372" s="417"/>
      <c r="DH372" s="417"/>
      <c r="DI372" s="417"/>
      <c r="DJ372" s="417"/>
      <c r="DK372" s="417"/>
    </row>
    <row r="373" spans="1:115" ht="16.149999999999999" hidden="1">
      <c r="A373" s="421"/>
      <c r="B373" s="421"/>
      <c r="C373" s="416"/>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c r="AA373" s="417"/>
      <c r="AB373" s="417"/>
      <c r="AC373" s="417"/>
      <c r="AD373" s="417"/>
      <c r="AE373" s="417"/>
      <c r="AF373" s="417"/>
      <c r="AG373" s="417"/>
      <c r="AH373" s="417"/>
      <c r="AI373" s="417"/>
      <c r="AJ373" s="417"/>
      <c r="AK373" s="417"/>
      <c r="AL373" s="417"/>
      <c r="AM373" s="417"/>
      <c r="AN373" s="417"/>
      <c r="AO373" s="417"/>
      <c r="AP373" s="417"/>
      <c r="AQ373" s="417"/>
      <c r="AR373" s="417"/>
      <c r="AS373" s="417"/>
      <c r="AT373" s="417"/>
      <c r="AU373" s="417"/>
      <c r="AV373" s="417"/>
      <c r="AW373" s="417"/>
      <c r="AX373" s="417"/>
      <c r="AY373" s="417"/>
      <c r="AZ373" s="417"/>
      <c r="BA373" s="417"/>
      <c r="BB373" s="417"/>
      <c r="BC373" s="417"/>
      <c r="BD373" s="417"/>
      <c r="BE373" s="417"/>
      <c r="BF373" s="417"/>
      <c r="BG373" s="417"/>
      <c r="BH373" s="417"/>
      <c r="BI373" s="417"/>
      <c r="BJ373" s="417"/>
      <c r="BK373" s="417"/>
      <c r="BL373" s="417"/>
      <c r="BM373" s="417"/>
      <c r="BN373" s="417"/>
      <c r="BO373" s="417"/>
      <c r="BP373" s="417"/>
      <c r="BQ373" s="417"/>
      <c r="BR373" s="417"/>
      <c r="BS373" s="417"/>
      <c r="BT373" s="417"/>
      <c r="BU373" s="417"/>
      <c r="BV373" s="417"/>
      <c r="BW373" s="417"/>
      <c r="BX373" s="417"/>
      <c r="BY373" s="417"/>
      <c r="BZ373" s="417"/>
      <c r="CA373" s="417"/>
      <c r="CB373" s="417"/>
      <c r="CC373" s="417"/>
      <c r="CD373" s="417"/>
      <c r="CE373" s="417"/>
      <c r="CF373" s="417"/>
      <c r="CG373" s="417"/>
      <c r="CH373" s="417"/>
      <c r="CI373" s="417"/>
      <c r="CJ373" s="417"/>
      <c r="CK373" s="417"/>
      <c r="CL373" s="417"/>
      <c r="CM373" s="417"/>
      <c r="CN373" s="417"/>
      <c r="CO373" s="417"/>
      <c r="CP373" s="417"/>
      <c r="CQ373" s="417"/>
      <c r="CR373" s="417"/>
      <c r="CS373" s="417"/>
      <c r="CT373" s="417"/>
      <c r="CU373" s="417"/>
      <c r="CV373" s="417"/>
      <c r="CW373" s="417"/>
      <c r="CX373" s="417"/>
      <c r="CY373" s="417"/>
      <c r="CZ373" s="417"/>
      <c r="DA373" s="417"/>
      <c r="DB373" s="417"/>
      <c r="DC373" s="417"/>
      <c r="DD373" s="417"/>
      <c r="DE373" s="417"/>
      <c r="DF373" s="417"/>
      <c r="DG373" s="417"/>
      <c r="DH373" s="417"/>
      <c r="DI373" s="417"/>
      <c r="DJ373" s="417"/>
      <c r="DK373" s="417"/>
    </row>
    <row r="374" spans="1:115" ht="16.149999999999999" hidden="1">
      <c r="A374" s="421"/>
      <c r="B374" s="421"/>
      <c r="C374" s="416"/>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c r="AA374" s="417"/>
      <c r="AB374" s="417"/>
      <c r="AC374" s="417"/>
      <c r="AD374" s="417"/>
      <c r="AE374" s="417"/>
      <c r="AF374" s="417"/>
      <c r="AG374" s="417"/>
      <c r="AH374" s="417"/>
      <c r="AI374" s="417"/>
      <c r="AJ374" s="417"/>
      <c r="AK374" s="417"/>
      <c r="AL374" s="417"/>
      <c r="AM374" s="417"/>
      <c r="AN374" s="417"/>
      <c r="AO374" s="417"/>
      <c r="AP374" s="417"/>
      <c r="AQ374" s="417"/>
      <c r="AR374" s="417"/>
      <c r="AS374" s="417"/>
      <c r="AT374" s="417"/>
      <c r="AU374" s="417"/>
      <c r="AV374" s="417"/>
      <c r="AW374" s="417"/>
      <c r="AX374" s="417"/>
      <c r="AY374" s="417"/>
      <c r="AZ374" s="417"/>
      <c r="BA374" s="417"/>
      <c r="BB374" s="417"/>
      <c r="BC374" s="417"/>
      <c r="BD374" s="417"/>
      <c r="BE374" s="417"/>
      <c r="BF374" s="417"/>
      <c r="BG374" s="417"/>
      <c r="BH374" s="417"/>
      <c r="BI374" s="417"/>
      <c r="BJ374" s="417"/>
      <c r="BK374" s="417"/>
      <c r="BL374" s="417"/>
      <c r="BM374" s="417"/>
      <c r="BN374" s="417"/>
      <c r="BO374" s="417"/>
      <c r="BP374" s="417"/>
      <c r="BQ374" s="417"/>
      <c r="BR374" s="417"/>
      <c r="BS374" s="417"/>
      <c r="BT374" s="417"/>
      <c r="BU374" s="417"/>
      <c r="BV374" s="417"/>
      <c r="BW374" s="417"/>
      <c r="BX374" s="417"/>
      <c r="BY374" s="417"/>
      <c r="BZ374" s="417"/>
      <c r="CA374" s="417"/>
      <c r="CB374" s="417"/>
      <c r="CC374" s="417"/>
      <c r="CD374" s="417"/>
      <c r="CE374" s="417"/>
      <c r="CF374" s="417"/>
      <c r="CG374" s="417"/>
      <c r="CH374" s="417"/>
      <c r="CI374" s="417"/>
      <c r="CJ374" s="417"/>
      <c r="CK374" s="417"/>
      <c r="CL374" s="417"/>
      <c r="CM374" s="417"/>
      <c r="CN374" s="417"/>
      <c r="CO374" s="417"/>
      <c r="CP374" s="417"/>
      <c r="CQ374" s="417"/>
      <c r="CR374" s="417"/>
      <c r="CS374" s="417"/>
      <c r="CT374" s="417"/>
      <c r="CU374" s="417"/>
      <c r="CV374" s="417"/>
      <c r="CW374" s="417"/>
      <c r="CX374" s="417"/>
      <c r="CY374" s="417"/>
      <c r="CZ374" s="417"/>
      <c r="DA374" s="417"/>
      <c r="DB374" s="417"/>
      <c r="DC374" s="417"/>
      <c r="DD374" s="417"/>
      <c r="DE374" s="417"/>
      <c r="DF374" s="417"/>
      <c r="DG374" s="417"/>
      <c r="DH374" s="417"/>
      <c r="DI374" s="417"/>
      <c r="DJ374" s="417"/>
      <c r="DK374" s="417"/>
    </row>
    <row r="375" spans="1:115" ht="16.149999999999999" hidden="1">
      <c r="A375" s="421"/>
      <c r="B375" s="421"/>
      <c r="C375" s="416"/>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c r="AA375" s="417"/>
      <c r="AB375" s="417"/>
      <c r="AC375" s="417"/>
      <c r="AD375" s="417"/>
      <c r="AE375" s="417"/>
      <c r="AF375" s="417"/>
      <c r="AG375" s="417"/>
      <c r="AH375" s="417"/>
      <c r="AI375" s="417"/>
      <c r="AJ375" s="417"/>
      <c r="AK375" s="417"/>
      <c r="AL375" s="417"/>
      <c r="AM375" s="417"/>
      <c r="AN375" s="417"/>
      <c r="AO375" s="417"/>
      <c r="AP375" s="417"/>
      <c r="AQ375" s="417"/>
      <c r="AR375" s="417"/>
      <c r="AS375" s="417"/>
      <c r="AT375" s="417"/>
      <c r="AU375" s="417"/>
      <c r="AV375" s="417"/>
      <c r="AW375" s="417"/>
      <c r="AX375" s="417"/>
      <c r="AY375" s="417"/>
      <c r="AZ375" s="417"/>
      <c r="BA375" s="417"/>
      <c r="BB375" s="417"/>
      <c r="BC375" s="417"/>
      <c r="BD375" s="417"/>
      <c r="BE375" s="417"/>
      <c r="BF375" s="417"/>
      <c r="BG375" s="417"/>
      <c r="BH375" s="417"/>
      <c r="BI375" s="417"/>
      <c r="BJ375" s="417"/>
      <c r="BK375" s="417"/>
      <c r="BL375" s="417"/>
      <c r="BM375" s="417"/>
      <c r="BN375" s="417"/>
      <c r="BO375" s="417"/>
      <c r="BP375" s="417"/>
      <c r="BQ375" s="417"/>
      <c r="BR375" s="417"/>
      <c r="BS375" s="417"/>
      <c r="BT375" s="417"/>
      <c r="BU375" s="417"/>
      <c r="BV375" s="417"/>
      <c r="BW375" s="417"/>
      <c r="BX375" s="417"/>
      <c r="BY375" s="417"/>
      <c r="BZ375" s="417"/>
      <c r="CA375" s="417"/>
      <c r="CB375" s="417"/>
      <c r="CC375" s="417"/>
      <c r="CD375" s="417"/>
      <c r="CE375" s="417"/>
      <c r="CF375" s="417"/>
      <c r="CG375" s="417"/>
      <c r="CH375" s="417"/>
      <c r="CI375" s="417"/>
      <c r="CJ375" s="417"/>
      <c r="CK375" s="417"/>
      <c r="CL375" s="417"/>
      <c r="CM375" s="417"/>
      <c r="CN375" s="417"/>
      <c r="CO375" s="417"/>
      <c r="CP375" s="417"/>
      <c r="CQ375" s="417"/>
      <c r="CR375" s="417"/>
      <c r="CS375" s="417"/>
      <c r="CT375" s="417"/>
      <c r="CU375" s="417"/>
      <c r="CV375" s="417"/>
      <c r="CW375" s="417"/>
      <c r="CX375" s="417"/>
      <c r="CY375" s="417"/>
      <c r="CZ375" s="417"/>
      <c r="DA375" s="417"/>
      <c r="DB375" s="417"/>
      <c r="DC375" s="417"/>
      <c r="DD375" s="417"/>
      <c r="DE375" s="417"/>
      <c r="DF375" s="417"/>
      <c r="DG375" s="417"/>
      <c r="DH375" s="417"/>
      <c r="DI375" s="417"/>
      <c r="DJ375" s="417"/>
      <c r="DK375" s="417"/>
    </row>
    <row r="376" spans="1:115" ht="16.149999999999999" hidden="1">
      <c r="A376" s="421"/>
      <c r="B376" s="421"/>
      <c r="C376" s="416"/>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c r="AA376" s="417"/>
      <c r="AB376" s="417"/>
      <c r="AC376" s="417"/>
      <c r="AD376" s="417"/>
      <c r="AE376" s="417"/>
      <c r="AF376" s="417"/>
      <c r="AG376" s="417"/>
      <c r="AH376" s="417"/>
      <c r="AI376" s="417"/>
      <c r="AJ376" s="417"/>
      <c r="AK376" s="417"/>
      <c r="AL376" s="417"/>
      <c r="AM376" s="417"/>
      <c r="AN376" s="417"/>
      <c r="AO376" s="417"/>
      <c r="AP376" s="417"/>
      <c r="AQ376" s="417"/>
      <c r="AR376" s="417"/>
      <c r="AS376" s="417"/>
      <c r="AT376" s="417"/>
      <c r="AU376" s="417"/>
      <c r="AV376" s="417"/>
      <c r="AW376" s="417"/>
      <c r="AX376" s="417"/>
      <c r="AY376" s="417"/>
      <c r="AZ376" s="417"/>
      <c r="BA376" s="417"/>
      <c r="BB376" s="417"/>
      <c r="BC376" s="417"/>
      <c r="BD376" s="417"/>
      <c r="BE376" s="417"/>
      <c r="BF376" s="417"/>
      <c r="BG376" s="417"/>
      <c r="BH376" s="417"/>
      <c r="BI376" s="417"/>
      <c r="BJ376" s="417"/>
      <c r="BK376" s="417"/>
      <c r="BL376" s="417"/>
      <c r="BM376" s="417"/>
      <c r="BN376" s="417"/>
      <c r="BO376" s="417"/>
      <c r="BP376" s="417"/>
      <c r="BQ376" s="417"/>
      <c r="BR376" s="417"/>
      <c r="BS376" s="417"/>
      <c r="BT376" s="417"/>
      <c r="BU376" s="417"/>
      <c r="BV376" s="417"/>
      <c r="BW376" s="417"/>
      <c r="BX376" s="417"/>
      <c r="BY376" s="417"/>
      <c r="BZ376" s="417"/>
      <c r="CA376" s="417"/>
      <c r="CB376" s="417"/>
      <c r="CC376" s="417"/>
      <c r="CD376" s="417"/>
      <c r="CE376" s="417"/>
      <c r="CF376" s="417"/>
      <c r="CG376" s="417"/>
      <c r="CH376" s="417"/>
      <c r="CI376" s="417"/>
      <c r="CJ376" s="417"/>
      <c r="CK376" s="417"/>
      <c r="CL376" s="417"/>
      <c r="CM376" s="417"/>
      <c r="CN376" s="417"/>
      <c r="CO376" s="417"/>
      <c r="CP376" s="417"/>
      <c r="CQ376" s="417"/>
      <c r="CR376" s="417"/>
      <c r="CS376" s="417"/>
      <c r="CT376" s="417"/>
      <c r="CU376" s="417"/>
      <c r="CV376" s="417"/>
      <c r="CW376" s="417"/>
      <c r="CX376" s="417"/>
      <c r="CY376" s="417"/>
      <c r="CZ376" s="417"/>
      <c r="DA376" s="417"/>
      <c r="DB376" s="417"/>
      <c r="DC376" s="417"/>
      <c r="DD376" s="417"/>
      <c r="DE376" s="417"/>
      <c r="DF376" s="417"/>
      <c r="DG376" s="417"/>
      <c r="DH376" s="417"/>
      <c r="DI376" s="417"/>
      <c r="DJ376" s="417"/>
      <c r="DK376" s="417"/>
    </row>
    <row r="377" spans="1:115" ht="16.149999999999999" hidden="1">
      <c r="A377" s="421"/>
      <c r="B377" s="421"/>
      <c r="C377" s="416"/>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c r="AA377" s="417"/>
      <c r="AB377" s="417"/>
      <c r="AC377" s="417"/>
      <c r="AD377" s="417"/>
      <c r="AE377" s="417"/>
      <c r="AF377" s="417"/>
      <c r="AG377" s="417"/>
      <c r="AH377" s="417"/>
      <c r="AI377" s="417"/>
      <c r="AJ377" s="417"/>
      <c r="AK377" s="417"/>
      <c r="AL377" s="417"/>
      <c r="AM377" s="417"/>
      <c r="AN377" s="417"/>
      <c r="AO377" s="417"/>
      <c r="AP377" s="417"/>
      <c r="AQ377" s="417"/>
      <c r="AR377" s="417"/>
      <c r="AS377" s="417"/>
      <c r="AT377" s="417"/>
      <c r="AU377" s="417"/>
      <c r="AV377" s="417"/>
      <c r="AW377" s="417"/>
      <c r="AX377" s="417"/>
      <c r="AY377" s="417"/>
      <c r="AZ377" s="417"/>
      <c r="BA377" s="417"/>
      <c r="BB377" s="417"/>
      <c r="BC377" s="417"/>
      <c r="BD377" s="417"/>
      <c r="BE377" s="417"/>
      <c r="BF377" s="417"/>
      <c r="BG377" s="417"/>
      <c r="BH377" s="417"/>
      <c r="BI377" s="417"/>
      <c r="BJ377" s="417"/>
      <c r="BK377" s="417"/>
      <c r="BL377" s="417"/>
      <c r="BM377" s="417"/>
      <c r="BN377" s="417"/>
      <c r="BO377" s="417"/>
      <c r="BP377" s="417"/>
      <c r="BQ377" s="417"/>
      <c r="BR377" s="417"/>
      <c r="BS377" s="417"/>
      <c r="BT377" s="417"/>
      <c r="BU377" s="417"/>
      <c r="BV377" s="417"/>
      <c r="BW377" s="417"/>
      <c r="BX377" s="417"/>
      <c r="BY377" s="417"/>
      <c r="BZ377" s="417"/>
      <c r="CA377" s="417"/>
      <c r="CB377" s="417"/>
      <c r="CC377" s="417"/>
      <c r="CD377" s="417"/>
      <c r="CE377" s="417"/>
      <c r="CF377" s="417"/>
      <c r="CG377" s="417"/>
      <c r="CH377" s="417"/>
      <c r="CI377" s="417"/>
      <c r="CJ377" s="417"/>
      <c r="CK377" s="417"/>
      <c r="CL377" s="417"/>
      <c r="CM377" s="417"/>
      <c r="CN377" s="417"/>
      <c r="CO377" s="417"/>
      <c r="CP377" s="417"/>
      <c r="CQ377" s="417"/>
      <c r="CR377" s="417"/>
      <c r="CS377" s="417"/>
      <c r="CT377" s="417"/>
      <c r="CU377" s="417"/>
      <c r="CV377" s="417"/>
      <c r="CW377" s="417"/>
      <c r="CX377" s="417"/>
      <c r="CY377" s="417"/>
      <c r="CZ377" s="417"/>
      <c r="DA377" s="417"/>
      <c r="DB377" s="417"/>
      <c r="DC377" s="417"/>
      <c r="DD377" s="417"/>
      <c r="DE377" s="417"/>
      <c r="DF377" s="417"/>
      <c r="DG377" s="417"/>
      <c r="DH377" s="417"/>
      <c r="DI377" s="417"/>
      <c r="DJ377" s="417"/>
      <c r="DK377" s="417"/>
    </row>
    <row r="378" spans="1:115" ht="16.149999999999999" hidden="1">
      <c r="A378" s="421"/>
      <c r="B378" s="421"/>
      <c r="C378" s="416"/>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c r="AA378" s="417"/>
      <c r="AB378" s="417"/>
      <c r="AC378" s="417"/>
      <c r="AD378" s="417"/>
      <c r="AE378" s="417"/>
      <c r="AF378" s="417"/>
      <c r="AG378" s="417"/>
      <c r="AH378" s="417"/>
      <c r="AI378" s="417"/>
      <c r="AJ378" s="417"/>
      <c r="AK378" s="417"/>
      <c r="AL378" s="417"/>
      <c r="AM378" s="417"/>
      <c r="AN378" s="417"/>
      <c r="AO378" s="417"/>
      <c r="AP378" s="417"/>
      <c r="AQ378" s="417"/>
      <c r="AR378" s="417"/>
      <c r="AS378" s="417"/>
      <c r="AT378" s="417"/>
      <c r="AU378" s="417"/>
      <c r="AV378" s="417"/>
      <c r="AW378" s="417"/>
      <c r="AX378" s="417"/>
      <c r="AY378" s="417"/>
      <c r="AZ378" s="417"/>
      <c r="BA378" s="417"/>
      <c r="BB378" s="417"/>
      <c r="BC378" s="417"/>
      <c r="BD378" s="417"/>
      <c r="BE378" s="417"/>
      <c r="BF378" s="417"/>
      <c r="BG378" s="417"/>
      <c r="BH378" s="417"/>
      <c r="BI378" s="417"/>
      <c r="BJ378" s="417"/>
      <c r="BK378" s="417"/>
      <c r="BL378" s="417"/>
      <c r="BM378" s="417"/>
      <c r="BN378" s="417"/>
      <c r="BO378" s="417"/>
      <c r="BP378" s="417"/>
      <c r="BQ378" s="417"/>
      <c r="BR378" s="417"/>
      <c r="BS378" s="417"/>
      <c r="BT378" s="417"/>
      <c r="BU378" s="417"/>
      <c r="BV378" s="417"/>
      <c r="BW378" s="417"/>
      <c r="BX378" s="417"/>
      <c r="BY378" s="417"/>
      <c r="BZ378" s="417"/>
      <c r="CA378" s="417"/>
      <c r="CB378" s="417"/>
      <c r="CC378" s="417"/>
      <c r="CD378" s="417"/>
      <c r="CE378" s="417"/>
      <c r="CF378" s="417"/>
      <c r="CG378" s="417"/>
      <c r="CH378" s="417"/>
      <c r="CI378" s="417"/>
      <c r="CJ378" s="417"/>
      <c r="CK378" s="417"/>
      <c r="CL378" s="417"/>
      <c r="CM378" s="417"/>
      <c r="CN378" s="417"/>
      <c r="CO378" s="417"/>
      <c r="CP378" s="417"/>
      <c r="CQ378" s="417"/>
      <c r="CR378" s="417"/>
      <c r="CS378" s="417"/>
      <c r="CT378" s="417"/>
      <c r="CU378" s="417"/>
      <c r="CV378" s="417"/>
      <c r="CW378" s="417"/>
      <c r="CX378" s="417"/>
      <c r="CY378" s="417"/>
      <c r="CZ378" s="417"/>
      <c r="DA378" s="417"/>
      <c r="DB378" s="417"/>
      <c r="DC378" s="417"/>
      <c r="DD378" s="417"/>
      <c r="DE378" s="417"/>
      <c r="DF378" s="417"/>
      <c r="DG378" s="417"/>
      <c r="DH378" s="417"/>
      <c r="DI378" s="417"/>
      <c r="DJ378" s="417"/>
      <c r="DK378" s="417"/>
    </row>
    <row r="379" spans="1:115" ht="16.149999999999999" hidden="1">
      <c r="A379" s="421"/>
      <c r="B379" s="421"/>
      <c r="C379" s="416"/>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c r="AA379" s="417"/>
      <c r="AB379" s="417"/>
      <c r="AC379" s="417"/>
      <c r="AD379" s="417"/>
      <c r="AE379" s="417"/>
      <c r="AF379" s="417"/>
      <c r="AG379" s="417"/>
      <c r="AH379" s="417"/>
      <c r="AI379" s="417"/>
      <c r="AJ379" s="417"/>
      <c r="AK379" s="417"/>
      <c r="AL379" s="417"/>
      <c r="AM379" s="417"/>
      <c r="AN379" s="417"/>
      <c r="AO379" s="417"/>
      <c r="AP379" s="417"/>
      <c r="AQ379" s="417"/>
      <c r="AR379" s="417"/>
      <c r="AS379" s="417"/>
      <c r="AT379" s="417"/>
      <c r="AU379" s="417"/>
      <c r="AV379" s="417"/>
      <c r="AW379" s="417"/>
      <c r="AX379" s="417"/>
      <c r="AY379" s="417"/>
      <c r="AZ379" s="417"/>
      <c r="BA379" s="417"/>
      <c r="BB379" s="417"/>
      <c r="BC379" s="417"/>
      <c r="BD379" s="417"/>
      <c r="BE379" s="417"/>
      <c r="BF379" s="417"/>
      <c r="BG379" s="417"/>
      <c r="BH379" s="417"/>
      <c r="BI379" s="417"/>
      <c r="BJ379" s="417"/>
      <c r="BK379" s="417"/>
      <c r="BL379" s="417"/>
      <c r="BM379" s="417"/>
      <c r="BN379" s="417"/>
      <c r="BO379" s="417"/>
      <c r="BP379" s="417"/>
      <c r="BQ379" s="417"/>
      <c r="BR379" s="417"/>
      <c r="BS379" s="417"/>
      <c r="BT379" s="417"/>
      <c r="BU379" s="417"/>
      <c r="BV379" s="417"/>
      <c r="BW379" s="417"/>
      <c r="BX379" s="417"/>
      <c r="BY379" s="417"/>
      <c r="BZ379" s="417"/>
      <c r="CA379" s="417"/>
      <c r="CB379" s="417"/>
      <c r="CC379" s="417"/>
      <c r="CD379" s="417"/>
      <c r="CE379" s="417"/>
      <c r="CF379" s="417"/>
      <c r="CG379" s="417"/>
      <c r="CH379" s="417"/>
      <c r="CI379" s="417"/>
      <c r="CJ379" s="417"/>
      <c r="CK379" s="417"/>
      <c r="CL379" s="417"/>
      <c r="CM379" s="417"/>
      <c r="CN379" s="417"/>
      <c r="CO379" s="417"/>
      <c r="CP379" s="417"/>
      <c r="CQ379" s="417"/>
      <c r="CR379" s="417"/>
      <c r="CS379" s="417"/>
      <c r="CT379" s="417"/>
      <c r="CU379" s="417"/>
      <c r="CV379" s="417"/>
      <c r="CW379" s="417"/>
      <c r="CX379" s="417"/>
      <c r="CY379" s="417"/>
      <c r="CZ379" s="417"/>
      <c r="DA379" s="417"/>
      <c r="DB379" s="417"/>
      <c r="DC379" s="417"/>
      <c r="DD379" s="417"/>
      <c r="DE379" s="417"/>
      <c r="DF379" s="417"/>
      <c r="DG379" s="417"/>
      <c r="DH379" s="417"/>
      <c r="DI379" s="417"/>
      <c r="DJ379" s="417"/>
      <c r="DK379" s="417"/>
    </row>
    <row r="380" spans="1:115" ht="16.149999999999999" hidden="1">
      <c r="A380" s="421"/>
      <c r="B380" s="421"/>
      <c r="C380" s="416"/>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c r="AA380" s="417"/>
      <c r="AB380" s="417"/>
      <c r="AC380" s="417"/>
      <c r="AD380" s="417"/>
      <c r="AE380" s="417"/>
      <c r="AF380" s="417"/>
      <c r="AG380" s="417"/>
      <c r="AH380" s="417"/>
      <c r="AI380" s="417"/>
      <c r="AJ380" s="417"/>
      <c r="AK380" s="417"/>
      <c r="AL380" s="417"/>
      <c r="AM380" s="417"/>
      <c r="AN380" s="417"/>
      <c r="AO380" s="417"/>
      <c r="AP380" s="417"/>
      <c r="AQ380" s="417"/>
      <c r="AR380" s="417"/>
      <c r="AS380" s="417"/>
      <c r="AT380" s="417"/>
      <c r="AU380" s="417"/>
      <c r="AV380" s="417"/>
      <c r="AW380" s="417"/>
      <c r="AX380" s="417"/>
      <c r="AY380" s="417"/>
      <c r="AZ380" s="417"/>
      <c r="BA380" s="417"/>
      <c r="BB380" s="417"/>
      <c r="BC380" s="417"/>
      <c r="BD380" s="417"/>
      <c r="BE380" s="417"/>
      <c r="BF380" s="417"/>
      <c r="BG380" s="417"/>
      <c r="BH380" s="417"/>
      <c r="BI380" s="417"/>
      <c r="BJ380" s="417"/>
      <c r="BK380" s="417"/>
      <c r="BL380" s="417"/>
      <c r="BM380" s="417"/>
      <c r="BN380" s="417"/>
      <c r="BO380" s="417"/>
      <c r="BP380" s="417"/>
      <c r="BQ380" s="417"/>
      <c r="BR380" s="417"/>
      <c r="BS380" s="417"/>
      <c r="BT380" s="417"/>
      <c r="BU380" s="417"/>
      <c r="BV380" s="417"/>
      <c r="BW380" s="417"/>
      <c r="BX380" s="417"/>
      <c r="BY380" s="417"/>
      <c r="BZ380" s="417"/>
      <c r="CA380" s="417"/>
      <c r="CB380" s="417"/>
      <c r="CC380" s="417"/>
      <c r="CD380" s="417"/>
      <c r="CE380" s="417"/>
      <c r="CF380" s="417"/>
      <c r="CG380" s="417"/>
      <c r="CH380" s="417"/>
      <c r="CI380" s="417"/>
      <c r="CJ380" s="417"/>
      <c r="CK380" s="417"/>
      <c r="CL380" s="417"/>
      <c r="CM380" s="417"/>
      <c r="CN380" s="417"/>
      <c r="CO380" s="417"/>
      <c r="CP380" s="417"/>
      <c r="CQ380" s="417"/>
      <c r="CR380" s="417"/>
      <c r="CS380" s="417"/>
      <c r="CT380" s="417"/>
      <c r="CU380" s="417"/>
      <c r="CV380" s="417"/>
      <c r="CW380" s="417"/>
      <c r="CX380" s="417"/>
      <c r="CY380" s="417"/>
      <c r="CZ380" s="417"/>
      <c r="DA380" s="417"/>
      <c r="DB380" s="417"/>
      <c r="DC380" s="417"/>
      <c r="DD380" s="417"/>
      <c r="DE380" s="417"/>
      <c r="DF380" s="417"/>
      <c r="DG380" s="417"/>
      <c r="DH380" s="417"/>
      <c r="DI380" s="417"/>
      <c r="DJ380" s="417"/>
      <c r="DK380" s="417"/>
    </row>
    <row r="381" spans="1:115" ht="16.149999999999999" hidden="1">
      <c r="A381" s="421"/>
      <c r="B381" s="421"/>
      <c r="C381" s="416"/>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c r="AA381" s="417"/>
      <c r="AB381" s="417"/>
      <c r="AC381" s="417"/>
      <c r="AD381" s="417"/>
      <c r="AE381" s="417"/>
      <c r="AF381" s="417"/>
      <c r="AG381" s="417"/>
      <c r="AH381" s="417"/>
      <c r="AI381" s="417"/>
      <c r="AJ381" s="417"/>
      <c r="AK381" s="417"/>
      <c r="AL381" s="417"/>
      <c r="AM381" s="417"/>
      <c r="AN381" s="417"/>
      <c r="AO381" s="417"/>
      <c r="AP381" s="417"/>
      <c r="AQ381" s="417"/>
      <c r="AR381" s="417"/>
      <c r="AS381" s="417"/>
      <c r="AT381" s="417"/>
      <c r="AU381" s="417"/>
      <c r="AV381" s="417"/>
      <c r="AW381" s="417"/>
      <c r="AX381" s="417"/>
      <c r="AY381" s="417"/>
      <c r="AZ381" s="417"/>
      <c r="BA381" s="417"/>
      <c r="BB381" s="417"/>
      <c r="BC381" s="417"/>
      <c r="BD381" s="417"/>
      <c r="BE381" s="417"/>
      <c r="BF381" s="417"/>
      <c r="BG381" s="417"/>
      <c r="BH381" s="417"/>
      <c r="BI381" s="417"/>
      <c r="BJ381" s="417"/>
      <c r="BK381" s="417"/>
      <c r="BL381" s="417"/>
      <c r="BM381" s="417"/>
      <c r="BN381" s="417"/>
      <c r="BO381" s="417"/>
      <c r="BP381" s="417"/>
      <c r="BQ381" s="417"/>
      <c r="BR381" s="417"/>
      <c r="BS381" s="417"/>
      <c r="BT381" s="417"/>
      <c r="BU381" s="417"/>
      <c r="BV381" s="417"/>
      <c r="BW381" s="417"/>
      <c r="BX381" s="417"/>
      <c r="BY381" s="417"/>
      <c r="BZ381" s="417"/>
      <c r="CA381" s="417"/>
      <c r="CB381" s="417"/>
      <c r="CC381" s="417"/>
      <c r="CD381" s="417"/>
      <c r="CE381" s="417"/>
      <c r="CF381" s="417"/>
      <c r="CG381" s="417"/>
      <c r="CH381" s="417"/>
      <c r="CI381" s="417"/>
      <c r="CJ381" s="417"/>
      <c r="CK381" s="417"/>
      <c r="CL381" s="417"/>
      <c r="CM381" s="417"/>
      <c r="CN381" s="417"/>
      <c r="CO381" s="417"/>
      <c r="CP381" s="417"/>
      <c r="CQ381" s="417"/>
      <c r="CR381" s="417"/>
      <c r="CS381" s="417"/>
      <c r="CT381" s="417"/>
      <c r="CU381" s="417"/>
      <c r="CV381" s="417"/>
      <c r="CW381" s="417"/>
      <c r="CX381" s="417"/>
      <c r="CY381" s="417"/>
      <c r="CZ381" s="417"/>
      <c r="DA381" s="417"/>
      <c r="DB381" s="417"/>
      <c r="DC381" s="417"/>
      <c r="DD381" s="417"/>
      <c r="DE381" s="417"/>
      <c r="DF381" s="417"/>
      <c r="DG381" s="417"/>
      <c r="DH381" s="417"/>
      <c r="DI381" s="417"/>
      <c r="DJ381" s="417"/>
      <c r="DK381" s="417"/>
    </row>
    <row r="382" spans="1:115" ht="16.149999999999999" hidden="1">
      <c r="A382" s="421"/>
      <c r="B382" s="421"/>
      <c r="C382" s="416"/>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c r="AA382" s="417"/>
      <c r="AB382" s="417"/>
      <c r="AC382" s="417"/>
      <c r="AD382" s="417"/>
      <c r="AE382" s="417"/>
      <c r="AF382" s="417"/>
      <c r="AG382" s="417"/>
      <c r="AH382" s="417"/>
      <c r="AI382" s="417"/>
      <c r="AJ382" s="417"/>
      <c r="AK382" s="417"/>
      <c r="AL382" s="417"/>
      <c r="AM382" s="417"/>
      <c r="AN382" s="417"/>
      <c r="AO382" s="417"/>
      <c r="AP382" s="417"/>
      <c r="AQ382" s="417"/>
      <c r="AR382" s="417"/>
      <c r="AS382" s="417"/>
      <c r="AT382" s="417"/>
      <c r="AU382" s="417"/>
      <c r="AV382" s="417"/>
      <c r="AW382" s="417"/>
      <c r="AX382" s="417"/>
      <c r="AY382" s="417"/>
      <c r="AZ382" s="417"/>
      <c r="BA382" s="417"/>
      <c r="BB382" s="417"/>
      <c r="BC382" s="417"/>
      <c r="BD382" s="417"/>
      <c r="BE382" s="417"/>
      <c r="BF382" s="417"/>
      <c r="BG382" s="417"/>
      <c r="BH382" s="417"/>
      <c r="BI382" s="417"/>
      <c r="BJ382" s="417"/>
      <c r="BK382" s="417"/>
      <c r="BL382" s="417"/>
      <c r="BM382" s="417"/>
      <c r="BN382" s="417"/>
      <c r="BO382" s="417"/>
      <c r="BP382" s="417"/>
      <c r="BQ382" s="417"/>
      <c r="BR382" s="417"/>
      <c r="BS382" s="417"/>
      <c r="BT382" s="417"/>
      <c r="BU382" s="417"/>
      <c r="BV382" s="417"/>
      <c r="BW382" s="417"/>
      <c r="BX382" s="417"/>
      <c r="BY382" s="417"/>
      <c r="BZ382" s="417"/>
      <c r="CA382" s="417"/>
      <c r="CB382" s="417"/>
      <c r="CC382" s="417"/>
      <c r="CD382" s="417"/>
      <c r="CE382" s="417"/>
      <c r="CF382" s="417"/>
      <c r="CG382" s="417"/>
      <c r="CH382" s="417"/>
      <c r="CI382" s="417"/>
      <c r="CJ382" s="417"/>
      <c r="CK382" s="417"/>
      <c r="CL382" s="417"/>
      <c r="CM382" s="417"/>
      <c r="CN382" s="417"/>
      <c r="CO382" s="417"/>
      <c r="CP382" s="417"/>
      <c r="CQ382" s="417"/>
      <c r="CR382" s="417"/>
      <c r="CS382" s="417"/>
      <c r="CT382" s="417"/>
      <c r="CU382" s="417"/>
      <c r="CV382" s="417"/>
      <c r="CW382" s="417"/>
      <c r="CX382" s="417"/>
      <c r="CY382" s="417"/>
      <c r="CZ382" s="417"/>
      <c r="DA382" s="417"/>
      <c r="DB382" s="417"/>
      <c r="DC382" s="417"/>
      <c r="DD382" s="417"/>
      <c r="DE382" s="417"/>
      <c r="DF382" s="417"/>
      <c r="DG382" s="417"/>
      <c r="DH382" s="417"/>
      <c r="DI382" s="417"/>
      <c r="DJ382" s="417"/>
      <c r="DK382" s="417"/>
    </row>
    <row r="383" spans="1:115" ht="16.149999999999999" hidden="1">
      <c r="A383" s="421"/>
      <c r="B383" s="421"/>
      <c r="C383" s="416"/>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c r="AA383" s="417"/>
      <c r="AB383" s="417"/>
      <c r="AC383" s="417"/>
      <c r="AD383" s="417"/>
      <c r="AE383" s="417"/>
      <c r="AF383" s="417"/>
      <c r="AG383" s="417"/>
      <c r="AH383" s="417"/>
      <c r="AI383" s="417"/>
      <c r="AJ383" s="417"/>
      <c r="AK383" s="417"/>
      <c r="AL383" s="417"/>
      <c r="AM383" s="417"/>
      <c r="AN383" s="417"/>
      <c r="AO383" s="417"/>
      <c r="AP383" s="417"/>
      <c r="AQ383" s="417"/>
      <c r="AR383" s="417"/>
      <c r="AS383" s="417"/>
      <c r="AT383" s="417"/>
      <c r="AU383" s="417"/>
      <c r="AV383" s="417"/>
      <c r="AW383" s="417"/>
      <c r="AX383" s="417"/>
      <c r="AY383" s="417"/>
      <c r="AZ383" s="417"/>
      <c r="BA383" s="417"/>
      <c r="BB383" s="417"/>
      <c r="BC383" s="417"/>
      <c r="BD383" s="417"/>
      <c r="BE383" s="417"/>
      <c r="BF383" s="417"/>
      <c r="BG383" s="417"/>
      <c r="BH383" s="417"/>
      <c r="BI383" s="417"/>
      <c r="BJ383" s="417"/>
      <c r="BK383" s="417"/>
      <c r="BL383" s="417"/>
      <c r="BM383" s="417"/>
      <c r="BN383" s="417"/>
      <c r="BO383" s="417"/>
      <c r="BP383" s="417"/>
      <c r="BQ383" s="417"/>
      <c r="BR383" s="417"/>
      <c r="BS383" s="417"/>
      <c r="BT383" s="417"/>
      <c r="BU383" s="417"/>
      <c r="BV383" s="417"/>
      <c r="BW383" s="417"/>
      <c r="BX383" s="417"/>
      <c r="BY383" s="417"/>
      <c r="BZ383" s="417"/>
      <c r="CA383" s="417"/>
      <c r="CB383" s="417"/>
      <c r="CC383" s="417"/>
      <c r="CD383" s="417"/>
      <c r="CE383" s="417"/>
      <c r="CF383" s="417"/>
      <c r="CG383" s="417"/>
      <c r="CH383" s="417"/>
      <c r="CI383" s="417"/>
      <c r="CJ383" s="417"/>
      <c r="CK383" s="417"/>
      <c r="CL383" s="417"/>
      <c r="CM383" s="417"/>
      <c r="CN383" s="417"/>
      <c r="CO383" s="417"/>
      <c r="CP383" s="417"/>
      <c r="CQ383" s="417"/>
      <c r="CR383" s="417"/>
      <c r="CS383" s="417"/>
      <c r="CT383" s="417"/>
      <c r="CU383" s="417"/>
      <c r="CV383" s="417"/>
      <c r="CW383" s="417"/>
      <c r="CX383" s="417"/>
      <c r="CY383" s="417"/>
      <c r="CZ383" s="417"/>
      <c r="DA383" s="417"/>
      <c r="DB383" s="417"/>
      <c r="DC383" s="417"/>
      <c r="DD383" s="417"/>
      <c r="DE383" s="417"/>
      <c r="DF383" s="417"/>
      <c r="DG383" s="417"/>
      <c r="DH383" s="417"/>
      <c r="DI383" s="417"/>
      <c r="DJ383" s="417"/>
      <c r="DK383" s="417"/>
    </row>
    <row r="384" spans="1:115" ht="16.149999999999999" hidden="1">
      <c r="A384" s="421"/>
      <c r="B384" s="421"/>
      <c r="C384" s="416"/>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c r="AA384" s="417"/>
      <c r="AB384" s="417"/>
      <c r="AC384" s="417"/>
      <c r="AD384" s="417"/>
      <c r="AE384" s="417"/>
      <c r="AF384" s="417"/>
      <c r="AG384" s="417"/>
      <c r="AH384" s="417"/>
      <c r="AI384" s="417"/>
      <c r="AJ384" s="417"/>
      <c r="AK384" s="417"/>
      <c r="AL384" s="417"/>
      <c r="AM384" s="417"/>
      <c r="AN384" s="417"/>
      <c r="AO384" s="417"/>
      <c r="AP384" s="417"/>
      <c r="AQ384" s="417"/>
      <c r="AR384" s="417"/>
      <c r="AS384" s="417"/>
      <c r="AT384" s="417"/>
      <c r="AU384" s="417"/>
      <c r="AV384" s="417"/>
      <c r="AW384" s="417"/>
      <c r="AX384" s="417"/>
      <c r="AY384" s="417"/>
      <c r="AZ384" s="417"/>
      <c r="BA384" s="417"/>
      <c r="BB384" s="417"/>
      <c r="BC384" s="417"/>
      <c r="BD384" s="417"/>
      <c r="BE384" s="417"/>
      <c r="BF384" s="417"/>
      <c r="BG384" s="417"/>
      <c r="BH384" s="417"/>
      <c r="BI384" s="417"/>
      <c r="BJ384" s="417"/>
      <c r="BK384" s="417"/>
      <c r="BL384" s="417"/>
      <c r="BM384" s="417"/>
      <c r="BN384" s="417"/>
      <c r="BO384" s="417"/>
      <c r="BP384" s="417"/>
      <c r="BQ384" s="417"/>
      <c r="BR384" s="417"/>
      <c r="BS384" s="417"/>
      <c r="BT384" s="417"/>
      <c r="BU384" s="417"/>
      <c r="BV384" s="417"/>
      <c r="BW384" s="417"/>
      <c r="BX384" s="417"/>
      <c r="BY384" s="417"/>
      <c r="BZ384" s="417"/>
      <c r="CA384" s="417"/>
      <c r="CB384" s="417"/>
      <c r="CC384" s="417"/>
      <c r="CD384" s="417"/>
      <c r="CE384" s="417"/>
      <c r="CF384" s="417"/>
      <c r="CG384" s="417"/>
      <c r="CH384" s="417"/>
      <c r="CI384" s="417"/>
      <c r="CJ384" s="417"/>
      <c r="CK384" s="417"/>
      <c r="CL384" s="417"/>
      <c r="CM384" s="417"/>
      <c r="CN384" s="417"/>
      <c r="CO384" s="417"/>
      <c r="CP384" s="417"/>
      <c r="CQ384" s="417"/>
      <c r="CR384" s="417"/>
      <c r="CS384" s="417"/>
      <c r="CT384" s="417"/>
      <c r="CU384" s="417"/>
      <c r="CV384" s="417"/>
      <c r="CW384" s="417"/>
      <c r="CX384" s="417"/>
      <c r="CY384" s="417"/>
      <c r="CZ384" s="417"/>
      <c r="DA384" s="417"/>
      <c r="DB384" s="417"/>
      <c r="DC384" s="417"/>
      <c r="DD384" s="417"/>
      <c r="DE384" s="417"/>
      <c r="DF384" s="417"/>
      <c r="DG384" s="417"/>
      <c r="DH384" s="417"/>
      <c r="DI384" s="417"/>
      <c r="DJ384" s="417"/>
      <c r="DK384" s="417"/>
    </row>
    <row r="385" spans="1:115" ht="16.149999999999999" hidden="1">
      <c r="A385" s="421"/>
      <c r="B385" s="421"/>
      <c r="C385" s="416"/>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c r="AA385" s="417"/>
      <c r="AB385" s="417"/>
      <c r="AC385" s="417"/>
      <c r="AD385" s="417"/>
      <c r="AE385" s="417"/>
      <c r="AF385" s="417"/>
      <c r="AG385" s="417"/>
      <c r="AH385" s="417"/>
      <c r="AI385" s="417"/>
      <c r="AJ385" s="417"/>
      <c r="AK385" s="417"/>
      <c r="AL385" s="417"/>
      <c r="AM385" s="417"/>
      <c r="AN385" s="417"/>
      <c r="AO385" s="417"/>
      <c r="AP385" s="417"/>
      <c r="AQ385" s="417"/>
      <c r="AR385" s="417"/>
      <c r="AS385" s="417"/>
      <c r="AT385" s="417"/>
      <c r="AU385" s="417"/>
      <c r="AV385" s="417"/>
      <c r="AW385" s="417"/>
      <c r="AX385" s="417"/>
      <c r="AY385" s="417"/>
      <c r="AZ385" s="417"/>
      <c r="BA385" s="417"/>
      <c r="BB385" s="417"/>
      <c r="BC385" s="417"/>
      <c r="BD385" s="417"/>
      <c r="BE385" s="417"/>
      <c r="BF385" s="417"/>
      <c r="BG385" s="417"/>
      <c r="BH385" s="417"/>
      <c r="BI385" s="417"/>
      <c r="BJ385" s="417"/>
      <c r="BK385" s="417"/>
      <c r="BL385" s="417"/>
      <c r="BM385" s="417"/>
      <c r="BN385" s="417"/>
      <c r="BO385" s="417"/>
      <c r="BP385" s="417"/>
      <c r="BQ385" s="417"/>
      <c r="BR385" s="417"/>
      <c r="BS385" s="417"/>
      <c r="BT385" s="417"/>
      <c r="BU385" s="417"/>
      <c r="BV385" s="417"/>
      <c r="BW385" s="417"/>
      <c r="BX385" s="417"/>
      <c r="BY385" s="417"/>
      <c r="BZ385" s="417"/>
      <c r="CA385" s="417"/>
      <c r="CB385" s="417"/>
      <c r="CC385" s="417"/>
      <c r="CD385" s="417"/>
      <c r="CE385" s="417"/>
      <c r="CF385" s="417"/>
      <c r="CG385" s="417"/>
      <c r="CH385" s="417"/>
      <c r="CI385" s="417"/>
      <c r="CJ385" s="417"/>
      <c r="CK385" s="417"/>
      <c r="CL385" s="417"/>
      <c r="CM385" s="417"/>
      <c r="CN385" s="417"/>
      <c r="CO385" s="417"/>
      <c r="CP385" s="417"/>
      <c r="CQ385" s="417"/>
      <c r="CR385" s="417"/>
      <c r="CS385" s="417"/>
      <c r="CT385" s="417"/>
      <c r="CU385" s="417"/>
      <c r="CV385" s="417"/>
      <c r="CW385" s="417"/>
      <c r="CX385" s="417"/>
      <c r="CY385" s="417"/>
      <c r="CZ385" s="417"/>
      <c r="DA385" s="417"/>
      <c r="DB385" s="417"/>
      <c r="DC385" s="417"/>
      <c r="DD385" s="417"/>
      <c r="DE385" s="417"/>
      <c r="DF385" s="417"/>
      <c r="DG385" s="417"/>
      <c r="DH385" s="417"/>
      <c r="DI385" s="417"/>
      <c r="DJ385" s="417"/>
      <c r="DK385" s="417"/>
    </row>
    <row r="386" spans="1:115" ht="16.149999999999999" hidden="1">
      <c r="A386" s="421"/>
      <c r="B386" s="421"/>
      <c r="C386" s="416"/>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c r="AA386" s="417"/>
      <c r="AB386" s="417"/>
      <c r="AC386" s="417"/>
      <c r="AD386" s="417"/>
      <c r="AE386" s="417"/>
      <c r="AF386" s="417"/>
      <c r="AG386" s="417"/>
      <c r="AH386" s="417"/>
      <c r="AI386" s="417"/>
      <c r="AJ386" s="417"/>
      <c r="AK386" s="417"/>
      <c r="AL386" s="417"/>
      <c r="AM386" s="417"/>
      <c r="AN386" s="417"/>
      <c r="AO386" s="417"/>
      <c r="AP386" s="417"/>
      <c r="AQ386" s="417"/>
      <c r="AR386" s="417"/>
      <c r="AS386" s="417"/>
      <c r="AT386" s="417"/>
      <c r="AU386" s="417"/>
      <c r="AV386" s="417"/>
      <c r="AW386" s="417"/>
      <c r="AX386" s="417"/>
      <c r="AY386" s="417"/>
      <c r="AZ386" s="417"/>
      <c r="BA386" s="417"/>
      <c r="BB386" s="417"/>
      <c r="BC386" s="417"/>
      <c r="BD386" s="417"/>
      <c r="BE386" s="417"/>
      <c r="BF386" s="417"/>
      <c r="BG386" s="417"/>
      <c r="BH386" s="417"/>
      <c r="BI386" s="417"/>
      <c r="BJ386" s="417"/>
      <c r="BK386" s="417"/>
      <c r="BL386" s="417"/>
      <c r="BM386" s="417"/>
      <c r="BN386" s="417"/>
      <c r="BO386" s="417"/>
      <c r="BP386" s="417"/>
      <c r="BQ386" s="417"/>
      <c r="BR386" s="417"/>
      <c r="BS386" s="417"/>
      <c r="BT386" s="417"/>
      <c r="BU386" s="417"/>
      <c r="BV386" s="417"/>
      <c r="BW386" s="417"/>
      <c r="BX386" s="417"/>
      <c r="BY386" s="417"/>
      <c r="BZ386" s="417"/>
      <c r="CA386" s="417"/>
      <c r="CB386" s="417"/>
      <c r="CC386" s="417"/>
      <c r="CD386" s="417"/>
      <c r="CE386" s="417"/>
      <c r="CF386" s="417"/>
      <c r="CG386" s="417"/>
      <c r="CH386" s="417"/>
      <c r="CI386" s="417"/>
      <c r="CJ386" s="417"/>
      <c r="CK386" s="417"/>
      <c r="CL386" s="417"/>
      <c r="CM386" s="417"/>
      <c r="CN386" s="417"/>
      <c r="CO386" s="417"/>
      <c r="CP386" s="417"/>
      <c r="CQ386" s="417"/>
      <c r="CR386" s="417"/>
      <c r="CS386" s="417"/>
      <c r="CT386" s="417"/>
      <c r="CU386" s="417"/>
      <c r="CV386" s="417"/>
      <c r="CW386" s="417"/>
      <c r="CX386" s="417"/>
      <c r="CY386" s="417"/>
      <c r="CZ386" s="417"/>
      <c r="DA386" s="417"/>
      <c r="DB386" s="417"/>
      <c r="DC386" s="417"/>
      <c r="DD386" s="417"/>
      <c r="DE386" s="417"/>
      <c r="DF386" s="417"/>
      <c r="DG386" s="417"/>
      <c r="DH386" s="417"/>
      <c r="DI386" s="417"/>
      <c r="DJ386" s="417"/>
      <c r="DK386" s="417"/>
    </row>
    <row r="387" spans="1:115" ht="16.149999999999999" hidden="1">
      <c r="A387" s="421"/>
      <c r="B387" s="421"/>
      <c r="C387" s="416"/>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c r="AA387" s="417"/>
      <c r="AB387" s="417"/>
      <c r="AC387" s="417"/>
      <c r="AD387" s="417"/>
      <c r="AE387" s="417"/>
      <c r="AF387" s="417"/>
      <c r="AG387" s="417"/>
      <c r="AH387" s="417"/>
      <c r="AI387" s="417"/>
      <c r="AJ387" s="417"/>
      <c r="AK387" s="417"/>
      <c r="AL387" s="417"/>
      <c r="AM387" s="417"/>
      <c r="AN387" s="417"/>
      <c r="AO387" s="417"/>
      <c r="AP387" s="417"/>
      <c r="AQ387" s="417"/>
      <c r="AR387" s="417"/>
      <c r="AS387" s="417"/>
      <c r="AT387" s="417"/>
      <c r="AU387" s="417"/>
      <c r="AV387" s="417"/>
      <c r="AW387" s="417"/>
      <c r="AX387" s="417"/>
      <c r="AY387" s="417"/>
      <c r="AZ387" s="417"/>
      <c r="BA387" s="417"/>
      <c r="BB387" s="417"/>
      <c r="BC387" s="417"/>
      <c r="BD387" s="417"/>
      <c r="BE387" s="417"/>
      <c r="BF387" s="417"/>
      <c r="BG387" s="417"/>
      <c r="BH387" s="417"/>
      <c r="BI387" s="417"/>
      <c r="BJ387" s="417"/>
      <c r="BK387" s="417"/>
      <c r="BL387" s="417"/>
      <c r="BM387" s="417"/>
      <c r="BN387" s="417"/>
      <c r="BO387" s="417"/>
      <c r="BP387" s="417"/>
      <c r="BQ387" s="417"/>
      <c r="BR387" s="417"/>
      <c r="BS387" s="417"/>
      <c r="BT387" s="417"/>
      <c r="BU387" s="417"/>
      <c r="BV387" s="417"/>
      <c r="BW387" s="417"/>
      <c r="BX387" s="417"/>
      <c r="BY387" s="417"/>
      <c r="BZ387" s="417"/>
      <c r="CA387" s="417"/>
      <c r="CB387" s="417"/>
      <c r="CC387" s="417"/>
      <c r="CD387" s="417"/>
      <c r="CE387" s="417"/>
      <c r="CF387" s="417"/>
      <c r="CG387" s="417"/>
      <c r="CH387" s="417"/>
      <c r="CI387" s="417"/>
      <c r="CJ387" s="417"/>
      <c r="CK387" s="417"/>
      <c r="CL387" s="417"/>
      <c r="CM387" s="417"/>
      <c r="CN387" s="417"/>
      <c r="CO387" s="417"/>
      <c r="CP387" s="417"/>
      <c r="CQ387" s="417"/>
      <c r="CR387" s="417"/>
      <c r="CS387" s="417"/>
      <c r="CT387" s="417"/>
      <c r="CU387" s="417"/>
      <c r="CV387" s="417"/>
      <c r="CW387" s="417"/>
      <c r="CX387" s="417"/>
      <c r="CY387" s="417"/>
      <c r="CZ387" s="417"/>
      <c r="DA387" s="417"/>
      <c r="DB387" s="417"/>
      <c r="DC387" s="417"/>
      <c r="DD387" s="417"/>
      <c r="DE387" s="417"/>
      <c r="DF387" s="417"/>
      <c r="DG387" s="417"/>
      <c r="DH387" s="417"/>
      <c r="DI387" s="417"/>
      <c r="DJ387" s="417"/>
      <c r="DK387" s="417"/>
    </row>
    <row r="388" spans="1:115" ht="16.149999999999999" hidden="1">
      <c r="A388" s="421"/>
      <c r="B388" s="421"/>
      <c r="C388" s="416"/>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c r="AA388" s="417"/>
      <c r="AB388" s="417"/>
      <c r="AC388" s="417"/>
      <c r="AD388" s="417"/>
      <c r="AE388" s="417"/>
      <c r="AF388" s="417"/>
      <c r="AG388" s="417"/>
      <c r="AH388" s="417"/>
      <c r="AI388" s="417"/>
      <c r="AJ388" s="417"/>
      <c r="AK388" s="417"/>
      <c r="AL388" s="417"/>
      <c r="AM388" s="417"/>
      <c r="AN388" s="417"/>
      <c r="AO388" s="417"/>
      <c r="AP388" s="417"/>
      <c r="AQ388" s="417"/>
      <c r="AR388" s="417"/>
      <c r="AS388" s="417"/>
      <c r="AT388" s="417"/>
      <c r="AU388" s="417"/>
      <c r="AV388" s="417"/>
      <c r="AW388" s="417"/>
      <c r="AX388" s="417"/>
      <c r="AY388" s="417"/>
      <c r="AZ388" s="417"/>
      <c r="BA388" s="417"/>
      <c r="BB388" s="417"/>
      <c r="BC388" s="417"/>
      <c r="BD388" s="417"/>
      <c r="BE388" s="417"/>
      <c r="BF388" s="417"/>
      <c r="BG388" s="417"/>
      <c r="BH388" s="417"/>
      <c r="BI388" s="417"/>
      <c r="BJ388" s="417"/>
      <c r="BK388" s="417"/>
      <c r="BL388" s="417"/>
      <c r="BM388" s="417"/>
      <c r="BN388" s="417"/>
      <c r="BO388" s="417"/>
      <c r="BP388" s="417"/>
      <c r="BQ388" s="417"/>
      <c r="BR388" s="417"/>
      <c r="BS388" s="417"/>
      <c r="BT388" s="417"/>
      <c r="BU388" s="417"/>
      <c r="BV388" s="417"/>
      <c r="BW388" s="417"/>
      <c r="BX388" s="417"/>
      <c r="BY388" s="417"/>
      <c r="BZ388" s="417"/>
      <c r="CA388" s="417"/>
      <c r="CB388" s="417"/>
      <c r="CC388" s="417"/>
      <c r="CD388" s="417"/>
      <c r="CE388" s="417"/>
      <c r="CF388" s="417"/>
      <c r="CG388" s="417"/>
      <c r="CH388" s="417"/>
      <c r="CI388" s="417"/>
      <c r="CJ388" s="417"/>
      <c r="CK388" s="417"/>
      <c r="CL388" s="417"/>
      <c r="CM388" s="417"/>
      <c r="CN388" s="417"/>
      <c r="CO388" s="417"/>
      <c r="CP388" s="417"/>
      <c r="CQ388" s="417"/>
      <c r="CR388" s="417"/>
      <c r="CS388" s="417"/>
      <c r="CT388" s="417"/>
      <c r="CU388" s="417"/>
      <c r="CV388" s="417"/>
      <c r="CW388" s="417"/>
      <c r="CX388" s="417"/>
      <c r="CY388" s="417"/>
      <c r="CZ388" s="417"/>
      <c r="DA388" s="417"/>
      <c r="DB388" s="417"/>
      <c r="DC388" s="417"/>
      <c r="DD388" s="417"/>
      <c r="DE388" s="417"/>
      <c r="DF388" s="417"/>
      <c r="DG388" s="417"/>
      <c r="DH388" s="417"/>
      <c r="DI388" s="417"/>
      <c r="DJ388" s="417"/>
      <c r="DK388" s="417"/>
    </row>
    <row r="389" spans="1:115" ht="16.149999999999999" hidden="1">
      <c r="A389" s="421"/>
      <c r="B389" s="421"/>
      <c r="C389" s="416"/>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c r="AA389" s="417"/>
      <c r="AB389" s="417"/>
      <c r="AC389" s="417"/>
      <c r="AD389" s="417"/>
      <c r="AE389" s="417"/>
      <c r="AF389" s="417"/>
      <c r="AG389" s="417"/>
      <c r="AH389" s="417"/>
      <c r="AI389" s="417"/>
      <c r="AJ389" s="417"/>
      <c r="AK389" s="417"/>
      <c r="AL389" s="417"/>
      <c r="AM389" s="417"/>
      <c r="AN389" s="417"/>
      <c r="AO389" s="417"/>
      <c r="AP389" s="417"/>
      <c r="AQ389" s="417"/>
      <c r="AR389" s="417"/>
      <c r="AS389" s="417"/>
      <c r="AT389" s="417"/>
      <c r="AU389" s="417"/>
      <c r="AV389" s="417"/>
      <c r="AW389" s="417"/>
      <c r="AX389" s="417"/>
      <c r="AY389" s="417"/>
      <c r="AZ389" s="417"/>
      <c r="BA389" s="417"/>
      <c r="BB389" s="417"/>
      <c r="BC389" s="417"/>
      <c r="BD389" s="417"/>
      <c r="BE389" s="417"/>
      <c r="BF389" s="417"/>
      <c r="BG389" s="417"/>
      <c r="BH389" s="417"/>
      <c r="BI389" s="417"/>
      <c r="BJ389" s="417"/>
      <c r="BK389" s="417"/>
      <c r="BL389" s="417"/>
      <c r="BM389" s="417"/>
      <c r="BN389" s="417"/>
      <c r="BO389" s="417"/>
      <c r="BP389" s="417"/>
      <c r="BQ389" s="417"/>
      <c r="BR389" s="417"/>
      <c r="BS389" s="417"/>
      <c r="BT389" s="417"/>
      <c r="BU389" s="417"/>
      <c r="BV389" s="417"/>
      <c r="BW389" s="417"/>
      <c r="BX389" s="417"/>
      <c r="BY389" s="417"/>
      <c r="BZ389" s="417"/>
      <c r="CA389" s="417"/>
      <c r="CB389" s="417"/>
      <c r="CC389" s="417"/>
      <c r="CD389" s="417"/>
      <c r="CE389" s="417"/>
      <c r="CF389" s="417"/>
      <c r="CG389" s="417"/>
      <c r="CH389" s="417"/>
      <c r="CI389" s="417"/>
      <c r="CJ389" s="417"/>
      <c r="CK389" s="417"/>
      <c r="CL389" s="417"/>
      <c r="CM389" s="417"/>
      <c r="CN389" s="417"/>
      <c r="CO389" s="417"/>
      <c r="CP389" s="417"/>
      <c r="CQ389" s="417"/>
      <c r="CR389" s="417"/>
      <c r="CS389" s="417"/>
      <c r="CT389" s="417"/>
      <c r="CU389" s="417"/>
      <c r="CV389" s="417"/>
      <c r="CW389" s="417"/>
      <c r="CX389" s="417"/>
      <c r="CY389" s="417"/>
      <c r="CZ389" s="417"/>
      <c r="DA389" s="417"/>
      <c r="DB389" s="417"/>
      <c r="DC389" s="417"/>
      <c r="DD389" s="417"/>
      <c r="DE389" s="417"/>
      <c r="DF389" s="417"/>
      <c r="DG389" s="417"/>
      <c r="DH389" s="417"/>
      <c r="DI389" s="417"/>
      <c r="DJ389" s="417"/>
      <c r="DK389" s="417"/>
    </row>
    <row r="390" spans="1:115" ht="16.149999999999999" hidden="1">
      <c r="A390" s="421"/>
      <c r="B390" s="421"/>
      <c r="C390" s="416"/>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c r="AA390" s="417"/>
      <c r="AB390" s="417"/>
      <c r="AC390" s="417"/>
      <c r="AD390" s="417"/>
      <c r="AE390" s="417"/>
      <c r="AF390" s="417"/>
      <c r="AG390" s="417"/>
      <c r="AH390" s="417"/>
      <c r="AI390" s="417"/>
      <c r="AJ390" s="417"/>
      <c r="AK390" s="417"/>
      <c r="AL390" s="417"/>
      <c r="AM390" s="417"/>
      <c r="AN390" s="417"/>
      <c r="AO390" s="417"/>
      <c r="AP390" s="417"/>
      <c r="AQ390" s="417"/>
      <c r="AR390" s="417"/>
      <c r="AS390" s="417"/>
      <c r="AT390" s="417"/>
      <c r="AU390" s="417"/>
      <c r="AV390" s="417"/>
      <c r="AW390" s="417"/>
      <c r="AX390" s="417"/>
      <c r="AY390" s="417"/>
      <c r="AZ390" s="417"/>
      <c r="BA390" s="417"/>
      <c r="BB390" s="417"/>
      <c r="BC390" s="417"/>
      <c r="BD390" s="417"/>
      <c r="BE390" s="417"/>
      <c r="BF390" s="417"/>
      <c r="BG390" s="417"/>
      <c r="BH390" s="417"/>
      <c r="BI390" s="417"/>
      <c r="BJ390" s="417"/>
      <c r="BK390" s="417"/>
      <c r="BL390" s="417"/>
      <c r="BM390" s="417"/>
      <c r="BN390" s="417"/>
      <c r="BO390" s="417"/>
      <c r="BP390" s="417"/>
      <c r="BQ390" s="417"/>
      <c r="BR390" s="417"/>
      <c r="BS390" s="417"/>
      <c r="BT390" s="417"/>
      <c r="BU390" s="417"/>
      <c r="BV390" s="417"/>
      <c r="BW390" s="417"/>
      <c r="BX390" s="417"/>
      <c r="BY390" s="417"/>
      <c r="BZ390" s="417"/>
      <c r="CA390" s="417"/>
      <c r="CB390" s="417"/>
      <c r="CC390" s="417"/>
      <c r="CD390" s="417"/>
      <c r="CE390" s="417"/>
      <c r="CF390" s="417"/>
      <c r="CG390" s="417"/>
      <c r="CH390" s="417"/>
      <c r="CI390" s="417"/>
      <c r="CJ390" s="417"/>
      <c r="CK390" s="417"/>
      <c r="CL390" s="417"/>
      <c r="CM390" s="417"/>
      <c r="CN390" s="417"/>
      <c r="CO390" s="417"/>
      <c r="CP390" s="417"/>
      <c r="CQ390" s="417"/>
      <c r="CR390" s="417"/>
      <c r="CS390" s="417"/>
      <c r="CT390" s="417"/>
      <c r="CU390" s="417"/>
      <c r="CV390" s="417"/>
      <c r="CW390" s="417"/>
      <c r="CX390" s="417"/>
      <c r="CY390" s="417"/>
      <c r="CZ390" s="417"/>
      <c r="DA390" s="417"/>
      <c r="DB390" s="417"/>
      <c r="DC390" s="417"/>
      <c r="DD390" s="417"/>
      <c r="DE390" s="417"/>
      <c r="DF390" s="417"/>
      <c r="DG390" s="417"/>
      <c r="DH390" s="417"/>
      <c r="DI390" s="417"/>
      <c r="DJ390" s="417"/>
      <c r="DK390" s="417"/>
    </row>
    <row r="391" spans="1:115" ht="16.149999999999999" hidden="1">
      <c r="A391" s="421"/>
      <c r="B391" s="421"/>
      <c r="C391" s="416"/>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c r="AA391" s="417"/>
      <c r="AB391" s="417"/>
      <c r="AC391" s="417"/>
      <c r="AD391" s="417"/>
      <c r="AE391" s="417"/>
      <c r="AF391" s="417"/>
      <c r="AG391" s="417"/>
      <c r="AH391" s="417"/>
      <c r="AI391" s="417"/>
      <c r="AJ391" s="417"/>
      <c r="AK391" s="417"/>
      <c r="AL391" s="417"/>
      <c r="AM391" s="417"/>
      <c r="AN391" s="417"/>
      <c r="AO391" s="417"/>
      <c r="AP391" s="417"/>
      <c r="AQ391" s="417"/>
      <c r="AR391" s="417"/>
      <c r="AS391" s="417"/>
      <c r="AT391" s="417"/>
      <c r="AU391" s="417"/>
      <c r="AV391" s="417"/>
      <c r="AW391" s="417"/>
      <c r="AX391" s="417"/>
      <c r="AY391" s="417"/>
      <c r="AZ391" s="417"/>
      <c r="BA391" s="417"/>
      <c r="BB391" s="417"/>
      <c r="BC391" s="417"/>
      <c r="BD391" s="417"/>
      <c r="BE391" s="417"/>
      <c r="BF391" s="417"/>
      <c r="BG391" s="417"/>
      <c r="BH391" s="417"/>
      <c r="BI391" s="417"/>
      <c r="BJ391" s="417"/>
      <c r="BK391" s="417"/>
      <c r="BL391" s="417"/>
      <c r="BM391" s="417"/>
      <c r="BN391" s="417"/>
      <c r="BO391" s="417"/>
      <c r="BP391" s="417"/>
      <c r="BQ391" s="417"/>
      <c r="BR391" s="417"/>
      <c r="BS391" s="417"/>
      <c r="BT391" s="417"/>
      <c r="BU391" s="417"/>
      <c r="BV391" s="417"/>
      <c r="BW391" s="417"/>
      <c r="BX391" s="417"/>
      <c r="BY391" s="417"/>
      <c r="BZ391" s="417"/>
      <c r="CA391" s="417"/>
      <c r="CB391" s="417"/>
      <c r="CC391" s="417"/>
      <c r="CD391" s="417"/>
      <c r="CE391" s="417"/>
      <c r="CF391" s="417"/>
      <c r="CG391" s="417"/>
      <c r="CH391" s="417"/>
      <c r="CI391" s="417"/>
      <c r="CJ391" s="417"/>
      <c r="CK391" s="417"/>
      <c r="CL391" s="417"/>
      <c r="CM391" s="417"/>
      <c r="CN391" s="417"/>
      <c r="CO391" s="417"/>
      <c r="CP391" s="417"/>
      <c r="CQ391" s="417"/>
      <c r="CR391" s="417"/>
      <c r="CS391" s="417"/>
      <c r="CT391" s="417"/>
      <c r="CU391" s="417"/>
      <c r="CV391" s="417"/>
      <c r="CW391" s="417"/>
      <c r="CX391" s="417"/>
      <c r="CY391" s="417"/>
      <c r="CZ391" s="417"/>
      <c r="DA391" s="417"/>
      <c r="DB391" s="417"/>
      <c r="DC391" s="417"/>
      <c r="DD391" s="417"/>
      <c r="DE391" s="417"/>
      <c r="DF391" s="417"/>
      <c r="DG391" s="417"/>
      <c r="DH391" s="417"/>
      <c r="DI391" s="417"/>
      <c r="DJ391" s="417"/>
      <c r="DK391" s="417"/>
    </row>
    <row r="392" spans="1:115" ht="16.149999999999999" hidden="1">
      <c r="A392" s="421"/>
      <c r="B392" s="421"/>
      <c r="C392" s="416"/>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c r="AA392" s="417"/>
      <c r="AB392" s="417"/>
      <c r="AC392" s="417"/>
      <c r="AD392" s="417"/>
      <c r="AE392" s="417"/>
      <c r="AF392" s="417"/>
      <c r="AG392" s="417"/>
      <c r="AH392" s="417"/>
      <c r="AI392" s="417"/>
      <c r="AJ392" s="417"/>
      <c r="AK392" s="417"/>
      <c r="AL392" s="417"/>
      <c r="AM392" s="417"/>
      <c r="AN392" s="417"/>
      <c r="AO392" s="417"/>
      <c r="AP392" s="417"/>
      <c r="AQ392" s="417"/>
      <c r="AR392" s="417"/>
      <c r="AS392" s="417"/>
      <c r="AT392" s="417"/>
      <c r="AU392" s="417"/>
      <c r="AV392" s="417"/>
      <c r="AW392" s="417"/>
      <c r="AX392" s="417"/>
      <c r="AY392" s="417"/>
      <c r="AZ392" s="417"/>
      <c r="BA392" s="417"/>
      <c r="BB392" s="417"/>
      <c r="BC392" s="417"/>
      <c r="BD392" s="417"/>
      <c r="BE392" s="417"/>
      <c r="BF392" s="417"/>
      <c r="BG392" s="417"/>
      <c r="BH392" s="417"/>
      <c r="BI392" s="417"/>
      <c r="BJ392" s="417"/>
      <c r="BK392" s="417"/>
      <c r="BL392" s="417"/>
      <c r="BM392" s="417"/>
      <c r="BN392" s="417"/>
      <c r="BO392" s="417"/>
      <c r="BP392" s="417"/>
      <c r="BQ392" s="417"/>
      <c r="BR392" s="417"/>
      <c r="BS392" s="417"/>
      <c r="BT392" s="417"/>
      <c r="BU392" s="417"/>
      <c r="BV392" s="417"/>
      <c r="BW392" s="417"/>
      <c r="BX392" s="417"/>
      <c r="BY392" s="417"/>
      <c r="BZ392" s="417"/>
      <c r="CA392" s="417"/>
      <c r="CB392" s="417"/>
      <c r="CC392" s="417"/>
      <c r="CD392" s="417"/>
      <c r="CE392" s="417"/>
      <c r="CF392" s="417"/>
      <c r="CG392" s="417"/>
      <c r="CH392" s="417"/>
      <c r="CI392" s="417"/>
      <c r="CJ392" s="417"/>
      <c r="CK392" s="417"/>
      <c r="CL392" s="417"/>
      <c r="CM392" s="417"/>
      <c r="CN392" s="417"/>
      <c r="CO392" s="417"/>
      <c r="CP392" s="417"/>
      <c r="CQ392" s="417"/>
      <c r="CR392" s="417"/>
      <c r="CS392" s="417"/>
      <c r="CT392" s="417"/>
      <c r="CU392" s="417"/>
      <c r="CV392" s="417"/>
      <c r="CW392" s="417"/>
      <c r="CX392" s="417"/>
      <c r="CY392" s="417"/>
      <c r="CZ392" s="417"/>
      <c r="DA392" s="417"/>
      <c r="DB392" s="417"/>
      <c r="DC392" s="417"/>
      <c r="DD392" s="417"/>
      <c r="DE392" s="417"/>
      <c r="DF392" s="417"/>
      <c r="DG392" s="417"/>
      <c r="DH392" s="417"/>
      <c r="DI392" s="417"/>
      <c r="DJ392" s="417"/>
      <c r="DK392" s="417"/>
    </row>
    <row r="393" spans="1:115" ht="16.149999999999999" hidden="1">
      <c r="A393" s="421"/>
      <c r="B393" s="421"/>
      <c r="C393" s="416"/>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c r="AA393" s="417"/>
      <c r="AB393" s="417"/>
      <c r="AC393" s="417"/>
      <c r="AD393" s="417"/>
      <c r="AE393" s="417"/>
      <c r="AF393" s="417"/>
      <c r="AG393" s="417"/>
      <c r="AH393" s="417"/>
      <c r="AI393" s="417"/>
      <c r="AJ393" s="417"/>
      <c r="AK393" s="417"/>
      <c r="AL393" s="417"/>
      <c r="AM393" s="417"/>
      <c r="AN393" s="417"/>
      <c r="AO393" s="417"/>
      <c r="AP393" s="417"/>
      <c r="AQ393" s="417"/>
      <c r="AR393" s="417"/>
      <c r="AS393" s="417"/>
      <c r="AT393" s="417"/>
      <c r="AU393" s="417"/>
      <c r="AV393" s="417"/>
      <c r="AW393" s="417"/>
      <c r="AX393" s="417"/>
      <c r="AY393" s="417"/>
      <c r="AZ393" s="417"/>
      <c r="BA393" s="417"/>
      <c r="BB393" s="417"/>
      <c r="BC393" s="417"/>
      <c r="BD393" s="417"/>
      <c r="BE393" s="417"/>
      <c r="BF393" s="417"/>
      <c r="BG393" s="417"/>
      <c r="BH393" s="417"/>
      <c r="BI393" s="417"/>
      <c r="BJ393" s="417"/>
      <c r="BK393" s="417"/>
      <c r="BL393" s="417"/>
      <c r="BM393" s="417"/>
      <c r="BN393" s="417"/>
      <c r="BO393" s="417"/>
      <c r="BP393" s="417"/>
      <c r="BQ393" s="417"/>
      <c r="BR393" s="417"/>
      <c r="BS393" s="417"/>
      <c r="BT393" s="417"/>
      <c r="BU393" s="417"/>
      <c r="BV393" s="417"/>
      <c r="BW393" s="417"/>
      <c r="BX393" s="417"/>
      <c r="BY393" s="417"/>
      <c r="BZ393" s="417"/>
      <c r="CA393" s="417"/>
      <c r="CB393" s="417"/>
      <c r="CC393" s="417"/>
      <c r="CD393" s="417"/>
      <c r="CE393" s="417"/>
      <c r="CF393" s="417"/>
      <c r="CG393" s="417"/>
      <c r="CH393" s="417"/>
      <c r="CI393" s="417"/>
      <c r="CJ393" s="417"/>
      <c r="CK393" s="417"/>
      <c r="CL393" s="417"/>
      <c r="CM393" s="417"/>
      <c r="CN393" s="417"/>
      <c r="CO393" s="417"/>
      <c r="CP393" s="417"/>
      <c r="CQ393" s="417"/>
      <c r="CR393" s="417"/>
      <c r="CS393" s="417"/>
      <c r="CT393" s="417"/>
      <c r="CU393" s="417"/>
      <c r="CV393" s="417"/>
      <c r="CW393" s="417"/>
      <c r="CX393" s="417"/>
      <c r="CY393" s="417"/>
      <c r="CZ393" s="417"/>
      <c r="DA393" s="417"/>
      <c r="DB393" s="417"/>
      <c r="DC393" s="417"/>
      <c r="DD393" s="417"/>
      <c r="DE393" s="417"/>
      <c r="DF393" s="417"/>
      <c r="DG393" s="417"/>
      <c r="DH393" s="417"/>
      <c r="DI393" s="417"/>
      <c r="DJ393" s="417"/>
      <c r="DK393" s="417"/>
    </row>
    <row r="394" spans="1:115" ht="16.149999999999999" hidden="1">
      <c r="A394" s="421"/>
      <c r="B394" s="421"/>
      <c r="C394" s="416"/>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c r="AA394" s="417"/>
      <c r="AB394" s="417"/>
      <c r="AC394" s="417"/>
      <c r="AD394" s="417"/>
      <c r="AE394" s="417"/>
      <c r="AF394" s="417"/>
      <c r="AG394" s="417"/>
      <c r="AH394" s="417"/>
      <c r="AI394" s="417"/>
      <c r="AJ394" s="417"/>
      <c r="AK394" s="417"/>
      <c r="AL394" s="417"/>
      <c r="AM394" s="417"/>
      <c r="AN394" s="417"/>
      <c r="AO394" s="417"/>
      <c r="AP394" s="417"/>
      <c r="AQ394" s="417"/>
      <c r="AR394" s="417"/>
      <c r="AS394" s="417"/>
      <c r="AT394" s="417"/>
      <c r="AU394" s="417"/>
      <c r="AV394" s="417"/>
      <c r="AW394" s="417"/>
      <c r="AX394" s="417"/>
      <c r="AY394" s="417"/>
      <c r="AZ394" s="417"/>
      <c r="BA394" s="417"/>
      <c r="BB394" s="417"/>
      <c r="BC394" s="417"/>
      <c r="BD394" s="417"/>
      <c r="BE394" s="417"/>
      <c r="BF394" s="417"/>
      <c r="BG394" s="417"/>
      <c r="BH394" s="417"/>
      <c r="BI394" s="417"/>
      <c r="BJ394" s="417"/>
      <c r="BK394" s="417"/>
      <c r="BL394" s="417"/>
      <c r="BM394" s="417"/>
      <c r="BN394" s="417"/>
      <c r="BO394" s="417"/>
      <c r="BP394" s="417"/>
      <c r="BQ394" s="417"/>
      <c r="BR394" s="417"/>
      <c r="BS394" s="417"/>
      <c r="BT394" s="417"/>
      <c r="BU394" s="417"/>
      <c r="BV394" s="417"/>
      <c r="BW394" s="417"/>
      <c r="BX394" s="417"/>
      <c r="BY394" s="417"/>
      <c r="BZ394" s="417"/>
      <c r="CA394" s="417"/>
      <c r="CB394" s="417"/>
      <c r="CC394" s="417"/>
      <c r="CD394" s="417"/>
      <c r="CE394" s="417"/>
      <c r="CF394" s="417"/>
      <c r="CG394" s="417"/>
      <c r="CH394" s="417"/>
      <c r="CI394" s="417"/>
      <c r="CJ394" s="417"/>
      <c r="CK394" s="417"/>
      <c r="CL394" s="417"/>
      <c r="CM394" s="417"/>
      <c r="CN394" s="417"/>
      <c r="CO394" s="417"/>
      <c r="CP394" s="417"/>
      <c r="CQ394" s="417"/>
      <c r="CR394" s="417"/>
      <c r="CS394" s="417"/>
      <c r="CT394" s="417"/>
      <c r="CU394" s="417"/>
      <c r="CV394" s="417"/>
      <c r="CW394" s="417"/>
      <c r="CX394" s="417"/>
      <c r="CY394" s="417"/>
      <c r="CZ394" s="417"/>
      <c r="DA394" s="417"/>
      <c r="DB394" s="417"/>
      <c r="DC394" s="417"/>
      <c r="DD394" s="417"/>
      <c r="DE394" s="417"/>
      <c r="DF394" s="417"/>
      <c r="DG394" s="417"/>
      <c r="DH394" s="417"/>
      <c r="DI394" s="417"/>
      <c r="DJ394" s="417"/>
      <c r="DK394" s="417"/>
    </row>
    <row r="395" spans="1:115" ht="16.149999999999999" hidden="1">
      <c r="A395" s="421"/>
      <c r="B395" s="421"/>
      <c r="C395" s="416"/>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c r="AA395" s="417"/>
      <c r="AB395" s="417"/>
      <c r="AC395" s="417"/>
      <c r="AD395" s="417"/>
      <c r="AE395" s="417"/>
      <c r="AF395" s="417"/>
      <c r="AG395" s="417"/>
      <c r="AH395" s="417"/>
      <c r="AI395" s="417"/>
      <c r="AJ395" s="417"/>
      <c r="AK395" s="417"/>
      <c r="AL395" s="417"/>
      <c r="AM395" s="417"/>
      <c r="AN395" s="417"/>
      <c r="AO395" s="417"/>
      <c r="AP395" s="417"/>
      <c r="AQ395" s="417"/>
      <c r="AR395" s="417"/>
      <c r="AS395" s="417"/>
      <c r="AT395" s="417"/>
      <c r="AU395" s="417"/>
      <c r="AV395" s="417"/>
      <c r="AW395" s="417"/>
      <c r="AX395" s="417"/>
      <c r="AY395" s="417"/>
      <c r="AZ395" s="417"/>
      <c r="BA395" s="417"/>
      <c r="BB395" s="417"/>
      <c r="BC395" s="417"/>
      <c r="BD395" s="417"/>
      <c r="BE395" s="417"/>
      <c r="BF395" s="417"/>
      <c r="BG395" s="417"/>
      <c r="BH395" s="417"/>
      <c r="BI395" s="417"/>
      <c r="BJ395" s="417"/>
      <c r="BK395" s="417"/>
      <c r="BL395" s="417"/>
      <c r="BM395" s="417"/>
      <c r="BN395" s="417"/>
      <c r="BO395" s="417"/>
      <c r="BP395" s="417"/>
      <c r="BQ395" s="417"/>
      <c r="BR395" s="417"/>
      <c r="BS395" s="417"/>
      <c r="BT395" s="417"/>
      <c r="BU395" s="417"/>
      <c r="BV395" s="417"/>
      <c r="BW395" s="417"/>
      <c r="BX395" s="417"/>
      <c r="BY395" s="417"/>
      <c r="BZ395" s="417"/>
      <c r="CA395" s="417"/>
      <c r="CB395" s="417"/>
      <c r="CC395" s="417"/>
      <c r="CD395" s="417"/>
      <c r="CE395" s="417"/>
      <c r="CF395" s="417"/>
      <c r="CG395" s="417"/>
      <c r="CH395" s="417"/>
      <c r="CI395" s="417"/>
      <c r="CJ395" s="417"/>
      <c r="CK395" s="417"/>
      <c r="CL395" s="417"/>
      <c r="CM395" s="417"/>
      <c r="CN395" s="417"/>
      <c r="CO395" s="417"/>
      <c r="CP395" s="417"/>
      <c r="CQ395" s="417"/>
      <c r="CR395" s="417"/>
      <c r="CS395" s="417"/>
      <c r="CT395" s="417"/>
      <c r="CU395" s="417"/>
      <c r="CV395" s="417"/>
      <c r="CW395" s="417"/>
      <c r="CX395" s="417"/>
      <c r="CY395" s="417"/>
      <c r="CZ395" s="417"/>
      <c r="DA395" s="417"/>
      <c r="DB395" s="417"/>
      <c r="DC395" s="417"/>
      <c r="DD395" s="417"/>
      <c r="DE395" s="417"/>
      <c r="DF395" s="417"/>
      <c r="DG395" s="417"/>
      <c r="DH395" s="417"/>
      <c r="DI395" s="417"/>
      <c r="DJ395" s="417"/>
      <c r="DK395" s="417"/>
    </row>
    <row r="396" spans="1:115" ht="16.149999999999999" hidden="1">
      <c r="A396" s="421"/>
      <c r="B396" s="421"/>
      <c r="C396" s="416"/>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c r="AA396" s="417"/>
      <c r="AB396" s="417"/>
      <c r="AC396" s="417"/>
      <c r="AD396" s="417"/>
      <c r="AE396" s="417"/>
      <c r="AF396" s="417"/>
      <c r="AG396" s="417"/>
      <c r="AH396" s="417"/>
      <c r="AI396" s="417"/>
      <c r="AJ396" s="417"/>
      <c r="AK396" s="417"/>
      <c r="AL396" s="417"/>
      <c r="AM396" s="417"/>
      <c r="AN396" s="417"/>
      <c r="AO396" s="417"/>
      <c r="AP396" s="417"/>
      <c r="AQ396" s="417"/>
      <c r="AR396" s="417"/>
      <c r="AS396" s="417"/>
      <c r="AT396" s="417"/>
      <c r="AU396" s="417"/>
      <c r="AV396" s="417"/>
      <c r="AW396" s="417"/>
      <c r="AX396" s="417"/>
      <c r="AY396" s="417"/>
      <c r="AZ396" s="417"/>
      <c r="BA396" s="417"/>
      <c r="BB396" s="417"/>
      <c r="BC396" s="417"/>
      <c r="BD396" s="417"/>
      <c r="BE396" s="417"/>
      <c r="BF396" s="417"/>
      <c r="BG396" s="417"/>
      <c r="BH396" s="417"/>
      <c r="BI396" s="417"/>
      <c r="BJ396" s="417"/>
      <c r="BK396" s="417"/>
      <c r="BL396" s="417"/>
      <c r="BM396" s="417"/>
      <c r="BN396" s="417"/>
      <c r="BO396" s="417"/>
      <c r="BP396" s="417"/>
      <c r="BQ396" s="417"/>
      <c r="BR396" s="417"/>
      <c r="BS396" s="417"/>
      <c r="BT396" s="417"/>
      <c r="BU396" s="417"/>
      <c r="BV396" s="417"/>
      <c r="BW396" s="417"/>
      <c r="BX396" s="417"/>
      <c r="BY396" s="417"/>
      <c r="BZ396" s="417"/>
      <c r="CA396" s="417"/>
      <c r="CB396" s="417"/>
      <c r="CC396" s="417"/>
      <c r="CD396" s="417"/>
      <c r="CE396" s="417"/>
      <c r="CF396" s="417"/>
      <c r="CG396" s="417"/>
      <c r="CH396" s="417"/>
      <c r="CI396" s="417"/>
      <c r="CJ396" s="417"/>
      <c r="CK396" s="417"/>
      <c r="CL396" s="417"/>
      <c r="CM396" s="417"/>
      <c r="CN396" s="417"/>
      <c r="CO396" s="417"/>
      <c r="CP396" s="417"/>
      <c r="CQ396" s="417"/>
      <c r="CR396" s="417"/>
      <c r="CS396" s="417"/>
      <c r="CT396" s="417"/>
      <c r="CU396" s="417"/>
      <c r="CV396" s="417"/>
      <c r="CW396" s="417"/>
      <c r="CX396" s="417"/>
      <c r="CY396" s="417"/>
      <c r="CZ396" s="417"/>
      <c r="DA396" s="417"/>
      <c r="DB396" s="417"/>
      <c r="DC396" s="417"/>
      <c r="DD396" s="417"/>
      <c r="DE396" s="417"/>
      <c r="DF396" s="417"/>
      <c r="DG396" s="417"/>
      <c r="DH396" s="417"/>
      <c r="DI396" s="417"/>
      <c r="DJ396" s="417"/>
      <c r="DK396" s="417"/>
    </row>
    <row r="397" spans="1:115" ht="16.149999999999999" hidden="1">
      <c r="A397" s="421"/>
      <c r="B397" s="421"/>
      <c r="C397" s="416"/>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c r="AA397" s="417"/>
      <c r="AB397" s="417"/>
      <c r="AC397" s="417"/>
      <c r="AD397" s="417"/>
      <c r="AE397" s="417"/>
      <c r="AF397" s="417"/>
      <c r="AG397" s="417"/>
      <c r="AH397" s="417"/>
      <c r="AI397" s="417"/>
      <c r="AJ397" s="417"/>
      <c r="AK397" s="417"/>
      <c r="AL397" s="417"/>
      <c r="AM397" s="417"/>
      <c r="AN397" s="417"/>
      <c r="AO397" s="417"/>
      <c r="AP397" s="417"/>
      <c r="AQ397" s="417"/>
      <c r="AR397" s="417"/>
      <c r="AS397" s="417"/>
      <c r="AT397" s="417"/>
      <c r="AU397" s="417"/>
      <c r="AV397" s="417"/>
      <c r="AW397" s="417"/>
      <c r="AX397" s="417"/>
      <c r="AY397" s="417"/>
      <c r="AZ397" s="417"/>
      <c r="BA397" s="417"/>
      <c r="BB397" s="417"/>
      <c r="BC397" s="417"/>
      <c r="BD397" s="417"/>
      <c r="BE397" s="417"/>
      <c r="BF397" s="417"/>
      <c r="BG397" s="417"/>
      <c r="BH397" s="417"/>
      <c r="BI397" s="417"/>
      <c r="BJ397" s="417"/>
      <c r="BK397" s="417"/>
      <c r="BL397" s="417"/>
      <c r="BM397" s="417"/>
      <c r="BN397" s="417"/>
      <c r="BO397" s="417"/>
      <c r="BP397" s="417"/>
      <c r="BQ397" s="417"/>
      <c r="BR397" s="417"/>
      <c r="BS397" s="417"/>
      <c r="BT397" s="417"/>
      <c r="BU397" s="417"/>
      <c r="BV397" s="417"/>
      <c r="BW397" s="417"/>
      <c r="BX397" s="417"/>
      <c r="BY397" s="417"/>
      <c r="BZ397" s="417"/>
      <c r="CA397" s="417"/>
      <c r="CB397" s="417"/>
      <c r="CC397" s="417"/>
      <c r="CD397" s="417"/>
      <c r="CE397" s="417"/>
      <c r="CF397" s="417"/>
      <c r="CG397" s="417"/>
      <c r="CH397" s="417"/>
      <c r="CI397" s="417"/>
      <c r="CJ397" s="417"/>
      <c r="CK397" s="417"/>
      <c r="CL397" s="417"/>
      <c r="CM397" s="417"/>
      <c r="CN397" s="417"/>
      <c r="CO397" s="417"/>
      <c r="CP397" s="417"/>
      <c r="CQ397" s="417"/>
      <c r="CR397" s="417"/>
      <c r="CS397" s="417"/>
      <c r="CT397" s="417"/>
      <c r="CU397" s="417"/>
      <c r="CV397" s="417"/>
      <c r="CW397" s="417"/>
      <c r="CX397" s="417"/>
      <c r="CY397" s="417"/>
      <c r="CZ397" s="417"/>
      <c r="DA397" s="417"/>
      <c r="DB397" s="417"/>
      <c r="DC397" s="417"/>
      <c r="DD397" s="417"/>
      <c r="DE397" s="417"/>
      <c r="DF397" s="417"/>
      <c r="DG397" s="417"/>
      <c r="DH397" s="417"/>
      <c r="DI397" s="417"/>
      <c r="DJ397" s="417"/>
      <c r="DK397" s="417"/>
    </row>
    <row r="398" spans="1:115" ht="16.149999999999999" hidden="1">
      <c r="A398" s="421"/>
      <c r="B398" s="421"/>
      <c r="C398" s="416"/>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c r="AA398" s="417"/>
      <c r="AB398" s="417"/>
      <c r="AC398" s="417"/>
      <c r="AD398" s="417"/>
      <c r="AE398" s="417"/>
      <c r="AF398" s="417"/>
      <c r="AG398" s="417"/>
      <c r="AH398" s="417"/>
      <c r="AI398" s="417"/>
      <c r="AJ398" s="417"/>
      <c r="AK398" s="417"/>
      <c r="AL398" s="417"/>
      <c r="AM398" s="417"/>
      <c r="AN398" s="417"/>
      <c r="AO398" s="417"/>
      <c r="AP398" s="417"/>
      <c r="AQ398" s="417"/>
      <c r="AR398" s="417"/>
      <c r="AS398" s="417"/>
      <c r="AT398" s="417"/>
      <c r="AU398" s="417"/>
      <c r="AV398" s="417"/>
      <c r="AW398" s="417"/>
      <c r="AX398" s="417"/>
      <c r="AY398" s="417"/>
      <c r="AZ398" s="417"/>
      <c r="BA398" s="417"/>
      <c r="BB398" s="417"/>
      <c r="BC398" s="417"/>
      <c r="BD398" s="417"/>
      <c r="BE398" s="417"/>
      <c r="BF398" s="417"/>
      <c r="BG398" s="417"/>
      <c r="BH398" s="417"/>
      <c r="BI398" s="417"/>
      <c r="BJ398" s="417"/>
      <c r="BK398" s="417"/>
      <c r="BL398" s="417"/>
      <c r="BM398" s="417"/>
      <c r="BN398" s="417"/>
      <c r="BO398" s="417"/>
      <c r="BP398" s="417"/>
      <c r="BQ398" s="417"/>
      <c r="BR398" s="417"/>
      <c r="BS398" s="417"/>
      <c r="BT398" s="417"/>
      <c r="BU398" s="417"/>
      <c r="BV398" s="417"/>
      <c r="BW398" s="417"/>
      <c r="BX398" s="417"/>
      <c r="BY398" s="417"/>
      <c r="BZ398" s="417"/>
      <c r="CA398" s="417"/>
      <c r="CB398" s="417"/>
      <c r="CC398" s="417"/>
      <c r="CD398" s="417"/>
      <c r="CE398" s="417"/>
      <c r="CF398" s="417"/>
      <c r="CG398" s="417"/>
      <c r="CH398" s="417"/>
      <c r="CI398" s="417"/>
      <c r="CJ398" s="417"/>
      <c r="CK398" s="417"/>
      <c r="CL398" s="417"/>
      <c r="CM398" s="417"/>
      <c r="CN398" s="417"/>
      <c r="CO398" s="417"/>
      <c r="CP398" s="417"/>
      <c r="CQ398" s="417"/>
      <c r="CR398" s="417"/>
      <c r="CS398" s="417"/>
      <c r="CT398" s="417"/>
      <c r="CU398" s="417"/>
      <c r="CV398" s="417"/>
      <c r="CW398" s="417"/>
      <c r="CX398" s="417"/>
      <c r="CY398" s="417"/>
      <c r="CZ398" s="417"/>
      <c r="DA398" s="417"/>
      <c r="DB398" s="417"/>
      <c r="DC398" s="417"/>
      <c r="DD398" s="417"/>
      <c r="DE398" s="417"/>
      <c r="DF398" s="417"/>
      <c r="DG398" s="417"/>
      <c r="DH398" s="417"/>
      <c r="DI398" s="417"/>
      <c r="DJ398" s="417"/>
      <c r="DK398" s="417"/>
    </row>
    <row r="399" spans="1:115" ht="16.149999999999999" hidden="1">
      <c r="A399" s="421"/>
      <c r="B399" s="421"/>
      <c r="C399" s="416"/>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c r="AA399" s="417"/>
      <c r="AB399" s="417"/>
      <c r="AC399" s="417"/>
      <c r="AD399" s="417"/>
      <c r="AE399" s="417"/>
      <c r="AF399" s="417"/>
      <c r="AG399" s="417"/>
      <c r="AH399" s="417"/>
      <c r="AI399" s="417"/>
      <c r="AJ399" s="417"/>
      <c r="AK399" s="417"/>
      <c r="AL399" s="417"/>
      <c r="AM399" s="417"/>
      <c r="AN399" s="417"/>
      <c r="AO399" s="417"/>
      <c r="AP399" s="417"/>
      <c r="AQ399" s="417"/>
      <c r="AR399" s="417"/>
      <c r="AS399" s="417"/>
      <c r="AT399" s="417"/>
      <c r="AU399" s="417"/>
      <c r="AV399" s="417"/>
      <c r="AW399" s="417"/>
      <c r="AX399" s="417"/>
      <c r="AY399" s="417"/>
      <c r="AZ399" s="417"/>
      <c r="BA399" s="417"/>
      <c r="BB399" s="417"/>
      <c r="BC399" s="417"/>
      <c r="BD399" s="417"/>
      <c r="BE399" s="417"/>
      <c r="BF399" s="417"/>
      <c r="BG399" s="417"/>
      <c r="BH399" s="417"/>
      <c r="BI399" s="417"/>
      <c r="BJ399" s="417"/>
      <c r="BK399" s="417"/>
      <c r="BL399" s="417"/>
      <c r="BM399" s="417"/>
      <c r="BN399" s="417"/>
      <c r="BO399" s="417"/>
      <c r="BP399" s="417"/>
      <c r="BQ399" s="417"/>
      <c r="BR399" s="417"/>
      <c r="BS399" s="417"/>
      <c r="BT399" s="417"/>
      <c r="BU399" s="417"/>
      <c r="BV399" s="417"/>
      <c r="BW399" s="417"/>
      <c r="BX399" s="417"/>
      <c r="BY399" s="417"/>
      <c r="BZ399" s="417"/>
      <c r="CA399" s="417"/>
      <c r="CB399" s="417"/>
      <c r="CC399" s="417"/>
      <c r="CD399" s="417"/>
      <c r="CE399" s="417"/>
      <c r="CF399" s="417"/>
      <c r="CG399" s="417"/>
      <c r="CH399" s="417"/>
      <c r="CI399" s="417"/>
      <c r="CJ399" s="417"/>
      <c r="CK399" s="417"/>
      <c r="CL399" s="417"/>
      <c r="CM399" s="417"/>
      <c r="CN399" s="417"/>
      <c r="CO399" s="417"/>
      <c r="CP399" s="417"/>
      <c r="CQ399" s="417"/>
      <c r="CR399" s="417"/>
      <c r="CS399" s="417"/>
      <c r="CT399" s="417"/>
      <c r="CU399" s="417"/>
      <c r="CV399" s="417"/>
      <c r="CW399" s="417"/>
      <c r="CX399" s="417"/>
      <c r="CY399" s="417"/>
      <c r="CZ399" s="417"/>
      <c r="DA399" s="417"/>
      <c r="DB399" s="417"/>
      <c r="DC399" s="417"/>
      <c r="DD399" s="417"/>
      <c r="DE399" s="417"/>
      <c r="DF399" s="417"/>
      <c r="DG399" s="417"/>
      <c r="DH399" s="417"/>
      <c r="DI399" s="417"/>
      <c r="DJ399" s="417"/>
      <c r="DK399" s="417"/>
    </row>
    <row r="400" spans="1:115" ht="16.149999999999999" hidden="1">
      <c r="A400" s="421"/>
      <c r="B400" s="421"/>
      <c r="C400" s="416"/>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c r="AA400" s="417"/>
      <c r="AB400" s="417"/>
      <c r="AC400" s="417"/>
      <c r="AD400" s="417"/>
      <c r="AE400" s="417"/>
      <c r="AF400" s="417"/>
      <c r="AG400" s="417"/>
      <c r="AH400" s="417"/>
      <c r="AI400" s="417"/>
      <c r="AJ400" s="417"/>
      <c r="AK400" s="417"/>
      <c r="AL400" s="417"/>
      <c r="AM400" s="417"/>
      <c r="AN400" s="417"/>
      <c r="AO400" s="417"/>
      <c r="AP400" s="417"/>
      <c r="AQ400" s="417"/>
      <c r="AR400" s="417"/>
      <c r="AS400" s="417"/>
      <c r="AT400" s="417"/>
      <c r="AU400" s="417"/>
      <c r="AV400" s="417"/>
      <c r="AW400" s="417"/>
      <c r="AX400" s="417"/>
      <c r="AY400" s="417"/>
      <c r="AZ400" s="417"/>
      <c r="BA400" s="417"/>
      <c r="BB400" s="417"/>
      <c r="BC400" s="417"/>
      <c r="BD400" s="417"/>
      <c r="BE400" s="417"/>
      <c r="BF400" s="417"/>
      <c r="BG400" s="417"/>
      <c r="BH400" s="417"/>
      <c r="BI400" s="417"/>
      <c r="BJ400" s="417"/>
      <c r="BK400" s="417"/>
      <c r="BL400" s="417"/>
      <c r="BM400" s="417"/>
      <c r="BN400" s="417"/>
      <c r="BO400" s="417"/>
      <c r="BP400" s="417"/>
      <c r="BQ400" s="417"/>
      <c r="BR400" s="417"/>
      <c r="BS400" s="417"/>
      <c r="BT400" s="417"/>
      <c r="BU400" s="417"/>
      <c r="BV400" s="417"/>
      <c r="BW400" s="417"/>
      <c r="BX400" s="417"/>
      <c r="BY400" s="417"/>
      <c r="BZ400" s="417"/>
      <c r="CA400" s="417"/>
      <c r="CB400" s="417"/>
      <c r="CC400" s="417"/>
      <c r="CD400" s="417"/>
      <c r="CE400" s="417"/>
      <c r="CF400" s="417"/>
      <c r="CG400" s="417"/>
      <c r="CH400" s="417"/>
      <c r="CI400" s="417"/>
      <c r="CJ400" s="417"/>
      <c r="CK400" s="417"/>
      <c r="CL400" s="417"/>
      <c r="CM400" s="417"/>
      <c r="CN400" s="417"/>
      <c r="CO400" s="417"/>
      <c r="CP400" s="417"/>
      <c r="CQ400" s="417"/>
      <c r="CR400" s="417"/>
      <c r="CS400" s="417"/>
      <c r="CT400" s="417"/>
      <c r="CU400" s="417"/>
      <c r="CV400" s="417"/>
      <c r="CW400" s="417"/>
      <c r="CX400" s="417"/>
      <c r="CY400" s="417"/>
      <c r="CZ400" s="417"/>
      <c r="DA400" s="417"/>
      <c r="DB400" s="417"/>
      <c r="DC400" s="417"/>
      <c r="DD400" s="417"/>
      <c r="DE400" s="417"/>
      <c r="DF400" s="417"/>
      <c r="DG400" s="417"/>
      <c r="DH400" s="417"/>
      <c r="DI400" s="417"/>
      <c r="DJ400" s="417"/>
      <c r="DK400" s="417"/>
    </row>
    <row r="401" spans="1:115" ht="16.149999999999999" hidden="1">
      <c r="A401" s="421"/>
      <c r="B401" s="421"/>
      <c r="C401" s="416"/>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c r="AA401" s="417"/>
      <c r="AB401" s="417"/>
      <c r="AC401" s="417"/>
      <c r="AD401" s="417"/>
      <c r="AE401" s="417"/>
      <c r="AF401" s="417"/>
      <c r="AG401" s="417"/>
      <c r="AH401" s="417"/>
      <c r="AI401" s="417"/>
      <c r="AJ401" s="417"/>
      <c r="AK401" s="417"/>
      <c r="AL401" s="417"/>
      <c r="AM401" s="417"/>
      <c r="AN401" s="417"/>
      <c r="AO401" s="417"/>
      <c r="AP401" s="417"/>
      <c r="AQ401" s="417"/>
      <c r="AR401" s="417"/>
      <c r="AS401" s="417"/>
      <c r="AT401" s="417"/>
      <c r="AU401" s="417"/>
      <c r="AV401" s="417"/>
      <c r="AW401" s="417"/>
      <c r="AX401" s="417"/>
      <c r="AY401" s="417"/>
      <c r="AZ401" s="417"/>
      <c r="BA401" s="417"/>
      <c r="BB401" s="417"/>
      <c r="BC401" s="417"/>
      <c r="BD401" s="417"/>
      <c r="BE401" s="417"/>
      <c r="BF401" s="417"/>
      <c r="BG401" s="417"/>
      <c r="BH401" s="417"/>
      <c r="BI401" s="417"/>
      <c r="BJ401" s="417"/>
      <c r="BK401" s="417"/>
      <c r="BL401" s="417"/>
      <c r="BM401" s="417"/>
      <c r="BN401" s="417"/>
      <c r="BO401" s="417"/>
      <c r="BP401" s="417"/>
      <c r="BQ401" s="417"/>
      <c r="BR401" s="417"/>
      <c r="BS401" s="417"/>
      <c r="BT401" s="417"/>
      <c r="BU401" s="417"/>
      <c r="BV401" s="417"/>
      <c r="BW401" s="417"/>
      <c r="BX401" s="417"/>
      <c r="BY401" s="417"/>
      <c r="BZ401" s="417"/>
      <c r="CA401" s="417"/>
      <c r="CB401" s="417"/>
      <c r="CC401" s="417"/>
      <c r="CD401" s="417"/>
      <c r="CE401" s="417"/>
      <c r="CF401" s="417"/>
      <c r="CG401" s="417"/>
      <c r="CH401" s="417"/>
      <c r="CI401" s="417"/>
      <c r="CJ401" s="417"/>
      <c r="CK401" s="417"/>
      <c r="CL401" s="417"/>
      <c r="CM401" s="417"/>
      <c r="CN401" s="417"/>
      <c r="CO401" s="417"/>
      <c r="CP401" s="417"/>
      <c r="CQ401" s="417"/>
      <c r="CR401" s="417"/>
      <c r="CS401" s="417"/>
      <c r="CT401" s="417"/>
      <c r="CU401" s="417"/>
      <c r="CV401" s="417"/>
      <c r="CW401" s="417"/>
      <c r="CX401" s="417"/>
      <c r="CY401" s="417"/>
      <c r="CZ401" s="417"/>
      <c r="DA401" s="417"/>
      <c r="DB401" s="417"/>
      <c r="DC401" s="417"/>
      <c r="DD401" s="417"/>
      <c r="DE401" s="417"/>
      <c r="DF401" s="417"/>
      <c r="DG401" s="417"/>
      <c r="DH401" s="417"/>
      <c r="DI401" s="417"/>
      <c r="DJ401" s="417"/>
      <c r="DK401" s="417"/>
    </row>
    <row r="402" spans="1:115" ht="16.149999999999999" hidden="1">
      <c r="A402" s="421"/>
      <c r="B402" s="421"/>
      <c r="C402" s="416"/>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c r="AA402" s="417"/>
      <c r="AB402" s="417"/>
      <c r="AC402" s="417"/>
      <c r="AD402" s="417"/>
      <c r="AE402" s="417"/>
      <c r="AF402" s="417"/>
      <c r="AG402" s="417"/>
      <c r="AH402" s="417"/>
      <c r="AI402" s="417"/>
      <c r="AJ402" s="417"/>
      <c r="AK402" s="417"/>
      <c r="AL402" s="417"/>
      <c r="AM402" s="417"/>
      <c r="AN402" s="417"/>
      <c r="AO402" s="417"/>
      <c r="AP402" s="417"/>
      <c r="AQ402" s="417"/>
      <c r="AR402" s="417"/>
      <c r="AS402" s="417"/>
      <c r="AT402" s="417"/>
      <c r="AU402" s="417"/>
      <c r="AV402" s="417"/>
      <c r="AW402" s="417"/>
      <c r="AX402" s="417"/>
      <c r="AY402" s="417"/>
      <c r="AZ402" s="417"/>
      <c r="BA402" s="417"/>
      <c r="BB402" s="417"/>
      <c r="BC402" s="417"/>
      <c r="BD402" s="417"/>
      <c r="BE402" s="417"/>
      <c r="BF402" s="417"/>
      <c r="BG402" s="417"/>
      <c r="BH402" s="417"/>
      <c r="BI402" s="417"/>
      <c r="BJ402" s="417"/>
      <c r="BK402" s="417"/>
      <c r="BL402" s="417"/>
      <c r="BM402" s="417"/>
      <c r="BN402" s="417"/>
      <c r="BO402" s="417"/>
      <c r="BP402" s="417"/>
      <c r="BQ402" s="417"/>
      <c r="BR402" s="417"/>
      <c r="BS402" s="417"/>
      <c r="BT402" s="417"/>
      <c r="BU402" s="417"/>
      <c r="BV402" s="417"/>
      <c r="BW402" s="417"/>
      <c r="BX402" s="417"/>
      <c r="BY402" s="417"/>
      <c r="BZ402" s="417"/>
      <c r="CA402" s="417"/>
      <c r="CB402" s="417"/>
      <c r="CC402" s="417"/>
      <c r="CD402" s="417"/>
      <c r="CE402" s="417"/>
      <c r="CF402" s="417"/>
      <c r="CG402" s="417"/>
      <c r="CH402" s="417"/>
      <c r="CI402" s="417"/>
      <c r="CJ402" s="417"/>
      <c r="CK402" s="417"/>
      <c r="CL402" s="417"/>
      <c r="CM402" s="417"/>
      <c r="CN402" s="417"/>
      <c r="CO402" s="417"/>
      <c r="CP402" s="417"/>
      <c r="CQ402" s="417"/>
      <c r="CR402" s="417"/>
      <c r="CS402" s="417"/>
      <c r="CT402" s="417"/>
      <c r="CU402" s="417"/>
      <c r="CV402" s="417"/>
      <c r="CW402" s="417"/>
      <c r="CX402" s="417"/>
      <c r="CY402" s="417"/>
      <c r="CZ402" s="417"/>
      <c r="DA402" s="417"/>
      <c r="DB402" s="417"/>
      <c r="DC402" s="417"/>
      <c r="DD402" s="417"/>
      <c r="DE402" s="417"/>
      <c r="DF402" s="417"/>
      <c r="DG402" s="417"/>
      <c r="DH402" s="417"/>
      <c r="DI402" s="417"/>
      <c r="DJ402" s="417"/>
      <c r="DK402" s="417"/>
    </row>
    <row r="403" spans="1:115" ht="16.149999999999999" hidden="1">
      <c r="A403" s="421"/>
      <c r="B403" s="421"/>
      <c r="C403" s="416"/>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c r="AA403" s="417"/>
      <c r="AB403" s="417"/>
      <c r="AC403" s="417"/>
      <c r="AD403" s="417"/>
      <c r="AE403" s="417"/>
      <c r="AF403" s="417"/>
      <c r="AG403" s="417"/>
      <c r="AH403" s="417"/>
      <c r="AI403" s="417"/>
      <c r="AJ403" s="417"/>
      <c r="AK403" s="417"/>
      <c r="AL403" s="417"/>
      <c r="AM403" s="417"/>
      <c r="AN403" s="417"/>
      <c r="AO403" s="417"/>
      <c r="AP403" s="417"/>
      <c r="AQ403" s="417"/>
      <c r="AR403" s="417"/>
      <c r="AS403" s="417"/>
      <c r="AT403" s="417"/>
      <c r="AU403" s="417"/>
      <c r="AV403" s="417"/>
      <c r="AW403" s="417"/>
      <c r="AX403" s="417"/>
      <c r="AY403" s="417"/>
      <c r="AZ403" s="417"/>
      <c r="BA403" s="417"/>
      <c r="BB403" s="417"/>
      <c r="BC403" s="417"/>
      <c r="BD403" s="417"/>
      <c r="BE403" s="417"/>
      <c r="BF403" s="417"/>
      <c r="BG403" s="417"/>
      <c r="BH403" s="417"/>
      <c r="BI403" s="417"/>
      <c r="BJ403" s="417"/>
      <c r="BK403" s="417"/>
      <c r="BL403" s="417"/>
      <c r="BM403" s="417"/>
      <c r="BN403" s="417"/>
      <c r="BO403" s="417"/>
      <c r="BP403" s="417"/>
      <c r="BQ403" s="417"/>
      <c r="BR403" s="417"/>
      <c r="BS403" s="417"/>
      <c r="BT403" s="417"/>
      <c r="BU403" s="417"/>
      <c r="BV403" s="417"/>
      <c r="BW403" s="417"/>
      <c r="BX403" s="417"/>
      <c r="BY403" s="417"/>
      <c r="BZ403" s="417"/>
      <c r="CA403" s="417"/>
      <c r="CB403" s="417"/>
      <c r="CC403" s="417"/>
      <c r="CD403" s="417"/>
      <c r="CE403" s="417"/>
      <c r="CF403" s="417"/>
      <c r="CG403" s="417"/>
      <c r="CH403" s="417"/>
      <c r="CI403" s="417"/>
      <c r="CJ403" s="417"/>
      <c r="CK403" s="417"/>
      <c r="CL403" s="417"/>
      <c r="CM403" s="417"/>
      <c r="CN403" s="417"/>
      <c r="CO403" s="417"/>
      <c r="CP403" s="417"/>
      <c r="CQ403" s="417"/>
      <c r="CR403" s="417"/>
      <c r="CS403" s="417"/>
      <c r="CT403" s="417"/>
      <c r="CU403" s="417"/>
      <c r="CV403" s="417"/>
      <c r="CW403" s="417"/>
      <c r="CX403" s="417"/>
      <c r="CY403" s="417"/>
      <c r="CZ403" s="417"/>
      <c r="DA403" s="417"/>
      <c r="DB403" s="417"/>
      <c r="DC403" s="417"/>
      <c r="DD403" s="417"/>
      <c r="DE403" s="417"/>
      <c r="DF403" s="417"/>
      <c r="DG403" s="417"/>
      <c r="DH403" s="417"/>
      <c r="DI403" s="417"/>
      <c r="DJ403" s="417"/>
      <c r="DK403" s="417"/>
    </row>
    <row r="404" spans="1:115" ht="16.149999999999999" hidden="1">
      <c r="A404" s="421"/>
      <c r="B404" s="421"/>
      <c r="C404" s="416"/>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c r="AA404" s="417"/>
      <c r="AB404" s="417"/>
      <c r="AC404" s="417"/>
      <c r="AD404" s="417"/>
      <c r="AE404" s="417"/>
      <c r="AF404" s="417"/>
      <c r="AG404" s="417"/>
      <c r="AH404" s="417"/>
      <c r="AI404" s="417"/>
      <c r="AJ404" s="417"/>
      <c r="AK404" s="417"/>
      <c r="AL404" s="417"/>
      <c r="AM404" s="417"/>
      <c r="AN404" s="417"/>
      <c r="AO404" s="417"/>
      <c r="AP404" s="417"/>
      <c r="AQ404" s="417"/>
      <c r="AR404" s="417"/>
      <c r="AS404" s="417"/>
      <c r="AT404" s="417"/>
      <c r="AU404" s="417"/>
      <c r="AV404" s="417"/>
      <c r="AW404" s="417"/>
      <c r="AX404" s="417"/>
      <c r="AY404" s="417"/>
      <c r="AZ404" s="417"/>
      <c r="BA404" s="417"/>
      <c r="BB404" s="417"/>
      <c r="BC404" s="417"/>
      <c r="BD404" s="417"/>
      <c r="BE404" s="417"/>
      <c r="BF404" s="417"/>
      <c r="BG404" s="417"/>
      <c r="BH404" s="417"/>
      <c r="BI404" s="417"/>
      <c r="BJ404" s="417"/>
      <c r="BK404" s="417"/>
      <c r="BL404" s="417"/>
      <c r="BM404" s="417"/>
      <c r="BN404" s="417"/>
      <c r="BO404" s="417"/>
      <c r="BP404" s="417"/>
      <c r="BQ404" s="417"/>
      <c r="BR404" s="417"/>
      <c r="BS404" s="417"/>
      <c r="BT404" s="417"/>
      <c r="BU404" s="417"/>
      <c r="BV404" s="417"/>
      <c r="BW404" s="417"/>
      <c r="BX404" s="417"/>
      <c r="BY404" s="417"/>
      <c r="BZ404" s="417"/>
      <c r="CA404" s="417"/>
      <c r="CB404" s="417"/>
      <c r="CC404" s="417"/>
      <c r="CD404" s="417"/>
      <c r="CE404" s="417"/>
      <c r="CF404" s="417"/>
      <c r="CG404" s="417"/>
      <c r="CH404" s="417"/>
      <c r="CI404" s="417"/>
      <c r="CJ404" s="417"/>
      <c r="CK404" s="417"/>
      <c r="CL404" s="417"/>
      <c r="CM404" s="417"/>
      <c r="CN404" s="417"/>
      <c r="CO404" s="417"/>
      <c r="CP404" s="417"/>
      <c r="CQ404" s="417"/>
      <c r="CR404" s="417"/>
      <c r="CS404" s="417"/>
      <c r="CT404" s="417"/>
      <c r="CU404" s="417"/>
      <c r="CV404" s="417"/>
      <c r="CW404" s="417"/>
      <c r="CX404" s="417"/>
      <c r="CY404" s="417"/>
      <c r="CZ404" s="417"/>
      <c r="DA404" s="417"/>
      <c r="DB404" s="417"/>
      <c r="DC404" s="417"/>
      <c r="DD404" s="417"/>
      <c r="DE404" s="417"/>
      <c r="DF404" s="417"/>
      <c r="DG404" s="417"/>
      <c r="DH404" s="417"/>
      <c r="DI404" s="417"/>
      <c r="DJ404" s="417"/>
      <c r="DK404" s="417"/>
    </row>
    <row r="405" spans="1:115" ht="16.149999999999999" hidden="1">
      <c r="A405" s="421"/>
      <c r="B405" s="421"/>
      <c r="C405" s="416"/>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c r="AA405" s="417"/>
      <c r="AB405" s="417"/>
      <c r="AC405" s="417"/>
      <c r="AD405" s="417"/>
      <c r="AE405" s="417"/>
      <c r="AF405" s="417"/>
      <c r="AG405" s="417"/>
      <c r="AH405" s="417"/>
      <c r="AI405" s="417"/>
      <c r="AJ405" s="417"/>
      <c r="AK405" s="417"/>
      <c r="AL405" s="417"/>
      <c r="AM405" s="417"/>
      <c r="AN405" s="417"/>
      <c r="AO405" s="417"/>
      <c r="AP405" s="417"/>
      <c r="AQ405" s="417"/>
      <c r="AR405" s="417"/>
      <c r="AS405" s="417"/>
      <c r="AT405" s="417"/>
      <c r="AU405" s="417"/>
      <c r="AV405" s="417"/>
      <c r="AW405" s="417"/>
      <c r="AX405" s="417"/>
      <c r="AY405" s="417"/>
      <c r="AZ405" s="417"/>
      <c r="BA405" s="417"/>
      <c r="BB405" s="417"/>
      <c r="BC405" s="417"/>
      <c r="BD405" s="417"/>
      <c r="BE405" s="417"/>
      <c r="BF405" s="417"/>
      <c r="BG405" s="417"/>
      <c r="BH405" s="417"/>
      <c r="BI405" s="417"/>
      <c r="BJ405" s="417"/>
      <c r="BK405" s="417"/>
      <c r="BL405" s="417"/>
      <c r="BM405" s="417"/>
      <c r="BN405" s="417"/>
      <c r="BO405" s="417"/>
      <c r="BP405" s="417"/>
      <c r="BQ405" s="417"/>
      <c r="BR405" s="417"/>
      <c r="BS405" s="417"/>
      <c r="BT405" s="417"/>
      <c r="BU405" s="417"/>
      <c r="BV405" s="417"/>
      <c r="BW405" s="417"/>
      <c r="BX405" s="417"/>
      <c r="BY405" s="417"/>
      <c r="BZ405" s="417"/>
      <c r="CA405" s="417"/>
      <c r="CB405" s="417"/>
      <c r="CC405" s="417"/>
      <c r="CD405" s="417"/>
      <c r="CE405" s="417"/>
      <c r="CF405" s="417"/>
      <c r="CG405" s="417"/>
      <c r="CH405" s="417"/>
      <c r="CI405" s="417"/>
      <c r="CJ405" s="417"/>
      <c r="CK405" s="417"/>
      <c r="CL405" s="417"/>
      <c r="CM405" s="417"/>
      <c r="CN405" s="417"/>
      <c r="CO405" s="417"/>
      <c r="CP405" s="417"/>
      <c r="CQ405" s="417"/>
      <c r="CR405" s="417"/>
      <c r="CS405" s="417"/>
      <c r="CT405" s="417"/>
      <c r="CU405" s="417"/>
      <c r="CV405" s="417"/>
      <c r="CW405" s="417"/>
      <c r="CX405" s="417"/>
      <c r="CY405" s="417"/>
      <c r="CZ405" s="417"/>
      <c r="DA405" s="417"/>
      <c r="DB405" s="417"/>
      <c r="DC405" s="417"/>
      <c r="DD405" s="417"/>
      <c r="DE405" s="417"/>
      <c r="DF405" s="417"/>
      <c r="DG405" s="417"/>
      <c r="DH405" s="417"/>
      <c r="DI405" s="417"/>
      <c r="DJ405" s="417"/>
      <c r="DK405" s="417"/>
    </row>
    <row r="406" spans="1:115" ht="16.149999999999999" hidden="1">
      <c r="A406" s="421"/>
      <c r="B406" s="421"/>
      <c r="C406" s="416"/>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c r="AA406" s="417"/>
      <c r="AB406" s="417"/>
      <c r="AC406" s="417"/>
      <c r="AD406" s="417"/>
      <c r="AE406" s="417"/>
      <c r="AF406" s="417"/>
      <c r="AG406" s="417"/>
      <c r="AH406" s="417"/>
      <c r="AI406" s="417"/>
      <c r="AJ406" s="417"/>
      <c r="AK406" s="417"/>
      <c r="AL406" s="417"/>
      <c r="AM406" s="417"/>
      <c r="AN406" s="417"/>
      <c r="AO406" s="417"/>
      <c r="AP406" s="417"/>
      <c r="AQ406" s="417"/>
      <c r="AR406" s="417"/>
      <c r="AS406" s="417"/>
      <c r="AT406" s="417"/>
      <c r="AU406" s="417"/>
      <c r="AV406" s="417"/>
      <c r="AW406" s="417"/>
      <c r="AX406" s="417"/>
      <c r="AY406" s="417"/>
      <c r="AZ406" s="417"/>
      <c r="BA406" s="417"/>
      <c r="BB406" s="417"/>
      <c r="BC406" s="417"/>
      <c r="BD406" s="417"/>
      <c r="BE406" s="417"/>
      <c r="BF406" s="417"/>
      <c r="BG406" s="417"/>
      <c r="BH406" s="417"/>
      <c r="BI406" s="417"/>
      <c r="BJ406" s="417"/>
      <c r="BK406" s="417"/>
      <c r="BL406" s="417"/>
      <c r="BM406" s="417"/>
      <c r="BN406" s="417"/>
      <c r="BO406" s="417"/>
      <c r="BP406" s="417"/>
      <c r="BQ406" s="417"/>
      <c r="BR406" s="417"/>
      <c r="BS406" s="417"/>
      <c r="BT406" s="417"/>
      <c r="BU406" s="417"/>
      <c r="BV406" s="417"/>
      <c r="BW406" s="417"/>
      <c r="BX406" s="417"/>
      <c r="BY406" s="417"/>
      <c r="BZ406" s="417"/>
      <c r="CA406" s="417"/>
      <c r="CB406" s="417"/>
      <c r="CC406" s="417"/>
      <c r="CD406" s="417"/>
      <c r="CE406" s="417"/>
      <c r="CF406" s="417"/>
      <c r="CG406" s="417"/>
      <c r="CH406" s="417"/>
      <c r="CI406" s="417"/>
      <c r="CJ406" s="417"/>
      <c r="CK406" s="417"/>
      <c r="CL406" s="417"/>
      <c r="CM406" s="417"/>
      <c r="CN406" s="417"/>
      <c r="CO406" s="417"/>
      <c r="CP406" s="417"/>
      <c r="CQ406" s="417"/>
      <c r="CR406" s="417"/>
      <c r="CS406" s="417"/>
      <c r="CT406" s="417"/>
      <c r="CU406" s="417"/>
      <c r="CV406" s="417"/>
      <c r="CW406" s="417"/>
      <c r="CX406" s="417"/>
      <c r="CY406" s="417"/>
      <c r="CZ406" s="417"/>
      <c r="DA406" s="417"/>
      <c r="DB406" s="417"/>
      <c r="DC406" s="417"/>
      <c r="DD406" s="417"/>
      <c r="DE406" s="417"/>
      <c r="DF406" s="417"/>
      <c r="DG406" s="417"/>
      <c r="DH406" s="417"/>
      <c r="DI406" s="417"/>
      <c r="DJ406" s="417"/>
      <c r="DK406" s="417"/>
    </row>
    <row r="407" spans="1:115" ht="16.149999999999999" hidden="1">
      <c r="A407" s="421"/>
      <c r="B407" s="421"/>
      <c r="C407" s="416"/>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c r="AA407" s="417"/>
      <c r="AB407" s="417"/>
      <c r="AC407" s="417"/>
      <c r="AD407" s="417"/>
      <c r="AE407" s="417"/>
      <c r="AF407" s="417"/>
      <c r="AG407" s="417"/>
      <c r="AH407" s="417"/>
      <c r="AI407" s="417"/>
      <c r="AJ407" s="417"/>
      <c r="AK407" s="417"/>
      <c r="AL407" s="417"/>
      <c r="AM407" s="417"/>
      <c r="AN407" s="417"/>
      <c r="AO407" s="417"/>
      <c r="AP407" s="417"/>
      <c r="AQ407" s="417"/>
      <c r="AR407" s="417"/>
      <c r="AS407" s="417"/>
      <c r="AT407" s="417"/>
      <c r="AU407" s="417"/>
      <c r="AV407" s="417"/>
      <c r="AW407" s="417"/>
      <c r="AX407" s="417"/>
      <c r="AY407" s="417"/>
      <c r="AZ407" s="417"/>
      <c r="BA407" s="417"/>
      <c r="BB407" s="417"/>
      <c r="BC407" s="417"/>
      <c r="BD407" s="417"/>
      <c r="BE407" s="417"/>
      <c r="BF407" s="417"/>
      <c r="BG407" s="417"/>
      <c r="BH407" s="417"/>
      <c r="BI407" s="417"/>
      <c r="BJ407" s="417"/>
      <c r="BK407" s="417"/>
      <c r="BL407" s="417"/>
      <c r="BM407" s="417"/>
      <c r="BN407" s="417"/>
      <c r="BO407" s="417"/>
      <c r="BP407" s="417"/>
      <c r="BQ407" s="417"/>
      <c r="BR407" s="417"/>
      <c r="BS407" s="417"/>
      <c r="BT407" s="417"/>
      <c r="BU407" s="417"/>
      <c r="BV407" s="417"/>
      <c r="BW407" s="417"/>
      <c r="BX407" s="417"/>
      <c r="BY407" s="417"/>
      <c r="BZ407" s="417"/>
      <c r="CA407" s="417"/>
      <c r="CB407" s="417"/>
      <c r="CC407" s="417"/>
      <c r="CD407" s="417"/>
      <c r="CE407" s="417"/>
      <c r="CF407" s="417"/>
      <c r="CG407" s="417"/>
      <c r="CH407" s="417"/>
      <c r="CI407" s="417"/>
      <c r="CJ407" s="417"/>
      <c r="CK407" s="417"/>
      <c r="CL407" s="417"/>
      <c r="CM407" s="417"/>
      <c r="CN407" s="417"/>
      <c r="CO407" s="417"/>
      <c r="CP407" s="417"/>
      <c r="CQ407" s="417"/>
      <c r="CR407" s="417"/>
      <c r="CS407" s="417"/>
      <c r="CT407" s="417"/>
      <c r="CU407" s="417"/>
      <c r="CV407" s="417"/>
      <c r="CW407" s="417"/>
      <c r="CX407" s="417"/>
      <c r="CY407" s="417"/>
      <c r="CZ407" s="417"/>
      <c r="DA407" s="417"/>
      <c r="DB407" s="417"/>
      <c r="DC407" s="417"/>
      <c r="DD407" s="417"/>
      <c r="DE407" s="417"/>
      <c r="DF407" s="417"/>
      <c r="DG407" s="417"/>
      <c r="DH407" s="417"/>
      <c r="DI407" s="417"/>
      <c r="DJ407" s="417"/>
      <c r="DK407" s="417"/>
    </row>
    <row r="408" spans="1:115" ht="16.149999999999999" hidden="1">
      <c r="A408" s="421"/>
      <c r="B408" s="421"/>
      <c r="C408" s="416"/>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c r="AA408" s="417"/>
      <c r="AB408" s="417"/>
      <c r="AC408" s="417"/>
      <c r="AD408" s="417"/>
      <c r="AE408" s="417"/>
      <c r="AF408" s="417"/>
      <c r="AG408" s="417"/>
      <c r="AH408" s="417"/>
      <c r="AI408" s="417"/>
      <c r="AJ408" s="417"/>
      <c r="AK408" s="417"/>
      <c r="AL408" s="417"/>
      <c r="AM408" s="417"/>
      <c r="AN408" s="417"/>
      <c r="AO408" s="417"/>
      <c r="AP408" s="417"/>
      <c r="AQ408" s="417"/>
      <c r="AR408" s="417"/>
      <c r="AS408" s="417"/>
      <c r="AT408" s="417"/>
      <c r="AU408" s="417"/>
      <c r="AV408" s="417"/>
      <c r="AW408" s="417"/>
      <c r="AX408" s="417"/>
      <c r="AY408" s="417"/>
      <c r="AZ408" s="417"/>
      <c r="BA408" s="417"/>
      <c r="BB408" s="417"/>
      <c r="BC408" s="417"/>
      <c r="BD408" s="417"/>
      <c r="BE408" s="417"/>
      <c r="BF408" s="417"/>
      <c r="BG408" s="417"/>
      <c r="BH408" s="417"/>
      <c r="BI408" s="417"/>
      <c r="BJ408" s="417"/>
      <c r="BK408" s="417"/>
      <c r="BL408" s="417"/>
      <c r="BM408" s="417"/>
      <c r="BN408" s="417"/>
      <c r="BO408" s="417"/>
      <c r="BP408" s="417"/>
      <c r="BQ408" s="417"/>
      <c r="BR408" s="417"/>
      <c r="BS408" s="417"/>
      <c r="BT408" s="417"/>
      <c r="BU408" s="417"/>
      <c r="BV408" s="417"/>
      <c r="BW408" s="417"/>
      <c r="BX408" s="417"/>
      <c r="BY408" s="417"/>
      <c r="BZ408" s="417"/>
      <c r="CA408" s="417"/>
      <c r="CB408" s="417"/>
      <c r="CC408" s="417"/>
      <c r="CD408" s="417"/>
      <c r="CE408" s="417"/>
      <c r="CF408" s="417"/>
      <c r="CG408" s="417"/>
      <c r="CH408" s="417"/>
      <c r="CI408" s="417"/>
      <c r="CJ408" s="417"/>
      <c r="CK408" s="417"/>
      <c r="CL408" s="417"/>
      <c r="CM408" s="417"/>
      <c r="CN408" s="417"/>
      <c r="CO408" s="417"/>
      <c r="CP408" s="417"/>
      <c r="CQ408" s="417"/>
      <c r="CR408" s="417"/>
      <c r="CS408" s="417"/>
      <c r="CT408" s="417"/>
      <c r="CU408" s="417"/>
      <c r="CV408" s="417"/>
      <c r="CW408" s="417"/>
      <c r="CX408" s="417"/>
      <c r="CY408" s="417"/>
      <c r="CZ408" s="417"/>
      <c r="DA408" s="417"/>
      <c r="DB408" s="417"/>
      <c r="DC408" s="417"/>
      <c r="DD408" s="417"/>
      <c r="DE408" s="417"/>
      <c r="DF408" s="417"/>
      <c r="DG408" s="417"/>
      <c r="DH408" s="417"/>
      <c r="DI408" s="417"/>
      <c r="DJ408" s="417"/>
      <c r="DK408" s="417"/>
    </row>
    <row r="409" spans="1:115" ht="16.149999999999999" hidden="1">
      <c r="A409" s="421"/>
      <c r="B409" s="421"/>
      <c r="C409" s="416"/>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c r="AA409" s="417"/>
      <c r="AB409" s="417"/>
      <c r="AC409" s="417"/>
      <c r="AD409" s="417"/>
      <c r="AE409" s="417"/>
      <c r="AF409" s="417"/>
      <c r="AG409" s="417"/>
      <c r="AH409" s="417"/>
      <c r="AI409" s="417"/>
      <c r="AJ409" s="417"/>
      <c r="AK409" s="417"/>
      <c r="AL409" s="417"/>
      <c r="AM409" s="417"/>
      <c r="AN409" s="417"/>
      <c r="AO409" s="417"/>
      <c r="AP409" s="417"/>
      <c r="AQ409" s="417"/>
      <c r="AR409" s="417"/>
      <c r="AS409" s="417"/>
      <c r="AT409" s="417"/>
      <c r="AU409" s="417"/>
      <c r="AV409" s="417"/>
      <c r="AW409" s="417"/>
      <c r="AX409" s="417"/>
      <c r="AY409" s="417"/>
      <c r="AZ409" s="417"/>
      <c r="BA409" s="417"/>
      <c r="BB409" s="417"/>
      <c r="BC409" s="417"/>
      <c r="BD409" s="417"/>
      <c r="BE409" s="417"/>
      <c r="BF409" s="417"/>
      <c r="BG409" s="417"/>
      <c r="BH409" s="417"/>
      <c r="BI409" s="417"/>
      <c r="BJ409" s="417"/>
      <c r="BK409" s="417"/>
      <c r="BL409" s="417"/>
      <c r="BM409" s="417"/>
      <c r="BN409" s="417"/>
      <c r="BO409" s="417"/>
      <c r="BP409" s="417"/>
      <c r="BQ409" s="417"/>
      <c r="BR409" s="417"/>
      <c r="BS409" s="417"/>
      <c r="BT409" s="417"/>
      <c r="BU409" s="417"/>
      <c r="BV409" s="417"/>
      <c r="BW409" s="417"/>
      <c r="BX409" s="417"/>
      <c r="BY409" s="417"/>
      <c r="BZ409" s="417"/>
      <c r="CA409" s="417"/>
      <c r="CB409" s="417"/>
      <c r="CC409" s="417"/>
      <c r="CD409" s="417"/>
      <c r="CE409" s="417"/>
      <c r="CF409" s="417"/>
      <c r="CG409" s="417"/>
      <c r="CH409" s="417"/>
      <c r="CI409" s="417"/>
      <c r="CJ409" s="417"/>
      <c r="CK409" s="417"/>
      <c r="CL409" s="417"/>
      <c r="CM409" s="417"/>
      <c r="CN409" s="417"/>
      <c r="CO409" s="417"/>
      <c r="CP409" s="417"/>
      <c r="CQ409" s="417"/>
      <c r="CR409" s="417"/>
      <c r="CS409" s="417"/>
      <c r="CT409" s="417"/>
      <c r="CU409" s="417"/>
      <c r="CV409" s="417"/>
      <c r="CW409" s="417"/>
      <c r="CX409" s="417"/>
      <c r="CY409" s="417"/>
      <c r="CZ409" s="417"/>
      <c r="DA409" s="417"/>
      <c r="DB409" s="417"/>
      <c r="DC409" s="417"/>
      <c r="DD409" s="417"/>
      <c r="DE409" s="417"/>
      <c r="DF409" s="417"/>
      <c r="DG409" s="417"/>
      <c r="DH409" s="417"/>
      <c r="DI409" s="417"/>
      <c r="DJ409" s="417"/>
      <c r="DK409" s="417"/>
    </row>
    <row r="410" spans="1:115" ht="16.149999999999999" hidden="1">
      <c r="A410" s="421"/>
      <c r="B410" s="421"/>
      <c r="C410" s="416"/>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c r="AA410" s="417"/>
      <c r="AB410" s="417"/>
      <c r="AC410" s="417"/>
      <c r="AD410" s="417"/>
      <c r="AE410" s="417"/>
      <c r="AF410" s="417"/>
      <c r="AG410" s="417"/>
      <c r="AH410" s="417"/>
      <c r="AI410" s="417"/>
      <c r="AJ410" s="417"/>
      <c r="AK410" s="417"/>
      <c r="AL410" s="417"/>
      <c r="AM410" s="417"/>
      <c r="AN410" s="417"/>
      <c r="AO410" s="417"/>
      <c r="AP410" s="417"/>
      <c r="AQ410" s="417"/>
      <c r="AR410" s="417"/>
      <c r="AS410" s="417"/>
      <c r="AT410" s="417"/>
      <c r="AU410" s="417"/>
      <c r="AV410" s="417"/>
      <c r="AW410" s="417"/>
      <c r="AX410" s="417"/>
      <c r="AY410" s="417"/>
      <c r="AZ410" s="417"/>
      <c r="BA410" s="417"/>
      <c r="BB410" s="417"/>
      <c r="BC410" s="417"/>
      <c r="BD410" s="417"/>
      <c r="BE410" s="417"/>
      <c r="BF410" s="417"/>
      <c r="BG410" s="417"/>
      <c r="BH410" s="417"/>
      <c r="BI410" s="417"/>
      <c r="BJ410" s="417"/>
      <c r="BK410" s="417"/>
      <c r="BL410" s="417"/>
      <c r="BM410" s="417"/>
      <c r="BN410" s="417"/>
      <c r="BO410" s="417"/>
      <c r="BP410" s="417"/>
      <c r="BQ410" s="417"/>
      <c r="BR410" s="417"/>
      <c r="BS410" s="417"/>
      <c r="BT410" s="417"/>
      <c r="BU410" s="417"/>
      <c r="BV410" s="417"/>
      <c r="BW410" s="417"/>
      <c r="BX410" s="417"/>
      <c r="BY410" s="417"/>
      <c r="BZ410" s="417"/>
      <c r="CA410" s="417"/>
      <c r="CB410" s="417"/>
      <c r="CC410" s="417"/>
      <c r="CD410" s="417"/>
      <c r="CE410" s="417"/>
      <c r="CF410" s="417"/>
      <c r="CG410" s="417"/>
      <c r="CH410" s="417"/>
      <c r="CI410" s="417"/>
      <c r="CJ410" s="417"/>
      <c r="CK410" s="417"/>
      <c r="CL410" s="417"/>
      <c r="CM410" s="417"/>
      <c r="CN410" s="417"/>
      <c r="CO410" s="417"/>
      <c r="CP410" s="417"/>
      <c r="CQ410" s="417"/>
      <c r="CR410" s="417"/>
      <c r="CS410" s="417"/>
      <c r="CT410" s="417"/>
      <c r="CU410" s="417"/>
      <c r="CV410" s="417"/>
      <c r="CW410" s="417"/>
      <c r="CX410" s="417"/>
      <c r="CY410" s="417"/>
      <c r="CZ410" s="417"/>
      <c r="DA410" s="417"/>
      <c r="DB410" s="417"/>
      <c r="DC410" s="417"/>
      <c r="DD410" s="417"/>
      <c r="DE410" s="417"/>
      <c r="DF410" s="417"/>
      <c r="DG410" s="417"/>
      <c r="DH410" s="417"/>
      <c r="DI410" s="417"/>
      <c r="DJ410" s="417"/>
      <c r="DK410" s="417"/>
    </row>
    <row r="411" spans="1:115" ht="16.149999999999999" hidden="1">
      <c r="A411" s="421"/>
      <c r="B411" s="421"/>
      <c r="C411" s="416"/>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c r="AA411" s="417"/>
      <c r="AB411" s="417"/>
      <c r="AC411" s="417"/>
      <c r="AD411" s="417"/>
      <c r="AE411" s="417"/>
      <c r="AF411" s="417"/>
      <c r="AG411" s="417"/>
      <c r="AH411" s="417"/>
      <c r="AI411" s="417"/>
      <c r="AJ411" s="417"/>
      <c r="AK411" s="417"/>
      <c r="AL411" s="417"/>
      <c r="AM411" s="417"/>
      <c r="AN411" s="417"/>
      <c r="AO411" s="417"/>
      <c r="AP411" s="417"/>
      <c r="AQ411" s="417"/>
      <c r="AR411" s="417"/>
      <c r="AS411" s="417"/>
      <c r="AT411" s="417"/>
      <c r="AU411" s="417"/>
      <c r="AV411" s="417"/>
      <c r="AW411" s="417"/>
      <c r="AX411" s="417"/>
      <c r="AY411" s="417"/>
      <c r="AZ411" s="417"/>
      <c r="BA411" s="417"/>
      <c r="BB411" s="417"/>
      <c r="BC411" s="417"/>
      <c r="BD411" s="417"/>
      <c r="BE411" s="417"/>
      <c r="BF411" s="417"/>
      <c r="BG411" s="417"/>
      <c r="BH411" s="417"/>
      <c r="BI411" s="417"/>
      <c r="BJ411" s="417"/>
      <c r="BK411" s="417"/>
      <c r="BL411" s="417"/>
      <c r="BM411" s="417"/>
      <c r="BN411" s="417"/>
      <c r="BO411" s="417"/>
      <c r="BP411" s="417"/>
      <c r="BQ411" s="417"/>
      <c r="BR411" s="417"/>
      <c r="BS411" s="417"/>
      <c r="BT411" s="417"/>
      <c r="BU411" s="417"/>
      <c r="BV411" s="417"/>
      <c r="BW411" s="417"/>
      <c r="BX411" s="417"/>
      <c r="BY411" s="417"/>
      <c r="BZ411" s="417"/>
      <c r="CA411" s="417"/>
      <c r="CB411" s="417"/>
      <c r="CC411" s="417"/>
      <c r="CD411" s="417"/>
      <c r="CE411" s="417"/>
      <c r="CF411" s="417"/>
      <c r="CG411" s="417"/>
      <c r="CH411" s="417"/>
      <c r="CI411" s="417"/>
      <c r="CJ411" s="417"/>
      <c r="CK411" s="417"/>
      <c r="CL411" s="417"/>
      <c r="CM411" s="417"/>
      <c r="CN411" s="417"/>
      <c r="CO411" s="417"/>
      <c r="CP411" s="417"/>
      <c r="CQ411" s="417"/>
      <c r="CR411" s="417"/>
      <c r="CS411" s="417"/>
      <c r="CT411" s="417"/>
      <c r="CU411" s="417"/>
      <c r="CV411" s="417"/>
      <c r="CW411" s="417"/>
      <c r="CX411" s="417"/>
      <c r="CY411" s="417"/>
      <c r="CZ411" s="417"/>
      <c r="DA411" s="417"/>
      <c r="DB411" s="417"/>
      <c r="DC411" s="417"/>
      <c r="DD411" s="417"/>
      <c r="DE411" s="417"/>
      <c r="DF411" s="417"/>
      <c r="DG411" s="417"/>
      <c r="DH411" s="417"/>
      <c r="DI411" s="417"/>
      <c r="DJ411" s="417"/>
      <c r="DK411" s="417"/>
    </row>
    <row r="412" spans="1:115" ht="16.149999999999999" hidden="1">
      <c r="A412" s="421"/>
      <c r="B412" s="421"/>
      <c r="C412" s="416"/>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c r="AA412" s="417"/>
      <c r="AB412" s="417"/>
      <c r="AC412" s="417"/>
      <c r="AD412" s="417"/>
      <c r="AE412" s="417"/>
      <c r="AF412" s="417"/>
      <c r="AG412" s="417"/>
      <c r="AH412" s="417"/>
      <c r="AI412" s="417"/>
      <c r="AJ412" s="417"/>
      <c r="AK412" s="417"/>
      <c r="AL412" s="417"/>
      <c r="AM412" s="417"/>
      <c r="AN412" s="417"/>
      <c r="AO412" s="417"/>
      <c r="AP412" s="417"/>
      <c r="AQ412" s="417"/>
      <c r="AR412" s="417"/>
      <c r="AS412" s="417"/>
      <c r="AT412" s="417"/>
      <c r="AU412" s="417"/>
      <c r="AV412" s="417"/>
      <c r="AW412" s="417"/>
      <c r="AX412" s="417"/>
      <c r="AY412" s="417"/>
      <c r="AZ412" s="417"/>
      <c r="BA412" s="417"/>
      <c r="BB412" s="417"/>
      <c r="BC412" s="417"/>
      <c r="BD412" s="417"/>
      <c r="BE412" s="417"/>
      <c r="BF412" s="417"/>
      <c r="BG412" s="417"/>
      <c r="BH412" s="417"/>
      <c r="BI412" s="417"/>
      <c r="BJ412" s="417"/>
      <c r="BK412" s="417"/>
      <c r="BL412" s="417"/>
      <c r="BM412" s="417"/>
      <c r="BN412" s="417"/>
      <c r="BO412" s="417"/>
      <c r="BP412" s="417"/>
      <c r="BQ412" s="417"/>
      <c r="BR412" s="417"/>
      <c r="BS412" s="417"/>
      <c r="BT412" s="417"/>
      <c r="BU412" s="417"/>
      <c r="BV412" s="417"/>
      <c r="BW412" s="417"/>
      <c r="BX412" s="417"/>
      <c r="BY412" s="417"/>
      <c r="BZ412" s="417"/>
      <c r="CA412" s="417"/>
      <c r="CB412" s="417"/>
      <c r="CC412" s="417"/>
      <c r="CD412" s="417"/>
      <c r="CE412" s="417"/>
      <c r="CF412" s="417"/>
      <c r="CG412" s="417"/>
      <c r="CH412" s="417"/>
      <c r="CI412" s="417"/>
      <c r="CJ412" s="417"/>
      <c r="CK412" s="417"/>
      <c r="CL412" s="417"/>
      <c r="CM412" s="417"/>
      <c r="CN412" s="417"/>
      <c r="CO412" s="417"/>
      <c r="CP412" s="417"/>
      <c r="CQ412" s="417"/>
      <c r="CR412" s="417"/>
      <c r="CS412" s="417"/>
      <c r="CT412" s="417"/>
      <c r="CU412" s="417"/>
      <c r="CV412" s="417"/>
      <c r="CW412" s="417"/>
      <c r="CX412" s="417"/>
      <c r="CY412" s="417"/>
      <c r="CZ412" s="417"/>
      <c r="DA412" s="417"/>
      <c r="DB412" s="417"/>
      <c r="DC412" s="417"/>
      <c r="DD412" s="417"/>
      <c r="DE412" s="417"/>
      <c r="DF412" s="417"/>
      <c r="DG412" s="417"/>
      <c r="DH412" s="417"/>
      <c r="DI412" s="417"/>
      <c r="DJ412" s="417"/>
      <c r="DK412" s="417"/>
    </row>
    <row r="413" spans="1:115" ht="16.149999999999999" hidden="1">
      <c r="A413" s="421"/>
      <c r="B413" s="421"/>
      <c r="C413" s="416"/>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c r="AA413" s="417"/>
      <c r="AB413" s="417"/>
      <c r="AC413" s="417"/>
      <c r="AD413" s="417"/>
      <c r="AE413" s="417"/>
      <c r="AF413" s="417"/>
      <c r="AG413" s="417"/>
      <c r="AH413" s="417"/>
      <c r="AI413" s="417"/>
      <c r="AJ413" s="417"/>
      <c r="AK413" s="417"/>
      <c r="AL413" s="417"/>
      <c r="AM413" s="417"/>
      <c r="AN413" s="417"/>
      <c r="AO413" s="417"/>
      <c r="AP413" s="417"/>
      <c r="AQ413" s="417"/>
      <c r="AR413" s="417"/>
      <c r="AS413" s="417"/>
      <c r="AT413" s="417"/>
      <c r="AU413" s="417"/>
      <c r="AV413" s="417"/>
      <c r="AW413" s="417"/>
      <c r="AX413" s="417"/>
      <c r="AY413" s="417"/>
      <c r="AZ413" s="417"/>
      <c r="BA413" s="417"/>
      <c r="BB413" s="417"/>
      <c r="BC413" s="417"/>
      <c r="BD413" s="417"/>
      <c r="BE413" s="417"/>
      <c r="BF413" s="417"/>
      <c r="BG413" s="417"/>
      <c r="BH413" s="417"/>
      <c r="BI413" s="417"/>
      <c r="BJ413" s="417"/>
      <c r="BK413" s="417"/>
      <c r="BL413" s="417"/>
      <c r="BM413" s="417"/>
      <c r="BN413" s="417"/>
      <c r="BO413" s="417"/>
      <c r="BP413" s="417"/>
      <c r="BQ413" s="417"/>
      <c r="BR413" s="417"/>
      <c r="BS413" s="417"/>
      <c r="BT413" s="417"/>
      <c r="BU413" s="417"/>
      <c r="BV413" s="417"/>
      <c r="BW413" s="417"/>
      <c r="BX413" s="417"/>
      <c r="BY413" s="417"/>
      <c r="BZ413" s="417"/>
      <c r="CA413" s="417"/>
      <c r="CB413" s="417"/>
      <c r="CC413" s="417"/>
      <c r="CD413" s="417"/>
      <c r="CE413" s="417"/>
      <c r="CF413" s="417"/>
      <c r="CG413" s="417"/>
      <c r="CH413" s="417"/>
      <c r="CI413" s="417"/>
      <c r="CJ413" s="417"/>
      <c r="CK413" s="417"/>
      <c r="CL413" s="417"/>
      <c r="CM413" s="417"/>
      <c r="CN413" s="417"/>
      <c r="CO413" s="417"/>
      <c r="CP413" s="417"/>
      <c r="CQ413" s="417"/>
      <c r="CR413" s="417"/>
      <c r="CS413" s="417"/>
      <c r="CT413" s="417"/>
      <c r="CU413" s="417"/>
      <c r="CV413" s="417"/>
      <c r="CW413" s="417"/>
      <c r="CX413" s="417"/>
      <c r="CY413" s="417"/>
      <c r="CZ413" s="417"/>
      <c r="DA413" s="417"/>
      <c r="DB413" s="417"/>
      <c r="DC413" s="417"/>
      <c r="DD413" s="417"/>
      <c r="DE413" s="417"/>
      <c r="DF413" s="417"/>
      <c r="DG413" s="417"/>
      <c r="DH413" s="417"/>
      <c r="DI413" s="417"/>
      <c r="DJ413" s="417"/>
      <c r="DK413" s="417"/>
    </row>
    <row r="414" spans="1:115" ht="16.149999999999999" hidden="1">
      <c r="A414" s="421"/>
      <c r="B414" s="421"/>
      <c r="C414" s="416"/>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c r="AA414" s="417"/>
      <c r="AB414" s="417"/>
      <c r="AC414" s="417"/>
      <c r="AD414" s="417"/>
      <c r="AE414" s="417"/>
      <c r="AF414" s="417"/>
      <c r="AG414" s="417"/>
      <c r="AH414" s="417"/>
      <c r="AI414" s="417"/>
      <c r="AJ414" s="417"/>
      <c r="AK414" s="417"/>
      <c r="AL414" s="417"/>
      <c r="AM414" s="417"/>
      <c r="AN414" s="417"/>
      <c r="AO414" s="417"/>
      <c r="AP414" s="417"/>
      <c r="AQ414" s="417"/>
      <c r="AR414" s="417"/>
      <c r="AS414" s="417"/>
      <c r="AT414" s="417"/>
      <c r="AU414" s="417"/>
      <c r="AV414" s="417"/>
      <c r="AW414" s="417"/>
      <c r="AX414" s="417"/>
      <c r="AY414" s="417"/>
      <c r="AZ414" s="417"/>
      <c r="BA414" s="417"/>
      <c r="BB414" s="417"/>
      <c r="BC414" s="417"/>
      <c r="BD414" s="417"/>
      <c r="BE414" s="417"/>
      <c r="BF414" s="417"/>
      <c r="BG414" s="417"/>
      <c r="BH414" s="417"/>
      <c r="BI414" s="417"/>
      <c r="BJ414" s="417"/>
      <c r="BK414" s="417"/>
      <c r="BL414" s="417"/>
      <c r="BM414" s="417"/>
      <c r="BN414" s="417"/>
      <c r="BO414" s="417"/>
      <c r="BP414" s="417"/>
      <c r="BQ414" s="417"/>
      <c r="BR414" s="417"/>
      <c r="BS414" s="417"/>
      <c r="BT414" s="417"/>
      <c r="BU414" s="417"/>
      <c r="BV414" s="417"/>
      <c r="BW414" s="417"/>
      <c r="BX414" s="417"/>
      <c r="BY414" s="417"/>
      <c r="BZ414" s="417"/>
      <c r="CA414" s="417"/>
      <c r="CB414" s="417"/>
      <c r="CC414" s="417"/>
      <c r="CD414" s="417"/>
      <c r="CE414" s="417"/>
      <c r="CF414" s="417"/>
      <c r="CG414" s="417"/>
      <c r="CH414" s="417"/>
      <c r="CI414" s="417"/>
      <c r="CJ414" s="417"/>
      <c r="CK414" s="417"/>
      <c r="CL414" s="417"/>
      <c r="CM414" s="417"/>
      <c r="CN414" s="417"/>
      <c r="CO414" s="417"/>
      <c r="CP414" s="417"/>
      <c r="CQ414" s="417"/>
      <c r="CR414" s="417"/>
      <c r="CS414" s="417"/>
      <c r="CT414" s="417"/>
      <c r="CU414" s="417"/>
      <c r="CV414" s="417"/>
      <c r="CW414" s="417"/>
      <c r="CX414" s="417"/>
      <c r="CY414" s="417"/>
      <c r="CZ414" s="417"/>
      <c r="DA414" s="417"/>
      <c r="DB414" s="417"/>
      <c r="DC414" s="417"/>
      <c r="DD414" s="417"/>
      <c r="DE414" s="417"/>
      <c r="DF414" s="417"/>
      <c r="DG414" s="417"/>
      <c r="DH414" s="417"/>
      <c r="DI414" s="417"/>
      <c r="DJ414" s="417"/>
      <c r="DK414" s="417"/>
    </row>
    <row r="415" spans="1:115" ht="16.7" hidden="1" customHeight="1">
      <c r="A415" s="422"/>
      <c r="B415" s="421"/>
      <c r="C415" s="416"/>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c r="AA415" s="417"/>
      <c r="AB415" s="417"/>
      <c r="AC415" s="417"/>
      <c r="AD415" s="417"/>
      <c r="AE415" s="417"/>
      <c r="AF415" s="417"/>
      <c r="AG415" s="417"/>
      <c r="AH415" s="417"/>
      <c r="AI415" s="417"/>
      <c r="AJ415" s="417"/>
      <c r="AK415" s="417"/>
      <c r="AL415" s="417"/>
      <c r="AM415" s="417"/>
      <c r="AN415" s="417"/>
      <c r="AO415" s="417"/>
      <c r="AP415" s="417"/>
      <c r="AQ415" s="417"/>
      <c r="AR415" s="417"/>
      <c r="AS415" s="417"/>
      <c r="AT415" s="417"/>
      <c r="AU415" s="417"/>
      <c r="AV415" s="417"/>
      <c r="AW415" s="417"/>
      <c r="AX415" s="417"/>
      <c r="AY415" s="417"/>
      <c r="AZ415" s="417"/>
      <c r="BA415" s="417"/>
      <c r="BB415" s="417"/>
      <c r="BC415" s="417"/>
      <c r="BD415" s="417"/>
      <c r="BE415" s="417"/>
      <c r="BF415" s="417"/>
      <c r="BG415" s="417"/>
      <c r="BH415" s="417"/>
      <c r="BI415" s="417"/>
      <c r="BJ415" s="417"/>
      <c r="BK415" s="417"/>
      <c r="BL415" s="417"/>
      <c r="BM415" s="417"/>
      <c r="BN415" s="417"/>
      <c r="BO415" s="417"/>
      <c r="BP415" s="417"/>
      <c r="BQ415" s="417"/>
      <c r="BR415" s="417"/>
      <c r="BS415" s="417"/>
      <c r="BT415" s="417"/>
      <c r="BU415" s="417"/>
      <c r="BV415" s="417"/>
      <c r="BW415" s="417"/>
      <c r="BX415" s="417"/>
      <c r="BY415" s="417"/>
      <c r="BZ415" s="417"/>
      <c r="CA415" s="417"/>
      <c r="CB415" s="417"/>
      <c r="CC415" s="417"/>
      <c r="CD415" s="417"/>
      <c r="CE415" s="417"/>
      <c r="CF415" s="417"/>
      <c r="CG415" s="417"/>
      <c r="CH415" s="417"/>
      <c r="CI415" s="417"/>
      <c r="CJ415" s="417"/>
      <c r="CK415" s="417"/>
      <c r="CL415" s="417"/>
      <c r="CM415" s="417"/>
      <c r="CN415" s="417"/>
      <c r="CO415" s="417"/>
      <c r="CP415" s="417"/>
      <c r="CQ415" s="417"/>
      <c r="CR415" s="417"/>
      <c r="CS415" s="417"/>
      <c r="CT415" s="417"/>
      <c r="CU415" s="417"/>
      <c r="CV415" s="417"/>
      <c r="CW415" s="417"/>
      <c r="CX415" s="417"/>
      <c r="CY415" s="417"/>
      <c r="CZ415" s="417"/>
      <c r="DA415" s="417"/>
      <c r="DB415" s="417"/>
      <c r="DC415" s="417"/>
      <c r="DD415" s="417"/>
      <c r="DE415" s="417"/>
      <c r="DF415" s="417"/>
      <c r="DG415" s="417"/>
      <c r="DH415" s="417"/>
      <c r="DI415" s="417"/>
      <c r="DJ415" s="417"/>
      <c r="DK415" s="417"/>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149999999999999" hidden="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ht="16.7" hidden="1" customHeight="1">
      <c r="A2" s="421" t="s">
        <v>7</v>
      </c>
      <c r="B2" s="421">
        <v>1</v>
      </c>
      <c r="C2" s="416" t="s">
        <v>23</v>
      </c>
      <c r="D2" s="417">
        <v>1319</v>
      </c>
      <c r="E2" s="417">
        <v>1341</v>
      </c>
      <c r="F2" s="417">
        <v>1364</v>
      </c>
      <c r="G2" s="417">
        <v>1387</v>
      </c>
      <c r="H2" s="417">
        <v>1411</v>
      </c>
      <c r="I2" s="417">
        <v>1432</v>
      </c>
      <c r="J2" s="417">
        <v>1453</v>
      </c>
      <c r="K2" s="417">
        <v>1474</v>
      </c>
      <c r="L2" s="417">
        <v>1496</v>
      </c>
      <c r="M2" s="417">
        <v>1518</v>
      </c>
      <c r="N2" s="417">
        <v>1540</v>
      </c>
      <c r="O2" s="417">
        <v>1563</v>
      </c>
      <c r="P2" s="417">
        <v>1586</v>
      </c>
      <c r="Q2" s="417">
        <v>1608</v>
      </c>
      <c r="R2" s="417">
        <v>1631</v>
      </c>
      <c r="S2" s="417">
        <v>1654</v>
      </c>
      <c r="T2" s="417">
        <v>1678</v>
      </c>
      <c r="U2" s="417">
        <v>1701</v>
      </c>
      <c r="V2" s="417">
        <v>1724</v>
      </c>
      <c r="W2" s="417">
        <v>1747</v>
      </c>
      <c r="X2" s="417">
        <v>1770</v>
      </c>
      <c r="Y2" s="417">
        <v>1794</v>
      </c>
      <c r="Z2" s="417">
        <v>1817</v>
      </c>
      <c r="AA2" s="417">
        <v>1839</v>
      </c>
      <c r="AB2" s="417">
        <v>1862</v>
      </c>
      <c r="AC2" s="417">
        <v>1885</v>
      </c>
      <c r="AD2" s="417">
        <v>1907</v>
      </c>
      <c r="AE2" s="417">
        <v>1930</v>
      </c>
      <c r="AF2" s="417">
        <v>1952</v>
      </c>
      <c r="AG2" s="417">
        <v>1973</v>
      </c>
      <c r="AH2" s="417">
        <v>1995</v>
      </c>
      <c r="AI2" s="417">
        <v>2016</v>
      </c>
      <c r="AJ2" s="417">
        <v>2037</v>
      </c>
      <c r="AK2" s="417">
        <v>2058</v>
      </c>
      <c r="AL2" s="417">
        <v>2079</v>
      </c>
      <c r="AM2" s="417">
        <v>2100</v>
      </c>
      <c r="AN2" s="417">
        <v>2120</v>
      </c>
      <c r="AO2" s="417">
        <v>2141</v>
      </c>
      <c r="AP2" s="417">
        <v>2161</v>
      </c>
      <c r="AQ2" s="417">
        <v>2180</v>
      </c>
      <c r="AR2" s="417">
        <v>2199</v>
      </c>
      <c r="AS2" s="417">
        <v>2218</v>
      </c>
      <c r="AT2" s="417">
        <v>2237</v>
      </c>
      <c r="AU2" s="417">
        <v>2255</v>
      </c>
      <c r="AV2" s="417">
        <v>2272</v>
      </c>
      <c r="AW2" s="417">
        <v>2289</v>
      </c>
      <c r="AX2" s="417">
        <v>2306</v>
      </c>
      <c r="AY2" s="417">
        <v>2322</v>
      </c>
      <c r="AZ2" s="417">
        <v>2337</v>
      </c>
      <c r="BA2" s="417">
        <v>2350</v>
      </c>
      <c r="BB2" s="417">
        <v>2364</v>
      </c>
      <c r="BC2" s="417">
        <v>2376</v>
      </c>
      <c r="BD2" s="417">
        <v>2387</v>
      </c>
      <c r="BE2" s="417">
        <v>2395</v>
      </c>
      <c r="BF2" s="417">
        <v>2402</v>
      </c>
      <c r="BG2" s="417">
        <v>2408</v>
      </c>
      <c r="BH2" s="417">
        <v>2412</v>
      </c>
      <c r="BI2" s="417">
        <v>2416</v>
      </c>
      <c r="BJ2" s="417">
        <v>2418</v>
      </c>
      <c r="BK2" s="417">
        <v>2419</v>
      </c>
      <c r="BL2" s="417">
        <v>2419</v>
      </c>
      <c r="BM2" s="417">
        <v>2417</v>
      </c>
      <c r="BN2" s="417">
        <v>2414</v>
      </c>
      <c r="BO2" s="417">
        <v>2409</v>
      </c>
      <c r="BP2" s="417">
        <v>2403</v>
      </c>
      <c r="BQ2" s="417">
        <v>2396</v>
      </c>
      <c r="BR2" s="417">
        <v>2387</v>
      </c>
      <c r="BS2" s="417">
        <v>2377</v>
      </c>
      <c r="BT2" s="417">
        <v>2366</v>
      </c>
      <c r="BU2" s="417">
        <v>2354</v>
      </c>
      <c r="BV2" s="417">
        <v>2340</v>
      </c>
      <c r="BW2" s="417">
        <v>2324</v>
      </c>
      <c r="BX2" s="417">
        <v>2308</v>
      </c>
      <c r="BY2" s="417">
        <v>2291</v>
      </c>
      <c r="BZ2" s="417">
        <v>2272</v>
      </c>
      <c r="CA2" s="417">
        <v>2251</v>
      </c>
      <c r="CB2" s="417">
        <v>2230</v>
      </c>
      <c r="CC2" s="417">
        <v>2209</v>
      </c>
      <c r="CD2" s="417">
        <v>2186</v>
      </c>
      <c r="CE2" s="417">
        <v>2162</v>
      </c>
      <c r="CF2" s="417">
        <v>2138</v>
      </c>
      <c r="CG2" s="417">
        <v>2113</v>
      </c>
      <c r="CH2" s="417">
        <v>2087</v>
      </c>
      <c r="CI2" s="417">
        <v>2061</v>
      </c>
      <c r="CJ2" s="417">
        <v>2034</v>
      </c>
      <c r="CK2" s="417">
        <v>2007</v>
      </c>
      <c r="CL2" s="417">
        <v>1980</v>
      </c>
      <c r="CM2" s="417">
        <v>1955</v>
      </c>
      <c r="CN2" s="417">
        <v>1931</v>
      </c>
      <c r="CO2" s="417">
        <v>1908</v>
      </c>
      <c r="CP2" s="417">
        <v>1889</v>
      </c>
      <c r="CQ2" s="417">
        <v>1881</v>
      </c>
      <c r="CR2" s="417">
        <v>0</v>
      </c>
      <c r="CS2" s="417">
        <v>0</v>
      </c>
      <c r="CT2" s="417"/>
      <c r="CU2" s="417"/>
      <c r="CV2" s="417"/>
      <c r="CW2" s="417"/>
      <c r="CX2" s="417"/>
      <c r="CY2" s="417"/>
      <c r="CZ2" s="417"/>
      <c r="DA2" s="417"/>
      <c r="DB2" s="417"/>
      <c r="DC2" s="417"/>
      <c r="DD2" s="417"/>
      <c r="DE2" s="417"/>
      <c r="DF2" s="417"/>
      <c r="DG2" s="417"/>
      <c r="DH2" s="417"/>
      <c r="DI2" s="417"/>
      <c r="DJ2" s="417"/>
      <c r="DK2" s="417"/>
    </row>
    <row r="3" spans="1:115" ht="16.7" hidden="1" customHeight="1">
      <c r="A3" s="421" t="s">
        <v>7</v>
      </c>
      <c r="B3" s="421">
        <v>1</v>
      </c>
      <c r="C3" s="416" t="s">
        <v>24</v>
      </c>
      <c r="D3" s="417">
        <v>1365</v>
      </c>
      <c r="E3" s="417">
        <v>1388</v>
      </c>
      <c r="F3" s="417">
        <v>1412</v>
      </c>
      <c r="G3" s="417">
        <v>1436</v>
      </c>
      <c r="H3" s="417">
        <v>1460</v>
      </c>
      <c r="I3" s="417">
        <v>1482</v>
      </c>
      <c r="J3" s="417">
        <v>1504</v>
      </c>
      <c r="K3" s="417">
        <v>1526</v>
      </c>
      <c r="L3" s="417">
        <v>1549</v>
      </c>
      <c r="M3" s="417">
        <v>1572</v>
      </c>
      <c r="N3" s="417">
        <v>1595</v>
      </c>
      <c r="O3" s="417">
        <v>1618</v>
      </c>
      <c r="P3" s="417">
        <v>1641</v>
      </c>
      <c r="Q3" s="417">
        <v>1665</v>
      </c>
      <c r="R3" s="417">
        <v>1688</v>
      </c>
      <c r="S3" s="417">
        <v>1712</v>
      </c>
      <c r="T3" s="417">
        <v>1736</v>
      </c>
      <c r="U3" s="417">
        <v>1759</v>
      </c>
      <c r="V3" s="417">
        <v>1783</v>
      </c>
      <c r="W3" s="417">
        <v>1807</v>
      </c>
      <c r="X3" s="417">
        <v>1830</v>
      </c>
      <c r="Y3" s="417">
        <v>1854</v>
      </c>
      <c r="Z3" s="417">
        <v>1877</v>
      </c>
      <c r="AA3" s="417">
        <v>1900</v>
      </c>
      <c r="AB3" s="417">
        <v>1923</v>
      </c>
      <c r="AC3" s="417">
        <v>1946</v>
      </c>
      <c r="AD3" s="417">
        <v>1969</v>
      </c>
      <c r="AE3" s="417">
        <v>1991</v>
      </c>
      <c r="AF3" s="417">
        <v>2013</v>
      </c>
      <c r="AG3" s="417">
        <v>2035</v>
      </c>
      <c r="AH3" s="417">
        <v>2057</v>
      </c>
      <c r="AI3" s="417">
        <v>2079</v>
      </c>
      <c r="AJ3" s="417">
        <v>2100</v>
      </c>
      <c r="AK3" s="417">
        <v>2122</v>
      </c>
      <c r="AL3" s="417">
        <v>2143</v>
      </c>
      <c r="AM3" s="417">
        <v>2164</v>
      </c>
      <c r="AN3" s="417">
        <v>2185</v>
      </c>
      <c r="AO3" s="417">
        <v>2205</v>
      </c>
      <c r="AP3" s="417">
        <v>2225</v>
      </c>
      <c r="AQ3" s="417">
        <v>2244</v>
      </c>
      <c r="AR3" s="417">
        <v>2264</v>
      </c>
      <c r="AS3" s="417">
        <v>2283</v>
      </c>
      <c r="AT3" s="417">
        <v>2301</v>
      </c>
      <c r="AU3" s="417">
        <v>2319</v>
      </c>
      <c r="AV3" s="417">
        <v>2336</v>
      </c>
      <c r="AW3" s="417">
        <v>2353</v>
      </c>
      <c r="AX3" s="417">
        <v>2369</v>
      </c>
      <c r="AY3" s="417">
        <v>2384</v>
      </c>
      <c r="AZ3" s="417">
        <v>2398</v>
      </c>
      <c r="BA3" s="417">
        <v>2412</v>
      </c>
      <c r="BB3" s="417">
        <v>2424</v>
      </c>
      <c r="BC3" s="417">
        <v>2435</v>
      </c>
      <c r="BD3" s="417">
        <v>2444</v>
      </c>
      <c r="BE3" s="417">
        <v>2451</v>
      </c>
      <c r="BF3" s="417">
        <v>2457</v>
      </c>
      <c r="BG3" s="417">
        <v>2462</v>
      </c>
      <c r="BH3" s="417">
        <v>2465</v>
      </c>
      <c r="BI3" s="417">
        <v>2468</v>
      </c>
      <c r="BJ3" s="417">
        <v>2469</v>
      </c>
      <c r="BK3" s="417">
        <v>2468</v>
      </c>
      <c r="BL3" s="417">
        <v>2467</v>
      </c>
      <c r="BM3" s="417">
        <v>2463</v>
      </c>
      <c r="BN3" s="417">
        <v>2459</v>
      </c>
      <c r="BO3" s="417">
        <v>2452</v>
      </c>
      <c r="BP3" s="417">
        <v>2445</v>
      </c>
      <c r="BQ3" s="417">
        <v>2436</v>
      </c>
      <c r="BR3" s="417">
        <v>2426</v>
      </c>
      <c r="BS3" s="417">
        <v>2415</v>
      </c>
      <c r="BT3" s="417">
        <v>2402</v>
      </c>
      <c r="BU3" s="417">
        <v>2387</v>
      </c>
      <c r="BV3" s="417">
        <v>2372</v>
      </c>
      <c r="BW3" s="417">
        <v>2355</v>
      </c>
      <c r="BX3" s="417">
        <v>2338</v>
      </c>
      <c r="BY3" s="417">
        <v>2318</v>
      </c>
      <c r="BZ3" s="417">
        <v>2298</v>
      </c>
      <c r="CA3" s="417">
        <v>2276</v>
      </c>
      <c r="CB3" s="417">
        <v>2254</v>
      </c>
      <c r="CC3" s="417">
        <v>2231</v>
      </c>
      <c r="CD3" s="417">
        <v>2207</v>
      </c>
      <c r="CE3" s="417">
        <v>2182</v>
      </c>
      <c r="CF3" s="417">
        <v>2156</v>
      </c>
      <c r="CG3" s="417">
        <v>2130</v>
      </c>
      <c r="CH3" s="417">
        <v>2103</v>
      </c>
      <c r="CI3" s="417">
        <v>2075</v>
      </c>
      <c r="CJ3" s="417">
        <v>2048</v>
      </c>
      <c r="CK3" s="417">
        <v>2021</v>
      </c>
      <c r="CL3" s="417">
        <v>1994</v>
      </c>
      <c r="CM3" s="417">
        <v>1970</v>
      </c>
      <c r="CN3" s="417">
        <v>1947</v>
      </c>
      <c r="CO3" s="417">
        <v>1928</v>
      </c>
      <c r="CP3" s="417">
        <v>1920</v>
      </c>
      <c r="CQ3" s="417">
        <v>0</v>
      </c>
      <c r="CR3" s="417">
        <v>0</v>
      </c>
      <c r="CS3" s="417">
        <v>0</v>
      </c>
      <c r="CT3" s="417"/>
      <c r="CU3" s="417"/>
      <c r="CV3" s="417"/>
      <c r="CW3" s="417"/>
      <c r="CX3" s="417"/>
      <c r="CY3" s="417"/>
      <c r="CZ3" s="417"/>
      <c r="DA3" s="417"/>
      <c r="DB3" s="417"/>
      <c r="DC3" s="417"/>
      <c r="DD3" s="417"/>
      <c r="DE3" s="417"/>
      <c r="DF3" s="417"/>
      <c r="DG3" s="417"/>
      <c r="DH3" s="417"/>
      <c r="DI3" s="417"/>
      <c r="DJ3" s="417"/>
      <c r="DK3" s="417"/>
    </row>
    <row r="4" spans="1:115" ht="16.7" hidden="1" customHeight="1">
      <c r="A4" s="421" t="s">
        <v>7</v>
      </c>
      <c r="B4" s="421">
        <v>1</v>
      </c>
      <c r="C4" s="416" t="s">
        <v>25</v>
      </c>
      <c r="D4" s="417">
        <v>1413</v>
      </c>
      <c r="E4" s="417">
        <v>1437</v>
      </c>
      <c r="F4" s="417">
        <v>1462</v>
      </c>
      <c r="G4" s="417">
        <v>1487</v>
      </c>
      <c r="H4" s="417">
        <v>1512</v>
      </c>
      <c r="I4" s="417">
        <v>1534</v>
      </c>
      <c r="J4" s="417">
        <v>1557</v>
      </c>
      <c r="K4" s="417">
        <v>1580</v>
      </c>
      <c r="L4" s="417">
        <v>1604</v>
      </c>
      <c r="M4" s="417">
        <v>1627</v>
      </c>
      <c r="N4" s="417">
        <v>1651</v>
      </c>
      <c r="O4" s="417">
        <v>1675</v>
      </c>
      <c r="P4" s="417">
        <v>1699</v>
      </c>
      <c r="Q4" s="417">
        <v>1723</v>
      </c>
      <c r="R4" s="417">
        <v>1747</v>
      </c>
      <c r="S4" s="417">
        <v>1771</v>
      </c>
      <c r="T4" s="417">
        <v>1795</v>
      </c>
      <c r="U4" s="417">
        <v>1819</v>
      </c>
      <c r="V4" s="417">
        <v>1843</v>
      </c>
      <c r="W4" s="417">
        <v>1868</v>
      </c>
      <c r="X4" s="417">
        <v>1892</v>
      </c>
      <c r="Y4" s="417">
        <v>1915</v>
      </c>
      <c r="Z4" s="417">
        <v>1939</v>
      </c>
      <c r="AA4" s="417">
        <v>1963</v>
      </c>
      <c r="AB4" s="417">
        <v>1986</v>
      </c>
      <c r="AC4" s="417">
        <v>2009</v>
      </c>
      <c r="AD4" s="417">
        <v>2032</v>
      </c>
      <c r="AE4" s="417">
        <v>2055</v>
      </c>
      <c r="AF4" s="417">
        <v>2077</v>
      </c>
      <c r="AG4" s="417">
        <v>2099</v>
      </c>
      <c r="AH4" s="417">
        <v>2121</v>
      </c>
      <c r="AI4" s="417">
        <v>2143</v>
      </c>
      <c r="AJ4" s="417">
        <v>2165</v>
      </c>
      <c r="AK4" s="417">
        <v>2186</v>
      </c>
      <c r="AL4" s="417">
        <v>2208</v>
      </c>
      <c r="AM4" s="417">
        <v>2229</v>
      </c>
      <c r="AN4" s="417">
        <v>2250</v>
      </c>
      <c r="AO4" s="417">
        <v>2270</v>
      </c>
      <c r="AP4" s="417">
        <v>2290</v>
      </c>
      <c r="AQ4" s="417">
        <v>2310</v>
      </c>
      <c r="AR4" s="417">
        <v>2330</v>
      </c>
      <c r="AS4" s="417">
        <v>2348</v>
      </c>
      <c r="AT4" s="417">
        <v>2366</v>
      </c>
      <c r="AU4" s="417">
        <v>2384</v>
      </c>
      <c r="AV4" s="417">
        <v>2401</v>
      </c>
      <c r="AW4" s="417">
        <v>2418</v>
      </c>
      <c r="AX4" s="417">
        <v>2433</v>
      </c>
      <c r="AY4" s="417">
        <v>2447</v>
      </c>
      <c r="AZ4" s="417">
        <v>2461</v>
      </c>
      <c r="BA4" s="417">
        <v>2474</v>
      </c>
      <c r="BB4" s="417">
        <v>2485</v>
      </c>
      <c r="BC4" s="417">
        <v>2494</v>
      </c>
      <c r="BD4" s="417">
        <v>2501</v>
      </c>
      <c r="BE4" s="417">
        <v>2507</v>
      </c>
      <c r="BF4" s="417">
        <v>2512</v>
      </c>
      <c r="BG4" s="417">
        <v>2515</v>
      </c>
      <c r="BH4" s="417">
        <v>2518</v>
      </c>
      <c r="BI4" s="417">
        <v>2519</v>
      </c>
      <c r="BJ4" s="417">
        <v>2519</v>
      </c>
      <c r="BK4" s="417">
        <v>2517</v>
      </c>
      <c r="BL4" s="417">
        <v>2514</v>
      </c>
      <c r="BM4" s="417">
        <v>2509</v>
      </c>
      <c r="BN4" s="417">
        <v>2502</v>
      </c>
      <c r="BO4" s="417">
        <v>2495</v>
      </c>
      <c r="BP4" s="417">
        <v>2486</v>
      </c>
      <c r="BQ4" s="417">
        <v>2476</v>
      </c>
      <c r="BR4" s="417">
        <v>2464</v>
      </c>
      <c r="BS4" s="417">
        <v>2451</v>
      </c>
      <c r="BT4" s="417">
        <v>2436</v>
      </c>
      <c r="BU4" s="417">
        <v>2420</v>
      </c>
      <c r="BV4" s="417">
        <v>2404</v>
      </c>
      <c r="BW4" s="417">
        <v>2385</v>
      </c>
      <c r="BX4" s="417">
        <v>2366</v>
      </c>
      <c r="BY4" s="417">
        <v>2345</v>
      </c>
      <c r="BZ4" s="417">
        <v>2323</v>
      </c>
      <c r="CA4" s="417">
        <v>2300</v>
      </c>
      <c r="CB4" s="417">
        <v>2276</v>
      </c>
      <c r="CC4" s="417">
        <v>2252</v>
      </c>
      <c r="CD4" s="417">
        <v>2227</v>
      </c>
      <c r="CE4" s="417">
        <v>2200</v>
      </c>
      <c r="CF4" s="417">
        <v>2173</v>
      </c>
      <c r="CG4" s="417">
        <v>2146</v>
      </c>
      <c r="CH4" s="417">
        <v>2118</v>
      </c>
      <c r="CI4" s="417">
        <v>2090</v>
      </c>
      <c r="CJ4" s="417">
        <v>2062</v>
      </c>
      <c r="CK4" s="417">
        <v>2035</v>
      </c>
      <c r="CL4" s="417">
        <v>2010</v>
      </c>
      <c r="CM4" s="417">
        <v>1987</v>
      </c>
      <c r="CN4" s="417">
        <v>1967</v>
      </c>
      <c r="CO4" s="417">
        <v>1959</v>
      </c>
      <c r="CP4" s="417">
        <v>0</v>
      </c>
      <c r="CQ4" s="417">
        <v>0</v>
      </c>
      <c r="CR4" s="417">
        <v>0</v>
      </c>
      <c r="CS4" s="417">
        <v>0</v>
      </c>
      <c r="CT4" s="417"/>
      <c r="CU4" s="417"/>
      <c r="CV4" s="417"/>
      <c r="CW4" s="417"/>
      <c r="CX4" s="417"/>
      <c r="CY4" s="417"/>
      <c r="CZ4" s="417"/>
      <c r="DA4" s="417"/>
      <c r="DB4" s="417"/>
      <c r="DC4" s="417"/>
      <c r="DD4" s="417"/>
      <c r="DE4" s="417"/>
      <c r="DF4" s="417"/>
      <c r="DG4" s="417"/>
      <c r="DH4" s="417"/>
      <c r="DI4" s="417"/>
      <c r="DJ4" s="417"/>
      <c r="DK4" s="417"/>
    </row>
    <row r="5" spans="1:115" ht="16.7" hidden="1" customHeight="1">
      <c r="A5" s="421" t="s">
        <v>7</v>
      </c>
      <c r="B5" s="421">
        <v>1</v>
      </c>
      <c r="C5" s="416" t="s">
        <v>26</v>
      </c>
      <c r="D5" s="417">
        <v>1463</v>
      </c>
      <c r="E5" s="417">
        <v>1488</v>
      </c>
      <c r="F5" s="417">
        <v>1513</v>
      </c>
      <c r="G5" s="417">
        <v>1539</v>
      </c>
      <c r="H5" s="417">
        <v>1565</v>
      </c>
      <c r="I5" s="417">
        <v>1589</v>
      </c>
      <c r="J5" s="417">
        <v>1612</v>
      </c>
      <c r="K5" s="417">
        <v>1636</v>
      </c>
      <c r="L5" s="417">
        <v>1660</v>
      </c>
      <c r="M5" s="417">
        <v>1685</v>
      </c>
      <c r="N5" s="417">
        <v>1709</v>
      </c>
      <c r="O5" s="417">
        <v>1733</v>
      </c>
      <c r="P5" s="417">
        <v>1758</v>
      </c>
      <c r="Q5" s="417">
        <v>1782</v>
      </c>
      <c r="R5" s="417">
        <v>1807</v>
      </c>
      <c r="S5" s="417">
        <v>1832</v>
      </c>
      <c r="T5" s="417">
        <v>1856</v>
      </c>
      <c r="U5" s="417">
        <v>1881</v>
      </c>
      <c r="V5" s="417">
        <v>1906</v>
      </c>
      <c r="W5" s="417">
        <v>1930</v>
      </c>
      <c r="X5" s="417">
        <v>1954</v>
      </c>
      <c r="Y5" s="417">
        <v>1979</v>
      </c>
      <c r="Z5" s="417">
        <v>2003</v>
      </c>
      <c r="AA5" s="417">
        <v>2027</v>
      </c>
      <c r="AB5" s="417">
        <v>2051</v>
      </c>
      <c r="AC5" s="417">
        <v>2074</v>
      </c>
      <c r="AD5" s="417">
        <v>2097</v>
      </c>
      <c r="AE5" s="417">
        <v>2119</v>
      </c>
      <c r="AF5" s="417">
        <v>2142</v>
      </c>
      <c r="AG5" s="417">
        <v>2164</v>
      </c>
      <c r="AH5" s="417">
        <v>2187</v>
      </c>
      <c r="AI5" s="417">
        <v>2209</v>
      </c>
      <c r="AJ5" s="417">
        <v>2231</v>
      </c>
      <c r="AK5" s="417">
        <v>2253</v>
      </c>
      <c r="AL5" s="417">
        <v>2275</v>
      </c>
      <c r="AM5" s="417">
        <v>2296</v>
      </c>
      <c r="AN5" s="417">
        <v>2316</v>
      </c>
      <c r="AO5" s="417">
        <v>2337</v>
      </c>
      <c r="AP5" s="417">
        <v>2357</v>
      </c>
      <c r="AQ5" s="417">
        <v>2377</v>
      </c>
      <c r="AR5" s="417">
        <v>2396</v>
      </c>
      <c r="AS5" s="417">
        <v>2414</v>
      </c>
      <c r="AT5" s="417">
        <v>2432</v>
      </c>
      <c r="AU5" s="417">
        <v>2450</v>
      </c>
      <c r="AV5" s="417">
        <v>2467</v>
      </c>
      <c r="AW5" s="417">
        <v>2483</v>
      </c>
      <c r="AX5" s="417">
        <v>2497</v>
      </c>
      <c r="AY5" s="417">
        <v>2511</v>
      </c>
      <c r="AZ5" s="417">
        <v>2524</v>
      </c>
      <c r="BA5" s="417">
        <v>2536</v>
      </c>
      <c r="BB5" s="417">
        <v>2544</v>
      </c>
      <c r="BC5" s="417">
        <v>2552</v>
      </c>
      <c r="BD5" s="417">
        <v>2558</v>
      </c>
      <c r="BE5" s="417">
        <v>2563</v>
      </c>
      <c r="BF5" s="417">
        <v>2567</v>
      </c>
      <c r="BG5" s="417">
        <v>2569</v>
      </c>
      <c r="BH5" s="417">
        <v>2570</v>
      </c>
      <c r="BI5" s="417">
        <v>2570</v>
      </c>
      <c r="BJ5" s="417">
        <v>2568</v>
      </c>
      <c r="BK5" s="417">
        <v>2565</v>
      </c>
      <c r="BL5" s="417">
        <v>2560</v>
      </c>
      <c r="BM5" s="417">
        <v>2554</v>
      </c>
      <c r="BN5" s="417">
        <v>2546</v>
      </c>
      <c r="BO5" s="417">
        <v>2537</v>
      </c>
      <c r="BP5" s="417">
        <v>2526</v>
      </c>
      <c r="BQ5" s="417">
        <v>2514</v>
      </c>
      <c r="BR5" s="417">
        <v>2501</v>
      </c>
      <c r="BS5" s="417">
        <v>2486</v>
      </c>
      <c r="BT5" s="417">
        <v>2470</v>
      </c>
      <c r="BU5" s="417">
        <v>2453</v>
      </c>
      <c r="BV5" s="417">
        <v>2434</v>
      </c>
      <c r="BW5" s="417">
        <v>2414</v>
      </c>
      <c r="BX5" s="417">
        <v>2393</v>
      </c>
      <c r="BY5" s="417">
        <v>2371</v>
      </c>
      <c r="BZ5" s="417">
        <v>2347</v>
      </c>
      <c r="CA5" s="417">
        <v>2323</v>
      </c>
      <c r="CB5" s="417">
        <v>2298</v>
      </c>
      <c r="CC5" s="417">
        <v>2272</v>
      </c>
      <c r="CD5" s="417">
        <v>2246</v>
      </c>
      <c r="CE5" s="417">
        <v>2218</v>
      </c>
      <c r="CF5" s="417">
        <v>2190</v>
      </c>
      <c r="CG5" s="417">
        <v>2161</v>
      </c>
      <c r="CH5" s="417">
        <v>2132</v>
      </c>
      <c r="CI5" s="417">
        <v>2104</v>
      </c>
      <c r="CJ5" s="417">
        <v>2076</v>
      </c>
      <c r="CK5" s="417">
        <v>2051</v>
      </c>
      <c r="CL5" s="417">
        <v>2027</v>
      </c>
      <c r="CM5" s="417">
        <v>2007</v>
      </c>
      <c r="CN5" s="417">
        <v>1999</v>
      </c>
      <c r="CO5" s="417">
        <v>0</v>
      </c>
      <c r="CP5" s="417">
        <v>0</v>
      </c>
      <c r="CQ5" s="417">
        <v>0</v>
      </c>
      <c r="CR5" s="417">
        <v>0</v>
      </c>
      <c r="CS5" s="417">
        <v>0</v>
      </c>
      <c r="CT5" s="417"/>
      <c r="CU5" s="417"/>
      <c r="CV5" s="417"/>
      <c r="CW5" s="417"/>
      <c r="CX5" s="417"/>
      <c r="CY5" s="417"/>
      <c r="CZ5" s="417"/>
      <c r="DA5" s="417"/>
      <c r="DB5" s="417"/>
      <c r="DC5" s="417"/>
      <c r="DD5" s="417"/>
      <c r="DE5" s="417"/>
      <c r="DF5" s="417"/>
      <c r="DG5" s="417"/>
      <c r="DH5" s="417"/>
      <c r="DI5" s="417"/>
      <c r="DJ5" s="417"/>
      <c r="DK5" s="417"/>
    </row>
    <row r="6" spans="1:115" ht="16.7" hidden="1" customHeight="1">
      <c r="A6" s="421" t="s">
        <v>7</v>
      </c>
      <c r="B6" s="421">
        <v>1</v>
      </c>
      <c r="C6" s="416" t="s">
        <v>27</v>
      </c>
      <c r="D6" s="417">
        <v>1515</v>
      </c>
      <c r="E6" s="417">
        <v>1541</v>
      </c>
      <c r="F6" s="417">
        <v>1567</v>
      </c>
      <c r="G6" s="417">
        <v>1593</v>
      </c>
      <c r="H6" s="417">
        <v>1620</v>
      </c>
      <c r="I6" s="417">
        <v>1645</v>
      </c>
      <c r="J6" s="417">
        <v>1669</v>
      </c>
      <c r="K6" s="417">
        <v>1694</v>
      </c>
      <c r="L6" s="417">
        <v>1719</v>
      </c>
      <c r="M6" s="417">
        <v>1744</v>
      </c>
      <c r="N6" s="417">
        <v>1769</v>
      </c>
      <c r="O6" s="417">
        <v>1794</v>
      </c>
      <c r="P6" s="417">
        <v>1819</v>
      </c>
      <c r="Q6" s="417">
        <v>1844</v>
      </c>
      <c r="R6" s="417">
        <v>1869</v>
      </c>
      <c r="S6" s="417">
        <v>1894</v>
      </c>
      <c r="T6" s="417">
        <v>1919</v>
      </c>
      <c r="U6" s="417">
        <v>1945</v>
      </c>
      <c r="V6" s="417">
        <v>1970</v>
      </c>
      <c r="W6" s="417">
        <v>1994</v>
      </c>
      <c r="X6" s="417">
        <v>2019</v>
      </c>
      <c r="Y6" s="417">
        <v>2044</v>
      </c>
      <c r="Z6" s="417">
        <v>2068</v>
      </c>
      <c r="AA6" s="417">
        <v>2092</v>
      </c>
      <c r="AB6" s="417">
        <v>2116</v>
      </c>
      <c r="AC6" s="417">
        <v>2139</v>
      </c>
      <c r="AD6" s="417">
        <v>2163</v>
      </c>
      <c r="AE6" s="417">
        <v>2186</v>
      </c>
      <c r="AF6" s="417">
        <v>2209</v>
      </c>
      <c r="AG6" s="417">
        <v>2231</v>
      </c>
      <c r="AH6" s="417">
        <v>2254</v>
      </c>
      <c r="AI6" s="417">
        <v>2277</v>
      </c>
      <c r="AJ6" s="417">
        <v>2299</v>
      </c>
      <c r="AK6" s="417">
        <v>2321</v>
      </c>
      <c r="AL6" s="417">
        <v>2342</v>
      </c>
      <c r="AM6" s="417">
        <v>2364</v>
      </c>
      <c r="AN6" s="417">
        <v>2385</v>
      </c>
      <c r="AO6" s="417">
        <v>2405</v>
      </c>
      <c r="AP6" s="417">
        <v>2426</v>
      </c>
      <c r="AQ6" s="417">
        <v>2445</v>
      </c>
      <c r="AR6" s="417">
        <v>2464</v>
      </c>
      <c r="AS6" s="417">
        <v>2482</v>
      </c>
      <c r="AT6" s="417">
        <v>2500</v>
      </c>
      <c r="AU6" s="417">
        <v>2517</v>
      </c>
      <c r="AV6" s="417">
        <v>2533</v>
      </c>
      <c r="AW6" s="417">
        <v>2548</v>
      </c>
      <c r="AX6" s="417">
        <v>2562</v>
      </c>
      <c r="AY6" s="417">
        <v>2576</v>
      </c>
      <c r="AZ6" s="417">
        <v>2587</v>
      </c>
      <c r="BA6" s="417">
        <v>2596</v>
      </c>
      <c r="BB6" s="417">
        <v>2604</v>
      </c>
      <c r="BC6" s="417">
        <v>2610</v>
      </c>
      <c r="BD6" s="417">
        <v>2615</v>
      </c>
      <c r="BE6" s="417">
        <v>2619</v>
      </c>
      <c r="BF6" s="417">
        <v>2622</v>
      </c>
      <c r="BG6" s="417">
        <v>2623</v>
      </c>
      <c r="BH6" s="417">
        <v>2622</v>
      </c>
      <c r="BI6" s="417">
        <v>2621</v>
      </c>
      <c r="BJ6" s="417">
        <v>2617</v>
      </c>
      <c r="BK6" s="417">
        <v>2612</v>
      </c>
      <c r="BL6" s="417">
        <v>2606</v>
      </c>
      <c r="BM6" s="417">
        <v>2598</v>
      </c>
      <c r="BN6" s="417">
        <v>2588</v>
      </c>
      <c r="BO6" s="417">
        <v>2578</v>
      </c>
      <c r="BP6" s="417">
        <v>2565</v>
      </c>
      <c r="BQ6" s="417">
        <v>2552</v>
      </c>
      <c r="BR6" s="417">
        <v>2537</v>
      </c>
      <c r="BS6" s="417">
        <v>2520</v>
      </c>
      <c r="BT6" s="417">
        <v>2503</v>
      </c>
      <c r="BU6" s="417">
        <v>2484</v>
      </c>
      <c r="BV6" s="417">
        <v>2464</v>
      </c>
      <c r="BW6" s="417">
        <v>2442</v>
      </c>
      <c r="BX6" s="417">
        <v>2419</v>
      </c>
      <c r="BY6" s="417">
        <v>2396</v>
      </c>
      <c r="BZ6" s="417">
        <v>2371</v>
      </c>
      <c r="CA6" s="417">
        <v>2345</v>
      </c>
      <c r="CB6" s="417">
        <v>2319</v>
      </c>
      <c r="CC6" s="417">
        <v>2292</v>
      </c>
      <c r="CD6" s="417">
        <v>2264</v>
      </c>
      <c r="CE6" s="417">
        <v>2235</v>
      </c>
      <c r="CF6" s="417">
        <v>2206</v>
      </c>
      <c r="CG6" s="417">
        <v>2176</v>
      </c>
      <c r="CH6" s="417">
        <v>2147</v>
      </c>
      <c r="CI6" s="417">
        <v>2119</v>
      </c>
      <c r="CJ6" s="417">
        <v>2093</v>
      </c>
      <c r="CK6" s="417">
        <v>2068</v>
      </c>
      <c r="CL6" s="417">
        <v>2048</v>
      </c>
      <c r="CM6" s="417">
        <v>2039</v>
      </c>
      <c r="CN6" s="417">
        <v>0</v>
      </c>
      <c r="CO6" s="417">
        <v>0</v>
      </c>
      <c r="CP6" s="417">
        <v>0</v>
      </c>
      <c r="CQ6" s="417">
        <v>0</v>
      </c>
      <c r="CR6" s="417">
        <v>0</v>
      </c>
      <c r="CS6" s="417">
        <v>0</v>
      </c>
      <c r="CT6" s="417"/>
      <c r="CU6" s="417"/>
      <c r="CV6" s="417"/>
      <c r="CW6" s="417"/>
      <c r="CX6" s="417"/>
      <c r="CY6" s="417"/>
      <c r="CZ6" s="417"/>
      <c r="DA6" s="417"/>
      <c r="DB6" s="417"/>
      <c r="DC6" s="417"/>
      <c r="DD6" s="417"/>
      <c r="DE6" s="417"/>
      <c r="DF6" s="417"/>
      <c r="DG6" s="417"/>
      <c r="DH6" s="417"/>
      <c r="DI6" s="417"/>
      <c r="DJ6" s="417"/>
      <c r="DK6" s="417"/>
    </row>
    <row r="7" spans="1:115" ht="16.7" hidden="1" customHeight="1">
      <c r="A7" s="421" t="s">
        <v>7</v>
      </c>
      <c r="B7" s="421">
        <v>1</v>
      </c>
      <c r="C7" s="416" t="s">
        <v>28</v>
      </c>
      <c r="D7" s="417">
        <v>1568</v>
      </c>
      <c r="E7" s="417">
        <v>1595</v>
      </c>
      <c r="F7" s="417">
        <v>1622</v>
      </c>
      <c r="G7" s="417">
        <v>1650</v>
      </c>
      <c r="H7" s="417">
        <v>1678</v>
      </c>
      <c r="I7" s="417">
        <v>1703</v>
      </c>
      <c r="J7" s="417">
        <v>1728</v>
      </c>
      <c r="K7" s="417">
        <v>1754</v>
      </c>
      <c r="L7" s="417">
        <v>1779</v>
      </c>
      <c r="M7" s="417">
        <v>1805</v>
      </c>
      <c r="N7" s="417">
        <v>1830</v>
      </c>
      <c r="O7" s="417">
        <v>1856</v>
      </c>
      <c r="P7" s="417">
        <v>1882</v>
      </c>
      <c r="Q7" s="417">
        <v>1907</v>
      </c>
      <c r="R7" s="417">
        <v>1933</v>
      </c>
      <c r="S7" s="417">
        <v>1959</v>
      </c>
      <c r="T7" s="417">
        <v>1984</v>
      </c>
      <c r="U7" s="417">
        <v>2010</v>
      </c>
      <c r="V7" s="417">
        <v>2035</v>
      </c>
      <c r="W7" s="417">
        <v>2060</v>
      </c>
      <c r="X7" s="417">
        <v>2085</v>
      </c>
      <c r="Y7" s="417">
        <v>2110</v>
      </c>
      <c r="Z7" s="417">
        <v>2135</v>
      </c>
      <c r="AA7" s="417">
        <v>2159</v>
      </c>
      <c r="AB7" s="417">
        <v>2183</v>
      </c>
      <c r="AC7" s="417">
        <v>2207</v>
      </c>
      <c r="AD7" s="417">
        <v>2230</v>
      </c>
      <c r="AE7" s="417">
        <v>2254</v>
      </c>
      <c r="AF7" s="417">
        <v>2277</v>
      </c>
      <c r="AG7" s="417">
        <v>2300</v>
      </c>
      <c r="AH7" s="417">
        <v>2323</v>
      </c>
      <c r="AI7" s="417">
        <v>2346</v>
      </c>
      <c r="AJ7" s="417">
        <v>2369</v>
      </c>
      <c r="AK7" s="417">
        <v>2390</v>
      </c>
      <c r="AL7" s="417">
        <v>2412</v>
      </c>
      <c r="AM7" s="417">
        <v>2433</v>
      </c>
      <c r="AN7" s="417">
        <v>2454</v>
      </c>
      <c r="AO7" s="417">
        <v>2475</v>
      </c>
      <c r="AP7" s="417">
        <v>2495</v>
      </c>
      <c r="AQ7" s="417">
        <v>2514</v>
      </c>
      <c r="AR7" s="417">
        <v>2533</v>
      </c>
      <c r="AS7" s="417">
        <v>2551</v>
      </c>
      <c r="AT7" s="417">
        <v>2569</v>
      </c>
      <c r="AU7" s="417">
        <v>2585</v>
      </c>
      <c r="AV7" s="417">
        <v>2600</v>
      </c>
      <c r="AW7" s="417">
        <v>2615</v>
      </c>
      <c r="AX7" s="417">
        <v>2628</v>
      </c>
      <c r="AY7" s="417">
        <v>2640</v>
      </c>
      <c r="AZ7" s="417">
        <v>2649</v>
      </c>
      <c r="BA7" s="417">
        <v>2657</v>
      </c>
      <c r="BB7" s="417">
        <v>2664</v>
      </c>
      <c r="BC7" s="417">
        <v>2669</v>
      </c>
      <c r="BD7" s="417">
        <v>2672</v>
      </c>
      <c r="BE7" s="417">
        <v>2675</v>
      </c>
      <c r="BF7" s="417">
        <v>2676</v>
      </c>
      <c r="BG7" s="417">
        <v>2676</v>
      </c>
      <c r="BH7" s="417">
        <v>2674</v>
      </c>
      <c r="BI7" s="417">
        <v>2670</v>
      </c>
      <c r="BJ7" s="417">
        <v>2665</v>
      </c>
      <c r="BK7" s="417">
        <v>2659</v>
      </c>
      <c r="BL7" s="417">
        <v>2651</v>
      </c>
      <c r="BM7" s="417">
        <v>2641</v>
      </c>
      <c r="BN7" s="417">
        <v>2630</v>
      </c>
      <c r="BO7" s="417">
        <v>2618</v>
      </c>
      <c r="BP7" s="417">
        <v>2604</v>
      </c>
      <c r="BQ7" s="417">
        <v>2588</v>
      </c>
      <c r="BR7" s="417">
        <v>2572</v>
      </c>
      <c r="BS7" s="417">
        <v>2554</v>
      </c>
      <c r="BT7" s="417">
        <v>2535</v>
      </c>
      <c r="BU7" s="417">
        <v>2514</v>
      </c>
      <c r="BV7" s="417">
        <v>2492</v>
      </c>
      <c r="BW7" s="417">
        <v>2469</v>
      </c>
      <c r="BX7" s="417">
        <v>2445</v>
      </c>
      <c r="BY7" s="417">
        <v>2420</v>
      </c>
      <c r="BZ7" s="417">
        <v>2394</v>
      </c>
      <c r="CA7" s="417">
        <v>2367</v>
      </c>
      <c r="CB7" s="417">
        <v>2339</v>
      </c>
      <c r="CC7" s="417">
        <v>2310</v>
      </c>
      <c r="CD7" s="417">
        <v>2281</v>
      </c>
      <c r="CE7" s="417">
        <v>2251</v>
      </c>
      <c r="CF7" s="417">
        <v>2221</v>
      </c>
      <c r="CG7" s="417">
        <v>2191</v>
      </c>
      <c r="CH7" s="417">
        <v>2162</v>
      </c>
      <c r="CI7" s="417">
        <v>2136</v>
      </c>
      <c r="CJ7" s="417">
        <v>2110</v>
      </c>
      <c r="CK7" s="417">
        <v>2089</v>
      </c>
      <c r="CL7" s="417">
        <v>2081</v>
      </c>
      <c r="CM7" s="417">
        <v>0</v>
      </c>
      <c r="CN7" s="417">
        <v>0</v>
      </c>
      <c r="CO7" s="417">
        <v>0</v>
      </c>
      <c r="CP7" s="417">
        <v>0</v>
      </c>
      <c r="CQ7" s="417">
        <v>0</v>
      </c>
      <c r="CR7" s="417">
        <v>0</v>
      </c>
      <c r="CS7" s="417">
        <v>0</v>
      </c>
      <c r="CT7" s="417"/>
      <c r="CU7" s="417"/>
      <c r="CV7" s="417"/>
      <c r="CW7" s="417"/>
      <c r="CX7" s="417"/>
      <c r="CY7" s="417"/>
      <c r="CZ7" s="417"/>
      <c r="DA7" s="417"/>
      <c r="DB7" s="417"/>
      <c r="DC7" s="417"/>
      <c r="DD7" s="417"/>
      <c r="DE7" s="417"/>
      <c r="DF7" s="417"/>
      <c r="DG7" s="417"/>
      <c r="DH7" s="417"/>
      <c r="DI7" s="417"/>
      <c r="DJ7" s="417"/>
      <c r="DK7" s="417"/>
    </row>
    <row r="8" spans="1:115" ht="16.7" hidden="1" customHeight="1">
      <c r="A8" s="421" t="s">
        <v>7</v>
      </c>
      <c r="B8" s="421">
        <v>1</v>
      </c>
      <c r="C8" s="416" t="s">
        <v>29</v>
      </c>
      <c r="D8" s="417">
        <v>1624</v>
      </c>
      <c r="E8" s="417">
        <v>1652</v>
      </c>
      <c r="F8" s="417">
        <v>1680</v>
      </c>
      <c r="G8" s="417">
        <v>1708</v>
      </c>
      <c r="H8" s="417">
        <v>1737</v>
      </c>
      <c r="I8" s="417">
        <v>1763</v>
      </c>
      <c r="J8" s="417">
        <v>1789</v>
      </c>
      <c r="K8" s="417">
        <v>1815</v>
      </c>
      <c r="L8" s="417">
        <v>1841</v>
      </c>
      <c r="M8" s="417">
        <v>1868</v>
      </c>
      <c r="N8" s="417">
        <v>1894</v>
      </c>
      <c r="O8" s="417">
        <v>1920</v>
      </c>
      <c r="P8" s="417">
        <v>1946</v>
      </c>
      <c r="Q8" s="417">
        <v>1972</v>
      </c>
      <c r="R8" s="417">
        <v>1999</v>
      </c>
      <c r="S8" s="417">
        <v>2025</v>
      </c>
      <c r="T8" s="417">
        <v>2051</v>
      </c>
      <c r="U8" s="417">
        <v>2077</v>
      </c>
      <c r="V8" s="417">
        <v>2102</v>
      </c>
      <c r="W8" s="417">
        <v>2128</v>
      </c>
      <c r="X8" s="417">
        <v>2153</v>
      </c>
      <c r="Y8" s="417">
        <v>2179</v>
      </c>
      <c r="Z8" s="417">
        <v>2203</v>
      </c>
      <c r="AA8" s="417">
        <v>2228</v>
      </c>
      <c r="AB8" s="417">
        <v>2252</v>
      </c>
      <c r="AC8" s="417">
        <v>2276</v>
      </c>
      <c r="AD8" s="417">
        <v>2300</v>
      </c>
      <c r="AE8" s="417">
        <v>2323</v>
      </c>
      <c r="AF8" s="417">
        <v>2347</v>
      </c>
      <c r="AG8" s="417">
        <v>2371</v>
      </c>
      <c r="AH8" s="417">
        <v>2394</v>
      </c>
      <c r="AI8" s="417">
        <v>2417</v>
      </c>
      <c r="AJ8" s="417">
        <v>2439</v>
      </c>
      <c r="AK8" s="417">
        <v>2461</v>
      </c>
      <c r="AL8" s="417">
        <v>2483</v>
      </c>
      <c r="AM8" s="417">
        <v>2504</v>
      </c>
      <c r="AN8" s="417">
        <v>2526</v>
      </c>
      <c r="AO8" s="417">
        <v>2546</v>
      </c>
      <c r="AP8" s="417">
        <v>2565</v>
      </c>
      <c r="AQ8" s="417">
        <v>2584</v>
      </c>
      <c r="AR8" s="417">
        <v>2603</v>
      </c>
      <c r="AS8" s="417">
        <v>2621</v>
      </c>
      <c r="AT8" s="417">
        <v>2638</v>
      </c>
      <c r="AU8" s="417">
        <v>2653</v>
      </c>
      <c r="AV8" s="417">
        <v>2668</v>
      </c>
      <c r="AW8" s="417">
        <v>2682</v>
      </c>
      <c r="AX8" s="417">
        <v>2694</v>
      </c>
      <c r="AY8" s="417">
        <v>2703</v>
      </c>
      <c r="AZ8" s="417">
        <v>2711</v>
      </c>
      <c r="BA8" s="417">
        <v>2718</v>
      </c>
      <c r="BB8" s="417">
        <v>2723</v>
      </c>
      <c r="BC8" s="417">
        <v>2727</v>
      </c>
      <c r="BD8" s="417">
        <v>2730</v>
      </c>
      <c r="BE8" s="417">
        <v>2731</v>
      </c>
      <c r="BF8" s="417">
        <v>2731</v>
      </c>
      <c r="BG8" s="417">
        <v>2729</v>
      </c>
      <c r="BH8" s="417">
        <v>2725</v>
      </c>
      <c r="BI8" s="417">
        <v>2720</v>
      </c>
      <c r="BJ8" s="417">
        <v>2713</v>
      </c>
      <c r="BK8" s="417">
        <v>2705</v>
      </c>
      <c r="BL8" s="417">
        <v>2695</v>
      </c>
      <c r="BM8" s="417">
        <v>2684</v>
      </c>
      <c r="BN8" s="417">
        <v>2671</v>
      </c>
      <c r="BO8" s="417">
        <v>2657</v>
      </c>
      <c r="BP8" s="417">
        <v>2641</v>
      </c>
      <c r="BQ8" s="417">
        <v>2624</v>
      </c>
      <c r="BR8" s="417">
        <v>2606</v>
      </c>
      <c r="BS8" s="417">
        <v>2587</v>
      </c>
      <c r="BT8" s="417">
        <v>2565</v>
      </c>
      <c r="BU8" s="417">
        <v>2543</v>
      </c>
      <c r="BV8" s="417">
        <v>2519</v>
      </c>
      <c r="BW8" s="417">
        <v>2495</v>
      </c>
      <c r="BX8" s="417">
        <v>2469</v>
      </c>
      <c r="BY8" s="417">
        <v>2443</v>
      </c>
      <c r="BZ8" s="417">
        <v>2415</v>
      </c>
      <c r="CA8" s="417">
        <v>2387</v>
      </c>
      <c r="CB8" s="417">
        <v>2358</v>
      </c>
      <c r="CC8" s="417">
        <v>2328</v>
      </c>
      <c r="CD8" s="417">
        <v>2297</v>
      </c>
      <c r="CE8" s="417">
        <v>2267</v>
      </c>
      <c r="CF8" s="417">
        <v>2236</v>
      </c>
      <c r="CG8" s="417">
        <v>2207</v>
      </c>
      <c r="CH8" s="417">
        <v>2179</v>
      </c>
      <c r="CI8" s="417">
        <v>2154</v>
      </c>
      <c r="CJ8" s="417">
        <v>2132</v>
      </c>
      <c r="CK8" s="417">
        <v>2123</v>
      </c>
      <c r="CL8" s="417">
        <v>0</v>
      </c>
      <c r="CM8" s="417">
        <v>0</v>
      </c>
      <c r="CN8" s="417">
        <v>0</v>
      </c>
      <c r="CO8" s="417">
        <v>0</v>
      </c>
      <c r="CP8" s="417">
        <v>0</v>
      </c>
      <c r="CQ8" s="417">
        <v>0</v>
      </c>
      <c r="CR8" s="417">
        <v>0</v>
      </c>
      <c r="CS8" s="417">
        <v>0</v>
      </c>
      <c r="CT8" s="417"/>
      <c r="CU8" s="417"/>
      <c r="CV8" s="417"/>
      <c r="CW8" s="417"/>
      <c r="CX8" s="417"/>
      <c r="CY8" s="417"/>
      <c r="CZ8" s="417"/>
      <c r="DA8" s="417"/>
      <c r="DB8" s="417"/>
      <c r="DC8" s="417"/>
      <c r="DD8" s="417"/>
      <c r="DE8" s="417"/>
      <c r="DF8" s="417"/>
      <c r="DG8" s="417"/>
      <c r="DH8" s="417"/>
      <c r="DI8" s="417"/>
      <c r="DJ8" s="417"/>
      <c r="DK8" s="417"/>
    </row>
    <row r="9" spans="1:115" ht="16.7" hidden="1" customHeight="1">
      <c r="A9" s="421" t="s">
        <v>7</v>
      </c>
      <c r="B9" s="421">
        <v>1</v>
      </c>
      <c r="C9" s="416" t="s">
        <v>30</v>
      </c>
      <c r="D9" s="417">
        <v>1681</v>
      </c>
      <c r="E9" s="417">
        <v>1710</v>
      </c>
      <c r="F9" s="417">
        <v>1739</v>
      </c>
      <c r="G9" s="417">
        <v>1768</v>
      </c>
      <c r="H9" s="417">
        <v>1798</v>
      </c>
      <c r="I9" s="417">
        <v>1825</v>
      </c>
      <c r="J9" s="417">
        <v>1852</v>
      </c>
      <c r="K9" s="417">
        <v>1879</v>
      </c>
      <c r="L9" s="417">
        <v>1906</v>
      </c>
      <c r="M9" s="417">
        <v>1932</v>
      </c>
      <c r="N9" s="417">
        <v>1959</v>
      </c>
      <c r="O9" s="417">
        <v>1986</v>
      </c>
      <c r="P9" s="417">
        <v>2013</v>
      </c>
      <c r="Q9" s="417">
        <v>2039</v>
      </c>
      <c r="R9" s="417">
        <v>2066</v>
      </c>
      <c r="S9" s="417">
        <v>2093</v>
      </c>
      <c r="T9" s="417">
        <v>2119</v>
      </c>
      <c r="U9" s="417">
        <v>2145</v>
      </c>
      <c r="V9" s="417">
        <v>2171</v>
      </c>
      <c r="W9" s="417">
        <v>2197</v>
      </c>
      <c r="X9" s="417">
        <v>2223</v>
      </c>
      <c r="Y9" s="417">
        <v>2248</v>
      </c>
      <c r="Z9" s="417">
        <v>2273</v>
      </c>
      <c r="AA9" s="417">
        <v>2298</v>
      </c>
      <c r="AB9" s="417">
        <v>2322</v>
      </c>
      <c r="AC9" s="417">
        <v>2347</v>
      </c>
      <c r="AD9" s="417">
        <v>2371</v>
      </c>
      <c r="AE9" s="417">
        <v>2395</v>
      </c>
      <c r="AF9" s="417">
        <v>2419</v>
      </c>
      <c r="AG9" s="417">
        <v>2443</v>
      </c>
      <c r="AH9" s="417">
        <v>2466</v>
      </c>
      <c r="AI9" s="417">
        <v>2489</v>
      </c>
      <c r="AJ9" s="417">
        <v>2511</v>
      </c>
      <c r="AK9" s="417">
        <v>2534</v>
      </c>
      <c r="AL9" s="417">
        <v>2556</v>
      </c>
      <c r="AM9" s="417">
        <v>2577</v>
      </c>
      <c r="AN9" s="417">
        <v>2598</v>
      </c>
      <c r="AO9" s="417">
        <v>2618</v>
      </c>
      <c r="AP9" s="417">
        <v>2637</v>
      </c>
      <c r="AQ9" s="417">
        <v>2656</v>
      </c>
      <c r="AR9" s="417">
        <v>2675</v>
      </c>
      <c r="AS9" s="417">
        <v>2692</v>
      </c>
      <c r="AT9" s="417">
        <v>2708</v>
      </c>
      <c r="AU9" s="417">
        <v>2723</v>
      </c>
      <c r="AV9" s="417">
        <v>2736</v>
      </c>
      <c r="AW9" s="417">
        <v>2749</v>
      </c>
      <c r="AX9" s="417">
        <v>2759</v>
      </c>
      <c r="AY9" s="417">
        <v>2767</v>
      </c>
      <c r="AZ9" s="417">
        <v>2773</v>
      </c>
      <c r="BA9" s="417">
        <v>2779</v>
      </c>
      <c r="BB9" s="417">
        <v>2783</v>
      </c>
      <c r="BC9" s="417">
        <v>2785</v>
      </c>
      <c r="BD9" s="417">
        <v>2787</v>
      </c>
      <c r="BE9" s="417">
        <v>2786</v>
      </c>
      <c r="BF9" s="417">
        <v>2784</v>
      </c>
      <c r="BG9" s="417">
        <v>2780</v>
      </c>
      <c r="BH9" s="417">
        <v>2775</v>
      </c>
      <c r="BI9" s="417">
        <v>2768</v>
      </c>
      <c r="BJ9" s="417">
        <v>2760</v>
      </c>
      <c r="BK9" s="417">
        <v>2750</v>
      </c>
      <c r="BL9" s="417">
        <v>2739</v>
      </c>
      <c r="BM9" s="417">
        <v>2726</v>
      </c>
      <c r="BN9" s="417">
        <v>2711</v>
      </c>
      <c r="BO9" s="417">
        <v>2695</v>
      </c>
      <c r="BP9" s="417">
        <v>2678</v>
      </c>
      <c r="BQ9" s="417">
        <v>2659</v>
      </c>
      <c r="BR9" s="417">
        <v>2639</v>
      </c>
      <c r="BS9" s="417">
        <v>2618</v>
      </c>
      <c r="BT9" s="417">
        <v>2595</v>
      </c>
      <c r="BU9" s="417">
        <v>2571</v>
      </c>
      <c r="BV9" s="417">
        <v>2546</v>
      </c>
      <c r="BW9" s="417">
        <v>2520</v>
      </c>
      <c r="BX9" s="417">
        <v>2493</v>
      </c>
      <c r="BY9" s="417">
        <v>2465</v>
      </c>
      <c r="BZ9" s="417">
        <v>2436</v>
      </c>
      <c r="CA9" s="417">
        <v>2406</v>
      </c>
      <c r="CB9" s="417">
        <v>2376</v>
      </c>
      <c r="CC9" s="417">
        <v>2345</v>
      </c>
      <c r="CD9" s="417">
        <v>2313</v>
      </c>
      <c r="CE9" s="417">
        <v>2282</v>
      </c>
      <c r="CF9" s="417">
        <v>2252</v>
      </c>
      <c r="CG9" s="417">
        <v>2224</v>
      </c>
      <c r="CH9" s="417">
        <v>2198</v>
      </c>
      <c r="CI9" s="417">
        <v>2176</v>
      </c>
      <c r="CJ9" s="417">
        <v>2167</v>
      </c>
      <c r="CK9" s="417">
        <v>0</v>
      </c>
      <c r="CL9" s="417">
        <v>0</v>
      </c>
      <c r="CM9" s="417">
        <v>0</v>
      </c>
      <c r="CN9" s="417">
        <v>0</v>
      </c>
      <c r="CO9" s="417">
        <v>0</v>
      </c>
      <c r="CP9" s="417">
        <v>0</v>
      </c>
      <c r="CQ9" s="417">
        <v>0</v>
      </c>
      <c r="CR9" s="417">
        <v>0</v>
      </c>
      <c r="CS9" s="417">
        <v>0</v>
      </c>
      <c r="CT9" s="417"/>
      <c r="CU9" s="417"/>
      <c r="CV9" s="417"/>
      <c r="CW9" s="417"/>
      <c r="CX9" s="417"/>
      <c r="CY9" s="417"/>
      <c r="CZ9" s="417"/>
      <c r="DA9" s="417"/>
      <c r="DB9" s="417"/>
      <c r="DC9" s="417"/>
      <c r="DD9" s="417"/>
      <c r="DE9" s="417"/>
      <c r="DF9" s="417"/>
      <c r="DG9" s="417"/>
      <c r="DH9" s="417"/>
      <c r="DI9" s="417"/>
      <c r="DJ9" s="417"/>
      <c r="DK9" s="417"/>
    </row>
    <row r="10" spans="1:115" ht="16.7" hidden="1" customHeight="1">
      <c r="A10" s="421" t="s">
        <v>7</v>
      </c>
      <c r="B10" s="421">
        <v>1</v>
      </c>
      <c r="C10" s="416" t="s">
        <v>31</v>
      </c>
      <c r="D10" s="417">
        <v>1741</v>
      </c>
      <c r="E10" s="417">
        <v>1770</v>
      </c>
      <c r="F10" s="417">
        <v>1800</v>
      </c>
      <c r="G10" s="417">
        <v>1831</v>
      </c>
      <c r="H10" s="417">
        <v>1862</v>
      </c>
      <c r="I10" s="417">
        <v>1889</v>
      </c>
      <c r="J10" s="417">
        <v>1917</v>
      </c>
      <c r="K10" s="417">
        <v>1944</v>
      </c>
      <c r="L10" s="417">
        <v>1972</v>
      </c>
      <c r="M10" s="417">
        <v>1999</v>
      </c>
      <c r="N10" s="417">
        <v>2027</v>
      </c>
      <c r="O10" s="417">
        <v>2054</v>
      </c>
      <c r="P10" s="417">
        <v>2081</v>
      </c>
      <c r="Q10" s="417">
        <v>2108</v>
      </c>
      <c r="R10" s="417">
        <v>2135</v>
      </c>
      <c r="S10" s="417">
        <v>2162</v>
      </c>
      <c r="T10" s="417">
        <v>2189</v>
      </c>
      <c r="U10" s="417">
        <v>2216</v>
      </c>
      <c r="V10" s="417">
        <v>2242</v>
      </c>
      <c r="W10" s="417">
        <v>2269</v>
      </c>
      <c r="X10" s="417">
        <v>2294</v>
      </c>
      <c r="Y10" s="417">
        <v>2319</v>
      </c>
      <c r="Z10" s="417">
        <v>2345</v>
      </c>
      <c r="AA10" s="417">
        <v>2370</v>
      </c>
      <c r="AB10" s="417">
        <v>2395</v>
      </c>
      <c r="AC10" s="417">
        <v>2419</v>
      </c>
      <c r="AD10" s="417">
        <v>2444</v>
      </c>
      <c r="AE10" s="417">
        <v>2468</v>
      </c>
      <c r="AF10" s="417">
        <v>2493</v>
      </c>
      <c r="AG10" s="417">
        <v>2517</v>
      </c>
      <c r="AH10" s="417">
        <v>2540</v>
      </c>
      <c r="AI10" s="417">
        <v>2563</v>
      </c>
      <c r="AJ10" s="417">
        <v>2585</v>
      </c>
      <c r="AK10" s="417">
        <v>2608</v>
      </c>
      <c r="AL10" s="417">
        <v>2630</v>
      </c>
      <c r="AM10" s="417">
        <v>2651</v>
      </c>
      <c r="AN10" s="417">
        <v>2671</v>
      </c>
      <c r="AO10" s="417">
        <v>2691</v>
      </c>
      <c r="AP10" s="417">
        <v>2711</v>
      </c>
      <c r="AQ10" s="417">
        <v>2729</v>
      </c>
      <c r="AR10" s="417">
        <v>2747</v>
      </c>
      <c r="AS10" s="417">
        <v>2763</v>
      </c>
      <c r="AT10" s="417">
        <v>2778</v>
      </c>
      <c r="AU10" s="417">
        <v>2792</v>
      </c>
      <c r="AV10" s="417">
        <v>2805</v>
      </c>
      <c r="AW10" s="417">
        <v>2815</v>
      </c>
      <c r="AX10" s="417">
        <v>2823</v>
      </c>
      <c r="AY10" s="417">
        <v>2830</v>
      </c>
      <c r="AZ10" s="417">
        <v>2835</v>
      </c>
      <c r="BA10" s="417">
        <v>2839</v>
      </c>
      <c r="BB10" s="417">
        <v>2842</v>
      </c>
      <c r="BC10" s="417">
        <v>2843</v>
      </c>
      <c r="BD10" s="417">
        <v>2843</v>
      </c>
      <c r="BE10" s="417">
        <v>2841</v>
      </c>
      <c r="BF10" s="417">
        <v>2837</v>
      </c>
      <c r="BG10" s="417">
        <v>2832</v>
      </c>
      <c r="BH10" s="417">
        <v>2825</v>
      </c>
      <c r="BI10" s="417">
        <v>2816</v>
      </c>
      <c r="BJ10" s="417">
        <v>2806</v>
      </c>
      <c r="BK10" s="417">
        <v>2794</v>
      </c>
      <c r="BL10" s="417">
        <v>2781</v>
      </c>
      <c r="BM10" s="417">
        <v>2766</v>
      </c>
      <c r="BN10" s="417">
        <v>2750</v>
      </c>
      <c r="BO10" s="417">
        <v>2732</v>
      </c>
      <c r="BP10" s="417">
        <v>2713</v>
      </c>
      <c r="BQ10" s="417">
        <v>2693</v>
      </c>
      <c r="BR10" s="417">
        <v>2671</v>
      </c>
      <c r="BS10" s="417">
        <v>2648</v>
      </c>
      <c r="BT10" s="417">
        <v>2623</v>
      </c>
      <c r="BU10" s="417">
        <v>2598</v>
      </c>
      <c r="BV10" s="417">
        <v>2571</v>
      </c>
      <c r="BW10" s="417">
        <v>2544</v>
      </c>
      <c r="BX10" s="417">
        <v>2515</v>
      </c>
      <c r="BY10" s="417">
        <v>2486</v>
      </c>
      <c r="BZ10" s="417">
        <v>2456</v>
      </c>
      <c r="CA10" s="417">
        <v>2425</v>
      </c>
      <c r="CB10" s="417">
        <v>2393</v>
      </c>
      <c r="CC10" s="417">
        <v>2361</v>
      </c>
      <c r="CD10" s="417">
        <v>2329</v>
      </c>
      <c r="CE10" s="417">
        <v>2298</v>
      </c>
      <c r="CF10" s="417">
        <v>2270</v>
      </c>
      <c r="CG10" s="417">
        <v>2243</v>
      </c>
      <c r="CH10" s="417">
        <v>2220</v>
      </c>
      <c r="CI10" s="417">
        <v>2211</v>
      </c>
      <c r="CJ10" s="417">
        <v>0</v>
      </c>
      <c r="CK10" s="417">
        <v>0</v>
      </c>
      <c r="CL10" s="417">
        <v>0</v>
      </c>
      <c r="CM10" s="417">
        <v>0</v>
      </c>
      <c r="CN10" s="417">
        <v>0</v>
      </c>
      <c r="CO10" s="417">
        <v>0</v>
      </c>
      <c r="CP10" s="417">
        <v>0</v>
      </c>
      <c r="CQ10" s="417">
        <v>0</v>
      </c>
      <c r="CR10" s="417">
        <v>0</v>
      </c>
      <c r="CS10" s="417">
        <v>0</v>
      </c>
      <c r="CT10" s="417"/>
      <c r="CU10" s="417"/>
      <c r="CV10" s="417"/>
      <c r="CW10" s="417"/>
      <c r="CX10" s="417"/>
      <c r="CY10" s="417"/>
      <c r="CZ10" s="417"/>
      <c r="DA10" s="417"/>
      <c r="DB10" s="417"/>
      <c r="DC10" s="417"/>
      <c r="DD10" s="417"/>
      <c r="DE10" s="417"/>
      <c r="DF10" s="417"/>
      <c r="DG10" s="417"/>
      <c r="DH10" s="417"/>
      <c r="DI10" s="417"/>
      <c r="DJ10" s="417"/>
      <c r="DK10" s="417"/>
    </row>
    <row r="11" spans="1:115" ht="16.7" hidden="1" customHeight="1">
      <c r="A11" s="421" t="s">
        <v>7</v>
      </c>
      <c r="B11" s="421">
        <v>1</v>
      </c>
      <c r="C11" s="416" t="s">
        <v>32</v>
      </c>
      <c r="D11" s="417">
        <v>1802</v>
      </c>
      <c r="E11" s="417">
        <v>1833</v>
      </c>
      <c r="F11" s="417">
        <v>1864</v>
      </c>
      <c r="G11" s="417">
        <v>1895</v>
      </c>
      <c r="H11" s="417">
        <v>1927</v>
      </c>
      <c r="I11" s="417">
        <v>1955</v>
      </c>
      <c r="J11" s="417">
        <v>1983</v>
      </c>
      <c r="K11" s="417">
        <v>2012</v>
      </c>
      <c r="L11" s="417">
        <v>2040</v>
      </c>
      <c r="M11" s="417">
        <v>2068</v>
      </c>
      <c r="N11" s="417">
        <v>2096</v>
      </c>
      <c r="O11" s="417">
        <v>2124</v>
      </c>
      <c r="P11" s="417">
        <v>2151</v>
      </c>
      <c r="Q11" s="417">
        <v>2179</v>
      </c>
      <c r="R11" s="417">
        <v>2206</v>
      </c>
      <c r="S11" s="417">
        <v>2234</v>
      </c>
      <c r="T11" s="417">
        <v>2261</v>
      </c>
      <c r="U11" s="417">
        <v>2288</v>
      </c>
      <c r="V11" s="417">
        <v>2315</v>
      </c>
      <c r="W11" s="417">
        <v>2341</v>
      </c>
      <c r="X11" s="417">
        <v>2367</v>
      </c>
      <c r="Y11" s="417">
        <v>2393</v>
      </c>
      <c r="Z11" s="417">
        <v>2418</v>
      </c>
      <c r="AA11" s="417">
        <v>2443</v>
      </c>
      <c r="AB11" s="417">
        <v>2469</v>
      </c>
      <c r="AC11" s="417">
        <v>2494</v>
      </c>
      <c r="AD11" s="417">
        <v>2519</v>
      </c>
      <c r="AE11" s="417">
        <v>2543</v>
      </c>
      <c r="AF11" s="417">
        <v>2568</v>
      </c>
      <c r="AG11" s="417">
        <v>2592</v>
      </c>
      <c r="AH11" s="417">
        <v>2615</v>
      </c>
      <c r="AI11" s="417">
        <v>2638</v>
      </c>
      <c r="AJ11" s="417">
        <v>2661</v>
      </c>
      <c r="AK11" s="417">
        <v>2684</v>
      </c>
      <c r="AL11" s="417">
        <v>2705</v>
      </c>
      <c r="AM11" s="417">
        <v>2726</v>
      </c>
      <c r="AN11" s="417">
        <v>2746</v>
      </c>
      <c r="AO11" s="417">
        <v>2766</v>
      </c>
      <c r="AP11" s="417">
        <v>2785</v>
      </c>
      <c r="AQ11" s="417">
        <v>2803</v>
      </c>
      <c r="AR11" s="417">
        <v>2819</v>
      </c>
      <c r="AS11" s="417">
        <v>2835</v>
      </c>
      <c r="AT11" s="417">
        <v>2849</v>
      </c>
      <c r="AU11" s="417">
        <v>2863</v>
      </c>
      <c r="AV11" s="417">
        <v>2872</v>
      </c>
      <c r="AW11" s="417">
        <v>2881</v>
      </c>
      <c r="AX11" s="417">
        <v>2888</v>
      </c>
      <c r="AY11" s="417">
        <v>2893</v>
      </c>
      <c r="AZ11" s="417">
        <v>2897</v>
      </c>
      <c r="BA11" s="417">
        <v>2900</v>
      </c>
      <c r="BB11" s="417">
        <v>2901</v>
      </c>
      <c r="BC11" s="417">
        <v>2901</v>
      </c>
      <c r="BD11" s="417">
        <v>2899</v>
      </c>
      <c r="BE11" s="417">
        <v>2895</v>
      </c>
      <c r="BF11" s="417">
        <v>2890</v>
      </c>
      <c r="BG11" s="417">
        <v>2882</v>
      </c>
      <c r="BH11" s="417">
        <v>2874</v>
      </c>
      <c r="BI11" s="417">
        <v>2863</v>
      </c>
      <c r="BJ11" s="417">
        <v>2851</v>
      </c>
      <c r="BK11" s="417">
        <v>2838</v>
      </c>
      <c r="BL11" s="417">
        <v>2823</v>
      </c>
      <c r="BM11" s="417">
        <v>2806</v>
      </c>
      <c r="BN11" s="417">
        <v>2788</v>
      </c>
      <c r="BO11" s="417">
        <v>2769</v>
      </c>
      <c r="BP11" s="417">
        <v>2748</v>
      </c>
      <c r="BQ11" s="417">
        <v>2725</v>
      </c>
      <c r="BR11" s="417">
        <v>2702</v>
      </c>
      <c r="BS11" s="417">
        <v>2677</v>
      </c>
      <c r="BT11" s="417">
        <v>2651</v>
      </c>
      <c r="BU11" s="417">
        <v>2624</v>
      </c>
      <c r="BV11" s="417">
        <v>2596</v>
      </c>
      <c r="BW11" s="417">
        <v>2567</v>
      </c>
      <c r="BX11" s="417">
        <v>2537</v>
      </c>
      <c r="BY11" s="417">
        <v>2506</v>
      </c>
      <c r="BZ11" s="417">
        <v>2474</v>
      </c>
      <c r="CA11" s="417">
        <v>2442</v>
      </c>
      <c r="CB11" s="417">
        <v>2409</v>
      </c>
      <c r="CC11" s="417">
        <v>2377</v>
      </c>
      <c r="CD11" s="417">
        <v>2346</v>
      </c>
      <c r="CE11" s="417">
        <v>2317</v>
      </c>
      <c r="CF11" s="417">
        <v>2289</v>
      </c>
      <c r="CG11" s="417">
        <v>2266</v>
      </c>
      <c r="CH11" s="417">
        <v>2257</v>
      </c>
      <c r="CI11" s="417">
        <v>0</v>
      </c>
      <c r="CJ11" s="417">
        <v>0</v>
      </c>
      <c r="CK11" s="417">
        <v>0</v>
      </c>
      <c r="CL11" s="417">
        <v>0</v>
      </c>
      <c r="CM11" s="417">
        <v>0</v>
      </c>
      <c r="CN11" s="417">
        <v>0</v>
      </c>
      <c r="CO11" s="417">
        <v>0</v>
      </c>
      <c r="CP11" s="417">
        <v>0</v>
      </c>
      <c r="CQ11" s="417">
        <v>0</v>
      </c>
      <c r="CR11" s="417">
        <v>0</v>
      </c>
      <c r="CS11" s="417">
        <v>0</v>
      </c>
      <c r="CT11" s="417"/>
      <c r="CU11" s="417"/>
      <c r="CV11" s="417"/>
      <c r="CW11" s="417"/>
      <c r="CX11" s="417"/>
      <c r="CY11" s="417"/>
      <c r="CZ11" s="417"/>
      <c r="DA11" s="417"/>
      <c r="DB11" s="417"/>
      <c r="DC11" s="417"/>
      <c r="DD11" s="417"/>
      <c r="DE11" s="417"/>
      <c r="DF11" s="417"/>
      <c r="DG11" s="417"/>
      <c r="DH11" s="417"/>
      <c r="DI11" s="417"/>
      <c r="DJ11" s="417"/>
      <c r="DK11" s="417"/>
    </row>
    <row r="12" spans="1:115" ht="16.7" hidden="1" customHeight="1">
      <c r="A12" s="421" t="s">
        <v>7</v>
      </c>
      <c r="B12" s="421">
        <v>1</v>
      </c>
      <c r="C12" s="416" t="s">
        <v>33</v>
      </c>
      <c r="D12" s="417">
        <v>1865</v>
      </c>
      <c r="E12" s="417">
        <v>1897</v>
      </c>
      <c r="F12" s="417">
        <v>1929</v>
      </c>
      <c r="G12" s="417">
        <v>1961</v>
      </c>
      <c r="H12" s="417">
        <v>1994</v>
      </c>
      <c r="I12" s="417">
        <v>2023</v>
      </c>
      <c r="J12" s="417">
        <v>2052</v>
      </c>
      <c r="K12" s="417">
        <v>2081</v>
      </c>
      <c r="L12" s="417">
        <v>2110</v>
      </c>
      <c r="M12" s="417">
        <v>2139</v>
      </c>
      <c r="N12" s="417">
        <v>2167</v>
      </c>
      <c r="O12" s="417">
        <v>2195</v>
      </c>
      <c r="P12" s="417">
        <v>2223</v>
      </c>
      <c r="Q12" s="417">
        <v>2252</v>
      </c>
      <c r="R12" s="417">
        <v>2279</v>
      </c>
      <c r="S12" s="417">
        <v>2307</v>
      </c>
      <c r="T12" s="417">
        <v>2335</v>
      </c>
      <c r="U12" s="417">
        <v>2362</v>
      </c>
      <c r="V12" s="417">
        <v>2389</v>
      </c>
      <c r="W12" s="417">
        <v>2415</v>
      </c>
      <c r="X12" s="417">
        <v>2441</v>
      </c>
      <c r="Y12" s="417">
        <v>2467</v>
      </c>
      <c r="Z12" s="417">
        <v>2493</v>
      </c>
      <c r="AA12" s="417">
        <v>2519</v>
      </c>
      <c r="AB12" s="417">
        <v>2545</v>
      </c>
      <c r="AC12" s="417">
        <v>2570</v>
      </c>
      <c r="AD12" s="417">
        <v>2595</v>
      </c>
      <c r="AE12" s="417">
        <v>2620</v>
      </c>
      <c r="AF12" s="417">
        <v>2644</v>
      </c>
      <c r="AG12" s="417">
        <v>2668</v>
      </c>
      <c r="AH12" s="417">
        <v>2692</v>
      </c>
      <c r="AI12" s="417">
        <v>2715</v>
      </c>
      <c r="AJ12" s="417">
        <v>2738</v>
      </c>
      <c r="AK12" s="417">
        <v>2760</v>
      </c>
      <c r="AL12" s="417">
        <v>2781</v>
      </c>
      <c r="AM12" s="417">
        <v>2802</v>
      </c>
      <c r="AN12" s="417">
        <v>2822</v>
      </c>
      <c r="AO12" s="417">
        <v>2842</v>
      </c>
      <c r="AP12" s="417">
        <v>2860</v>
      </c>
      <c r="AQ12" s="417">
        <v>2877</v>
      </c>
      <c r="AR12" s="417">
        <v>2893</v>
      </c>
      <c r="AS12" s="417">
        <v>2908</v>
      </c>
      <c r="AT12" s="417">
        <v>2921</v>
      </c>
      <c r="AU12" s="417">
        <v>2931</v>
      </c>
      <c r="AV12" s="417">
        <v>2940</v>
      </c>
      <c r="AW12" s="417">
        <v>2947</v>
      </c>
      <c r="AX12" s="417">
        <v>2952</v>
      </c>
      <c r="AY12" s="417">
        <v>2956</v>
      </c>
      <c r="AZ12" s="417">
        <v>2959</v>
      </c>
      <c r="BA12" s="417">
        <v>2961</v>
      </c>
      <c r="BB12" s="417">
        <v>2960</v>
      </c>
      <c r="BC12" s="417">
        <v>2958</v>
      </c>
      <c r="BD12" s="417">
        <v>2954</v>
      </c>
      <c r="BE12" s="417">
        <v>2948</v>
      </c>
      <c r="BF12" s="417">
        <v>2941</v>
      </c>
      <c r="BG12" s="417">
        <v>2932</v>
      </c>
      <c r="BH12" s="417">
        <v>2922</v>
      </c>
      <c r="BI12" s="417">
        <v>2909</v>
      </c>
      <c r="BJ12" s="417">
        <v>2896</v>
      </c>
      <c r="BK12" s="417">
        <v>2880</v>
      </c>
      <c r="BL12" s="417">
        <v>2863</v>
      </c>
      <c r="BM12" s="417">
        <v>2845</v>
      </c>
      <c r="BN12" s="417">
        <v>2825</v>
      </c>
      <c r="BO12" s="417">
        <v>2804</v>
      </c>
      <c r="BP12" s="417">
        <v>2781</v>
      </c>
      <c r="BQ12" s="417">
        <v>2757</v>
      </c>
      <c r="BR12" s="417">
        <v>2731</v>
      </c>
      <c r="BS12" s="417">
        <v>2705</v>
      </c>
      <c r="BT12" s="417">
        <v>2677</v>
      </c>
      <c r="BU12" s="417">
        <v>2649</v>
      </c>
      <c r="BV12" s="417">
        <v>2619</v>
      </c>
      <c r="BW12" s="417">
        <v>2589</v>
      </c>
      <c r="BX12" s="417">
        <v>2557</v>
      </c>
      <c r="BY12" s="417">
        <v>2525</v>
      </c>
      <c r="BZ12" s="417">
        <v>2492</v>
      </c>
      <c r="CA12" s="417">
        <v>2459</v>
      </c>
      <c r="CB12" s="417">
        <v>2426</v>
      </c>
      <c r="CC12" s="417">
        <v>2394</v>
      </c>
      <c r="CD12" s="417">
        <v>2364</v>
      </c>
      <c r="CE12" s="417">
        <v>2336</v>
      </c>
      <c r="CF12" s="417">
        <v>2313</v>
      </c>
      <c r="CG12" s="417">
        <v>2303</v>
      </c>
      <c r="CH12" s="417">
        <v>0</v>
      </c>
      <c r="CI12" s="417">
        <v>0</v>
      </c>
      <c r="CJ12" s="417">
        <v>0</v>
      </c>
      <c r="CK12" s="417">
        <v>0</v>
      </c>
      <c r="CL12" s="417">
        <v>0</v>
      </c>
      <c r="CM12" s="417">
        <v>0</v>
      </c>
      <c r="CN12" s="417">
        <v>0</v>
      </c>
      <c r="CO12" s="417">
        <v>0</v>
      </c>
      <c r="CP12" s="417">
        <v>0</v>
      </c>
      <c r="CQ12" s="417">
        <v>0</v>
      </c>
      <c r="CR12" s="417">
        <v>0</v>
      </c>
      <c r="CS12" s="417">
        <v>0</v>
      </c>
      <c r="CT12" s="417"/>
      <c r="CU12" s="417"/>
      <c r="CV12" s="417"/>
      <c r="CW12" s="417"/>
      <c r="CX12" s="417"/>
      <c r="CY12" s="417"/>
      <c r="CZ12" s="417"/>
      <c r="DA12" s="417"/>
      <c r="DB12" s="417"/>
      <c r="DC12" s="417"/>
      <c r="DD12" s="417"/>
      <c r="DE12" s="417"/>
      <c r="DF12" s="417"/>
      <c r="DG12" s="417"/>
      <c r="DH12" s="417"/>
      <c r="DI12" s="417"/>
      <c r="DJ12" s="417"/>
      <c r="DK12" s="417"/>
    </row>
    <row r="13" spans="1:115" ht="16.7" hidden="1" customHeight="1">
      <c r="A13" s="421" t="s">
        <v>7</v>
      </c>
      <c r="B13" s="421">
        <v>1</v>
      </c>
      <c r="C13" s="416" t="s">
        <v>34</v>
      </c>
      <c r="D13" s="417">
        <v>1930</v>
      </c>
      <c r="E13" s="417">
        <v>1962</v>
      </c>
      <c r="F13" s="417">
        <v>1995</v>
      </c>
      <c r="G13" s="417">
        <v>2029</v>
      </c>
      <c r="H13" s="417">
        <v>2063</v>
      </c>
      <c r="I13" s="417">
        <v>2093</v>
      </c>
      <c r="J13" s="417">
        <v>2123</v>
      </c>
      <c r="K13" s="417">
        <v>2153</v>
      </c>
      <c r="L13" s="417">
        <v>2182</v>
      </c>
      <c r="M13" s="417">
        <v>2211</v>
      </c>
      <c r="N13" s="417">
        <v>2240</v>
      </c>
      <c r="O13" s="417">
        <v>2269</v>
      </c>
      <c r="P13" s="417">
        <v>2298</v>
      </c>
      <c r="Q13" s="417">
        <v>2326</v>
      </c>
      <c r="R13" s="417">
        <v>2354</v>
      </c>
      <c r="S13" s="417">
        <v>2382</v>
      </c>
      <c r="T13" s="417">
        <v>2410</v>
      </c>
      <c r="U13" s="417">
        <v>2438</v>
      </c>
      <c r="V13" s="417">
        <v>2464</v>
      </c>
      <c r="W13" s="417">
        <v>2491</v>
      </c>
      <c r="X13" s="417">
        <v>2518</v>
      </c>
      <c r="Y13" s="417">
        <v>2544</v>
      </c>
      <c r="Z13" s="417">
        <v>2571</v>
      </c>
      <c r="AA13" s="417">
        <v>2597</v>
      </c>
      <c r="AB13" s="417">
        <v>2623</v>
      </c>
      <c r="AC13" s="417">
        <v>2648</v>
      </c>
      <c r="AD13" s="417">
        <v>2674</v>
      </c>
      <c r="AE13" s="417">
        <v>2698</v>
      </c>
      <c r="AF13" s="417">
        <v>2723</v>
      </c>
      <c r="AG13" s="417">
        <v>2747</v>
      </c>
      <c r="AH13" s="417">
        <v>2771</v>
      </c>
      <c r="AI13" s="417">
        <v>2794</v>
      </c>
      <c r="AJ13" s="417">
        <v>2816</v>
      </c>
      <c r="AK13" s="417">
        <v>2838</v>
      </c>
      <c r="AL13" s="417">
        <v>2859</v>
      </c>
      <c r="AM13" s="417">
        <v>2880</v>
      </c>
      <c r="AN13" s="417">
        <v>2900</v>
      </c>
      <c r="AO13" s="417">
        <v>2918</v>
      </c>
      <c r="AP13" s="417">
        <v>2936</v>
      </c>
      <c r="AQ13" s="417">
        <v>2952</v>
      </c>
      <c r="AR13" s="417">
        <v>2967</v>
      </c>
      <c r="AS13" s="417">
        <v>2981</v>
      </c>
      <c r="AT13" s="417">
        <v>2991</v>
      </c>
      <c r="AU13" s="417">
        <v>3000</v>
      </c>
      <c r="AV13" s="417">
        <v>3007</v>
      </c>
      <c r="AW13" s="417">
        <v>3013</v>
      </c>
      <c r="AX13" s="417">
        <v>3017</v>
      </c>
      <c r="AY13" s="417">
        <v>3020</v>
      </c>
      <c r="AZ13" s="417">
        <v>3021</v>
      </c>
      <c r="BA13" s="417">
        <v>3021</v>
      </c>
      <c r="BB13" s="417">
        <v>3018</v>
      </c>
      <c r="BC13" s="417">
        <v>3014</v>
      </c>
      <c r="BD13" s="417">
        <v>3009</v>
      </c>
      <c r="BE13" s="417">
        <v>3001</v>
      </c>
      <c r="BF13" s="417">
        <v>2992</v>
      </c>
      <c r="BG13" s="417">
        <v>2981</v>
      </c>
      <c r="BH13" s="417">
        <v>2969</v>
      </c>
      <c r="BI13" s="417">
        <v>2955</v>
      </c>
      <c r="BJ13" s="417">
        <v>2939</v>
      </c>
      <c r="BK13" s="417">
        <v>2922</v>
      </c>
      <c r="BL13" s="417">
        <v>2903</v>
      </c>
      <c r="BM13" s="417">
        <v>2883</v>
      </c>
      <c r="BN13" s="417">
        <v>2861</v>
      </c>
      <c r="BO13" s="417">
        <v>2838</v>
      </c>
      <c r="BP13" s="417">
        <v>2813</v>
      </c>
      <c r="BQ13" s="417">
        <v>2787</v>
      </c>
      <c r="BR13" s="417">
        <v>2760</v>
      </c>
      <c r="BS13" s="417">
        <v>2732</v>
      </c>
      <c r="BT13" s="417">
        <v>2703</v>
      </c>
      <c r="BU13" s="417">
        <v>2673</v>
      </c>
      <c r="BV13" s="417">
        <v>2642</v>
      </c>
      <c r="BW13" s="417">
        <v>2610</v>
      </c>
      <c r="BX13" s="417">
        <v>2577</v>
      </c>
      <c r="BY13" s="417">
        <v>2543</v>
      </c>
      <c r="BZ13" s="417">
        <v>2509</v>
      </c>
      <c r="CA13" s="417">
        <v>2476</v>
      </c>
      <c r="CB13" s="417">
        <v>2443</v>
      </c>
      <c r="CC13" s="417">
        <v>2413</v>
      </c>
      <c r="CD13" s="417">
        <v>2384</v>
      </c>
      <c r="CE13" s="417">
        <v>2360</v>
      </c>
      <c r="CF13" s="417">
        <v>2350</v>
      </c>
      <c r="CG13" s="417">
        <v>0</v>
      </c>
      <c r="CH13" s="417">
        <v>0</v>
      </c>
      <c r="CI13" s="417">
        <v>0</v>
      </c>
      <c r="CJ13" s="417">
        <v>0</v>
      </c>
      <c r="CK13" s="417">
        <v>0</v>
      </c>
      <c r="CL13" s="417">
        <v>0</v>
      </c>
      <c r="CM13" s="417">
        <v>0</v>
      </c>
      <c r="CN13" s="417">
        <v>0</v>
      </c>
      <c r="CO13" s="417">
        <v>0</v>
      </c>
      <c r="CP13" s="417">
        <v>0</v>
      </c>
      <c r="CQ13" s="417">
        <v>0</v>
      </c>
      <c r="CR13" s="417">
        <v>0</v>
      </c>
      <c r="CS13" s="417">
        <v>0</v>
      </c>
      <c r="CT13" s="417"/>
      <c r="CU13" s="417"/>
      <c r="CV13" s="417"/>
      <c r="CW13" s="417"/>
      <c r="CX13" s="417"/>
      <c r="CY13" s="417"/>
      <c r="CZ13" s="417"/>
      <c r="DA13" s="417"/>
      <c r="DB13" s="417"/>
      <c r="DC13" s="417"/>
      <c r="DD13" s="417"/>
      <c r="DE13" s="417"/>
      <c r="DF13" s="417"/>
      <c r="DG13" s="417"/>
      <c r="DH13" s="417"/>
      <c r="DI13" s="417"/>
      <c r="DJ13" s="417"/>
      <c r="DK13" s="417"/>
    </row>
    <row r="14" spans="1:115" ht="16.7" hidden="1" customHeight="1">
      <c r="A14" s="421" t="s">
        <v>7</v>
      </c>
      <c r="B14" s="421">
        <v>1</v>
      </c>
      <c r="C14" s="416" t="s">
        <v>35</v>
      </c>
      <c r="D14" s="417">
        <v>1997</v>
      </c>
      <c r="E14" s="417">
        <v>2030</v>
      </c>
      <c r="F14" s="417">
        <v>2065</v>
      </c>
      <c r="G14" s="417">
        <v>2100</v>
      </c>
      <c r="H14" s="417">
        <v>2135</v>
      </c>
      <c r="I14" s="417">
        <v>2166</v>
      </c>
      <c r="J14" s="417">
        <v>2196</v>
      </c>
      <c r="K14" s="417">
        <v>2226</v>
      </c>
      <c r="L14" s="417">
        <v>2256</v>
      </c>
      <c r="M14" s="417">
        <v>2286</v>
      </c>
      <c r="N14" s="417">
        <v>2315</v>
      </c>
      <c r="O14" s="417">
        <v>2344</v>
      </c>
      <c r="P14" s="417">
        <v>2373</v>
      </c>
      <c r="Q14" s="417">
        <v>2402</v>
      </c>
      <c r="R14" s="417">
        <v>2431</v>
      </c>
      <c r="S14" s="417">
        <v>2460</v>
      </c>
      <c r="T14" s="417">
        <v>2487</v>
      </c>
      <c r="U14" s="417">
        <v>2515</v>
      </c>
      <c r="V14" s="417">
        <v>2542</v>
      </c>
      <c r="W14" s="417">
        <v>2569</v>
      </c>
      <c r="X14" s="417">
        <v>2596</v>
      </c>
      <c r="Y14" s="417">
        <v>2623</v>
      </c>
      <c r="Z14" s="417">
        <v>2650</v>
      </c>
      <c r="AA14" s="417">
        <v>2676</v>
      </c>
      <c r="AB14" s="417">
        <v>2702</v>
      </c>
      <c r="AC14" s="417">
        <v>2728</v>
      </c>
      <c r="AD14" s="417">
        <v>2754</v>
      </c>
      <c r="AE14" s="417">
        <v>2778</v>
      </c>
      <c r="AF14" s="417">
        <v>2803</v>
      </c>
      <c r="AG14" s="417">
        <v>2827</v>
      </c>
      <c r="AH14" s="417">
        <v>2851</v>
      </c>
      <c r="AI14" s="417">
        <v>2874</v>
      </c>
      <c r="AJ14" s="417">
        <v>2896</v>
      </c>
      <c r="AK14" s="417">
        <v>2918</v>
      </c>
      <c r="AL14" s="417">
        <v>2939</v>
      </c>
      <c r="AM14" s="417">
        <v>2959</v>
      </c>
      <c r="AN14" s="417">
        <v>2978</v>
      </c>
      <c r="AO14" s="417">
        <v>2996</v>
      </c>
      <c r="AP14" s="417">
        <v>3012</v>
      </c>
      <c r="AQ14" s="417">
        <v>3027</v>
      </c>
      <c r="AR14" s="417">
        <v>3041</v>
      </c>
      <c r="AS14" s="417">
        <v>3052</v>
      </c>
      <c r="AT14" s="417">
        <v>3061</v>
      </c>
      <c r="AU14" s="417">
        <v>3068</v>
      </c>
      <c r="AV14" s="417">
        <v>3074</v>
      </c>
      <c r="AW14" s="417">
        <v>3078</v>
      </c>
      <c r="AX14" s="417">
        <v>3081</v>
      </c>
      <c r="AY14" s="417">
        <v>3083</v>
      </c>
      <c r="AZ14" s="417">
        <v>3082</v>
      </c>
      <c r="BA14" s="417">
        <v>3080</v>
      </c>
      <c r="BB14" s="417">
        <v>3076</v>
      </c>
      <c r="BC14" s="417">
        <v>3070</v>
      </c>
      <c r="BD14" s="417">
        <v>3062</v>
      </c>
      <c r="BE14" s="417">
        <v>3053</v>
      </c>
      <c r="BF14" s="417">
        <v>3042</v>
      </c>
      <c r="BG14" s="417">
        <v>3029</v>
      </c>
      <c r="BH14" s="417">
        <v>3015</v>
      </c>
      <c r="BI14" s="417">
        <v>2999</v>
      </c>
      <c r="BJ14" s="417">
        <v>2981</v>
      </c>
      <c r="BK14" s="417">
        <v>2962</v>
      </c>
      <c r="BL14" s="417">
        <v>2941</v>
      </c>
      <c r="BM14" s="417">
        <v>2919</v>
      </c>
      <c r="BN14" s="417">
        <v>2895</v>
      </c>
      <c r="BO14" s="417">
        <v>2870</v>
      </c>
      <c r="BP14" s="417">
        <v>2844</v>
      </c>
      <c r="BQ14" s="417">
        <v>2816</v>
      </c>
      <c r="BR14" s="417">
        <v>2788</v>
      </c>
      <c r="BS14" s="417">
        <v>2758</v>
      </c>
      <c r="BT14" s="417">
        <v>2727</v>
      </c>
      <c r="BU14" s="417">
        <v>2695</v>
      </c>
      <c r="BV14" s="417">
        <v>2663</v>
      </c>
      <c r="BW14" s="417">
        <v>2629</v>
      </c>
      <c r="BX14" s="417">
        <v>2595</v>
      </c>
      <c r="BY14" s="417">
        <v>2561</v>
      </c>
      <c r="BZ14" s="417">
        <v>2527</v>
      </c>
      <c r="CA14" s="417">
        <v>2493</v>
      </c>
      <c r="CB14" s="417">
        <v>2463</v>
      </c>
      <c r="CC14" s="417">
        <v>2433</v>
      </c>
      <c r="CD14" s="417">
        <v>2409</v>
      </c>
      <c r="CE14" s="417">
        <v>2399</v>
      </c>
      <c r="CF14" s="417">
        <v>0</v>
      </c>
      <c r="CG14" s="417">
        <v>0</v>
      </c>
      <c r="CH14" s="417">
        <v>0</v>
      </c>
      <c r="CI14" s="417">
        <v>0</v>
      </c>
      <c r="CJ14" s="417">
        <v>0</v>
      </c>
      <c r="CK14" s="417">
        <v>0</v>
      </c>
      <c r="CL14" s="417">
        <v>0</v>
      </c>
      <c r="CM14" s="417">
        <v>0</v>
      </c>
      <c r="CN14" s="417">
        <v>0</v>
      </c>
      <c r="CO14" s="417">
        <v>0</v>
      </c>
      <c r="CP14" s="417">
        <v>0</v>
      </c>
      <c r="CQ14" s="417">
        <v>0</v>
      </c>
      <c r="CR14" s="417">
        <v>0</v>
      </c>
      <c r="CS14" s="417">
        <v>0</v>
      </c>
      <c r="CT14" s="417"/>
      <c r="CU14" s="417"/>
      <c r="CV14" s="417"/>
      <c r="CW14" s="417"/>
      <c r="CX14" s="417"/>
      <c r="CY14" s="417"/>
      <c r="CZ14" s="417"/>
      <c r="DA14" s="417"/>
      <c r="DB14" s="417"/>
      <c r="DC14" s="417"/>
      <c r="DD14" s="417"/>
      <c r="DE14" s="417"/>
      <c r="DF14" s="417"/>
      <c r="DG14" s="417"/>
      <c r="DH14" s="417"/>
      <c r="DI14" s="417"/>
      <c r="DJ14" s="417"/>
      <c r="DK14" s="417"/>
    </row>
    <row r="15" spans="1:115" ht="16.7" hidden="1" customHeight="1">
      <c r="A15" s="421" t="s">
        <v>7</v>
      </c>
      <c r="B15" s="421">
        <v>1</v>
      </c>
      <c r="C15" s="416" t="s">
        <v>36</v>
      </c>
      <c r="D15" s="417">
        <v>2066</v>
      </c>
      <c r="E15" s="417">
        <v>2101</v>
      </c>
      <c r="F15" s="417">
        <v>2136</v>
      </c>
      <c r="G15" s="417">
        <v>2172</v>
      </c>
      <c r="H15" s="417">
        <v>2209</v>
      </c>
      <c r="I15" s="417">
        <v>2240</v>
      </c>
      <c r="J15" s="417">
        <v>2271</v>
      </c>
      <c r="K15" s="417">
        <v>2302</v>
      </c>
      <c r="L15" s="417">
        <v>2332</v>
      </c>
      <c r="M15" s="417">
        <v>2363</v>
      </c>
      <c r="N15" s="417">
        <v>2392</v>
      </c>
      <c r="O15" s="417">
        <v>2422</v>
      </c>
      <c r="P15" s="417">
        <v>2451</v>
      </c>
      <c r="Q15" s="417">
        <v>2481</v>
      </c>
      <c r="R15" s="417">
        <v>2510</v>
      </c>
      <c r="S15" s="417">
        <v>2538</v>
      </c>
      <c r="T15" s="417">
        <v>2566</v>
      </c>
      <c r="U15" s="417">
        <v>2594</v>
      </c>
      <c r="V15" s="417">
        <v>2622</v>
      </c>
      <c r="W15" s="417">
        <v>2649</v>
      </c>
      <c r="X15" s="417">
        <v>2677</v>
      </c>
      <c r="Y15" s="417">
        <v>2704</v>
      </c>
      <c r="Z15" s="417">
        <v>2731</v>
      </c>
      <c r="AA15" s="417">
        <v>2758</v>
      </c>
      <c r="AB15" s="417">
        <v>2784</v>
      </c>
      <c r="AC15" s="417">
        <v>2810</v>
      </c>
      <c r="AD15" s="417">
        <v>2835</v>
      </c>
      <c r="AE15" s="417">
        <v>2860</v>
      </c>
      <c r="AF15" s="417">
        <v>2885</v>
      </c>
      <c r="AG15" s="417">
        <v>2910</v>
      </c>
      <c r="AH15" s="417">
        <v>2933</v>
      </c>
      <c r="AI15" s="417">
        <v>2955</v>
      </c>
      <c r="AJ15" s="417">
        <v>2977</v>
      </c>
      <c r="AK15" s="417">
        <v>2999</v>
      </c>
      <c r="AL15" s="417">
        <v>3020</v>
      </c>
      <c r="AM15" s="417">
        <v>3039</v>
      </c>
      <c r="AN15" s="417">
        <v>3057</v>
      </c>
      <c r="AO15" s="417">
        <v>3074</v>
      </c>
      <c r="AP15" s="417">
        <v>3089</v>
      </c>
      <c r="AQ15" s="417">
        <v>3104</v>
      </c>
      <c r="AR15" s="417">
        <v>3114</v>
      </c>
      <c r="AS15" s="417">
        <v>3123</v>
      </c>
      <c r="AT15" s="417">
        <v>3131</v>
      </c>
      <c r="AU15" s="417">
        <v>3137</v>
      </c>
      <c r="AV15" s="417">
        <v>3141</v>
      </c>
      <c r="AW15" s="417">
        <v>3144</v>
      </c>
      <c r="AX15" s="417">
        <v>3146</v>
      </c>
      <c r="AY15" s="417">
        <v>3145</v>
      </c>
      <c r="AZ15" s="417">
        <v>3143</v>
      </c>
      <c r="BA15" s="417">
        <v>3139</v>
      </c>
      <c r="BB15" s="417">
        <v>3133</v>
      </c>
      <c r="BC15" s="417">
        <v>3125</v>
      </c>
      <c r="BD15" s="417">
        <v>3115</v>
      </c>
      <c r="BE15" s="417">
        <v>3104</v>
      </c>
      <c r="BF15" s="417">
        <v>3091</v>
      </c>
      <c r="BG15" s="417">
        <v>3076</v>
      </c>
      <c r="BH15" s="417">
        <v>3060</v>
      </c>
      <c r="BI15" s="417">
        <v>3042</v>
      </c>
      <c r="BJ15" s="417">
        <v>3022</v>
      </c>
      <c r="BK15" s="417">
        <v>3001</v>
      </c>
      <c r="BL15" s="417">
        <v>2979</v>
      </c>
      <c r="BM15" s="417">
        <v>2954</v>
      </c>
      <c r="BN15" s="417">
        <v>2929</v>
      </c>
      <c r="BO15" s="417">
        <v>2902</v>
      </c>
      <c r="BP15" s="417">
        <v>2874</v>
      </c>
      <c r="BQ15" s="417">
        <v>2844</v>
      </c>
      <c r="BR15" s="417">
        <v>2814</v>
      </c>
      <c r="BS15" s="417">
        <v>2783</v>
      </c>
      <c r="BT15" s="417">
        <v>2750</v>
      </c>
      <c r="BU15" s="417">
        <v>2717</v>
      </c>
      <c r="BV15" s="417">
        <v>2683</v>
      </c>
      <c r="BW15" s="417">
        <v>2648</v>
      </c>
      <c r="BX15" s="417">
        <v>2613</v>
      </c>
      <c r="BY15" s="417">
        <v>2578</v>
      </c>
      <c r="BZ15" s="417">
        <v>2545</v>
      </c>
      <c r="CA15" s="417">
        <v>2513</v>
      </c>
      <c r="CB15" s="417">
        <v>2483</v>
      </c>
      <c r="CC15" s="417">
        <v>2458</v>
      </c>
      <c r="CD15" s="417">
        <v>2448</v>
      </c>
      <c r="CE15" s="417">
        <v>0</v>
      </c>
      <c r="CF15" s="417">
        <v>0</v>
      </c>
      <c r="CG15" s="417">
        <v>0</v>
      </c>
      <c r="CH15" s="417">
        <v>0</v>
      </c>
      <c r="CI15" s="417">
        <v>0</v>
      </c>
      <c r="CJ15" s="417">
        <v>0</v>
      </c>
      <c r="CK15" s="417">
        <v>0</v>
      </c>
      <c r="CL15" s="417">
        <v>0</v>
      </c>
      <c r="CM15" s="417">
        <v>0</v>
      </c>
      <c r="CN15" s="417">
        <v>0</v>
      </c>
      <c r="CO15" s="417">
        <v>0</v>
      </c>
      <c r="CP15" s="417">
        <v>0</v>
      </c>
      <c r="CQ15" s="417">
        <v>0</v>
      </c>
      <c r="CR15" s="417">
        <v>0</v>
      </c>
      <c r="CS15" s="417">
        <v>0</v>
      </c>
      <c r="CT15" s="417"/>
      <c r="CU15" s="417"/>
      <c r="CV15" s="417"/>
      <c r="CW15" s="417"/>
      <c r="CX15" s="417"/>
      <c r="CY15" s="417"/>
      <c r="CZ15" s="417"/>
      <c r="DA15" s="417"/>
      <c r="DB15" s="417"/>
      <c r="DC15" s="417"/>
      <c r="DD15" s="417"/>
      <c r="DE15" s="417"/>
      <c r="DF15" s="417"/>
      <c r="DG15" s="417"/>
      <c r="DH15" s="417"/>
      <c r="DI15" s="417"/>
      <c r="DJ15" s="417"/>
      <c r="DK15" s="417"/>
    </row>
    <row r="16" spans="1:115" ht="16.7" hidden="1" customHeight="1">
      <c r="A16" s="421" t="s">
        <v>7</v>
      </c>
      <c r="B16" s="421">
        <v>1</v>
      </c>
      <c r="C16" s="416" t="s">
        <v>37</v>
      </c>
      <c r="D16" s="417">
        <v>2137</v>
      </c>
      <c r="E16" s="417">
        <v>2173</v>
      </c>
      <c r="F16" s="417">
        <v>2210</v>
      </c>
      <c r="G16" s="417">
        <v>2247</v>
      </c>
      <c r="H16" s="417">
        <v>2284</v>
      </c>
      <c r="I16" s="417">
        <v>2316</v>
      </c>
      <c r="J16" s="417">
        <v>2348</v>
      </c>
      <c r="K16" s="417">
        <v>2379</v>
      </c>
      <c r="L16" s="417">
        <v>2410</v>
      </c>
      <c r="M16" s="417">
        <v>2441</v>
      </c>
      <c r="N16" s="417">
        <v>2471</v>
      </c>
      <c r="O16" s="417">
        <v>2501</v>
      </c>
      <c r="P16" s="417">
        <v>2531</v>
      </c>
      <c r="Q16" s="417">
        <v>2561</v>
      </c>
      <c r="R16" s="417">
        <v>2590</v>
      </c>
      <c r="S16" s="417">
        <v>2619</v>
      </c>
      <c r="T16" s="417">
        <v>2647</v>
      </c>
      <c r="U16" s="417">
        <v>2675</v>
      </c>
      <c r="V16" s="417">
        <v>2703</v>
      </c>
      <c r="W16" s="417">
        <v>2731</v>
      </c>
      <c r="X16" s="417">
        <v>2759</v>
      </c>
      <c r="Y16" s="417">
        <v>2787</v>
      </c>
      <c r="Z16" s="417">
        <v>2814</v>
      </c>
      <c r="AA16" s="417">
        <v>2841</v>
      </c>
      <c r="AB16" s="417">
        <v>2867</v>
      </c>
      <c r="AC16" s="417">
        <v>2893</v>
      </c>
      <c r="AD16" s="417">
        <v>2919</v>
      </c>
      <c r="AE16" s="417">
        <v>2944</v>
      </c>
      <c r="AF16" s="417">
        <v>2969</v>
      </c>
      <c r="AG16" s="417">
        <v>2992</v>
      </c>
      <c r="AH16" s="417">
        <v>3016</v>
      </c>
      <c r="AI16" s="417">
        <v>3038</v>
      </c>
      <c r="AJ16" s="417">
        <v>3060</v>
      </c>
      <c r="AK16" s="417">
        <v>3081</v>
      </c>
      <c r="AL16" s="417">
        <v>3101</v>
      </c>
      <c r="AM16" s="417">
        <v>3119</v>
      </c>
      <c r="AN16" s="417">
        <v>3136</v>
      </c>
      <c r="AO16" s="417">
        <v>3152</v>
      </c>
      <c r="AP16" s="417">
        <v>3167</v>
      </c>
      <c r="AQ16" s="417">
        <v>3178</v>
      </c>
      <c r="AR16" s="417">
        <v>3187</v>
      </c>
      <c r="AS16" s="417">
        <v>3195</v>
      </c>
      <c r="AT16" s="417">
        <v>3201</v>
      </c>
      <c r="AU16" s="417">
        <v>3205</v>
      </c>
      <c r="AV16" s="417">
        <v>3208</v>
      </c>
      <c r="AW16" s="417">
        <v>3210</v>
      </c>
      <c r="AX16" s="417">
        <v>3209</v>
      </c>
      <c r="AY16" s="417">
        <v>3207</v>
      </c>
      <c r="AZ16" s="417">
        <v>3203</v>
      </c>
      <c r="BA16" s="417">
        <v>3196</v>
      </c>
      <c r="BB16" s="417">
        <v>3188</v>
      </c>
      <c r="BC16" s="417">
        <v>3179</v>
      </c>
      <c r="BD16" s="417">
        <v>3167</v>
      </c>
      <c r="BE16" s="417">
        <v>3154</v>
      </c>
      <c r="BF16" s="417">
        <v>3139</v>
      </c>
      <c r="BG16" s="417">
        <v>3122</v>
      </c>
      <c r="BH16" s="417">
        <v>3104</v>
      </c>
      <c r="BI16" s="417">
        <v>3084</v>
      </c>
      <c r="BJ16" s="417">
        <v>3063</v>
      </c>
      <c r="BK16" s="417">
        <v>3040</v>
      </c>
      <c r="BL16" s="417">
        <v>3015</v>
      </c>
      <c r="BM16" s="417">
        <v>2988</v>
      </c>
      <c r="BN16" s="417">
        <v>2961</v>
      </c>
      <c r="BO16" s="417">
        <v>2932</v>
      </c>
      <c r="BP16" s="417">
        <v>2902</v>
      </c>
      <c r="BQ16" s="417">
        <v>2871</v>
      </c>
      <c r="BR16" s="417">
        <v>2839</v>
      </c>
      <c r="BS16" s="417">
        <v>2806</v>
      </c>
      <c r="BT16" s="417">
        <v>2773</v>
      </c>
      <c r="BU16" s="417">
        <v>2738</v>
      </c>
      <c r="BV16" s="417">
        <v>2702</v>
      </c>
      <c r="BW16" s="417">
        <v>2667</v>
      </c>
      <c r="BX16" s="417">
        <v>2631</v>
      </c>
      <c r="BY16" s="417">
        <v>2597</v>
      </c>
      <c r="BZ16" s="417">
        <v>2565</v>
      </c>
      <c r="CA16" s="417">
        <v>2534</v>
      </c>
      <c r="CB16" s="417">
        <v>2509</v>
      </c>
      <c r="CC16" s="417">
        <v>2499</v>
      </c>
      <c r="CD16" s="417">
        <v>0</v>
      </c>
      <c r="CE16" s="417">
        <v>0</v>
      </c>
      <c r="CF16" s="417">
        <v>0</v>
      </c>
      <c r="CG16" s="417">
        <v>0</v>
      </c>
      <c r="CH16" s="417">
        <v>0</v>
      </c>
      <c r="CI16" s="417">
        <v>0</v>
      </c>
      <c r="CJ16" s="417">
        <v>0</v>
      </c>
      <c r="CK16" s="417">
        <v>0</v>
      </c>
      <c r="CL16" s="417">
        <v>0</v>
      </c>
      <c r="CM16" s="417">
        <v>0</v>
      </c>
      <c r="CN16" s="417">
        <v>0</v>
      </c>
      <c r="CO16" s="417">
        <v>0</v>
      </c>
      <c r="CP16" s="417">
        <v>0</v>
      </c>
      <c r="CQ16" s="417">
        <v>0</v>
      </c>
      <c r="CR16" s="417">
        <v>0</v>
      </c>
      <c r="CS16" s="417">
        <v>0</v>
      </c>
      <c r="CT16" s="417"/>
      <c r="CU16" s="417"/>
      <c r="CV16" s="417"/>
      <c r="CW16" s="417"/>
      <c r="CX16" s="417"/>
      <c r="CY16" s="417"/>
      <c r="CZ16" s="417"/>
      <c r="DA16" s="417"/>
      <c r="DB16" s="417"/>
      <c r="DC16" s="417"/>
      <c r="DD16" s="417"/>
      <c r="DE16" s="417"/>
      <c r="DF16" s="417"/>
      <c r="DG16" s="417"/>
      <c r="DH16" s="417"/>
      <c r="DI16" s="417"/>
      <c r="DJ16" s="417"/>
      <c r="DK16" s="417"/>
    </row>
    <row r="17" spans="1:115" ht="16.7" hidden="1" customHeight="1">
      <c r="A17" s="421" t="s">
        <v>7</v>
      </c>
      <c r="B17" s="421">
        <v>1</v>
      </c>
      <c r="C17" s="416" t="s">
        <v>38</v>
      </c>
      <c r="D17" s="417">
        <v>2210</v>
      </c>
      <c r="E17" s="417">
        <v>2247</v>
      </c>
      <c r="F17" s="417">
        <v>2285</v>
      </c>
      <c r="G17" s="417">
        <v>2323</v>
      </c>
      <c r="H17" s="417">
        <v>2362</v>
      </c>
      <c r="I17" s="417">
        <v>2395</v>
      </c>
      <c r="J17" s="417">
        <v>2427</v>
      </c>
      <c r="K17" s="417">
        <v>2459</v>
      </c>
      <c r="L17" s="417">
        <v>2491</v>
      </c>
      <c r="M17" s="417">
        <v>2522</v>
      </c>
      <c r="N17" s="417">
        <v>2553</v>
      </c>
      <c r="O17" s="417">
        <v>2583</v>
      </c>
      <c r="P17" s="417">
        <v>2613</v>
      </c>
      <c r="Q17" s="417">
        <v>2643</v>
      </c>
      <c r="R17" s="417">
        <v>2672</v>
      </c>
      <c r="S17" s="417">
        <v>2701</v>
      </c>
      <c r="T17" s="417">
        <v>2730</v>
      </c>
      <c r="U17" s="417">
        <v>2759</v>
      </c>
      <c r="V17" s="417">
        <v>2787</v>
      </c>
      <c r="W17" s="417">
        <v>2815</v>
      </c>
      <c r="X17" s="417">
        <v>2844</v>
      </c>
      <c r="Y17" s="417">
        <v>2871</v>
      </c>
      <c r="Z17" s="417">
        <v>2899</v>
      </c>
      <c r="AA17" s="417">
        <v>2926</v>
      </c>
      <c r="AB17" s="417">
        <v>2952</v>
      </c>
      <c r="AC17" s="417">
        <v>2978</v>
      </c>
      <c r="AD17" s="417">
        <v>3004</v>
      </c>
      <c r="AE17" s="417">
        <v>3030</v>
      </c>
      <c r="AF17" s="417">
        <v>3054</v>
      </c>
      <c r="AG17" s="417">
        <v>3077</v>
      </c>
      <c r="AH17" s="417">
        <v>3100</v>
      </c>
      <c r="AI17" s="417">
        <v>3123</v>
      </c>
      <c r="AJ17" s="417">
        <v>3144</v>
      </c>
      <c r="AK17" s="417">
        <v>3164</v>
      </c>
      <c r="AL17" s="417">
        <v>3183</v>
      </c>
      <c r="AM17" s="417">
        <v>3200</v>
      </c>
      <c r="AN17" s="417">
        <v>3217</v>
      </c>
      <c r="AO17" s="417">
        <v>3232</v>
      </c>
      <c r="AP17" s="417">
        <v>3243</v>
      </c>
      <c r="AQ17" s="417">
        <v>3252</v>
      </c>
      <c r="AR17" s="417">
        <v>3260</v>
      </c>
      <c r="AS17" s="417">
        <v>3266</v>
      </c>
      <c r="AT17" s="417">
        <v>3271</v>
      </c>
      <c r="AU17" s="417">
        <v>3274</v>
      </c>
      <c r="AV17" s="417">
        <v>3275</v>
      </c>
      <c r="AW17" s="417">
        <v>3275</v>
      </c>
      <c r="AX17" s="417">
        <v>3272</v>
      </c>
      <c r="AY17" s="417">
        <v>3268</v>
      </c>
      <c r="AZ17" s="417">
        <v>3262</v>
      </c>
      <c r="BA17" s="417">
        <v>3254</v>
      </c>
      <c r="BB17" s="417">
        <v>3244</v>
      </c>
      <c r="BC17" s="417">
        <v>3232</v>
      </c>
      <c r="BD17" s="417">
        <v>3218</v>
      </c>
      <c r="BE17" s="417">
        <v>3203</v>
      </c>
      <c r="BF17" s="417">
        <v>3186</v>
      </c>
      <c r="BG17" s="417">
        <v>3167</v>
      </c>
      <c r="BH17" s="417">
        <v>3147</v>
      </c>
      <c r="BI17" s="417">
        <v>3125</v>
      </c>
      <c r="BJ17" s="417">
        <v>3101</v>
      </c>
      <c r="BK17" s="417">
        <v>3076</v>
      </c>
      <c r="BL17" s="417">
        <v>3049</v>
      </c>
      <c r="BM17" s="417">
        <v>3021</v>
      </c>
      <c r="BN17" s="417">
        <v>2992</v>
      </c>
      <c r="BO17" s="417">
        <v>2961</v>
      </c>
      <c r="BP17" s="417">
        <v>2930</v>
      </c>
      <c r="BQ17" s="417">
        <v>2897</v>
      </c>
      <c r="BR17" s="417">
        <v>2864</v>
      </c>
      <c r="BS17" s="417">
        <v>2829</v>
      </c>
      <c r="BT17" s="417">
        <v>2793</v>
      </c>
      <c r="BU17" s="417">
        <v>2757</v>
      </c>
      <c r="BV17" s="417">
        <v>2721</v>
      </c>
      <c r="BW17" s="417">
        <v>2685</v>
      </c>
      <c r="BX17" s="417">
        <v>2650</v>
      </c>
      <c r="BY17" s="417">
        <v>2617</v>
      </c>
      <c r="BZ17" s="417">
        <v>2586</v>
      </c>
      <c r="CA17" s="417">
        <v>2560</v>
      </c>
      <c r="CB17" s="417">
        <v>2550</v>
      </c>
      <c r="CC17" s="417">
        <v>0</v>
      </c>
      <c r="CD17" s="417">
        <v>0</v>
      </c>
      <c r="CE17" s="417">
        <v>0</v>
      </c>
      <c r="CF17" s="417">
        <v>0</v>
      </c>
      <c r="CG17" s="417">
        <v>0</v>
      </c>
      <c r="CH17" s="417">
        <v>0</v>
      </c>
      <c r="CI17" s="417">
        <v>0</v>
      </c>
      <c r="CJ17" s="417">
        <v>0</v>
      </c>
      <c r="CK17" s="417">
        <v>0</v>
      </c>
      <c r="CL17" s="417">
        <v>0</v>
      </c>
      <c r="CM17" s="417">
        <v>0</v>
      </c>
      <c r="CN17" s="417">
        <v>0</v>
      </c>
      <c r="CO17" s="417">
        <v>0</v>
      </c>
      <c r="CP17" s="417">
        <v>0</v>
      </c>
      <c r="CQ17" s="417">
        <v>0</v>
      </c>
      <c r="CR17" s="417">
        <v>0</v>
      </c>
      <c r="CS17" s="417">
        <v>0</v>
      </c>
      <c r="CT17" s="417"/>
      <c r="CU17" s="417"/>
      <c r="CV17" s="417"/>
      <c r="CW17" s="417"/>
      <c r="CX17" s="417"/>
      <c r="CY17" s="417"/>
      <c r="CZ17" s="417"/>
      <c r="DA17" s="417"/>
      <c r="DB17" s="417"/>
      <c r="DC17" s="417"/>
      <c r="DD17" s="417"/>
      <c r="DE17" s="417"/>
      <c r="DF17" s="417"/>
      <c r="DG17" s="417"/>
      <c r="DH17" s="417"/>
      <c r="DI17" s="417"/>
      <c r="DJ17" s="417"/>
      <c r="DK17" s="417"/>
    </row>
    <row r="18" spans="1:115" ht="16.7" hidden="1" customHeight="1">
      <c r="A18" s="421" t="s">
        <v>7</v>
      </c>
      <c r="B18" s="421">
        <v>1</v>
      </c>
      <c r="C18" s="416" t="s">
        <v>39</v>
      </c>
      <c r="D18" s="417">
        <v>2286</v>
      </c>
      <c r="E18" s="417">
        <v>2324</v>
      </c>
      <c r="F18" s="417">
        <v>2363</v>
      </c>
      <c r="G18" s="417">
        <v>2402</v>
      </c>
      <c r="H18" s="417">
        <v>2442</v>
      </c>
      <c r="I18" s="417">
        <v>2475</v>
      </c>
      <c r="J18" s="417">
        <v>2508</v>
      </c>
      <c r="K18" s="417">
        <v>2541</v>
      </c>
      <c r="L18" s="417">
        <v>2573</v>
      </c>
      <c r="M18" s="417">
        <v>2605</v>
      </c>
      <c r="N18" s="417">
        <v>2636</v>
      </c>
      <c r="O18" s="417">
        <v>2667</v>
      </c>
      <c r="P18" s="417">
        <v>2697</v>
      </c>
      <c r="Q18" s="417">
        <v>2727</v>
      </c>
      <c r="R18" s="417">
        <v>2756</v>
      </c>
      <c r="S18" s="417">
        <v>2786</v>
      </c>
      <c r="T18" s="417">
        <v>2815</v>
      </c>
      <c r="U18" s="417">
        <v>2844</v>
      </c>
      <c r="V18" s="417">
        <v>2873</v>
      </c>
      <c r="W18" s="417">
        <v>2902</v>
      </c>
      <c r="X18" s="417">
        <v>2930</v>
      </c>
      <c r="Y18" s="417">
        <v>2958</v>
      </c>
      <c r="Z18" s="417">
        <v>2986</v>
      </c>
      <c r="AA18" s="417">
        <v>3013</v>
      </c>
      <c r="AB18" s="417">
        <v>3039</v>
      </c>
      <c r="AC18" s="417">
        <v>3066</v>
      </c>
      <c r="AD18" s="417">
        <v>3092</v>
      </c>
      <c r="AE18" s="417">
        <v>3116</v>
      </c>
      <c r="AF18" s="417">
        <v>3140</v>
      </c>
      <c r="AG18" s="417">
        <v>3163</v>
      </c>
      <c r="AH18" s="417">
        <v>3186</v>
      </c>
      <c r="AI18" s="417">
        <v>3209</v>
      </c>
      <c r="AJ18" s="417">
        <v>3229</v>
      </c>
      <c r="AK18" s="417">
        <v>3248</v>
      </c>
      <c r="AL18" s="417">
        <v>3266</v>
      </c>
      <c r="AM18" s="417">
        <v>3282</v>
      </c>
      <c r="AN18" s="417">
        <v>3298</v>
      </c>
      <c r="AO18" s="417">
        <v>3309</v>
      </c>
      <c r="AP18" s="417">
        <v>3319</v>
      </c>
      <c r="AQ18" s="417">
        <v>3327</v>
      </c>
      <c r="AR18" s="417">
        <v>3333</v>
      </c>
      <c r="AS18" s="417">
        <v>3338</v>
      </c>
      <c r="AT18" s="417">
        <v>3341</v>
      </c>
      <c r="AU18" s="417">
        <v>3342</v>
      </c>
      <c r="AV18" s="417">
        <v>3342</v>
      </c>
      <c r="AW18" s="417">
        <v>3339</v>
      </c>
      <c r="AX18" s="417">
        <v>3335</v>
      </c>
      <c r="AY18" s="417">
        <v>3328</v>
      </c>
      <c r="AZ18" s="417">
        <v>3320</v>
      </c>
      <c r="BA18" s="417">
        <v>3310</v>
      </c>
      <c r="BB18" s="417">
        <v>3298</v>
      </c>
      <c r="BC18" s="417">
        <v>3284</v>
      </c>
      <c r="BD18" s="417">
        <v>3268</v>
      </c>
      <c r="BE18" s="417">
        <v>3251</v>
      </c>
      <c r="BF18" s="417">
        <v>3232</v>
      </c>
      <c r="BG18" s="417">
        <v>3211</v>
      </c>
      <c r="BH18" s="417">
        <v>3189</v>
      </c>
      <c r="BI18" s="417">
        <v>3165</v>
      </c>
      <c r="BJ18" s="417">
        <v>3139</v>
      </c>
      <c r="BK18" s="417">
        <v>3111</v>
      </c>
      <c r="BL18" s="417">
        <v>3083</v>
      </c>
      <c r="BM18" s="417">
        <v>3053</v>
      </c>
      <c r="BN18" s="417">
        <v>3022</v>
      </c>
      <c r="BO18" s="417">
        <v>2990</v>
      </c>
      <c r="BP18" s="417">
        <v>2956</v>
      </c>
      <c r="BQ18" s="417">
        <v>2922</v>
      </c>
      <c r="BR18" s="417">
        <v>2887</v>
      </c>
      <c r="BS18" s="417">
        <v>2851</v>
      </c>
      <c r="BT18" s="417">
        <v>2813</v>
      </c>
      <c r="BU18" s="417">
        <v>2776</v>
      </c>
      <c r="BV18" s="417">
        <v>2740</v>
      </c>
      <c r="BW18" s="417">
        <v>2704</v>
      </c>
      <c r="BX18" s="417">
        <v>2671</v>
      </c>
      <c r="BY18" s="417">
        <v>2640</v>
      </c>
      <c r="BZ18" s="417">
        <v>2613</v>
      </c>
      <c r="CA18" s="417">
        <v>2603</v>
      </c>
      <c r="CB18" s="417">
        <v>0</v>
      </c>
      <c r="CC18" s="417">
        <v>0</v>
      </c>
      <c r="CD18" s="417">
        <v>0</v>
      </c>
      <c r="CE18" s="417">
        <v>0</v>
      </c>
      <c r="CF18" s="417">
        <v>0</v>
      </c>
      <c r="CG18" s="417">
        <v>0</v>
      </c>
      <c r="CH18" s="417">
        <v>0</v>
      </c>
      <c r="CI18" s="417">
        <v>0</v>
      </c>
      <c r="CJ18" s="417">
        <v>0</v>
      </c>
      <c r="CK18" s="417">
        <v>0</v>
      </c>
      <c r="CL18" s="417">
        <v>0</v>
      </c>
      <c r="CM18" s="417">
        <v>0</v>
      </c>
      <c r="CN18" s="417">
        <v>0</v>
      </c>
      <c r="CO18" s="417">
        <v>0</v>
      </c>
      <c r="CP18" s="417">
        <v>0</v>
      </c>
      <c r="CQ18" s="417">
        <v>0</v>
      </c>
      <c r="CR18" s="417">
        <v>0</v>
      </c>
      <c r="CS18" s="417">
        <v>0</v>
      </c>
      <c r="CT18" s="417"/>
      <c r="CU18" s="417"/>
      <c r="CV18" s="417"/>
      <c r="CW18" s="417"/>
      <c r="CX18" s="417"/>
      <c r="CY18" s="417"/>
      <c r="CZ18" s="417"/>
      <c r="DA18" s="417"/>
      <c r="DB18" s="417"/>
      <c r="DC18" s="417"/>
      <c r="DD18" s="417"/>
      <c r="DE18" s="417"/>
      <c r="DF18" s="417"/>
      <c r="DG18" s="417"/>
      <c r="DH18" s="417"/>
      <c r="DI18" s="417"/>
      <c r="DJ18" s="417"/>
      <c r="DK18" s="417"/>
    </row>
    <row r="19" spans="1:115" ht="16.7" hidden="1" customHeight="1">
      <c r="A19" s="421" t="s">
        <v>7</v>
      </c>
      <c r="B19" s="421">
        <v>1</v>
      </c>
      <c r="C19" s="416" t="s">
        <v>40</v>
      </c>
      <c r="D19" s="417">
        <v>2363</v>
      </c>
      <c r="E19" s="417">
        <v>2403</v>
      </c>
      <c r="F19" s="417">
        <v>2443</v>
      </c>
      <c r="G19" s="417">
        <v>2483</v>
      </c>
      <c r="H19" s="417">
        <v>2524</v>
      </c>
      <c r="I19" s="417">
        <v>2558</v>
      </c>
      <c r="J19" s="417">
        <v>2592</v>
      </c>
      <c r="K19" s="417">
        <v>2625</v>
      </c>
      <c r="L19" s="417">
        <v>2658</v>
      </c>
      <c r="M19" s="417">
        <v>2690</v>
      </c>
      <c r="N19" s="417">
        <v>2721</v>
      </c>
      <c r="O19" s="417">
        <v>2752</v>
      </c>
      <c r="P19" s="417">
        <v>2782</v>
      </c>
      <c r="Q19" s="417">
        <v>2813</v>
      </c>
      <c r="R19" s="417">
        <v>2843</v>
      </c>
      <c r="S19" s="417">
        <v>2872</v>
      </c>
      <c r="T19" s="417">
        <v>2902</v>
      </c>
      <c r="U19" s="417">
        <v>2932</v>
      </c>
      <c r="V19" s="417">
        <v>2961</v>
      </c>
      <c r="W19" s="417">
        <v>2990</v>
      </c>
      <c r="X19" s="417">
        <v>3019</v>
      </c>
      <c r="Y19" s="417">
        <v>3047</v>
      </c>
      <c r="Z19" s="417">
        <v>3074</v>
      </c>
      <c r="AA19" s="417">
        <v>3101</v>
      </c>
      <c r="AB19" s="417">
        <v>3128</v>
      </c>
      <c r="AC19" s="417">
        <v>3155</v>
      </c>
      <c r="AD19" s="417">
        <v>3180</v>
      </c>
      <c r="AE19" s="417">
        <v>3204</v>
      </c>
      <c r="AF19" s="417">
        <v>3228</v>
      </c>
      <c r="AG19" s="417">
        <v>3251</v>
      </c>
      <c r="AH19" s="417">
        <v>3274</v>
      </c>
      <c r="AI19" s="417">
        <v>3295</v>
      </c>
      <c r="AJ19" s="417">
        <v>3314</v>
      </c>
      <c r="AK19" s="417">
        <v>3333</v>
      </c>
      <c r="AL19" s="417">
        <v>3350</v>
      </c>
      <c r="AM19" s="417">
        <v>3365</v>
      </c>
      <c r="AN19" s="417">
        <v>3377</v>
      </c>
      <c r="AO19" s="417">
        <v>3386</v>
      </c>
      <c r="AP19" s="417">
        <v>3395</v>
      </c>
      <c r="AQ19" s="417">
        <v>3401</v>
      </c>
      <c r="AR19" s="417">
        <v>3406</v>
      </c>
      <c r="AS19" s="417">
        <v>3409</v>
      </c>
      <c r="AT19" s="417">
        <v>3411</v>
      </c>
      <c r="AU19" s="417">
        <v>3410</v>
      </c>
      <c r="AV19" s="417">
        <v>3407</v>
      </c>
      <c r="AW19" s="417">
        <v>3403</v>
      </c>
      <c r="AX19" s="417">
        <v>3396</v>
      </c>
      <c r="AY19" s="417">
        <v>3388</v>
      </c>
      <c r="AZ19" s="417">
        <v>3377</v>
      </c>
      <c r="BA19" s="417">
        <v>3365</v>
      </c>
      <c r="BB19" s="417">
        <v>3351</v>
      </c>
      <c r="BC19" s="417">
        <v>3335</v>
      </c>
      <c r="BD19" s="417">
        <v>3317</v>
      </c>
      <c r="BE19" s="417">
        <v>3298</v>
      </c>
      <c r="BF19" s="417">
        <v>3276</v>
      </c>
      <c r="BG19" s="417">
        <v>3254</v>
      </c>
      <c r="BH19" s="417">
        <v>3229</v>
      </c>
      <c r="BI19" s="417">
        <v>3203</v>
      </c>
      <c r="BJ19" s="417">
        <v>3175</v>
      </c>
      <c r="BK19" s="417">
        <v>3146</v>
      </c>
      <c r="BL19" s="417">
        <v>3115</v>
      </c>
      <c r="BM19" s="417">
        <v>3083</v>
      </c>
      <c r="BN19" s="417">
        <v>3051</v>
      </c>
      <c r="BO19" s="417">
        <v>3017</v>
      </c>
      <c r="BP19" s="417">
        <v>2982</v>
      </c>
      <c r="BQ19" s="417">
        <v>2946</v>
      </c>
      <c r="BR19" s="417">
        <v>2909</v>
      </c>
      <c r="BS19" s="417">
        <v>2872</v>
      </c>
      <c r="BT19" s="417">
        <v>2834</v>
      </c>
      <c r="BU19" s="417">
        <v>2797</v>
      </c>
      <c r="BV19" s="417">
        <v>2762</v>
      </c>
      <c r="BW19" s="417">
        <v>2730</v>
      </c>
      <c r="BX19" s="417">
        <v>2702</v>
      </c>
      <c r="BY19" s="417">
        <v>2683</v>
      </c>
      <c r="BZ19" s="417">
        <v>2690</v>
      </c>
      <c r="CA19" s="417">
        <v>0</v>
      </c>
      <c r="CB19" s="417">
        <v>0</v>
      </c>
      <c r="CC19" s="417">
        <v>0</v>
      </c>
      <c r="CD19" s="417">
        <v>0</v>
      </c>
      <c r="CE19" s="417">
        <v>0</v>
      </c>
      <c r="CF19" s="417">
        <v>0</v>
      </c>
      <c r="CG19" s="417">
        <v>0</v>
      </c>
      <c r="CH19" s="417">
        <v>0</v>
      </c>
      <c r="CI19" s="417">
        <v>0</v>
      </c>
      <c r="CJ19" s="417">
        <v>0</v>
      </c>
      <c r="CK19" s="417">
        <v>0</v>
      </c>
      <c r="CL19" s="417">
        <v>0</v>
      </c>
      <c r="CM19" s="417">
        <v>0</v>
      </c>
      <c r="CN19" s="417">
        <v>0</v>
      </c>
      <c r="CO19" s="417">
        <v>0</v>
      </c>
      <c r="CP19" s="417">
        <v>0</v>
      </c>
      <c r="CQ19" s="417">
        <v>0</v>
      </c>
      <c r="CR19" s="417">
        <v>0</v>
      </c>
      <c r="CS19" s="417">
        <v>0</v>
      </c>
      <c r="CT19" s="417"/>
      <c r="CU19" s="417"/>
      <c r="CV19" s="417"/>
      <c r="CW19" s="417"/>
      <c r="CX19" s="417"/>
      <c r="CY19" s="417"/>
      <c r="CZ19" s="417"/>
      <c r="DA19" s="417"/>
      <c r="DB19" s="417"/>
      <c r="DC19" s="417"/>
      <c r="DD19" s="417"/>
      <c r="DE19" s="417"/>
      <c r="DF19" s="417"/>
      <c r="DG19" s="417"/>
      <c r="DH19" s="417"/>
      <c r="DI19" s="417"/>
      <c r="DJ19" s="417"/>
      <c r="DK19" s="417"/>
    </row>
    <row r="20" spans="1:115" ht="16.7" hidden="1" customHeight="1">
      <c r="A20" s="421" t="s">
        <v>7</v>
      </c>
      <c r="B20" s="421">
        <v>1</v>
      </c>
      <c r="C20" s="416" t="s">
        <v>41</v>
      </c>
      <c r="D20" s="417">
        <v>2443</v>
      </c>
      <c r="E20" s="417">
        <v>2484</v>
      </c>
      <c r="F20" s="417">
        <v>2525</v>
      </c>
      <c r="G20" s="417">
        <v>2567</v>
      </c>
      <c r="H20" s="417">
        <v>2609</v>
      </c>
      <c r="I20" s="417">
        <v>2643</v>
      </c>
      <c r="J20" s="417">
        <v>2677</v>
      </c>
      <c r="K20" s="417">
        <v>2711</v>
      </c>
      <c r="L20" s="417">
        <v>2744</v>
      </c>
      <c r="M20" s="417">
        <v>2777</v>
      </c>
      <c r="N20" s="417">
        <v>2808</v>
      </c>
      <c r="O20" s="417">
        <v>2839</v>
      </c>
      <c r="P20" s="417">
        <v>2870</v>
      </c>
      <c r="Q20" s="417">
        <v>2901</v>
      </c>
      <c r="R20" s="417">
        <v>2931</v>
      </c>
      <c r="S20" s="417">
        <v>2961</v>
      </c>
      <c r="T20" s="417">
        <v>2992</v>
      </c>
      <c r="U20" s="417">
        <v>3021</v>
      </c>
      <c r="V20" s="417">
        <v>3051</v>
      </c>
      <c r="W20" s="417">
        <v>3080</v>
      </c>
      <c r="X20" s="417">
        <v>3109</v>
      </c>
      <c r="Y20" s="417">
        <v>3137</v>
      </c>
      <c r="Z20" s="417">
        <v>3165</v>
      </c>
      <c r="AA20" s="417">
        <v>3192</v>
      </c>
      <c r="AB20" s="417">
        <v>3219</v>
      </c>
      <c r="AC20" s="417">
        <v>3245</v>
      </c>
      <c r="AD20" s="417">
        <v>3270</v>
      </c>
      <c r="AE20" s="417">
        <v>3294</v>
      </c>
      <c r="AF20" s="417">
        <v>3318</v>
      </c>
      <c r="AG20" s="417">
        <v>3341</v>
      </c>
      <c r="AH20" s="417">
        <v>3362</v>
      </c>
      <c r="AI20" s="417">
        <v>3382</v>
      </c>
      <c r="AJ20" s="417">
        <v>3401</v>
      </c>
      <c r="AK20" s="417">
        <v>3418</v>
      </c>
      <c r="AL20" s="417">
        <v>3434</v>
      </c>
      <c r="AM20" s="417">
        <v>3446</v>
      </c>
      <c r="AN20" s="417">
        <v>3456</v>
      </c>
      <c r="AO20" s="417">
        <v>3464</v>
      </c>
      <c r="AP20" s="417">
        <v>3471</v>
      </c>
      <c r="AQ20" s="417">
        <v>3476</v>
      </c>
      <c r="AR20" s="417">
        <v>3479</v>
      </c>
      <c r="AS20" s="417">
        <v>3480</v>
      </c>
      <c r="AT20" s="417">
        <v>3480</v>
      </c>
      <c r="AU20" s="417">
        <v>3477</v>
      </c>
      <c r="AV20" s="417">
        <v>3472</v>
      </c>
      <c r="AW20" s="417">
        <v>3466</v>
      </c>
      <c r="AX20" s="417">
        <v>3457</v>
      </c>
      <c r="AY20" s="417">
        <v>3446</v>
      </c>
      <c r="AZ20" s="417">
        <v>3434</v>
      </c>
      <c r="BA20" s="417">
        <v>3420</v>
      </c>
      <c r="BB20" s="417">
        <v>3403</v>
      </c>
      <c r="BC20" s="417">
        <v>3385</v>
      </c>
      <c r="BD20" s="417">
        <v>3365</v>
      </c>
      <c r="BE20" s="417">
        <v>3343</v>
      </c>
      <c r="BF20" s="417">
        <v>3320</v>
      </c>
      <c r="BG20" s="417">
        <v>3295</v>
      </c>
      <c r="BH20" s="417">
        <v>3268</v>
      </c>
      <c r="BI20" s="417">
        <v>3240</v>
      </c>
      <c r="BJ20" s="417">
        <v>3210</v>
      </c>
      <c r="BK20" s="417">
        <v>3179</v>
      </c>
      <c r="BL20" s="417">
        <v>3146</v>
      </c>
      <c r="BM20" s="417">
        <v>3113</v>
      </c>
      <c r="BN20" s="417">
        <v>3079</v>
      </c>
      <c r="BO20" s="417">
        <v>3043</v>
      </c>
      <c r="BP20" s="417">
        <v>3007</v>
      </c>
      <c r="BQ20" s="417">
        <v>2969</v>
      </c>
      <c r="BR20" s="417">
        <v>2931</v>
      </c>
      <c r="BS20" s="417">
        <v>2894</v>
      </c>
      <c r="BT20" s="417">
        <v>2857</v>
      </c>
      <c r="BU20" s="417">
        <v>2822</v>
      </c>
      <c r="BV20" s="417">
        <v>2793</v>
      </c>
      <c r="BW20" s="417">
        <v>2770</v>
      </c>
      <c r="BX20" s="417">
        <v>2762</v>
      </c>
      <c r="BY20" s="417">
        <v>2780</v>
      </c>
      <c r="BZ20" s="417">
        <v>0</v>
      </c>
      <c r="CA20" s="417">
        <v>0</v>
      </c>
      <c r="CB20" s="417">
        <v>0</v>
      </c>
      <c r="CC20" s="417">
        <v>0</v>
      </c>
      <c r="CD20" s="417">
        <v>0</v>
      </c>
      <c r="CE20" s="417">
        <v>0</v>
      </c>
      <c r="CF20" s="417">
        <v>0</v>
      </c>
      <c r="CG20" s="417">
        <v>0</v>
      </c>
      <c r="CH20" s="417">
        <v>0</v>
      </c>
      <c r="CI20" s="417">
        <v>0</v>
      </c>
      <c r="CJ20" s="417">
        <v>0</v>
      </c>
      <c r="CK20" s="417">
        <v>0</v>
      </c>
      <c r="CL20" s="417">
        <v>0</v>
      </c>
      <c r="CM20" s="417">
        <v>0</v>
      </c>
      <c r="CN20" s="417">
        <v>0</v>
      </c>
      <c r="CO20" s="417">
        <v>0</v>
      </c>
      <c r="CP20" s="417">
        <v>0</v>
      </c>
      <c r="CQ20" s="417">
        <v>0</v>
      </c>
      <c r="CR20" s="417">
        <v>0</v>
      </c>
      <c r="CS20" s="417">
        <v>0</v>
      </c>
      <c r="CT20" s="417"/>
      <c r="CU20" s="417"/>
      <c r="CV20" s="417"/>
      <c r="CW20" s="417"/>
      <c r="CX20" s="417"/>
      <c r="CY20" s="417"/>
      <c r="CZ20" s="417"/>
      <c r="DA20" s="417"/>
      <c r="DB20" s="417"/>
      <c r="DC20" s="417"/>
      <c r="DD20" s="417"/>
      <c r="DE20" s="417"/>
      <c r="DF20" s="417"/>
      <c r="DG20" s="417"/>
      <c r="DH20" s="417"/>
      <c r="DI20" s="417"/>
      <c r="DJ20" s="417"/>
      <c r="DK20" s="417"/>
    </row>
    <row r="21" spans="1:115" ht="16.7" hidden="1" customHeight="1">
      <c r="A21" s="421" t="s">
        <v>7</v>
      </c>
      <c r="B21" s="421">
        <v>1</v>
      </c>
      <c r="C21" s="416" t="s">
        <v>42</v>
      </c>
      <c r="D21" s="417">
        <v>2525</v>
      </c>
      <c r="E21" s="417">
        <v>2567</v>
      </c>
      <c r="F21" s="417">
        <v>2609</v>
      </c>
      <c r="G21" s="417">
        <v>2652</v>
      </c>
      <c r="H21" s="417">
        <v>2695</v>
      </c>
      <c r="I21" s="417">
        <v>2730</v>
      </c>
      <c r="J21" s="417">
        <v>2765</v>
      </c>
      <c r="K21" s="417">
        <v>2799</v>
      </c>
      <c r="L21" s="417">
        <v>2833</v>
      </c>
      <c r="M21" s="417">
        <v>2866</v>
      </c>
      <c r="N21" s="417">
        <v>2897</v>
      </c>
      <c r="O21" s="417">
        <v>2929</v>
      </c>
      <c r="P21" s="417">
        <v>2960</v>
      </c>
      <c r="Q21" s="417">
        <v>2991</v>
      </c>
      <c r="R21" s="417">
        <v>3022</v>
      </c>
      <c r="S21" s="417">
        <v>3053</v>
      </c>
      <c r="T21" s="417">
        <v>3083</v>
      </c>
      <c r="U21" s="417">
        <v>3113</v>
      </c>
      <c r="V21" s="417">
        <v>3143</v>
      </c>
      <c r="W21" s="417">
        <v>3172</v>
      </c>
      <c r="X21" s="417">
        <v>3201</v>
      </c>
      <c r="Y21" s="417">
        <v>3229</v>
      </c>
      <c r="Z21" s="417">
        <v>3257</v>
      </c>
      <c r="AA21" s="417">
        <v>3285</v>
      </c>
      <c r="AB21" s="417">
        <v>3311</v>
      </c>
      <c r="AC21" s="417">
        <v>3336</v>
      </c>
      <c r="AD21" s="417">
        <v>3361</v>
      </c>
      <c r="AE21" s="417">
        <v>3386</v>
      </c>
      <c r="AF21" s="417">
        <v>3409</v>
      </c>
      <c r="AG21" s="417">
        <v>3431</v>
      </c>
      <c r="AH21" s="417">
        <v>3451</v>
      </c>
      <c r="AI21" s="417">
        <v>3470</v>
      </c>
      <c r="AJ21" s="417">
        <v>3488</v>
      </c>
      <c r="AK21" s="417">
        <v>3504</v>
      </c>
      <c r="AL21" s="417">
        <v>3516</v>
      </c>
      <c r="AM21" s="417">
        <v>3526</v>
      </c>
      <c r="AN21" s="417">
        <v>3535</v>
      </c>
      <c r="AO21" s="417">
        <v>3542</v>
      </c>
      <c r="AP21" s="417">
        <v>3547</v>
      </c>
      <c r="AQ21" s="417">
        <v>3550</v>
      </c>
      <c r="AR21" s="417">
        <v>3551</v>
      </c>
      <c r="AS21" s="417">
        <v>3551</v>
      </c>
      <c r="AT21" s="417">
        <v>3548</v>
      </c>
      <c r="AU21" s="417">
        <v>3543</v>
      </c>
      <c r="AV21" s="417">
        <v>3537</v>
      </c>
      <c r="AW21" s="417">
        <v>3528</v>
      </c>
      <c r="AX21" s="417">
        <v>3517</v>
      </c>
      <c r="AY21" s="417">
        <v>3504</v>
      </c>
      <c r="AZ21" s="417">
        <v>3489</v>
      </c>
      <c r="BA21" s="417">
        <v>3473</v>
      </c>
      <c r="BB21" s="417">
        <v>3454</v>
      </c>
      <c r="BC21" s="417">
        <v>3434</v>
      </c>
      <c r="BD21" s="417">
        <v>3412</v>
      </c>
      <c r="BE21" s="417">
        <v>3388</v>
      </c>
      <c r="BF21" s="417">
        <v>3363</v>
      </c>
      <c r="BG21" s="417">
        <v>3335</v>
      </c>
      <c r="BH21" s="417">
        <v>3306</v>
      </c>
      <c r="BI21" s="417">
        <v>3275</v>
      </c>
      <c r="BJ21" s="417">
        <v>3244</v>
      </c>
      <c r="BK21" s="417">
        <v>3211</v>
      </c>
      <c r="BL21" s="417">
        <v>3177</v>
      </c>
      <c r="BM21" s="417">
        <v>3142</v>
      </c>
      <c r="BN21" s="417">
        <v>3106</v>
      </c>
      <c r="BO21" s="417">
        <v>3069</v>
      </c>
      <c r="BP21" s="417">
        <v>3031</v>
      </c>
      <c r="BQ21" s="417">
        <v>2993</v>
      </c>
      <c r="BR21" s="417">
        <v>2955</v>
      </c>
      <c r="BS21" s="417">
        <v>2919</v>
      </c>
      <c r="BT21" s="417">
        <v>2886</v>
      </c>
      <c r="BU21" s="417">
        <v>2860</v>
      </c>
      <c r="BV21" s="417">
        <v>2844</v>
      </c>
      <c r="BW21" s="417">
        <v>2853</v>
      </c>
      <c r="BX21" s="417">
        <v>2872</v>
      </c>
      <c r="BY21" s="417">
        <v>0</v>
      </c>
      <c r="BZ21" s="417">
        <v>0</v>
      </c>
      <c r="CA21" s="417">
        <v>0</v>
      </c>
      <c r="CB21" s="417">
        <v>0</v>
      </c>
      <c r="CC21" s="417">
        <v>0</v>
      </c>
      <c r="CD21" s="417">
        <v>0</v>
      </c>
      <c r="CE21" s="417">
        <v>0</v>
      </c>
      <c r="CF21" s="417">
        <v>0</v>
      </c>
      <c r="CG21" s="417">
        <v>0</v>
      </c>
      <c r="CH21" s="417">
        <v>0</v>
      </c>
      <c r="CI21" s="417">
        <v>0</v>
      </c>
      <c r="CJ21" s="417">
        <v>0</v>
      </c>
      <c r="CK21" s="417">
        <v>0</v>
      </c>
      <c r="CL21" s="417">
        <v>0</v>
      </c>
      <c r="CM21" s="417">
        <v>0</v>
      </c>
      <c r="CN21" s="417">
        <v>0</v>
      </c>
      <c r="CO21" s="417">
        <v>0</v>
      </c>
      <c r="CP21" s="417">
        <v>0</v>
      </c>
      <c r="CQ21" s="417">
        <v>0</v>
      </c>
      <c r="CR21" s="417">
        <v>0</v>
      </c>
      <c r="CS21" s="417">
        <v>0</v>
      </c>
      <c r="CT21" s="417"/>
      <c r="CU21" s="417"/>
      <c r="CV21" s="417"/>
      <c r="CW21" s="417"/>
      <c r="CX21" s="417"/>
      <c r="CY21" s="417"/>
      <c r="CZ21" s="417"/>
      <c r="DA21" s="417"/>
      <c r="DB21" s="417"/>
      <c r="DC21" s="417"/>
      <c r="DD21" s="417"/>
      <c r="DE21" s="417"/>
      <c r="DF21" s="417"/>
      <c r="DG21" s="417"/>
      <c r="DH21" s="417"/>
      <c r="DI21" s="417"/>
      <c r="DJ21" s="417"/>
      <c r="DK21" s="417"/>
    </row>
    <row r="22" spans="1:115" ht="16.7" hidden="1" customHeight="1">
      <c r="A22" s="421" t="s">
        <v>7</v>
      </c>
      <c r="B22" s="421">
        <v>1</v>
      </c>
      <c r="C22" s="416" t="s">
        <v>43</v>
      </c>
      <c r="D22" s="417">
        <v>2609</v>
      </c>
      <c r="E22" s="417">
        <v>2652</v>
      </c>
      <c r="F22" s="417">
        <v>2695</v>
      </c>
      <c r="G22" s="417">
        <v>2739</v>
      </c>
      <c r="H22" s="417">
        <v>2784</v>
      </c>
      <c r="I22" s="417">
        <v>2820</v>
      </c>
      <c r="J22" s="417">
        <v>2855</v>
      </c>
      <c r="K22" s="417">
        <v>2890</v>
      </c>
      <c r="L22" s="417">
        <v>2924</v>
      </c>
      <c r="M22" s="417">
        <v>2956</v>
      </c>
      <c r="N22" s="417">
        <v>2989</v>
      </c>
      <c r="O22" s="417">
        <v>3020</v>
      </c>
      <c r="P22" s="417">
        <v>3052</v>
      </c>
      <c r="Q22" s="417">
        <v>3084</v>
      </c>
      <c r="R22" s="417">
        <v>3115</v>
      </c>
      <c r="S22" s="417">
        <v>3146</v>
      </c>
      <c r="T22" s="417">
        <v>3177</v>
      </c>
      <c r="U22" s="417">
        <v>3208</v>
      </c>
      <c r="V22" s="417">
        <v>3237</v>
      </c>
      <c r="W22" s="417">
        <v>3266</v>
      </c>
      <c r="X22" s="417">
        <v>3295</v>
      </c>
      <c r="Y22" s="417">
        <v>3324</v>
      </c>
      <c r="Z22" s="417">
        <v>3352</v>
      </c>
      <c r="AA22" s="417">
        <v>3379</v>
      </c>
      <c r="AB22" s="417">
        <v>3405</v>
      </c>
      <c r="AC22" s="417">
        <v>3430</v>
      </c>
      <c r="AD22" s="417">
        <v>3455</v>
      </c>
      <c r="AE22" s="417">
        <v>3479</v>
      </c>
      <c r="AF22" s="417">
        <v>3501</v>
      </c>
      <c r="AG22" s="417">
        <v>3522</v>
      </c>
      <c r="AH22" s="417">
        <v>3541</v>
      </c>
      <c r="AI22" s="417">
        <v>3559</v>
      </c>
      <c r="AJ22" s="417">
        <v>3576</v>
      </c>
      <c r="AK22" s="417">
        <v>3588</v>
      </c>
      <c r="AL22" s="417">
        <v>3598</v>
      </c>
      <c r="AM22" s="417">
        <v>3607</v>
      </c>
      <c r="AN22" s="417">
        <v>3614</v>
      </c>
      <c r="AO22" s="417">
        <v>3619</v>
      </c>
      <c r="AP22" s="417">
        <v>3623</v>
      </c>
      <c r="AQ22" s="417">
        <v>3624</v>
      </c>
      <c r="AR22" s="417">
        <v>3624</v>
      </c>
      <c r="AS22" s="417">
        <v>3621</v>
      </c>
      <c r="AT22" s="417">
        <v>3616</v>
      </c>
      <c r="AU22" s="417">
        <v>3609</v>
      </c>
      <c r="AV22" s="417">
        <v>3600</v>
      </c>
      <c r="AW22" s="417">
        <v>3589</v>
      </c>
      <c r="AX22" s="417">
        <v>3576</v>
      </c>
      <c r="AY22" s="417">
        <v>3561</v>
      </c>
      <c r="AZ22" s="417">
        <v>3544</v>
      </c>
      <c r="BA22" s="417">
        <v>3525</v>
      </c>
      <c r="BB22" s="417">
        <v>3504</v>
      </c>
      <c r="BC22" s="417">
        <v>3482</v>
      </c>
      <c r="BD22" s="417">
        <v>3457</v>
      </c>
      <c r="BE22" s="417">
        <v>3431</v>
      </c>
      <c r="BF22" s="417">
        <v>3403</v>
      </c>
      <c r="BG22" s="417">
        <v>3374</v>
      </c>
      <c r="BH22" s="417">
        <v>3343</v>
      </c>
      <c r="BI22" s="417">
        <v>3310</v>
      </c>
      <c r="BJ22" s="417">
        <v>3277</v>
      </c>
      <c r="BK22" s="417">
        <v>3242</v>
      </c>
      <c r="BL22" s="417">
        <v>3207</v>
      </c>
      <c r="BM22" s="417">
        <v>3170</v>
      </c>
      <c r="BN22" s="417">
        <v>3133</v>
      </c>
      <c r="BO22" s="417">
        <v>3095</v>
      </c>
      <c r="BP22" s="417">
        <v>3057</v>
      </c>
      <c r="BQ22" s="417">
        <v>3020</v>
      </c>
      <c r="BR22" s="417">
        <v>2986</v>
      </c>
      <c r="BS22" s="417">
        <v>2956</v>
      </c>
      <c r="BT22" s="417">
        <v>2936</v>
      </c>
      <c r="BU22" s="417">
        <v>2934</v>
      </c>
      <c r="BV22" s="417">
        <v>2947</v>
      </c>
      <c r="BW22" s="417">
        <v>2966</v>
      </c>
      <c r="BX22" s="417">
        <v>0</v>
      </c>
      <c r="BY22" s="417">
        <v>0</v>
      </c>
      <c r="BZ22" s="417">
        <v>0</v>
      </c>
      <c r="CA22" s="417">
        <v>0</v>
      </c>
      <c r="CB22" s="417">
        <v>0</v>
      </c>
      <c r="CC22" s="417">
        <v>0</v>
      </c>
      <c r="CD22" s="417">
        <v>0</v>
      </c>
      <c r="CE22" s="417">
        <v>0</v>
      </c>
      <c r="CF22" s="417">
        <v>0</v>
      </c>
      <c r="CG22" s="417">
        <v>0</v>
      </c>
      <c r="CH22" s="417">
        <v>0</v>
      </c>
      <c r="CI22" s="417">
        <v>0</v>
      </c>
      <c r="CJ22" s="417">
        <v>0</v>
      </c>
      <c r="CK22" s="417">
        <v>0</v>
      </c>
      <c r="CL22" s="417">
        <v>0</v>
      </c>
      <c r="CM22" s="417">
        <v>0</v>
      </c>
      <c r="CN22" s="417">
        <v>0</v>
      </c>
      <c r="CO22" s="417">
        <v>0</v>
      </c>
      <c r="CP22" s="417">
        <v>0</v>
      </c>
      <c r="CQ22" s="417">
        <v>0</v>
      </c>
      <c r="CR22" s="417">
        <v>0</v>
      </c>
      <c r="CS22" s="417">
        <v>0</v>
      </c>
      <c r="CT22" s="417"/>
      <c r="CU22" s="417"/>
      <c r="CV22" s="417"/>
      <c r="CW22" s="417"/>
      <c r="CX22" s="417"/>
      <c r="CY22" s="417"/>
      <c r="CZ22" s="417"/>
      <c r="DA22" s="417"/>
      <c r="DB22" s="417"/>
      <c r="DC22" s="417"/>
      <c r="DD22" s="417"/>
      <c r="DE22" s="417"/>
      <c r="DF22" s="417"/>
      <c r="DG22" s="417"/>
      <c r="DH22" s="417"/>
      <c r="DI22" s="417"/>
      <c r="DJ22" s="417"/>
      <c r="DK22" s="417"/>
    </row>
    <row r="23" spans="1:115" ht="16.7" hidden="1" customHeight="1">
      <c r="A23" s="421" t="s">
        <v>7</v>
      </c>
      <c r="B23" s="421">
        <v>1</v>
      </c>
      <c r="C23" s="416" t="s">
        <v>44</v>
      </c>
      <c r="D23" s="417">
        <v>2694</v>
      </c>
      <c r="E23" s="417">
        <v>2738</v>
      </c>
      <c r="F23" s="417">
        <v>2783</v>
      </c>
      <c r="G23" s="417">
        <v>2829</v>
      </c>
      <c r="H23" s="417">
        <v>2875</v>
      </c>
      <c r="I23" s="417">
        <v>2912</v>
      </c>
      <c r="J23" s="417">
        <v>2948</v>
      </c>
      <c r="K23" s="417">
        <v>2982</v>
      </c>
      <c r="L23" s="417">
        <v>3016</v>
      </c>
      <c r="M23" s="417">
        <v>3050</v>
      </c>
      <c r="N23" s="417">
        <v>3082</v>
      </c>
      <c r="O23" s="417">
        <v>3114</v>
      </c>
      <c r="P23" s="417">
        <v>3147</v>
      </c>
      <c r="Q23" s="417">
        <v>3179</v>
      </c>
      <c r="R23" s="417">
        <v>3210</v>
      </c>
      <c r="S23" s="417">
        <v>3242</v>
      </c>
      <c r="T23" s="417">
        <v>3273</v>
      </c>
      <c r="U23" s="417">
        <v>3303</v>
      </c>
      <c r="V23" s="417">
        <v>3333</v>
      </c>
      <c r="W23" s="417">
        <v>3363</v>
      </c>
      <c r="X23" s="417">
        <v>3392</v>
      </c>
      <c r="Y23" s="417">
        <v>3421</v>
      </c>
      <c r="Z23" s="417">
        <v>3448</v>
      </c>
      <c r="AA23" s="417">
        <v>3474</v>
      </c>
      <c r="AB23" s="417">
        <v>3500</v>
      </c>
      <c r="AC23" s="417">
        <v>3526</v>
      </c>
      <c r="AD23" s="417">
        <v>3550</v>
      </c>
      <c r="AE23" s="417">
        <v>3572</v>
      </c>
      <c r="AF23" s="417">
        <v>3594</v>
      </c>
      <c r="AG23" s="417">
        <v>3614</v>
      </c>
      <c r="AH23" s="417">
        <v>3632</v>
      </c>
      <c r="AI23" s="417">
        <v>3649</v>
      </c>
      <c r="AJ23" s="417">
        <v>3661</v>
      </c>
      <c r="AK23" s="417">
        <v>3672</v>
      </c>
      <c r="AL23" s="417">
        <v>3681</v>
      </c>
      <c r="AM23" s="417">
        <v>3688</v>
      </c>
      <c r="AN23" s="417">
        <v>3693</v>
      </c>
      <c r="AO23" s="417">
        <v>3697</v>
      </c>
      <c r="AP23" s="417">
        <v>3698</v>
      </c>
      <c r="AQ23" s="417">
        <v>3698</v>
      </c>
      <c r="AR23" s="417">
        <v>3695</v>
      </c>
      <c r="AS23" s="417">
        <v>3690</v>
      </c>
      <c r="AT23" s="417">
        <v>3683</v>
      </c>
      <c r="AU23" s="417">
        <v>3674</v>
      </c>
      <c r="AV23" s="417">
        <v>3662</v>
      </c>
      <c r="AW23" s="417">
        <v>3649</v>
      </c>
      <c r="AX23" s="417">
        <v>3634</v>
      </c>
      <c r="AY23" s="417">
        <v>3616</v>
      </c>
      <c r="AZ23" s="417">
        <v>3597</v>
      </c>
      <c r="BA23" s="417">
        <v>3576</v>
      </c>
      <c r="BB23" s="417">
        <v>3553</v>
      </c>
      <c r="BC23" s="417">
        <v>3528</v>
      </c>
      <c r="BD23" s="417">
        <v>3502</v>
      </c>
      <c r="BE23" s="417">
        <v>3473</v>
      </c>
      <c r="BF23" s="417">
        <v>3443</v>
      </c>
      <c r="BG23" s="417">
        <v>3411</v>
      </c>
      <c r="BH23" s="417">
        <v>3378</v>
      </c>
      <c r="BI23" s="417">
        <v>3344</v>
      </c>
      <c r="BJ23" s="417">
        <v>3309</v>
      </c>
      <c r="BK23" s="417">
        <v>3273</v>
      </c>
      <c r="BL23" s="417">
        <v>3236</v>
      </c>
      <c r="BM23" s="417">
        <v>3199</v>
      </c>
      <c r="BN23" s="417">
        <v>3161</v>
      </c>
      <c r="BO23" s="417">
        <v>3123</v>
      </c>
      <c r="BP23" s="417">
        <v>3087</v>
      </c>
      <c r="BQ23" s="417">
        <v>3055</v>
      </c>
      <c r="BR23" s="417">
        <v>3029</v>
      </c>
      <c r="BS23" s="417">
        <v>3017</v>
      </c>
      <c r="BT23" s="417">
        <v>3029</v>
      </c>
      <c r="BU23" s="417">
        <v>3042</v>
      </c>
      <c r="BV23" s="417">
        <v>3061</v>
      </c>
      <c r="BW23" s="417">
        <v>0</v>
      </c>
      <c r="BX23" s="417">
        <v>0</v>
      </c>
      <c r="BY23" s="417">
        <v>0</v>
      </c>
      <c r="BZ23" s="417">
        <v>0</v>
      </c>
      <c r="CA23" s="417">
        <v>0</v>
      </c>
      <c r="CB23" s="417">
        <v>0</v>
      </c>
      <c r="CC23" s="417">
        <v>0</v>
      </c>
      <c r="CD23" s="417">
        <v>0</v>
      </c>
      <c r="CE23" s="417">
        <v>0</v>
      </c>
      <c r="CF23" s="417">
        <v>0</v>
      </c>
      <c r="CG23" s="417">
        <v>0</v>
      </c>
      <c r="CH23" s="417">
        <v>0</v>
      </c>
      <c r="CI23" s="417">
        <v>0</v>
      </c>
      <c r="CJ23" s="417">
        <v>0</v>
      </c>
      <c r="CK23" s="417">
        <v>0</v>
      </c>
      <c r="CL23" s="417">
        <v>0</v>
      </c>
      <c r="CM23" s="417">
        <v>0</v>
      </c>
      <c r="CN23" s="417">
        <v>0</v>
      </c>
      <c r="CO23" s="417">
        <v>0</v>
      </c>
      <c r="CP23" s="417">
        <v>0</v>
      </c>
      <c r="CQ23" s="417">
        <v>0</v>
      </c>
      <c r="CR23" s="417">
        <v>0</v>
      </c>
      <c r="CS23" s="417">
        <v>0</v>
      </c>
      <c r="CT23" s="417"/>
      <c r="CU23" s="417"/>
      <c r="CV23" s="417"/>
      <c r="CW23" s="417"/>
      <c r="CX23" s="417"/>
      <c r="CY23" s="417"/>
      <c r="CZ23" s="417"/>
      <c r="DA23" s="417"/>
      <c r="DB23" s="417"/>
      <c r="DC23" s="417"/>
      <c r="DD23" s="417"/>
      <c r="DE23" s="417"/>
      <c r="DF23" s="417"/>
      <c r="DG23" s="417"/>
      <c r="DH23" s="417"/>
      <c r="DI23" s="417"/>
      <c r="DJ23" s="417"/>
      <c r="DK23" s="417"/>
    </row>
    <row r="24" spans="1:115" ht="16.7" hidden="1" customHeight="1">
      <c r="A24" s="421" t="s">
        <v>7</v>
      </c>
      <c r="B24" s="421">
        <v>1</v>
      </c>
      <c r="C24" s="416" t="s">
        <v>45</v>
      </c>
      <c r="D24" s="417">
        <v>2782</v>
      </c>
      <c r="E24" s="417">
        <v>2827</v>
      </c>
      <c r="F24" s="417">
        <v>2874</v>
      </c>
      <c r="G24" s="417">
        <v>2921</v>
      </c>
      <c r="H24" s="417">
        <v>2969</v>
      </c>
      <c r="I24" s="417">
        <v>3006</v>
      </c>
      <c r="J24" s="417">
        <v>3042</v>
      </c>
      <c r="K24" s="417">
        <v>3077</v>
      </c>
      <c r="L24" s="417">
        <v>3111</v>
      </c>
      <c r="M24" s="417">
        <v>3145</v>
      </c>
      <c r="N24" s="417">
        <v>3178</v>
      </c>
      <c r="O24" s="417">
        <v>3211</v>
      </c>
      <c r="P24" s="417">
        <v>3244</v>
      </c>
      <c r="Q24" s="417">
        <v>3276</v>
      </c>
      <c r="R24" s="417">
        <v>3308</v>
      </c>
      <c r="S24" s="417">
        <v>3340</v>
      </c>
      <c r="T24" s="417">
        <v>3371</v>
      </c>
      <c r="U24" s="417">
        <v>3401</v>
      </c>
      <c r="V24" s="417">
        <v>3432</v>
      </c>
      <c r="W24" s="417">
        <v>3461</v>
      </c>
      <c r="X24" s="417">
        <v>3491</v>
      </c>
      <c r="Y24" s="417">
        <v>3518</v>
      </c>
      <c r="Z24" s="417">
        <v>3545</v>
      </c>
      <c r="AA24" s="417">
        <v>3572</v>
      </c>
      <c r="AB24" s="417">
        <v>3598</v>
      </c>
      <c r="AC24" s="417">
        <v>3623</v>
      </c>
      <c r="AD24" s="417">
        <v>3646</v>
      </c>
      <c r="AE24" s="417">
        <v>3667</v>
      </c>
      <c r="AF24" s="417">
        <v>3687</v>
      </c>
      <c r="AG24" s="417">
        <v>3706</v>
      </c>
      <c r="AH24" s="417">
        <v>3723</v>
      </c>
      <c r="AI24" s="417">
        <v>3736</v>
      </c>
      <c r="AJ24" s="417">
        <v>3747</v>
      </c>
      <c r="AK24" s="417">
        <v>3756</v>
      </c>
      <c r="AL24" s="417">
        <v>3764</v>
      </c>
      <c r="AM24" s="417">
        <v>3769</v>
      </c>
      <c r="AN24" s="417">
        <v>3772</v>
      </c>
      <c r="AO24" s="417">
        <v>3774</v>
      </c>
      <c r="AP24" s="417">
        <v>3773</v>
      </c>
      <c r="AQ24" s="417">
        <v>3771</v>
      </c>
      <c r="AR24" s="417">
        <v>3766</v>
      </c>
      <c r="AS24" s="417">
        <v>3758</v>
      </c>
      <c r="AT24" s="417">
        <v>3749</v>
      </c>
      <c r="AU24" s="417">
        <v>3737</v>
      </c>
      <c r="AV24" s="417">
        <v>3724</v>
      </c>
      <c r="AW24" s="417">
        <v>3708</v>
      </c>
      <c r="AX24" s="417">
        <v>3691</v>
      </c>
      <c r="AY24" s="417">
        <v>3671</v>
      </c>
      <c r="AZ24" s="417">
        <v>3649</v>
      </c>
      <c r="BA24" s="417">
        <v>3626</v>
      </c>
      <c r="BB24" s="417">
        <v>3601</v>
      </c>
      <c r="BC24" s="417">
        <v>3574</v>
      </c>
      <c r="BD24" s="417">
        <v>3544</v>
      </c>
      <c r="BE24" s="417">
        <v>3514</v>
      </c>
      <c r="BF24" s="417">
        <v>3482</v>
      </c>
      <c r="BG24" s="417">
        <v>3448</v>
      </c>
      <c r="BH24" s="417">
        <v>3414</v>
      </c>
      <c r="BI24" s="417">
        <v>3378</v>
      </c>
      <c r="BJ24" s="417">
        <v>3342</v>
      </c>
      <c r="BK24" s="417">
        <v>3304</v>
      </c>
      <c r="BL24" s="417">
        <v>3267</v>
      </c>
      <c r="BM24" s="417">
        <v>3229</v>
      </c>
      <c r="BN24" s="417">
        <v>3193</v>
      </c>
      <c r="BO24" s="417">
        <v>3159</v>
      </c>
      <c r="BP24" s="417">
        <v>3130</v>
      </c>
      <c r="BQ24" s="417">
        <v>3112</v>
      </c>
      <c r="BR24" s="417">
        <v>3114</v>
      </c>
      <c r="BS24" s="417">
        <v>3125</v>
      </c>
      <c r="BT24" s="417">
        <v>3139</v>
      </c>
      <c r="BU24" s="417">
        <v>3159</v>
      </c>
      <c r="BV24" s="417">
        <v>0</v>
      </c>
      <c r="BW24" s="417">
        <v>0</v>
      </c>
      <c r="BX24" s="417">
        <v>0</v>
      </c>
      <c r="BY24" s="417">
        <v>0</v>
      </c>
      <c r="BZ24" s="417">
        <v>0</v>
      </c>
      <c r="CA24" s="417">
        <v>0</v>
      </c>
      <c r="CB24" s="417">
        <v>0</v>
      </c>
      <c r="CC24" s="417">
        <v>0</v>
      </c>
      <c r="CD24" s="417">
        <v>0</v>
      </c>
      <c r="CE24" s="417">
        <v>0</v>
      </c>
      <c r="CF24" s="417">
        <v>0</v>
      </c>
      <c r="CG24" s="417">
        <v>0</v>
      </c>
      <c r="CH24" s="417">
        <v>0</v>
      </c>
      <c r="CI24" s="417">
        <v>0</v>
      </c>
      <c r="CJ24" s="417">
        <v>0</v>
      </c>
      <c r="CK24" s="417">
        <v>0</v>
      </c>
      <c r="CL24" s="417">
        <v>0</v>
      </c>
      <c r="CM24" s="417">
        <v>0</v>
      </c>
      <c r="CN24" s="417">
        <v>0</v>
      </c>
      <c r="CO24" s="417">
        <v>0</v>
      </c>
      <c r="CP24" s="417">
        <v>0</v>
      </c>
      <c r="CQ24" s="417">
        <v>0</v>
      </c>
      <c r="CR24" s="417">
        <v>0</v>
      </c>
      <c r="CS24" s="417">
        <v>0</v>
      </c>
      <c r="CT24" s="417"/>
      <c r="CU24" s="417"/>
      <c r="CV24" s="417"/>
      <c r="CW24" s="417"/>
      <c r="CX24" s="417"/>
      <c r="CY24" s="417"/>
      <c r="CZ24" s="417"/>
      <c r="DA24" s="417"/>
      <c r="DB24" s="417"/>
      <c r="DC24" s="417"/>
      <c r="DD24" s="417"/>
      <c r="DE24" s="417"/>
      <c r="DF24" s="417"/>
      <c r="DG24" s="417"/>
      <c r="DH24" s="417"/>
      <c r="DI24" s="417"/>
      <c r="DJ24" s="417"/>
      <c r="DK24" s="417"/>
    </row>
    <row r="25" spans="1:115" ht="16.7" hidden="1" customHeight="1">
      <c r="A25" s="421" t="s">
        <v>7</v>
      </c>
      <c r="B25" s="421">
        <v>1</v>
      </c>
      <c r="C25" s="416" t="s">
        <v>46</v>
      </c>
      <c r="D25" s="417">
        <v>2872</v>
      </c>
      <c r="E25" s="417">
        <v>2919</v>
      </c>
      <c r="F25" s="417">
        <v>2967</v>
      </c>
      <c r="G25" s="417">
        <v>3016</v>
      </c>
      <c r="H25" s="417">
        <v>3065</v>
      </c>
      <c r="I25" s="417">
        <v>3102</v>
      </c>
      <c r="J25" s="417">
        <v>3138</v>
      </c>
      <c r="K25" s="417">
        <v>3174</v>
      </c>
      <c r="L25" s="417">
        <v>3209</v>
      </c>
      <c r="M25" s="417">
        <v>3243</v>
      </c>
      <c r="N25" s="417">
        <v>3277</v>
      </c>
      <c r="O25" s="417">
        <v>3310</v>
      </c>
      <c r="P25" s="417">
        <v>3343</v>
      </c>
      <c r="Q25" s="417">
        <v>3376</v>
      </c>
      <c r="R25" s="417">
        <v>3408</v>
      </c>
      <c r="S25" s="417">
        <v>3440</v>
      </c>
      <c r="T25" s="417">
        <v>3471</v>
      </c>
      <c r="U25" s="417">
        <v>3502</v>
      </c>
      <c r="V25" s="417">
        <v>3532</v>
      </c>
      <c r="W25" s="417">
        <v>3562</v>
      </c>
      <c r="X25" s="417">
        <v>3590</v>
      </c>
      <c r="Y25" s="417">
        <v>3618</v>
      </c>
      <c r="Z25" s="417">
        <v>3645</v>
      </c>
      <c r="AA25" s="417">
        <v>3671</v>
      </c>
      <c r="AB25" s="417">
        <v>3697</v>
      </c>
      <c r="AC25" s="417">
        <v>3720</v>
      </c>
      <c r="AD25" s="417">
        <v>3742</v>
      </c>
      <c r="AE25" s="417">
        <v>3763</v>
      </c>
      <c r="AF25" s="417">
        <v>3782</v>
      </c>
      <c r="AG25" s="417">
        <v>3800</v>
      </c>
      <c r="AH25" s="417">
        <v>3813</v>
      </c>
      <c r="AI25" s="417">
        <v>3824</v>
      </c>
      <c r="AJ25" s="417">
        <v>3833</v>
      </c>
      <c r="AK25" s="417">
        <v>3841</v>
      </c>
      <c r="AL25" s="417">
        <v>3846</v>
      </c>
      <c r="AM25" s="417">
        <v>3850</v>
      </c>
      <c r="AN25" s="417">
        <v>3851</v>
      </c>
      <c r="AO25" s="417">
        <v>3851</v>
      </c>
      <c r="AP25" s="417">
        <v>3848</v>
      </c>
      <c r="AQ25" s="417">
        <v>3843</v>
      </c>
      <c r="AR25" s="417">
        <v>3835</v>
      </c>
      <c r="AS25" s="417">
        <v>3826</v>
      </c>
      <c r="AT25" s="417">
        <v>3814</v>
      </c>
      <c r="AU25" s="417">
        <v>3800</v>
      </c>
      <c r="AV25" s="417">
        <v>3784</v>
      </c>
      <c r="AW25" s="417">
        <v>3766</v>
      </c>
      <c r="AX25" s="417">
        <v>3746</v>
      </c>
      <c r="AY25" s="417">
        <v>3724</v>
      </c>
      <c r="AZ25" s="417">
        <v>3700</v>
      </c>
      <c r="BA25" s="417">
        <v>3675</v>
      </c>
      <c r="BB25" s="417">
        <v>3647</v>
      </c>
      <c r="BC25" s="417">
        <v>3618</v>
      </c>
      <c r="BD25" s="417">
        <v>3586</v>
      </c>
      <c r="BE25" s="417">
        <v>3554</v>
      </c>
      <c r="BF25" s="417">
        <v>3520</v>
      </c>
      <c r="BG25" s="417">
        <v>3485</v>
      </c>
      <c r="BH25" s="417">
        <v>3449</v>
      </c>
      <c r="BI25" s="417">
        <v>3412</v>
      </c>
      <c r="BJ25" s="417">
        <v>3375</v>
      </c>
      <c r="BK25" s="417">
        <v>3337</v>
      </c>
      <c r="BL25" s="417">
        <v>3301</v>
      </c>
      <c r="BM25" s="417">
        <v>3265</v>
      </c>
      <c r="BN25" s="417">
        <v>3234</v>
      </c>
      <c r="BO25" s="417">
        <v>3211</v>
      </c>
      <c r="BP25" s="417">
        <v>3202</v>
      </c>
      <c r="BQ25" s="417">
        <v>3214</v>
      </c>
      <c r="BR25" s="417">
        <v>3226</v>
      </c>
      <c r="BS25" s="417">
        <v>3240</v>
      </c>
      <c r="BT25" s="417">
        <v>3261</v>
      </c>
      <c r="BU25" s="417">
        <v>0</v>
      </c>
      <c r="BV25" s="417">
        <v>0</v>
      </c>
      <c r="BW25" s="417">
        <v>0</v>
      </c>
      <c r="BX25" s="417">
        <v>0</v>
      </c>
      <c r="BY25" s="417">
        <v>0</v>
      </c>
      <c r="BZ25" s="417">
        <v>0</v>
      </c>
      <c r="CA25" s="417">
        <v>0</v>
      </c>
      <c r="CB25" s="417">
        <v>0</v>
      </c>
      <c r="CC25" s="417">
        <v>0</v>
      </c>
      <c r="CD25" s="417">
        <v>0</v>
      </c>
      <c r="CE25" s="417">
        <v>0</v>
      </c>
      <c r="CF25" s="417">
        <v>0</v>
      </c>
      <c r="CG25" s="417">
        <v>0</v>
      </c>
      <c r="CH25" s="417">
        <v>0</v>
      </c>
      <c r="CI25" s="417">
        <v>0</v>
      </c>
      <c r="CJ25" s="417">
        <v>0</v>
      </c>
      <c r="CK25" s="417">
        <v>0</v>
      </c>
      <c r="CL25" s="417">
        <v>0</v>
      </c>
      <c r="CM25" s="417">
        <v>0</v>
      </c>
      <c r="CN25" s="417">
        <v>0</v>
      </c>
      <c r="CO25" s="417">
        <v>0</v>
      </c>
      <c r="CP25" s="417">
        <v>0</v>
      </c>
      <c r="CQ25" s="417">
        <v>0</v>
      </c>
      <c r="CR25" s="417">
        <v>0</v>
      </c>
      <c r="CS25" s="417">
        <v>0</v>
      </c>
      <c r="CT25" s="417"/>
      <c r="CU25" s="417"/>
      <c r="CV25" s="417"/>
      <c r="CW25" s="417"/>
      <c r="CX25" s="417"/>
      <c r="CY25" s="417"/>
      <c r="CZ25" s="417"/>
      <c r="DA25" s="417"/>
      <c r="DB25" s="417"/>
      <c r="DC25" s="417"/>
      <c r="DD25" s="417"/>
      <c r="DE25" s="417"/>
      <c r="DF25" s="417"/>
      <c r="DG25" s="417"/>
      <c r="DH25" s="417"/>
      <c r="DI25" s="417"/>
      <c r="DJ25" s="417"/>
      <c r="DK25" s="417"/>
    </row>
    <row r="26" spans="1:115" ht="16.7" hidden="1" customHeight="1">
      <c r="A26" s="421" t="s">
        <v>7</v>
      </c>
      <c r="B26" s="421">
        <v>1</v>
      </c>
      <c r="C26" s="416" t="s">
        <v>47</v>
      </c>
      <c r="D26" s="417">
        <v>2965</v>
      </c>
      <c r="E26" s="417">
        <v>3013</v>
      </c>
      <c r="F26" s="417">
        <v>3062</v>
      </c>
      <c r="G26" s="417">
        <v>3112</v>
      </c>
      <c r="H26" s="417">
        <v>3162</v>
      </c>
      <c r="I26" s="417">
        <v>3200</v>
      </c>
      <c r="J26" s="417">
        <v>3237</v>
      </c>
      <c r="K26" s="417">
        <v>3273</v>
      </c>
      <c r="L26" s="417">
        <v>3309</v>
      </c>
      <c r="M26" s="417">
        <v>3344</v>
      </c>
      <c r="N26" s="417">
        <v>3378</v>
      </c>
      <c r="O26" s="417">
        <v>3412</v>
      </c>
      <c r="P26" s="417">
        <v>3445</v>
      </c>
      <c r="Q26" s="417">
        <v>3478</v>
      </c>
      <c r="R26" s="417">
        <v>3510</v>
      </c>
      <c r="S26" s="417">
        <v>3542</v>
      </c>
      <c r="T26" s="417">
        <v>3573</v>
      </c>
      <c r="U26" s="417">
        <v>3604</v>
      </c>
      <c r="V26" s="417">
        <v>3635</v>
      </c>
      <c r="W26" s="417">
        <v>3664</v>
      </c>
      <c r="X26" s="417">
        <v>3692</v>
      </c>
      <c r="Y26" s="417">
        <v>3720</v>
      </c>
      <c r="Z26" s="417">
        <v>3747</v>
      </c>
      <c r="AA26" s="417">
        <v>3773</v>
      </c>
      <c r="AB26" s="417">
        <v>3796</v>
      </c>
      <c r="AC26" s="417">
        <v>3819</v>
      </c>
      <c r="AD26" s="417">
        <v>3840</v>
      </c>
      <c r="AE26" s="417">
        <v>3860</v>
      </c>
      <c r="AF26" s="417">
        <v>3878</v>
      </c>
      <c r="AG26" s="417">
        <v>3891</v>
      </c>
      <c r="AH26" s="417">
        <v>3902</v>
      </c>
      <c r="AI26" s="417">
        <v>3912</v>
      </c>
      <c r="AJ26" s="417">
        <v>3919</v>
      </c>
      <c r="AK26" s="417">
        <v>3925</v>
      </c>
      <c r="AL26" s="417">
        <v>3929</v>
      </c>
      <c r="AM26" s="417">
        <v>3930</v>
      </c>
      <c r="AN26" s="417">
        <v>3930</v>
      </c>
      <c r="AO26" s="417">
        <v>3927</v>
      </c>
      <c r="AP26" s="417">
        <v>3922</v>
      </c>
      <c r="AQ26" s="417">
        <v>3914</v>
      </c>
      <c r="AR26" s="417">
        <v>3904</v>
      </c>
      <c r="AS26" s="417">
        <v>3892</v>
      </c>
      <c r="AT26" s="417">
        <v>3878</v>
      </c>
      <c r="AU26" s="417">
        <v>3862</v>
      </c>
      <c r="AV26" s="417">
        <v>3844</v>
      </c>
      <c r="AW26" s="417">
        <v>3823</v>
      </c>
      <c r="AX26" s="417">
        <v>3801</v>
      </c>
      <c r="AY26" s="417">
        <v>3776</v>
      </c>
      <c r="AZ26" s="417">
        <v>3751</v>
      </c>
      <c r="BA26" s="417">
        <v>3723</v>
      </c>
      <c r="BB26" s="417">
        <v>3692</v>
      </c>
      <c r="BC26" s="417">
        <v>3661</v>
      </c>
      <c r="BD26" s="417">
        <v>3628</v>
      </c>
      <c r="BE26" s="417">
        <v>3593</v>
      </c>
      <c r="BF26" s="417">
        <v>3558</v>
      </c>
      <c r="BG26" s="417">
        <v>3522</v>
      </c>
      <c r="BH26" s="417">
        <v>3485</v>
      </c>
      <c r="BI26" s="417">
        <v>3448</v>
      </c>
      <c r="BJ26" s="417">
        <v>3411</v>
      </c>
      <c r="BK26" s="417">
        <v>3375</v>
      </c>
      <c r="BL26" s="417">
        <v>3342</v>
      </c>
      <c r="BM26" s="417">
        <v>3316</v>
      </c>
      <c r="BN26" s="417">
        <v>3300</v>
      </c>
      <c r="BO26" s="417">
        <v>3304</v>
      </c>
      <c r="BP26" s="417">
        <v>3316</v>
      </c>
      <c r="BQ26" s="417">
        <v>3329</v>
      </c>
      <c r="BR26" s="417">
        <v>3343</v>
      </c>
      <c r="BS26" s="417">
        <v>3365</v>
      </c>
      <c r="BT26" s="417">
        <v>0</v>
      </c>
      <c r="BU26" s="417">
        <v>0</v>
      </c>
      <c r="BV26" s="417">
        <v>0</v>
      </c>
      <c r="BW26" s="417">
        <v>0</v>
      </c>
      <c r="BX26" s="417">
        <v>0</v>
      </c>
      <c r="BY26" s="417">
        <v>0</v>
      </c>
      <c r="BZ26" s="417">
        <v>0</v>
      </c>
      <c r="CA26" s="417">
        <v>0</v>
      </c>
      <c r="CB26" s="417">
        <v>0</v>
      </c>
      <c r="CC26" s="417">
        <v>0</v>
      </c>
      <c r="CD26" s="417">
        <v>0</v>
      </c>
      <c r="CE26" s="417">
        <v>0</v>
      </c>
      <c r="CF26" s="417">
        <v>0</v>
      </c>
      <c r="CG26" s="417">
        <v>0</v>
      </c>
      <c r="CH26" s="417">
        <v>0</v>
      </c>
      <c r="CI26" s="417">
        <v>0</v>
      </c>
      <c r="CJ26" s="417">
        <v>0</v>
      </c>
      <c r="CK26" s="417">
        <v>0</v>
      </c>
      <c r="CL26" s="417">
        <v>0</v>
      </c>
      <c r="CM26" s="417">
        <v>0</v>
      </c>
      <c r="CN26" s="417">
        <v>0</v>
      </c>
      <c r="CO26" s="417">
        <v>0</v>
      </c>
      <c r="CP26" s="417">
        <v>0</v>
      </c>
      <c r="CQ26" s="417">
        <v>0</v>
      </c>
      <c r="CR26" s="417">
        <v>0</v>
      </c>
      <c r="CS26" s="417">
        <v>0</v>
      </c>
      <c r="CT26" s="417"/>
      <c r="CU26" s="417"/>
      <c r="CV26" s="417"/>
      <c r="CW26" s="417"/>
      <c r="CX26" s="417"/>
      <c r="CY26" s="417"/>
      <c r="CZ26" s="417"/>
      <c r="DA26" s="417"/>
      <c r="DB26" s="417"/>
      <c r="DC26" s="417"/>
      <c r="DD26" s="417"/>
      <c r="DE26" s="417"/>
      <c r="DF26" s="417"/>
      <c r="DG26" s="417"/>
      <c r="DH26" s="417"/>
      <c r="DI26" s="417"/>
      <c r="DJ26" s="417"/>
      <c r="DK26" s="417"/>
    </row>
    <row r="27" spans="1:115" ht="16.7" hidden="1" customHeight="1">
      <c r="A27" s="421" t="s">
        <v>7</v>
      </c>
      <c r="B27" s="421">
        <v>1</v>
      </c>
      <c r="C27" s="416" t="s">
        <v>48</v>
      </c>
      <c r="D27" s="417">
        <v>3060</v>
      </c>
      <c r="E27" s="417">
        <v>3110</v>
      </c>
      <c r="F27" s="417">
        <v>3160</v>
      </c>
      <c r="G27" s="417">
        <v>3211</v>
      </c>
      <c r="H27" s="417">
        <v>3262</v>
      </c>
      <c r="I27" s="417">
        <v>3300</v>
      </c>
      <c r="J27" s="417">
        <v>3338</v>
      </c>
      <c r="K27" s="417">
        <v>3375</v>
      </c>
      <c r="L27" s="417">
        <v>3412</v>
      </c>
      <c r="M27" s="417">
        <v>3447</v>
      </c>
      <c r="N27" s="417">
        <v>3481</v>
      </c>
      <c r="O27" s="417">
        <v>3516</v>
      </c>
      <c r="P27" s="417">
        <v>3549</v>
      </c>
      <c r="Q27" s="417">
        <v>3582</v>
      </c>
      <c r="R27" s="417">
        <v>3615</v>
      </c>
      <c r="S27" s="417">
        <v>3647</v>
      </c>
      <c r="T27" s="417">
        <v>3678</v>
      </c>
      <c r="U27" s="417">
        <v>3709</v>
      </c>
      <c r="V27" s="417">
        <v>3739</v>
      </c>
      <c r="W27" s="417">
        <v>3768</v>
      </c>
      <c r="X27" s="417">
        <v>3796</v>
      </c>
      <c r="Y27" s="417">
        <v>3823</v>
      </c>
      <c r="Z27" s="417">
        <v>3850</v>
      </c>
      <c r="AA27" s="417">
        <v>3874</v>
      </c>
      <c r="AB27" s="417">
        <v>3897</v>
      </c>
      <c r="AC27" s="417">
        <v>3919</v>
      </c>
      <c r="AD27" s="417">
        <v>3939</v>
      </c>
      <c r="AE27" s="417">
        <v>3957</v>
      </c>
      <c r="AF27" s="417">
        <v>3971</v>
      </c>
      <c r="AG27" s="417">
        <v>3982</v>
      </c>
      <c r="AH27" s="417">
        <v>3992</v>
      </c>
      <c r="AI27" s="417">
        <v>4000</v>
      </c>
      <c r="AJ27" s="417">
        <v>4005</v>
      </c>
      <c r="AK27" s="417">
        <v>4009</v>
      </c>
      <c r="AL27" s="417">
        <v>4011</v>
      </c>
      <c r="AM27" s="417">
        <v>4010</v>
      </c>
      <c r="AN27" s="417">
        <v>4008</v>
      </c>
      <c r="AO27" s="417">
        <v>4002</v>
      </c>
      <c r="AP27" s="417">
        <v>3995</v>
      </c>
      <c r="AQ27" s="417">
        <v>3985</v>
      </c>
      <c r="AR27" s="417">
        <v>3972</v>
      </c>
      <c r="AS27" s="417">
        <v>3958</v>
      </c>
      <c r="AT27" s="417">
        <v>3942</v>
      </c>
      <c r="AU27" s="417">
        <v>3923</v>
      </c>
      <c r="AV27" s="417">
        <v>3902</v>
      </c>
      <c r="AW27" s="417">
        <v>3879</v>
      </c>
      <c r="AX27" s="417">
        <v>3855</v>
      </c>
      <c r="AY27" s="417">
        <v>3828</v>
      </c>
      <c r="AZ27" s="417">
        <v>3800</v>
      </c>
      <c r="BA27" s="417">
        <v>3769</v>
      </c>
      <c r="BB27" s="417">
        <v>3737</v>
      </c>
      <c r="BC27" s="417">
        <v>3704</v>
      </c>
      <c r="BD27" s="417">
        <v>3669</v>
      </c>
      <c r="BE27" s="417">
        <v>3633</v>
      </c>
      <c r="BF27" s="417">
        <v>3597</v>
      </c>
      <c r="BG27" s="417">
        <v>3560</v>
      </c>
      <c r="BH27" s="417">
        <v>3524</v>
      </c>
      <c r="BI27" s="417">
        <v>3488</v>
      </c>
      <c r="BJ27" s="417">
        <v>3454</v>
      </c>
      <c r="BK27" s="417">
        <v>3425</v>
      </c>
      <c r="BL27" s="417">
        <v>3404</v>
      </c>
      <c r="BM27" s="417">
        <v>3399</v>
      </c>
      <c r="BN27" s="417">
        <v>3410</v>
      </c>
      <c r="BO27" s="417">
        <v>3422</v>
      </c>
      <c r="BP27" s="417">
        <v>3435</v>
      </c>
      <c r="BQ27" s="417">
        <v>3450</v>
      </c>
      <c r="BR27" s="417">
        <v>3472</v>
      </c>
      <c r="BS27" s="417">
        <v>0</v>
      </c>
      <c r="BT27" s="417">
        <v>0</v>
      </c>
      <c r="BU27" s="417">
        <v>0</v>
      </c>
      <c r="BV27" s="417">
        <v>0</v>
      </c>
      <c r="BW27" s="417">
        <v>0</v>
      </c>
      <c r="BX27" s="417">
        <v>0</v>
      </c>
      <c r="BY27" s="417">
        <v>0</v>
      </c>
      <c r="BZ27" s="417">
        <v>0</v>
      </c>
      <c r="CA27" s="417">
        <v>0</v>
      </c>
      <c r="CB27" s="417">
        <v>0</v>
      </c>
      <c r="CC27" s="417">
        <v>0</v>
      </c>
      <c r="CD27" s="417">
        <v>0</v>
      </c>
      <c r="CE27" s="417">
        <v>0</v>
      </c>
      <c r="CF27" s="417">
        <v>0</v>
      </c>
      <c r="CG27" s="417">
        <v>0</v>
      </c>
      <c r="CH27" s="417">
        <v>0</v>
      </c>
      <c r="CI27" s="417">
        <v>0</v>
      </c>
      <c r="CJ27" s="417">
        <v>0</v>
      </c>
      <c r="CK27" s="417">
        <v>0</v>
      </c>
      <c r="CL27" s="417">
        <v>0</v>
      </c>
      <c r="CM27" s="417">
        <v>0</v>
      </c>
      <c r="CN27" s="417">
        <v>0</v>
      </c>
      <c r="CO27" s="417">
        <v>0</v>
      </c>
      <c r="CP27" s="417">
        <v>0</v>
      </c>
      <c r="CQ27" s="417">
        <v>0</v>
      </c>
      <c r="CR27" s="417">
        <v>0</v>
      </c>
      <c r="CS27" s="417">
        <v>0</v>
      </c>
      <c r="CT27" s="417"/>
      <c r="CU27" s="417"/>
      <c r="CV27" s="417"/>
      <c r="CW27" s="417"/>
      <c r="CX27" s="417"/>
      <c r="CY27" s="417"/>
      <c r="CZ27" s="417"/>
      <c r="DA27" s="417"/>
      <c r="DB27" s="417"/>
      <c r="DC27" s="417"/>
      <c r="DD27" s="417"/>
      <c r="DE27" s="417"/>
      <c r="DF27" s="417"/>
      <c r="DG27" s="417"/>
      <c r="DH27" s="417"/>
      <c r="DI27" s="417"/>
      <c r="DJ27" s="417"/>
      <c r="DK27" s="417"/>
    </row>
    <row r="28" spans="1:115" ht="16.7" hidden="1" customHeight="1">
      <c r="A28" s="421" t="s">
        <v>7</v>
      </c>
      <c r="B28" s="421">
        <v>1</v>
      </c>
      <c r="C28" s="416" t="s">
        <v>49</v>
      </c>
      <c r="D28" s="417">
        <v>3158</v>
      </c>
      <c r="E28" s="417">
        <v>3209</v>
      </c>
      <c r="F28" s="417">
        <v>3260</v>
      </c>
      <c r="G28" s="417">
        <v>3312</v>
      </c>
      <c r="H28" s="417">
        <v>3365</v>
      </c>
      <c r="I28" s="417">
        <v>3404</v>
      </c>
      <c r="J28" s="417">
        <v>3442</v>
      </c>
      <c r="K28" s="417">
        <v>3480</v>
      </c>
      <c r="L28" s="417">
        <v>3517</v>
      </c>
      <c r="M28" s="417">
        <v>3553</v>
      </c>
      <c r="N28" s="417">
        <v>3588</v>
      </c>
      <c r="O28" s="417">
        <v>3622</v>
      </c>
      <c r="P28" s="417">
        <v>3656</v>
      </c>
      <c r="Q28" s="417">
        <v>3689</v>
      </c>
      <c r="R28" s="417">
        <v>3721</v>
      </c>
      <c r="S28" s="417">
        <v>3754</v>
      </c>
      <c r="T28" s="417">
        <v>3785</v>
      </c>
      <c r="U28" s="417">
        <v>3815</v>
      </c>
      <c r="V28" s="417">
        <v>3845</v>
      </c>
      <c r="W28" s="417">
        <v>3874</v>
      </c>
      <c r="X28" s="417">
        <v>3902</v>
      </c>
      <c r="Y28" s="417">
        <v>3929</v>
      </c>
      <c r="Z28" s="417">
        <v>3954</v>
      </c>
      <c r="AA28" s="417">
        <v>3977</v>
      </c>
      <c r="AB28" s="417">
        <v>3999</v>
      </c>
      <c r="AC28" s="417">
        <v>4020</v>
      </c>
      <c r="AD28" s="417">
        <v>4038</v>
      </c>
      <c r="AE28" s="417">
        <v>4052</v>
      </c>
      <c r="AF28" s="417">
        <v>4064</v>
      </c>
      <c r="AG28" s="417">
        <v>4074</v>
      </c>
      <c r="AH28" s="417">
        <v>4082</v>
      </c>
      <c r="AI28" s="417">
        <v>4088</v>
      </c>
      <c r="AJ28" s="417">
        <v>4092</v>
      </c>
      <c r="AK28" s="417">
        <v>4093</v>
      </c>
      <c r="AL28" s="417">
        <v>4093</v>
      </c>
      <c r="AM28" s="417">
        <v>4090</v>
      </c>
      <c r="AN28" s="417">
        <v>4085</v>
      </c>
      <c r="AO28" s="417">
        <v>4077</v>
      </c>
      <c r="AP28" s="417">
        <v>4067</v>
      </c>
      <c r="AQ28" s="417">
        <v>4054</v>
      </c>
      <c r="AR28" s="417">
        <v>4040</v>
      </c>
      <c r="AS28" s="417">
        <v>4023</v>
      </c>
      <c r="AT28" s="417">
        <v>4004</v>
      </c>
      <c r="AU28" s="417">
        <v>3983</v>
      </c>
      <c r="AV28" s="417">
        <v>3960</v>
      </c>
      <c r="AW28" s="417">
        <v>3935</v>
      </c>
      <c r="AX28" s="417">
        <v>3908</v>
      </c>
      <c r="AY28" s="417">
        <v>3879</v>
      </c>
      <c r="AZ28" s="417">
        <v>3848</v>
      </c>
      <c r="BA28" s="417">
        <v>3815</v>
      </c>
      <c r="BB28" s="417">
        <v>3782</v>
      </c>
      <c r="BC28" s="417">
        <v>3747</v>
      </c>
      <c r="BD28" s="417">
        <v>3711</v>
      </c>
      <c r="BE28" s="417">
        <v>3675</v>
      </c>
      <c r="BF28" s="417">
        <v>3639</v>
      </c>
      <c r="BG28" s="417">
        <v>3603</v>
      </c>
      <c r="BH28" s="417">
        <v>3569</v>
      </c>
      <c r="BI28" s="417">
        <v>3538</v>
      </c>
      <c r="BJ28" s="417">
        <v>3514</v>
      </c>
      <c r="BK28" s="417">
        <v>3502</v>
      </c>
      <c r="BL28" s="417">
        <v>3511</v>
      </c>
      <c r="BM28" s="417">
        <v>3523</v>
      </c>
      <c r="BN28" s="417">
        <v>3535</v>
      </c>
      <c r="BO28" s="417">
        <v>3548</v>
      </c>
      <c r="BP28" s="417">
        <v>3564</v>
      </c>
      <c r="BQ28" s="417">
        <v>3587</v>
      </c>
      <c r="BR28" s="417">
        <v>0</v>
      </c>
      <c r="BS28" s="417">
        <v>0</v>
      </c>
      <c r="BT28" s="417">
        <v>0</v>
      </c>
      <c r="BU28" s="417">
        <v>0</v>
      </c>
      <c r="BV28" s="417">
        <v>0</v>
      </c>
      <c r="BW28" s="417">
        <v>0</v>
      </c>
      <c r="BX28" s="417">
        <v>0</v>
      </c>
      <c r="BY28" s="417">
        <v>0</v>
      </c>
      <c r="BZ28" s="417">
        <v>0</v>
      </c>
      <c r="CA28" s="417">
        <v>0</v>
      </c>
      <c r="CB28" s="417">
        <v>0</v>
      </c>
      <c r="CC28" s="417">
        <v>0</v>
      </c>
      <c r="CD28" s="417">
        <v>0</v>
      </c>
      <c r="CE28" s="417">
        <v>0</v>
      </c>
      <c r="CF28" s="417">
        <v>0</v>
      </c>
      <c r="CG28" s="417">
        <v>0</v>
      </c>
      <c r="CH28" s="417">
        <v>0</v>
      </c>
      <c r="CI28" s="417">
        <v>0</v>
      </c>
      <c r="CJ28" s="417">
        <v>0</v>
      </c>
      <c r="CK28" s="417">
        <v>0</v>
      </c>
      <c r="CL28" s="417">
        <v>0</v>
      </c>
      <c r="CM28" s="417">
        <v>0</v>
      </c>
      <c r="CN28" s="417">
        <v>0</v>
      </c>
      <c r="CO28" s="417">
        <v>0</v>
      </c>
      <c r="CP28" s="417">
        <v>0</v>
      </c>
      <c r="CQ28" s="417">
        <v>0</v>
      </c>
      <c r="CR28" s="417">
        <v>0</v>
      </c>
      <c r="CS28" s="417">
        <v>0</v>
      </c>
      <c r="CT28" s="417"/>
      <c r="CU28" s="417"/>
      <c r="CV28" s="417"/>
      <c r="CW28" s="417"/>
      <c r="CX28" s="417"/>
      <c r="CY28" s="417"/>
      <c r="CZ28" s="417"/>
      <c r="DA28" s="417"/>
      <c r="DB28" s="417"/>
      <c r="DC28" s="417"/>
      <c r="DD28" s="417"/>
      <c r="DE28" s="417"/>
      <c r="DF28" s="417"/>
      <c r="DG28" s="417"/>
      <c r="DH28" s="417"/>
      <c r="DI28" s="417"/>
      <c r="DJ28" s="417"/>
      <c r="DK28" s="417"/>
    </row>
    <row r="29" spans="1:115" ht="16.7" hidden="1" customHeight="1">
      <c r="A29" s="421" t="s">
        <v>7</v>
      </c>
      <c r="B29" s="421">
        <v>1</v>
      </c>
      <c r="C29" s="416" t="s">
        <v>50</v>
      </c>
      <c r="D29" s="417">
        <v>3258</v>
      </c>
      <c r="E29" s="417">
        <v>3311</v>
      </c>
      <c r="F29" s="417">
        <v>3363</v>
      </c>
      <c r="G29" s="417">
        <v>3416</v>
      </c>
      <c r="H29" s="417">
        <v>3470</v>
      </c>
      <c r="I29" s="417">
        <v>3510</v>
      </c>
      <c r="J29" s="417">
        <v>3549</v>
      </c>
      <c r="K29" s="417">
        <v>3587</v>
      </c>
      <c r="L29" s="417">
        <v>3625</v>
      </c>
      <c r="M29" s="417">
        <v>3661</v>
      </c>
      <c r="N29" s="417">
        <v>3697</v>
      </c>
      <c r="O29" s="417">
        <v>3731</v>
      </c>
      <c r="P29" s="417">
        <v>3764</v>
      </c>
      <c r="Q29" s="417">
        <v>3798</v>
      </c>
      <c r="R29" s="417">
        <v>3831</v>
      </c>
      <c r="S29" s="417">
        <v>3863</v>
      </c>
      <c r="T29" s="417">
        <v>3894</v>
      </c>
      <c r="U29" s="417">
        <v>3924</v>
      </c>
      <c r="V29" s="417">
        <v>3953</v>
      </c>
      <c r="W29" s="417">
        <v>3982</v>
      </c>
      <c r="X29" s="417">
        <v>4010</v>
      </c>
      <c r="Y29" s="417">
        <v>4035</v>
      </c>
      <c r="Z29" s="417">
        <v>4059</v>
      </c>
      <c r="AA29" s="417">
        <v>4081</v>
      </c>
      <c r="AB29" s="417">
        <v>4102</v>
      </c>
      <c r="AC29" s="417">
        <v>4121</v>
      </c>
      <c r="AD29" s="417">
        <v>4135</v>
      </c>
      <c r="AE29" s="417">
        <v>4148</v>
      </c>
      <c r="AF29" s="417">
        <v>4158</v>
      </c>
      <c r="AG29" s="417">
        <v>4166</v>
      </c>
      <c r="AH29" s="417">
        <v>4172</v>
      </c>
      <c r="AI29" s="417">
        <v>4176</v>
      </c>
      <c r="AJ29" s="417">
        <v>4178</v>
      </c>
      <c r="AK29" s="417">
        <v>4177</v>
      </c>
      <c r="AL29" s="417">
        <v>4174</v>
      </c>
      <c r="AM29" s="417">
        <v>4169</v>
      </c>
      <c r="AN29" s="417">
        <v>4161</v>
      </c>
      <c r="AO29" s="417">
        <v>4151</v>
      </c>
      <c r="AP29" s="417">
        <v>4138</v>
      </c>
      <c r="AQ29" s="417">
        <v>4123</v>
      </c>
      <c r="AR29" s="417">
        <v>4106</v>
      </c>
      <c r="AS29" s="417">
        <v>4087</v>
      </c>
      <c r="AT29" s="417">
        <v>4066</v>
      </c>
      <c r="AU29" s="417">
        <v>4042</v>
      </c>
      <c r="AV29" s="417">
        <v>4016</v>
      </c>
      <c r="AW29" s="417">
        <v>3989</v>
      </c>
      <c r="AX29" s="417">
        <v>3960</v>
      </c>
      <c r="AY29" s="417">
        <v>3929</v>
      </c>
      <c r="AZ29" s="417">
        <v>3896</v>
      </c>
      <c r="BA29" s="417">
        <v>3862</v>
      </c>
      <c r="BB29" s="417">
        <v>3827</v>
      </c>
      <c r="BC29" s="417">
        <v>3791</v>
      </c>
      <c r="BD29" s="417">
        <v>3755</v>
      </c>
      <c r="BE29" s="417">
        <v>3720</v>
      </c>
      <c r="BF29" s="417">
        <v>3686</v>
      </c>
      <c r="BG29" s="417">
        <v>3654</v>
      </c>
      <c r="BH29" s="417">
        <v>3627</v>
      </c>
      <c r="BI29" s="417">
        <v>3609</v>
      </c>
      <c r="BJ29" s="417">
        <v>3608</v>
      </c>
      <c r="BK29" s="417">
        <v>3619</v>
      </c>
      <c r="BL29" s="417">
        <v>3631</v>
      </c>
      <c r="BM29" s="417">
        <v>3644</v>
      </c>
      <c r="BN29" s="417">
        <v>3658</v>
      </c>
      <c r="BO29" s="417">
        <v>3674</v>
      </c>
      <c r="BP29" s="417">
        <v>3698</v>
      </c>
      <c r="BQ29" s="417">
        <v>0</v>
      </c>
      <c r="BR29" s="417">
        <v>0</v>
      </c>
      <c r="BS29" s="417">
        <v>0</v>
      </c>
      <c r="BT29" s="417">
        <v>0</v>
      </c>
      <c r="BU29" s="417">
        <v>0</v>
      </c>
      <c r="BV29" s="417">
        <v>0</v>
      </c>
      <c r="BW29" s="417">
        <v>0</v>
      </c>
      <c r="BX29" s="417">
        <v>0</v>
      </c>
      <c r="BY29" s="417">
        <v>0</v>
      </c>
      <c r="BZ29" s="417">
        <v>0</v>
      </c>
      <c r="CA29" s="417">
        <v>0</v>
      </c>
      <c r="CB29" s="417">
        <v>0</v>
      </c>
      <c r="CC29" s="417">
        <v>0</v>
      </c>
      <c r="CD29" s="417">
        <v>0</v>
      </c>
      <c r="CE29" s="417">
        <v>0</v>
      </c>
      <c r="CF29" s="417">
        <v>0</v>
      </c>
      <c r="CG29" s="417">
        <v>0</v>
      </c>
      <c r="CH29" s="417">
        <v>0</v>
      </c>
      <c r="CI29" s="417">
        <v>0</v>
      </c>
      <c r="CJ29" s="417">
        <v>0</v>
      </c>
      <c r="CK29" s="417">
        <v>0</v>
      </c>
      <c r="CL29" s="417">
        <v>0</v>
      </c>
      <c r="CM29" s="417">
        <v>0</v>
      </c>
      <c r="CN29" s="417">
        <v>0</v>
      </c>
      <c r="CO29" s="417">
        <v>0</v>
      </c>
      <c r="CP29" s="417">
        <v>0</v>
      </c>
      <c r="CQ29" s="417">
        <v>0</v>
      </c>
      <c r="CR29" s="417">
        <v>0</v>
      </c>
      <c r="CS29" s="417">
        <v>0</v>
      </c>
      <c r="CT29" s="417"/>
      <c r="CU29" s="417"/>
      <c r="CV29" s="417"/>
      <c r="CW29" s="417"/>
      <c r="CX29" s="417"/>
      <c r="CY29" s="417"/>
      <c r="CZ29" s="417"/>
      <c r="DA29" s="417"/>
      <c r="DB29" s="417"/>
      <c r="DC29" s="417"/>
      <c r="DD29" s="417"/>
      <c r="DE29" s="417"/>
      <c r="DF29" s="417"/>
      <c r="DG29" s="417"/>
      <c r="DH29" s="417"/>
      <c r="DI29" s="417"/>
      <c r="DJ29" s="417"/>
      <c r="DK29" s="417"/>
    </row>
    <row r="30" spans="1:115" ht="16.7" hidden="1" customHeight="1">
      <c r="A30" s="421" t="s">
        <v>7</v>
      </c>
      <c r="B30" s="421">
        <v>1</v>
      </c>
      <c r="C30" s="416" t="s">
        <v>51</v>
      </c>
      <c r="D30" s="417">
        <v>3361</v>
      </c>
      <c r="E30" s="417">
        <v>3415</v>
      </c>
      <c r="F30" s="417">
        <v>3469</v>
      </c>
      <c r="G30" s="417">
        <v>3523</v>
      </c>
      <c r="H30" s="417">
        <v>3578</v>
      </c>
      <c r="I30" s="417">
        <v>3619</v>
      </c>
      <c r="J30" s="417">
        <v>3658</v>
      </c>
      <c r="K30" s="417">
        <v>3697</v>
      </c>
      <c r="L30" s="417">
        <v>3735</v>
      </c>
      <c r="M30" s="417">
        <v>3772</v>
      </c>
      <c r="N30" s="417">
        <v>3807</v>
      </c>
      <c r="O30" s="417">
        <v>3842</v>
      </c>
      <c r="P30" s="417">
        <v>3876</v>
      </c>
      <c r="Q30" s="417">
        <v>3909</v>
      </c>
      <c r="R30" s="417">
        <v>3942</v>
      </c>
      <c r="S30" s="417">
        <v>3974</v>
      </c>
      <c r="T30" s="417">
        <v>4004</v>
      </c>
      <c r="U30" s="417">
        <v>4034</v>
      </c>
      <c r="V30" s="417">
        <v>4064</v>
      </c>
      <c r="W30" s="417">
        <v>4092</v>
      </c>
      <c r="X30" s="417">
        <v>4118</v>
      </c>
      <c r="Y30" s="417">
        <v>4142</v>
      </c>
      <c r="Z30" s="417">
        <v>4165</v>
      </c>
      <c r="AA30" s="417">
        <v>4186</v>
      </c>
      <c r="AB30" s="417">
        <v>4206</v>
      </c>
      <c r="AC30" s="417">
        <v>4220</v>
      </c>
      <c r="AD30" s="417">
        <v>4233</v>
      </c>
      <c r="AE30" s="417">
        <v>4243</v>
      </c>
      <c r="AF30" s="417">
        <v>4251</v>
      </c>
      <c r="AG30" s="417">
        <v>4257</v>
      </c>
      <c r="AH30" s="417">
        <v>4262</v>
      </c>
      <c r="AI30" s="417">
        <v>4264</v>
      </c>
      <c r="AJ30" s="417">
        <v>4263</v>
      </c>
      <c r="AK30" s="417">
        <v>4260</v>
      </c>
      <c r="AL30" s="417">
        <v>4255</v>
      </c>
      <c r="AM30" s="417">
        <v>4247</v>
      </c>
      <c r="AN30" s="417">
        <v>4236</v>
      </c>
      <c r="AO30" s="417">
        <v>4224</v>
      </c>
      <c r="AP30" s="417">
        <v>4209</v>
      </c>
      <c r="AQ30" s="417">
        <v>4191</v>
      </c>
      <c r="AR30" s="417">
        <v>4172</v>
      </c>
      <c r="AS30" s="417">
        <v>4150</v>
      </c>
      <c r="AT30" s="417">
        <v>4126</v>
      </c>
      <c r="AU30" s="417">
        <v>4100</v>
      </c>
      <c r="AV30" s="417">
        <v>4073</v>
      </c>
      <c r="AW30" s="417">
        <v>4043</v>
      </c>
      <c r="AX30" s="417">
        <v>4011</v>
      </c>
      <c r="AY30" s="417">
        <v>3978</v>
      </c>
      <c r="AZ30" s="417">
        <v>3944</v>
      </c>
      <c r="BA30" s="417">
        <v>3909</v>
      </c>
      <c r="BB30" s="417">
        <v>3874</v>
      </c>
      <c r="BC30" s="417">
        <v>3839</v>
      </c>
      <c r="BD30" s="417">
        <v>3804</v>
      </c>
      <c r="BE30" s="417">
        <v>3771</v>
      </c>
      <c r="BF30" s="417">
        <v>3742</v>
      </c>
      <c r="BG30" s="417">
        <v>3720</v>
      </c>
      <c r="BH30" s="417">
        <v>3710</v>
      </c>
      <c r="BI30" s="417">
        <v>3720</v>
      </c>
      <c r="BJ30" s="417">
        <v>3732</v>
      </c>
      <c r="BK30" s="417">
        <v>3745</v>
      </c>
      <c r="BL30" s="417">
        <v>3758</v>
      </c>
      <c r="BM30" s="417">
        <v>3772</v>
      </c>
      <c r="BN30" s="417">
        <v>3789</v>
      </c>
      <c r="BO30" s="417">
        <v>3813</v>
      </c>
      <c r="BP30" s="417">
        <v>0</v>
      </c>
      <c r="BQ30" s="417">
        <v>0</v>
      </c>
      <c r="BR30" s="417">
        <v>0</v>
      </c>
      <c r="BS30" s="417">
        <v>0</v>
      </c>
      <c r="BT30" s="417">
        <v>0</v>
      </c>
      <c r="BU30" s="417">
        <v>0</v>
      </c>
      <c r="BV30" s="417">
        <v>0</v>
      </c>
      <c r="BW30" s="417">
        <v>0</v>
      </c>
      <c r="BX30" s="417">
        <v>0</v>
      </c>
      <c r="BY30" s="417">
        <v>0</v>
      </c>
      <c r="BZ30" s="417">
        <v>0</v>
      </c>
      <c r="CA30" s="417">
        <v>0</v>
      </c>
      <c r="CB30" s="417">
        <v>0</v>
      </c>
      <c r="CC30" s="417">
        <v>0</v>
      </c>
      <c r="CD30" s="417">
        <v>0</v>
      </c>
      <c r="CE30" s="417">
        <v>0</v>
      </c>
      <c r="CF30" s="417">
        <v>0</v>
      </c>
      <c r="CG30" s="417">
        <v>0</v>
      </c>
      <c r="CH30" s="417">
        <v>0</v>
      </c>
      <c r="CI30" s="417">
        <v>0</v>
      </c>
      <c r="CJ30" s="417">
        <v>0</v>
      </c>
      <c r="CK30" s="417">
        <v>0</v>
      </c>
      <c r="CL30" s="417">
        <v>0</v>
      </c>
      <c r="CM30" s="417">
        <v>0</v>
      </c>
      <c r="CN30" s="417">
        <v>0</v>
      </c>
      <c r="CO30" s="417">
        <v>0</v>
      </c>
      <c r="CP30" s="417">
        <v>0</v>
      </c>
      <c r="CQ30" s="417">
        <v>0</v>
      </c>
      <c r="CR30" s="417">
        <v>0</v>
      </c>
      <c r="CS30" s="417">
        <v>0</v>
      </c>
      <c r="CT30" s="417"/>
      <c r="CU30" s="417"/>
      <c r="CV30" s="417"/>
      <c r="CW30" s="417"/>
      <c r="CX30" s="417"/>
      <c r="CY30" s="417"/>
      <c r="CZ30" s="417"/>
      <c r="DA30" s="417"/>
      <c r="DB30" s="417"/>
      <c r="DC30" s="417"/>
      <c r="DD30" s="417"/>
      <c r="DE30" s="417"/>
      <c r="DF30" s="417"/>
      <c r="DG30" s="417"/>
      <c r="DH30" s="417"/>
      <c r="DI30" s="417"/>
      <c r="DJ30" s="417"/>
      <c r="DK30" s="417"/>
    </row>
    <row r="31" spans="1:115" ht="16.7" hidden="1" customHeight="1">
      <c r="A31" s="421" t="s">
        <v>7</v>
      </c>
      <c r="B31" s="421">
        <v>1</v>
      </c>
      <c r="C31" s="416" t="s">
        <v>52</v>
      </c>
      <c r="D31" s="417">
        <v>3467</v>
      </c>
      <c r="E31" s="417">
        <v>3522</v>
      </c>
      <c r="F31" s="417">
        <v>3577</v>
      </c>
      <c r="G31" s="417">
        <v>3633</v>
      </c>
      <c r="H31" s="417">
        <v>3689</v>
      </c>
      <c r="I31" s="417">
        <v>3730</v>
      </c>
      <c r="J31" s="417">
        <v>3771</v>
      </c>
      <c r="K31" s="417">
        <v>3810</v>
      </c>
      <c r="L31" s="417">
        <v>3849</v>
      </c>
      <c r="M31" s="417">
        <v>3885</v>
      </c>
      <c r="N31" s="417">
        <v>3920</v>
      </c>
      <c r="O31" s="417">
        <v>3955</v>
      </c>
      <c r="P31" s="417">
        <v>3990</v>
      </c>
      <c r="Q31" s="417">
        <v>4023</v>
      </c>
      <c r="R31" s="417">
        <v>4055</v>
      </c>
      <c r="S31" s="417">
        <v>4087</v>
      </c>
      <c r="T31" s="417">
        <v>4117</v>
      </c>
      <c r="U31" s="417">
        <v>4147</v>
      </c>
      <c r="V31" s="417">
        <v>4176</v>
      </c>
      <c r="W31" s="417">
        <v>4202</v>
      </c>
      <c r="X31" s="417">
        <v>4227</v>
      </c>
      <c r="Y31" s="417">
        <v>4251</v>
      </c>
      <c r="Z31" s="417">
        <v>4273</v>
      </c>
      <c r="AA31" s="417">
        <v>4292</v>
      </c>
      <c r="AB31" s="417">
        <v>4307</v>
      </c>
      <c r="AC31" s="417">
        <v>4320</v>
      </c>
      <c r="AD31" s="417">
        <v>4331</v>
      </c>
      <c r="AE31" s="417">
        <v>4339</v>
      </c>
      <c r="AF31" s="417">
        <v>4345</v>
      </c>
      <c r="AG31" s="417">
        <v>4350</v>
      </c>
      <c r="AH31" s="417">
        <v>4352</v>
      </c>
      <c r="AI31" s="417">
        <v>4351</v>
      </c>
      <c r="AJ31" s="417">
        <v>4348</v>
      </c>
      <c r="AK31" s="417">
        <v>4343</v>
      </c>
      <c r="AL31" s="417">
        <v>4335</v>
      </c>
      <c r="AM31" s="417">
        <v>4324</v>
      </c>
      <c r="AN31" s="417">
        <v>4311</v>
      </c>
      <c r="AO31" s="417">
        <v>4296</v>
      </c>
      <c r="AP31" s="417">
        <v>4279</v>
      </c>
      <c r="AQ31" s="417">
        <v>4259</v>
      </c>
      <c r="AR31" s="417">
        <v>4237</v>
      </c>
      <c r="AS31" s="417">
        <v>4213</v>
      </c>
      <c r="AT31" s="417">
        <v>4186</v>
      </c>
      <c r="AU31" s="417">
        <v>4159</v>
      </c>
      <c r="AV31" s="417">
        <v>4129</v>
      </c>
      <c r="AW31" s="417">
        <v>4097</v>
      </c>
      <c r="AX31" s="417">
        <v>4064</v>
      </c>
      <c r="AY31" s="417">
        <v>4030</v>
      </c>
      <c r="AZ31" s="417">
        <v>3995</v>
      </c>
      <c r="BA31" s="417">
        <v>3960</v>
      </c>
      <c r="BB31" s="417">
        <v>3926</v>
      </c>
      <c r="BC31" s="417">
        <v>3893</v>
      </c>
      <c r="BD31" s="417">
        <v>3863</v>
      </c>
      <c r="BE31" s="417">
        <v>3838</v>
      </c>
      <c r="BF31" s="417">
        <v>3822</v>
      </c>
      <c r="BG31" s="417">
        <v>3823</v>
      </c>
      <c r="BH31" s="417">
        <v>3835</v>
      </c>
      <c r="BI31" s="417">
        <v>3847</v>
      </c>
      <c r="BJ31" s="417">
        <v>3860</v>
      </c>
      <c r="BK31" s="417">
        <v>3874</v>
      </c>
      <c r="BL31" s="417">
        <v>3888</v>
      </c>
      <c r="BM31" s="417">
        <v>3905</v>
      </c>
      <c r="BN31" s="417">
        <v>3931</v>
      </c>
      <c r="BO31" s="417">
        <v>0</v>
      </c>
      <c r="BP31" s="417">
        <v>0</v>
      </c>
      <c r="BQ31" s="417">
        <v>0</v>
      </c>
      <c r="BR31" s="417">
        <v>0</v>
      </c>
      <c r="BS31" s="417">
        <v>0</v>
      </c>
      <c r="BT31" s="417">
        <v>0</v>
      </c>
      <c r="BU31" s="417">
        <v>0</v>
      </c>
      <c r="BV31" s="417">
        <v>0</v>
      </c>
      <c r="BW31" s="417">
        <v>0</v>
      </c>
      <c r="BX31" s="417">
        <v>0</v>
      </c>
      <c r="BY31" s="417">
        <v>0</v>
      </c>
      <c r="BZ31" s="417">
        <v>0</v>
      </c>
      <c r="CA31" s="417">
        <v>0</v>
      </c>
      <c r="CB31" s="417">
        <v>0</v>
      </c>
      <c r="CC31" s="417">
        <v>0</v>
      </c>
      <c r="CD31" s="417">
        <v>0</v>
      </c>
      <c r="CE31" s="417">
        <v>0</v>
      </c>
      <c r="CF31" s="417">
        <v>0</v>
      </c>
      <c r="CG31" s="417">
        <v>0</v>
      </c>
      <c r="CH31" s="417">
        <v>0</v>
      </c>
      <c r="CI31" s="417">
        <v>0</v>
      </c>
      <c r="CJ31" s="417">
        <v>0</v>
      </c>
      <c r="CK31" s="417">
        <v>0</v>
      </c>
      <c r="CL31" s="417">
        <v>0</v>
      </c>
      <c r="CM31" s="417">
        <v>0</v>
      </c>
      <c r="CN31" s="417">
        <v>0</v>
      </c>
      <c r="CO31" s="417">
        <v>0</v>
      </c>
      <c r="CP31" s="417">
        <v>0</v>
      </c>
      <c r="CQ31" s="417">
        <v>0</v>
      </c>
      <c r="CR31" s="417">
        <v>0</v>
      </c>
      <c r="CS31" s="417">
        <v>0</v>
      </c>
      <c r="CT31" s="417"/>
      <c r="CU31" s="417"/>
      <c r="CV31" s="417"/>
      <c r="CW31" s="417"/>
      <c r="CX31" s="417"/>
      <c r="CY31" s="417"/>
      <c r="CZ31" s="417"/>
      <c r="DA31" s="417"/>
      <c r="DB31" s="417"/>
      <c r="DC31" s="417"/>
      <c r="DD31" s="417"/>
      <c r="DE31" s="417"/>
      <c r="DF31" s="417"/>
      <c r="DG31" s="417"/>
      <c r="DH31" s="417"/>
      <c r="DI31" s="417"/>
      <c r="DJ31" s="417"/>
      <c r="DK31" s="417"/>
    </row>
    <row r="32" spans="1:115" ht="16.7" hidden="1" customHeight="1">
      <c r="A32" s="421" t="s">
        <v>7</v>
      </c>
      <c r="B32" s="421">
        <v>1</v>
      </c>
      <c r="C32" s="416" t="s">
        <v>53</v>
      </c>
      <c r="D32" s="417">
        <v>3572</v>
      </c>
      <c r="E32" s="417">
        <v>3628</v>
      </c>
      <c r="F32" s="417">
        <v>3684</v>
      </c>
      <c r="G32" s="417">
        <v>3741</v>
      </c>
      <c r="H32" s="417">
        <v>3802</v>
      </c>
      <c r="I32" s="417">
        <v>3844</v>
      </c>
      <c r="J32" s="417">
        <v>3886</v>
      </c>
      <c r="K32" s="417">
        <v>3926</v>
      </c>
      <c r="L32" s="417">
        <v>3964</v>
      </c>
      <c r="M32" s="417">
        <v>4001</v>
      </c>
      <c r="N32" s="417">
        <v>4037</v>
      </c>
      <c r="O32" s="417">
        <v>4072</v>
      </c>
      <c r="P32" s="417">
        <v>4106</v>
      </c>
      <c r="Q32" s="417">
        <v>4139</v>
      </c>
      <c r="R32" s="417">
        <v>4171</v>
      </c>
      <c r="S32" s="417">
        <v>4202</v>
      </c>
      <c r="T32" s="417">
        <v>4232</v>
      </c>
      <c r="U32" s="417">
        <v>4262</v>
      </c>
      <c r="V32" s="417">
        <v>4289</v>
      </c>
      <c r="W32" s="417">
        <v>4314</v>
      </c>
      <c r="X32" s="417">
        <v>4338</v>
      </c>
      <c r="Y32" s="417">
        <v>4361</v>
      </c>
      <c r="Z32" s="417">
        <v>4381</v>
      </c>
      <c r="AA32" s="417">
        <v>4396</v>
      </c>
      <c r="AB32" s="417">
        <v>4409</v>
      </c>
      <c r="AC32" s="417">
        <v>4420</v>
      </c>
      <c r="AD32" s="417">
        <v>4429</v>
      </c>
      <c r="AE32" s="417">
        <v>4435</v>
      </c>
      <c r="AF32" s="417">
        <v>4439</v>
      </c>
      <c r="AG32" s="417">
        <v>4442</v>
      </c>
      <c r="AH32" s="417">
        <v>4441</v>
      </c>
      <c r="AI32" s="417">
        <v>4438</v>
      </c>
      <c r="AJ32" s="417">
        <v>4433</v>
      </c>
      <c r="AK32" s="417">
        <v>4424</v>
      </c>
      <c r="AL32" s="417">
        <v>4414</v>
      </c>
      <c r="AM32" s="417">
        <v>4401</v>
      </c>
      <c r="AN32" s="417">
        <v>4385</v>
      </c>
      <c r="AO32" s="417">
        <v>4368</v>
      </c>
      <c r="AP32" s="417">
        <v>4348</v>
      </c>
      <c r="AQ32" s="417">
        <v>4326</v>
      </c>
      <c r="AR32" s="417">
        <v>4301</v>
      </c>
      <c r="AS32" s="417">
        <v>4274</v>
      </c>
      <c r="AT32" s="417">
        <v>4246</v>
      </c>
      <c r="AU32" s="417">
        <v>4216</v>
      </c>
      <c r="AV32" s="417">
        <v>4184</v>
      </c>
      <c r="AW32" s="417">
        <v>4151</v>
      </c>
      <c r="AX32" s="417">
        <v>4117</v>
      </c>
      <c r="AY32" s="417">
        <v>4082</v>
      </c>
      <c r="AZ32" s="417">
        <v>4048</v>
      </c>
      <c r="BA32" s="417">
        <v>4015</v>
      </c>
      <c r="BB32" s="417">
        <v>3984</v>
      </c>
      <c r="BC32" s="417">
        <v>3956</v>
      </c>
      <c r="BD32" s="417">
        <v>3936</v>
      </c>
      <c r="BE32" s="417">
        <v>3927</v>
      </c>
      <c r="BF32" s="417">
        <v>3939</v>
      </c>
      <c r="BG32" s="417">
        <v>3952</v>
      </c>
      <c r="BH32" s="417">
        <v>3964</v>
      </c>
      <c r="BI32" s="417">
        <v>3977</v>
      </c>
      <c r="BJ32" s="417">
        <v>3992</v>
      </c>
      <c r="BK32" s="417">
        <v>4007</v>
      </c>
      <c r="BL32" s="417">
        <v>4024</v>
      </c>
      <c r="BM32" s="417">
        <v>4050</v>
      </c>
      <c r="BN32" s="417">
        <v>0</v>
      </c>
      <c r="BO32" s="417">
        <v>0</v>
      </c>
      <c r="BP32" s="417">
        <v>0</v>
      </c>
      <c r="BQ32" s="417">
        <v>0</v>
      </c>
      <c r="BR32" s="417">
        <v>0</v>
      </c>
      <c r="BS32" s="417">
        <v>0</v>
      </c>
      <c r="BT32" s="417">
        <v>0</v>
      </c>
      <c r="BU32" s="417">
        <v>0</v>
      </c>
      <c r="BV32" s="417">
        <v>0</v>
      </c>
      <c r="BW32" s="417">
        <v>0</v>
      </c>
      <c r="BX32" s="417">
        <v>0</v>
      </c>
      <c r="BY32" s="417">
        <v>0</v>
      </c>
      <c r="BZ32" s="417">
        <v>0</v>
      </c>
      <c r="CA32" s="417">
        <v>0</v>
      </c>
      <c r="CB32" s="417">
        <v>0</v>
      </c>
      <c r="CC32" s="417">
        <v>0</v>
      </c>
      <c r="CD32" s="417">
        <v>0</v>
      </c>
      <c r="CE32" s="417">
        <v>0</v>
      </c>
      <c r="CF32" s="417">
        <v>0</v>
      </c>
      <c r="CG32" s="417">
        <v>0</v>
      </c>
      <c r="CH32" s="417">
        <v>0</v>
      </c>
      <c r="CI32" s="417">
        <v>0</v>
      </c>
      <c r="CJ32" s="417">
        <v>0</v>
      </c>
      <c r="CK32" s="417">
        <v>0</v>
      </c>
      <c r="CL32" s="417">
        <v>0</v>
      </c>
      <c r="CM32" s="417">
        <v>0</v>
      </c>
      <c r="CN32" s="417">
        <v>0</v>
      </c>
      <c r="CO32" s="417">
        <v>0</v>
      </c>
      <c r="CP32" s="417">
        <v>0</v>
      </c>
      <c r="CQ32" s="417">
        <v>0</v>
      </c>
      <c r="CR32" s="417">
        <v>0</v>
      </c>
      <c r="CS32" s="417">
        <v>0</v>
      </c>
      <c r="CT32" s="417"/>
      <c r="CU32" s="417"/>
      <c r="CV32" s="417"/>
      <c r="CW32" s="417"/>
      <c r="CX32" s="417"/>
      <c r="CY32" s="417"/>
      <c r="CZ32" s="417"/>
      <c r="DA32" s="417"/>
      <c r="DB32" s="417"/>
      <c r="DC32" s="417"/>
      <c r="DD32" s="417"/>
      <c r="DE32" s="417"/>
      <c r="DF32" s="417"/>
      <c r="DG32" s="417"/>
      <c r="DH32" s="417"/>
      <c r="DI32" s="417"/>
      <c r="DJ32" s="417"/>
      <c r="DK32" s="417"/>
    </row>
    <row r="33" spans="1:115" ht="16.7" hidden="1" customHeight="1">
      <c r="A33" s="421" t="s">
        <v>7</v>
      </c>
      <c r="B33" s="421">
        <v>1</v>
      </c>
      <c r="C33" s="416" t="s">
        <v>54</v>
      </c>
      <c r="D33" s="417">
        <v>3679</v>
      </c>
      <c r="E33" s="417">
        <v>3736</v>
      </c>
      <c r="F33" s="417">
        <v>3794</v>
      </c>
      <c r="G33" s="417">
        <v>3856</v>
      </c>
      <c r="H33" s="417">
        <v>3919</v>
      </c>
      <c r="I33" s="417">
        <v>3962</v>
      </c>
      <c r="J33" s="417">
        <v>4004</v>
      </c>
      <c r="K33" s="417">
        <v>4044</v>
      </c>
      <c r="L33" s="417">
        <v>4082</v>
      </c>
      <c r="M33" s="417">
        <v>4120</v>
      </c>
      <c r="N33" s="417">
        <v>4156</v>
      </c>
      <c r="O33" s="417">
        <v>4191</v>
      </c>
      <c r="P33" s="417">
        <v>4224</v>
      </c>
      <c r="Q33" s="417">
        <v>4257</v>
      </c>
      <c r="R33" s="417">
        <v>4289</v>
      </c>
      <c r="S33" s="417">
        <v>4320</v>
      </c>
      <c r="T33" s="417">
        <v>4350</v>
      </c>
      <c r="U33" s="417">
        <v>4377</v>
      </c>
      <c r="V33" s="417">
        <v>4403</v>
      </c>
      <c r="W33" s="417">
        <v>4428</v>
      </c>
      <c r="X33" s="417">
        <v>4451</v>
      </c>
      <c r="Y33" s="417">
        <v>4471</v>
      </c>
      <c r="Z33" s="417">
        <v>4487</v>
      </c>
      <c r="AA33" s="417">
        <v>4500</v>
      </c>
      <c r="AB33" s="417">
        <v>4511</v>
      </c>
      <c r="AC33" s="417">
        <v>4520</v>
      </c>
      <c r="AD33" s="417">
        <v>4527</v>
      </c>
      <c r="AE33" s="417">
        <v>4531</v>
      </c>
      <c r="AF33" s="417">
        <v>4534</v>
      </c>
      <c r="AG33" s="417">
        <v>4533</v>
      </c>
      <c r="AH33" s="417">
        <v>4530</v>
      </c>
      <c r="AI33" s="417">
        <v>4525</v>
      </c>
      <c r="AJ33" s="417">
        <v>4517</v>
      </c>
      <c r="AK33" s="417">
        <v>4506</v>
      </c>
      <c r="AL33" s="417">
        <v>4493</v>
      </c>
      <c r="AM33" s="417">
        <v>4477</v>
      </c>
      <c r="AN33" s="417">
        <v>4459</v>
      </c>
      <c r="AO33" s="417">
        <v>4439</v>
      </c>
      <c r="AP33" s="417">
        <v>4417</v>
      </c>
      <c r="AQ33" s="417">
        <v>4392</v>
      </c>
      <c r="AR33" s="417">
        <v>4365</v>
      </c>
      <c r="AS33" s="417">
        <v>4337</v>
      </c>
      <c r="AT33" s="417">
        <v>4307</v>
      </c>
      <c r="AU33" s="417">
        <v>4275</v>
      </c>
      <c r="AV33" s="417">
        <v>4242</v>
      </c>
      <c r="AW33" s="417">
        <v>4208</v>
      </c>
      <c r="AX33" s="417">
        <v>4175</v>
      </c>
      <c r="AY33" s="417">
        <v>4141</v>
      </c>
      <c r="AZ33" s="417">
        <v>4110</v>
      </c>
      <c r="BA33" s="417">
        <v>4082</v>
      </c>
      <c r="BB33" s="417">
        <v>4059</v>
      </c>
      <c r="BC33" s="417">
        <v>4046</v>
      </c>
      <c r="BD33" s="417">
        <v>4048</v>
      </c>
      <c r="BE33" s="417">
        <v>4062</v>
      </c>
      <c r="BF33" s="417">
        <v>4075</v>
      </c>
      <c r="BG33" s="417">
        <v>4088</v>
      </c>
      <c r="BH33" s="417">
        <v>4102</v>
      </c>
      <c r="BI33" s="417">
        <v>4116</v>
      </c>
      <c r="BJ33" s="417">
        <v>4132</v>
      </c>
      <c r="BK33" s="417">
        <v>4150</v>
      </c>
      <c r="BL33" s="417">
        <v>4176</v>
      </c>
      <c r="BM33" s="417">
        <v>0</v>
      </c>
      <c r="BN33" s="417">
        <v>0</v>
      </c>
      <c r="BO33" s="417">
        <v>0</v>
      </c>
      <c r="BP33" s="417">
        <v>0</v>
      </c>
      <c r="BQ33" s="417">
        <v>0</v>
      </c>
      <c r="BR33" s="417">
        <v>0</v>
      </c>
      <c r="BS33" s="417">
        <v>0</v>
      </c>
      <c r="BT33" s="417">
        <v>0</v>
      </c>
      <c r="BU33" s="417">
        <v>0</v>
      </c>
      <c r="BV33" s="417">
        <v>0</v>
      </c>
      <c r="BW33" s="417">
        <v>0</v>
      </c>
      <c r="BX33" s="417">
        <v>0</v>
      </c>
      <c r="BY33" s="417">
        <v>0</v>
      </c>
      <c r="BZ33" s="417">
        <v>0</v>
      </c>
      <c r="CA33" s="417">
        <v>0</v>
      </c>
      <c r="CB33" s="417">
        <v>0</v>
      </c>
      <c r="CC33" s="417">
        <v>0</v>
      </c>
      <c r="CD33" s="417">
        <v>0</v>
      </c>
      <c r="CE33" s="417">
        <v>0</v>
      </c>
      <c r="CF33" s="417">
        <v>0</v>
      </c>
      <c r="CG33" s="417">
        <v>0</v>
      </c>
      <c r="CH33" s="417">
        <v>0</v>
      </c>
      <c r="CI33" s="417">
        <v>0</v>
      </c>
      <c r="CJ33" s="417">
        <v>0</v>
      </c>
      <c r="CK33" s="417">
        <v>0</v>
      </c>
      <c r="CL33" s="417">
        <v>0</v>
      </c>
      <c r="CM33" s="417">
        <v>0</v>
      </c>
      <c r="CN33" s="417">
        <v>0</v>
      </c>
      <c r="CO33" s="417">
        <v>0</v>
      </c>
      <c r="CP33" s="417">
        <v>0</v>
      </c>
      <c r="CQ33" s="417">
        <v>0</v>
      </c>
      <c r="CR33" s="417">
        <v>0</v>
      </c>
      <c r="CS33" s="417">
        <v>0</v>
      </c>
      <c r="CT33" s="417"/>
      <c r="CU33" s="417"/>
      <c r="CV33" s="417"/>
      <c r="CW33" s="417"/>
      <c r="CX33" s="417"/>
      <c r="CY33" s="417"/>
      <c r="CZ33" s="417"/>
      <c r="DA33" s="417"/>
      <c r="DB33" s="417"/>
      <c r="DC33" s="417"/>
      <c r="DD33" s="417"/>
      <c r="DE33" s="417"/>
      <c r="DF33" s="417"/>
      <c r="DG33" s="417"/>
      <c r="DH33" s="417"/>
      <c r="DI33" s="417"/>
      <c r="DJ33" s="417"/>
      <c r="DK33" s="417"/>
    </row>
    <row r="34" spans="1:115" ht="16.7" hidden="1" customHeight="1">
      <c r="A34" s="421" t="s">
        <v>7</v>
      </c>
      <c r="B34" s="421">
        <v>1</v>
      </c>
      <c r="C34" s="416" t="s">
        <v>55</v>
      </c>
      <c r="D34" s="417">
        <v>3788</v>
      </c>
      <c r="E34" s="417">
        <v>3847</v>
      </c>
      <c r="F34" s="417">
        <v>3910</v>
      </c>
      <c r="G34" s="417">
        <v>3974</v>
      </c>
      <c r="H34" s="417">
        <v>4038</v>
      </c>
      <c r="I34" s="417">
        <v>4082</v>
      </c>
      <c r="J34" s="417">
        <v>4123</v>
      </c>
      <c r="K34" s="417">
        <v>4164</v>
      </c>
      <c r="L34" s="417">
        <v>4203</v>
      </c>
      <c r="M34" s="417">
        <v>4241</v>
      </c>
      <c r="N34" s="417">
        <v>4277</v>
      </c>
      <c r="O34" s="417">
        <v>4311</v>
      </c>
      <c r="P34" s="417">
        <v>4344</v>
      </c>
      <c r="Q34" s="417">
        <v>4377</v>
      </c>
      <c r="R34" s="417">
        <v>4409</v>
      </c>
      <c r="S34" s="417">
        <v>4440</v>
      </c>
      <c r="T34" s="417">
        <v>4468</v>
      </c>
      <c r="U34" s="417">
        <v>4494</v>
      </c>
      <c r="V34" s="417">
        <v>4519</v>
      </c>
      <c r="W34" s="417">
        <v>4543</v>
      </c>
      <c r="X34" s="417">
        <v>4564</v>
      </c>
      <c r="Y34" s="417">
        <v>4580</v>
      </c>
      <c r="Z34" s="417">
        <v>4593</v>
      </c>
      <c r="AA34" s="417">
        <v>4605</v>
      </c>
      <c r="AB34" s="417">
        <v>4614</v>
      </c>
      <c r="AC34" s="417">
        <v>4621</v>
      </c>
      <c r="AD34" s="417">
        <v>4625</v>
      </c>
      <c r="AE34" s="417">
        <v>4628</v>
      </c>
      <c r="AF34" s="417">
        <v>4627</v>
      </c>
      <c r="AG34" s="417">
        <v>4625</v>
      </c>
      <c r="AH34" s="417">
        <v>4619</v>
      </c>
      <c r="AI34" s="417">
        <v>4611</v>
      </c>
      <c r="AJ34" s="417">
        <v>4600</v>
      </c>
      <c r="AK34" s="417">
        <v>4586</v>
      </c>
      <c r="AL34" s="417">
        <v>4571</v>
      </c>
      <c r="AM34" s="417">
        <v>4553</v>
      </c>
      <c r="AN34" s="417">
        <v>4533</v>
      </c>
      <c r="AO34" s="417">
        <v>4510</v>
      </c>
      <c r="AP34" s="417">
        <v>4485</v>
      </c>
      <c r="AQ34" s="417">
        <v>4458</v>
      </c>
      <c r="AR34" s="417">
        <v>4430</v>
      </c>
      <c r="AS34" s="417">
        <v>4400</v>
      </c>
      <c r="AT34" s="417">
        <v>4368</v>
      </c>
      <c r="AU34" s="417">
        <v>4335</v>
      </c>
      <c r="AV34" s="417">
        <v>4302</v>
      </c>
      <c r="AW34" s="417">
        <v>4269</v>
      </c>
      <c r="AX34" s="417">
        <v>4237</v>
      </c>
      <c r="AY34" s="417">
        <v>4207</v>
      </c>
      <c r="AZ34" s="417">
        <v>4182</v>
      </c>
      <c r="BA34" s="417">
        <v>4164</v>
      </c>
      <c r="BB34" s="417">
        <v>4158</v>
      </c>
      <c r="BC34" s="417">
        <v>4171</v>
      </c>
      <c r="BD34" s="417">
        <v>4185</v>
      </c>
      <c r="BE34" s="417">
        <v>4198</v>
      </c>
      <c r="BF34" s="417">
        <v>4212</v>
      </c>
      <c r="BG34" s="417">
        <v>4226</v>
      </c>
      <c r="BH34" s="417">
        <v>4241</v>
      </c>
      <c r="BI34" s="417">
        <v>4257</v>
      </c>
      <c r="BJ34" s="417">
        <v>4275</v>
      </c>
      <c r="BK34" s="417">
        <v>4303</v>
      </c>
      <c r="BL34" s="417">
        <v>0</v>
      </c>
      <c r="BM34" s="417">
        <v>0</v>
      </c>
      <c r="BN34" s="417">
        <v>0</v>
      </c>
      <c r="BO34" s="417">
        <v>0</v>
      </c>
      <c r="BP34" s="417">
        <v>0</v>
      </c>
      <c r="BQ34" s="417">
        <v>0</v>
      </c>
      <c r="BR34" s="417">
        <v>0</v>
      </c>
      <c r="BS34" s="417">
        <v>0</v>
      </c>
      <c r="BT34" s="417">
        <v>0</v>
      </c>
      <c r="BU34" s="417">
        <v>0</v>
      </c>
      <c r="BV34" s="417">
        <v>0</v>
      </c>
      <c r="BW34" s="417">
        <v>0</v>
      </c>
      <c r="BX34" s="417">
        <v>0</v>
      </c>
      <c r="BY34" s="417">
        <v>0</v>
      </c>
      <c r="BZ34" s="417">
        <v>0</v>
      </c>
      <c r="CA34" s="417">
        <v>0</v>
      </c>
      <c r="CB34" s="417">
        <v>0</v>
      </c>
      <c r="CC34" s="417">
        <v>0</v>
      </c>
      <c r="CD34" s="417">
        <v>0</v>
      </c>
      <c r="CE34" s="417">
        <v>0</v>
      </c>
      <c r="CF34" s="417">
        <v>0</v>
      </c>
      <c r="CG34" s="417">
        <v>0</v>
      </c>
      <c r="CH34" s="417">
        <v>0</v>
      </c>
      <c r="CI34" s="417">
        <v>0</v>
      </c>
      <c r="CJ34" s="417">
        <v>0</v>
      </c>
      <c r="CK34" s="417">
        <v>0</v>
      </c>
      <c r="CL34" s="417">
        <v>0</v>
      </c>
      <c r="CM34" s="417">
        <v>0</v>
      </c>
      <c r="CN34" s="417">
        <v>0</v>
      </c>
      <c r="CO34" s="417">
        <v>0</v>
      </c>
      <c r="CP34" s="417">
        <v>0</v>
      </c>
      <c r="CQ34" s="417">
        <v>0</v>
      </c>
      <c r="CR34" s="417">
        <v>0</v>
      </c>
      <c r="CS34" s="417">
        <v>0</v>
      </c>
      <c r="CT34" s="417"/>
      <c r="CU34" s="417"/>
      <c r="CV34" s="417"/>
      <c r="CW34" s="417"/>
      <c r="CX34" s="417"/>
      <c r="CY34" s="417"/>
      <c r="CZ34" s="417"/>
      <c r="DA34" s="417"/>
      <c r="DB34" s="417"/>
      <c r="DC34" s="417"/>
      <c r="DD34" s="417"/>
      <c r="DE34" s="417"/>
      <c r="DF34" s="417"/>
      <c r="DG34" s="417"/>
      <c r="DH34" s="417"/>
      <c r="DI34" s="417"/>
      <c r="DJ34" s="417"/>
      <c r="DK34" s="417"/>
    </row>
    <row r="35" spans="1:115" ht="16.7" hidden="1" customHeight="1">
      <c r="A35" s="421" t="s">
        <v>7</v>
      </c>
      <c r="B35" s="421">
        <v>1</v>
      </c>
      <c r="C35" s="416" t="s">
        <v>56</v>
      </c>
      <c r="D35" s="417">
        <v>3901</v>
      </c>
      <c r="E35" s="417">
        <v>3964</v>
      </c>
      <c r="F35" s="417">
        <v>4029</v>
      </c>
      <c r="G35" s="417">
        <v>4094</v>
      </c>
      <c r="H35" s="417">
        <v>4160</v>
      </c>
      <c r="I35" s="417">
        <v>4204</v>
      </c>
      <c r="J35" s="417">
        <v>4246</v>
      </c>
      <c r="K35" s="417">
        <v>4288</v>
      </c>
      <c r="L35" s="417">
        <v>4327</v>
      </c>
      <c r="M35" s="417">
        <v>4366</v>
      </c>
      <c r="N35" s="417">
        <v>4400</v>
      </c>
      <c r="O35" s="417">
        <v>4434</v>
      </c>
      <c r="P35" s="417">
        <v>4467</v>
      </c>
      <c r="Q35" s="417">
        <v>4500</v>
      </c>
      <c r="R35" s="417">
        <v>4531</v>
      </c>
      <c r="S35" s="417">
        <v>4560</v>
      </c>
      <c r="T35" s="417">
        <v>4587</v>
      </c>
      <c r="U35" s="417">
        <v>4613</v>
      </c>
      <c r="V35" s="417">
        <v>4637</v>
      </c>
      <c r="W35" s="417">
        <v>4658</v>
      </c>
      <c r="X35" s="417">
        <v>4675</v>
      </c>
      <c r="Y35" s="417">
        <v>4689</v>
      </c>
      <c r="Z35" s="417">
        <v>4700</v>
      </c>
      <c r="AA35" s="417">
        <v>4710</v>
      </c>
      <c r="AB35" s="417">
        <v>4717</v>
      </c>
      <c r="AC35" s="417">
        <v>4722</v>
      </c>
      <c r="AD35" s="417">
        <v>4724</v>
      </c>
      <c r="AE35" s="417">
        <v>4724</v>
      </c>
      <c r="AF35" s="417">
        <v>4721</v>
      </c>
      <c r="AG35" s="417">
        <v>4715</v>
      </c>
      <c r="AH35" s="417">
        <v>4707</v>
      </c>
      <c r="AI35" s="417">
        <v>4696</v>
      </c>
      <c r="AJ35" s="417">
        <v>4683</v>
      </c>
      <c r="AK35" s="417">
        <v>4667</v>
      </c>
      <c r="AL35" s="417">
        <v>4649</v>
      </c>
      <c r="AM35" s="417">
        <v>4629</v>
      </c>
      <c r="AN35" s="417">
        <v>4606</v>
      </c>
      <c r="AO35" s="417">
        <v>4581</v>
      </c>
      <c r="AP35" s="417">
        <v>4554</v>
      </c>
      <c r="AQ35" s="417">
        <v>4526</v>
      </c>
      <c r="AR35" s="417">
        <v>4496</v>
      </c>
      <c r="AS35" s="417">
        <v>4464</v>
      </c>
      <c r="AT35" s="417">
        <v>4432</v>
      </c>
      <c r="AU35" s="417">
        <v>4399</v>
      </c>
      <c r="AV35" s="417">
        <v>4367</v>
      </c>
      <c r="AW35" s="417">
        <v>4337</v>
      </c>
      <c r="AX35" s="417">
        <v>4311</v>
      </c>
      <c r="AY35" s="417">
        <v>4289</v>
      </c>
      <c r="AZ35" s="417">
        <v>4278</v>
      </c>
      <c r="BA35" s="417">
        <v>4281</v>
      </c>
      <c r="BB35" s="417">
        <v>4296</v>
      </c>
      <c r="BC35" s="417">
        <v>4311</v>
      </c>
      <c r="BD35" s="417">
        <v>4325</v>
      </c>
      <c r="BE35" s="417">
        <v>4338</v>
      </c>
      <c r="BF35" s="417">
        <v>4353</v>
      </c>
      <c r="BG35" s="417">
        <v>4368</v>
      </c>
      <c r="BH35" s="417">
        <v>4385</v>
      </c>
      <c r="BI35" s="417">
        <v>4404</v>
      </c>
      <c r="BJ35" s="417">
        <v>4432</v>
      </c>
      <c r="BK35" s="417">
        <v>0</v>
      </c>
      <c r="BL35" s="417">
        <v>0</v>
      </c>
      <c r="BM35" s="417">
        <v>0</v>
      </c>
      <c r="BN35" s="417">
        <v>0</v>
      </c>
      <c r="BO35" s="417">
        <v>0</v>
      </c>
      <c r="BP35" s="417">
        <v>0</v>
      </c>
      <c r="BQ35" s="417">
        <v>0</v>
      </c>
      <c r="BR35" s="417">
        <v>0</v>
      </c>
      <c r="BS35" s="417">
        <v>0</v>
      </c>
      <c r="BT35" s="417">
        <v>0</v>
      </c>
      <c r="BU35" s="417">
        <v>0</v>
      </c>
      <c r="BV35" s="417">
        <v>0</v>
      </c>
      <c r="BW35" s="417">
        <v>0</v>
      </c>
      <c r="BX35" s="417">
        <v>0</v>
      </c>
      <c r="BY35" s="417">
        <v>0</v>
      </c>
      <c r="BZ35" s="417">
        <v>0</v>
      </c>
      <c r="CA35" s="417">
        <v>0</v>
      </c>
      <c r="CB35" s="417">
        <v>0</v>
      </c>
      <c r="CC35" s="417">
        <v>0</v>
      </c>
      <c r="CD35" s="417">
        <v>0</v>
      </c>
      <c r="CE35" s="417">
        <v>0</v>
      </c>
      <c r="CF35" s="417">
        <v>0</v>
      </c>
      <c r="CG35" s="417">
        <v>0</v>
      </c>
      <c r="CH35" s="417">
        <v>0</v>
      </c>
      <c r="CI35" s="417">
        <v>0</v>
      </c>
      <c r="CJ35" s="417">
        <v>0</v>
      </c>
      <c r="CK35" s="417">
        <v>0</v>
      </c>
      <c r="CL35" s="417">
        <v>0</v>
      </c>
      <c r="CM35" s="417">
        <v>0</v>
      </c>
      <c r="CN35" s="417">
        <v>0</v>
      </c>
      <c r="CO35" s="417">
        <v>0</v>
      </c>
      <c r="CP35" s="417">
        <v>0</v>
      </c>
      <c r="CQ35" s="417">
        <v>0</v>
      </c>
      <c r="CR35" s="417">
        <v>0</v>
      </c>
      <c r="CS35" s="417">
        <v>0</v>
      </c>
      <c r="CT35" s="417"/>
      <c r="CU35" s="417"/>
      <c r="CV35" s="417"/>
      <c r="CW35" s="417"/>
      <c r="CX35" s="417"/>
      <c r="CY35" s="417"/>
      <c r="CZ35" s="417"/>
      <c r="DA35" s="417"/>
      <c r="DB35" s="417"/>
      <c r="DC35" s="417"/>
      <c r="DD35" s="417"/>
      <c r="DE35" s="417"/>
      <c r="DF35" s="417"/>
      <c r="DG35" s="417"/>
      <c r="DH35" s="417"/>
      <c r="DI35" s="417"/>
      <c r="DJ35" s="417"/>
      <c r="DK35" s="417"/>
    </row>
    <row r="36" spans="1:115" ht="16.7" hidden="1" customHeight="1">
      <c r="A36" s="421" t="s">
        <v>7</v>
      </c>
      <c r="B36" s="421">
        <v>1</v>
      </c>
      <c r="C36" s="416" t="s">
        <v>57</v>
      </c>
      <c r="D36" s="417">
        <v>4019</v>
      </c>
      <c r="E36" s="417">
        <v>4084</v>
      </c>
      <c r="F36" s="417">
        <v>4150</v>
      </c>
      <c r="G36" s="417">
        <v>4217</v>
      </c>
      <c r="H36" s="417">
        <v>4285</v>
      </c>
      <c r="I36" s="417">
        <v>4329</v>
      </c>
      <c r="J36" s="417">
        <v>4372</v>
      </c>
      <c r="K36" s="417">
        <v>4414</v>
      </c>
      <c r="L36" s="417">
        <v>4454</v>
      </c>
      <c r="M36" s="417">
        <v>4491</v>
      </c>
      <c r="N36" s="417">
        <v>4526</v>
      </c>
      <c r="O36" s="417">
        <v>4560</v>
      </c>
      <c r="P36" s="417">
        <v>4593</v>
      </c>
      <c r="Q36" s="417">
        <v>4625</v>
      </c>
      <c r="R36" s="417">
        <v>4654</v>
      </c>
      <c r="S36" s="417">
        <v>4682</v>
      </c>
      <c r="T36" s="417">
        <v>4708</v>
      </c>
      <c r="U36" s="417">
        <v>4733</v>
      </c>
      <c r="V36" s="417">
        <v>4755</v>
      </c>
      <c r="W36" s="417">
        <v>4772</v>
      </c>
      <c r="X36" s="417">
        <v>4786</v>
      </c>
      <c r="Y36" s="417">
        <v>4798</v>
      </c>
      <c r="Z36" s="417">
        <v>4808</v>
      </c>
      <c r="AA36" s="417">
        <v>4815</v>
      </c>
      <c r="AB36" s="417">
        <v>4820</v>
      </c>
      <c r="AC36" s="417">
        <v>4822</v>
      </c>
      <c r="AD36" s="417">
        <v>4822</v>
      </c>
      <c r="AE36" s="417">
        <v>4820</v>
      </c>
      <c r="AF36" s="417">
        <v>4814</v>
      </c>
      <c r="AG36" s="417">
        <v>4806</v>
      </c>
      <c r="AH36" s="417">
        <v>4795</v>
      </c>
      <c r="AI36" s="417">
        <v>4781</v>
      </c>
      <c r="AJ36" s="417">
        <v>4765</v>
      </c>
      <c r="AK36" s="417">
        <v>4747</v>
      </c>
      <c r="AL36" s="417">
        <v>4727</v>
      </c>
      <c r="AM36" s="417">
        <v>4704</v>
      </c>
      <c r="AN36" s="417">
        <v>4679</v>
      </c>
      <c r="AO36" s="417">
        <v>4652</v>
      </c>
      <c r="AP36" s="417">
        <v>4624</v>
      </c>
      <c r="AQ36" s="417">
        <v>4594</v>
      </c>
      <c r="AR36" s="417">
        <v>4563</v>
      </c>
      <c r="AS36" s="417">
        <v>4531</v>
      </c>
      <c r="AT36" s="417">
        <v>4499</v>
      </c>
      <c r="AU36" s="417">
        <v>4469</v>
      </c>
      <c r="AV36" s="417">
        <v>4441</v>
      </c>
      <c r="AW36" s="417">
        <v>4417</v>
      </c>
      <c r="AX36" s="417">
        <v>4400</v>
      </c>
      <c r="AY36" s="417">
        <v>4395</v>
      </c>
      <c r="AZ36" s="417">
        <v>4408</v>
      </c>
      <c r="BA36" s="417">
        <v>4424</v>
      </c>
      <c r="BB36" s="417">
        <v>4439</v>
      </c>
      <c r="BC36" s="417">
        <v>4454</v>
      </c>
      <c r="BD36" s="417">
        <v>4468</v>
      </c>
      <c r="BE36" s="417">
        <v>4483</v>
      </c>
      <c r="BF36" s="417">
        <v>4499</v>
      </c>
      <c r="BG36" s="417">
        <v>4516</v>
      </c>
      <c r="BH36" s="417">
        <v>4535</v>
      </c>
      <c r="BI36" s="417">
        <v>4565</v>
      </c>
      <c r="BJ36" s="417">
        <v>0</v>
      </c>
      <c r="BK36" s="417">
        <v>0</v>
      </c>
      <c r="BL36" s="417">
        <v>0</v>
      </c>
      <c r="BM36" s="417">
        <v>0</v>
      </c>
      <c r="BN36" s="417">
        <v>0</v>
      </c>
      <c r="BO36" s="417">
        <v>0</v>
      </c>
      <c r="BP36" s="417">
        <v>0</v>
      </c>
      <c r="BQ36" s="417">
        <v>0</v>
      </c>
      <c r="BR36" s="417">
        <v>0</v>
      </c>
      <c r="BS36" s="417">
        <v>0</v>
      </c>
      <c r="BT36" s="417">
        <v>0</v>
      </c>
      <c r="BU36" s="417">
        <v>0</v>
      </c>
      <c r="BV36" s="417">
        <v>0</v>
      </c>
      <c r="BW36" s="417">
        <v>0</v>
      </c>
      <c r="BX36" s="417">
        <v>0</v>
      </c>
      <c r="BY36" s="417">
        <v>0</v>
      </c>
      <c r="BZ36" s="417">
        <v>0</v>
      </c>
      <c r="CA36" s="417">
        <v>0</v>
      </c>
      <c r="CB36" s="417">
        <v>0</v>
      </c>
      <c r="CC36" s="417">
        <v>0</v>
      </c>
      <c r="CD36" s="417">
        <v>0</v>
      </c>
      <c r="CE36" s="417">
        <v>0</v>
      </c>
      <c r="CF36" s="417">
        <v>0</v>
      </c>
      <c r="CG36" s="417">
        <v>0</v>
      </c>
      <c r="CH36" s="417">
        <v>0</v>
      </c>
      <c r="CI36" s="417">
        <v>0</v>
      </c>
      <c r="CJ36" s="417">
        <v>0</v>
      </c>
      <c r="CK36" s="417">
        <v>0</v>
      </c>
      <c r="CL36" s="417">
        <v>0</v>
      </c>
      <c r="CM36" s="417">
        <v>0</v>
      </c>
      <c r="CN36" s="417">
        <v>0</v>
      </c>
      <c r="CO36" s="417">
        <v>0</v>
      </c>
      <c r="CP36" s="417">
        <v>0</v>
      </c>
      <c r="CQ36" s="417">
        <v>0</v>
      </c>
      <c r="CR36" s="417">
        <v>0</v>
      </c>
      <c r="CS36" s="417">
        <v>0</v>
      </c>
      <c r="CT36" s="417"/>
      <c r="CU36" s="417"/>
      <c r="CV36" s="417"/>
      <c r="CW36" s="417"/>
      <c r="CX36" s="417"/>
      <c r="CY36" s="417"/>
      <c r="CZ36" s="417"/>
      <c r="DA36" s="417"/>
      <c r="DB36" s="417"/>
      <c r="DC36" s="417"/>
      <c r="DD36" s="417"/>
      <c r="DE36" s="417"/>
      <c r="DF36" s="417"/>
      <c r="DG36" s="417"/>
      <c r="DH36" s="417"/>
      <c r="DI36" s="417"/>
      <c r="DJ36" s="417"/>
      <c r="DK36" s="417"/>
    </row>
    <row r="37" spans="1:115" ht="16.7" hidden="1" customHeight="1">
      <c r="A37" s="421" t="s">
        <v>7</v>
      </c>
      <c r="B37" s="421">
        <v>1</v>
      </c>
      <c r="C37" s="416" t="s">
        <v>58</v>
      </c>
      <c r="D37" s="417">
        <v>4140</v>
      </c>
      <c r="E37" s="417">
        <v>4207</v>
      </c>
      <c r="F37" s="417">
        <v>4275</v>
      </c>
      <c r="G37" s="417">
        <v>4343</v>
      </c>
      <c r="H37" s="417">
        <v>4412</v>
      </c>
      <c r="I37" s="417">
        <v>4457</v>
      </c>
      <c r="J37" s="417">
        <v>4501</v>
      </c>
      <c r="K37" s="417">
        <v>4544</v>
      </c>
      <c r="L37" s="417">
        <v>4583</v>
      </c>
      <c r="M37" s="417">
        <v>4620</v>
      </c>
      <c r="N37" s="417">
        <v>4655</v>
      </c>
      <c r="O37" s="417">
        <v>4688</v>
      </c>
      <c r="P37" s="417">
        <v>4721</v>
      </c>
      <c r="Q37" s="417">
        <v>4751</v>
      </c>
      <c r="R37" s="417">
        <v>4780</v>
      </c>
      <c r="S37" s="417">
        <v>4806</v>
      </c>
      <c r="T37" s="417">
        <v>4831</v>
      </c>
      <c r="U37" s="417">
        <v>4854</v>
      </c>
      <c r="V37" s="417">
        <v>4871</v>
      </c>
      <c r="W37" s="417">
        <v>4886</v>
      </c>
      <c r="X37" s="417">
        <v>4898</v>
      </c>
      <c r="Y37" s="417">
        <v>4908</v>
      </c>
      <c r="Z37" s="417">
        <v>4915</v>
      </c>
      <c r="AA37" s="417">
        <v>4921</v>
      </c>
      <c r="AB37" s="417">
        <v>4923</v>
      </c>
      <c r="AC37" s="417">
        <v>4924</v>
      </c>
      <c r="AD37" s="417">
        <v>4921</v>
      </c>
      <c r="AE37" s="417">
        <v>4915</v>
      </c>
      <c r="AF37" s="417">
        <v>4907</v>
      </c>
      <c r="AG37" s="417">
        <v>4896</v>
      </c>
      <c r="AH37" s="417">
        <v>4882</v>
      </c>
      <c r="AI37" s="417">
        <v>4867</v>
      </c>
      <c r="AJ37" s="417">
        <v>4848</v>
      </c>
      <c r="AK37" s="417">
        <v>4828</v>
      </c>
      <c r="AL37" s="417">
        <v>4805</v>
      </c>
      <c r="AM37" s="417">
        <v>4780</v>
      </c>
      <c r="AN37" s="417">
        <v>4753</v>
      </c>
      <c r="AO37" s="417">
        <v>4725</v>
      </c>
      <c r="AP37" s="417">
        <v>4696</v>
      </c>
      <c r="AQ37" s="417">
        <v>4665</v>
      </c>
      <c r="AR37" s="417">
        <v>4634</v>
      </c>
      <c r="AS37" s="417">
        <v>4604</v>
      </c>
      <c r="AT37" s="417">
        <v>4576</v>
      </c>
      <c r="AU37" s="417">
        <v>4551</v>
      </c>
      <c r="AV37" s="417">
        <v>4531</v>
      </c>
      <c r="AW37" s="417">
        <v>4521</v>
      </c>
      <c r="AX37" s="417">
        <v>4525</v>
      </c>
      <c r="AY37" s="417">
        <v>4542</v>
      </c>
      <c r="AZ37" s="417">
        <v>4558</v>
      </c>
      <c r="BA37" s="417">
        <v>4574</v>
      </c>
      <c r="BB37" s="417">
        <v>4589</v>
      </c>
      <c r="BC37" s="417">
        <v>4603</v>
      </c>
      <c r="BD37" s="417">
        <v>4618</v>
      </c>
      <c r="BE37" s="417">
        <v>4635</v>
      </c>
      <c r="BF37" s="417">
        <v>4652</v>
      </c>
      <c r="BG37" s="417">
        <v>4673</v>
      </c>
      <c r="BH37" s="417">
        <v>4703</v>
      </c>
      <c r="BI37" s="417">
        <v>0</v>
      </c>
      <c r="BJ37" s="417">
        <v>0</v>
      </c>
      <c r="BK37" s="417">
        <v>0</v>
      </c>
      <c r="BL37" s="417">
        <v>0</v>
      </c>
      <c r="BM37" s="417">
        <v>0</v>
      </c>
      <c r="BN37" s="417">
        <v>0</v>
      </c>
      <c r="BO37" s="417">
        <v>0</v>
      </c>
      <c r="BP37" s="417">
        <v>0</v>
      </c>
      <c r="BQ37" s="417">
        <v>0</v>
      </c>
      <c r="BR37" s="417">
        <v>0</v>
      </c>
      <c r="BS37" s="417">
        <v>0</v>
      </c>
      <c r="BT37" s="417">
        <v>0</v>
      </c>
      <c r="BU37" s="417">
        <v>0</v>
      </c>
      <c r="BV37" s="417">
        <v>0</v>
      </c>
      <c r="BW37" s="417">
        <v>0</v>
      </c>
      <c r="BX37" s="417">
        <v>0</v>
      </c>
      <c r="BY37" s="417">
        <v>0</v>
      </c>
      <c r="BZ37" s="417">
        <v>0</v>
      </c>
      <c r="CA37" s="417">
        <v>0</v>
      </c>
      <c r="CB37" s="417">
        <v>0</v>
      </c>
      <c r="CC37" s="417">
        <v>0</v>
      </c>
      <c r="CD37" s="417">
        <v>0</v>
      </c>
      <c r="CE37" s="417">
        <v>0</v>
      </c>
      <c r="CF37" s="417">
        <v>0</v>
      </c>
      <c r="CG37" s="417">
        <v>0</v>
      </c>
      <c r="CH37" s="417">
        <v>0</v>
      </c>
      <c r="CI37" s="417">
        <v>0</v>
      </c>
      <c r="CJ37" s="417">
        <v>0</v>
      </c>
      <c r="CK37" s="417">
        <v>0</v>
      </c>
      <c r="CL37" s="417">
        <v>0</v>
      </c>
      <c r="CM37" s="417">
        <v>0</v>
      </c>
      <c r="CN37" s="417">
        <v>0</v>
      </c>
      <c r="CO37" s="417">
        <v>0</v>
      </c>
      <c r="CP37" s="417">
        <v>0</v>
      </c>
      <c r="CQ37" s="417">
        <v>0</v>
      </c>
      <c r="CR37" s="417">
        <v>0</v>
      </c>
      <c r="CS37" s="417">
        <v>0</v>
      </c>
      <c r="CT37" s="417"/>
      <c r="CU37" s="417"/>
      <c r="CV37" s="417"/>
      <c r="CW37" s="417"/>
      <c r="CX37" s="417"/>
      <c r="CY37" s="417"/>
      <c r="CZ37" s="417"/>
      <c r="DA37" s="417"/>
      <c r="DB37" s="417"/>
      <c r="DC37" s="417"/>
      <c r="DD37" s="417"/>
      <c r="DE37" s="417"/>
      <c r="DF37" s="417"/>
      <c r="DG37" s="417"/>
      <c r="DH37" s="417"/>
      <c r="DI37" s="417"/>
      <c r="DJ37" s="417"/>
      <c r="DK37" s="417"/>
    </row>
    <row r="38" spans="1:115" ht="16.7" hidden="1" customHeight="1">
      <c r="A38" s="421" t="s">
        <v>7</v>
      </c>
      <c r="B38" s="421">
        <v>1</v>
      </c>
      <c r="C38" s="416" t="s">
        <v>59</v>
      </c>
      <c r="D38" s="417">
        <v>4265</v>
      </c>
      <c r="E38" s="417">
        <v>4333</v>
      </c>
      <c r="F38" s="417">
        <v>4403</v>
      </c>
      <c r="G38" s="417">
        <v>4472</v>
      </c>
      <c r="H38" s="417">
        <v>4543</v>
      </c>
      <c r="I38" s="417">
        <v>4589</v>
      </c>
      <c r="J38" s="417">
        <v>4633</v>
      </c>
      <c r="K38" s="417">
        <v>4675</v>
      </c>
      <c r="L38" s="417">
        <v>4714</v>
      </c>
      <c r="M38" s="417">
        <v>4751</v>
      </c>
      <c r="N38" s="417">
        <v>4786</v>
      </c>
      <c r="O38" s="417">
        <v>4819</v>
      </c>
      <c r="P38" s="417">
        <v>4850</v>
      </c>
      <c r="Q38" s="417">
        <v>4879</v>
      </c>
      <c r="R38" s="417">
        <v>4906</v>
      </c>
      <c r="S38" s="417">
        <v>4932</v>
      </c>
      <c r="T38" s="417">
        <v>4955</v>
      </c>
      <c r="U38" s="417">
        <v>4973</v>
      </c>
      <c r="V38" s="417">
        <v>4988</v>
      </c>
      <c r="W38" s="417">
        <v>5000</v>
      </c>
      <c r="X38" s="417">
        <v>5011</v>
      </c>
      <c r="Y38" s="417">
        <v>5018</v>
      </c>
      <c r="Z38" s="417">
        <v>5024</v>
      </c>
      <c r="AA38" s="417">
        <v>5027</v>
      </c>
      <c r="AB38" s="417">
        <v>5027</v>
      </c>
      <c r="AC38" s="417">
        <v>5024</v>
      </c>
      <c r="AD38" s="417">
        <v>5019</v>
      </c>
      <c r="AE38" s="417">
        <v>5011</v>
      </c>
      <c r="AF38" s="417">
        <v>5000</v>
      </c>
      <c r="AG38" s="417">
        <v>4986</v>
      </c>
      <c r="AH38" s="417">
        <v>4970</v>
      </c>
      <c r="AI38" s="417">
        <v>4952</v>
      </c>
      <c r="AJ38" s="417">
        <v>4932</v>
      </c>
      <c r="AK38" s="417">
        <v>4909</v>
      </c>
      <c r="AL38" s="417">
        <v>4884</v>
      </c>
      <c r="AM38" s="417">
        <v>4857</v>
      </c>
      <c r="AN38" s="417">
        <v>4830</v>
      </c>
      <c r="AO38" s="417">
        <v>4801</v>
      </c>
      <c r="AP38" s="417">
        <v>4771</v>
      </c>
      <c r="AQ38" s="417">
        <v>4741</v>
      </c>
      <c r="AR38" s="417">
        <v>4713</v>
      </c>
      <c r="AS38" s="417">
        <v>4687</v>
      </c>
      <c r="AT38" s="417">
        <v>4665</v>
      </c>
      <c r="AU38" s="417">
        <v>4650</v>
      </c>
      <c r="AV38" s="417">
        <v>4647</v>
      </c>
      <c r="AW38" s="417">
        <v>4660</v>
      </c>
      <c r="AX38" s="417">
        <v>4678</v>
      </c>
      <c r="AY38" s="417">
        <v>4695</v>
      </c>
      <c r="AZ38" s="417">
        <v>4711</v>
      </c>
      <c r="BA38" s="417">
        <v>4726</v>
      </c>
      <c r="BB38" s="417">
        <v>4742</v>
      </c>
      <c r="BC38" s="417">
        <v>4757</v>
      </c>
      <c r="BD38" s="417">
        <v>4774</v>
      </c>
      <c r="BE38" s="417">
        <v>4792</v>
      </c>
      <c r="BF38" s="417">
        <v>4813</v>
      </c>
      <c r="BG38" s="417">
        <v>4844</v>
      </c>
      <c r="BH38" s="417">
        <v>0</v>
      </c>
      <c r="BI38" s="417">
        <v>0</v>
      </c>
      <c r="BJ38" s="417">
        <v>0</v>
      </c>
      <c r="BK38" s="417">
        <v>0</v>
      </c>
      <c r="BL38" s="417">
        <v>0</v>
      </c>
      <c r="BM38" s="417">
        <v>0</v>
      </c>
      <c r="BN38" s="417">
        <v>0</v>
      </c>
      <c r="BO38" s="417">
        <v>0</v>
      </c>
      <c r="BP38" s="417">
        <v>0</v>
      </c>
      <c r="BQ38" s="417">
        <v>0</v>
      </c>
      <c r="BR38" s="417">
        <v>0</v>
      </c>
      <c r="BS38" s="417">
        <v>0</v>
      </c>
      <c r="BT38" s="417">
        <v>0</v>
      </c>
      <c r="BU38" s="417">
        <v>0</v>
      </c>
      <c r="BV38" s="417">
        <v>0</v>
      </c>
      <c r="BW38" s="417">
        <v>0</v>
      </c>
      <c r="BX38" s="417">
        <v>0</v>
      </c>
      <c r="BY38" s="417">
        <v>0</v>
      </c>
      <c r="BZ38" s="417">
        <v>0</v>
      </c>
      <c r="CA38" s="417">
        <v>0</v>
      </c>
      <c r="CB38" s="417">
        <v>0</v>
      </c>
      <c r="CC38" s="417">
        <v>0</v>
      </c>
      <c r="CD38" s="417">
        <v>0</v>
      </c>
      <c r="CE38" s="417">
        <v>0</v>
      </c>
      <c r="CF38" s="417">
        <v>0</v>
      </c>
      <c r="CG38" s="417">
        <v>0</v>
      </c>
      <c r="CH38" s="417">
        <v>0</v>
      </c>
      <c r="CI38" s="417">
        <v>0</v>
      </c>
      <c r="CJ38" s="417">
        <v>0</v>
      </c>
      <c r="CK38" s="417">
        <v>0</v>
      </c>
      <c r="CL38" s="417">
        <v>0</v>
      </c>
      <c r="CM38" s="417">
        <v>0</v>
      </c>
      <c r="CN38" s="417">
        <v>0</v>
      </c>
      <c r="CO38" s="417">
        <v>0</v>
      </c>
      <c r="CP38" s="417">
        <v>0</v>
      </c>
      <c r="CQ38" s="417">
        <v>0</v>
      </c>
      <c r="CR38" s="417">
        <v>0</v>
      </c>
      <c r="CS38" s="417">
        <v>0</v>
      </c>
      <c r="CT38" s="417"/>
      <c r="CU38" s="417"/>
      <c r="CV38" s="417"/>
      <c r="CW38" s="417"/>
      <c r="CX38" s="417"/>
      <c r="CY38" s="417"/>
      <c r="CZ38" s="417"/>
      <c r="DA38" s="417"/>
      <c r="DB38" s="417"/>
      <c r="DC38" s="417"/>
      <c r="DD38" s="417"/>
      <c r="DE38" s="417"/>
      <c r="DF38" s="417"/>
      <c r="DG38" s="417"/>
      <c r="DH38" s="417"/>
      <c r="DI38" s="417"/>
      <c r="DJ38" s="417"/>
      <c r="DK38" s="417"/>
    </row>
    <row r="39" spans="1:115" ht="16.7" hidden="1" customHeight="1">
      <c r="A39" s="421" t="s">
        <v>7</v>
      </c>
      <c r="B39" s="421">
        <v>1</v>
      </c>
      <c r="C39" s="416" t="s">
        <v>60</v>
      </c>
      <c r="D39" s="417">
        <v>4392</v>
      </c>
      <c r="E39" s="417">
        <v>4462</v>
      </c>
      <c r="F39" s="417">
        <v>4533</v>
      </c>
      <c r="G39" s="417">
        <v>4605</v>
      </c>
      <c r="H39" s="417">
        <v>4677</v>
      </c>
      <c r="I39" s="417">
        <v>4723</v>
      </c>
      <c r="J39" s="417">
        <v>4767</v>
      </c>
      <c r="K39" s="417">
        <v>4809</v>
      </c>
      <c r="L39" s="417">
        <v>4848</v>
      </c>
      <c r="M39" s="417">
        <v>4885</v>
      </c>
      <c r="N39" s="417">
        <v>4920</v>
      </c>
      <c r="O39" s="417">
        <v>4951</v>
      </c>
      <c r="P39" s="417">
        <v>4981</v>
      </c>
      <c r="Q39" s="417">
        <v>5009</v>
      </c>
      <c r="R39" s="417">
        <v>5035</v>
      </c>
      <c r="S39" s="417">
        <v>5059</v>
      </c>
      <c r="T39" s="417">
        <v>5076</v>
      </c>
      <c r="U39" s="417">
        <v>5092</v>
      </c>
      <c r="V39" s="417">
        <v>5105</v>
      </c>
      <c r="W39" s="417">
        <v>5116</v>
      </c>
      <c r="X39" s="417">
        <v>5123</v>
      </c>
      <c r="Y39" s="417">
        <v>5129</v>
      </c>
      <c r="Z39" s="417">
        <v>5133</v>
      </c>
      <c r="AA39" s="417">
        <v>5133</v>
      </c>
      <c r="AB39" s="417">
        <v>5130</v>
      </c>
      <c r="AC39" s="417">
        <v>5125</v>
      </c>
      <c r="AD39" s="417">
        <v>5117</v>
      </c>
      <c r="AE39" s="417">
        <v>5106</v>
      </c>
      <c r="AF39" s="417">
        <v>5093</v>
      </c>
      <c r="AG39" s="417">
        <v>5077</v>
      </c>
      <c r="AH39" s="417">
        <v>5058</v>
      </c>
      <c r="AI39" s="417">
        <v>5038</v>
      </c>
      <c r="AJ39" s="417">
        <v>5015</v>
      </c>
      <c r="AK39" s="417">
        <v>4991</v>
      </c>
      <c r="AL39" s="417">
        <v>4965</v>
      </c>
      <c r="AM39" s="417">
        <v>4937</v>
      </c>
      <c r="AN39" s="417">
        <v>4909</v>
      </c>
      <c r="AO39" s="417">
        <v>4880</v>
      </c>
      <c r="AP39" s="417">
        <v>4852</v>
      </c>
      <c r="AQ39" s="417">
        <v>4825</v>
      </c>
      <c r="AR39" s="417">
        <v>4802</v>
      </c>
      <c r="AS39" s="417">
        <v>4784</v>
      </c>
      <c r="AT39" s="417">
        <v>4775</v>
      </c>
      <c r="AU39" s="417">
        <v>4780</v>
      </c>
      <c r="AV39" s="417">
        <v>4799</v>
      </c>
      <c r="AW39" s="417">
        <v>4818</v>
      </c>
      <c r="AX39" s="417">
        <v>4835</v>
      </c>
      <c r="AY39" s="417">
        <v>4851</v>
      </c>
      <c r="AZ39" s="417">
        <v>4867</v>
      </c>
      <c r="BA39" s="417">
        <v>4883</v>
      </c>
      <c r="BB39" s="417">
        <v>4899</v>
      </c>
      <c r="BC39" s="417">
        <v>4916</v>
      </c>
      <c r="BD39" s="417">
        <v>4935</v>
      </c>
      <c r="BE39" s="417">
        <v>4956</v>
      </c>
      <c r="BF39" s="417">
        <v>4988</v>
      </c>
      <c r="BG39" s="417">
        <v>0</v>
      </c>
      <c r="BH39" s="417">
        <v>0</v>
      </c>
      <c r="BI39" s="417">
        <v>0</v>
      </c>
      <c r="BJ39" s="417">
        <v>0</v>
      </c>
      <c r="BK39" s="417">
        <v>0</v>
      </c>
      <c r="BL39" s="417">
        <v>0</v>
      </c>
      <c r="BM39" s="417">
        <v>0</v>
      </c>
      <c r="BN39" s="417">
        <v>0</v>
      </c>
      <c r="BO39" s="417">
        <v>0</v>
      </c>
      <c r="BP39" s="417">
        <v>0</v>
      </c>
      <c r="BQ39" s="417">
        <v>0</v>
      </c>
      <c r="BR39" s="417">
        <v>0</v>
      </c>
      <c r="BS39" s="417">
        <v>0</v>
      </c>
      <c r="BT39" s="417">
        <v>0</v>
      </c>
      <c r="BU39" s="417">
        <v>0</v>
      </c>
      <c r="BV39" s="417">
        <v>0</v>
      </c>
      <c r="BW39" s="417">
        <v>0</v>
      </c>
      <c r="BX39" s="417">
        <v>0</v>
      </c>
      <c r="BY39" s="417">
        <v>0</v>
      </c>
      <c r="BZ39" s="417">
        <v>0</v>
      </c>
      <c r="CA39" s="417">
        <v>0</v>
      </c>
      <c r="CB39" s="417">
        <v>0</v>
      </c>
      <c r="CC39" s="417">
        <v>0</v>
      </c>
      <c r="CD39" s="417">
        <v>0</v>
      </c>
      <c r="CE39" s="417">
        <v>0</v>
      </c>
      <c r="CF39" s="417">
        <v>0</v>
      </c>
      <c r="CG39" s="417">
        <v>0</v>
      </c>
      <c r="CH39" s="417">
        <v>0</v>
      </c>
      <c r="CI39" s="417">
        <v>0</v>
      </c>
      <c r="CJ39" s="417">
        <v>0</v>
      </c>
      <c r="CK39" s="417">
        <v>0</v>
      </c>
      <c r="CL39" s="417">
        <v>0</v>
      </c>
      <c r="CM39" s="417">
        <v>0</v>
      </c>
      <c r="CN39" s="417">
        <v>0</v>
      </c>
      <c r="CO39" s="417">
        <v>0</v>
      </c>
      <c r="CP39" s="417">
        <v>0</v>
      </c>
      <c r="CQ39" s="417">
        <v>0</v>
      </c>
      <c r="CR39" s="417">
        <v>0</v>
      </c>
      <c r="CS39" s="417">
        <v>0</v>
      </c>
      <c r="CT39" s="417"/>
      <c r="CU39" s="417"/>
      <c r="CV39" s="417"/>
      <c r="CW39" s="417"/>
      <c r="CX39" s="417"/>
      <c r="CY39" s="417"/>
      <c r="CZ39" s="417"/>
      <c r="DA39" s="417"/>
      <c r="DB39" s="417"/>
      <c r="DC39" s="417"/>
      <c r="DD39" s="417"/>
      <c r="DE39" s="417"/>
      <c r="DF39" s="417"/>
      <c r="DG39" s="417"/>
      <c r="DH39" s="417"/>
      <c r="DI39" s="417"/>
      <c r="DJ39" s="417"/>
      <c r="DK39" s="417"/>
    </row>
    <row r="40" spans="1:115" ht="16.7" hidden="1" customHeight="1">
      <c r="A40" s="421" t="s">
        <v>7</v>
      </c>
      <c r="B40" s="421">
        <v>1</v>
      </c>
      <c r="C40" s="416" t="s">
        <v>61</v>
      </c>
      <c r="D40" s="417">
        <v>4523</v>
      </c>
      <c r="E40" s="417">
        <v>4595</v>
      </c>
      <c r="F40" s="417">
        <v>4667</v>
      </c>
      <c r="G40" s="417">
        <v>4740</v>
      </c>
      <c r="H40" s="417">
        <v>4813</v>
      </c>
      <c r="I40" s="417">
        <v>4859</v>
      </c>
      <c r="J40" s="417">
        <v>4903</v>
      </c>
      <c r="K40" s="417">
        <v>4946</v>
      </c>
      <c r="L40" s="417">
        <v>4985</v>
      </c>
      <c r="M40" s="417">
        <v>5023</v>
      </c>
      <c r="N40" s="417">
        <v>5055</v>
      </c>
      <c r="O40" s="417">
        <v>5085</v>
      </c>
      <c r="P40" s="417">
        <v>5114</v>
      </c>
      <c r="Q40" s="417">
        <v>5140</v>
      </c>
      <c r="R40" s="417">
        <v>5165</v>
      </c>
      <c r="S40" s="417">
        <v>5183</v>
      </c>
      <c r="T40" s="417">
        <v>5199</v>
      </c>
      <c r="U40" s="417">
        <v>5212</v>
      </c>
      <c r="V40" s="417">
        <v>5223</v>
      </c>
      <c r="W40" s="417">
        <v>5231</v>
      </c>
      <c r="X40" s="417">
        <v>5238</v>
      </c>
      <c r="Y40" s="417">
        <v>5241</v>
      </c>
      <c r="Z40" s="417">
        <v>5242</v>
      </c>
      <c r="AA40" s="417">
        <v>5239</v>
      </c>
      <c r="AB40" s="417">
        <v>5234</v>
      </c>
      <c r="AC40" s="417">
        <v>5226</v>
      </c>
      <c r="AD40" s="417">
        <v>5215</v>
      </c>
      <c r="AE40" s="417">
        <v>5202</v>
      </c>
      <c r="AF40" s="417">
        <v>5186</v>
      </c>
      <c r="AG40" s="417">
        <v>5168</v>
      </c>
      <c r="AH40" s="417">
        <v>5148</v>
      </c>
      <c r="AI40" s="417">
        <v>5125</v>
      </c>
      <c r="AJ40" s="417">
        <v>5101</v>
      </c>
      <c r="AK40" s="417">
        <v>5075</v>
      </c>
      <c r="AL40" s="417">
        <v>5049</v>
      </c>
      <c r="AM40" s="417">
        <v>5022</v>
      </c>
      <c r="AN40" s="417">
        <v>4994</v>
      </c>
      <c r="AO40" s="417">
        <v>4967</v>
      </c>
      <c r="AP40" s="417">
        <v>4943</v>
      </c>
      <c r="AQ40" s="417">
        <v>4923</v>
      </c>
      <c r="AR40" s="417">
        <v>4910</v>
      </c>
      <c r="AS40" s="417">
        <v>4908</v>
      </c>
      <c r="AT40" s="417">
        <v>4922</v>
      </c>
      <c r="AU40" s="417">
        <v>4942</v>
      </c>
      <c r="AV40" s="417">
        <v>4961</v>
      </c>
      <c r="AW40" s="417">
        <v>4978</v>
      </c>
      <c r="AX40" s="417">
        <v>4995</v>
      </c>
      <c r="AY40" s="417">
        <v>5012</v>
      </c>
      <c r="AZ40" s="417">
        <v>5028</v>
      </c>
      <c r="BA40" s="417">
        <v>5044</v>
      </c>
      <c r="BB40" s="417">
        <v>5062</v>
      </c>
      <c r="BC40" s="417">
        <v>5081</v>
      </c>
      <c r="BD40" s="417">
        <v>5103</v>
      </c>
      <c r="BE40" s="417">
        <v>5136</v>
      </c>
      <c r="BF40" s="417">
        <v>0</v>
      </c>
      <c r="BG40" s="417">
        <v>0</v>
      </c>
      <c r="BH40" s="417">
        <v>0</v>
      </c>
      <c r="BI40" s="417">
        <v>0</v>
      </c>
      <c r="BJ40" s="417">
        <v>0</v>
      </c>
      <c r="BK40" s="417">
        <v>0</v>
      </c>
      <c r="BL40" s="417">
        <v>0</v>
      </c>
      <c r="BM40" s="417">
        <v>0</v>
      </c>
      <c r="BN40" s="417">
        <v>0</v>
      </c>
      <c r="BO40" s="417">
        <v>0</v>
      </c>
      <c r="BP40" s="417">
        <v>0</v>
      </c>
      <c r="BQ40" s="417">
        <v>0</v>
      </c>
      <c r="BR40" s="417">
        <v>0</v>
      </c>
      <c r="BS40" s="417">
        <v>0</v>
      </c>
      <c r="BT40" s="417">
        <v>0</v>
      </c>
      <c r="BU40" s="417">
        <v>0</v>
      </c>
      <c r="BV40" s="417">
        <v>0</v>
      </c>
      <c r="BW40" s="417">
        <v>0</v>
      </c>
      <c r="BX40" s="417">
        <v>0</v>
      </c>
      <c r="BY40" s="417">
        <v>0</v>
      </c>
      <c r="BZ40" s="417">
        <v>0</v>
      </c>
      <c r="CA40" s="417">
        <v>0</v>
      </c>
      <c r="CB40" s="417">
        <v>0</v>
      </c>
      <c r="CC40" s="417">
        <v>0</v>
      </c>
      <c r="CD40" s="417">
        <v>0</v>
      </c>
      <c r="CE40" s="417">
        <v>0</v>
      </c>
      <c r="CF40" s="417">
        <v>0</v>
      </c>
      <c r="CG40" s="417">
        <v>0</v>
      </c>
      <c r="CH40" s="417">
        <v>0</v>
      </c>
      <c r="CI40" s="417">
        <v>0</v>
      </c>
      <c r="CJ40" s="417">
        <v>0</v>
      </c>
      <c r="CK40" s="417">
        <v>0</v>
      </c>
      <c r="CL40" s="417">
        <v>0</v>
      </c>
      <c r="CM40" s="417">
        <v>0</v>
      </c>
      <c r="CN40" s="417">
        <v>0</v>
      </c>
      <c r="CO40" s="417">
        <v>0</v>
      </c>
      <c r="CP40" s="417">
        <v>0</v>
      </c>
      <c r="CQ40" s="417">
        <v>0</v>
      </c>
      <c r="CR40" s="417">
        <v>0</v>
      </c>
      <c r="CS40" s="417">
        <v>0</v>
      </c>
      <c r="CT40" s="417"/>
      <c r="CU40" s="417"/>
      <c r="CV40" s="417"/>
      <c r="CW40" s="417"/>
      <c r="CX40" s="417"/>
      <c r="CY40" s="417"/>
      <c r="CZ40" s="417"/>
      <c r="DA40" s="417"/>
      <c r="DB40" s="417"/>
      <c r="DC40" s="417"/>
      <c r="DD40" s="417"/>
      <c r="DE40" s="417"/>
      <c r="DF40" s="417"/>
      <c r="DG40" s="417"/>
      <c r="DH40" s="417"/>
      <c r="DI40" s="417"/>
      <c r="DJ40" s="417"/>
      <c r="DK40" s="417"/>
    </row>
    <row r="41" spans="1:115" ht="16.7" hidden="1" customHeight="1">
      <c r="A41" s="421" t="s">
        <v>7</v>
      </c>
      <c r="B41" s="421">
        <v>1</v>
      </c>
      <c r="C41" s="416" t="s">
        <v>62</v>
      </c>
      <c r="D41" s="417">
        <v>4656</v>
      </c>
      <c r="E41" s="417">
        <v>4729</v>
      </c>
      <c r="F41" s="417">
        <v>4803</v>
      </c>
      <c r="G41" s="417">
        <v>4877</v>
      </c>
      <c r="H41" s="417">
        <v>4952</v>
      </c>
      <c r="I41" s="417">
        <v>4998</v>
      </c>
      <c r="J41" s="417">
        <v>5043</v>
      </c>
      <c r="K41" s="417">
        <v>5085</v>
      </c>
      <c r="L41" s="417">
        <v>5125</v>
      </c>
      <c r="M41" s="417">
        <v>5160</v>
      </c>
      <c r="N41" s="417">
        <v>5191</v>
      </c>
      <c r="O41" s="417">
        <v>5220</v>
      </c>
      <c r="P41" s="417">
        <v>5248</v>
      </c>
      <c r="Q41" s="417">
        <v>5273</v>
      </c>
      <c r="R41" s="417">
        <v>5291</v>
      </c>
      <c r="S41" s="417">
        <v>5308</v>
      </c>
      <c r="T41" s="417">
        <v>5322</v>
      </c>
      <c r="U41" s="417">
        <v>5333</v>
      </c>
      <c r="V41" s="417">
        <v>5341</v>
      </c>
      <c r="W41" s="417">
        <v>5348</v>
      </c>
      <c r="X41" s="417">
        <v>5352</v>
      </c>
      <c r="Y41" s="417">
        <v>5352</v>
      </c>
      <c r="Z41" s="417">
        <v>5350</v>
      </c>
      <c r="AA41" s="417">
        <v>5345</v>
      </c>
      <c r="AB41" s="417">
        <v>5337</v>
      </c>
      <c r="AC41" s="417">
        <v>5326</v>
      </c>
      <c r="AD41" s="417">
        <v>5313</v>
      </c>
      <c r="AE41" s="417">
        <v>5297</v>
      </c>
      <c r="AF41" s="417">
        <v>5279</v>
      </c>
      <c r="AG41" s="417">
        <v>5259</v>
      </c>
      <c r="AH41" s="417">
        <v>5237</v>
      </c>
      <c r="AI41" s="417">
        <v>5213</v>
      </c>
      <c r="AJ41" s="417">
        <v>5188</v>
      </c>
      <c r="AK41" s="417">
        <v>5162</v>
      </c>
      <c r="AL41" s="417">
        <v>5136</v>
      </c>
      <c r="AM41" s="417">
        <v>5109</v>
      </c>
      <c r="AN41" s="417">
        <v>5084</v>
      </c>
      <c r="AO41" s="417">
        <v>5062</v>
      </c>
      <c r="AP41" s="417">
        <v>5046</v>
      </c>
      <c r="AQ41" s="417">
        <v>5038</v>
      </c>
      <c r="AR41" s="417">
        <v>5042</v>
      </c>
      <c r="AS41" s="417">
        <v>5064</v>
      </c>
      <c r="AT41" s="417">
        <v>5084</v>
      </c>
      <c r="AU41" s="417">
        <v>5104</v>
      </c>
      <c r="AV41" s="417">
        <v>5122</v>
      </c>
      <c r="AW41" s="417">
        <v>5139</v>
      </c>
      <c r="AX41" s="417">
        <v>5156</v>
      </c>
      <c r="AY41" s="417">
        <v>5173</v>
      </c>
      <c r="AZ41" s="417">
        <v>5190</v>
      </c>
      <c r="BA41" s="417">
        <v>5208</v>
      </c>
      <c r="BB41" s="417">
        <v>5228</v>
      </c>
      <c r="BC41" s="417">
        <v>5251</v>
      </c>
      <c r="BD41" s="417">
        <v>5285</v>
      </c>
      <c r="BE41" s="417">
        <v>0</v>
      </c>
      <c r="BF41" s="417">
        <v>0</v>
      </c>
      <c r="BG41" s="417">
        <v>0</v>
      </c>
      <c r="BH41" s="417">
        <v>0</v>
      </c>
      <c r="BI41" s="417">
        <v>0</v>
      </c>
      <c r="BJ41" s="417">
        <v>0</v>
      </c>
      <c r="BK41" s="417">
        <v>0</v>
      </c>
      <c r="BL41" s="417">
        <v>0</v>
      </c>
      <c r="BM41" s="417">
        <v>0</v>
      </c>
      <c r="BN41" s="417">
        <v>0</v>
      </c>
      <c r="BO41" s="417">
        <v>0</v>
      </c>
      <c r="BP41" s="417">
        <v>0</v>
      </c>
      <c r="BQ41" s="417">
        <v>0</v>
      </c>
      <c r="BR41" s="417">
        <v>0</v>
      </c>
      <c r="BS41" s="417">
        <v>0</v>
      </c>
      <c r="BT41" s="417">
        <v>0</v>
      </c>
      <c r="BU41" s="417">
        <v>0</v>
      </c>
      <c r="BV41" s="417">
        <v>0</v>
      </c>
      <c r="BW41" s="417">
        <v>0</v>
      </c>
      <c r="BX41" s="417">
        <v>0</v>
      </c>
      <c r="BY41" s="417">
        <v>0</v>
      </c>
      <c r="BZ41" s="417">
        <v>0</v>
      </c>
      <c r="CA41" s="417">
        <v>0</v>
      </c>
      <c r="CB41" s="417">
        <v>0</v>
      </c>
      <c r="CC41" s="417">
        <v>0</v>
      </c>
      <c r="CD41" s="417">
        <v>0</v>
      </c>
      <c r="CE41" s="417">
        <v>0</v>
      </c>
      <c r="CF41" s="417">
        <v>0</v>
      </c>
      <c r="CG41" s="417">
        <v>0</v>
      </c>
      <c r="CH41" s="417">
        <v>0</v>
      </c>
      <c r="CI41" s="417">
        <v>0</v>
      </c>
      <c r="CJ41" s="417">
        <v>0</v>
      </c>
      <c r="CK41" s="417">
        <v>0</v>
      </c>
      <c r="CL41" s="417">
        <v>0</v>
      </c>
      <c r="CM41" s="417">
        <v>0</v>
      </c>
      <c r="CN41" s="417">
        <v>0</v>
      </c>
      <c r="CO41" s="417">
        <v>0</v>
      </c>
      <c r="CP41" s="417">
        <v>0</v>
      </c>
      <c r="CQ41" s="417">
        <v>0</v>
      </c>
      <c r="CR41" s="417">
        <v>0</v>
      </c>
      <c r="CS41" s="417">
        <v>0</v>
      </c>
      <c r="CT41" s="417"/>
      <c r="CU41" s="417"/>
      <c r="CV41" s="417"/>
      <c r="CW41" s="417"/>
      <c r="CX41" s="417"/>
      <c r="CY41" s="417"/>
      <c r="CZ41" s="417"/>
      <c r="DA41" s="417"/>
      <c r="DB41" s="417"/>
      <c r="DC41" s="417"/>
      <c r="DD41" s="417"/>
      <c r="DE41" s="417"/>
      <c r="DF41" s="417"/>
      <c r="DG41" s="417"/>
      <c r="DH41" s="417"/>
      <c r="DI41" s="417"/>
      <c r="DJ41" s="417"/>
      <c r="DK41" s="417"/>
    </row>
    <row r="42" spans="1:115" ht="16.7" hidden="1" customHeight="1">
      <c r="A42" s="421" t="s">
        <v>7</v>
      </c>
      <c r="B42" s="421">
        <v>1</v>
      </c>
      <c r="C42" s="416" t="s">
        <v>63</v>
      </c>
      <c r="D42" s="417">
        <v>4788</v>
      </c>
      <c r="E42" s="417">
        <v>4863</v>
      </c>
      <c r="F42" s="417">
        <v>4938</v>
      </c>
      <c r="G42" s="417">
        <v>5013</v>
      </c>
      <c r="H42" s="417">
        <v>5093</v>
      </c>
      <c r="I42" s="417">
        <v>5140</v>
      </c>
      <c r="J42" s="417">
        <v>5185</v>
      </c>
      <c r="K42" s="417">
        <v>5228</v>
      </c>
      <c r="L42" s="417">
        <v>5266</v>
      </c>
      <c r="M42" s="417">
        <v>5300</v>
      </c>
      <c r="N42" s="417">
        <v>5330</v>
      </c>
      <c r="O42" s="417">
        <v>5358</v>
      </c>
      <c r="P42" s="417">
        <v>5383</v>
      </c>
      <c r="Q42" s="417">
        <v>5403</v>
      </c>
      <c r="R42" s="417">
        <v>5420</v>
      </c>
      <c r="S42" s="417">
        <v>5434</v>
      </c>
      <c r="T42" s="417">
        <v>5445</v>
      </c>
      <c r="U42" s="417">
        <v>5454</v>
      </c>
      <c r="V42" s="417">
        <v>5461</v>
      </c>
      <c r="W42" s="417">
        <v>5465</v>
      </c>
      <c r="X42" s="417">
        <v>5466</v>
      </c>
      <c r="Y42" s="417">
        <v>5464</v>
      </c>
      <c r="Z42" s="417">
        <v>5459</v>
      </c>
      <c r="AA42" s="417">
        <v>5451</v>
      </c>
      <c r="AB42" s="417">
        <v>5441</v>
      </c>
      <c r="AC42" s="417">
        <v>5428</v>
      </c>
      <c r="AD42" s="417">
        <v>5412</v>
      </c>
      <c r="AE42" s="417">
        <v>5394</v>
      </c>
      <c r="AF42" s="417">
        <v>5375</v>
      </c>
      <c r="AG42" s="417">
        <v>5353</v>
      </c>
      <c r="AH42" s="417">
        <v>5329</v>
      </c>
      <c r="AI42" s="417">
        <v>5304</v>
      </c>
      <c r="AJ42" s="417">
        <v>5279</v>
      </c>
      <c r="AK42" s="417">
        <v>5254</v>
      </c>
      <c r="AL42" s="417">
        <v>5229</v>
      </c>
      <c r="AM42" s="417">
        <v>5206</v>
      </c>
      <c r="AN42" s="417">
        <v>5188</v>
      </c>
      <c r="AO42" s="417">
        <v>5175</v>
      </c>
      <c r="AP42" s="417">
        <v>5173</v>
      </c>
      <c r="AQ42" s="417">
        <v>5185</v>
      </c>
      <c r="AR42" s="417">
        <v>5207</v>
      </c>
      <c r="AS42" s="417">
        <v>5229</v>
      </c>
      <c r="AT42" s="417">
        <v>5249</v>
      </c>
      <c r="AU42" s="417">
        <v>5268</v>
      </c>
      <c r="AV42" s="417">
        <v>5285</v>
      </c>
      <c r="AW42" s="417">
        <v>5303</v>
      </c>
      <c r="AX42" s="417">
        <v>5320</v>
      </c>
      <c r="AY42" s="417">
        <v>5337</v>
      </c>
      <c r="AZ42" s="417">
        <v>5356</v>
      </c>
      <c r="BA42" s="417">
        <v>5376</v>
      </c>
      <c r="BB42" s="417">
        <v>5400</v>
      </c>
      <c r="BC42" s="417">
        <v>5435</v>
      </c>
      <c r="BD42" s="417">
        <v>0</v>
      </c>
      <c r="BE42" s="417">
        <v>0</v>
      </c>
      <c r="BF42" s="417">
        <v>0</v>
      </c>
      <c r="BG42" s="417">
        <v>0</v>
      </c>
      <c r="BH42" s="417">
        <v>0</v>
      </c>
      <c r="BI42" s="417">
        <v>0</v>
      </c>
      <c r="BJ42" s="417">
        <v>0</v>
      </c>
      <c r="BK42" s="417">
        <v>0</v>
      </c>
      <c r="BL42" s="417">
        <v>0</v>
      </c>
      <c r="BM42" s="417">
        <v>0</v>
      </c>
      <c r="BN42" s="417">
        <v>0</v>
      </c>
      <c r="BO42" s="417">
        <v>0</v>
      </c>
      <c r="BP42" s="417">
        <v>0</v>
      </c>
      <c r="BQ42" s="417">
        <v>0</v>
      </c>
      <c r="BR42" s="417">
        <v>0</v>
      </c>
      <c r="BS42" s="417">
        <v>0</v>
      </c>
      <c r="BT42" s="417">
        <v>0</v>
      </c>
      <c r="BU42" s="417">
        <v>0</v>
      </c>
      <c r="BV42" s="417">
        <v>0</v>
      </c>
      <c r="BW42" s="417">
        <v>0</v>
      </c>
      <c r="BX42" s="417">
        <v>0</v>
      </c>
      <c r="BY42" s="417">
        <v>0</v>
      </c>
      <c r="BZ42" s="417">
        <v>0</v>
      </c>
      <c r="CA42" s="417">
        <v>0</v>
      </c>
      <c r="CB42" s="417">
        <v>0</v>
      </c>
      <c r="CC42" s="417">
        <v>0</v>
      </c>
      <c r="CD42" s="417">
        <v>0</v>
      </c>
      <c r="CE42" s="417">
        <v>0</v>
      </c>
      <c r="CF42" s="417">
        <v>0</v>
      </c>
      <c r="CG42" s="417">
        <v>0</v>
      </c>
      <c r="CH42" s="417">
        <v>0</v>
      </c>
      <c r="CI42" s="417">
        <v>0</v>
      </c>
      <c r="CJ42" s="417">
        <v>0</v>
      </c>
      <c r="CK42" s="417">
        <v>0</v>
      </c>
      <c r="CL42" s="417">
        <v>0</v>
      </c>
      <c r="CM42" s="417">
        <v>0</v>
      </c>
      <c r="CN42" s="417">
        <v>0</v>
      </c>
      <c r="CO42" s="417">
        <v>0</v>
      </c>
      <c r="CP42" s="417">
        <v>0</v>
      </c>
      <c r="CQ42" s="417">
        <v>0</v>
      </c>
      <c r="CR42" s="417">
        <v>0</v>
      </c>
      <c r="CS42" s="417">
        <v>0</v>
      </c>
      <c r="CT42" s="417"/>
      <c r="CU42" s="417"/>
      <c r="CV42" s="417"/>
      <c r="CW42" s="417"/>
      <c r="CX42" s="417"/>
      <c r="CY42" s="417"/>
      <c r="CZ42" s="417"/>
      <c r="DA42" s="417"/>
      <c r="DB42" s="417"/>
      <c r="DC42" s="417"/>
      <c r="DD42" s="417"/>
      <c r="DE42" s="417"/>
      <c r="DF42" s="417"/>
      <c r="DG42" s="417"/>
      <c r="DH42" s="417"/>
      <c r="DI42" s="417"/>
      <c r="DJ42" s="417"/>
      <c r="DK42" s="417"/>
    </row>
    <row r="43" spans="1:115" ht="16.7" hidden="1" customHeight="1">
      <c r="A43" s="421" t="s">
        <v>7</v>
      </c>
      <c r="B43" s="421">
        <v>1</v>
      </c>
      <c r="C43" s="416" t="s">
        <v>64</v>
      </c>
      <c r="D43" s="417">
        <v>4923</v>
      </c>
      <c r="E43" s="417">
        <v>4999</v>
      </c>
      <c r="F43" s="417">
        <v>5075</v>
      </c>
      <c r="G43" s="417">
        <v>5156</v>
      </c>
      <c r="H43" s="417">
        <v>5237</v>
      </c>
      <c r="I43" s="417">
        <v>5285</v>
      </c>
      <c r="J43" s="417">
        <v>5330</v>
      </c>
      <c r="K43" s="417">
        <v>5371</v>
      </c>
      <c r="L43" s="417">
        <v>5408</v>
      </c>
      <c r="M43" s="417">
        <v>5442</v>
      </c>
      <c r="N43" s="417">
        <v>5470</v>
      </c>
      <c r="O43" s="417">
        <v>5497</v>
      </c>
      <c r="P43" s="417">
        <v>5516</v>
      </c>
      <c r="Q43" s="417">
        <v>5534</v>
      </c>
      <c r="R43" s="417">
        <v>5548</v>
      </c>
      <c r="S43" s="417">
        <v>5560</v>
      </c>
      <c r="T43" s="417">
        <v>5570</v>
      </c>
      <c r="U43" s="417">
        <v>5577</v>
      </c>
      <c r="V43" s="417">
        <v>5581</v>
      </c>
      <c r="W43" s="417">
        <v>5582</v>
      </c>
      <c r="X43" s="417">
        <v>5580</v>
      </c>
      <c r="Y43" s="417">
        <v>5576</v>
      </c>
      <c r="Z43" s="417">
        <v>5568</v>
      </c>
      <c r="AA43" s="417">
        <v>5558</v>
      </c>
      <c r="AB43" s="417">
        <v>5545</v>
      </c>
      <c r="AC43" s="417">
        <v>5529</v>
      </c>
      <c r="AD43" s="417">
        <v>5512</v>
      </c>
      <c r="AE43" s="417">
        <v>5492</v>
      </c>
      <c r="AF43" s="417">
        <v>5471</v>
      </c>
      <c r="AG43" s="417">
        <v>5448</v>
      </c>
      <c r="AH43" s="417">
        <v>5423</v>
      </c>
      <c r="AI43" s="417">
        <v>5399</v>
      </c>
      <c r="AJ43" s="417">
        <v>5376</v>
      </c>
      <c r="AK43" s="417">
        <v>5352</v>
      </c>
      <c r="AL43" s="417">
        <v>5332</v>
      </c>
      <c r="AM43" s="417">
        <v>5316</v>
      </c>
      <c r="AN43" s="417">
        <v>5308</v>
      </c>
      <c r="AO43" s="417">
        <v>5312</v>
      </c>
      <c r="AP43" s="417">
        <v>5332</v>
      </c>
      <c r="AQ43" s="417">
        <v>5355</v>
      </c>
      <c r="AR43" s="417">
        <v>5377</v>
      </c>
      <c r="AS43" s="417">
        <v>5397</v>
      </c>
      <c r="AT43" s="417">
        <v>5417</v>
      </c>
      <c r="AU43" s="417">
        <v>5435</v>
      </c>
      <c r="AV43" s="417">
        <v>5453</v>
      </c>
      <c r="AW43" s="417">
        <v>5470</v>
      </c>
      <c r="AX43" s="417">
        <v>5488</v>
      </c>
      <c r="AY43" s="417">
        <v>5508</v>
      </c>
      <c r="AZ43" s="417">
        <v>5529</v>
      </c>
      <c r="BA43" s="417">
        <v>5553</v>
      </c>
      <c r="BB43" s="417">
        <v>5589</v>
      </c>
      <c r="BC43" s="417">
        <v>0</v>
      </c>
      <c r="BD43" s="417">
        <v>0</v>
      </c>
      <c r="BE43" s="417">
        <v>0</v>
      </c>
      <c r="BF43" s="417">
        <v>0</v>
      </c>
      <c r="BG43" s="417">
        <v>0</v>
      </c>
      <c r="BH43" s="417">
        <v>0</v>
      </c>
      <c r="BI43" s="417">
        <v>0</v>
      </c>
      <c r="BJ43" s="417">
        <v>0</v>
      </c>
      <c r="BK43" s="417">
        <v>0</v>
      </c>
      <c r="BL43" s="417">
        <v>0</v>
      </c>
      <c r="BM43" s="417">
        <v>0</v>
      </c>
      <c r="BN43" s="417">
        <v>0</v>
      </c>
      <c r="BO43" s="417">
        <v>0</v>
      </c>
      <c r="BP43" s="417">
        <v>0</v>
      </c>
      <c r="BQ43" s="417">
        <v>0</v>
      </c>
      <c r="BR43" s="417">
        <v>0</v>
      </c>
      <c r="BS43" s="417">
        <v>0</v>
      </c>
      <c r="BT43" s="417">
        <v>0</v>
      </c>
      <c r="BU43" s="417">
        <v>0</v>
      </c>
      <c r="BV43" s="417">
        <v>0</v>
      </c>
      <c r="BW43" s="417">
        <v>0</v>
      </c>
      <c r="BX43" s="417">
        <v>0</v>
      </c>
      <c r="BY43" s="417">
        <v>0</v>
      </c>
      <c r="BZ43" s="417">
        <v>0</v>
      </c>
      <c r="CA43" s="417">
        <v>0</v>
      </c>
      <c r="CB43" s="417">
        <v>0</v>
      </c>
      <c r="CC43" s="417">
        <v>0</v>
      </c>
      <c r="CD43" s="417">
        <v>0</v>
      </c>
      <c r="CE43" s="417">
        <v>0</v>
      </c>
      <c r="CF43" s="417">
        <v>0</v>
      </c>
      <c r="CG43" s="417">
        <v>0</v>
      </c>
      <c r="CH43" s="417">
        <v>0</v>
      </c>
      <c r="CI43" s="417">
        <v>0</v>
      </c>
      <c r="CJ43" s="417">
        <v>0</v>
      </c>
      <c r="CK43" s="417">
        <v>0</v>
      </c>
      <c r="CL43" s="417">
        <v>0</v>
      </c>
      <c r="CM43" s="417">
        <v>0</v>
      </c>
      <c r="CN43" s="417">
        <v>0</v>
      </c>
      <c r="CO43" s="417">
        <v>0</v>
      </c>
      <c r="CP43" s="417">
        <v>0</v>
      </c>
      <c r="CQ43" s="417">
        <v>0</v>
      </c>
      <c r="CR43" s="417">
        <v>0</v>
      </c>
      <c r="CS43" s="417">
        <v>0</v>
      </c>
      <c r="CT43" s="417"/>
      <c r="CU43" s="417"/>
      <c r="CV43" s="417"/>
      <c r="CW43" s="417"/>
      <c r="CX43" s="417"/>
      <c r="CY43" s="417"/>
      <c r="CZ43" s="417"/>
      <c r="DA43" s="417"/>
      <c r="DB43" s="417"/>
      <c r="DC43" s="417"/>
      <c r="DD43" s="417"/>
      <c r="DE43" s="417"/>
      <c r="DF43" s="417"/>
      <c r="DG43" s="417"/>
      <c r="DH43" s="417"/>
      <c r="DI43" s="417"/>
      <c r="DJ43" s="417"/>
      <c r="DK43" s="417"/>
    </row>
    <row r="44" spans="1:115" ht="16.7" hidden="1" customHeight="1">
      <c r="A44" s="421" t="s">
        <v>7</v>
      </c>
      <c r="B44" s="421">
        <v>1</v>
      </c>
      <c r="C44" s="416" t="s">
        <v>65</v>
      </c>
      <c r="D44" s="417">
        <v>5060</v>
      </c>
      <c r="E44" s="417">
        <v>5137</v>
      </c>
      <c r="F44" s="417">
        <v>5219</v>
      </c>
      <c r="G44" s="417">
        <v>5301</v>
      </c>
      <c r="H44" s="417">
        <v>5384</v>
      </c>
      <c r="I44" s="417">
        <v>5432</v>
      </c>
      <c r="J44" s="417">
        <v>5476</v>
      </c>
      <c r="K44" s="417">
        <v>5517</v>
      </c>
      <c r="L44" s="417">
        <v>5553</v>
      </c>
      <c r="M44" s="417">
        <v>5586</v>
      </c>
      <c r="N44" s="417">
        <v>5612</v>
      </c>
      <c r="O44" s="417">
        <v>5633</v>
      </c>
      <c r="P44" s="417">
        <v>5651</v>
      </c>
      <c r="Q44" s="417">
        <v>5666</v>
      </c>
      <c r="R44" s="417">
        <v>5678</v>
      </c>
      <c r="S44" s="417">
        <v>5688</v>
      </c>
      <c r="T44" s="417">
        <v>5695</v>
      </c>
      <c r="U44" s="417">
        <v>5700</v>
      </c>
      <c r="V44" s="417">
        <v>5701</v>
      </c>
      <c r="W44" s="417">
        <v>5700</v>
      </c>
      <c r="X44" s="417">
        <v>5695</v>
      </c>
      <c r="Y44" s="417">
        <v>5688</v>
      </c>
      <c r="Z44" s="417">
        <v>5678</v>
      </c>
      <c r="AA44" s="417">
        <v>5665</v>
      </c>
      <c r="AB44" s="417">
        <v>5650</v>
      </c>
      <c r="AC44" s="417">
        <v>5633</v>
      </c>
      <c r="AD44" s="417">
        <v>5614</v>
      </c>
      <c r="AE44" s="417">
        <v>5593</v>
      </c>
      <c r="AF44" s="417">
        <v>5570</v>
      </c>
      <c r="AG44" s="417">
        <v>5547</v>
      </c>
      <c r="AH44" s="417">
        <v>5524</v>
      </c>
      <c r="AI44" s="417">
        <v>5501</v>
      </c>
      <c r="AJ44" s="417">
        <v>5480</v>
      </c>
      <c r="AK44" s="417">
        <v>5462</v>
      </c>
      <c r="AL44" s="417">
        <v>5451</v>
      </c>
      <c r="AM44" s="417">
        <v>5448</v>
      </c>
      <c r="AN44" s="417">
        <v>5458</v>
      </c>
      <c r="AO44" s="417">
        <v>5483</v>
      </c>
      <c r="AP44" s="417">
        <v>5506</v>
      </c>
      <c r="AQ44" s="417">
        <v>5529</v>
      </c>
      <c r="AR44" s="417">
        <v>5550</v>
      </c>
      <c r="AS44" s="417">
        <v>5570</v>
      </c>
      <c r="AT44" s="417">
        <v>5589</v>
      </c>
      <c r="AU44" s="417">
        <v>5607</v>
      </c>
      <c r="AV44" s="417">
        <v>5625</v>
      </c>
      <c r="AW44" s="417">
        <v>5644</v>
      </c>
      <c r="AX44" s="417">
        <v>5664</v>
      </c>
      <c r="AY44" s="417">
        <v>5685</v>
      </c>
      <c r="AZ44" s="417">
        <v>5710</v>
      </c>
      <c r="BA44" s="417">
        <v>5747</v>
      </c>
      <c r="BB44" s="417">
        <v>0</v>
      </c>
      <c r="BC44" s="417">
        <v>0</v>
      </c>
      <c r="BD44" s="417">
        <v>0</v>
      </c>
      <c r="BE44" s="417">
        <v>0</v>
      </c>
      <c r="BF44" s="417">
        <v>0</v>
      </c>
      <c r="BG44" s="417">
        <v>0</v>
      </c>
      <c r="BH44" s="417">
        <v>0</v>
      </c>
      <c r="BI44" s="417">
        <v>0</v>
      </c>
      <c r="BJ44" s="417">
        <v>0</v>
      </c>
      <c r="BK44" s="417">
        <v>0</v>
      </c>
      <c r="BL44" s="417">
        <v>0</v>
      </c>
      <c r="BM44" s="417">
        <v>0</v>
      </c>
      <c r="BN44" s="417">
        <v>0</v>
      </c>
      <c r="BO44" s="417">
        <v>0</v>
      </c>
      <c r="BP44" s="417">
        <v>0</v>
      </c>
      <c r="BQ44" s="417">
        <v>0</v>
      </c>
      <c r="BR44" s="417">
        <v>0</v>
      </c>
      <c r="BS44" s="417">
        <v>0</v>
      </c>
      <c r="BT44" s="417">
        <v>0</v>
      </c>
      <c r="BU44" s="417">
        <v>0</v>
      </c>
      <c r="BV44" s="417">
        <v>0</v>
      </c>
      <c r="BW44" s="417">
        <v>0</v>
      </c>
      <c r="BX44" s="417">
        <v>0</v>
      </c>
      <c r="BY44" s="417">
        <v>0</v>
      </c>
      <c r="BZ44" s="417">
        <v>0</v>
      </c>
      <c r="CA44" s="417">
        <v>0</v>
      </c>
      <c r="CB44" s="417">
        <v>0</v>
      </c>
      <c r="CC44" s="417">
        <v>0</v>
      </c>
      <c r="CD44" s="417">
        <v>0</v>
      </c>
      <c r="CE44" s="417">
        <v>0</v>
      </c>
      <c r="CF44" s="417">
        <v>0</v>
      </c>
      <c r="CG44" s="417">
        <v>0</v>
      </c>
      <c r="CH44" s="417">
        <v>0</v>
      </c>
      <c r="CI44" s="417">
        <v>0</v>
      </c>
      <c r="CJ44" s="417">
        <v>0</v>
      </c>
      <c r="CK44" s="417">
        <v>0</v>
      </c>
      <c r="CL44" s="417">
        <v>0</v>
      </c>
      <c r="CM44" s="417">
        <v>0</v>
      </c>
      <c r="CN44" s="417">
        <v>0</v>
      </c>
      <c r="CO44" s="417">
        <v>0</v>
      </c>
      <c r="CP44" s="417">
        <v>0</v>
      </c>
      <c r="CQ44" s="417">
        <v>0</v>
      </c>
      <c r="CR44" s="417">
        <v>0</v>
      </c>
      <c r="CS44" s="417">
        <v>0</v>
      </c>
      <c r="CT44" s="417"/>
      <c r="CU44" s="417"/>
      <c r="CV44" s="417"/>
      <c r="CW44" s="417"/>
      <c r="CX44" s="417"/>
      <c r="CY44" s="417"/>
      <c r="CZ44" s="417"/>
      <c r="DA44" s="417"/>
      <c r="DB44" s="417"/>
      <c r="DC44" s="417"/>
      <c r="DD44" s="417"/>
      <c r="DE44" s="417"/>
      <c r="DF44" s="417"/>
      <c r="DG44" s="417"/>
      <c r="DH44" s="417"/>
      <c r="DI44" s="417"/>
      <c r="DJ44" s="417"/>
      <c r="DK44" s="417"/>
    </row>
    <row r="45" spans="1:115" ht="16.7" hidden="1" customHeight="1">
      <c r="A45" s="421" t="s">
        <v>7</v>
      </c>
      <c r="B45" s="421">
        <v>1</v>
      </c>
      <c r="C45" s="416" t="s">
        <v>66</v>
      </c>
      <c r="D45" s="417">
        <v>5199</v>
      </c>
      <c r="E45" s="417">
        <v>5282</v>
      </c>
      <c r="F45" s="417">
        <v>5365</v>
      </c>
      <c r="G45" s="417">
        <v>5449</v>
      </c>
      <c r="H45" s="417">
        <v>5533</v>
      </c>
      <c r="I45" s="417">
        <v>5580</v>
      </c>
      <c r="J45" s="417">
        <v>5624</v>
      </c>
      <c r="K45" s="417">
        <v>5664</v>
      </c>
      <c r="L45" s="417">
        <v>5700</v>
      </c>
      <c r="M45" s="417">
        <v>5730</v>
      </c>
      <c r="N45" s="417">
        <v>5751</v>
      </c>
      <c r="O45" s="417">
        <v>5769</v>
      </c>
      <c r="P45" s="417">
        <v>5785</v>
      </c>
      <c r="Q45" s="417">
        <v>5798</v>
      </c>
      <c r="R45" s="417">
        <v>5808</v>
      </c>
      <c r="S45" s="417">
        <v>5816</v>
      </c>
      <c r="T45" s="417">
        <v>5821</v>
      </c>
      <c r="U45" s="417">
        <v>5822</v>
      </c>
      <c r="V45" s="417">
        <v>5821</v>
      </c>
      <c r="W45" s="417">
        <v>5817</v>
      </c>
      <c r="X45" s="417">
        <v>5810</v>
      </c>
      <c r="Y45" s="417">
        <v>5800</v>
      </c>
      <c r="Z45" s="417">
        <v>5787</v>
      </c>
      <c r="AA45" s="417">
        <v>5772</v>
      </c>
      <c r="AB45" s="417">
        <v>5755</v>
      </c>
      <c r="AC45" s="417">
        <v>5736</v>
      </c>
      <c r="AD45" s="417">
        <v>5716</v>
      </c>
      <c r="AE45" s="417">
        <v>5694</v>
      </c>
      <c r="AF45" s="417">
        <v>5671</v>
      </c>
      <c r="AG45" s="417">
        <v>5649</v>
      </c>
      <c r="AH45" s="417">
        <v>5628</v>
      </c>
      <c r="AI45" s="417">
        <v>5609</v>
      </c>
      <c r="AJ45" s="417">
        <v>5593</v>
      </c>
      <c r="AK45" s="417">
        <v>5585</v>
      </c>
      <c r="AL45" s="417">
        <v>5587</v>
      </c>
      <c r="AM45" s="417">
        <v>5603</v>
      </c>
      <c r="AN45" s="417">
        <v>5629</v>
      </c>
      <c r="AO45" s="417">
        <v>5653</v>
      </c>
      <c r="AP45" s="417">
        <v>5676</v>
      </c>
      <c r="AQ45" s="417">
        <v>5698</v>
      </c>
      <c r="AR45" s="417">
        <v>5718</v>
      </c>
      <c r="AS45" s="417">
        <v>5738</v>
      </c>
      <c r="AT45" s="417">
        <v>5756</v>
      </c>
      <c r="AU45" s="417">
        <v>5775</v>
      </c>
      <c r="AV45" s="417">
        <v>5794</v>
      </c>
      <c r="AW45" s="417">
        <v>5815</v>
      </c>
      <c r="AX45" s="417">
        <v>5837</v>
      </c>
      <c r="AY45" s="417">
        <v>5862</v>
      </c>
      <c r="AZ45" s="417">
        <v>5900</v>
      </c>
      <c r="BA45" s="417">
        <v>0</v>
      </c>
      <c r="BB45" s="417">
        <v>0</v>
      </c>
      <c r="BC45" s="417">
        <v>0</v>
      </c>
      <c r="BD45" s="417">
        <v>0</v>
      </c>
      <c r="BE45" s="417">
        <v>0</v>
      </c>
      <c r="BF45" s="417">
        <v>0</v>
      </c>
      <c r="BG45" s="417">
        <v>0</v>
      </c>
      <c r="BH45" s="417">
        <v>0</v>
      </c>
      <c r="BI45" s="417">
        <v>0</v>
      </c>
      <c r="BJ45" s="417">
        <v>0</v>
      </c>
      <c r="BK45" s="417">
        <v>0</v>
      </c>
      <c r="BL45" s="417">
        <v>0</v>
      </c>
      <c r="BM45" s="417">
        <v>0</v>
      </c>
      <c r="BN45" s="417">
        <v>0</v>
      </c>
      <c r="BO45" s="417">
        <v>0</v>
      </c>
      <c r="BP45" s="417">
        <v>0</v>
      </c>
      <c r="BQ45" s="417">
        <v>0</v>
      </c>
      <c r="BR45" s="417">
        <v>0</v>
      </c>
      <c r="BS45" s="417">
        <v>0</v>
      </c>
      <c r="BT45" s="417">
        <v>0</v>
      </c>
      <c r="BU45" s="417">
        <v>0</v>
      </c>
      <c r="BV45" s="417">
        <v>0</v>
      </c>
      <c r="BW45" s="417">
        <v>0</v>
      </c>
      <c r="BX45" s="417">
        <v>0</v>
      </c>
      <c r="BY45" s="417">
        <v>0</v>
      </c>
      <c r="BZ45" s="417">
        <v>0</v>
      </c>
      <c r="CA45" s="417">
        <v>0</v>
      </c>
      <c r="CB45" s="417">
        <v>0</v>
      </c>
      <c r="CC45" s="417">
        <v>0</v>
      </c>
      <c r="CD45" s="417">
        <v>0</v>
      </c>
      <c r="CE45" s="417">
        <v>0</v>
      </c>
      <c r="CF45" s="417">
        <v>0</v>
      </c>
      <c r="CG45" s="417">
        <v>0</v>
      </c>
      <c r="CH45" s="417">
        <v>0</v>
      </c>
      <c r="CI45" s="417">
        <v>0</v>
      </c>
      <c r="CJ45" s="417">
        <v>0</v>
      </c>
      <c r="CK45" s="417">
        <v>0</v>
      </c>
      <c r="CL45" s="417">
        <v>0</v>
      </c>
      <c r="CM45" s="417">
        <v>0</v>
      </c>
      <c r="CN45" s="417">
        <v>0</v>
      </c>
      <c r="CO45" s="417">
        <v>0</v>
      </c>
      <c r="CP45" s="417">
        <v>0</v>
      </c>
      <c r="CQ45" s="417">
        <v>0</v>
      </c>
      <c r="CR45" s="417">
        <v>0</v>
      </c>
      <c r="CS45" s="417">
        <v>0</v>
      </c>
      <c r="CT45" s="417"/>
      <c r="CU45" s="417"/>
      <c r="CV45" s="417"/>
      <c r="CW45" s="417"/>
      <c r="CX45" s="417"/>
      <c r="CY45" s="417"/>
      <c r="CZ45" s="417"/>
      <c r="DA45" s="417"/>
      <c r="DB45" s="417"/>
      <c r="DC45" s="417"/>
      <c r="DD45" s="417"/>
      <c r="DE45" s="417"/>
      <c r="DF45" s="417"/>
      <c r="DG45" s="417"/>
      <c r="DH45" s="417"/>
      <c r="DI45" s="417"/>
      <c r="DJ45" s="417"/>
      <c r="DK45" s="417"/>
    </row>
    <row r="46" spans="1:115" ht="16.7" hidden="1" customHeight="1">
      <c r="A46" s="421" t="s">
        <v>7</v>
      </c>
      <c r="B46" s="421">
        <v>1</v>
      </c>
      <c r="C46" s="416" t="s">
        <v>67</v>
      </c>
      <c r="D46" s="417">
        <v>5344</v>
      </c>
      <c r="E46" s="417">
        <v>5428</v>
      </c>
      <c r="F46" s="417">
        <v>5513</v>
      </c>
      <c r="G46" s="417">
        <v>5598</v>
      </c>
      <c r="H46" s="417">
        <v>5683</v>
      </c>
      <c r="I46" s="417">
        <v>5730</v>
      </c>
      <c r="J46" s="417">
        <v>5773</v>
      </c>
      <c r="K46" s="417">
        <v>5813</v>
      </c>
      <c r="L46" s="417">
        <v>5847</v>
      </c>
      <c r="M46" s="417">
        <v>5872</v>
      </c>
      <c r="N46" s="417">
        <v>5891</v>
      </c>
      <c r="O46" s="417">
        <v>5907</v>
      </c>
      <c r="P46" s="417">
        <v>5921</v>
      </c>
      <c r="Q46" s="417">
        <v>5931</v>
      </c>
      <c r="R46" s="417">
        <v>5939</v>
      </c>
      <c r="S46" s="417">
        <v>5944</v>
      </c>
      <c r="T46" s="417">
        <v>5947</v>
      </c>
      <c r="U46" s="417">
        <v>5946</v>
      </c>
      <c r="V46" s="417">
        <v>5942</v>
      </c>
      <c r="W46" s="417">
        <v>5935</v>
      </c>
      <c r="X46" s="417">
        <v>5925</v>
      </c>
      <c r="Y46" s="417">
        <v>5913</v>
      </c>
      <c r="Z46" s="417">
        <v>5898</v>
      </c>
      <c r="AA46" s="417">
        <v>5881</v>
      </c>
      <c r="AB46" s="417">
        <v>5863</v>
      </c>
      <c r="AC46" s="417">
        <v>5843</v>
      </c>
      <c r="AD46" s="417">
        <v>5821</v>
      </c>
      <c r="AE46" s="417">
        <v>5800</v>
      </c>
      <c r="AF46" s="417">
        <v>5779</v>
      </c>
      <c r="AG46" s="417">
        <v>5759</v>
      </c>
      <c r="AH46" s="417">
        <v>5742</v>
      </c>
      <c r="AI46" s="417">
        <v>5730</v>
      </c>
      <c r="AJ46" s="417">
        <v>5725</v>
      </c>
      <c r="AK46" s="417">
        <v>5732</v>
      </c>
      <c r="AL46" s="417">
        <v>5756</v>
      </c>
      <c r="AM46" s="417">
        <v>5782</v>
      </c>
      <c r="AN46" s="417">
        <v>5807</v>
      </c>
      <c r="AO46" s="417">
        <v>5831</v>
      </c>
      <c r="AP46" s="417">
        <v>5853</v>
      </c>
      <c r="AQ46" s="417">
        <v>5874</v>
      </c>
      <c r="AR46" s="417">
        <v>5894</v>
      </c>
      <c r="AS46" s="417">
        <v>5914</v>
      </c>
      <c r="AT46" s="417">
        <v>5933</v>
      </c>
      <c r="AU46" s="417">
        <v>5952</v>
      </c>
      <c r="AV46" s="417">
        <v>5974</v>
      </c>
      <c r="AW46" s="417">
        <v>5996</v>
      </c>
      <c r="AX46" s="417">
        <v>6022</v>
      </c>
      <c r="AY46" s="417">
        <v>6061</v>
      </c>
      <c r="AZ46" s="417">
        <v>0</v>
      </c>
      <c r="BA46" s="417">
        <v>0</v>
      </c>
      <c r="BB46" s="417">
        <v>0</v>
      </c>
      <c r="BC46" s="417">
        <v>0</v>
      </c>
      <c r="BD46" s="417">
        <v>0</v>
      </c>
      <c r="BE46" s="417">
        <v>0</v>
      </c>
      <c r="BF46" s="417">
        <v>0</v>
      </c>
      <c r="BG46" s="417">
        <v>0</v>
      </c>
      <c r="BH46" s="417">
        <v>0</v>
      </c>
      <c r="BI46" s="417">
        <v>0</v>
      </c>
      <c r="BJ46" s="417">
        <v>0</v>
      </c>
      <c r="BK46" s="417">
        <v>0</v>
      </c>
      <c r="BL46" s="417">
        <v>0</v>
      </c>
      <c r="BM46" s="417">
        <v>0</v>
      </c>
      <c r="BN46" s="417">
        <v>0</v>
      </c>
      <c r="BO46" s="417">
        <v>0</v>
      </c>
      <c r="BP46" s="417">
        <v>0</v>
      </c>
      <c r="BQ46" s="417">
        <v>0</v>
      </c>
      <c r="BR46" s="417">
        <v>0</v>
      </c>
      <c r="BS46" s="417">
        <v>0</v>
      </c>
      <c r="BT46" s="417">
        <v>0</v>
      </c>
      <c r="BU46" s="417">
        <v>0</v>
      </c>
      <c r="BV46" s="417">
        <v>0</v>
      </c>
      <c r="BW46" s="417">
        <v>0</v>
      </c>
      <c r="BX46" s="417">
        <v>0</v>
      </c>
      <c r="BY46" s="417">
        <v>0</v>
      </c>
      <c r="BZ46" s="417">
        <v>0</v>
      </c>
      <c r="CA46" s="417">
        <v>0</v>
      </c>
      <c r="CB46" s="417">
        <v>0</v>
      </c>
      <c r="CC46" s="417">
        <v>0</v>
      </c>
      <c r="CD46" s="417">
        <v>0</v>
      </c>
      <c r="CE46" s="417">
        <v>0</v>
      </c>
      <c r="CF46" s="417">
        <v>0</v>
      </c>
      <c r="CG46" s="417">
        <v>0</v>
      </c>
      <c r="CH46" s="417">
        <v>0</v>
      </c>
      <c r="CI46" s="417">
        <v>0</v>
      </c>
      <c r="CJ46" s="417">
        <v>0</v>
      </c>
      <c r="CK46" s="417">
        <v>0</v>
      </c>
      <c r="CL46" s="417">
        <v>0</v>
      </c>
      <c r="CM46" s="417">
        <v>0</v>
      </c>
      <c r="CN46" s="417">
        <v>0</v>
      </c>
      <c r="CO46" s="417">
        <v>0</v>
      </c>
      <c r="CP46" s="417">
        <v>0</v>
      </c>
      <c r="CQ46" s="417">
        <v>0</v>
      </c>
      <c r="CR46" s="417">
        <v>0</v>
      </c>
      <c r="CS46" s="417">
        <v>0</v>
      </c>
      <c r="CT46" s="417"/>
      <c r="CU46" s="417"/>
      <c r="CV46" s="417"/>
      <c r="CW46" s="417"/>
      <c r="CX46" s="417"/>
      <c r="CY46" s="417"/>
      <c r="CZ46" s="417"/>
      <c r="DA46" s="417"/>
      <c r="DB46" s="417"/>
      <c r="DC46" s="417"/>
      <c r="DD46" s="417"/>
      <c r="DE46" s="417"/>
      <c r="DF46" s="417"/>
      <c r="DG46" s="417"/>
      <c r="DH46" s="417"/>
      <c r="DI46" s="417"/>
      <c r="DJ46" s="417"/>
      <c r="DK46" s="417"/>
    </row>
    <row r="47" spans="1:115" ht="16.7" hidden="1" customHeight="1">
      <c r="A47" s="421" t="s">
        <v>7</v>
      </c>
      <c r="B47" s="421">
        <v>1</v>
      </c>
      <c r="C47" s="416" t="s">
        <v>68</v>
      </c>
      <c r="D47" s="417">
        <v>5491</v>
      </c>
      <c r="E47" s="417">
        <v>5577</v>
      </c>
      <c r="F47" s="417">
        <v>5663</v>
      </c>
      <c r="G47" s="417">
        <v>5750</v>
      </c>
      <c r="H47" s="417">
        <v>5836</v>
      </c>
      <c r="I47" s="417">
        <v>5883</v>
      </c>
      <c r="J47" s="417">
        <v>5925</v>
      </c>
      <c r="K47" s="417">
        <v>5964</v>
      </c>
      <c r="L47" s="417">
        <v>5993</v>
      </c>
      <c r="M47" s="417">
        <v>6017</v>
      </c>
      <c r="N47" s="417">
        <v>6033</v>
      </c>
      <c r="O47" s="417">
        <v>6047</v>
      </c>
      <c r="P47" s="417">
        <v>6058</v>
      </c>
      <c r="Q47" s="417">
        <v>6067</v>
      </c>
      <c r="R47" s="417">
        <v>6072</v>
      </c>
      <c r="S47" s="417">
        <v>6075</v>
      </c>
      <c r="T47" s="417">
        <v>6074</v>
      </c>
      <c r="U47" s="417">
        <v>6071</v>
      </c>
      <c r="V47" s="417">
        <v>6064</v>
      </c>
      <c r="W47" s="417">
        <v>6055</v>
      </c>
      <c r="X47" s="417">
        <v>6043</v>
      </c>
      <c r="Y47" s="417">
        <v>6029</v>
      </c>
      <c r="Z47" s="417">
        <v>6012</v>
      </c>
      <c r="AA47" s="417">
        <v>5995</v>
      </c>
      <c r="AB47" s="417">
        <v>5975</v>
      </c>
      <c r="AC47" s="417">
        <v>5955</v>
      </c>
      <c r="AD47" s="417">
        <v>5935</v>
      </c>
      <c r="AE47" s="417">
        <v>5916</v>
      </c>
      <c r="AF47" s="417">
        <v>5898</v>
      </c>
      <c r="AG47" s="417">
        <v>5884</v>
      </c>
      <c r="AH47" s="417">
        <v>5876</v>
      </c>
      <c r="AI47" s="417">
        <v>5876</v>
      </c>
      <c r="AJ47" s="417">
        <v>5890</v>
      </c>
      <c r="AK47" s="417">
        <v>5918</v>
      </c>
      <c r="AL47" s="417">
        <v>5945</v>
      </c>
      <c r="AM47" s="417">
        <v>5971</v>
      </c>
      <c r="AN47" s="417">
        <v>5995</v>
      </c>
      <c r="AO47" s="417">
        <v>6018</v>
      </c>
      <c r="AP47" s="417">
        <v>6040</v>
      </c>
      <c r="AQ47" s="417">
        <v>6060</v>
      </c>
      <c r="AR47" s="417">
        <v>6080</v>
      </c>
      <c r="AS47" s="417">
        <v>6100</v>
      </c>
      <c r="AT47" s="417">
        <v>6120</v>
      </c>
      <c r="AU47" s="417">
        <v>6142</v>
      </c>
      <c r="AV47" s="417">
        <v>6165</v>
      </c>
      <c r="AW47" s="417">
        <v>6192</v>
      </c>
      <c r="AX47" s="417">
        <v>6232</v>
      </c>
      <c r="AY47" s="417">
        <v>0</v>
      </c>
      <c r="AZ47" s="417">
        <v>0</v>
      </c>
      <c r="BA47" s="417">
        <v>0</v>
      </c>
      <c r="BB47" s="417">
        <v>0</v>
      </c>
      <c r="BC47" s="417">
        <v>0</v>
      </c>
      <c r="BD47" s="417">
        <v>0</v>
      </c>
      <c r="BE47" s="417">
        <v>0</v>
      </c>
      <c r="BF47" s="417">
        <v>0</v>
      </c>
      <c r="BG47" s="417">
        <v>0</v>
      </c>
      <c r="BH47" s="417">
        <v>0</v>
      </c>
      <c r="BI47" s="417">
        <v>0</v>
      </c>
      <c r="BJ47" s="417">
        <v>0</v>
      </c>
      <c r="BK47" s="417">
        <v>0</v>
      </c>
      <c r="BL47" s="417">
        <v>0</v>
      </c>
      <c r="BM47" s="417">
        <v>0</v>
      </c>
      <c r="BN47" s="417">
        <v>0</v>
      </c>
      <c r="BO47" s="417">
        <v>0</v>
      </c>
      <c r="BP47" s="417">
        <v>0</v>
      </c>
      <c r="BQ47" s="417">
        <v>0</v>
      </c>
      <c r="BR47" s="417">
        <v>0</v>
      </c>
      <c r="BS47" s="417">
        <v>0</v>
      </c>
      <c r="BT47" s="417">
        <v>0</v>
      </c>
      <c r="BU47" s="417">
        <v>0</v>
      </c>
      <c r="BV47" s="417">
        <v>0</v>
      </c>
      <c r="BW47" s="417">
        <v>0</v>
      </c>
      <c r="BX47" s="417">
        <v>0</v>
      </c>
      <c r="BY47" s="417">
        <v>0</v>
      </c>
      <c r="BZ47" s="417">
        <v>0</v>
      </c>
      <c r="CA47" s="417">
        <v>0</v>
      </c>
      <c r="CB47" s="417">
        <v>0</v>
      </c>
      <c r="CC47" s="417">
        <v>0</v>
      </c>
      <c r="CD47" s="417">
        <v>0</v>
      </c>
      <c r="CE47" s="417">
        <v>0</v>
      </c>
      <c r="CF47" s="417">
        <v>0</v>
      </c>
      <c r="CG47" s="417">
        <v>0</v>
      </c>
      <c r="CH47" s="417">
        <v>0</v>
      </c>
      <c r="CI47" s="417">
        <v>0</v>
      </c>
      <c r="CJ47" s="417">
        <v>0</v>
      </c>
      <c r="CK47" s="417">
        <v>0</v>
      </c>
      <c r="CL47" s="417">
        <v>0</v>
      </c>
      <c r="CM47" s="417">
        <v>0</v>
      </c>
      <c r="CN47" s="417">
        <v>0</v>
      </c>
      <c r="CO47" s="417">
        <v>0</v>
      </c>
      <c r="CP47" s="417">
        <v>0</v>
      </c>
      <c r="CQ47" s="417">
        <v>0</v>
      </c>
      <c r="CR47" s="417">
        <v>0</v>
      </c>
      <c r="CS47" s="417">
        <v>0</v>
      </c>
      <c r="CT47" s="417"/>
      <c r="CU47" s="417"/>
      <c r="CV47" s="417"/>
      <c r="CW47" s="417"/>
      <c r="CX47" s="417"/>
      <c r="CY47" s="417"/>
      <c r="CZ47" s="417"/>
      <c r="DA47" s="417"/>
      <c r="DB47" s="417"/>
      <c r="DC47" s="417"/>
      <c r="DD47" s="417"/>
      <c r="DE47" s="417"/>
      <c r="DF47" s="417"/>
      <c r="DG47" s="417"/>
      <c r="DH47" s="417"/>
      <c r="DI47" s="417"/>
      <c r="DJ47" s="417"/>
      <c r="DK47" s="417"/>
    </row>
    <row r="48" spans="1:115" ht="16.7" hidden="1" customHeight="1">
      <c r="A48" s="421" t="s">
        <v>7</v>
      </c>
      <c r="B48" s="421">
        <v>1</v>
      </c>
      <c r="C48" s="416" t="s">
        <v>69</v>
      </c>
      <c r="D48" s="417">
        <v>5641</v>
      </c>
      <c r="E48" s="417">
        <v>5729</v>
      </c>
      <c r="F48" s="417">
        <v>5816</v>
      </c>
      <c r="G48" s="417">
        <v>5903</v>
      </c>
      <c r="H48" s="417">
        <v>5991</v>
      </c>
      <c r="I48" s="417">
        <v>6037</v>
      </c>
      <c r="J48" s="417">
        <v>6079</v>
      </c>
      <c r="K48" s="417">
        <v>6113</v>
      </c>
      <c r="L48" s="417">
        <v>6141</v>
      </c>
      <c r="M48" s="417">
        <v>6163</v>
      </c>
      <c r="N48" s="417">
        <v>6177</v>
      </c>
      <c r="O48" s="417">
        <v>6188</v>
      </c>
      <c r="P48" s="417">
        <v>6197</v>
      </c>
      <c r="Q48" s="417">
        <v>6204</v>
      </c>
      <c r="R48" s="417">
        <v>6207</v>
      </c>
      <c r="S48" s="417">
        <v>6206</v>
      </c>
      <c r="T48" s="417">
        <v>6203</v>
      </c>
      <c r="U48" s="417">
        <v>6197</v>
      </c>
      <c r="V48" s="417">
        <v>6188</v>
      </c>
      <c r="W48" s="417">
        <v>6177</v>
      </c>
      <c r="X48" s="417">
        <v>6163</v>
      </c>
      <c r="Y48" s="417">
        <v>6148</v>
      </c>
      <c r="Z48" s="417">
        <v>6131</v>
      </c>
      <c r="AA48" s="417">
        <v>6112</v>
      </c>
      <c r="AB48" s="417">
        <v>6093</v>
      </c>
      <c r="AC48" s="417">
        <v>6074</v>
      </c>
      <c r="AD48" s="417">
        <v>6057</v>
      </c>
      <c r="AE48" s="417">
        <v>6043</v>
      </c>
      <c r="AF48" s="417">
        <v>6032</v>
      </c>
      <c r="AG48" s="417">
        <v>6028</v>
      </c>
      <c r="AH48" s="417">
        <v>6034</v>
      </c>
      <c r="AI48" s="417">
        <v>6056</v>
      </c>
      <c r="AJ48" s="417">
        <v>6085</v>
      </c>
      <c r="AK48" s="417">
        <v>6113</v>
      </c>
      <c r="AL48" s="417">
        <v>6139</v>
      </c>
      <c r="AM48" s="417">
        <v>6164</v>
      </c>
      <c r="AN48" s="417">
        <v>6188</v>
      </c>
      <c r="AO48" s="417">
        <v>6210</v>
      </c>
      <c r="AP48" s="417">
        <v>6231</v>
      </c>
      <c r="AQ48" s="417">
        <v>6252</v>
      </c>
      <c r="AR48" s="417">
        <v>6272</v>
      </c>
      <c r="AS48" s="417">
        <v>6292</v>
      </c>
      <c r="AT48" s="417">
        <v>6315</v>
      </c>
      <c r="AU48" s="417">
        <v>6339</v>
      </c>
      <c r="AV48" s="417">
        <v>6366</v>
      </c>
      <c r="AW48" s="417">
        <v>6407</v>
      </c>
      <c r="AX48" s="417">
        <v>0</v>
      </c>
      <c r="AY48" s="417">
        <v>0</v>
      </c>
      <c r="AZ48" s="417">
        <v>0</v>
      </c>
      <c r="BA48" s="417">
        <v>0</v>
      </c>
      <c r="BB48" s="417">
        <v>0</v>
      </c>
      <c r="BC48" s="417">
        <v>0</v>
      </c>
      <c r="BD48" s="417">
        <v>0</v>
      </c>
      <c r="BE48" s="417">
        <v>0</v>
      </c>
      <c r="BF48" s="417">
        <v>0</v>
      </c>
      <c r="BG48" s="417">
        <v>0</v>
      </c>
      <c r="BH48" s="417">
        <v>0</v>
      </c>
      <c r="BI48" s="417">
        <v>0</v>
      </c>
      <c r="BJ48" s="417">
        <v>0</v>
      </c>
      <c r="BK48" s="417">
        <v>0</v>
      </c>
      <c r="BL48" s="417">
        <v>0</v>
      </c>
      <c r="BM48" s="417">
        <v>0</v>
      </c>
      <c r="BN48" s="417">
        <v>0</v>
      </c>
      <c r="BO48" s="417">
        <v>0</v>
      </c>
      <c r="BP48" s="417">
        <v>0</v>
      </c>
      <c r="BQ48" s="417">
        <v>0</v>
      </c>
      <c r="BR48" s="417">
        <v>0</v>
      </c>
      <c r="BS48" s="417">
        <v>0</v>
      </c>
      <c r="BT48" s="417">
        <v>0</v>
      </c>
      <c r="BU48" s="417">
        <v>0</v>
      </c>
      <c r="BV48" s="417">
        <v>0</v>
      </c>
      <c r="BW48" s="417">
        <v>0</v>
      </c>
      <c r="BX48" s="417">
        <v>0</v>
      </c>
      <c r="BY48" s="417">
        <v>0</v>
      </c>
      <c r="BZ48" s="417">
        <v>0</v>
      </c>
      <c r="CA48" s="417">
        <v>0</v>
      </c>
      <c r="CB48" s="417">
        <v>0</v>
      </c>
      <c r="CC48" s="417">
        <v>0</v>
      </c>
      <c r="CD48" s="417">
        <v>0</v>
      </c>
      <c r="CE48" s="417">
        <v>0</v>
      </c>
      <c r="CF48" s="417">
        <v>0</v>
      </c>
      <c r="CG48" s="417">
        <v>0</v>
      </c>
      <c r="CH48" s="417">
        <v>0</v>
      </c>
      <c r="CI48" s="417">
        <v>0</v>
      </c>
      <c r="CJ48" s="417">
        <v>0</v>
      </c>
      <c r="CK48" s="417">
        <v>0</v>
      </c>
      <c r="CL48" s="417">
        <v>0</v>
      </c>
      <c r="CM48" s="417">
        <v>0</v>
      </c>
      <c r="CN48" s="417">
        <v>0</v>
      </c>
      <c r="CO48" s="417">
        <v>0</v>
      </c>
      <c r="CP48" s="417">
        <v>0</v>
      </c>
      <c r="CQ48" s="417">
        <v>0</v>
      </c>
      <c r="CR48" s="417">
        <v>0</v>
      </c>
      <c r="CS48" s="417">
        <v>0</v>
      </c>
      <c r="CT48" s="417"/>
      <c r="CU48" s="417"/>
      <c r="CV48" s="417"/>
      <c r="CW48" s="417"/>
      <c r="CX48" s="417"/>
      <c r="CY48" s="417"/>
      <c r="CZ48" s="417"/>
      <c r="DA48" s="417"/>
      <c r="DB48" s="417"/>
      <c r="DC48" s="417"/>
      <c r="DD48" s="417"/>
      <c r="DE48" s="417"/>
      <c r="DF48" s="417"/>
      <c r="DG48" s="417"/>
      <c r="DH48" s="417"/>
      <c r="DI48" s="417"/>
      <c r="DJ48" s="417"/>
      <c r="DK48" s="417"/>
    </row>
    <row r="49" spans="1:115" ht="16.7" hidden="1" customHeight="1">
      <c r="A49" s="421" t="s">
        <v>7</v>
      </c>
      <c r="B49" s="421">
        <v>1</v>
      </c>
      <c r="C49" s="416" t="s">
        <v>70</v>
      </c>
      <c r="D49" s="417">
        <v>5793</v>
      </c>
      <c r="E49" s="417">
        <v>5881</v>
      </c>
      <c r="F49" s="417">
        <v>5970</v>
      </c>
      <c r="G49" s="417">
        <v>6058</v>
      </c>
      <c r="H49" s="417">
        <v>6146</v>
      </c>
      <c r="I49" s="417">
        <v>6192</v>
      </c>
      <c r="J49" s="417">
        <v>6230</v>
      </c>
      <c r="K49" s="417">
        <v>6262</v>
      </c>
      <c r="L49" s="417">
        <v>6289</v>
      </c>
      <c r="M49" s="417">
        <v>6309</v>
      </c>
      <c r="N49" s="417">
        <v>6320</v>
      </c>
      <c r="O49" s="417">
        <v>6330</v>
      </c>
      <c r="P49" s="417">
        <v>6337</v>
      </c>
      <c r="Q49" s="417">
        <v>6340</v>
      </c>
      <c r="R49" s="417">
        <v>6340</v>
      </c>
      <c r="S49" s="417">
        <v>6337</v>
      </c>
      <c r="T49" s="417">
        <v>6331</v>
      </c>
      <c r="U49" s="417">
        <v>6323</v>
      </c>
      <c r="V49" s="417">
        <v>6312</v>
      </c>
      <c r="W49" s="417">
        <v>6299</v>
      </c>
      <c r="X49" s="417">
        <v>6284</v>
      </c>
      <c r="Y49" s="417">
        <v>6268</v>
      </c>
      <c r="Z49" s="417">
        <v>6250</v>
      </c>
      <c r="AA49" s="417">
        <v>6232</v>
      </c>
      <c r="AB49" s="417">
        <v>6215</v>
      </c>
      <c r="AC49" s="417">
        <v>6200</v>
      </c>
      <c r="AD49" s="417">
        <v>6187</v>
      </c>
      <c r="AE49" s="417">
        <v>6179</v>
      </c>
      <c r="AF49" s="417">
        <v>6179</v>
      </c>
      <c r="AG49" s="417">
        <v>6191</v>
      </c>
      <c r="AH49" s="417">
        <v>6221</v>
      </c>
      <c r="AI49" s="417">
        <v>6251</v>
      </c>
      <c r="AJ49" s="417">
        <v>6279</v>
      </c>
      <c r="AK49" s="417">
        <v>6306</v>
      </c>
      <c r="AL49" s="417">
        <v>6332</v>
      </c>
      <c r="AM49" s="417">
        <v>6356</v>
      </c>
      <c r="AN49" s="417">
        <v>6379</v>
      </c>
      <c r="AO49" s="417">
        <v>6400</v>
      </c>
      <c r="AP49" s="417">
        <v>6421</v>
      </c>
      <c r="AQ49" s="417">
        <v>6442</v>
      </c>
      <c r="AR49" s="417">
        <v>6463</v>
      </c>
      <c r="AS49" s="417">
        <v>6487</v>
      </c>
      <c r="AT49" s="417">
        <v>6511</v>
      </c>
      <c r="AU49" s="417">
        <v>6539</v>
      </c>
      <c r="AV49" s="417">
        <v>6581</v>
      </c>
      <c r="AW49" s="417">
        <v>0</v>
      </c>
      <c r="AX49" s="417">
        <v>0</v>
      </c>
      <c r="AY49" s="417">
        <v>0</v>
      </c>
      <c r="AZ49" s="417">
        <v>0</v>
      </c>
      <c r="BA49" s="417">
        <v>0</v>
      </c>
      <c r="BB49" s="417">
        <v>0</v>
      </c>
      <c r="BC49" s="417">
        <v>0</v>
      </c>
      <c r="BD49" s="417">
        <v>0</v>
      </c>
      <c r="BE49" s="417">
        <v>0</v>
      </c>
      <c r="BF49" s="417">
        <v>0</v>
      </c>
      <c r="BG49" s="417">
        <v>0</v>
      </c>
      <c r="BH49" s="417">
        <v>0</v>
      </c>
      <c r="BI49" s="417">
        <v>0</v>
      </c>
      <c r="BJ49" s="417">
        <v>0</v>
      </c>
      <c r="BK49" s="417">
        <v>0</v>
      </c>
      <c r="BL49" s="417">
        <v>0</v>
      </c>
      <c r="BM49" s="417">
        <v>0</v>
      </c>
      <c r="BN49" s="417">
        <v>0</v>
      </c>
      <c r="BO49" s="417">
        <v>0</v>
      </c>
      <c r="BP49" s="417">
        <v>0</v>
      </c>
      <c r="BQ49" s="417">
        <v>0</v>
      </c>
      <c r="BR49" s="417">
        <v>0</v>
      </c>
      <c r="BS49" s="417">
        <v>0</v>
      </c>
      <c r="BT49" s="417">
        <v>0</v>
      </c>
      <c r="BU49" s="417">
        <v>0</v>
      </c>
      <c r="BV49" s="417">
        <v>0</v>
      </c>
      <c r="BW49" s="417">
        <v>0</v>
      </c>
      <c r="BX49" s="417">
        <v>0</v>
      </c>
      <c r="BY49" s="417">
        <v>0</v>
      </c>
      <c r="BZ49" s="417">
        <v>0</v>
      </c>
      <c r="CA49" s="417">
        <v>0</v>
      </c>
      <c r="CB49" s="417">
        <v>0</v>
      </c>
      <c r="CC49" s="417">
        <v>0</v>
      </c>
      <c r="CD49" s="417">
        <v>0</v>
      </c>
      <c r="CE49" s="417">
        <v>0</v>
      </c>
      <c r="CF49" s="417">
        <v>0</v>
      </c>
      <c r="CG49" s="417">
        <v>0</v>
      </c>
      <c r="CH49" s="417">
        <v>0</v>
      </c>
      <c r="CI49" s="417">
        <v>0</v>
      </c>
      <c r="CJ49" s="417">
        <v>0</v>
      </c>
      <c r="CK49" s="417">
        <v>0</v>
      </c>
      <c r="CL49" s="417">
        <v>0</v>
      </c>
      <c r="CM49" s="417">
        <v>0</v>
      </c>
      <c r="CN49" s="417">
        <v>0</v>
      </c>
      <c r="CO49" s="417">
        <v>0</v>
      </c>
      <c r="CP49" s="417">
        <v>0</v>
      </c>
      <c r="CQ49" s="417">
        <v>0</v>
      </c>
      <c r="CR49" s="417">
        <v>0</v>
      </c>
      <c r="CS49" s="417">
        <v>0</v>
      </c>
      <c r="CT49" s="417"/>
      <c r="CU49" s="417"/>
      <c r="CV49" s="417"/>
      <c r="CW49" s="417"/>
      <c r="CX49" s="417"/>
      <c r="CY49" s="417"/>
      <c r="CZ49" s="417"/>
      <c r="DA49" s="417"/>
      <c r="DB49" s="417"/>
      <c r="DC49" s="417"/>
      <c r="DD49" s="417"/>
      <c r="DE49" s="417"/>
      <c r="DF49" s="417"/>
      <c r="DG49" s="417"/>
      <c r="DH49" s="417"/>
      <c r="DI49" s="417"/>
      <c r="DJ49" s="417"/>
      <c r="DK49" s="417"/>
    </row>
    <row r="50" spans="1:115" ht="16.7" hidden="1" customHeight="1">
      <c r="A50" s="421" t="s">
        <v>7</v>
      </c>
      <c r="B50" s="421">
        <v>1</v>
      </c>
      <c r="C50" s="416" t="s">
        <v>71</v>
      </c>
      <c r="D50" s="417">
        <v>5947</v>
      </c>
      <c r="E50" s="417">
        <v>6036</v>
      </c>
      <c r="F50" s="417">
        <v>6126</v>
      </c>
      <c r="G50" s="417">
        <v>6215</v>
      </c>
      <c r="H50" s="417">
        <v>6303</v>
      </c>
      <c r="I50" s="417">
        <v>6345</v>
      </c>
      <c r="J50" s="417">
        <v>6382</v>
      </c>
      <c r="K50" s="417">
        <v>6413</v>
      </c>
      <c r="L50" s="417">
        <v>6438</v>
      </c>
      <c r="M50" s="417">
        <v>6456</v>
      </c>
      <c r="N50" s="417">
        <v>6466</v>
      </c>
      <c r="O50" s="417">
        <v>6473</v>
      </c>
      <c r="P50" s="417">
        <v>6477</v>
      </c>
      <c r="Q50" s="417">
        <v>6478</v>
      </c>
      <c r="R50" s="417">
        <v>6475</v>
      </c>
      <c r="S50" s="417">
        <v>6470</v>
      </c>
      <c r="T50" s="417">
        <v>6462</v>
      </c>
      <c r="U50" s="417">
        <v>6451</v>
      </c>
      <c r="V50" s="417">
        <v>6439</v>
      </c>
      <c r="W50" s="417">
        <v>6425</v>
      </c>
      <c r="X50" s="417">
        <v>6409</v>
      </c>
      <c r="Y50" s="417">
        <v>6393</v>
      </c>
      <c r="Z50" s="417">
        <v>6376</v>
      </c>
      <c r="AA50" s="417">
        <v>6360</v>
      </c>
      <c r="AB50" s="417">
        <v>6347</v>
      </c>
      <c r="AC50" s="417">
        <v>6337</v>
      </c>
      <c r="AD50" s="417">
        <v>6333</v>
      </c>
      <c r="AE50" s="417">
        <v>6338</v>
      </c>
      <c r="AF50" s="417">
        <v>6356</v>
      </c>
      <c r="AG50" s="417">
        <v>6388</v>
      </c>
      <c r="AH50" s="417">
        <v>6418</v>
      </c>
      <c r="AI50" s="417">
        <v>6448</v>
      </c>
      <c r="AJ50" s="417">
        <v>6475</v>
      </c>
      <c r="AK50" s="417">
        <v>6502</v>
      </c>
      <c r="AL50" s="417">
        <v>6527</v>
      </c>
      <c r="AM50" s="417">
        <v>6550</v>
      </c>
      <c r="AN50" s="417">
        <v>6572</v>
      </c>
      <c r="AO50" s="417">
        <v>6594</v>
      </c>
      <c r="AP50" s="417">
        <v>6615</v>
      </c>
      <c r="AQ50" s="417">
        <v>6637</v>
      </c>
      <c r="AR50" s="417">
        <v>6661</v>
      </c>
      <c r="AS50" s="417">
        <v>6686</v>
      </c>
      <c r="AT50" s="417">
        <v>6715</v>
      </c>
      <c r="AU50" s="417">
        <v>6758</v>
      </c>
      <c r="AV50" s="417">
        <v>0</v>
      </c>
      <c r="AW50" s="417">
        <v>0</v>
      </c>
      <c r="AX50" s="417">
        <v>0</v>
      </c>
      <c r="AY50" s="417">
        <v>0</v>
      </c>
      <c r="AZ50" s="417">
        <v>0</v>
      </c>
      <c r="BA50" s="417">
        <v>0</v>
      </c>
      <c r="BB50" s="417">
        <v>0</v>
      </c>
      <c r="BC50" s="417">
        <v>0</v>
      </c>
      <c r="BD50" s="417">
        <v>0</v>
      </c>
      <c r="BE50" s="417">
        <v>0</v>
      </c>
      <c r="BF50" s="417">
        <v>0</v>
      </c>
      <c r="BG50" s="417">
        <v>0</v>
      </c>
      <c r="BH50" s="417">
        <v>0</v>
      </c>
      <c r="BI50" s="417">
        <v>0</v>
      </c>
      <c r="BJ50" s="417">
        <v>0</v>
      </c>
      <c r="BK50" s="417">
        <v>0</v>
      </c>
      <c r="BL50" s="417">
        <v>0</v>
      </c>
      <c r="BM50" s="417">
        <v>0</v>
      </c>
      <c r="BN50" s="417">
        <v>0</v>
      </c>
      <c r="BO50" s="417">
        <v>0</v>
      </c>
      <c r="BP50" s="417">
        <v>0</v>
      </c>
      <c r="BQ50" s="417">
        <v>0</v>
      </c>
      <c r="BR50" s="417">
        <v>0</v>
      </c>
      <c r="BS50" s="417">
        <v>0</v>
      </c>
      <c r="BT50" s="417">
        <v>0</v>
      </c>
      <c r="BU50" s="417">
        <v>0</v>
      </c>
      <c r="BV50" s="417">
        <v>0</v>
      </c>
      <c r="BW50" s="417">
        <v>0</v>
      </c>
      <c r="BX50" s="417">
        <v>0</v>
      </c>
      <c r="BY50" s="417">
        <v>0</v>
      </c>
      <c r="BZ50" s="417">
        <v>0</v>
      </c>
      <c r="CA50" s="417">
        <v>0</v>
      </c>
      <c r="CB50" s="417">
        <v>0</v>
      </c>
      <c r="CC50" s="417">
        <v>0</v>
      </c>
      <c r="CD50" s="417">
        <v>0</v>
      </c>
      <c r="CE50" s="417">
        <v>0</v>
      </c>
      <c r="CF50" s="417">
        <v>0</v>
      </c>
      <c r="CG50" s="417">
        <v>0</v>
      </c>
      <c r="CH50" s="417">
        <v>0</v>
      </c>
      <c r="CI50" s="417">
        <v>0</v>
      </c>
      <c r="CJ50" s="417">
        <v>0</v>
      </c>
      <c r="CK50" s="417">
        <v>0</v>
      </c>
      <c r="CL50" s="417">
        <v>0</v>
      </c>
      <c r="CM50" s="417">
        <v>0</v>
      </c>
      <c r="CN50" s="417">
        <v>0</v>
      </c>
      <c r="CO50" s="417">
        <v>0</v>
      </c>
      <c r="CP50" s="417">
        <v>0</v>
      </c>
      <c r="CQ50" s="417">
        <v>0</v>
      </c>
      <c r="CR50" s="417">
        <v>0</v>
      </c>
      <c r="CS50" s="417">
        <v>0</v>
      </c>
      <c r="CT50" s="417"/>
      <c r="CU50" s="417"/>
      <c r="CV50" s="417"/>
      <c r="CW50" s="417"/>
      <c r="CX50" s="417"/>
      <c r="CY50" s="417"/>
      <c r="CZ50" s="417"/>
      <c r="DA50" s="417"/>
      <c r="DB50" s="417"/>
      <c r="DC50" s="417"/>
      <c r="DD50" s="417"/>
      <c r="DE50" s="417"/>
      <c r="DF50" s="417"/>
      <c r="DG50" s="417"/>
      <c r="DH50" s="417"/>
      <c r="DI50" s="417"/>
      <c r="DJ50" s="417"/>
      <c r="DK50" s="417"/>
    </row>
    <row r="51" spans="1:115" ht="16.7" hidden="1" customHeight="1">
      <c r="A51" s="421" t="s">
        <v>7</v>
      </c>
      <c r="B51" s="421">
        <v>1</v>
      </c>
      <c r="C51" s="416" t="s">
        <v>72</v>
      </c>
      <c r="D51" s="417">
        <v>6101</v>
      </c>
      <c r="E51" s="417">
        <v>6191</v>
      </c>
      <c r="F51" s="417">
        <v>6281</v>
      </c>
      <c r="G51" s="417">
        <v>6371</v>
      </c>
      <c r="H51" s="417">
        <v>6458</v>
      </c>
      <c r="I51" s="417">
        <v>6500</v>
      </c>
      <c r="J51" s="417">
        <v>6536</v>
      </c>
      <c r="K51" s="417">
        <v>6566</v>
      </c>
      <c r="L51" s="417">
        <v>6589</v>
      </c>
      <c r="M51" s="417">
        <v>6606</v>
      </c>
      <c r="N51" s="417">
        <v>6613</v>
      </c>
      <c r="O51" s="417">
        <v>6617</v>
      </c>
      <c r="P51" s="417">
        <v>6619</v>
      </c>
      <c r="Q51" s="417">
        <v>6617</v>
      </c>
      <c r="R51" s="417">
        <v>6612</v>
      </c>
      <c r="S51" s="417">
        <v>6604</v>
      </c>
      <c r="T51" s="417">
        <v>6594</v>
      </c>
      <c r="U51" s="417">
        <v>6583</v>
      </c>
      <c r="V51" s="417">
        <v>6569</v>
      </c>
      <c r="W51" s="417">
        <v>6555</v>
      </c>
      <c r="X51" s="417">
        <v>6539</v>
      </c>
      <c r="Y51" s="417">
        <v>6524</v>
      </c>
      <c r="Z51" s="417">
        <v>6510</v>
      </c>
      <c r="AA51" s="417">
        <v>6499</v>
      </c>
      <c r="AB51" s="417">
        <v>6492</v>
      </c>
      <c r="AC51" s="417">
        <v>6492</v>
      </c>
      <c r="AD51" s="417">
        <v>6502</v>
      </c>
      <c r="AE51" s="417">
        <v>6527</v>
      </c>
      <c r="AF51" s="417">
        <v>6560</v>
      </c>
      <c r="AG51" s="417">
        <v>6591</v>
      </c>
      <c r="AH51" s="417">
        <v>6621</v>
      </c>
      <c r="AI51" s="417">
        <v>6649</v>
      </c>
      <c r="AJ51" s="417">
        <v>6677</v>
      </c>
      <c r="AK51" s="417">
        <v>6702</v>
      </c>
      <c r="AL51" s="417">
        <v>6726</v>
      </c>
      <c r="AM51" s="417">
        <v>6749</v>
      </c>
      <c r="AN51" s="417">
        <v>6771</v>
      </c>
      <c r="AO51" s="417">
        <v>6793</v>
      </c>
      <c r="AP51" s="417">
        <v>6815</v>
      </c>
      <c r="AQ51" s="417">
        <v>6840</v>
      </c>
      <c r="AR51" s="417">
        <v>6865</v>
      </c>
      <c r="AS51" s="417">
        <v>6895</v>
      </c>
      <c r="AT51" s="417">
        <v>6940</v>
      </c>
      <c r="AU51" s="417">
        <v>0</v>
      </c>
      <c r="AV51" s="417">
        <v>0</v>
      </c>
      <c r="AW51" s="417">
        <v>0</v>
      </c>
      <c r="AX51" s="417">
        <v>0</v>
      </c>
      <c r="AY51" s="417">
        <v>0</v>
      </c>
      <c r="AZ51" s="417">
        <v>0</v>
      </c>
      <c r="BA51" s="417">
        <v>0</v>
      </c>
      <c r="BB51" s="417">
        <v>0</v>
      </c>
      <c r="BC51" s="417">
        <v>0</v>
      </c>
      <c r="BD51" s="417">
        <v>0</v>
      </c>
      <c r="BE51" s="417">
        <v>0</v>
      </c>
      <c r="BF51" s="417">
        <v>0</v>
      </c>
      <c r="BG51" s="417">
        <v>0</v>
      </c>
      <c r="BH51" s="417">
        <v>0</v>
      </c>
      <c r="BI51" s="417">
        <v>0</v>
      </c>
      <c r="BJ51" s="417">
        <v>0</v>
      </c>
      <c r="BK51" s="417">
        <v>0</v>
      </c>
      <c r="BL51" s="417">
        <v>0</v>
      </c>
      <c r="BM51" s="417">
        <v>0</v>
      </c>
      <c r="BN51" s="417">
        <v>0</v>
      </c>
      <c r="BO51" s="417">
        <v>0</v>
      </c>
      <c r="BP51" s="417">
        <v>0</v>
      </c>
      <c r="BQ51" s="417">
        <v>0</v>
      </c>
      <c r="BR51" s="417">
        <v>0</v>
      </c>
      <c r="BS51" s="417">
        <v>0</v>
      </c>
      <c r="BT51" s="417">
        <v>0</v>
      </c>
      <c r="BU51" s="417">
        <v>0</v>
      </c>
      <c r="BV51" s="417">
        <v>0</v>
      </c>
      <c r="BW51" s="417">
        <v>0</v>
      </c>
      <c r="BX51" s="417">
        <v>0</v>
      </c>
      <c r="BY51" s="417">
        <v>0</v>
      </c>
      <c r="BZ51" s="417">
        <v>0</v>
      </c>
      <c r="CA51" s="417">
        <v>0</v>
      </c>
      <c r="CB51" s="417">
        <v>0</v>
      </c>
      <c r="CC51" s="417">
        <v>0</v>
      </c>
      <c r="CD51" s="417">
        <v>0</v>
      </c>
      <c r="CE51" s="417">
        <v>0</v>
      </c>
      <c r="CF51" s="417">
        <v>0</v>
      </c>
      <c r="CG51" s="417">
        <v>0</v>
      </c>
      <c r="CH51" s="417">
        <v>0</v>
      </c>
      <c r="CI51" s="417">
        <v>0</v>
      </c>
      <c r="CJ51" s="417">
        <v>0</v>
      </c>
      <c r="CK51" s="417">
        <v>0</v>
      </c>
      <c r="CL51" s="417">
        <v>0</v>
      </c>
      <c r="CM51" s="417">
        <v>0</v>
      </c>
      <c r="CN51" s="417">
        <v>0</v>
      </c>
      <c r="CO51" s="417">
        <v>0</v>
      </c>
      <c r="CP51" s="417">
        <v>0</v>
      </c>
      <c r="CQ51" s="417">
        <v>0</v>
      </c>
      <c r="CR51" s="417">
        <v>0</v>
      </c>
      <c r="CS51" s="417">
        <v>0</v>
      </c>
      <c r="CT51" s="417"/>
      <c r="CU51" s="417"/>
      <c r="CV51" s="417"/>
      <c r="CW51" s="417"/>
      <c r="CX51" s="417"/>
      <c r="CY51" s="417"/>
      <c r="CZ51" s="417"/>
      <c r="DA51" s="417"/>
      <c r="DB51" s="417"/>
      <c r="DC51" s="417"/>
      <c r="DD51" s="417"/>
      <c r="DE51" s="417"/>
      <c r="DF51" s="417"/>
      <c r="DG51" s="417"/>
      <c r="DH51" s="417"/>
      <c r="DI51" s="417"/>
      <c r="DJ51" s="417"/>
      <c r="DK51" s="417"/>
    </row>
    <row r="52" spans="1:115" ht="16.7" hidden="1" customHeight="1">
      <c r="A52" s="421" t="s">
        <v>7</v>
      </c>
      <c r="B52" s="421">
        <v>1</v>
      </c>
      <c r="C52" s="416" t="s">
        <v>73</v>
      </c>
      <c r="D52" s="417">
        <v>6244</v>
      </c>
      <c r="E52" s="417">
        <v>6335</v>
      </c>
      <c r="F52" s="417">
        <v>6425</v>
      </c>
      <c r="G52" s="417">
        <v>6513</v>
      </c>
      <c r="H52" s="417">
        <v>6614</v>
      </c>
      <c r="I52" s="417">
        <v>6655</v>
      </c>
      <c r="J52" s="417">
        <v>6690</v>
      </c>
      <c r="K52" s="417">
        <v>6719</v>
      </c>
      <c r="L52" s="417">
        <v>6741</v>
      </c>
      <c r="M52" s="417">
        <v>6756</v>
      </c>
      <c r="N52" s="417">
        <v>6760</v>
      </c>
      <c r="O52" s="417">
        <v>6762</v>
      </c>
      <c r="P52" s="417">
        <v>6761</v>
      </c>
      <c r="Q52" s="417">
        <v>6756</v>
      </c>
      <c r="R52" s="417">
        <v>6749</v>
      </c>
      <c r="S52" s="417">
        <v>6740</v>
      </c>
      <c r="T52" s="417">
        <v>6729</v>
      </c>
      <c r="U52" s="417">
        <v>6716</v>
      </c>
      <c r="V52" s="417">
        <v>6702</v>
      </c>
      <c r="W52" s="417">
        <v>6688</v>
      </c>
      <c r="X52" s="417">
        <v>6674</v>
      </c>
      <c r="Y52" s="417">
        <v>6662</v>
      </c>
      <c r="Z52" s="417">
        <v>6654</v>
      </c>
      <c r="AA52" s="417">
        <v>6650</v>
      </c>
      <c r="AB52" s="417">
        <v>6653</v>
      </c>
      <c r="AC52" s="417">
        <v>6668</v>
      </c>
      <c r="AD52" s="417">
        <v>6700</v>
      </c>
      <c r="AE52" s="417">
        <v>6733</v>
      </c>
      <c r="AF52" s="417">
        <v>6765</v>
      </c>
      <c r="AG52" s="417">
        <v>6796</v>
      </c>
      <c r="AH52" s="417">
        <v>6826</v>
      </c>
      <c r="AI52" s="417">
        <v>6853</v>
      </c>
      <c r="AJ52" s="417">
        <v>6880</v>
      </c>
      <c r="AK52" s="417">
        <v>6904</v>
      </c>
      <c r="AL52" s="417">
        <v>6928</v>
      </c>
      <c r="AM52" s="417">
        <v>6950</v>
      </c>
      <c r="AN52" s="417">
        <v>6973</v>
      </c>
      <c r="AO52" s="417">
        <v>6996</v>
      </c>
      <c r="AP52" s="417">
        <v>7021</v>
      </c>
      <c r="AQ52" s="417">
        <v>7047</v>
      </c>
      <c r="AR52" s="417">
        <v>7078</v>
      </c>
      <c r="AS52" s="417">
        <v>7123</v>
      </c>
      <c r="AT52" s="417">
        <v>0</v>
      </c>
      <c r="AU52" s="417">
        <v>0</v>
      </c>
      <c r="AV52" s="417">
        <v>0</v>
      </c>
      <c r="AW52" s="417">
        <v>0</v>
      </c>
      <c r="AX52" s="417">
        <v>0</v>
      </c>
      <c r="AY52" s="417">
        <v>0</v>
      </c>
      <c r="AZ52" s="417">
        <v>0</v>
      </c>
      <c r="BA52" s="417">
        <v>0</v>
      </c>
      <c r="BB52" s="417">
        <v>0</v>
      </c>
      <c r="BC52" s="417">
        <v>0</v>
      </c>
      <c r="BD52" s="417">
        <v>0</v>
      </c>
      <c r="BE52" s="417">
        <v>0</v>
      </c>
      <c r="BF52" s="417">
        <v>0</v>
      </c>
      <c r="BG52" s="417">
        <v>0</v>
      </c>
      <c r="BH52" s="417">
        <v>0</v>
      </c>
      <c r="BI52" s="417">
        <v>0</v>
      </c>
      <c r="BJ52" s="417">
        <v>0</v>
      </c>
      <c r="BK52" s="417">
        <v>0</v>
      </c>
      <c r="BL52" s="417">
        <v>0</v>
      </c>
      <c r="BM52" s="417">
        <v>0</v>
      </c>
      <c r="BN52" s="417">
        <v>0</v>
      </c>
      <c r="BO52" s="417">
        <v>0</v>
      </c>
      <c r="BP52" s="417">
        <v>0</v>
      </c>
      <c r="BQ52" s="417">
        <v>0</v>
      </c>
      <c r="BR52" s="417">
        <v>0</v>
      </c>
      <c r="BS52" s="417">
        <v>0</v>
      </c>
      <c r="BT52" s="417">
        <v>0</v>
      </c>
      <c r="BU52" s="417">
        <v>0</v>
      </c>
      <c r="BV52" s="417">
        <v>0</v>
      </c>
      <c r="BW52" s="417">
        <v>0</v>
      </c>
      <c r="BX52" s="417">
        <v>0</v>
      </c>
      <c r="BY52" s="417">
        <v>0</v>
      </c>
      <c r="BZ52" s="417">
        <v>0</v>
      </c>
      <c r="CA52" s="417">
        <v>0</v>
      </c>
      <c r="CB52" s="417">
        <v>0</v>
      </c>
      <c r="CC52" s="417">
        <v>0</v>
      </c>
      <c r="CD52" s="417">
        <v>0</v>
      </c>
      <c r="CE52" s="417">
        <v>0</v>
      </c>
      <c r="CF52" s="417">
        <v>0</v>
      </c>
      <c r="CG52" s="417">
        <v>0</v>
      </c>
      <c r="CH52" s="417">
        <v>0</v>
      </c>
      <c r="CI52" s="417">
        <v>0</v>
      </c>
      <c r="CJ52" s="417">
        <v>0</v>
      </c>
      <c r="CK52" s="417">
        <v>0</v>
      </c>
      <c r="CL52" s="417">
        <v>0</v>
      </c>
      <c r="CM52" s="417">
        <v>0</v>
      </c>
      <c r="CN52" s="417">
        <v>0</v>
      </c>
      <c r="CO52" s="417">
        <v>0</v>
      </c>
      <c r="CP52" s="417">
        <v>0</v>
      </c>
      <c r="CQ52" s="417">
        <v>0</v>
      </c>
      <c r="CR52" s="417">
        <v>0</v>
      </c>
      <c r="CS52" s="417">
        <v>0</v>
      </c>
      <c r="CT52" s="417"/>
      <c r="CU52" s="417"/>
      <c r="CV52" s="417"/>
      <c r="CW52" s="417"/>
      <c r="CX52" s="417"/>
      <c r="CY52" s="417"/>
      <c r="CZ52" s="417"/>
      <c r="DA52" s="417"/>
      <c r="DB52" s="417"/>
      <c r="DC52" s="417"/>
      <c r="DD52" s="417"/>
      <c r="DE52" s="417"/>
      <c r="DF52" s="417"/>
      <c r="DG52" s="417"/>
      <c r="DH52" s="417"/>
      <c r="DI52" s="417"/>
      <c r="DJ52" s="417"/>
      <c r="DK52" s="417"/>
    </row>
    <row r="53" spans="1:115" ht="16.7" hidden="1" customHeight="1">
      <c r="A53" s="421" t="s">
        <v>7</v>
      </c>
      <c r="B53" s="421">
        <v>1</v>
      </c>
      <c r="C53" s="416" t="s">
        <v>74</v>
      </c>
      <c r="D53" s="417">
        <v>6385</v>
      </c>
      <c r="E53" s="417">
        <v>6476</v>
      </c>
      <c r="F53" s="417">
        <v>6565</v>
      </c>
      <c r="G53" s="417">
        <v>6664</v>
      </c>
      <c r="H53" s="417">
        <v>6766</v>
      </c>
      <c r="I53" s="417">
        <v>6806</v>
      </c>
      <c r="J53" s="417">
        <v>6840</v>
      </c>
      <c r="K53" s="417">
        <v>6869</v>
      </c>
      <c r="L53" s="417">
        <v>6890</v>
      </c>
      <c r="M53" s="417">
        <v>6902</v>
      </c>
      <c r="N53" s="417">
        <v>6903</v>
      </c>
      <c r="O53" s="417">
        <v>6902</v>
      </c>
      <c r="P53" s="417">
        <v>6898</v>
      </c>
      <c r="Q53" s="417">
        <v>6891</v>
      </c>
      <c r="R53" s="417">
        <v>6882</v>
      </c>
      <c r="S53" s="417">
        <v>6871</v>
      </c>
      <c r="T53" s="417">
        <v>6858</v>
      </c>
      <c r="U53" s="417">
        <v>6845</v>
      </c>
      <c r="V53" s="417">
        <v>6831</v>
      </c>
      <c r="W53" s="417">
        <v>6817</v>
      </c>
      <c r="X53" s="417">
        <v>6806</v>
      </c>
      <c r="Y53" s="417">
        <v>6798</v>
      </c>
      <c r="Z53" s="417">
        <v>6795</v>
      </c>
      <c r="AA53" s="417">
        <v>6800</v>
      </c>
      <c r="AB53" s="417">
        <v>6817</v>
      </c>
      <c r="AC53" s="417">
        <v>6852</v>
      </c>
      <c r="AD53" s="417">
        <v>6886</v>
      </c>
      <c r="AE53" s="417">
        <v>6919</v>
      </c>
      <c r="AF53" s="417">
        <v>6951</v>
      </c>
      <c r="AG53" s="417">
        <v>6981</v>
      </c>
      <c r="AH53" s="417">
        <v>7009</v>
      </c>
      <c r="AI53" s="417">
        <v>7036</v>
      </c>
      <c r="AJ53" s="417">
        <v>7061</v>
      </c>
      <c r="AK53" s="417">
        <v>7085</v>
      </c>
      <c r="AL53" s="417">
        <v>7108</v>
      </c>
      <c r="AM53" s="417">
        <v>7131</v>
      </c>
      <c r="AN53" s="417">
        <v>7155</v>
      </c>
      <c r="AO53" s="417">
        <v>7181</v>
      </c>
      <c r="AP53" s="417">
        <v>7207</v>
      </c>
      <c r="AQ53" s="417">
        <v>7239</v>
      </c>
      <c r="AR53" s="417">
        <v>7285</v>
      </c>
      <c r="AS53" s="417">
        <v>0</v>
      </c>
      <c r="AT53" s="417">
        <v>0</v>
      </c>
      <c r="AU53" s="417">
        <v>0</v>
      </c>
      <c r="AV53" s="417">
        <v>0</v>
      </c>
      <c r="AW53" s="417">
        <v>0</v>
      </c>
      <c r="AX53" s="417">
        <v>0</v>
      </c>
      <c r="AY53" s="417">
        <v>0</v>
      </c>
      <c r="AZ53" s="417">
        <v>0</v>
      </c>
      <c r="BA53" s="417">
        <v>0</v>
      </c>
      <c r="BB53" s="417">
        <v>0</v>
      </c>
      <c r="BC53" s="417">
        <v>0</v>
      </c>
      <c r="BD53" s="417">
        <v>0</v>
      </c>
      <c r="BE53" s="417">
        <v>0</v>
      </c>
      <c r="BF53" s="417">
        <v>0</v>
      </c>
      <c r="BG53" s="417">
        <v>0</v>
      </c>
      <c r="BH53" s="417">
        <v>0</v>
      </c>
      <c r="BI53" s="417">
        <v>0</v>
      </c>
      <c r="BJ53" s="417">
        <v>0</v>
      </c>
      <c r="BK53" s="417">
        <v>0</v>
      </c>
      <c r="BL53" s="417">
        <v>0</v>
      </c>
      <c r="BM53" s="417">
        <v>0</v>
      </c>
      <c r="BN53" s="417">
        <v>0</v>
      </c>
      <c r="BO53" s="417">
        <v>0</v>
      </c>
      <c r="BP53" s="417">
        <v>0</v>
      </c>
      <c r="BQ53" s="417">
        <v>0</v>
      </c>
      <c r="BR53" s="417">
        <v>0</v>
      </c>
      <c r="BS53" s="417">
        <v>0</v>
      </c>
      <c r="BT53" s="417">
        <v>0</v>
      </c>
      <c r="BU53" s="417">
        <v>0</v>
      </c>
      <c r="BV53" s="417">
        <v>0</v>
      </c>
      <c r="BW53" s="417">
        <v>0</v>
      </c>
      <c r="BX53" s="417">
        <v>0</v>
      </c>
      <c r="BY53" s="417">
        <v>0</v>
      </c>
      <c r="BZ53" s="417">
        <v>0</v>
      </c>
      <c r="CA53" s="417">
        <v>0</v>
      </c>
      <c r="CB53" s="417">
        <v>0</v>
      </c>
      <c r="CC53" s="417">
        <v>0</v>
      </c>
      <c r="CD53" s="417">
        <v>0</v>
      </c>
      <c r="CE53" s="417">
        <v>0</v>
      </c>
      <c r="CF53" s="417">
        <v>0</v>
      </c>
      <c r="CG53" s="417">
        <v>0</v>
      </c>
      <c r="CH53" s="417">
        <v>0</v>
      </c>
      <c r="CI53" s="417">
        <v>0</v>
      </c>
      <c r="CJ53" s="417">
        <v>0</v>
      </c>
      <c r="CK53" s="417">
        <v>0</v>
      </c>
      <c r="CL53" s="417">
        <v>0</v>
      </c>
      <c r="CM53" s="417">
        <v>0</v>
      </c>
      <c r="CN53" s="417">
        <v>0</v>
      </c>
      <c r="CO53" s="417">
        <v>0</v>
      </c>
      <c r="CP53" s="417">
        <v>0</v>
      </c>
      <c r="CQ53" s="417">
        <v>0</v>
      </c>
      <c r="CR53" s="417">
        <v>0</v>
      </c>
      <c r="CS53" s="417">
        <v>0</v>
      </c>
      <c r="CT53" s="417"/>
      <c r="CU53" s="417"/>
      <c r="CV53" s="417"/>
      <c r="CW53" s="417"/>
      <c r="CX53" s="417"/>
      <c r="CY53" s="417"/>
      <c r="CZ53" s="417"/>
      <c r="DA53" s="417"/>
      <c r="DB53" s="417"/>
      <c r="DC53" s="417"/>
      <c r="DD53" s="417"/>
      <c r="DE53" s="417"/>
      <c r="DF53" s="417"/>
      <c r="DG53" s="417"/>
      <c r="DH53" s="417"/>
      <c r="DI53" s="417"/>
      <c r="DJ53" s="417"/>
      <c r="DK53" s="417"/>
    </row>
    <row r="54" spans="1:115" ht="16.7" hidden="1" customHeight="1">
      <c r="A54" s="421" t="s">
        <v>7</v>
      </c>
      <c r="B54" s="421">
        <v>1</v>
      </c>
      <c r="C54" s="416" t="s">
        <v>75</v>
      </c>
      <c r="D54" s="417">
        <v>6529</v>
      </c>
      <c r="E54" s="417">
        <v>6619</v>
      </c>
      <c r="F54" s="417">
        <v>6717</v>
      </c>
      <c r="G54" s="417">
        <v>6817</v>
      </c>
      <c r="H54" s="417">
        <v>6919</v>
      </c>
      <c r="I54" s="417">
        <v>6959</v>
      </c>
      <c r="J54" s="417">
        <v>6993</v>
      </c>
      <c r="K54" s="417">
        <v>7020</v>
      </c>
      <c r="L54" s="417">
        <v>7039</v>
      </c>
      <c r="M54" s="417">
        <v>7048</v>
      </c>
      <c r="N54" s="417">
        <v>7047</v>
      </c>
      <c r="O54" s="417">
        <v>7043</v>
      </c>
      <c r="P54" s="417">
        <v>7036</v>
      </c>
      <c r="Q54" s="417">
        <v>7027</v>
      </c>
      <c r="R54" s="417">
        <v>7017</v>
      </c>
      <c r="S54" s="417">
        <v>7004</v>
      </c>
      <c r="T54" s="417">
        <v>6991</v>
      </c>
      <c r="U54" s="417">
        <v>6978</v>
      </c>
      <c r="V54" s="417">
        <v>6965</v>
      </c>
      <c r="W54" s="417">
        <v>6954</v>
      </c>
      <c r="X54" s="417">
        <v>6947</v>
      </c>
      <c r="Y54" s="417">
        <v>6946</v>
      </c>
      <c r="Z54" s="417">
        <v>6952</v>
      </c>
      <c r="AA54" s="417">
        <v>6972</v>
      </c>
      <c r="AB54" s="417">
        <v>7009</v>
      </c>
      <c r="AC54" s="417">
        <v>7044</v>
      </c>
      <c r="AD54" s="417">
        <v>7078</v>
      </c>
      <c r="AE54" s="417">
        <v>7110</v>
      </c>
      <c r="AF54" s="417">
        <v>7141</v>
      </c>
      <c r="AG54" s="417">
        <v>7170</v>
      </c>
      <c r="AH54" s="417">
        <v>7197</v>
      </c>
      <c r="AI54" s="417">
        <v>7223</v>
      </c>
      <c r="AJ54" s="417">
        <v>7248</v>
      </c>
      <c r="AK54" s="417">
        <v>7271</v>
      </c>
      <c r="AL54" s="417">
        <v>7295</v>
      </c>
      <c r="AM54" s="417">
        <v>7319</v>
      </c>
      <c r="AN54" s="417">
        <v>7345</v>
      </c>
      <c r="AO54" s="417">
        <v>7372</v>
      </c>
      <c r="AP54" s="417">
        <v>7404</v>
      </c>
      <c r="AQ54" s="417">
        <v>7452</v>
      </c>
      <c r="AR54" s="417">
        <v>0</v>
      </c>
      <c r="AS54" s="417">
        <v>0</v>
      </c>
      <c r="AT54" s="417">
        <v>0</v>
      </c>
      <c r="AU54" s="417">
        <v>0</v>
      </c>
      <c r="AV54" s="417">
        <v>0</v>
      </c>
      <c r="AW54" s="417">
        <v>0</v>
      </c>
      <c r="AX54" s="417">
        <v>0</v>
      </c>
      <c r="AY54" s="417">
        <v>0</v>
      </c>
      <c r="AZ54" s="417">
        <v>0</v>
      </c>
      <c r="BA54" s="417">
        <v>0</v>
      </c>
      <c r="BB54" s="417">
        <v>0</v>
      </c>
      <c r="BC54" s="417">
        <v>0</v>
      </c>
      <c r="BD54" s="417">
        <v>0</v>
      </c>
      <c r="BE54" s="417">
        <v>0</v>
      </c>
      <c r="BF54" s="417">
        <v>0</v>
      </c>
      <c r="BG54" s="417">
        <v>0</v>
      </c>
      <c r="BH54" s="417">
        <v>0</v>
      </c>
      <c r="BI54" s="417">
        <v>0</v>
      </c>
      <c r="BJ54" s="417">
        <v>0</v>
      </c>
      <c r="BK54" s="417">
        <v>0</v>
      </c>
      <c r="BL54" s="417">
        <v>0</v>
      </c>
      <c r="BM54" s="417">
        <v>0</v>
      </c>
      <c r="BN54" s="417">
        <v>0</v>
      </c>
      <c r="BO54" s="417">
        <v>0</v>
      </c>
      <c r="BP54" s="417">
        <v>0</v>
      </c>
      <c r="BQ54" s="417">
        <v>0</v>
      </c>
      <c r="BR54" s="417">
        <v>0</v>
      </c>
      <c r="BS54" s="417">
        <v>0</v>
      </c>
      <c r="BT54" s="417">
        <v>0</v>
      </c>
      <c r="BU54" s="417">
        <v>0</v>
      </c>
      <c r="BV54" s="417">
        <v>0</v>
      </c>
      <c r="BW54" s="417">
        <v>0</v>
      </c>
      <c r="BX54" s="417">
        <v>0</v>
      </c>
      <c r="BY54" s="417">
        <v>0</v>
      </c>
      <c r="BZ54" s="417">
        <v>0</v>
      </c>
      <c r="CA54" s="417">
        <v>0</v>
      </c>
      <c r="CB54" s="417">
        <v>0</v>
      </c>
      <c r="CC54" s="417">
        <v>0</v>
      </c>
      <c r="CD54" s="417">
        <v>0</v>
      </c>
      <c r="CE54" s="417">
        <v>0</v>
      </c>
      <c r="CF54" s="417">
        <v>0</v>
      </c>
      <c r="CG54" s="417">
        <v>0</v>
      </c>
      <c r="CH54" s="417">
        <v>0</v>
      </c>
      <c r="CI54" s="417">
        <v>0</v>
      </c>
      <c r="CJ54" s="417">
        <v>0</v>
      </c>
      <c r="CK54" s="417">
        <v>0</v>
      </c>
      <c r="CL54" s="417">
        <v>0</v>
      </c>
      <c r="CM54" s="417">
        <v>0</v>
      </c>
      <c r="CN54" s="417">
        <v>0</v>
      </c>
      <c r="CO54" s="417">
        <v>0</v>
      </c>
      <c r="CP54" s="417">
        <v>0</v>
      </c>
      <c r="CQ54" s="417">
        <v>0</v>
      </c>
      <c r="CR54" s="417">
        <v>0</v>
      </c>
      <c r="CS54" s="417">
        <v>0</v>
      </c>
      <c r="CT54" s="417"/>
      <c r="CU54" s="417"/>
      <c r="CV54" s="417"/>
      <c r="CW54" s="417"/>
      <c r="CX54" s="417"/>
      <c r="CY54" s="417"/>
      <c r="CZ54" s="417"/>
      <c r="DA54" s="417"/>
      <c r="DB54" s="417"/>
      <c r="DC54" s="417"/>
      <c r="DD54" s="417"/>
      <c r="DE54" s="417"/>
      <c r="DF54" s="417"/>
      <c r="DG54" s="417"/>
      <c r="DH54" s="417"/>
      <c r="DI54" s="417"/>
      <c r="DJ54" s="417"/>
      <c r="DK54" s="417"/>
    </row>
    <row r="55" spans="1:115" ht="16.7" hidden="1" customHeight="1">
      <c r="A55" s="421" t="s">
        <v>7</v>
      </c>
      <c r="B55" s="421">
        <v>1</v>
      </c>
      <c r="C55" s="416" t="s">
        <v>471</v>
      </c>
      <c r="D55" s="417">
        <v>6673</v>
      </c>
      <c r="E55" s="417">
        <v>6769</v>
      </c>
      <c r="F55" s="417">
        <v>6868</v>
      </c>
      <c r="G55" s="417">
        <v>6969</v>
      </c>
      <c r="H55" s="417">
        <v>7072</v>
      </c>
      <c r="I55" s="417">
        <v>7111</v>
      </c>
      <c r="J55" s="417">
        <v>7144</v>
      </c>
      <c r="K55" s="417">
        <v>7170</v>
      </c>
      <c r="L55" s="417">
        <v>7187</v>
      </c>
      <c r="M55" s="417">
        <v>7194</v>
      </c>
      <c r="N55" s="417">
        <v>7190</v>
      </c>
      <c r="O55" s="417">
        <v>7184</v>
      </c>
      <c r="P55" s="417">
        <v>7175</v>
      </c>
      <c r="Q55" s="417">
        <v>7164</v>
      </c>
      <c r="R55" s="417">
        <v>7152</v>
      </c>
      <c r="S55" s="417">
        <v>7139</v>
      </c>
      <c r="T55" s="417">
        <v>7126</v>
      </c>
      <c r="U55" s="417">
        <v>7113</v>
      </c>
      <c r="V55" s="417">
        <v>7103</v>
      </c>
      <c r="W55" s="417">
        <v>7097</v>
      </c>
      <c r="X55" s="417">
        <v>7097</v>
      </c>
      <c r="Y55" s="417">
        <v>7105</v>
      </c>
      <c r="Z55" s="417">
        <v>7127</v>
      </c>
      <c r="AA55" s="417">
        <v>7165</v>
      </c>
      <c r="AB55" s="417">
        <v>7201</v>
      </c>
      <c r="AC55" s="417">
        <v>7235</v>
      </c>
      <c r="AD55" s="417">
        <v>7268</v>
      </c>
      <c r="AE55" s="417">
        <v>7300</v>
      </c>
      <c r="AF55" s="417">
        <v>7329</v>
      </c>
      <c r="AG55" s="417">
        <v>7357</v>
      </c>
      <c r="AH55" s="417">
        <v>7384</v>
      </c>
      <c r="AI55" s="417">
        <v>7409</v>
      </c>
      <c r="AJ55" s="417">
        <v>7433</v>
      </c>
      <c r="AK55" s="417">
        <v>7457</v>
      </c>
      <c r="AL55" s="417">
        <v>7482</v>
      </c>
      <c r="AM55" s="417">
        <v>7509</v>
      </c>
      <c r="AN55" s="417">
        <v>7537</v>
      </c>
      <c r="AO55" s="417">
        <v>7569</v>
      </c>
      <c r="AP55" s="417">
        <v>7618</v>
      </c>
      <c r="AQ55" s="417">
        <v>0</v>
      </c>
      <c r="AR55" s="417">
        <v>0</v>
      </c>
      <c r="AS55" s="417">
        <v>0</v>
      </c>
      <c r="AT55" s="417">
        <v>0</v>
      </c>
      <c r="AU55" s="417">
        <v>0</v>
      </c>
      <c r="AV55" s="417">
        <v>0</v>
      </c>
      <c r="AW55" s="417">
        <v>0</v>
      </c>
      <c r="AX55" s="417">
        <v>0</v>
      </c>
      <c r="AY55" s="417">
        <v>0</v>
      </c>
      <c r="AZ55" s="417">
        <v>0</v>
      </c>
      <c r="BA55" s="417">
        <v>0</v>
      </c>
      <c r="BB55" s="417">
        <v>0</v>
      </c>
      <c r="BC55" s="417">
        <v>0</v>
      </c>
      <c r="BD55" s="417">
        <v>0</v>
      </c>
      <c r="BE55" s="417">
        <v>0</v>
      </c>
      <c r="BF55" s="417">
        <v>0</v>
      </c>
      <c r="BG55" s="417">
        <v>0</v>
      </c>
      <c r="BH55" s="417">
        <v>0</v>
      </c>
      <c r="BI55" s="417">
        <v>0</v>
      </c>
      <c r="BJ55" s="417">
        <v>0</v>
      </c>
      <c r="BK55" s="417">
        <v>0</v>
      </c>
      <c r="BL55" s="417">
        <v>0</v>
      </c>
      <c r="BM55" s="417">
        <v>0</v>
      </c>
      <c r="BN55" s="417">
        <v>0</v>
      </c>
      <c r="BO55" s="417">
        <v>0</v>
      </c>
      <c r="BP55" s="417">
        <v>0</v>
      </c>
      <c r="BQ55" s="417">
        <v>0</v>
      </c>
      <c r="BR55" s="417">
        <v>0</v>
      </c>
      <c r="BS55" s="417">
        <v>0</v>
      </c>
      <c r="BT55" s="417">
        <v>0</v>
      </c>
      <c r="BU55" s="417">
        <v>0</v>
      </c>
      <c r="BV55" s="417">
        <v>0</v>
      </c>
      <c r="BW55" s="417">
        <v>0</v>
      </c>
      <c r="BX55" s="417">
        <v>0</v>
      </c>
      <c r="BY55" s="417">
        <v>0</v>
      </c>
      <c r="BZ55" s="417">
        <v>0</v>
      </c>
      <c r="CA55" s="417">
        <v>0</v>
      </c>
      <c r="CB55" s="417">
        <v>0</v>
      </c>
      <c r="CC55" s="417">
        <v>0</v>
      </c>
      <c r="CD55" s="417">
        <v>0</v>
      </c>
      <c r="CE55" s="417">
        <v>0</v>
      </c>
      <c r="CF55" s="417">
        <v>0</v>
      </c>
      <c r="CG55" s="417">
        <v>0</v>
      </c>
      <c r="CH55" s="417">
        <v>0</v>
      </c>
      <c r="CI55" s="417">
        <v>0</v>
      </c>
      <c r="CJ55" s="417">
        <v>0</v>
      </c>
      <c r="CK55" s="417">
        <v>0</v>
      </c>
      <c r="CL55" s="417">
        <v>0</v>
      </c>
      <c r="CM55" s="417">
        <v>0</v>
      </c>
      <c r="CN55" s="417">
        <v>0</v>
      </c>
      <c r="CO55" s="417">
        <v>0</v>
      </c>
      <c r="CP55" s="417">
        <v>0</v>
      </c>
      <c r="CQ55" s="417">
        <v>0</v>
      </c>
      <c r="CR55" s="417">
        <v>0</v>
      </c>
      <c r="CS55" s="417">
        <v>0</v>
      </c>
      <c r="CT55" s="417"/>
      <c r="CU55" s="417"/>
      <c r="CV55" s="417"/>
      <c r="CW55" s="417"/>
      <c r="CX55" s="417"/>
      <c r="CY55" s="417"/>
      <c r="CZ55" s="417"/>
      <c r="DA55" s="417"/>
      <c r="DB55" s="417"/>
      <c r="DC55" s="417"/>
      <c r="DD55" s="417"/>
      <c r="DE55" s="417"/>
      <c r="DF55" s="417"/>
      <c r="DG55" s="417"/>
      <c r="DH55" s="417"/>
      <c r="DI55" s="417"/>
      <c r="DJ55" s="417"/>
      <c r="DK55" s="417"/>
    </row>
    <row r="56" spans="1:115" ht="16.7" hidden="1" customHeight="1">
      <c r="A56" s="421" t="s">
        <v>7</v>
      </c>
      <c r="B56" s="421">
        <v>1</v>
      </c>
      <c r="C56" s="416" t="s">
        <v>472</v>
      </c>
      <c r="D56" s="417">
        <v>6822</v>
      </c>
      <c r="E56" s="417">
        <v>6919</v>
      </c>
      <c r="F56" s="417">
        <v>7018</v>
      </c>
      <c r="G56" s="417">
        <v>7119</v>
      </c>
      <c r="H56" s="417">
        <v>7223</v>
      </c>
      <c r="I56" s="417">
        <v>7262</v>
      </c>
      <c r="J56" s="417">
        <v>7294</v>
      </c>
      <c r="K56" s="417">
        <v>7318</v>
      </c>
      <c r="L56" s="417">
        <v>7333</v>
      </c>
      <c r="M56" s="417">
        <v>7338</v>
      </c>
      <c r="N56" s="417">
        <v>7332</v>
      </c>
      <c r="O56" s="417">
        <v>7323</v>
      </c>
      <c r="P56" s="417">
        <v>7312</v>
      </c>
      <c r="Q56" s="417">
        <v>7300</v>
      </c>
      <c r="R56" s="417">
        <v>7287</v>
      </c>
      <c r="S56" s="417">
        <v>7273</v>
      </c>
      <c r="T56" s="417">
        <v>7261</v>
      </c>
      <c r="U56" s="417">
        <v>7250</v>
      </c>
      <c r="V56" s="417">
        <v>7245</v>
      </c>
      <c r="W56" s="417">
        <v>7245</v>
      </c>
      <c r="X56" s="417">
        <v>7254</v>
      </c>
      <c r="Y56" s="417">
        <v>7277</v>
      </c>
      <c r="Z56" s="417">
        <v>7315</v>
      </c>
      <c r="AA56" s="417">
        <v>7352</v>
      </c>
      <c r="AB56" s="417">
        <v>7387</v>
      </c>
      <c r="AC56" s="417">
        <v>7421</v>
      </c>
      <c r="AD56" s="417">
        <v>7453</v>
      </c>
      <c r="AE56" s="417">
        <v>7483</v>
      </c>
      <c r="AF56" s="417">
        <v>7512</v>
      </c>
      <c r="AG56" s="417">
        <v>7539</v>
      </c>
      <c r="AH56" s="417">
        <v>7565</v>
      </c>
      <c r="AI56" s="417">
        <v>7589</v>
      </c>
      <c r="AJ56" s="417">
        <v>7614</v>
      </c>
      <c r="AK56" s="417">
        <v>7639</v>
      </c>
      <c r="AL56" s="417">
        <v>7666</v>
      </c>
      <c r="AM56" s="417">
        <v>7695</v>
      </c>
      <c r="AN56" s="417">
        <v>7728</v>
      </c>
      <c r="AO56" s="417">
        <v>7778</v>
      </c>
      <c r="AP56" s="417">
        <v>0</v>
      </c>
      <c r="AQ56" s="417">
        <v>0</v>
      </c>
      <c r="AR56" s="417">
        <v>0</v>
      </c>
      <c r="AS56" s="417">
        <v>0</v>
      </c>
      <c r="AT56" s="417">
        <v>0</v>
      </c>
      <c r="AU56" s="417">
        <v>0</v>
      </c>
      <c r="AV56" s="417">
        <v>0</v>
      </c>
      <c r="AW56" s="417">
        <v>0</v>
      </c>
      <c r="AX56" s="417">
        <v>0</v>
      </c>
      <c r="AY56" s="417">
        <v>0</v>
      </c>
      <c r="AZ56" s="417">
        <v>0</v>
      </c>
      <c r="BA56" s="417">
        <v>0</v>
      </c>
      <c r="BB56" s="417">
        <v>0</v>
      </c>
      <c r="BC56" s="417">
        <v>0</v>
      </c>
      <c r="BD56" s="417">
        <v>0</v>
      </c>
      <c r="BE56" s="417">
        <v>0</v>
      </c>
      <c r="BF56" s="417">
        <v>0</v>
      </c>
      <c r="BG56" s="417">
        <v>0</v>
      </c>
      <c r="BH56" s="417">
        <v>0</v>
      </c>
      <c r="BI56" s="417">
        <v>0</v>
      </c>
      <c r="BJ56" s="417">
        <v>0</v>
      </c>
      <c r="BK56" s="417">
        <v>0</v>
      </c>
      <c r="BL56" s="417">
        <v>0</v>
      </c>
      <c r="BM56" s="417">
        <v>0</v>
      </c>
      <c r="BN56" s="417">
        <v>0</v>
      </c>
      <c r="BO56" s="417">
        <v>0</v>
      </c>
      <c r="BP56" s="417">
        <v>0</v>
      </c>
      <c r="BQ56" s="417">
        <v>0</v>
      </c>
      <c r="BR56" s="417">
        <v>0</v>
      </c>
      <c r="BS56" s="417">
        <v>0</v>
      </c>
      <c r="BT56" s="417">
        <v>0</v>
      </c>
      <c r="BU56" s="417">
        <v>0</v>
      </c>
      <c r="BV56" s="417">
        <v>0</v>
      </c>
      <c r="BW56" s="417">
        <v>0</v>
      </c>
      <c r="BX56" s="417">
        <v>0</v>
      </c>
      <c r="BY56" s="417">
        <v>0</v>
      </c>
      <c r="BZ56" s="417">
        <v>0</v>
      </c>
      <c r="CA56" s="417">
        <v>0</v>
      </c>
      <c r="CB56" s="417">
        <v>0</v>
      </c>
      <c r="CC56" s="417">
        <v>0</v>
      </c>
      <c r="CD56" s="417">
        <v>0</v>
      </c>
      <c r="CE56" s="417">
        <v>0</v>
      </c>
      <c r="CF56" s="417">
        <v>0</v>
      </c>
      <c r="CG56" s="417">
        <v>0</v>
      </c>
      <c r="CH56" s="417">
        <v>0</v>
      </c>
      <c r="CI56" s="417">
        <v>0</v>
      </c>
      <c r="CJ56" s="417">
        <v>0</v>
      </c>
      <c r="CK56" s="417">
        <v>0</v>
      </c>
      <c r="CL56" s="417">
        <v>0</v>
      </c>
      <c r="CM56" s="417">
        <v>0</v>
      </c>
      <c r="CN56" s="417">
        <v>0</v>
      </c>
      <c r="CO56" s="417">
        <v>0</v>
      </c>
      <c r="CP56" s="417">
        <v>0</v>
      </c>
      <c r="CQ56" s="417">
        <v>0</v>
      </c>
      <c r="CR56" s="417">
        <v>0</v>
      </c>
      <c r="CS56" s="417">
        <v>0</v>
      </c>
      <c r="CT56" s="417"/>
      <c r="CU56" s="417"/>
      <c r="CV56" s="417"/>
      <c r="CW56" s="417"/>
      <c r="CX56" s="417"/>
      <c r="CY56" s="417"/>
      <c r="CZ56" s="417"/>
      <c r="DA56" s="417"/>
      <c r="DB56" s="417"/>
      <c r="DC56" s="417"/>
      <c r="DD56" s="417"/>
      <c r="DE56" s="417"/>
      <c r="DF56" s="417"/>
      <c r="DG56" s="417"/>
      <c r="DH56" s="417"/>
      <c r="DI56" s="417"/>
      <c r="DJ56" s="417"/>
      <c r="DK56" s="417"/>
    </row>
    <row r="57" spans="1:115" ht="16.7" hidden="1" customHeight="1">
      <c r="A57" s="421" t="s">
        <v>7</v>
      </c>
      <c r="B57" s="421">
        <v>1</v>
      </c>
      <c r="C57" s="416" t="s">
        <v>473</v>
      </c>
      <c r="D57" s="417">
        <v>6971</v>
      </c>
      <c r="E57" s="417">
        <v>7068</v>
      </c>
      <c r="F57" s="417">
        <v>7167</v>
      </c>
      <c r="G57" s="417">
        <v>7269</v>
      </c>
      <c r="H57" s="417">
        <v>7373</v>
      </c>
      <c r="I57" s="417">
        <v>7411</v>
      </c>
      <c r="J57" s="417">
        <v>7442</v>
      </c>
      <c r="K57" s="417">
        <v>7465</v>
      </c>
      <c r="L57" s="417">
        <v>7478</v>
      </c>
      <c r="M57" s="417">
        <v>7482</v>
      </c>
      <c r="N57" s="417">
        <v>7472</v>
      </c>
      <c r="O57" s="417">
        <v>7461</v>
      </c>
      <c r="P57" s="417">
        <v>7449</v>
      </c>
      <c r="Q57" s="417">
        <v>7436</v>
      </c>
      <c r="R57" s="417">
        <v>7422</v>
      </c>
      <c r="S57" s="417">
        <v>7409</v>
      </c>
      <c r="T57" s="417">
        <v>7399</v>
      </c>
      <c r="U57" s="417">
        <v>7393</v>
      </c>
      <c r="V57" s="417">
        <v>7394</v>
      </c>
      <c r="W57" s="417">
        <v>7403</v>
      </c>
      <c r="X57" s="417">
        <v>7427</v>
      </c>
      <c r="Y57" s="417">
        <v>7466</v>
      </c>
      <c r="Z57" s="417">
        <v>7503</v>
      </c>
      <c r="AA57" s="417">
        <v>7539</v>
      </c>
      <c r="AB57" s="417">
        <v>7574</v>
      </c>
      <c r="AC57" s="417">
        <v>7606</v>
      </c>
      <c r="AD57" s="417">
        <v>7637</v>
      </c>
      <c r="AE57" s="417">
        <v>7666</v>
      </c>
      <c r="AF57" s="417">
        <v>7694</v>
      </c>
      <c r="AG57" s="417">
        <v>7720</v>
      </c>
      <c r="AH57" s="417">
        <v>7745</v>
      </c>
      <c r="AI57" s="417">
        <v>7770</v>
      </c>
      <c r="AJ57" s="417">
        <v>7796</v>
      </c>
      <c r="AK57" s="417">
        <v>7824</v>
      </c>
      <c r="AL57" s="417">
        <v>7853</v>
      </c>
      <c r="AM57" s="417">
        <v>7887</v>
      </c>
      <c r="AN57" s="417">
        <v>7938</v>
      </c>
      <c r="AO57" s="417">
        <v>0</v>
      </c>
      <c r="AP57" s="417">
        <v>0</v>
      </c>
      <c r="AQ57" s="417">
        <v>0</v>
      </c>
      <c r="AR57" s="417">
        <v>0</v>
      </c>
      <c r="AS57" s="417">
        <v>0</v>
      </c>
      <c r="AT57" s="417">
        <v>0</v>
      </c>
      <c r="AU57" s="417">
        <v>0</v>
      </c>
      <c r="AV57" s="417">
        <v>0</v>
      </c>
      <c r="AW57" s="417">
        <v>0</v>
      </c>
      <c r="AX57" s="417">
        <v>0</v>
      </c>
      <c r="AY57" s="417">
        <v>0</v>
      </c>
      <c r="AZ57" s="417">
        <v>0</v>
      </c>
      <c r="BA57" s="417">
        <v>0</v>
      </c>
      <c r="BB57" s="417">
        <v>0</v>
      </c>
      <c r="BC57" s="417">
        <v>0</v>
      </c>
      <c r="BD57" s="417">
        <v>0</v>
      </c>
      <c r="BE57" s="417">
        <v>0</v>
      </c>
      <c r="BF57" s="417">
        <v>0</v>
      </c>
      <c r="BG57" s="417">
        <v>0</v>
      </c>
      <c r="BH57" s="417">
        <v>0</v>
      </c>
      <c r="BI57" s="417">
        <v>0</v>
      </c>
      <c r="BJ57" s="417">
        <v>0</v>
      </c>
      <c r="BK57" s="417">
        <v>0</v>
      </c>
      <c r="BL57" s="417">
        <v>0</v>
      </c>
      <c r="BM57" s="417">
        <v>0</v>
      </c>
      <c r="BN57" s="417">
        <v>0</v>
      </c>
      <c r="BO57" s="417">
        <v>0</v>
      </c>
      <c r="BP57" s="417">
        <v>0</v>
      </c>
      <c r="BQ57" s="417">
        <v>0</v>
      </c>
      <c r="BR57" s="417">
        <v>0</v>
      </c>
      <c r="BS57" s="417">
        <v>0</v>
      </c>
      <c r="BT57" s="417">
        <v>0</v>
      </c>
      <c r="BU57" s="417">
        <v>0</v>
      </c>
      <c r="BV57" s="417">
        <v>0</v>
      </c>
      <c r="BW57" s="417">
        <v>0</v>
      </c>
      <c r="BX57" s="417">
        <v>0</v>
      </c>
      <c r="BY57" s="417">
        <v>0</v>
      </c>
      <c r="BZ57" s="417">
        <v>0</v>
      </c>
      <c r="CA57" s="417">
        <v>0</v>
      </c>
      <c r="CB57" s="417">
        <v>0</v>
      </c>
      <c r="CC57" s="417">
        <v>0</v>
      </c>
      <c r="CD57" s="417">
        <v>0</v>
      </c>
      <c r="CE57" s="417">
        <v>0</v>
      </c>
      <c r="CF57" s="417">
        <v>0</v>
      </c>
      <c r="CG57" s="417">
        <v>0</v>
      </c>
      <c r="CH57" s="417">
        <v>0</v>
      </c>
      <c r="CI57" s="417">
        <v>0</v>
      </c>
      <c r="CJ57" s="417">
        <v>0</v>
      </c>
      <c r="CK57" s="417">
        <v>0</v>
      </c>
      <c r="CL57" s="417">
        <v>0</v>
      </c>
      <c r="CM57" s="417">
        <v>0</v>
      </c>
      <c r="CN57" s="417">
        <v>0</v>
      </c>
      <c r="CO57" s="417">
        <v>0</v>
      </c>
      <c r="CP57" s="417">
        <v>0</v>
      </c>
      <c r="CQ57" s="417">
        <v>0</v>
      </c>
      <c r="CR57" s="417">
        <v>0</v>
      </c>
      <c r="CS57" s="417">
        <v>0</v>
      </c>
      <c r="CT57" s="417"/>
      <c r="CU57" s="417"/>
      <c r="CV57" s="417"/>
      <c r="CW57" s="417"/>
      <c r="CX57" s="417"/>
      <c r="CY57" s="417"/>
      <c r="CZ57" s="417"/>
      <c r="DA57" s="417"/>
      <c r="DB57" s="417"/>
      <c r="DC57" s="417"/>
      <c r="DD57" s="417"/>
      <c r="DE57" s="417"/>
      <c r="DF57" s="417"/>
      <c r="DG57" s="417"/>
      <c r="DH57" s="417"/>
      <c r="DI57" s="417"/>
      <c r="DJ57" s="417"/>
      <c r="DK57" s="417"/>
    </row>
    <row r="58" spans="1:115" ht="16.7" hidden="1" customHeight="1">
      <c r="A58" s="421" t="s">
        <v>7</v>
      </c>
      <c r="B58" s="421">
        <v>1</v>
      </c>
      <c r="C58" s="416" t="s">
        <v>474</v>
      </c>
      <c r="D58" s="417">
        <v>7120</v>
      </c>
      <c r="E58" s="417">
        <v>7217</v>
      </c>
      <c r="F58" s="417">
        <v>7316</v>
      </c>
      <c r="G58" s="417">
        <v>7417</v>
      </c>
      <c r="H58" s="417">
        <v>7522</v>
      </c>
      <c r="I58" s="417">
        <v>7559</v>
      </c>
      <c r="J58" s="417">
        <v>7589</v>
      </c>
      <c r="K58" s="417">
        <v>7611</v>
      </c>
      <c r="L58" s="417">
        <v>7623</v>
      </c>
      <c r="M58" s="417">
        <v>7625</v>
      </c>
      <c r="N58" s="417">
        <v>7613</v>
      </c>
      <c r="O58" s="417">
        <v>7601</v>
      </c>
      <c r="P58" s="417">
        <v>7587</v>
      </c>
      <c r="Q58" s="417">
        <v>7573</v>
      </c>
      <c r="R58" s="417">
        <v>7560</v>
      </c>
      <c r="S58" s="417">
        <v>7549</v>
      </c>
      <c r="T58" s="417">
        <v>7543</v>
      </c>
      <c r="U58" s="417">
        <v>7544</v>
      </c>
      <c r="V58" s="417">
        <v>7553</v>
      </c>
      <c r="W58" s="417">
        <v>7577</v>
      </c>
      <c r="X58" s="417">
        <v>7617</v>
      </c>
      <c r="Y58" s="417">
        <v>7656</v>
      </c>
      <c r="Z58" s="417">
        <v>7692</v>
      </c>
      <c r="AA58" s="417">
        <v>7727</v>
      </c>
      <c r="AB58" s="417">
        <v>7760</v>
      </c>
      <c r="AC58" s="417">
        <v>7792</v>
      </c>
      <c r="AD58" s="417">
        <v>7822</v>
      </c>
      <c r="AE58" s="417">
        <v>7850</v>
      </c>
      <c r="AF58" s="417">
        <v>7877</v>
      </c>
      <c r="AG58" s="417">
        <v>7902</v>
      </c>
      <c r="AH58" s="417">
        <v>7928</v>
      </c>
      <c r="AI58" s="417">
        <v>7954</v>
      </c>
      <c r="AJ58" s="417">
        <v>7983</v>
      </c>
      <c r="AK58" s="417">
        <v>8012</v>
      </c>
      <c r="AL58" s="417">
        <v>8047</v>
      </c>
      <c r="AM58" s="417">
        <v>8099</v>
      </c>
      <c r="AN58" s="417">
        <v>0</v>
      </c>
      <c r="AO58" s="417">
        <v>0</v>
      </c>
      <c r="AP58" s="417">
        <v>0</v>
      </c>
      <c r="AQ58" s="417">
        <v>0</v>
      </c>
      <c r="AR58" s="417">
        <v>0</v>
      </c>
      <c r="AS58" s="417">
        <v>0</v>
      </c>
      <c r="AT58" s="417">
        <v>0</v>
      </c>
      <c r="AU58" s="417">
        <v>0</v>
      </c>
      <c r="AV58" s="417">
        <v>0</v>
      </c>
      <c r="AW58" s="417">
        <v>0</v>
      </c>
      <c r="AX58" s="417">
        <v>0</v>
      </c>
      <c r="AY58" s="417">
        <v>0</v>
      </c>
      <c r="AZ58" s="417">
        <v>0</v>
      </c>
      <c r="BA58" s="417">
        <v>0</v>
      </c>
      <c r="BB58" s="417">
        <v>0</v>
      </c>
      <c r="BC58" s="417">
        <v>0</v>
      </c>
      <c r="BD58" s="417">
        <v>0</v>
      </c>
      <c r="BE58" s="417">
        <v>0</v>
      </c>
      <c r="BF58" s="417">
        <v>0</v>
      </c>
      <c r="BG58" s="417">
        <v>0</v>
      </c>
      <c r="BH58" s="417">
        <v>0</v>
      </c>
      <c r="BI58" s="417">
        <v>0</v>
      </c>
      <c r="BJ58" s="417">
        <v>0</v>
      </c>
      <c r="BK58" s="417">
        <v>0</v>
      </c>
      <c r="BL58" s="417">
        <v>0</v>
      </c>
      <c r="BM58" s="417">
        <v>0</v>
      </c>
      <c r="BN58" s="417">
        <v>0</v>
      </c>
      <c r="BO58" s="417">
        <v>0</v>
      </c>
      <c r="BP58" s="417">
        <v>0</v>
      </c>
      <c r="BQ58" s="417">
        <v>0</v>
      </c>
      <c r="BR58" s="417">
        <v>0</v>
      </c>
      <c r="BS58" s="417">
        <v>0</v>
      </c>
      <c r="BT58" s="417">
        <v>0</v>
      </c>
      <c r="BU58" s="417">
        <v>0</v>
      </c>
      <c r="BV58" s="417">
        <v>0</v>
      </c>
      <c r="BW58" s="417">
        <v>0</v>
      </c>
      <c r="BX58" s="417">
        <v>0</v>
      </c>
      <c r="BY58" s="417">
        <v>0</v>
      </c>
      <c r="BZ58" s="417">
        <v>0</v>
      </c>
      <c r="CA58" s="417">
        <v>0</v>
      </c>
      <c r="CB58" s="417">
        <v>0</v>
      </c>
      <c r="CC58" s="417">
        <v>0</v>
      </c>
      <c r="CD58" s="417">
        <v>0</v>
      </c>
      <c r="CE58" s="417">
        <v>0</v>
      </c>
      <c r="CF58" s="417">
        <v>0</v>
      </c>
      <c r="CG58" s="417">
        <v>0</v>
      </c>
      <c r="CH58" s="417">
        <v>0</v>
      </c>
      <c r="CI58" s="417">
        <v>0</v>
      </c>
      <c r="CJ58" s="417">
        <v>0</v>
      </c>
      <c r="CK58" s="417">
        <v>0</v>
      </c>
      <c r="CL58" s="417">
        <v>0</v>
      </c>
      <c r="CM58" s="417">
        <v>0</v>
      </c>
      <c r="CN58" s="417">
        <v>0</v>
      </c>
      <c r="CO58" s="417">
        <v>0</v>
      </c>
      <c r="CP58" s="417">
        <v>0</v>
      </c>
      <c r="CQ58" s="417">
        <v>0</v>
      </c>
      <c r="CR58" s="417">
        <v>0</v>
      </c>
      <c r="CS58" s="417">
        <v>0</v>
      </c>
      <c r="CT58" s="417"/>
      <c r="CU58" s="417"/>
      <c r="CV58" s="417"/>
      <c r="CW58" s="417"/>
      <c r="CX58" s="417"/>
      <c r="CY58" s="417"/>
      <c r="CZ58" s="417"/>
      <c r="DA58" s="417"/>
      <c r="DB58" s="417"/>
      <c r="DC58" s="417"/>
      <c r="DD58" s="417"/>
      <c r="DE58" s="417"/>
      <c r="DF58" s="417"/>
      <c r="DG58" s="417"/>
      <c r="DH58" s="417"/>
      <c r="DI58" s="417"/>
      <c r="DJ58" s="417"/>
      <c r="DK58" s="417"/>
    </row>
    <row r="59" spans="1:115" ht="16.7" hidden="1" customHeight="1">
      <c r="A59" s="421" t="s">
        <v>7</v>
      </c>
      <c r="B59" s="421">
        <v>1</v>
      </c>
      <c r="C59" s="416" t="s">
        <v>584</v>
      </c>
      <c r="D59" s="417">
        <v>7266</v>
      </c>
      <c r="E59" s="417">
        <v>7363</v>
      </c>
      <c r="F59" s="417">
        <v>7461</v>
      </c>
      <c r="G59" s="417">
        <v>7562</v>
      </c>
      <c r="H59" s="417">
        <v>7666</v>
      </c>
      <c r="I59" s="417">
        <v>7703</v>
      </c>
      <c r="J59" s="417">
        <v>7732</v>
      </c>
      <c r="K59" s="417">
        <v>7753</v>
      </c>
      <c r="L59" s="417">
        <v>7764</v>
      </c>
      <c r="M59" s="417">
        <v>7764</v>
      </c>
      <c r="N59" s="417">
        <v>7751</v>
      </c>
      <c r="O59" s="417">
        <v>7737</v>
      </c>
      <c r="P59" s="417">
        <v>7722</v>
      </c>
      <c r="Q59" s="417">
        <v>7708</v>
      </c>
      <c r="R59" s="417">
        <v>7696</v>
      </c>
      <c r="S59" s="417">
        <v>7689</v>
      </c>
      <c r="T59" s="417">
        <v>7689</v>
      </c>
      <c r="U59" s="417">
        <v>7697</v>
      </c>
      <c r="V59" s="417">
        <v>7720</v>
      </c>
      <c r="W59" s="417">
        <v>7760</v>
      </c>
      <c r="X59" s="417">
        <v>7799</v>
      </c>
      <c r="Y59" s="417">
        <v>7837</v>
      </c>
      <c r="Z59" s="417">
        <v>7872</v>
      </c>
      <c r="AA59" s="417">
        <v>7906</v>
      </c>
      <c r="AB59" s="417">
        <v>7938</v>
      </c>
      <c r="AC59" s="417">
        <v>7969</v>
      </c>
      <c r="AD59" s="417">
        <v>7997</v>
      </c>
      <c r="AE59" s="417">
        <v>8025</v>
      </c>
      <c r="AF59" s="417">
        <v>8051</v>
      </c>
      <c r="AG59" s="417">
        <v>8077</v>
      </c>
      <c r="AH59" s="417">
        <v>8103</v>
      </c>
      <c r="AI59" s="417">
        <v>8132</v>
      </c>
      <c r="AJ59" s="417">
        <v>8163</v>
      </c>
      <c r="AK59" s="417">
        <v>8198</v>
      </c>
      <c r="AL59" s="417">
        <v>8251</v>
      </c>
      <c r="AM59" s="417">
        <v>0</v>
      </c>
      <c r="AN59" s="417">
        <v>0</v>
      </c>
      <c r="AO59" s="417">
        <v>0</v>
      </c>
      <c r="AP59" s="417">
        <v>0</v>
      </c>
      <c r="AQ59" s="417">
        <v>0</v>
      </c>
      <c r="AR59" s="417">
        <v>0</v>
      </c>
      <c r="AS59" s="417">
        <v>0</v>
      </c>
      <c r="AT59" s="417">
        <v>0</v>
      </c>
      <c r="AU59" s="417">
        <v>0</v>
      </c>
      <c r="AV59" s="417">
        <v>0</v>
      </c>
      <c r="AW59" s="417">
        <v>0</v>
      </c>
      <c r="AX59" s="417">
        <v>0</v>
      </c>
      <c r="AY59" s="417">
        <v>0</v>
      </c>
      <c r="AZ59" s="417">
        <v>0</v>
      </c>
      <c r="BA59" s="417">
        <v>0</v>
      </c>
      <c r="BB59" s="417">
        <v>0</v>
      </c>
      <c r="BC59" s="417">
        <v>0</v>
      </c>
      <c r="BD59" s="417">
        <v>0</v>
      </c>
      <c r="BE59" s="417">
        <v>0</v>
      </c>
      <c r="BF59" s="417">
        <v>0</v>
      </c>
      <c r="BG59" s="417">
        <v>0</v>
      </c>
      <c r="BH59" s="417">
        <v>0</v>
      </c>
      <c r="BI59" s="417">
        <v>0</v>
      </c>
      <c r="BJ59" s="417">
        <v>0</v>
      </c>
      <c r="BK59" s="417">
        <v>0</v>
      </c>
      <c r="BL59" s="417">
        <v>0</v>
      </c>
      <c r="BM59" s="417">
        <v>0</v>
      </c>
      <c r="BN59" s="417">
        <v>0</v>
      </c>
      <c r="BO59" s="417">
        <v>0</v>
      </c>
      <c r="BP59" s="417">
        <v>0</v>
      </c>
      <c r="BQ59" s="417">
        <v>0</v>
      </c>
      <c r="BR59" s="417">
        <v>0</v>
      </c>
      <c r="BS59" s="417">
        <v>0</v>
      </c>
      <c r="BT59" s="417">
        <v>0</v>
      </c>
      <c r="BU59" s="417">
        <v>0</v>
      </c>
      <c r="BV59" s="417">
        <v>0</v>
      </c>
      <c r="BW59" s="417">
        <v>0</v>
      </c>
      <c r="BX59" s="417">
        <v>0</v>
      </c>
      <c r="BY59" s="417">
        <v>0</v>
      </c>
      <c r="BZ59" s="417">
        <v>0</v>
      </c>
      <c r="CA59" s="417">
        <v>0</v>
      </c>
      <c r="CB59" s="417">
        <v>0</v>
      </c>
      <c r="CC59" s="417">
        <v>0</v>
      </c>
      <c r="CD59" s="417">
        <v>0</v>
      </c>
      <c r="CE59" s="417">
        <v>0</v>
      </c>
      <c r="CF59" s="417">
        <v>0</v>
      </c>
      <c r="CG59" s="417">
        <v>0</v>
      </c>
      <c r="CH59" s="417">
        <v>0</v>
      </c>
      <c r="CI59" s="417">
        <v>0</v>
      </c>
      <c r="CJ59" s="417">
        <v>0</v>
      </c>
      <c r="CK59" s="417">
        <v>0</v>
      </c>
      <c r="CL59" s="417">
        <v>0</v>
      </c>
      <c r="CM59" s="417">
        <v>0</v>
      </c>
      <c r="CN59" s="417">
        <v>0</v>
      </c>
      <c r="CO59" s="417">
        <v>0</v>
      </c>
      <c r="CP59" s="417">
        <v>0</v>
      </c>
      <c r="CQ59" s="417">
        <v>0</v>
      </c>
      <c r="CR59" s="417">
        <v>0</v>
      </c>
      <c r="CS59" s="417">
        <v>0</v>
      </c>
      <c r="CT59" s="417"/>
      <c r="CU59" s="417"/>
      <c r="CV59" s="417"/>
      <c r="CW59" s="417"/>
      <c r="CX59" s="417"/>
      <c r="CY59" s="417"/>
      <c r="CZ59" s="417"/>
      <c r="DA59" s="417"/>
      <c r="DB59" s="417"/>
      <c r="DC59" s="417"/>
      <c r="DD59" s="417"/>
      <c r="DE59" s="417"/>
      <c r="DF59" s="417"/>
      <c r="DG59" s="417"/>
      <c r="DH59" s="417"/>
      <c r="DI59" s="417"/>
      <c r="DJ59" s="417"/>
      <c r="DK59" s="417"/>
    </row>
    <row r="60" spans="1:115" ht="16.7" hidden="1" customHeight="1">
      <c r="A60" s="421" t="s">
        <v>7</v>
      </c>
      <c r="B60" s="421">
        <v>2</v>
      </c>
      <c r="C60" s="416" t="s">
        <v>23</v>
      </c>
      <c r="D60" s="417">
        <v>1034</v>
      </c>
      <c r="E60" s="417">
        <v>1052</v>
      </c>
      <c r="F60" s="417">
        <v>1070</v>
      </c>
      <c r="G60" s="417">
        <v>1089</v>
      </c>
      <c r="H60" s="417">
        <v>1107</v>
      </c>
      <c r="I60" s="417">
        <v>1125</v>
      </c>
      <c r="J60" s="417">
        <v>1143</v>
      </c>
      <c r="K60" s="417">
        <v>1161</v>
      </c>
      <c r="L60" s="417">
        <v>1180</v>
      </c>
      <c r="M60" s="417">
        <v>1198</v>
      </c>
      <c r="N60" s="417">
        <v>1217</v>
      </c>
      <c r="O60" s="417">
        <v>1236</v>
      </c>
      <c r="P60" s="417">
        <v>1255</v>
      </c>
      <c r="Q60" s="417">
        <v>1275</v>
      </c>
      <c r="R60" s="417">
        <v>1295</v>
      </c>
      <c r="S60" s="417">
        <v>1315</v>
      </c>
      <c r="T60" s="417">
        <v>1335</v>
      </c>
      <c r="U60" s="417">
        <v>1355</v>
      </c>
      <c r="V60" s="417">
        <v>1376</v>
      </c>
      <c r="W60" s="417">
        <v>1397</v>
      </c>
      <c r="X60" s="417">
        <v>1418</v>
      </c>
      <c r="Y60" s="417">
        <v>1439</v>
      </c>
      <c r="Z60" s="417">
        <v>1461</v>
      </c>
      <c r="AA60" s="417">
        <v>1482</v>
      </c>
      <c r="AB60" s="417">
        <v>1504</v>
      </c>
      <c r="AC60" s="417">
        <v>1526</v>
      </c>
      <c r="AD60" s="417">
        <v>1548</v>
      </c>
      <c r="AE60" s="417">
        <v>1571</v>
      </c>
      <c r="AF60" s="417">
        <v>1593</v>
      </c>
      <c r="AG60" s="417">
        <v>1615</v>
      </c>
      <c r="AH60" s="417">
        <v>1638</v>
      </c>
      <c r="AI60" s="417">
        <v>1660</v>
      </c>
      <c r="AJ60" s="417">
        <v>1683</v>
      </c>
      <c r="AK60" s="417">
        <v>1706</v>
      </c>
      <c r="AL60" s="417">
        <v>1730</v>
      </c>
      <c r="AM60" s="417">
        <v>1753</v>
      </c>
      <c r="AN60" s="417">
        <v>1777</v>
      </c>
      <c r="AO60" s="417">
        <v>1801</v>
      </c>
      <c r="AP60" s="417">
        <v>1824</v>
      </c>
      <c r="AQ60" s="417">
        <v>1848</v>
      </c>
      <c r="AR60" s="417">
        <v>1871</v>
      </c>
      <c r="AS60" s="417">
        <v>1895</v>
      </c>
      <c r="AT60" s="417">
        <v>1919</v>
      </c>
      <c r="AU60" s="417">
        <v>1942</v>
      </c>
      <c r="AV60" s="417">
        <v>1965</v>
      </c>
      <c r="AW60" s="417">
        <v>1989</v>
      </c>
      <c r="AX60" s="417">
        <v>2011</v>
      </c>
      <c r="AY60" s="417">
        <v>2034</v>
      </c>
      <c r="AZ60" s="417">
        <v>2055</v>
      </c>
      <c r="BA60" s="417">
        <v>2076</v>
      </c>
      <c r="BB60" s="417">
        <v>2097</v>
      </c>
      <c r="BC60" s="417">
        <v>2117</v>
      </c>
      <c r="BD60" s="417">
        <v>2136</v>
      </c>
      <c r="BE60" s="417">
        <v>2154</v>
      </c>
      <c r="BF60" s="417">
        <v>2170</v>
      </c>
      <c r="BG60" s="417">
        <v>2186</v>
      </c>
      <c r="BH60" s="417">
        <v>2201</v>
      </c>
      <c r="BI60" s="417">
        <v>2215</v>
      </c>
      <c r="BJ60" s="417">
        <v>2228</v>
      </c>
      <c r="BK60" s="417">
        <v>2240</v>
      </c>
      <c r="BL60" s="417">
        <v>2250</v>
      </c>
      <c r="BM60" s="417">
        <v>2259</v>
      </c>
      <c r="BN60" s="417">
        <v>2267</v>
      </c>
      <c r="BO60" s="417">
        <v>2273</v>
      </c>
      <c r="BP60" s="417">
        <v>2277</v>
      </c>
      <c r="BQ60" s="417">
        <v>2280</v>
      </c>
      <c r="BR60" s="417">
        <v>2282</v>
      </c>
      <c r="BS60" s="417">
        <v>2282</v>
      </c>
      <c r="BT60" s="417">
        <v>2280</v>
      </c>
      <c r="BU60" s="417">
        <v>2277</v>
      </c>
      <c r="BV60" s="417">
        <v>2272</v>
      </c>
      <c r="BW60" s="417">
        <v>2266</v>
      </c>
      <c r="BX60" s="417">
        <v>2257</v>
      </c>
      <c r="BY60" s="417">
        <v>2247</v>
      </c>
      <c r="BZ60" s="417">
        <v>2235</v>
      </c>
      <c r="CA60" s="417">
        <v>2222</v>
      </c>
      <c r="CB60" s="417">
        <v>2207</v>
      </c>
      <c r="CC60" s="417">
        <v>2190</v>
      </c>
      <c r="CD60" s="417">
        <v>2172</v>
      </c>
      <c r="CE60" s="417">
        <v>2152</v>
      </c>
      <c r="CF60" s="417">
        <v>2132</v>
      </c>
      <c r="CG60" s="417">
        <v>2110</v>
      </c>
      <c r="CH60" s="417">
        <v>2086</v>
      </c>
      <c r="CI60" s="417">
        <v>2062</v>
      </c>
      <c r="CJ60" s="417">
        <v>2038</v>
      </c>
      <c r="CK60" s="417">
        <v>2012</v>
      </c>
      <c r="CL60" s="417">
        <v>1987</v>
      </c>
      <c r="CM60" s="417">
        <v>1961</v>
      </c>
      <c r="CN60" s="417">
        <v>1937</v>
      </c>
      <c r="CO60" s="417">
        <v>1913</v>
      </c>
      <c r="CP60" s="417">
        <v>1893</v>
      </c>
      <c r="CQ60" s="417">
        <v>1882</v>
      </c>
      <c r="CR60" s="417">
        <v>0</v>
      </c>
      <c r="CS60" s="417">
        <v>0</v>
      </c>
      <c r="CT60" s="417"/>
      <c r="CU60" s="417"/>
      <c r="CV60" s="417"/>
      <c r="CW60" s="417"/>
      <c r="CX60" s="417"/>
      <c r="CY60" s="417"/>
      <c r="CZ60" s="417"/>
      <c r="DA60" s="417"/>
      <c r="DB60" s="417"/>
      <c r="DC60" s="417"/>
      <c r="DD60" s="417"/>
      <c r="DE60" s="417"/>
      <c r="DF60" s="417"/>
      <c r="DG60" s="417"/>
      <c r="DH60" s="417"/>
      <c r="DI60" s="417"/>
      <c r="DJ60" s="417"/>
      <c r="DK60" s="417"/>
    </row>
    <row r="61" spans="1:115" ht="16.7" hidden="1" customHeight="1">
      <c r="A61" s="421" t="s">
        <v>7</v>
      </c>
      <c r="B61" s="421">
        <v>2</v>
      </c>
      <c r="C61" s="416" t="s">
        <v>24</v>
      </c>
      <c r="D61" s="417">
        <v>1072</v>
      </c>
      <c r="E61" s="417">
        <v>1090</v>
      </c>
      <c r="F61" s="417">
        <v>1109</v>
      </c>
      <c r="G61" s="417">
        <v>1128</v>
      </c>
      <c r="H61" s="417">
        <v>1148</v>
      </c>
      <c r="I61" s="417">
        <v>1166</v>
      </c>
      <c r="J61" s="417">
        <v>1185</v>
      </c>
      <c r="K61" s="417">
        <v>1204</v>
      </c>
      <c r="L61" s="417">
        <v>1223</v>
      </c>
      <c r="M61" s="417">
        <v>1242</v>
      </c>
      <c r="N61" s="417">
        <v>1261</v>
      </c>
      <c r="O61" s="417">
        <v>1281</v>
      </c>
      <c r="P61" s="417">
        <v>1301</v>
      </c>
      <c r="Q61" s="417">
        <v>1321</v>
      </c>
      <c r="R61" s="417">
        <v>1342</v>
      </c>
      <c r="S61" s="417">
        <v>1362</v>
      </c>
      <c r="T61" s="417">
        <v>1383</v>
      </c>
      <c r="U61" s="417">
        <v>1404</v>
      </c>
      <c r="V61" s="417">
        <v>1425</v>
      </c>
      <c r="W61" s="417">
        <v>1447</v>
      </c>
      <c r="X61" s="417">
        <v>1469</v>
      </c>
      <c r="Y61" s="417">
        <v>1491</v>
      </c>
      <c r="Z61" s="417">
        <v>1513</v>
      </c>
      <c r="AA61" s="417">
        <v>1535</v>
      </c>
      <c r="AB61" s="417">
        <v>1557</v>
      </c>
      <c r="AC61" s="417">
        <v>1580</v>
      </c>
      <c r="AD61" s="417">
        <v>1603</v>
      </c>
      <c r="AE61" s="417">
        <v>1625</v>
      </c>
      <c r="AF61" s="417">
        <v>1648</v>
      </c>
      <c r="AG61" s="417">
        <v>1671</v>
      </c>
      <c r="AH61" s="417">
        <v>1694</v>
      </c>
      <c r="AI61" s="417">
        <v>1718</v>
      </c>
      <c r="AJ61" s="417">
        <v>1741</v>
      </c>
      <c r="AK61" s="417">
        <v>1765</v>
      </c>
      <c r="AL61" s="417">
        <v>1789</v>
      </c>
      <c r="AM61" s="417">
        <v>1813</v>
      </c>
      <c r="AN61" s="417">
        <v>1838</v>
      </c>
      <c r="AO61" s="417">
        <v>1861</v>
      </c>
      <c r="AP61" s="417">
        <v>1886</v>
      </c>
      <c r="AQ61" s="417">
        <v>1910</v>
      </c>
      <c r="AR61" s="417">
        <v>1934</v>
      </c>
      <c r="AS61" s="417">
        <v>1958</v>
      </c>
      <c r="AT61" s="417">
        <v>1982</v>
      </c>
      <c r="AU61" s="417">
        <v>2006</v>
      </c>
      <c r="AV61" s="417">
        <v>2029</v>
      </c>
      <c r="AW61" s="417">
        <v>2053</v>
      </c>
      <c r="AX61" s="417">
        <v>2076</v>
      </c>
      <c r="AY61" s="417">
        <v>2097</v>
      </c>
      <c r="AZ61" s="417">
        <v>2119</v>
      </c>
      <c r="BA61" s="417">
        <v>2140</v>
      </c>
      <c r="BB61" s="417">
        <v>2160</v>
      </c>
      <c r="BC61" s="417">
        <v>2180</v>
      </c>
      <c r="BD61" s="417">
        <v>2198</v>
      </c>
      <c r="BE61" s="417">
        <v>2215</v>
      </c>
      <c r="BF61" s="417">
        <v>2231</v>
      </c>
      <c r="BG61" s="417">
        <v>2246</v>
      </c>
      <c r="BH61" s="417">
        <v>2260</v>
      </c>
      <c r="BI61" s="417">
        <v>2273</v>
      </c>
      <c r="BJ61" s="417">
        <v>2285</v>
      </c>
      <c r="BK61" s="417">
        <v>2296</v>
      </c>
      <c r="BL61" s="417">
        <v>2305</v>
      </c>
      <c r="BM61" s="417">
        <v>2313</v>
      </c>
      <c r="BN61" s="417">
        <v>2319</v>
      </c>
      <c r="BO61" s="417">
        <v>2324</v>
      </c>
      <c r="BP61" s="417">
        <v>2327</v>
      </c>
      <c r="BQ61" s="417">
        <v>2329</v>
      </c>
      <c r="BR61" s="417">
        <v>2329</v>
      </c>
      <c r="BS61" s="417">
        <v>2327</v>
      </c>
      <c r="BT61" s="417">
        <v>2324</v>
      </c>
      <c r="BU61" s="417">
        <v>2319</v>
      </c>
      <c r="BV61" s="417">
        <v>2312</v>
      </c>
      <c r="BW61" s="417">
        <v>2304</v>
      </c>
      <c r="BX61" s="417">
        <v>2293</v>
      </c>
      <c r="BY61" s="417">
        <v>2281</v>
      </c>
      <c r="BZ61" s="417">
        <v>2268</v>
      </c>
      <c r="CA61" s="417">
        <v>2252</v>
      </c>
      <c r="CB61" s="417">
        <v>2235</v>
      </c>
      <c r="CC61" s="417">
        <v>2217</v>
      </c>
      <c r="CD61" s="417">
        <v>2197</v>
      </c>
      <c r="CE61" s="417">
        <v>2175</v>
      </c>
      <c r="CF61" s="417">
        <v>2153</v>
      </c>
      <c r="CG61" s="417">
        <v>2129</v>
      </c>
      <c r="CH61" s="417">
        <v>2105</v>
      </c>
      <c r="CI61" s="417">
        <v>2079</v>
      </c>
      <c r="CJ61" s="417">
        <v>2053</v>
      </c>
      <c r="CK61" s="417">
        <v>2027</v>
      </c>
      <c r="CL61" s="417">
        <v>2001</v>
      </c>
      <c r="CM61" s="417">
        <v>1976</v>
      </c>
      <c r="CN61" s="417">
        <v>1952</v>
      </c>
      <c r="CO61" s="417">
        <v>1932</v>
      </c>
      <c r="CP61" s="417">
        <v>1921</v>
      </c>
      <c r="CQ61" s="417">
        <v>0</v>
      </c>
      <c r="CR61" s="417">
        <v>0</v>
      </c>
      <c r="CS61" s="417">
        <v>0</v>
      </c>
      <c r="CT61" s="417"/>
      <c r="CU61" s="417"/>
      <c r="CV61" s="417"/>
      <c r="CW61" s="417"/>
      <c r="CX61" s="417"/>
      <c r="CY61" s="417"/>
      <c r="CZ61" s="417"/>
      <c r="DA61" s="417"/>
      <c r="DB61" s="417"/>
      <c r="DC61" s="417"/>
      <c r="DD61" s="417"/>
      <c r="DE61" s="417"/>
      <c r="DF61" s="417"/>
      <c r="DG61" s="417"/>
      <c r="DH61" s="417"/>
      <c r="DI61" s="417"/>
      <c r="DJ61" s="417"/>
      <c r="DK61" s="417"/>
    </row>
    <row r="62" spans="1:115" ht="16.7" hidden="1" customHeight="1">
      <c r="A62" s="421" t="s">
        <v>7</v>
      </c>
      <c r="B62" s="421">
        <v>2</v>
      </c>
      <c r="C62" s="416" t="s">
        <v>25</v>
      </c>
      <c r="D62" s="417">
        <v>1111</v>
      </c>
      <c r="E62" s="417">
        <v>1130</v>
      </c>
      <c r="F62" s="417">
        <v>1150</v>
      </c>
      <c r="G62" s="417">
        <v>1170</v>
      </c>
      <c r="H62" s="417">
        <v>1190</v>
      </c>
      <c r="I62" s="417">
        <v>1209</v>
      </c>
      <c r="J62" s="417">
        <v>1228</v>
      </c>
      <c r="K62" s="417">
        <v>1248</v>
      </c>
      <c r="L62" s="417">
        <v>1267</v>
      </c>
      <c r="M62" s="417">
        <v>1287</v>
      </c>
      <c r="N62" s="417">
        <v>1307</v>
      </c>
      <c r="O62" s="417">
        <v>1328</v>
      </c>
      <c r="P62" s="417">
        <v>1348</v>
      </c>
      <c r="Q62" s="417">
        <v>1369</v>
      </c>
      <c r="R62" s="417">
        <v>1390</v>
      </c>
      <c r="S62" s="417">
        <v>1411</v>
      </c>
      <c r="T62" s="417">
        <v>1433</v>
      </c>
      <c r="U62" s="417">
        <v>1455</v>
      </c>
      <c r="V62" s="417">
        <v>1477</v>
      </c>
      <c r="W62" s="417">
        <v>1499</v>
      </c>
      <c r="X62" s="417">
        <v>1521</v>
      </c>
      <c r="Y62" s="417">
        <v>1544</v>
      </c>
      <c r="Z62" s="417">
        <v>1566</v>
      </c>
      <c r="AA62" s="417">
        <v>1589</v>
      </c>
      <c r="AB62" s="417">
        <v>1612</v>
      </c>
      <c r="AC62" s="417">
        <v>1636</v>
      </c>
      <c r="AD62" s="417">
        <v>1659</v>
      </c>
      <c r="AE62" s="417">
        <v>1682</v>
      </c>
      <c r="AF62" s="417">
        <v>1705</v>
      </c>
      <c r="AG62" s="417">
        <v>1729</v>
      </c>
      <c r="AH62" s="417">
        <v>1753</v>
      </c>
      <c r="AI62" s="417">
        <v>1777</v>
      </c>
      <c r="AJ62" s="417">
        <v>1801</v>
      </c>
      <c r="AK62" s="417">
        <v>1826</v>
      </c>
      <c r="AL62" s="417">
        <v>1850</v>
      </c>
      <c r="AM62" s="417">
        <v>1875</v>
      </c>
      <c r="AN62" s="417">
        <v>1899</v>
      </c>
      <c r="AO62" s="417">
        <v>1924</v>
      </c>
      <c r="AP62" s="417">
        <v>1949</v>
      </c>
      <c r="AQ62" s="417">
        <v>1973</v>
      </c>
      <c r="AR62" s="417">
        <v>1998</v>
      </c>
      <c r="AS62" s="417">
        <v>2022</v>
      </c>
      <c r="AT62" s="417">
        <v>2047</v>
      </c>
      <c r="AU62" s="417">
        <v>2071</v>
      </c>
      <c r="AV62" s="417">
        <v>2094</v>
      </c>
      <c r="AW62" s="417">
        <v>2118</v>
      </c>
      <c r="AX62" s="417">
        <v>2140</v>
      </c>
      <c r="AY62" s="417">
        <v>2162</v>
      </c>
      <c r="AZ62" s="417">
        <v>2183</v>
      </c>
      <c r="BA62" s="417">
        <v>2204</v>
      </c>
      <c r="BB62" s="417">
        <v>2224</v>
      </c>
      <c r="BC62" s="417">
        <v>2242</v>
      </c>
      <c r="BD62" s="417">
        <v>2260</v>
      </c>
      <c r="BE62" s="417">
        <v>2276</v>
      </c>
      <c r="BF62" s="417">
        <v>2292</v>
      </c>
      <c r="BG62" s="417">
        <v>2306</v>
      </c>
      <c r="BH62" s="417">
        <v>2320</v>
      </c>
      <c r="BI62" s="417">
        <v>2332</v>
      </c>
      <c r="BJ62" s="417">
        <v>2343</v>
      </c>
      <c r="BK62" s="417">
        <v>2352</v>
      </c>
      <c r="BL62" s="417">
        <v>2360</v>
      </c>
      <c r="BM62" s="417">
        <v>2367</v>
      </c>
      <c r="BN62" s="417">
        <v>2371</v>
      </c>
      <c r="BO62" s="417">
        <v>2375</v>
      </c>
      <c r="BP62" s="417">
        <v>2376</v>
      </c>
      <c r="BQ62" s="417">
        <v>2376</v>
      </c>
      <c r="BR62" s="417">
        <v>2375</v>
      </c>
      <c r="BS62" s="417">
        <v>2371</v>
      </c>
      <c r="BT62" s="417">
        <v>2366</v>
      </c>
      <c r="BU62" s="417">
        <v>2360</v>
      </c>
      <c r="BV62" s="417">
        <v>2351</v>
      </c>
      <c r="BW62" s="417">
        <v>2340</v>
      </c>
      <c r="BX62" s="417">
        <v>2328</v>
      </c>
      <c r="BY62" s="417">
        <v>2314</v>
      </c>
      <c r="BZ62" s="417">
        <v>2298</v>
      </c>
      <c r="CA62" s="417">
        <v>2281</v>
      </c>
      <c r="CB62" s="417">
        <v>2262</v>
      </c>
      <c r="CC62" s="417">
        <v>2242</v>
      </c>
      <c r="CD62" s="417">
        <v>2220</v>
      </c>
      <c r="CE62" s="417">
        <v>2197</v>
      </c>
      <c r="CF62" s="417">
        <v>2173</v>
      </c>
      <c r="CG62" s="417">
        <v>2148</v>
      </c>
      <c r="CH62" s="417">
        <v>2122</v>
      </c>
      <c r="CI62" s="417">
        <v>2095</v>
      </c>
      <c r="CJ62" s="417">
        <v>2068</v>
      </c>
      <c r="CK62" s="417">
        <v>2042</v>
      </c>
      <c r="CL62" s="417">
        <v>2017</v>
      </c>
      <c r="CM62" s="417">
        <v>1992</v>
      </c>
      <c r="CN62" s="417">
        <v>1971</v>
      </c>
      <c r="CO62" s="417">
        <v>1960</v>
      </c>
      <c r="CP62" s="417">
        <v>0</v>
      </c>
      <c r="CQ62" s="417">
        <v>0</v>
      </c>
      <c r="CR62" s="417">
        <v>0</v>
      </c>
      <c r="CS62" s="417">
        <v>0</v>
      </c>
      <c r="CT62" s="417"/>
      <c r="CU62" s="417"/>
      <c r="CV62" s="417"/>
      <c r="CW62" s="417"/>
      <c r="CX62" s="417"/>
      <c r="CY62" s="417"/>
      <c r="CZ62" s="417"/>
      <c r="DA62" s="417"/>
      <c r="DB62" s="417"/>
      <c r="DC62" s="417"/>
      <c r="DD62" s="417"/>
      <c r="DE62" s="417"/>
      <c r="DF62" s="417"/>
      <c r="DG62" s="417"/>
      <c r="DH62" s="417"/>
      <c r="DI62" s="417"/>
      <c r="DJ62" s="417"/>
      <c r="DK62" s="417"/>
    </row>
    <row r="63" spans="1:115" ht="16.7" hidden="1" customHeight="1">
      <c r="A63" s="421" t="s">
        <v>7</v>
      </c>
      <c r="B63" s="421">
        <v>2</v>
      </c>
      <c r="C63" s="416" t="s">
        <v>26</v>
      </c>
      <c r="D63" s="417">
        <v>1152</v>
      </c>
      <c r="E63" s="417">
        <v>1172</v>
      </c>
      <c r="F63" s="417">
        <v>1192</v>
      </c>
      <c r="G63" s="417">
        <v>1213</v>
      </c>
      <c r="H63" s="417">
        <v>1233</v>
      </c>
      <c r="I63" s="417">
        <v>1253</v>
      </c>
      <c r="J63" s="417">
        <v>1273</v>
      </c>
      <c r="K63" s="417">
        <v>1293</v>
      </c>
      <c r="L63" s="417">
        <v>1313</v>
      </c>
      <c r="M63" s="417">
        <v>1334</v>
      </c>
      <c r="N63" s="417">
        <v>1355</v>
      </c>
      <c r="O63" s="417">
        <v>1376</v>
      </c>
      <c r="P63" s="417">
        <v>1397</v>
      </c>
      <c r="Q63" s="417">
        <v>1418</v>
      </c>
      <c r="R63" s="417">
        <v>1440</v>
      </c>
      <c r="S63" s="417">
        <v>1462</v>
      </c>
      <c r="T63" s="417">
        <v>1484</v>
      </c>
      <c r="U63" s="417">
        <v>1507</v>
      </c>
      <c r="V63" s="417">
        <v>1529</v>
      </c>
      <c r="W63" s="417">
        <v>1552</v>
      </c>
      <c r="X63" s="417">
        <v>1575</v>
      </c>
      <c r="Y63" s="417">
        <v>1598</v>
      </c>
      <c r="Z63" s="417">
        <v>1622</v>
      </c>
      <c r="AA63" s="417">
        <v>1645</v>
      </c>
      <c r="AB63" s="417">
        <v>1669</v>
      </c>
      <c r="AC63" s="417">
        <v>1693</v>
      </c>
      <c r="AD63" s="417">
        <v>1716</v>
      </c>
      <c r="AE63" s="417">
        <v>1740</v>
      </c>
      <c r="AF63" s="417">
        <v>1764</v>
      </c>
      <c r="AG63" s="417">
        <v>1789</v>
      </c>
      <c r="AH63" s="417">
        <v>1813</v>
      </c>
      <c r="AI63" s="417">
        <v>1838</v>
      </c>
      <c r="AJ63" s="417">
        <v>1863</v>
      </c>
      <c r="AK63" s="417">
        <v>1888</v>
      </c>
      <c r="AL63" s="417">
        <v>1913</v>
      </c>
      <c r="AM63" s="417">
        <v>1938</v>
      </c>
      <c r="AN63" s="417">
        <v>1963</v>
      </c>
      <c r="AO63" s="417">
        <v>1988</v>
      </c>
      <c r="AP63" s="417">
        <v>2014</v>
      </c>
      <c r="AQ63" s="417">
        <v>2039</v>
      </c>
      <c r="AR63" s="417">
        <v>2064</v>
      </c>
      <c r="AS63" s="417">
        <v>2088</v>
      </c>
      <c r="AT63" s="417">
        <v>2113</v>
      </c>
      <c r="AU63" s="417">
        <v>2137</v>
      </c>
      <c r="AV63" s="417">
        <v>2161</v>
      </c>
      <c r="AW63" s="417">
        <v>2184</v>
      </c>
      <c r="AX63" s="417">
        <v>2206</v>
      </c>
      <c r="AY63" s="417">
        <v>2228</v>
      </c>
      <c r="AZ63" s="417">
        <v>2249</v>
      </c>
      <c r="BA63" s="417">
        <v>2269</v>
      </c>
      <c r="BB63" s="417">
        <v>2288</v>
      </c>
      <c r="BC63" s="417">
        <v>2306</v>
      </c>
      <c r="BD63" s="417">
        <v>2323</v>
      </c>
      <c r="BE63" s="417">
        <v>2339</v>
      </c>
      <c r="BF63" s="417">
        <v>2353</v>
      </c>
      <c r="BG63" s="417">
        <v>2367</v>
      </c>
      <c r="BH63" s="417">
        <v>2380</v>
      </c>
      <c r="BI63" s="417">
        <v>2391</v>
      </c>
      <c r="BJ63" s="417">
        <v>2400</v>
      </c>
      <c r="BK63" s="417">
        <v>2408</v>
      </c>
      <c r="BL63" s="417">
        <v>2415</v>
      </c>
      <c r="BM63" s="417">
        <v>2420</v>
      </c>
      <c r="BN63" s="417">
        <v>2423</v>
      </c>
      <c r="BO63" s="417">
        <v>2425</v>
      </c>
      <c r="BP63" s="417">
        <v>2425</v>
      </c>
      <c r="BQ63" s="417">
        <v>2423</v>
      </c>
      <c r="BR63" s="417">
        <v>2420</v>
      </c>
      <c r="BS63" s="417">
        <v>2415</v>
      </c>
      <c r="BT63" s="417">
        <v>2408</v>
      </c>
      <c r="BU63" s="417">
        <v>2399</v>
      </c>
      <c r="BV63" s="417">
        <v>2388</v>
      </c>
      <c r="BW63" s="417">
        <v>2376</v>
      </c>
      <c r="BX63" s="417">
        <v>2362</v>
      </c>
      <c r="BY63" s="417">
        <v>2346</v>
      </c>
      <c r="BZ63" s="417">
        <v>2328</v>
      </c>
      <c r="CA63" s="417">
        <v>2309</v>
      </c>
      <c r="CB63" s="417">
        <v>2288</v>
      </c>
      <c r="CC63" s="417">
        <v>2266</v>
      </c>
      <c r="CD63" s="417">
        <v>2242</v>
      </c>
      <c r="CE63" s="417">
        <v>2218</v>
      </c>
      <c r="CF63" s="417">
        <v>2192</v>
      </c>
      <c r="CG63" s="417">
        <v>2165</v>
      </c>
      <c r="CH63" s="417">
        <v>2138</v>
      </c>
      <c r="CI63" s="417">
        <v>2111</v>
      </c>
      <c r="CJ63" s="417">
        <v>2083</v>
      </c>
      <c r="CK63" s="417">
        <v>2058</v>
      </c>
      <c r="CL63" s="417">
        <v>2032</v>
      </c>
      <c r="CM63" s="417">
        <v>2011</v>
      </c>
      <c r="CN63" s="417">
        <v>2000</v>
      </c>
      <c r="CO63" s="417">
        <v>0</v>
      </c>
      <c r="CP63" s="417">
        <v>0</v>
      </c>
      <c r="CQ63" s="417">
        <v>0</v>
      </c>
      <c r="CR63" s="417">
        <v>0</v>
      </c>
      <c r="CS63" s="417">
        <v>0</v>
      </c>
      <c r="CT63" s="417"/>
      <c r="CU63" s="417"/>
      <c r="CV63" s="417"/>
      <c r="CW63" s="417"/>
      <c r="CX63" s="417"/>
      <c r="CY63" s="417"/>
      <c r="CZ63" s="417"/>
      <c r="DA63" s="417"/>
      <c r="DB63" s="417"/>
      <c r="DC63" s="417"/>
      <c r="DD63" s="417"/>
      <c r="DE63" s="417"/>
      <c r="DF63" s="417"/>
      <c r="DG63" s="417"/>
      <c r="DH63" s="417"/>
      <c r="DI63" s="417"/>
      <c r="DJ63" s="417"/>
      <c r="DK63" s="417"/>
    </row>
    <row r="64" spans="1:115" ht="16.7" hidden="1" customHeight="1">
      <c r="A64" s="421" t="s">
        <v>7</v>
      </c>
      <c r="B64" s="421">
        <v>2</v>
      </c>
      <c r="C64" s="416" t="s">
        <v>27</v>
      </c>
      <c r="D64" s="417">
        <v>1194</v>
      </c>
      <c r="E64" s="417">
        <v>1214</v>
      </c>
      <c r="F64" s="417">
        <v>1235</v>
      </c>
      <c r="G64" s="417">
        <v>1257</v>
      </c>
      <c r="H64" s="417">
        <v>1278</v>
      </c>
      <c r="I64" s="417">
        <v>1299</v>
      </c>
      <c r="J64" s="417">
        <v>1319</v>
      </c>
      <c r="K64" s="417">
        <v>1340</v>
      </c>
      <c r="L64" s="417">
        <v>1361</v>
      </c>
      <c r="M64" s="417">
        <v>1382</v>
      </c>
      <c r="N64" s="417">
        <v>1404</v>
      </c>
      <c r="O64" s="417">
        <v>1425</v>
      </c>
      <c r="P64" s="417">
        <v>1447</v>
      </c>
      <c r="Q64" s="417">
        <v>1470</v>
      </c>
      <c r="R64" s="417">
        <v>1492</v>
      </c>
      <c r="S64" s="417">
        <v>1515</v>
      </c>
      <c r="T64" s="417">
        <v>1537</v>
      </c>
      <c r="U64" s="417">
        <v>1561</v>
      </c>
      <c r="V64" s="417">
        <v>1584</v>
      </c>
      <c r="W64" s="417">
        <v>1607</v>
      </c>
      <c r="X64" s="417">
        <v>1631</v>
      </c>
      <c r="Y64" s="417">
        <v>1655</v>
      </c>
      <c r="Z64" s="417">
        <v>1679</v>
      </c>
      <c r="AA64" s="417">
        <v>1703</v>
      </c>
      <c r="AB64" s="417">
        <v>1727</v>
      </c>
      <c r="AC64" s="417">
        <v>1751</v>
      </c>
      <c r="AD64" s="417">
        <v>1776</v>
      </c>
      <c r="AE64" s="417">
        <v>1800</v>
      </c>
      <c r="AF64" s="417">
        <v>1825</v>
      </c>
      <c r="AG64" s="417">
        <v>1850</v>
      </c>
      <c r="AH64" s="417">
        <v>1875</v>
      </c>
      <c r="AI64" s="417">
        <v>1901</v>
      </c>
      <c r="AJ64" s="417">
        <v>1927</v>
      </c>
      <c r="AK64" s="417">
        <v>1952</v>
      </c>
      <c r="AL64" s="417">
        <v>1978</v>
      </c>
      <c r="AM64" s="417">
        <v>2003</v>
      </c>
      <c r="AN64" s="417">
        <v>2029</v>
      </c>
      <c r="AO64" s="417">
        <v>2055</v>
      </c>
      <c r="AP64" s="417">
        <v>2081</v>
      </c>
      <c r="AQ64" s="417">
        <v>2106</v>
      </c>
      <c r="AR64" s="417">
        <v>2131</v>
      </c>
      <c r="AS64" s="417">
        <v>2156</v>
      </c>
      <c r="AT64" s="417">
        <v>2181</v>
      </c>
      <c r="AU64" s="417">
        <v>2205</v>
      </c>
      <c r="AV64" s="417">
        <v>2229</v>
      </c>
      <c r="AW64" s="417">
        <v>2251</v>
      </c>
      <c r="AX64" s="417">
        <v>2273</v>
      </c>
      <c r="AY64" s="417">
        <v>2295</v>
      </c>
      <c r="AZ64" s="417">
        <v>2316</v>
      </c>
      <c r="BA64" s="417">
        <v>2335</v>
      </c>
      <c r="BB64" s="417">
        <v>2353</v>
      </c>
      <c r="BC64" s="417">
        <v>2370</v>
      </c>
      <c r="BD64" s="417">
        <v>2386</v>
      </c>
      <c r="BE64" s="417">
        <v>2401</v>
      </c>
      <c r="BF64" s="417">
        <v>2415</v>
      </c>
      <c r="BG64" s="417">
        <v>2428</v>
      </c>
      <c r="BH64" s="417">
        <v>2440</v>
      </c>
      <c r="BI64" s="417">
        <v>2449</v>
      </c>
      <c r="BJ64" s="417">
        <v>2458</v>
      </c>
      <c r="BK64" s="417">
        <v>2464</v>
      </c>
      <c r="BL64" s="417">
        <v>2469</v>
      </c>
      <c r="BM64" s="417">
        <v>2472</v>
      </c>
      <c r="BN64" s="417">
        <v>2474</v>
      </c>
      <c r="BO64" s="417">
        <v>2474</v>
      </c>
      <c r="BP64" s="417">
        <v>2473</v>
      </c>
      <c r="BQ64" s="417">
        <v>2469</v>
      </c>
      <c r="BR64" s="417">
        <v>2464</v>
      </c>
      <c r="BS64" s="417">
        <v>2457</v>
      </c>
      <c r="BT64" s="417">
        <v>2448</v>
      </c>
      <c r="BU64" s="417">
        <v>2437</v>
      </c>
      <c r="BV64" s="417">
        <v>2424</v>
      </c>
      <c r="BW64" s="417">
        <v>2410</v>
      </c>
      <c r="BX64" s="417">
        <v>2394</v>
      </c>
      <c r="BY64" s="417">
        <v>2376</v>
      </c>
      <c r="BZ64" s="417">
        <v>2356</v>
      </c>
      <c r="CA64" s="417">
        <v>2335</v>
      </c>
      <c r="CB64" s="417">
        <v>2312</v>
      </c>
      <c r="CC64" s="417">
        <v>2288</v>
      </c>
      <c r="CD64" s="417">
        <v>2263</v>
      </c>
      <c r="CE64" s="417">
        <v>2237</v>
      </c>
      <c r="CF64" s="417">
        <v>2210</v>
      </c>
      <c r="CG64" s="417">
        <v>2182</v>
      </c>
      <c r="CH64" s="417">
        <v>2154</v>
      </c>
      <c r="CI64" s="417">
        <v>2126</v>
      </c>
      <c r="CJ64" s="417">
        <v>2100</v>
      </c>
      <c r="CK64" s="417">
        <v>2074</v>
      </c>
      <c r="CL64" s="417">
        <v>2052</v>
      </c>
      <c r="CM64" s="417">
        <v>2040</v>
      </c>
      <c r="CN64" s="417">
        <v>0</v>
      </c>
      <c r="CO64" s="417">
        <v>0</v>
      </c>
      <c r="CP64" s="417">
        <v>0</v>
      </c>
      <c r="CQ64" s="417">
        <v>0</v>
      </c>
      <c r="CR64" s="417">
        <v>0</v>
      </c>
      <c r="CS64" s="417">
        <v>0</v>
      </c>
      <c r="CT64" s="417"/>
      <c r="CU64" s="417"/>
      <c r="CV64" s="417"/>
      <c r="CW64" s="417"/>
      <c r="CX64" s="417"/>
      <c r="CY64" s="417"/>
      <c r="CZ64" s="417"/>
      <c r="DA64" s="417"/>
      <c r="DB64" s="417"/>
      <c r="DC64" s="417"/>
      <c r="DD64" s="417"/>
      <c r="DE64" s="417"/>
      <c r="DF64" s="417"/>
      <c r="DG64" s="417"/>
      <c r="DH64" s="417"/>
      <c r="DI64" s="417"/>
      <c r="DJ64" s="417"/>
      <c r="DK64" s="417"/>
    </row>
    <row r="65" spans="1:115" ht="16.7" hidden="1" customHeight="1">
      <c r="A65" s="421" t="s">
        <v>7</v>
      </c>
      <c r="B65" s="421">
        <v>2</v>
      </c>
      <c r="C65" s="416" t="s">
        <v>28</v>
      </c>
      <c r="D65" s="417">
        <v>1237</v>
      </c>
      <c r="E65" s="417">
        <v>1259</v>
      </c>
      <c r="F65" s="417">
        <v>1280</v>
      </c>
      <c r="G65" s="417">
        <v>1303</v>
      </c>
      <c r="H65" s="417">
        <v>1325</v>
      </c>
      <c r="I65" s="417">
        <v>1346</v>
      </c>
      <c r="J65" s="417">
        <v>1367</v>
      </c>
      <c r="K65" s="417">
        <v>1389</v>
      </c>
      <c r="L65" s="417">
        <v>1411</v>
      </c>
      <c r="M65" s="417">
        <v>1432</v>
      </c>
      <c r="N65" s="417">
        <v>1455</v>
      </c>
      <c r="O65" s="417">
        <v>1477</v>
      </c>
      <c r="P65" s="417">
        <v>1500</v>
      </c>
      <c r="Q65" s="417">
        <v>1522</v>
      </c>
      <c r="R65" s="417">
        <v>1545</v>
      </c>
      <c r="S65" s="417">
        <v>1569</v>
      </c>
      <c r="T65" s="417">
        <v>1592</v>
      </c>
      <c r="U65" s="417">
        <v>1616</v>
      </c>
      <c r="V65" s="417">
        <v>1640</v>
      </c>
      <c r="W65" s="417">
        <v>1664</v>
      </c>
      <c r="X65" s="417">
        <v>1689</v>
      </c>
      <c r="Y65" s="417">
        <v>1713</v>
      </c>
      <c r="Z65" s="417">
        <v>1738</v>
      </c>
      <c r="AA65" s="417">
        <v>1762</v>
      </c>
      <c r="AB65" s="417">
        <v>1787</v>
      </c>
      <c r="AC65" s="417">
        <v>1812</v>
      </c>
      <c r="AD65" s="417">
        <v>1837</v>
      </c>
      <c r="AE65" s="417">
        <v>1862</v>
      </c>
      <c r="AF65" s="417">
        <v>1888</v>
      </c>
      <c r="AG65" s="417">
        <v>1914</v>
      </c>
      <c r="AH65" s="417">
        <v>1940</v>
      </c>
      <c r="AI65" s="417">
        <v>1966</v>
      </c>
      <c r="AJ65" s="417">
        <v>1992</v>
      </c>
      <c r="AK65" s="417">
        <v>2018</v>
      </c>
      <c r="AL65" s="417">
        <v>2044</v>
      </c>
      <c r="AM65" s="417">
        <v>2071</v>
      </c>
      <c r="AN65" s="417">
        <v>2097</v>
      </c>
      <c r="AO65" s="417">
        <v>2123</v>
      </c>
      <c r="AP65" s="417">
        <v>2149</v>
      </c>
      <c r="AQ65" s="417">
        <v>2174</v>
      </c>
      <c r="AR65" s="417">
        <v>2200</v>
      </c>
      <c r="AS65" s="417">
        <v>2225</v>
      </c>
      <c r="AT65" s="417">
        <v>2250</v>
      </c>
      <c r="AU65" s="417">
        <v>2274</v>
      </c>
      <c r="AV65" s="417">
        <v>2297</v>
      </c>
      <c r="AW65" s="417">
        <v>2320</v>
      </c>
      <c r="AX65" s="417">
        <v>2342</v>
      </c>
      <c r="AY65" s="417">
        <v>2363</v>
      </c>
      <c r="AZ65" s="417">
        <v>2383</v>
      </c>
      <c r="BA65" s="417">
        <v>2401</v>
      </c>
      <c r="BB65" s="417">
        <v>2419</v>
      </c>
      <c r="BC65" s="417">
        <v>2435</v>
      </c>
      <c r="BD65" s="417">
        <v>2450</v>
      </c>
      <c r="BE65" s="417">
        <v>2465</v>
      </c>
      <c r="BF65" s="417">
        <v>2478</v>
      </c>
      <c r="BG65" s="417">
        <v>2489</v>
      </c>
      <c r="BH65" s="417">
        <v>2499</v>
      </c>
      <c r="BI65" s="417">
        <v>2508</v>
      </c>
      <c r="BJ65" s="417">
        <v>2514</v>
      </c>
      <c r="BK65" s="417">
        <v>2520</v>
      </c>
      <c r="BL65" s="417">
        <v>2523</v>
      </c>
      <c r="BM65" s="417">
        <v>2525</v>
      </c>
      <c r="BN65" s="417">
        <v>2525</v>
      </c>
      <c r="BO65" s="417">
        <v>2523</v>
      </c>
      <c r="BP65" s="417">
        <v>2520</v>
      </c>
      <c r="BQ65" s="417">
        <v>2514</v>
      </c>
      <c r="BR65" s="417">
        <v>2507</v>
      </c>
      <c r="BS65" s="417">
        <v>2498</v>
      </c>
      <c r="BT65" s="417">
        <v>2487</v>
      </c>
      <c r="BU65" s="417">
        <v>2474</v>
      </c>
      <c r="BV65" s="417">
        <v>2459</v>
      </c>
      <c r="BW65" s="417">
        <v>2443</v>
      </c>
      <c r="BX65" s="417">
        <v>2424</v>
      </c>
      <c r="BY65" s="417">
        <v>2404</v>
      </c>
      <c r="BZ65" s="417">
        <v>2383</v>
      </c>
      <c r="CA65" s="417">
        <v>2360</v>
      </c>
      <c r="CB65" s="417">
        <v>2335</v>
      </c>
      <c r="CC65" s="417">
        <v>2310</v>
      </c>
      <c r="CD65" s="417">
        <v>2283</v>
      </c>
      <c r="CE65" s="417">
        <v>2255</v>
      </c>
      <c r="CF65" s="417">
        <v>2227</v>
      </c>
      <c r="CG65" s="417">
        <v>2198</v>
      </c>
      <c r="CH65" s="417">
        <v>2170</v>
      </c>
      <c r="CI65" s="417">
        <v>2142</v>
      </c>
      <c r="CJ65" s="417">
        <v>2116</v>
      </c>
      <c r="CK65" s="417">
        <v>2094</v>
      </c>
      <c r="CL65" s="417">
        <v>2082</v>
      </c>
      <c r="CM65" s="417">
        <v>0</v>
      </c>
      <c r="CN65" s="417">
        <v>0</v>
      </c>
      <c r="CO65" s="417">
        <v>0</v>
      </c>
      <c r="CP65" s="417">
        <v>0</v>
      </c>
      <c r="CQ65" s="417">
        <v>0</v>
      </c>
      <c r="CR65" s="417">
        <v>0</v>
      </c>
      <c r="CS65" s="417">
        <v>0</v>
      </c>
      <c r="CT65" s="417"/>
      <c r="CU65" s="417"/>
      <c r="CV65" s="417"/>
      <c r="CW65" s="417"/>
      <c r="CX65" s="417"/>
      <c r="CY65" s="417"/>
      <c r="CZ65" s="417"/>
      <c r="DA65" s="417"/>
      <c r="DB65" s="417"/>
      <c r="DC65" s="417"/>
      <c r="DD65" s="417"/>
      <c r="DE65" s="417"/>
      <c r="DF65" s="417"/>
      <c r="DG65" s="417"/>
      <c r="DH65" s="417"/>
      <c r="DI65" s="417"/>
      <c r="DJ65" s="417"/>
      <c r="DK65" s="417"/>
    </row>
    <row r="66" spans="1:115" ht="16.7" hidden="1" customHeight="1">
      <c r="A66" s="421" t="s">
        <v>7</v>
      </c>
      <c r="B66" s="421">
        <v>2</v>
      </c>
      <c r="C66" s="416" t="s">
        <v>29</v>
      </c>
      <c r="D66" s="417">
        <v>1282</v>
      </c>
      <c r="E66" s="417">
        <v>1305</v>
      </c>
      <c r="F66" s="417">
        <v>1327</v>
      </c>
      <c r="G66" s="417">
        <v>1350</v>
      </c>
      <c r="H66" s="417">
        <v>1373</v>
      </c>
      <c r="I66" s="417">
        <v>1395</v>
      </c>
      <c r="J66" s="417">
        <v>1417</v>
      </c>
      <c r="K66" s="417">
        <v>1439</v>
      </c>
      <c r="L66" s="417">
        <v>1462</v>
      </c>
      <c r="M66" s="417">
        <v>1484</v>
      </c>
      <c r="N66" s="417">
        <v>1507</v>
      </c>
      <c r="O66" s="417">
        <v>1530</v>
      </c>
      <c r="P66" s="417">
        <v>1553</v>
      </c>
      <c r="Q66" s="417">
        <v>1577</v>
      </c>
      <c r="R66" s="417">
        <v>1601</v>
      </c>
      <c r="S66" s="417">
        <v>1625</v>
      </c>
      <c r="T66" s="417">
        <v>1649</v>
      </c>
      <c r="U66" s="417">
        <v>1674</v>
      </c>
      <c r="V66" s="417">
        <v>1698</v>
      </c>
      <c r="W66" s="417">
        <v>1723</v>
      </c>
      <c r="X66" s="417">
        <v>1748</v>
      </c>
      <c r="Y66" s="417">
        <v>1773</v>
      </c>
      <c r="Z66" s="417">
        <v>1798</v>
      </c>
      <c r="AA66" s="417">
        <v>1824</v>
      </c>
      <c r="AB66" s="417">
        <v>1849</v>
      </c>
      <c r="AC66" s="417">
        <v>1875</v>
      </c>
      <c r="AD66" s="417">
        <v>1900</v>
      </c>
      <c r="AE66" s="417">
        <v>1926</v>
      </c>
      <c r="AF66" s="417">
        <v>1953</v>
      </c>
      <c r="AG66" s="417">
        <v>1979</v>
      </c>
      <c r="AH66" s="417">
        <v>2006</v>
      </c>
      <c r="AI66" s="417">
        <v>2033</v>
      </c>
      <c r="AJ66" s="417">
        <v>2059</v>
      </c>
      <c r="AK66" s="417">
        <v>2086</v>
      </c>
      <c r="AL66" s="417">
        <v>2113</v>
      </c>
      <c r="AM66" s="417">
        <v>2140</v>
      </c>
      <c r="AN66" s="417">
        <v>2166</v>
      </c>
      <c r="AO66" s="417">
        <v>2193</v>
      </c>
      <c r="AP66" s="417">
        <v>2219</v>
      </c>
      <c r="AQ66" s="417">
        <v>2245</v>
      </c>
      <c r="AR66" s="417">
        <v>2271</v>
      </c>
      <c r="AS66" s="417">
        <v>2296</v>
      </c>
      <c r="AT66" s="417">
        <v>2320</v>
      </c>
      <c r="AU66" s="417">
        <v>2344</v>
      </c>
      <c r="AV66" s="417">
        <v>2367</v>
      </c>
      <c r="AW66" s="417">
        <v>2390</v>
      </c>
      <c r="AX66" s="417">
        <v>2411</v>
      </c>
      <c r="AY66" s="417">
        <v>2431</v>
      </c>
      <c r="AZ66" s="417">
        <v>2450</v>
      </c>
      <c r="BA66" s="417">
        <v>2468</v>
      </c>
      <c r="BB66" s="417">
        <v>2485</v>
      </c>
      <c r="BC66" s="417">
        <v>2500</v>
      </c>
      <c r="BD66" s="417">
        <v>2515</v>
      </c>
      <c r="BE66" s="417">
        <v>2528</v>
      </c>
      <c r="BF66" s="417">
        <v>2540</v>
      </c>
      <c r="BG66" s="417">
        <v>2550</v>
      </c>
      <c r="BH66" s="417">
        <v>2559</v>
      </c>
      <c r="BI66" s="417">
        <v>2566</v>
      </c>
      <c r="BJ66" s="417">
        <v>2571</v>
      </c>
      <c r="BK66" s="417">
        <v>2574</v>
      </c>
      <c r="BL66" s="417">
        <v>2576</v>
      </c>
      <c r="BM66" s="417">
        <v>2576</v>
      </c>
      <c r="BN66" s="417">
        <v>2575</v>
      </c>
      <c r="BO66" s="417">
        <v>2571</v>
      </c>
      <c r="BP66" s="417">
        <v>2566</v>
      </c>
      <c r="BQ66" s="417">
        <v>2558</v>
      </c>
      <c r="BR66" s="417">
        <v>2549</v>
      </c>
      <c r="BS66" s="417">
        <v>2538</v>
      </c>
      <c r="BT66" s="417">
        <v>2525</v>
      </c>
      <c r="BU66" s="417">
        <v>2509</v>
      </c>
      <c r="BV66" s="417">
        <v>2493</v>
      </c>
      <c r="BW66" s="417">
        <v>2474</v>
      </c>
      <c r="BX66" s="417">
        <v>2454</v>
      </c>
      <c r="BY66" s="417">
        <v>2432</v>
      </c>
      <c r="BZ66" s="417">
        <v>2408</v>
      </c>
      <c r="CA66" s="417">
        <v>2383</v>
      </c>
      <c r="CB66" s="417">
        <v>2357</v>
      </c>
      <c r="CC66" s="417">
        <v>2330</v>
      </c>
      <c r="CD66" s="417">
        <v>2302</v>
      </c>
      <c r="CE66" s="417">
        <v>2273</v>
      </c>
      <c r="CF66" s="417">
        <v>2243</v>
      </c>
      <c r="CG66" s="417">
        <v>2214</v>
      </c>
      <c r="CH66" s="417">
        <v>2186</v>
      </c>
      <c r="CI66" s="417">
        <v>2159</v>
      </c>
      <c r="CJ66" s="417">
        <v>2136</v>
      </c>
      <c r="CK66" s="417">
        <v>2124</v>
      </c>
      <c r="CL66" s="417">
        <v>0</v>
      </c>
      <c r="CM66" s="417">
        <v>0</v>
      </c>
      <c r="CN66" s="417">
        <v>0</v>
      </c>
      <c r="CO66" s="417">
        <v>0</v>
      </c>
      <c r="CP66" s="417">
        <v>0</v>
      </c>
      <c r="CQ66" s="417">
        <v>0</v>
      </c>
      <c r="CR66" s="417">
        <v>0</v>
      </c>
      <c r="CS66" s="417">
        <v>0</v>
      </c>
      <c r="CT66" s="417"/>
      <c r="CU66" s="417"/>
      <c r="CV66" s="417"/>
      <c r="CW66" s="417"/>
      <c r="CX66" s="417"/>
      <c r="CY66" s="417"/>
      <c r="CZ66" s="417"/>
      <c r="DA66" s="417"/>
      <c r="DB66" s="417"/>
      <c r="DC66" s="417"/>
      <c r="DD66" s="417"/>
      <c r="DE66" s="417"/>
      <c r="DF66" s="417"/>
      <c r="DG66" s="417"/>
      <c r="DH66" s="417"/>
      <c r="DI66" s="417"/>
      <c r="DJ66" s="417"/>
      <c r="DK66" s="417"/>
    </row>
    <row r="67" spans="1:115" ht="16.7" hidden="1" customHeight="1">
      <c r="A67" s="421" t="s">
        <v>7</v>
      </c>
      <c r="B67" s="421">
        <v>2</v>
      </c>
      <c r="C67" s="416" t="s">
        <v>30</v>
      </c>
      <c r="D67" s="417">
        <v>1329</v>
      </c>
      <c r="E67" s="417">
        <v>1352</v>
      </c>
      <c r="F67" s="417">
        <v>1375</v>
      </c>
      <c r="G67" s="417">
        <v>1399</v>
      </c>
      <c r="H67" s="417">
        <v>1423</v>
      </c>
      <c r="I67" s="417">
        <v>1446</v>
      </c>
      <c r="J67" s="417">
        <v>1468</v>
      </c>
      <c r="K67" s="417">
        <v>1491</v>
      </c>
      <c r="L67" s="417">
        <v>1514</v>
      </c>
      <c r="M67" s="417">
        <v>1538</v>
      </c>
      <c r="N67" s="417">
        <v>1561</v>
      </c>
      <c r="O67" s="417">
        <v>1585</v>
      </c>
      <c r="P67" s="417">
        <v>1609</v>
      </c>
      <c r="Q67" s="417">
        <v>1634</v>
      </c>
      <c r="R67" s="417">
        <v>1658</v>
      </c>
      <c r="S67" s="417">
        <v>1683</v>
      </c>
      <c r="T67" s="417">
        <v>1708</v>
      </c>
      <c r="U67" s="417">
        <v>1733</v>
      </c>
      <c r="V67" s="417">
        <v>1758</v>
      </c>
      <c r="W67" s="417">
        <v>1784</v>
      </c>
      <c r="X67" s="417">
        <v>1809</v>
      </c>
      <c r="Y67" s="417">
        <v>1835</v>
      </c>
      <c r="Z67" s="417">
        <v>1861</v>
      </c>
      <c r="AA67" s="417">
        <v>1887</v>
      </c>
      <c r="AB67" s="417">
        <v>1913</v>
      </c>
      <c r="AC67" s="417">
        <v>1939</v>
      </c>
      <c r="AD67" s="417">
        <v>1966</v>
      </c>
      <c r="AE67" s="417">
        <v>1993</v>
      </c>
      <c r="AF67" s="417">
        <v>2020</v>
      </c>
      <c r="AG67" s="417">
        <v>2047</v>
      </c>
      <c r="AH67" s="417">
        <v>2074</v>
      </c>
      <c r="AI67" s="417">
        <v>2101</v>
      </c>
      <c r="AJ67" s="417">
        <v>2129</v>
      </c>
      <c r="AK67" s="417">
        <v>2156</v>
      </c>
      <c r="AL67" s="417">
        <v>2183</v>
      </c>
      <c r="AM67" s="417">
        <v>2211</v>
      </c>
      <c r="AN67" s="417">
        <v>2237</v>
      </c>
      <c r="AO67" s="417">
        <v>2264</v>
      </c>
      <c r="AP67" s="417">
        <v>2291</v>
      </c>
      <c r="AQ67" s="417">
        <v>2317</v>
      </c>
      <c r="AR67" s="417">
        <v>2343</v>
      </c>
      <c r="AS67" s="417">
        <v>2368</v>
      </c>
      <c r="AT67" s="417">
        <v>2392</v>
      </c>
      <c r="AU67" s="417">
        <v>2415</v>
      </c>
      <c r="AV67" s="417">
        <v>2438</v>
      </c>
      <c r="AW67" s="417">
        <v>2460</v>
      </c>
      <c r="AX67" s="417">
        <v>2481</v>
      </c>
      <c r="AY67" s="417">
        <v>2500</v>
      </c>
      <c r="AZ67" s="417">
        <v>2518</v>
      </c>
      <c r="BA67" s="417">
        <v>2535</v>
      </c>
      <c r="BB67" s="417">
        <v>2551</v>
      </c>
      <c r="BC67" s="417">
        <v>2566</v>
      </c>
      <c r="BD67" s="417">
        <v>2580</v>
      </c>
      <c r="BE67" s="417">
        <v>2592</v>
      </c>
      <c r="BF67" s="417">
        <v>2602</v>
      </c>
      <c r="BG67" s="417">
        <v>2611</v>
      </c>
      <c r="BH67" s="417">
        <v>2618</v>
      </c>
      <c r="BI67" s="417">
        <v>2623</v>
      </c>
      <c r="BJ67" s="417">
        <v>2627</v>
      </c>
      <c r="BK67" s="417">
        <v>2629</v>
      </c>
      <c r="BL67" s="417">
        <v>2629</v>
      </c>
      <c r="BM67" s="417">
        <v>2627</v>
      </c>
      <c r="BN67" s="417">
        <v>2624</v>
      </c>
      <c r="BO67" s="417">
        <v>2618</v>
      </c>
      <c r="BP67" s="417">
        <v>2611</v>
      </c>
      <c r="BQ67" s="417">
        <v>2601</v>
      </c>
      <c r="BR67" s="417">
        <v>2590</v>
      </c>
      <c r="BS67" s="417">
        <v>2576</v>
      </c>
      <c r="BT67" s="417">
        <v>2561</v>
      </c>
      <c r="BU67" s="417">
        <v>2544</v>
      </c>
      <c r="BV67" s="417">
        <v>2525</v>
      </c>
      <c r="BW67" s="417">
        <v>2504</v>
      </c>
      <c r="BX67" s="417">
        <v>2482</v>
      </c>
      <c r="BY67" s="417">
        <v>2458</v>
      </c>
      <c r="BZ67" s="417">
        <v>2432</v>
      </c>
      <c r="CA67" s="417">
        <v>2406</v>
      </c>
      <c r="CB67" s="417">
        <v>2378</v>
      </c>
      <c r="CC67" s="417">
        <v>2349</v>
      </c>
      <c r="CD67" s="417">
        <v>2319</v>
      </c>
      <c r="CE67" s="417">
        <v>2289</v>
      </c>
      <c r="CF67" s="417">
        <v>2260</v>
      </c>
      <c r="CG67" s="417">
        <v>2231</v>
      </c>
      <c r="CH67" s="417">
        <v>2204</v>
      </c>
      <c r="CI67" s="417">
        <v>2180</v>
      </c>
      <c r="CJ67" s="417">
        <v>2168</v>
      </c>
      <c r="CK67" s="417">
        <v>0</v>
      </c>
      <c r="CL67" s="417">
        <v>0</v>
      </c>
      <c r="CM67" s="417">
        <v>0</v>
      </c>
      <c r="CN67" s="417">
        <v>0</v>
      </c>
      <c r="CO67" s="417">
        <v>0</v>
      </c>
      <c r="CP67" s="417">
        <v>0</v>
      </c>
      <c r="CQ67" s="417">
        <v>0</v>
      </c>
      <c r="CR67" s="417">
        <v>0</v>
      </c>
      <c r="CS67" s="417">
        <v>0</v>
      </c>
      <c r="CT67" s="417"/>
      <c r="CU67" s="417"/>
      <c r="CV67" s="417"/>
      <c r="CW67" s="417"/>
      <c r="CX67" s="417"/>
      <c r="CY67" s="417"/>
      <c r="CZ67" s="417"/>
      <c r="DA67" s="417"/>
      <c r="DB67" s="417"/>
      <c r="DC67" s="417"/>
      <c r="DD67" s="417"/>
      <c r="DE67" s="417"/>
      <c r="DF67" s="417"/>
      <c r="DG67" s="417"/>
      <c r="DH67" s="417"/>
      <c r="DI67" s="417"/>
      <c r="DJ67" s="417"/>
      <c r="DK67" s="417"/>
    </row>
    <row r="68" spans="1:115" ht="16.7" hidden="1" customHeight="1">
      <c r="A68" s="421" t="s">
        <v>7</v>
      </c>
      <c r="B68" s="421">
        <v>2</v>
      </c>
      <c r="C68" s="416" t="s">
        <v>31</v>
      </c>
      <c r="D68" s="417">
        <v>1377</v>
      </c>
      <c r="E68" s="417">
        <v>1401</v>
      </c>
      <c r="F68" s="417">
        <v>1425</v>
      </c>
      <c r="G68" s="417">
        <v>1450</v>
      </c>
      <c r="H68" s="417">
        <v>1475</v>
      </c>
      <c r="I68" s="417">
        <v>1498</v>
      </c>
      <c r="J68" s="417">
        <v>1522</v>
      </c>
      <c r="K68" s="417">
        <v>1545</v>
      </c>
      <c r="L68" s="417">
        <v>1569</v>
      </c>
      <c r="M68" s="417">
        <v>1593</v>
      </c>
      <c r="N68" s="417">
        <v>1618</v>
      </c>
      <c r="O68" s="417">
        <v>1642</v>
      </c>
      <c r="P68" s="417">
        <v>1667</v>
      </c>
      <c r="Q68" s="417">
        <v>1692</v>
      </c>
      <c r="R68" s="417">
        <v>1717</v>
      </c>
      <c r="S68" s="417">
        <v>1743</v>
      </c>
      <c r="T68" s="417">
        <v>1768</v>
      </c>
      <c r="U68" s="417">
        <v>1794</v>
      </c>
      <c r="V68" s="417">
        <v>1820</v>
      </c>
      <c r="W68" s="417">
        <v>1846</v>
      </c>
      <c r="X68" s="417">
        <v>1872</v>
      </c>
      <c r="Y68" s="417">
        <v>1899</v>
      </c>
      <c r="Z68" s="417">
        <v>1925</v>
      </c>
      <c r="AA68" s="417">
        <v>1952</v>
      </c>
      <c r="AB68" s="417">
        <v>1979</v>
      </c>
      <c r="AC68" s="417">
        <v>2006</v>
      </c>
      <c r="AD68" s="417">
        <v>2033</v>
      </c>
      <c r="AE68" s="417">
        <v>2061</v>
      </c>
      <c r="AF68" s="417">
        <v>2089</v>
      </c>
      <c r="AG68" s="417">
        <v>2117</v>
      </c>
      <c r="AH68" s="417">
        <v>2144</v>
      </c>
      <c r="AI68" s="417">
        <v>2172</v>
      </c>
      <c r="AJ68" s="417">
        <v>2200</v>
      </c>
      <c r="AK68" s="417">
        <v>2228</v>
      </c>
      <c r="AL68" s="417">
        <v>2256</v>
      </c>
      <c r="AM68" s="417">
        <v>2283</v>
      </c>
      <c r="AN68" s="417">
        <v>2310</v>
      </c>
      <c r="AO68" s="417">
        <v>2337</v>
      </c>
      <c r="AP68" s="417">
        <v>2364</v>
      </c>
      <c r="AQ68" s="417">
        <v>2391</v>
      </c>
      <c r="AR68" s="417">
        <v>2416</v>
      </c>
      <c r="AS68" s="417">
        <v>2441</v>
      </c>
      <c r="AT68" s="417">
        <v>2465</v>
      </c>
      <c r="AU68" s="417">
        <v>2488</v>
      </c>
      <c r="AV68" s="417">
        <v>2511</v>
      </c>
      <c r="AW68" s="417">
        <v>2531</v>
      </c>
      <c r="AX68" s="417">
        <v>2551</v>
      </c>
      <c r="AY68" s="417">
        <v>2570</v>
      </c>
      <c r="AZ68" s="417">
        <v>2587</v>
      </c>
      <c r="BA68" s="417">
        <v>2603</v>
      </c>
      <c r="BB68" s="417">
        <v>2619</v>
      </c>
      <c r="BC68" s="417">
        <v>2633</v>
      </c>
      <c r="BD68" s="417">
        <v>2645</v>
      </c>
      <c r="BE68" s="417">
        <v>2655</v>
      </c>
      <c r="BF68" s="417">
        <v>2664</v>
      </c>
      <c r="BG68" s="417">
        <v>2671</v>
      </c>
      <c r="BH68" s="417">
        <v>2677</v>
      </c>
      <c r="BI68" s="417">
        <v>2680</v>
      </c>
      <c r="BJ68" s="417">
        <v>2682</v>
      </c>
      <c r="BK68" s="417">
        <v>2682</v>
      </c>
      <c r="BL68" s="417">
        <v>2681</v>
      </c>
      <c r="BM68" s="417">
        <v>2677</v>
      </c>
      <c r="BN68" s="417">
        <v>2671</v>
      </c>
      <c r="BO68" s="417">
        <v>2664</v>
      </c>
      <c r="BP68" s="417">
        <v>2654</v>
      </c>
      <c r="BQ68" s="417">
        <v>2642</v>
      </c>
      <c r="BR68" s="417">
        <v>2629</v>
      </c>
      <c r="BS68" s="417">
        <v>2613</v>
      </c>
      <c r="BT68" s="417">
        <v>2595</v>
      </c>
      <c r="BU68" s="417">
        <v>2576</v>
      </c>
      <c r="BV68" s="417">
        <v>2555</v>
      </c>
      <c r="BW68" s="417">
        <v>2532</v>
      </c>
      <c r="BX68" s="417">
        <v>2508</v>
      </c>
      <c r="BY68" s="417">
        <v>2482</v>
      </c>
      <c r="BZ68" s="417">
        <v>2455</v>
      </c>
      <c r="CA68" s="417">
        <v>2427</v>
      </c>
      <c r="CB68" s="417">
        <v>2397</v>
      </c>
      <c r="CC68" s="417">
        <v>2367</v>
      </c>
      <c r="CD68" s="417">
        <v>2337</v>
      </c>
      <c r="CE68" s="417">
        <v>2306</v>
      </c>
      <c r="CF68" s="417">
        <v>2277</v>
      </c>
      <c r="CG68" s="417">
        <v>2249</v>
      </c>
      <c r="CH68" s="417">
        <v>2225</v>
      </c>
      <c r="CI68" s="417">
        <v>2212</v>
      </c>
      <c r="CJ68" s="417">
        <v>0</v>
      </c>
      <c r="CK68" s="417">
        <v>0</v>
      </c>
      <c r="CL68" s="417">
        <v>0</v>
      </c>
      <c r="CM68" s="417">
        <v>0</v>
      </c>
      <c r="CN68" s="417">
        <v>0</v>
      </c>
      <c r="CO68" s="417">
        <v>0</v>
      </c>
      <c r="CP68" s="417">
        <v>0</v>
      </c>
      <c r="CQ68" s="417">
        <v>0</v>
      </c>
      <c r="CR68" s="417">
        <v>0</v>
      </c>
      <c r="CS68" s="417">
        <v>0</v>
      </c>
      <c r="CT68" s="417"/>
      <c r="CU68" s="417"/>
      <c r="CV68" s="417"/>
      <c r="CW68" s="417"/>
      <c r="CX68" s="417"/>
      <c r="CY68" s="417"/>
      <c r="CZ68" s="417"/>
      <c r="DA68" s="417"/>
      <c r="DB68" s="417"/>
      <c r="DC68" s="417"/>
      <c r="DD68" s="417"/>
      <c r="DE68" s="417"/>
      <c r="DF68" s="417"/>
      <c r="DG68" s="417"/>
      <c r="DH68" s="417"/>
      <c r="DI68" s="417"/>
      <c r="DJ68" s="417"/>
      <c r="DK68" s="417"/>
    </row>
    <row r="69" spans="1:115" ht="16.7" hidden="1" customHeight="1">
      <c r="A69" s="421" t="s">
        <v>7</v>
      </c>
      <c r="B69" s="421">
        <v>2</v>
      </c>
      <c r="C69" s="416" t="s">
        <v>32</v>
      </c>
      <c r="D69" s="417">
        <v>1427</v>
      </c>
      <c r="E69" s="417">
        <v>1452</v>
      </c>
      <c r="F69" s="417">
        <v>1477</v>
      </c>
      <c r="G69" s="417">
        <v>1502</v>
      </c>
      <c r="H69" s="417">
        <v>1528</v>
      </c>
      <c r="I69" s="417">
        <v>1552</v>
      </c>
      <c r="J69" s="417">
        <v>1577</v>
      </c>
      <c r="K69" s="417">
        <v>1601</v>
      </c>
      <c r="L69" s="417">
        <v>1626</v>
      </c>
      <c r="M69" s="417">
        <v>1651</v>
      </c>
      <c r="N69" s="417">
        <v>1676</v>
      </c>
      <c r="O69" s="417">
        <v>1701</v>
      </c>
      <c r="P69" s="417">
        <v>1726</v>
      </c>
      <c r="Q69" s="417">
        <v>1752</v>
      </c>
      <c r="R69" s="417">
        <v>1778</v>
      </c>
      <c r="S69" s="417">
        <v>1804</v>
      </c>
      <c r="T69" s="417">
        <v>1831</v>
      </c>
      <c r="U69" s="417">
        <v>1857</v>
      </c>
      <c r="V69" s="417">
        <v>1884</v>
      </c>
      <c r="W69" s="417">
        <v>1911</v>
      </c>
      <c r="X69" s="417">
        <v>1937</v>
      </c>
      <c r="Y69" s="417">
        <v>1965</v>
      </c>
      <c r="Z69" s="417">
        <v>1992</v>
      </c>
      <c r="AA69" s="417">
        <v>2019</v>
      </c>
      <c r="AB69" s="417">
        <v>2047</v>
      </c>
      <c r="AC69" s="417">
        <v>2075</v>
      </c>
      <c r="AD69" s="417">
        <v>2103</v>
      </c>
      <c r="AE69" s="417">
        <v>2131</v>
      </c>
      <c r="AF69" s="417">
        <v>2160</v>
      </c>
      <c r="AG69" s="417">
        <v>2188</v>
      </c>
      <c r="AH69" s="417">
        <v>2216</v>
      </c>
      <c r="AI69" s="417">
        <v>2245</v>
      </c>
      <c r="AJ69" s="417">
        <v>2273</v>
      </c>
      <c r="AK69" s="417">
        <v>2302</v>
      </c>
      <c r="AL69" s="417">
        <v>2330</v>
      </c>
      <c r="AM69" s="417">
        <v>2357</v>
      </c>
      <c r="AN69" s="417">
        <v>2385</v>
      </c>
      <c r="AO69" s="417">
        <v>2413</v>
      </c>
      <c r="AP69" s="417">
        <v>2440</v>
      </c>
      <c r="AQ69" s="417">
        <v>2465</v>
      </c>
      <c r="AR69" s="417">
        <v>2491</v>
      </c>
      <c r="AS69" s="417">
        <v>2515</v>
      </c>
      <c r="AT69" s="417">
        <v>2539</v>
      </c>
      <c r="AU69" s="417">
        <v>2562</v>
      </c>
      <c r="AV69" s="417">
        <v>2583</v>
      </c>
      <c r="AW69" s="417">
        <v>2603</v>
      </c>
      <c r="AX69" s="417">
        <v>2622</v>
      </c>
      <c r="AY69" s="417">
        <v>2640</v>
      </c>
      <c r="AZ69" s="417">
        <v>2656</v>
      </c>
      <c r="BA69" s="417">
        <v>2672</v>
      </c>
      <c r="BB69" s="417">
        <v>2686</v>
      </c>
      <c r="BC69" s="417">
        <v>2699</v>
      </c>
      <c r="BD69" s="417">
        <v>2710</v>
      </c>
      <c r="BE69" s="417">
        <v>2719</v>
      </c>
      <c r="BF69" s="417">
        <v>2726</v>
      </c>
      <c r="BG69" s="417">
        <v>2731</v>
      </c>
      <c r="BH69" s="417">
        <v>2735</v>
      </c>
      <c r="BI69" s="417">
        <v>2737</v>
      </c>
      <c r="BJ69" s="417">
        <v>2737</v>
      </c>
      <c r="BK69" s="417">
        <v>2735</v>
      </c>
      <c r="BL69" s="417">
        <v>2732</v>
      </c>
      <c r="BM69" s="417">
        <v>2726</v>
      </c>
      <c r="BN69" s="417">
        <v>2718</v>
      </c>
      <c r="BO69" s="417">
        <v>2708</v>
      </c>
      <c r="BP69" s="417">
        <v>2696</v>
      </c>
      <c r="BQ69" s="417">
        <v>2682</v>
      </c>
      <c r="BR69" s="417">
        <v>2666</v>
      </c>
      <c r="BS69" s="417">
        <v>2648</v>
      </c>
      <c r="BT69" s="417">
        <v>2629</v>
      </c>
      <c r="BU69" s="417">
        <v>2607</v>
      </c>
      <c r="BV69" s="417">
        <v>2584</v>
      </c>
      <c r="BW69" s="417">
        <v>2559</v>
      </c>
      <c r="BX69" s="417">
        <v>2533</v>
      </c>
      <c r="BY69" s="417">
        <v>2505</v>
      </c>
      <c r="BZ69" s="417">
        <v>2476</v>
      </c>
      <c r="CA69" s="417">
        <v>2447</v>
      </c>
      <c r="CB69" s="417">
        <v>2416</v>
      </c>
      <c r="CC69" s="417">
        <v>2385</v>
      </c>
      <c r="CD69" s="417">
        <v>2354</v>
      </c>
      <c r="CE69" s="417">
        <v>2324</v>
      </c>
      <c r="CF69" s="417">
        <v>2295</v>
      </c>
      <c r="CG69" s="417">
        <v>2271</v>
      </c>
      <c r="CH69" s="417">
        <v>2258</v>
      </c>
      <c r="CI69" s="417">
        <v>0</v>
      </c>
      <c r="CJ69" s="417">
        <v>0</v>
      </c>
      <c r="CK69" s="417">
        <v>0</v>
      </c>
      <c r="CL69" s="417">
        <v>0</v>
      </c>
      <c r="CM69" s="417">
        <v>0</v>
      </c>
      <c r="CN69" s="417">
        <v>0</v>
      </c>
      <c r="CO69" s="417">
        <v>0</v>
      </c>
      <c r="CP69" s="417">
        <v>0</v>
      </c>
      <c r="CQ69" s="417">
        <v>0</v>
      </c>
      <c r="CR69" s="417">
        <v>0</v>
      </c>
      <c r="CS69" s="417">
        <v>0</v>
      </c>
      <c r="CT69" s="417"/>
      <c r="CU69" s="417"/>
      <c r="CV69" s="417"/>
      <c r="CW69" s="417"/>
      <c r="CX69" s="417"/>
      <c r="CY69" s="417"/>
      <c r="CZ69" s="417"/>
      <c r="DA69" s="417"/>
      <c r="DB69" s="417"/>
      <c r="DC69" s="417"/>
      <c r="DD69" s="417"/>
      <c r="DE69" s="417"/>
      <c r="DF69" s="417"/>
      <c r="DG69" s="417"/>
      <c r="DH69" s="417"/>
      <c r="DI69" s="417"/>
      <c r="DJ69" s="417"/>
      <c r="DK69" s="417"/>
    </row>
    <row r="70" spans="1:115" ht="16.7" hidden="1" customHeight="1">
      <c r="A70" s="421" t="s">
        <v>7</v>
      </c>
      <c r="B70" s="421">
        <v>2</v>
      </c>
      <c r="C70" s="416" t="s">
        <v>33</v>
      </c>
      <c r="D70" s="417">
        <v>1479</v>
      </c>
      <c r="E70" s="417">
        <v>1505</v>
      </c>
      <c r="F70" s="417">
        <v>1530</v>
      </c>
      <c r="G70" s="417">
        <v>1557</v>
      </c>
      <c r="H70" s="417">
        <v>1584</v>
      </c>
      <c r="I70" s="417">
        <v>1608</v>
      </c>
      <c r="J70" s="417">
        <v>1633</v>
      </c>
      <c r="K70" s="417">
        <v>1659</v>
      </c>
      <c r="L70" s="417">
        <v>1684</v>
      </c>
      <c r="M70" s="417">
        <v>1710</v>
      </c>
      <c r="N70" s="417">
        <v>1736</v>
      </c>
      <c r="O70" s="417">
        <v>1762</v>
      </c>
      <c r="P70" s="417">
        <v>1788</v>
      </c>
      <c r="Q70" s="417">
        <v>1814</v>
      </c>
      <c r="R70" s="417">
        <v>1841</v>
      </c>
      <c r="S70" s="417">
        <v>1868</v>
      </c>
      <c r="T70" s="417">
        <v>1895</v>
      </c>
      <c r="U70" s="417">
        <v>1923</v>
      </c>
      <c r="V70" s="417">
        <v>1950</v>
      </c>
      <c r="W70" s="417">
        <v>1977</v>
      </c>
      <c r="X70" s="417">
        <v>2005</v>
      </c>
      <c r="Y70" s="417">
        <v>2032</v>
      </c>
      <c r="Z70" s="417">
        <v>2060</v>
      </c>
      <c r="AA70" s="417">
        <v>2089</v>
      </c>
      <c r="AB70" s="417">
        <v>2117</v>
      </c>
      <c r="AC70" s="417">
        <v>2146</v>
      </c>
      <c r="AD70" s="417">
        <v>2175</v>
      </c>
      <c r="AE70" s="417">
        <v>2204</v>
      </c>
      <c r="AF70" s="417">
        <v>2233</v>
      </c>
      <c r="AG70" s="417">
        <v>2262</v>
      </c>
      <c r="AH70" s="417">
        <v>2291</v>
      </c>
      <c r="AI70" s="417">
        <v>2320</v>
      </c>
      <c r="AJ70" s="417">
        <v>2349</v>
      </c>
      <c r="AK70" s="417">
        <v>2377</v>
      </c>
      <c r="AL70" s="417">
        <v>2406</v>
      </c>
      <c r="AM70" s="417">
        <v>2434</v>
      </c>
      <c r="AN70" s="417">
        <v>2462</v>
      </c>
      <c r="AO70" s="417">
        <v>2490</v>
      </c>
      <c r="AP70" s="417">
        <v>2516</v>
      </c>
      <c r="AQ70" s="417">
        <v>2541</v>
      </c>
      <c r="AR70" s="417">
        <v>2566</v>
      </c>
      <c r="AS70" s="417">
        <v>2591</v>
      </c>
      <c r="AT70" s="417">
        <v>2614</v>
      </c>
      <c r="AU70" s="417">
        <v>2636</v>
      </c>
      <c r="AV70" s="417">
        <v>2656</v>
      </c>
      <c r="AW70" s="417">
        <v>2676</v>
      </c>
      <c r="AX70" s="417">
        <v>2694</v>
      </c>
      <c r="AY70" s="417">
        <v>2710</v>
      </c>
      <c r="AZ70" s="417">
        <v>2727</v>
      </c>
      <c r="BA70" s="417">
        <v>2741</v>
      </c>
      <c r="BB70" s="417">
        <v>2754</v>
      </c>
      <c r="BC70" s="417">
        <v>2765</v>
      </c>
      <c r="BD70" s="417">
        <v>2774</v>
      </c>
      <c r="BE70" s="417">
        <v>2781</v>
      </c>
      <c r="BF70" s="417">
        <v>2787</v>
      </c>
      <c r="BG70" s="417">
        <v>2791</v>
      </c>
      <c r="BH70" s="417">
        <v>2793</v>
      </c>
      <c r="BI70" s="417">
        <v>2793</v>
      </c>
      <c r="BJ70" s="417">
        <v>2791</v>
      </c>
      <c r="BK70" s="417">
        <v>2787</v>
      </c>
      <c r="BL70" s="417">
        <v>2781</v>
      </c>
      <c r="BM70" s="417">
        <v>2773</v>
      </c>
      <c r="BN70" s="417">
        <v>2763</v>
      </c>
      <c r="BO70" s="417">
        <v>2751</v>
      </c>
      <c r="BP70" s="417">
        <v>2737</v>
      </c>
      <c r="BQ70" s="417">
        <v>2721</v>
      </c>
      <c r="BR70" s="417">
        <v>2702</v>
      </c>
      <c r="BS70" s="417">
        <v>2682</v>
      </c>
      <c r="BT70" s="417">
        <v>2660</v>
      </c>
      <c r="BU70" s="417">
        <v>2637</v>
      </c>
      <c r="BV70" s="417">
        <v>2612</v>
      </c>
      <c r="BW70" s="417">
        <v>2585</v>
      </c>
      <c r="BX70" s="417">
        <v>2557</v>
      </c>
      <c r="BY70" s="417">
        <v>2527</v>
      </c>
      <c r="BZ70" s="417">
        <v>2497</v>
      </c>
      <c r="CA70" s="417">
        <v>2465</v>
      </c>
      <c r="CB70" s="417">
        <v>2434</v>
      </c>
      <c r="CC70" s="417">
        <v>2402</v>
      </c>
      <c r="CD70" s="417">
        <v>2372</v>
      </c>
      <c r="CE70" s="417">
        <v>2343</v>
      </c>
      <c r="CF70" s="417">
        <v>2317</v>
      </c>
      <c r="CG70" s="417">
        <v>2304</v>
      </c>
      <c r="CH70" s="417">
        <v>0</v>
      </c>
      <c r="CI70" s="417">
        <v>0</v>
      </c>
      <c r="CJ70" s="417">
        <v>0</v>
      </c>
      <c r="CK70" s="417">
        <v>0</v>
      </c>
      <c r="CL70" s="417">
        <v>0</v>
      </c>
      <c r="CM70" s="417">
        <v>0</v>
      </c>
      <c r="CN70" s="417">
        <v>0</v>
      </c>
      <c r="CO70" s="417">
        <v>0</v>
      </c>
      <c r="CP70" s="417">
        <v>0</v>
      </c>
      <c r="CQ70" s="417">
        <v>0</v>
      </c>
      <c r="CR70" s="417">
        <v>0</v>
      </c>
      <c r="CS70" s="417">
        <v>0</v>
      </c>
      <c r="CT70" s="417"/>
      <c r="CU70" s="417"/>
      <c r="CV70" s="417"/>
      <c r="CW70" s="417"/>
      <c r="CX70" s="417"/>
      <c r="CY70" s="417"/>
      <c r="CZ70" s="417"/>
      <c r="DA70" s="417"/>
      <c r="DB70" s="417"/>
      <c r="DC70" s="417"/>
      <c r="DD70" s="417"/>
      <c r="DE70" s="417"/>
      <c r="DF70" s="417"/>
      <c r="DG70" s="417"/>
      <c r="DH70" s="417"/>
      <c r="DI70" s="417"/>
      <c r="DJ70" s="417"/>
      <c r="DK70" s="417"/>
    </row>
    <row r="71" spans="1:115" ht="16.7" hidden="1" customHeight="1">
      <c r="A71" s="421" t="s">
        <v>7</v>
      </c>
      <c r="B71" s="421">
        <v>2</v>
      </c>
      <c r="C71" s="416" t="s">
        <v>34</v>
      </c>
      <c r="D71" s="417">
        <v>1533</v>
      </c>
      <c r="E71" s="417">
        <v>1559</v>
      </c>
      <c r="F71" s="417">
        <v>1586</v>
      </c>
      <c r="G71" s="417">
        <v>1613</v>
      </c>
      <c r="H71" s="417">
        <v>1641</v>
      </c>
      <c r="I71" s="417">
        <v>1666</v>
      </c>
      <c r="J71" s="417">
        <v>1692</v>
      </c>
      <c r="K71" s="417">
        <v>1718</v>
      </c>
      <c r="L71" s="417">
        <v>1745</v>
      </c>
      <c r="M71" s="417">
        <v>1771</v>
      </c>
      <c r="N71" s="417">
        <v>1798</v>
      </c>
      <c r="O71" s="417">
        <v>1824</v>
      </c>
      <c r="P71" s="417">
        <v>1851</v>
      </c>
      <c r="Q71" s="417">
        <v>1879</v>
      </c>
      <c r="R71" s="417">
        <v>1906</v>
      </c>
      <c r="S71" s="417">
        <v>1934</v>
      </c>
      <c r="T71" s="417">
        <v>1962</v>
      </c>
      <c r="U71" s="417">
        <v>1989</v>
      </c>
      <c r="V71" s="417">
        <v>2017</v>
      </c>
      <c r="W71" s="417">
        <v>2046</v>
      </c>
      <c r="X71" s="417">
        <v>2074</v>
      </c>
      <c r="Y71" s="417">
        <v>2102</v>
      </c>
      <c r="Z71" s="417">
        <v>2131</v>
      </c>
      <c r="AA71" s="417">
        <v>2160</v>
      </c>
      <c r="AB71" s="417">
        <v>2190</v>
      </c>
      <c r="AC71" s="417">
        <v>2219</v>
      </c>
      <c r="AD71" s="417">
        <v>2249</v>
      </c>
      <c r="AE71" s="417">
        <v>2278</v>
      </c>
      <c r="AF71" s="417">
        <v>2308</v>
      </c>
      <c r="AG71" s="417">
        <v>2337</v>
      </c>
      <c r="AH71" s="417">
        <v>2367</v>
      </c>
      <c r="AI71" s="417">
        <v>2397</v>
      </c>
      <c r="AJ71" s="417">
        <v>2426</v>
      </c>
      <c r="AK71" s="417">
        <v>2455</v>
      </c>
      <c r="AL71" s="417">
        <v>2484</v>
      </c>
      <c r="AM71" s="417">
        <v>2512</v>
      </c>
      <c r="AN71" s="417">
        <v>2541</v>
      </c>
      <c r="AO71" s="417">
        <v>2567</v>
      </c>
      <c r="AP71" s="417">
        <v>2593</v>
      </c>
      <c r="AQ71" s="417">
        <v>2619</v>
      </c>
      <c r="AR71" s="417">
        <v>2644</v>
      </c>
      <c r="AS71" s="417">
        <v>2668</v>
      </c>
      <c r="AT71" s="417">
        <v>2690</v>
      </c>
      <c r="AU71" s="417">
        <v>2711</v>
      </c>
      <c r="AV71" s="417">
        <v>2730</v>
      </c>
      <c r="AW71" s="417">
        <v>2749</v>
      </c>
      <c r="AX71" s="417">
        <v>2766</v>
      </c>
      <c r="AY71" s="417">
        <v>2782</v>
      </c>
      <c r="AZ71" s="417">
        <v>2797</v>
      </c>
      <c r="BA71" s="417">
        <v>2810</v>
      </c>
      <c r="BB71" s="417">
        <v>2821</v>
      </c>
      <c r="BC71" s="417">
        <v>2831</v>
      </c>
      <c r="BD71" s="417">
        <v>2838</v>
      </c>
      <c r="BE71" s="417">
        <v>2844</v>
      </c>
      <c r="BF71" s="417">
        <v>2848</v>
      </c>
      <c r="BG71" s="417">
        <v>2850</v>
      </c>
      <c r="BH71" s="417">
        <v>2850</v>
      </c>
      <c r="BI71" s="417">
        <v>2848</v>
      </c>
      <c r="BJ71" s="417">
        <v>2844</v>
      </c>
      <c r="BK71" s="417">
        <v>2838</v>
      </c>
      <c r="BL71" s="417">
        <v>2830</v>
      </c>
      <c r="BM71" s="417">
        <v>2820</v>
      </c>
      <c r="BN71" s="417">
        <v>2807</v>
      </c>
      <c r="BO71" s="417">
        <v>2793</v>
      </c>
      <c r="BP71" s="417">
        <v>2776</v>
      </c>
      <c r="BQ71" s="417">
        <v>2758</v>
      </c>
      <c r="BR71" s="417">
        <v>2737</v>
      </c>
      <c r="BS71" s="417">
        <v>2715</v>
      </c>
      <c r="BT71" s="417">
        <v>2691</v>
      </c>
      <c r="BU71" s="417">
        <v>2665</v>
      </c>
      <c r="BV71" s="417">
        <v>2638</v>
      </c>
      <c r="BW71" s="417">
        <v>2609</v>
      </c>
      <c r="BX71" s="417">
        <v>2579</v>
      </c>
      <c r="BY71" s="417">
        <v>2548</v>
      </c>
      <c r="BZ71" s="417">
        <v>2516</v>
      </c>
      <c r="CA71" s="417">
        <v>2484</v>
      </c>
      <c r="CB71" s="417">
        <v>2452</v>
      </c>
      <c r="CC71" s="417">
        <v>2421</v>
      </c>
      <c r="CD71" s="417">
        <v>2391</v>
      </c>
      <c r="CE71" s="417">
        <v>2365</v>
      </c>
      <c r="CF71" s="417">
        <v>2352</v>
      </c>
      <c r="CG71" s="417">
        <v>0</v>
      </c>
      <c r="CH71" s="417">
        <v>0</v>
      </c>
      <c r="CI71" s="417">
        <v>0</v>
      </c>
      <c r="CJ71" s="417">
        <v>0</v>
      </c>
      <c r="CK71" s="417">
        <v>0</v>
      </c>
      <c r="CL71" s="417">
        <v>0</v>
      </c>
      <c r="CM71" s="417">
        <v>0</v>
      </c>
      <c r="CN71" s="417">
        <v>0</v>
      </c>
      <c r="CO71" s="417">
        <v>0</v>
      </c>
      <c r="CP71" s="417">
        <v>0</v>
      </c>
      <c r="CQ71" s="417">
        <v>0</v>
      </c>
      <c r="CR71" s="417">
        <v>0</v>
      </c>
      <c r="CS71" s="417">
        <v>0</v>
      </c>
      <c r="CT71" s="417"/>
      <c r="CU71" s="417"/>
      <c r="CV71" s="417"/>
      <c r="CW71" s="417"/>
      <c r="CX71" s="417"/>
      <c r="CY71" s="417"/>
      <c r="CZ71" s="417"/>
      <c r="DA71" s="417"/>
      <c r="DB71" s="417"/>
      <c r="DC71" s="417"/>
      <c r="DD71" s="417"/>
      <c r="DE71" s="417"/>
      <c r="DF71" s="417"/>
      <c r="DG71" s="417"/>
      <c r="DH71" s="417"/>
      <c r="DI71" s="417"/>
      <c r="DJ71" s="417"/>
      <c r="DK71" s="417"/>
    </row>
    <row r="72" spans="1:115" ht="16.7" hidden="1" customHeight="1">
      <c r="A72" s="421" t="s">
        <v>7</v>
      </c>
      <c r="B72" s="421">
        <v>2</v>
      </c>
      <c r="C72" s="416" t="s">
        <v>35</v>
      </c>
      <c r="D72" s="417">
        <v>1588</v>
      </c>
      <c r="E72" s="417">
        <v>1615</v>
      </c>
      <c r="F72" s="417">
        <v>1643</v>
      </c>
      <c r="G72" s="417">
        <v>1671</v>
      </c>
      <c r="H72" s="417">
        <v>1700</v>
      </c>
      <c r="I72" s="417">
        <v>1726</v>
      </c>
      <c r="J72" s="417">
        <v>1753</v>
      </c>
      <c r="K72" s="417">
        <v>1780</v>
      </c>
      <c r="L72" s="417">
        <v>1807</v>
      </c>
      <c r="M72" s="417">
        <v>1834</v>
      </c>
      <c r="N72" s="417">
        <v>1862</v>
      </c>
      <c r="O72" s="417">
        <v>1889</v>
      </c>
      <c r="P72" s="417">
        <v>1917</v>
      </c>
      <c r="Q72" s="417">
        <v>1945</v>
      </c>
      <c r="R72" s="417">
        <v>1973</v>
      </c>
      <c r="S72" s="417">
        <v>2002</v>
      </c>
      <c r="T72" s="417">
        <v>2030</v>
      </c>
      <c r="U72" s="417">
        <v>2059</v>
      </c>
      <c r="V72" s="417">
        <v>2087</v>
      </c>
      <c r="W72" s="417">
        <v>2116</v>
      </c>
      <c r="X72" s="417">
        <v>2145</v>
      </c>
      <c r="Y72" s="417">
        <v>2175</v>
      </c>
      <c r="Z72" s="417">
        <v>2204</v>
      </c>
      <c r="AA72" s="417">
        <v>2234</v>
      </c>
      <c r="AB72" s="417">
        <v>2265</v>
      </c>
      <c r="AC72" s="417">
        <v>2295</v>
      </c>
      <c r="AD72" s="417">
        <v>2325</v>
      </c>
      <c r="AE72" s="417">
        <v>2355</v>
      </c>
      <c r="AF72" s="417">
        <v>2385</v>
      </c>
      <c r="AG72" s="417">
        <v>2415</v>
      </c>
      <c r="AH72" s="417">
        <v>2446</v>
      </c>
      <c r="AI72" s="417">
        <v>2475</v>
      </c>
      <c r="AJ72" s="417">
        <v>2505</v>
      </c>
      <c r="AK72" s="417">
        <v>2534</v>
      </c>
      <c r="AL72" s="417">
        <v>2563</v>
      </c>
      <c r="AM72" s="417">
        <v>2592</v>
      </c>
      <c r="AN72" s="417">
        <v>2619</v>
      </c>
      <c r="AO72" s="417">
        <v>2646</v>
      </c>
      <c r="AP72" s="417">
        <v>2672</v>
      </c>
      <c r="AQ72" s="417">
        <v>2698</v>
      </c>
      <c r="AR72" s="417">
        <v>2722</v>
      </c>
      <c r="AS72" s="417">
        <v>2744</v>
      </c>
      <c r="AT72" s="417">
        <v>2766</v>
      </c>
      <c r="AU72" s="417">
        <v>2786</v>
      </c>
      <c r="AV72" s="417">
        <v>2805</v>
      </c>
      <c r="AW72" s="417">
        <v>2822</v>
      </c>
      <c r="AX72" s="417">
        <v>2839</v>
      </c>
      <c r="AY72" s="417">
        <v>2854</v>
      </c>
      <c r="AZ72" s="417">
        <v>2867</v>
      </c>
      <c r="BA72" s="417">
        <v>2879</v>
      </c>
      <c r="BB72" s="417">
        <v>2888</v>
      </c>
      <c r="BC72" s="417">
        <v>2896</v>
      </c>
      <c r="BD72" s="417">
        <v>2902</v>
      </c>
      <c r="BE72" s="417">
        <v>2906</v>
      </c>
      <c r="BF72" s="417">
        <v>2908</v>
      </c>
      <c r="BG72" s="417">
        <v>2908</v>
      </c>
      <c r="BH72" s="417">
        <v>2906</v>
      </c>
      <c r="BI72" s="417">
        <v>2902</v>
      </c>
      <c r="BJ72" s="417">
        <v>2896</v>
      </c>
      <c r="BK72" s="417">
        <v>2888</v>
      </c>
      <c r="BL72" s="417">
        <v>2877</v>
      </c>
      <c r="BM72" s="417">
        <v>2864</v>
      </c>
      <c r="BN72" s="417">
        <v>2850</v>
      </c>
      <c r="BO72" s="417">
        <v>2833</v>
      </c>
      <c r="BP72" s="417">
        <v>2814</v>
      </c>
      <c r="BQ72" s="417">
        <v>2793</v>
      </c>
      <c r="BR72" s="417">
        <v>2770</v>
      </c>
      <c r="BS72" s="417">
        <v>2745</v>
      </c>
      <c r="BT72" s="417">
        <v>2719</v>
      </c>
      <c r="BU72" s="417">
        <v>2691</v>
      </c>
      <c r="BV72" s="417">
        <v>2662</v>
      </c>
      <c r="BW72" s="417">
        <v>2632</v>
      </c>
      <c r="BX72" s="417">
        <v>2600</v>
      </c>
      <c r="BY72" s="417">
        <v>2568</v>
      </c>
      <c r="BZ72" s="417">
        <v>2535</v>
      </c>
      <c r="CA72" s="417">
        <v>2502</v>
      </c>
      <c r="CB72" s="417">
        <v>2471</v>
      </c>
      <c r="CC72" s="417">
        <v>2440</v>
      </c>
      <c r="CD72" s="417">
        <v>2414</v>
      </c>
      <c r="CE72" s="417">
        <v>2400</v>
      </c>
      <c r="CF72" s="417">
        <v>0</v>
      </c>
      <c r="CG72" s="417">
        <v>0</v>
      </c>
      <c r="CH72" s="417">
        <v>0</v>
      </c>
      <c r="CI72" s="417">
        <v>0</v>
      </c>
      <c r="CJ72" s="417">
        <v>0</v>
      </c>
      <c r="CK72" s="417">
        <v>0</v>
      </c>
      <c r="CL72" s="417">
        <v>0</v>
      </c>
      <c r="CM72" s="417">
        <v>0</v>
      </c>
      <c r="CN72" s="417">
        <v>0</v>
      </c>
      <c r="CO72" s="417">
        <v>0</v>
      </c>
      <c r="CP72" s="417">
        <v>0</v>
      </c>
      <c r="CQ72" s="417">
        <v>0</v>
      </c>
      <c r="CR72" s="417">
        <v>0</v>
      </c>
      <c r="CS72" s="417">
        <v>0</v>
      </c>
      <c r="CT72" s="417"/>
      <c r="CU72" s="417"/>
      <c r="CV72" s="417"/>
      <c r="CW72" s="417"/>
      <c r="CX72" s="417"/>
      <c r="CY72" s="417"/>
      <c r="CZ72" s="417"/>
      <c r="DA72" s="417"/>
      <c r="DB72" s="417"/>
      <c r="DC72" s="417"/>
      <c r="DD72" s="417"/>
      <c r="DE72" s="417"/>
      <c r="DF72" s="417"/>
      <c r="DG72" s="417"/>
      <c r="DH72" s="417"/>
      <c r="DI72" s="417"/>
      <c r="DJ72" s="417"/>
      <c r="DK72" s="417"/>
    </row>
    <row r="73" spans="1:115" ht="16.7" hidden="1" customHeight="1">
      <c r="A73" s="421" t="s">
        <v>7</v>
      </c>
      <c r="B73" s="421">
        <v>2</v>
      </c>
      <c r="C73" s="416" t="s">
        <v>36</v>
      </c>
      <c r="D73" s="417">
        <v>1645</v>
      </c>
      <c r="E73" s="417">
        <v>1673</v>
      </c>
      <c r="F73" s="417">
        <v>1702</v>
      </c>
      <c r="G73" s="417">
        <v>1731</v>
      </c>
      <c r="H73" s="417">
        <v>1761</v>
      </c>
      <c r="I73" s="417">
        <v>1788</v>
      </c>
      <c r="J73" s="417">
        <v>1816</v>
      </c>
      <c r="K73" s="417">
        <v>1844</v>
      </c>
      <c r="L73" s="417">
        <v>1872</v>
      </c>
      <c r="M73" s="417">
        <v>1900</v>
      </c>
      <c r="N73" s="417">
        <v>1928</v>
      </c>
      <c r="O73" s="417">
        <v>1956</v>
      </c>
      <c r="P73" s="417">
        <v>1985</v>
      </c>
      <c r="Q73" s="417">
        <v>2014</v>
      </c>
      <c r="R73" s="417">
        <v>2043</v>
      </c>
      <c r="S73" s="417">
        <v>2072</v>
      </c>
      <c r="T73" s="417">
        <v>2101</v>
      </c>
      <c r="U73" s="417">
        <v>2130</v>
      </c>
      <c r="V73" s="417">
        <v>2159</v>
      </c>
      <c r="W73" s="417">
        <v>2189</v>
      </c>
      <c r="X73" s="417">
        <v>2219</v>
      </c>
      <c r="Y73" s="417">
        <v>2249</v>
      </c>
      <c r="Z73" s="417">
        <v>2280</v>
      </c>
      <c r="AA73" s="417">
        <v>2311</v>
      </c>
      <c r="AB73" s="417">
        <v>2342</v>
      </c>
      <c r="AC73" s="417">
        <v>2372</v>
      </c>
      <c r="AD73" s="417">
        <v>2403</v>
      </c>
      <c r="AE73" s="417">
        <v>2434</v>
      </c>
      <c r="AF73" s="417">
        <v>2465</v>
      </c>
      <c r="AG73" s="417">
        <v>2496</v>
      </c>
      <c r="AH73" s="417">
        <v>2526</v>
      </c>
      <c r="AI73" s="417">
        <v>2556</v>
      </c>
      <c r="AJ73" s="417">
        <v>2586</v>
      </c>
      <c r="AK73" s="417">
        <v>2616</v>
      </c>
      <c r="AL73" s="417">
        <v>2645</v>
      </c>
      <c r="AM73" s="417">
        <v>2673</v>
      </c>
      <c r="AN73" s="417">
        <v>2700</v>
      </c>
      <c r="AO73" s="417">
        <v>2727</v>
      </c>
      <c r="AP73" s="417">
        <v>2753</v>
      </c>
      <c r="AQ73" s="417">
        <v>2778</v>
      </c>
      <c r="AR73" s="417">
        <v>2800</v>
      </c>
      <c r="AS73" s="417">
        <v>2822</v>
      </c>
      <c r="AT73" s="417">
        <v>2843</v>
      </c>
      <c r="AU73" s="417">
        <v>2862</v>
      </c>
      <c r="AV73" s="417">
        <v>2880</v>
      </c>
      <c r="AW73" s="417">
        <v>2897</v>
      </c>
      <c r="AX73" s="417">
        <v>2912</v>
      </c>
      <c r="AY73" s="417">
        <v>2926</v>
      </c>
      <c r="AZ73" s="417">
        <v>2937</v>
      </c>
      <c r="BA73" s="417">
        <v>2947</v>
      </c>
      <c r="BB73" s="417">
        <v>2955</v>
      </c>
      <c r="BC73" s="417">
        <v>2961</v>
      </c>
      <c r="BD73" s="417">
        <v>2965</v>
      </c>
      <c r="BE73" s="417">
        <v>2967</v>
      </c>
      <c r="BF73" s="417">
        <v>2967</v>
      </c>
      <c r="BG73" s="417">
        <v>2965</v>
      </c>
      <c r="BH73" s="417">
        <v>2961</v>
      </c>
      <c r="BI73" s="417">
        <v>2955</v>
      </c>
      <c r="BJ73" s="417">
        <v>2946</v>
      </c>
      <c r="BK73" s="417">
        <v>2936</v>
      </c>
      <c r="BL73" s="417">
        <v>2923</v>
      </c>
      <c r="BM73" s="417">
        <v>2908</v>
      </c>
      <c r="BN73" s="417">
        <v>2890</v>
      </c>
      <c r="BO73" s="417">
        <v>2871</v>
      </c>
      <c r="BP73" s="417">
        <v>2850</v>
      </c>
      <c r="BQ73" s="417">
        <v>2826</v>
      </c>
      <c r="BR73" s="417">
        <v>2801</v>
      </c>
      <c r="BS73" s="417">
        <v>2775</v>
      </c>
      <c r="BT73" s="417">
        <v>2746</v>
      </c>
      <c r="BU73" s="417">
        <v>2716</v>
      </c>
      <c r="BV73" s="417">
        <v>2685</v>
      </c>
      <c r="BW73" s="417">
        <v>2653</v>
      </c>
      <c r="BX73" s="417">
        <v>2620</v>
      </c>
      <c r="BY73" s="417">
        <v>2587</v>
      </c>
      <c r="BZ73" s="417">
        <v>2553</v>
      </c>
      <c r="CA73" s="417">
        <v>2521</v>
      </c>
      <c r="CB73" s="417">
        <v>2490</v>
      </c>
      <c r="CC73" s="417">
        <v>2463</v>
      </c>
      <c r="CD73" s="417">
        <v>2450</v>
      </c>
      <c r="CE73" s="417">
        <v>0</v>
      </c>
      <c r="CF73" s="417">
        <v>0</v>
      </c>
      <c r="CG73" s="417">
        <v>0</v>
      </c>
      <c r="CH73" s="417">
        <v>0</v>
      </c>
      <c r="CI73" s="417">
        <v>0</v>
      </c>
      <c r="CJ73" s="417">
        <v>0</v>
      </c>
      <c r="CK73" s="417">
        <v>0</v>
      </c>
      <c r="CL73" s="417">
        <v>0</v>
      </c>
      <c r="CM73" s="417">
        <v>0</v>
      </c>
      <c r="CN73" s="417">
        <v>0</v>
      </c>
      <c r="CO73" s="417">
        <v>0</v>
      </c>
      <c r="CP73" s="417">
        <v>0</v>
      </c>
      <c r="CQ73" s="417">
        <v>0</v>
      </c>
      <c r="CR73" s="417">
        <v>0</v>
      </c>
      <c r="CS73" s="417">
        <v>0</v>
      </c>
      <c r="CT73" s="417"/>
      <c r="CU73" s="417"/>
      <c r="CV73" s="417"/>
      <c r="CW73" s="417"/>
      <c r="CX73" s="417"/>
      <c r="CY73" s="417"/>
      <c r="CZ73" s="417"/>
      <c r="DA73" s="417"/>
      <c r="DB73" s="417"/>
      <c r="DC73" s="417"/>
      <c r="DD73" s="417"/>
      <c r="DE73" s="417"/>
      <c r="DF73" s="417"/>
      <c r="DG73" s="417"/>
      <c r="DH73" s="417"/>
      <c r="DI73" s="417"/>
      <c r="DJ73" s="417"/>
      <c r="DK73" s="417"/>
    </row>
    <row r="74" spans="1:115" ht="16.7" hidden="1" customHeight="1">
      <c r="A74" s="421" t="s">
        <v>7</v>
      </c>
      <c r="B74" s="421">
        <v>2</v>
      </c>
      <c r="C74" s="416" t="s">
        <v>37</v>
      </c>
      <c r="D74" s="417">
        <v>1704</v>
      </c>
      <c r="E74" s="417">
        <v>1734</v>
      </c>
      <c r="F74" s="417">
        <v>1763</v>
      </c>
      <c r="G74" s="417">
        <v>1794</v>
      </c>
      <c r="H74" s="417">
        <v>1824</v>
      </c>
      <c r="I74" s="417">
        <v>1853</v>
      </c>
      <c r="J74" s="417">
        <v>1881</v>
      </c>
      <c r="K74" s="417">
        <v>1910</v>
      </c>
      <c r="L74" s="417">
        <v>1938</v>
      </c>
      <c r="M74" s="417">
        <v>1967</v>
      </c>
      <c r="N74" s="417">
        <v>1996</v>
      </c>
      <c r="O74" s="417">
        <v>2025</v>
      </c>
      <c r="P74" s="417">
        <v>2055</v>
      </c>
      <c r="Q74" s="417">
        <v>2084</v>
      </c>
      <c r="R74" s="417">
        <v>2114</v>
      </c>
      <c r="S74" s="417">
        <v>2143</v>
      </c>
      <c r="T74" s="417">
        <v>2173</v>
      </c>
      <c r="U74" s="417">
        <v>2203</v>
      </c>
      <c r="V74" s="417">
        <v>2234</v>
      </c>
      <c r="W74" s="417">
        <v>2264</v>
      </c>
      <c r="X74" s="417">
        <v>2295</v>
      </c>
      <c r="Y74" s="417">
        <v>2327</v>
      </c>
      <c r="Z74" s="417">
        <v>2358</v>
      </c>
      <c r="AA74" s="417">
        <v>2390</v>
      </c>
      <c r="AB74" s="417">
        <v>2421</v>
      </c>
      <c r="AC74" s="417">
        <v>2452</v>
      </c>
      <c r="AD74" s="417">
        <v>2483</v>
      </c>
      <c r="AE74" s="417">
        <v>2515</v>
      </c>
      <c r="AF74" s="417">
        <v>2547</v>
      </c>
      <c r="AG74" s="417">
        <v>2577</v>
      </c>
      <c r="AH74" s="417">
        <v>2608</v>
      </c>
      <c r="AI74" s="417">
        <v>2639</v>
      </c>
      <c r="AJ74" s="417">
        <v>2669</v>
      </c>
      <c r="AK74" s="417">
        <v>2699</v>
      </c>
      <c r="AL74" s="417">
        <v>2728</v>
      </c>
      <c r="AM74" s="417">
        <v>2755</v>
      </c>
      <c r="AN74" s="417">
        <v>2782</v>
      </c>
      <c r="AO74" s="417">
        <v>2809</v>
      </c>
      <c r="AP74" s="417">
        <v>2834</v>
      </c>
      <c r="AQ74" s="417">
        <v>2858</v>
      </c>
      <c r="AR74" s="417">
        <v>2880</v>
      </c>
      <c r="AS74" s="417">
        <v>2901</v>
      </c>
      <c r="AT74" s="417">
        <v>2920</v>
      </c>
      <c r="AU74" s="417">
        <v>2938</v>
      </c>
      <c r="AV74" s="417">
        <v>2956</v>
      </c>
      <c r="AW74" s="417">
        <v>2972</v>
      </c>
      <c r="AX74" s="417">
        <v>2985</v>
      </c>
      <c r="AY74" s="417">
        <v>2997</v>
      </c>
      <c r="AZ74" s="417">
        <v>3007</v>
      </c>
      <c r="BA74" s="417">
        <v>3015</v>
      </c>
      <c r="BB74" s="417">
        <v>3021</v>
      </c>
      <c r="BC74" s="417">
        <v>3026</v>
      </c>
      <c r="BD74" s="417">
        <v>3028</v>
      </c>
      <c r="BE74" s="417">
        <v>3028</v>
      </c>
      <c r="BF74" s="417">
        <v>3026</v>
      </c>
      <c r="BG74" s="417">
        <v>3022</v>
      </c>
      <c r="BH74" s="417">
        <v>3015</v>
      </c>
      <c r="BI74" s="417">
        <v>3007</v>
      </c>
      <c r="BJ74" s="417">
        <v>2996</v>
      </c>
      <c r="BK74" s="417">
        <v>2982</v>
      </c>
      <c r="BL74" s="417">
        <v>2967</v>
      </c>
      <c r="BM74" s="417">
        <v>2949</v>
      </c>
      <c r="BN74" s="417">
        <v>2930</v>
      </c>
      <c r="BO74" s="417">
        <v>2908</v>
      </c>
      <c r="BP74" s="417">
        <v>2884</v>
      </c>
      <c r="BQ74" s="417">
        <v>2858</v>
      </c>
      <c r="BR74" s="417">
        <v>2831</v>
      </c>
      <c r="BS74" s="417">
        <v>2802</v>
      </c>
      <c r="BT74" s="417">
        <v>2772</v>
      </c>
      <c r="BU74" s="417">
        <v>2740</v>
      </c>
      <c r="BV74" s="417">
        <v>2707</v>
      </c>
      <c r="BW74" s="417">
        <v>2674</v>
      </c>
      <c r="BX74" s="417">
        <v>2640</v>
      </c>
      <c r="BY74" s="417">
        <v>2606</v>
      </c>
      <c r="BZ74" s="417">
        <v>2573</v>
      </c>
      <c r="CA74" s="417">
        <v>2541</v>
      </c>
      <c r="CB74" s="417">
        <v>2514</v>
      </c>
      <c r="CC74" s="417">
        <v>2500</v>
      </c>
      <c r="CD74" s="417">
        <v>0</v>
      </c>
      <c r="CE74" s="417">
        <v>0</v>
      </c>
      <c r="CF74" s="417">
        <v>0</v>
      </c>
      <c r="CG74" s="417">
        <v>0</v>
      </c>
      <c r="CH74" s="417">
        <v>0</v>
      </c>
      <c r="CI74" s="417">
        <v>0</v>
      </c>
      <c r="CJ74" s="417">
        <v>0</v>
      </c>
      <c r="CK74" s="417">
        <v>0</v>
      </c>
      <c r="CL74" s="417">
        <v>0</v>
      </c>
      <c r="CM74" s="417">
        <v>0</v>
      </c>
      <c r="CN74" s="417">
        <v>0</v>
      </c>
      <c r="CO74" s="417">
        <v>0</v>
      </c>
      <c r="CP74" s="417">
        <v>0</v>
      </c>
      <c r="CQ74" s="417">
        <v>0</v>
      </c>
      <c r="CR74" s="417">
        <v>0</v>
      </c>
      <c r="CS74" s="417">
        <v>0</v>
      </c>
      <c r="CT74" s="417"/>
      <c r="CU74" s="417"/>
      <c r="CV74" s="417"/>
      <c r="CW74" s="417"/>
      <c r="CX74" s="417"/>
      <c r="CY74" s="417"/>
      <c r="CZ74" s="417"/>
      <c r="DA74" s="417"/>
      <c r="DB74" s="417"/>
      <c r="DC74" s="417"/>
      <c r="DD74" s="417"/>
      <c r="DE74" s="417"/>
      <c r="DF74" s="417"/>
      <c r="DG74" s="417"/>
      <c r="DH74" s="417"/>
      <c r="DI74" s="417"/>
      <c r="DJ74" s="417"/>
      <c r="DK74" s="417"/>
    </row>
    <row r="75" spans="1:115" ht="16.7" hidden="1" customHeight="1">
      <c r="A75" s="421" t="s">
        <v>7</v>
      </c>
      <c r="B75" s="421">
        <v>2</v>
      </c>
      <c r="C75" s="416" t="s">
        <v>38</v>
      </c>
      <c r="D75" s="417">
        <v>1765</v>
      </c>
      <c r="E75" s="417">
        <v>1796</v>
      </c>
      <c r="F75" s="417">
        <v>1827</v>
      </c>
      <c r="G75" s="417">
        <v>1858</v>
      </c>
      <c r="H75" s="417">
        <v>1890</v>
      </c>
      <c r="I75" s="417">
        <v>1919</v>
      </c>
      <c r="J75" s="417">
        <v>1948</v>
      </c>
      <c r="K75" s="417">
        <v>1978</v>
      </c>
      <c r="L75" s="417">
        <v>2007</v>
      </c>
      <c r="M75" s="417">
        <v>2037</v>
      </c>
      <c r="N75" s="417">
        <v>2067</v>
      </c>
      <c r="O75" s="417">
        <v>2097</v>
      </c>
      <c r="P75" s="417">
        <v>2127</v>
      </c>
      <c r="Q75" s="417">
        <v>2157</v>
      </c>
      <c r="R75" s="417">
        <v>2187</v>
      </c>
      <c r="S75" s="417">
        <v>2218</v>
      </c>
      <c r="T75" s="417">
        <v>2248</v>
      </c>
      <c r="U75" s="417">
        <v>2279</v>
      </c>
      <c r="V75" s="417">
        <v>2311</v>
      </c>
      <c r="W75" s="417">
        <v>2342</v>
      </c>
      <c r="X75" s="417">
        <v>2374</v>
      </c>
      <c r="Y75" s="417">
        <v>2406</v>
      </c>
      <c r="Z75" s="417">
        <v>2438</v>
      </c>
      <c r="AA75" s="417">
        <v>2470</v>
      </c>
      <c r="AB75" s="417">
        <v>2502</v>
      </c>
      <c r="AC75" s="417">
        <v>2534</v>
      </c>
      <c r="AD75" s="417">
        <v>2566</v>
      </c>
      <c r="AE75" s="417">
        <v>2599</v>
      </c>
      <c r="AF75" s="417">
        <v>2630</v>
      </c>
      <c r="AG75" s="417">
        <v>2661</v>
      </c>
      <c r="AH75" s="417">
        <v>2693</v>
      </c>
      <c r="AI75" s="417">
        <v>2724</v>
      </c>
      <c r="AJ75" s="417">
        <v>2754</v>
      </c>
      <c r="AK75" s="417">
        <v>2783</v>
      </c>
      <c r="AL75" s="417">
        <v>2812</v>
      </c>
      <c r="AM75" s="417">
        <v>2839</v>
      </c>
      <c r="AN75" s="417">
        <v>2866</v>
      </c>
      <c r="AO75" s="417">
        <v>2892</v>
      </c>
      <c r="AP75" s="417">
        <v>2916</v>
      </c>
      <c r="AQ75" s="417">
        <v>2939</v>
      </c>
      <c r="AR75" s="417">
        <v>2960</v>
      </c>
      <c r="AS75" s="417">
        <v>2980</v>
      </c>
      <c r="AT75" s="417">
        <v>2998</v>
      </c>
      <c r="AU75" s="417">
        <v>3016</v>
      </c>
      <c r="AV75" s="417">
        <v>3032</v>
      </c>
      <c r="AW75" s="417">
        <v>3046</v>
      </c>
      <c r="AX75" s="417">
        <v>3059</v>
      </c>
      <c r="AY75" s="417">
        <v>3069</v>
      </c>
      <c r="AZ75" s="417">
        <v>3077</v>
      </c>
      <c r="BA75" s="417">
        <v>3083</v>
      </c>
      <c r="BB75" s="417">
        <v>3087</v>
      </c>
      <c r="BC75" s="417">
        <v>3089</v>
      </c>
      <c r="BD75" s="417">
        <v>3089</v>
      </c>
      <c r="BE75" s="417">
        <v>3087</v>
      </c>
      <c r="BF75" s="417">
        <v>3083</v>
      </c>
      <c r="BG75" s="417">
        <v>3077</v>
      </c>
      <c r="BH75" s="417">
        <v>3068</v>
      </c>
      <c r="BI75" s="417">
        <v>3057</v>
      </c>
      <c r="BJ75" s="417">
        <v>3043</v>
      </c>
      <c r="BK75" s="417">
        <v>3027</v>
      </c>
      <c r="BL75" s="417">
        <v>3009</v>
      </c>
      <c r="BM75" s="417">
        <v>2989</v>
      </c>
      <c r="BN75" s="417">
        <v>2967</v>
      </c>
      <c r="BO75" s="417">
        <v>2943</v>
      </c>
      <c r="BP75" s="417">
        <v>2917</v>
      </c>
      <c r="BQ75" s="417">
        <v>2889</v>
      </c>
      <c r="BR75" s="417">
        <v>2859</v>
      </c>
      <c r="BS75" s="417">
        <v>2828</v>
      </c>
      <c r="BT75" s="417">
        <v>2796</v>
      </c>
      <c r="BU75" s="417">
        <v>2762</v>
      </c>
      <c r="BV75" s="417">
        <v>2728</v>
      </c>
      <c r="BW75" s="417">
        <v>2693</v>
      </c>
      <c r="BX75" s="417">
        <v>2659</v>
      </c>
      <c r="BY75" s="417">
        <v>2626</v>
      </c>
      <c r="BZ75" s="417">
        <v>2593</v>
      </c>
      <c r="CA75" s="417">
        <v>2566</v>
      </c>
      <c r="CB75" s="417">
        <v>2551</v>
      </c>
      <c r="CC75" s="417">
        <v>0</v>
      </c>
      <c r="CD75" s="417">
        <v>0</v>
      </c>
      <c r="CE75" s="417">
        <v>0</v>
      </c>
      <c r="CF75" s="417">
        <v>0</v>
      </c>
      <c r="CG75" s="417">
        <v>0</v>
      </c>
      <c r="CH75" s="417">
        <v>0</v>
      </c>
      <c r="CI75" s="417">
        <v>0</v>
      </c>
      <c r="CJ75" s="417">
        <v>0</v>
      </c>
      <c r="CK75" s="417">
        <v>0</v>
      </c>
      <c r="CL75" s="417">
        <v>0</v>
      </c>
      <c r="CM75" s="417">
        <v>0</v>
      </c>
      <c r="CN75" s="417">
        <v>0</v>
      </c>
      <c r="CO75" s="417">
        <v>0</v>
      </c>
      <c r="CP75" s="417">
        <v>0</v>
      </c>
      <c r="CQ75" s="417">
        <v>0</v>
      </c>
      <c r="CR75" s="417">
        <v>0</v>
      </c>
      <c r="CS75" s="417">
        <v>0</v>
      </c>
      <c r="CT75" s="417"/>
      <c r="CU75" s="417"/>
      <c r="CV75" s="417"/>
      <c r="CW75" s="417"/>
      <c r="CX75" s="417"/>
      <c r="CY75" s="417"/>
      <c r="CZ75" s="417"/>
      <c r="DA75" s="417"/>
      <c r="DB75" s="417"/>
      <c r="DC75" s="417"/>
      <c r="DD75" s="417"/>
      <c r="DE75" s="417"/>
      <c r="DF75" s="417"/>
      <c r="DG75" s="417"/>
      <c r="DH75" s="417"/>
      <c r="DI75" s="417"/>
      <c r="DJ75" s="417"/>
      <c r="DK75" s="417"/>
    </row>
    <row r="76" spans="1:115" ht="16.7" hidden="1" customHeight="1">
      <c r="A76" s="421" t="s">
        <v>7</v>
      </c>
      <c r="B76" s="421">
        <v>2</v>
      </c>
      <c r="C76" s="416" t="s">
        <v>39</v>
      </c>
      <c r="D76" s="417">
        <v>1829</v>
      </c>
      <c r="E76" s="417">
        <v>1860</v>
      </c>
      <c r="F76" s="417">
        <v>1892</v>
      </c>
      <c r="G76" s="417">
        <v>1925</v>
      </c>
      <c r="H76" s="417">
        <v>1957</v>
      </c>
      <c r="I76" s="417">
        <v>1987</v>
      </c>
      <c r="J76" s="417">
        <v>2018</v>
      </c>
      <c r="K76" s="417">
        <v>2048</v>
      </c>
      <c r="L76" s="417">
        <v>2078</v>
      </c>
      <c r="M76" s="417">
        <v>2109</v>
      </c>
      <c r="N76" s="417">
        <v>2139</v>
      </c>
      <c r="O76" s="417">
        <v>2170</v>
      </c>
      <c r="P76" s="417">
        <v>2201</v>
      </c>
      <c r="Q76" s="417">
        <v>2232</v>
      </c>
      <c r="R76" s="417">
        <v>2263</v>
      </c>
      <c r="S76" s="417">
        <v>2294</v>
      </c>
      <c r="T76" s="417">
        <v>2326</v>
      </c>
      <c r="U76" s="417">
        <v>2358</v>
      </c>
      <c r="V76" s="417">
        <v>2390</v>
      </c>
      <c r="W76" s="417">
        <v>2423</v>
      </c>
      <c r="X76" s="417">
        <v>2455</v>
      </c>
      <c r="Y76" s="417">
        <v>2488</v>
      </c>
      <c r="Z76" s="417">
        <v>2521</v>
      </c>
      <c r="AA76" s="417">
        <v>2553</v>
      </c>
      <c r="AB76" s="417">
        <v>2586</v>
      </c>
      <c r="AC76" s="417">
        <v>2619</v>
      </c>
      <c r="AD76" s="417">
        <v>2652</v>
      </c>
      <c r="AE76" s="417">
        <v>2684</v>
      </c>
      <c r="AF76" s="417">
        <v>2716</v>
      </c>
      <c r="AG76" s="417">
        <v>2748</v>
      </c>
      <c r="AH76" s="417">
        <v>2779</v>
      </c>
      <c r="AI76" s="417">
        <v>2811</v>
      </c>
      <c r="AJ76" s="417">
        <v>2840</v>
      </c>
      <c r="AK76" s="417">
        <v>2869</v>
      </c>
      <c r="AL76" s="417">
        <v>2897</v>
      </c>
      <c r="AM76" s="417">
        <v>2925</v>
      </c>
      <c r="AN76" s="417">
        <v>2951</v>
      </c>
      <c r="AO76" s="417">
        <v>2976</v>
      </c>
      <c r="AP76" s="417">
        <v>2999</v>
      </c>
      <c r="AQ76" s="417">
        <v>3021</v>
      </c>
      <c r="AR76" s="417">
        <v>3041</v>
      </c>
      <c r="AS76" s="417">
        <v>3060</v>
      </c>
      <c r="AT76" s="417">
        <v>3078</v>
      </c>
      <c r="AU76" s="417">
        <v>3094</v>
      </c>
      <c r="AV76" s="417">
        <v>3109</v>
      </c>
      <c r="AW76" s="417">
        <v>3121</v>
      </c>
      <c r="AX76" s="417">
        <v>3131</v>
      </c>
      <c r="AY76" s="417">
        <v>3140</v>
      </c>
      <c r="AZ76" s="417">
        <v>3146</v>
      </c>
      <c r="BA76" s="417">
        <v>3150</v>
      </c>
      <c r="BB76" s="417">
        <v>3152</v>
      </c>
      <c r="BC76" s="417">
        <v>3153</v>
      </c>
      <c r="BD76" s="417">
        <v>3150</v>
      </c>
      <c r="BE76" s="417">
        <v>3146</v>
      </c>
      <c r="BF76" s="417">
        <v>3139</v>
      </c>
      <c r="BG76" s="417">
        <v>3130</v>
      </c>
      <c r="BH76" s="417">
        <v>3119</v>
      </c>
      <c r="BI76" s="417">
        <v>3105</v>
      </c>
      <c r="BJ76" s="417">
        <v>3089</v>
      </c>
      <c r="BK76" s="417">
        <v>3071</v>
      </c>
      <c r="BL76" s="417">
        <v>3050</v>
      </c>
      <c r="BM76" s="417">
        <v>3027</v>
      </c>
      <c r="BN76" s="417">
        <v>3003</v>
      </c>
      <c r="BO76" s="417">
        <v>2976</v>
      </c>
      <c r="BP76" s="417">
        <v>2948</v>
      </c>
      <c r="BQ76" s="417">
        <v>2918</v>
      </c>
      <c r="BR76" s="417">
        <v>2886</v>
      </c>
      <c r="BS76" s="417">
        <v>2853</v>
      </c>
      <c r="BT76" s="417">
        <v>2819</v>
      </c>
      <c r="BU76" s="417">
        <v>2784</v>
      </c>
      <c r="BV76" s="417">
        <v>2748</v>
      </c>
      <c r="BW76" s="417">
        <v>2713</v>
      </c>
      <c r="BX76" s="417">
        <v>2679</v>
      </c>
      <c r="BY76" s="417">
        <v>2647</v>
      </c>
      <c r="BZ76" s="417">
        <v>2618</v>
      </c>
      <c r="CA76" s="417">
        <v>2604</v>
      </c>
      <c r="CB76" s="417">
        <v>0</v>
      </c>
      <c r="CC76" s="417">
        <v>0</v>
      </c>
      <c r="CD76" s="417">
        <v>0</v>
      </c>
      <c r="CE76" s="417">
        <v>0</v>
      </c>
      <c r="CF76" s="417">
        <v>0</v>
      </c>
      <c r="CG76" s="417">
        <v>0</v>
      </c>
      <c r="CH76" s="417">
        <v>0</v>
      </c>
      <c r="CI76" s="417">
        <v>0</v>
      </c>
      <c r="CJ76" s="417">
        <v>0</v>
      </c>
      <c r="CK76" s="417">
        <v>0</v>
      </c>
      <c r="CL76" s="417">
        <v>0</v>
      </c>
      <c r="CM76" s="417">
        <v>0</v>
      </c>
      <c r="CN76" s="417">
        <v>0</v>
      </c>
      <c r="CO76" s="417">
        <v>0</v>
      </c>
      <c r="CP76" s="417">
        <v>0</v>
      </c>
      <c r="CQ76" s="417">
        <v>0</v>
      </c>
      <c r="CR76" s="417">
        <v>0</v>
      </c>
      <c r="CS76" s="417">
        <v>0</v>
      </c>
      <c r="CT76" s="417"/>
      <c r="CU76" s="417"/>
      <c r="CV76" s="417"/>
      <c r="CW76" s="417"/>
      <c r="CX76" s="417"/>
      <c r="CY76" s="417"/>
      <c r="CZ76" s="417"/>
      <c r="DA76" s="417"/>
      <c r="DB76" s="417"/>
      <c r="DC76" s="417"/>
      <c r="DD76" s="417"/>
      <c r="DE76" s="417"/>
      <c r="DF76" s="417"/>
      <c r="DG76" s="417"/>
      <c r="DH76" s="417"/>
      <c r="DI76" s="417"/>
      <c r="DJ76" s="417"/>
      <c r="DK76" s="417"/>
    </row>
    <row r="77" spans="1:115" ht="16.7" hidden="1" customHeight="1">
      <c r="A77" s="421" t="s">
        <v>7</v>
      </c>
      <c r="B77" s="421">
        <v>2</v>
      </c>
      <c r="C77" s="416" t="s">
        <v>40</v>
      </c>
      <c r="D77" s="417">
        <v>1894</v>
      </c>
      <c r="E77" s="417">
        <v>1927</v>
      </c>
      <c r="F77" s="417">
        <v>1960</v>
      </c>
      <c r="G77" s="417">
        <v>1993</v>
      </c>
      <c r="H77" s="417">
        <v>2027</v>
      </c>
      <c r="I77" s="417">
        <v>2058</v>
      </c>
      <c r="J77" s="417">
        <v>2089</v>
      </c>
      <c r="K77" s="417">
        <v>2120</v>
      </c>
      <c r="L77" s="417">
        <v>2152</v>
      </c>
      <c r="M77" s="417">
        <v>2183</v>
      </c>
      <c r="N77" s="417">
        <v>2215</v>
      </c>
      <c r="O77" s="417">
        <v>2246</v>
      </c>
      <c r="P77" s="417">
        <v>2277</v>
      </c>
      <c r="Q77" s="417">
        <v>2309</v>
      </c>
      <c r="R77" s="417">
        <v>2341</v>
      </c>
      <c r="S77" s="417">
        <v>2373</v>
      </c>
      <c r="T77" s="417">
        <v>2406</v>
      </c>
      <c r="U77" s="417">
        <v>2439</v>
      </c>
      <c r="V77" s="417">
        <v>2472</v>
      </c>
      <c r="W77" s="417">
        <v>2505</v>
      </c>
      <c r="X77" s="417">
        <v>2539</v>
      </c>
      <c r="Y77" s="417">
        <v>2572</v>
      </c>
      <c r="Z77" s="417">
        <v>2605</v>
      </c>
      <c r="AA77" s="417">
        <v>2639</v>
      </c>
      <c r="AB77" s="417">
        <v>2672</v>
      </c>
      <c r="AC77" s="417">
        <v>2706</v>
      </c>
      <c r="AD77" s="417">
        <v>2738</v>
      </c>
      <c r="AE77" s="417">
        <v>2771</v>
      </c>
      <c r="AF77" s="417">
        <v>2804</v>
      </c>
      <c r="AG77" s="417">
        <v>2836</v>
      </c>
      <c r="AH77" s="417">
        <v>2868</v>
      </c>
      <c r="AI77" s="417">
        <v>2898</v>
      </c>
      <c r="AJ77" s="417">
        <v>2928</v>
      </c>
      <c r="AK77" s="417">
        <v>2956</v>
      </c>
      <c r="AL77" s="417">
        <v>2984</v>
      </c>
      <c r="AM77" s="417">
        <v>3011</v>
      </c>
      <c r="AN77" s="417">
        <v>3036</v>
      </c>
      <c r="AO77" s="417">
        <v>3060</v>
      </c>
      <c r="AP77" s="417">
        <v>3082</v>
      </c>
      <c r="AQ77" s="417">
        <v>3103</v>
      </c>
      <c r="AR77" s="417">
        <v>3122</v>
      </c>
      <c r="AS77" s="417">
        <v>3141</v>
      </c>
      <c r="AT77" s="417">
        <v>3157</v>
      </c>
      <c r="AU77" s="417">
        <v>3172</v>
      </c>
      <c r="AV77" s="417">
        <v>3185</v>
      </c>
      <c r="AW77" s="417">
        <v>3195</v>
      </c>
      <c r="AX77" s="417">
        <v>3204</v>
      </c>
      <c r="AY77" s="417">
        <v>3210</v>
      </c>
      <c r="AZ77" s="417">
        <v>3215</v>
      </c>
      <c r="BA77" s="417">
        <v>3217</v>
      </c>
      <c r="BB77" s="417">
        <v>3217</v>
      </c>
      <c r="BC77" s="417">
        <v>3215</v>
      </c>
      <c r="BD77" s="417">
        <v>3210</v>
      </c>
      <c r="BE77" s="417">
        <v>3203</v>
      </c>
      <c r="BF77" s="417">
        <v>3194</v>
      </c>
      <c r="BG77" s="417">
        <v>3182</v>
      </c>
      <c r="BH77" s="417">
        <v>3168</v>
      </c>
      <c r="BI77" s="417">
        <v>3152</v>
      </c>
      <c r="BJ77" s="417">
        <v>3133</v>
      </c>
      <c r="BK77" s="417">
        <v>3112</v>
      </c>
      <c r="BL77" s="417">
        <v>3089</v>
      </c>
      <c r="BM77" s="417">
        <v>3064</v>
      </c>
      <c r="BN77" s="417">
        <v>3037</v>
      </c>
      <c r="BO77" s="417">
        <v>3008</v>
      </c>
      <c r="BP77" s="417">
        <v>2977</v>
      </c>
      <c r="BQ77" s="417">
        <v>2945</v>
      </c>
      <c r="BR77" s="417">
        <v>2911</v>
      </c>
      <c r="BS77" s="417">
        <v>2876</v>
      </c>
      <c r="BT77" s="417">
        <v>2840</v>
      </c>
      <c r="BU77" s="417">
        <v>2804</v>
      </c>
      <c r="BV77" s="417">
        <v>2768</v>
      </c>
      <c r="BW77" s="417">
        <v>2734</v>
      </c>
      <c r="BX77" s="417">
        <v>2701</v>
      </c>
      <c r="BY77" s="417">
        <v>2672</v>
      </c>
      <c r="BZ77" s="417">
        <v>2657</v>
      </c>
      <c r="CA77" s="417">
        <v>0</v>
      </c>
      <c r="CB77" s="417">
        <v>0</v>
      </c>
      <c r="CC77" s="417">
        <v>0</v>
      </c>
      <c r="CD77" s="417">
        <v>0</v>
      </c>
      <c r="CE77" s="417">
        <v>0</v>
      </c>
      <c r="CF77" s="417">
        <v>0</v>
      </c>
      <c r="CG77" s="417">
        <v>0</v>
      </c>
      <c r="CH77" s="417">
        <v>0</v>
      </c>
      <c r="CI77" s="417">
        <v>0</v>
      </c>
      <c r="CJ77" s="417">
        <v>0</v>
      </c>
      <c r="CK77" s="417">
        <v>0</v>
      </c>
      <c r="CL77" s="417">
        <v>0</v>
      </c>
      <c r="CM77" s="417">
        <v>0</v>
      </c>
      <c r="CN77" s="417">
        <v>0</v>
      </c>
      <c r="CO77" s="417">
        <v>0</v>
      </c>
      <c r="CP77" s="417">
        <v>0</v>
      </c>
      <c r="CQ77" s="417">
        <v>0</v>
      </c>
      <c r="CR77" s="417">
        <v>0</v>
      </c>
      <c r="CS77" s="417">
        <v>0</v>
      </c>
      <c r="CT77" s="417"/>
      <c r="CU77" s="417"/>
      <c r="CV77" s="417"/>
      <c r="CW77" s="417"/>
      <c r="CX77" s="417"/>
      <c r="CY77" s="417"/>
      <c r="CZ77" s="417"/>
      <c r="DA77" s="417"/>
      <c r="DB77" s="417"/>
      <c r="DC77" s="417"/>
      <c r="DD77" s="417"/>
      <c r="DE77" s="417"/>
      <c r="DF77" s="417"/>
      <c r="DG77" s="417"/>
      <c r="DH77" s="417"/>
      <c r="DI77" s="417"/>
      <c r="DJ77" s="417"/>
      <c r="DK77" s="417"/>
    </row>
    <row r="78" spans="1:115" ht="16.7" hidden="1" customHeight="1">
      <c r="A78" s="421" t="s">
        <v>7</v>
      </c>
      <c r="B78" s="421">
        <v>2</v>
      </c>
      <c r="C78" s="416" t="s">
        <v>41</v>
      </c>
      <c r="D78" s="417">
        <v>1962</v>
      </c>
      <c r="E78" s="417">
        <v>1996</v>
      </c>
      <c r="F78" s="417">
        <v>2030</v>
      </c>
      <c r="G78" s="417">
        <v>2064</v>
      </c>
      <c r="H78" s="417">
        <v>2100</v>
      </c>
      <c r="I78" s="417">
        <v>2131</v>
      </c>
      <c r="J78" s="417">
        <v>2163</v>
      </c>
      <c r="K78" s="417">
        <v>2195</v>
      </c>
      <c r="L78" s="417">
        <v>2228</v>
      </c>
      <c r="M78" s="417">
        <v>2260</v>
      </c>
      <c r="N78" s="417">
        <v>2292</v>
      </c>
      <c r="O78" s="417">
        <v>2324</v>
      </c>
      <c r="P78" s="417">
        <v>2356</v>
      </c>
      <c r="Q78" s="417">
        <v>2389</v>
      </c>
      <c r="R78" s="417">
        <v>2422</v>
      </c>
      <c r="S78" s="417">
        <v>2455</v>
      </c>
      <c r="T78" s="417">
        <v>2489</v>
      </c>
      <c r="U78" s="417">
        <v>2523</v>
      </c>
      <c r="V78" s="417">
        <v>2557</v>
      </c>
      <c r="W78" s="417">
        <v>2591</v>
      </c>
      <c r="X78" s="417">
        <v>2625</v>
      </c>
      <c r="Y78" s="417">
        <v>2658</v>
      </c>
      <c r="Z78" s="417">
        <v>2693</v>
      </c>
      <c r="AA78" s="417">
        <v>2727</v>
      </c>
      <c r="AB78" s="417">
        <v>2761</v>
      </c>
      <c r="AC78" s="417">
        <v>2794</v>
      </c>
      <c r="AD78" s="417">
        <v>2828</v>
      </c>
      <c r="AE78" s="417">
        <v>2861</v>
      </c>
      <c r="AF78" s="417">
        <v>2894</v>
      </c>
      <c r="AG78" s="417">
        <v>2927</v>
      </c>
      <c r="AH78" s="417">
        <v>2957</v>
      </c>
      <c r="AI78" s="417">
        <v>2987</v>
      </c>
      <c r="AJ78" s="417">
        <v>3017</v>
      </c>
      <c r="AK78" s="417">
        <v>3045</v>
      </c>
      <c r="AL78" s="417">
        <v>3073</v>
      </c>
      <c r="AM78" s="417">
        <v>3098</v>
      </c>
      <c r="AN78" s="417">
        <v>3122</v>
      </c>
      <c r="AO78" s="417">
        <v>3145</v>
      </c>
      <c r="AP78" s="417">
        <v>3166</v>
      </c>
      <c r="AQ78" s="417">
        <v>3186</v>
      </c>
      <c r="AR78" s="417">
        <v>3205</v>
      </c>
      <c r="AS78" s="417">
        <v>3222</v>
      </c>
      <c r="AT78" s="417">
        <v>3237</v>
      </c>
      <c r="AU78" s="417">
        <v>3250</v>
      </c>
      <c r="AV78" s="417">
        <v>3261</v>
      </c>
      <c r="AW78" s="417">
        <v>3269</v>
      </c>
      <c r="AX78" s="417">
        <v>3276</v>
      </c>
      <c r="AY78" s="417">
        <v>3280</v>
      </c>
      <c r="AZ78" s="417">
        <v>3282</v>
      </c>
      <c r="BA78" s="417">
        <v>3282</v>
      </c>
      <c r="BB78" s="417">
        <v>3280</v>
      </c>
      <c r="BC78" s="417">
        <v>3276</v>
      </c>
      <c r="BD78" s="417">
        <v>3269</v>
      </c>
      <c r="BE78" s="417">
        <v>3259</v>
      </c>
      <c r="BF78" s="417">
        <v>3247</v>
      </c>
      <c r="BG78" s="417">
        <v>3233</v>
      </c>
      <c r="BH78" s="417">
        <v>3216</v>
      </c>
      <c r="BI78" s="417">
        <v>3197</v>
      </c>
      <c r="BJ78" s="417">
        <v>3176</v>
      </c>
      <c r="BK78" s="417">
        <v>3152</v>
      </c>
      <c r="BL78" s="417">
        <v>3126</v>
      </c>
      <c r="BM78" s="417">
        <v>3098</v>
      </c>
      <c r="BN78" s="417">
        <v>3069</v>
      </c>
      <c r="BO78" s="417">
        <v>3038</v>
      </c>
      <c r="BP78" s="417">
        <v>3005</v>
      </c>
      <c r="BQ78" s="417">
        <v>2970</v>
      </c>
      <c r="BR78" s="417">
        <v>2935</v>
      </c>
      <c r="BS78" s="417">
        <v>2898</v>
      </c>
      <c r="BT78" s="417">
        <v>2861</v>
      </c>
      <c r="BU78" s="417">
        <v>2825</v>
      </c>
      <c r="BV78" s="417">
        <v>2790</v>
      </c>
      <c r="BW78" s="417">
        <v>2756</v>
      </c>
      <c r="BX78" s="417">
        <v>2727</v>
      </c>
      <c r="BY78" s="417">
        <v>2711</v>
      </c>
      <c r="BZ78" s="417">
        <v>0</v>
      </c>
      <c r="CA78" s="417">
        <v>0</v>
      </c>
      <c r="CB78" s="417">
        <v>0</v>
      </c>
      <c r="CC78" s="417">
        <v>0</v>
      </c>
      <c r="CD78" s="417">
        <v>0</v>
      </c>
      <c r="CE78" s="417">
        <v>0</v>
      </c>
      <c r="CF78" s="417">
        <v>0</v>
      </c>
      <c r="CG78" s="417">
        <v>0</v>
      </c>
      <c r="CH78" s="417">
        <v>0</v>
      </c>
      <c r="CI78" s="417">
        <v>0</v>
      </c>
      <c r="CJ78" s="417">
        <v>0</v>
      </c>
      <c r="CK78" s="417">
        <v>0</v>
      </c>
      <c r="CL78" s="417">
        <v>0</v>
      </c>
      <c r="CM78" s="417">
        <v>0</v>
      </c>
      <c r="CN78" s="417">
        <v>0</v>
      </c>
      <c r="CO78" s="417">
        <v>0</v>
      </c>
      <c r="CP78" s="417">
        <v>0</v>
      </c>
      <c r="CQ78" s="417">
        <v>0</v>
      </c>
      <c r="CR78" s="417">
        <v>0</v>
      </c>
      <c r="CS78" s="417">
        <v>0</v>
      </c>
      <c r="CT78" s="417"/>
      <c r="CU78" s="417"/>
      <c r="CV78" s="417"/>
      <c r="CW78" s="417"/>
      <c r="CX78" s="417"/>
      <c r="CY78" s="417"/>
      <c r="CZ78" s="417"/>
      <c r="DA78" s="417"/>
      <c r="DB78" s="417"/>
      <c r="DC78" s="417"/>
      <c r="DD78" s="417"/>
      <c r="DE78" s="417"/>
      <c r="DF78" s="417"/>
      <c r="DG78" s="417"/>
      <c r="DH78" s="417"/>
      <c r="DI78" s="417"/>
      <c r="DJ78" s="417"/>
      <c r="DK78" s="417"/>
    </row>
    <row r="79" spans="1:115" ht="16.7" hidden="1" customHeight="1">
      <c r="A79" s="421" t="s">
        <v>7</v>
      </c>
      <c r="B79" s="421">
        <v>2</v>
      </c>
      <c r="C79" s="416" t="s">
        <v>42</v>
      </c>
      <c r="D79" s="417">
        <v>2032</v>
      </c>
      <c r="E79" s="417">
        <v>2067</v>
      </c>
      <c r="F79" s="417">
        <v>2102</v>
      </c>
      <c r="G79" s="417">
        <v>2138</v>
      </c>
      <c r="H79" s="417">
        <v>2174</v>
      </c>
      <c r="I79" s="417">
        <v>2207</v>
      </c>
      <c r="J79" s="417">
        <v>2240</v>
      </c>
      <c r="K79" s="417">
        <v>2273</v>
      </c>
      <c r="L79" s="417">
        <v>2306</v>
      </c>
      <c r="M79" s="417">
        <v>2339</v>
      </c>
      <c r="N79" s="417">
        <v>2371</v>
      </c>
      <c r="O79" s="417">
        <v>2404</v>
      </c>
      <c r="P79" s="417">
        <v>2438</v>
      </c>
      <c r="Q79" s="417">
        <v>2471</v>
      </c>
      <c r="R79" s="417">
        <v>2505</v>
      </c>
      <c r="S79" s="417">
        <v>2540</v>
      </c>
      <c r="T79" s="417">
        <v>2574</v>
      </c>
      <c r="U79" s="417">
        <v>2609</v>
      </c>
      <c r="V79" s="417">
        <v>2644</v>
      </c>
      <c r="W79" s="417">
        <v>2678</v>
      </c>
      <c r="X79" s="417">
        <v>2713</v>
      </c>
      <c r="Y79" s="417">
        <v>2748</v>
      </c>
      <c r="Z79" s="417">
        <v>2782</v>
      </c>
      <c r="AA79" s="417">
        <v>2817</v>
      </c>
      <c r="AB79" s="417">
        <v>2851</v>
      </c>
      <c r="AC79" s="417">
        <v>2886</v>
      </c>
      <c r="AD79" s="417">
        <v>2919</v>
      </c>
      <c r="AE79" s="417">
        <v>2953</v>
      </c>
      <c r="AF79" s="417">
        <v>2986</v>
      </c>
      <c r="AG79" s="417">
        <v>3018</v>
      </c>
      <c r="AH79" s="417">
        <v>3048</v>
      </c>
      <c r="AI79" s="417">
        <v>3078</v>
      </c>
      <c r="AJ79" s="417">
        <v>3107</v>
      </c>
      <c r="AK79" s="417">
        <v>3136</v>
      </c>
      <c r="AL79" s="417">
        <v>3162</v>
      </c>
      <c r="AM79" s="417">
        <v>3186</v>
      </c>
      <c r="AN79" s="417">
        <v>3209</v>
      </c>
      <c r="AO79" s="417">
        <v>3231</v>
      </c>
      <c r="AP79" s="417">
        <v>3251</v>
      </c>
      <c r="AQ79" s="417">
        <v>3270</v>
      </c>
      <c r="AR79" s="417">
        <v>3288</v>
      </c>
      <c r="AS79" s="417">
        <v>3303</v>
      </c>
      <c r="AT79" s="417">
        <v>3316</v>
      </c>
      <c r="AU79" s="417">
        <v>3327</v>
      </c>
      <c r="AV79" s="417">
        <v>3336</v>
      </c>
      <c r="AW79" s="417">
        <v>3343</v>
      </c>
      <c r="AX79" s="417">
        <v>3347</v>
      </c>
      <c r="AY79" s="417">
        <v>3349</v>
      </c>
      <c r="AZ79" s="417">
        <v>3349</v>
      </c>
      <c r="BA79" s="417">
        <v>3347</v>
      </c>
      <c r="BB79" s="417">
        <v>3343</v>
      </c>
      <c r="BC79" s="417">
        <v>3335</v>
      </c>
      <c r="BD79" s="417">
        <v>3326</v>
      </c>
      <c r="BE79" s="417">
        <v>3314</v>
      </c>
      <c r="BF79" s="417">
        <v>3299</v>
      </c>
      <c r="BG79" s="417">
        <v>3282</v>
      </c>
      <c r="BH79" s="417">
        <v>3262</v>
      </c>
      <c r="BI79" s="417">
        <v>3240</v>
      </c>
      <c r="BJ79" s="417">
        <v>3216</v>
      </c>
      <c r="BK79" s="417">
        <v>3190</v>
      </c>
      <c r="BL79" s="417">
        <v>3162</v>
      </c>
      <c r="BM79" s="417">
        <v>3131</v>
      </c>
      <c r="BN79" s="417">
        <v>3099</v>
      </c>
      <c r="BO79" s="417">
        <v>3066</v>
      </c>
      <c r="BP79" s="417">
        <v>3031</v>
      </c>
      <c r="BQ79" s="417">
        <v>2994</v>
      </c>
      <c r="BR79" s="417">
        <v>2957</v>
      </c>
      <c r="BS79" s="417">
        <v>2920</v>
      </c>
      <c r="BT79" s="417">
        <v>2882</v>
      </c>
      <c r="BU79" s="417">
        <v>2846</v>
      </c>
      <c r="BV79" s="417">
        <v>2812</v>
      </c>
      <c r="BW79" s="417">
        <v>2782</v>
      </c>
      <c r="BX79" s="417">
        <v>2767</v>
      </c>
      <c r="BY79" s="417">
        <v>0</v>
      </c>
      <c r="BZ79" s="417">
        <v>0</v>
      </c>
      <c r="CA79" s="417">
        <v>0</v>
      </c>
      <c r="CB79" s="417">
        <v>0</v>
      </c>
      <c r="CC79" s="417">
        <v>0</v>
      </c>
      <c r="CD79" s="417">
        <v>0</v>
      </c>
      <c r="CE79" s="417">
        <v>0</v>
      </c>
      <c r="CF79" s="417">
        <v>0</v>
      </c>
      <c r="CG79" s="417">
        <v>0</v>
      </c>
      <c r="CH79" s="417">
        <v>0</v>
      </c>
      <c r="CI79" s="417">
        <v>0</v>
      </c>
      <c r="CJ79" s="417">
        <v>0</v>
      </c>
      <c r="CK79" s="417">
        <v>0</v>
      </c>
      <c r="CL79" s="417">
        <v>0</v>
      </c>
      <c r="CM79" s="417">
        <v>0</v>
      </c>
      <c r="CN79" s="417">
        <v>0</v>
      </c>
      <c r="CO79" s="417">
        <v>0</v>
      </c>
      <c r="CP79" s="417">
        <v>0</v>
      </c>
      <c r="CQ79" s="417">
        <v>0</v>
      </c>
      <c r="CR79" s="417">
        <v>0</v>
      </c>
      <c r="CS79" s="417">
        <v>0</v>
      </c>
      <c r="CT79" s="417"/>
      <c r="CU79" s="417"/>
      <c r="CV79" s="417"/>
      <c r="CW79" s="417"/>
      <c r="CX79" s="417"/>
      <c r="CY79" s="417"/>
      <c r="CZ79" s="417"/>
      <c r="DA79" s="417"/>
      <c r="DB79" s="417"/>
      <c r="DC79" s="417"/>
      <c r="DD79" s="417"/>
      <c r="DE79" s="417"/>
      <c r="DF79" s="417"/>
      <c r="DG79" s="417"/>
      <c r="DH79" s="417"/>
      <c r="DI79" s="417"/>
      <c r="DJ79" s="417"/>
      <c r="DK79" s="417"/>
    </row>
    <row r="80" spans="1:115" ht="16.7" hidden="1" customHeight="1">
      <c r="A80" s="421" t="s">
        <v>7</v>
      </c>
      <c r="B80" s="421">
        <v>2</v>
      </c>
      <c r="C80" s="416" t="s">
        <v>43</v>
      </c>
      <c r="D80" s="417">
        <v>2104</v>
      </c>
      <c r="E80" s="417">
        <v>2140</v>
      </c>
      <c r="F80" s="417">
        <v>2176</v>
      </c>
      <c r="G80" s="417">
        <v>2213</v>
      </c>
      <c r="H80" s="417">
        <v>2251</v>
      </c>
      <c r="I80" s="417">
        <v>2285</v>
      </c>
      <c r="J80" s="417">
        <v>2319</v>
      </c>
      <c r="K80" s="417">
        <v>2353</v>
      </c>
      <c r="L80" s="417">
        <v>2386</v>
      </c>
      <c r="M80" s="417">
        <v>2420</v>
      </c>
      <c r="N80" s="417">
        <v>2454</v>
      </c>
      <c r="O80" s="417">
        <v>2488</v>
      </c>
      <c r="P80" s="417">
        <v>2522</v>
      </c>
      <c r="Q80" s="417">
        <v>2557</v>
      </c>
      <c r="R80" s="417">
        <v>2591</v>
      </c>
      <c r="S80" s="417">
        <v>2627</v>
      </c>
      <c r="T80" s="417">
        <v>2662</v>
      </c>
      <c r="U80" s="417">
        <v>2698</v>
      </c>
      <c r="V80" s="417">
        <v>2733</v>
      </c>
      <c r="W80" s="417">
        <v>2768</v>
      </c>
      <c r="X80" s="417">
        <v>2804</v>
      </c>
      <c r="Y80" s="417">
        <v>2839</v>
      </c>
      <c r="Z80" s="417">
        <v>2875</v>
      </c>
      <c r="AA80" s="417">
        <v>2910</v>
      </c>
      <c r="AB80" s="417">
        <v>2944</v>
      </c>
      <c r="AC80" s="417">
        <v>2979</v>
      </c>
      <c r="AD80" s="417">
        <v>3013</v>
      </c>
      <c r="AE80" s="417">
        <v>3047</v>
      </c>
      <c r="AF80" s="417">
        <v>3079</v>
      </c>
      <c r="AG80" s="417">
        <v>3111</v>
      </c>
      <c r="AH80" s="417">
        <v>3141</v>
      </c>
      <c r="AI80" s="417">
        <v>3171</v>
      </c>
      <c r="AJ80" s="417">
        <v>3200</v>
      </c>
      <c r="AK80" s="417">
        <v>3226</v>
      </c>
      <c r="AL80" s="417">
        <v>3251</v>
      </c>
      <c r="AM80" s="417">
        <v>3275</v>
      </c>
      <c r="AN80" s="417">
        <v>3297</v>
      </c>
      <c r="AO80" s="417">
        <v>3317</v>
      </c>
      <c r="AP80" s="417">
        <v>3337</v>
      </c>
      <c r="AQ80" s="417">
        <v>3355</v>
      </c>
      <c r="AR80" s="417">
        <v>3370</v>
      </c>
      <c r="AS80" s="417">
        <v>3384</v>
      </c>
      <c r="AT80" s="417">
        <v>3395</v>
      </c>
      <c r="AU80" s="417">
        <v>3404</v>
      </c>
      <c r="AV80" s="417">
        <v>3411</v>
      </c>
      <c r="AW80" s="417">
        <v>3415</v>
      </c>
      <c r="AX80" s="417">
        <v>3418</v>
      </c>
      <c r="AY80" s="417">
        <v>3418</v>
      </c>
      <c r="AZ80" s="417">
        <v>3416</v>
      </c>
      <c r="BA80" s="417">
        <v>3411</v>
      </c>
      <c r="BB80" s="417">
        <v>3404</v>
      </c>
      <c r="BC80" s="417">
        <v>3394</v>
      </c>
      <c r="BD80" s="417">
        <v>3381</v>
      </c>
      <c r="BE80" s="417">
        <v>3366</v>
      </c>
      <c r="BF80" s="417">
        <v>3349</v>
      </c>
      <c r="BG80" s="417">
        <v>3329</v>
      </c>
      <c r="BH80" s="417">
        <v>3306</v>
      </c>
      <c r="BI80" s="417">
        <v>3282</v>
      </c>
      <c r="BJ80" s="417">
        <v>3255</v>
      </c>
      <c r="BK80" s="417">
        <v>3226</v>
      </c>
      <c r="BL80" s="417">
        <v>3195</v>
      </c>
      <c r="BM80" s="417">
        <v>3163</v>
      </c>
      <c r="BN80" s="417">
        <v>3128</v>
      </c>
      <c r="BO80" s="417">
        <v>3093</v>
      </c>
      <c r="BP80" s="417">
        <v>3056</v>
      </c>
      <c r="BQ80" s="417">
        <v>3018</v>
      </c>
      <c r="BR80" s="417">
        <v>2979</v>
      </c>
      <c r="BS80" s="417">
        <v>2941</v>
      </c>
      <c r="BT80" s="417">
        <v>2904</v>
      </c>
      <c r="BU80" s="417">
        <v>2869</v>
      </c>
      <c r="BV80" s="417">
        <v>2839</v>
      </c>
      <c r="BW80" s="417">
        <v>2823</v>
      </c>
      <c r="BX80" s="417">
        <v>0</v>
      </c>
      <c r="BY80" s="417">
        <v>0</v>
      </c>
      <c r="BZ80" s="417">
        <v>0</v>
      </c>
      <c r="CA80" s="417">
        <v>0</v>
      </c>
      <c r="CB80" s="417">
        <v>0</v>
      </c>
      <c r="CC80" s="417">
        <v>0</v>
      </c>
      <c r="CD80" s="417">
        <v>0</v>
      </c>
      <c r="CE80" s="417">
        <v>0</v>
      </c>
      <c r="CF80" s="417">
        <v>0</v>
      </c>
      <c r="CG80" s="417">
        <v>0</v>
      </c>
      <c r="CH80" s="417">
        <v>0</v>
      </c>
      <c r="CI80" s="417">
        <v>0</v>
      </c>
      <c r="CJ80" s="417">
        <v>0</v>
      </c>
      <c r="CK80" s="417">
        <v>0</v>
      </c>
      <c r="CL80" s="417">
        <v>0</v>
      </c>
      <c r="CM80" s="417">
        <v>0</v>
      </c>
      <c r="CN80" s="417">
        <v>0</v>
      </c>
      <c r="CO80" s="417">
        <v>0</v>
      </c>
      <c r="CP80" s="417">
        <v>0</v>
      </c>
      <c r="CQ80" s="417">
        <v>0</v>
      </c>
      <c r="CR80" s="417">
        <v>0</v>
      </c>
      <c r="CS80" s="417">
        <v>0</v>
      </c>
      <c r="CT80" s="417"/>
      <c r="CU80" s="417"/>
      <c r="CV80" s="417"/>
      <c r="CW80" s="417"/>
      <c r="CX80" s="417"/>
      <c r="CY80" s="417"/>
      <c r="CZ80" s="417"/>
      <c r="DA80" s="417"/>
      <c r="DB80" s="417"/>
      <c r="DC80" s="417"/>
      <c r="DD80" s="417"/>
      <c r="DE80" s="417"/>
      <c r="DF80" s="417"/>
      <c r="DG80" s="417"/>
      <c r="DH80" s="417"/>
      <c r="DI80" s="417"/>
      <c r="DJ80" s="417"/>
      <c r="DK80" s="417"/>
    </row>
    <row r="81" spans="1:115" ht="16.7" hidden="1" customHeight="1">
      <c r="A81" s="421" t="s">
        <v>7</v>
      </c>
      <c r="B81" s="421">
        <v>2</v>
      </c>
      <c r="C81" s="416" t="s">
        <v>44</v>
      </c>
      <c r="D81" s="417">
        <v>2178</v>
      </c>
      <c r="E81" s="417">
        <v>2215</v>
      </c>
      <c r="F81" s="417">
        <v>2253</v>
      </c>
      <c r="G81" s="417">
        <v>2291</v>
      </c>
      <c r="H81" s="417">
        <v>2330</v>
      </c>
      <c r="I81" s="417">
        <v>2365</v>
      </c>
      <c r="J81" s="417">
        <v>2400</v>
      </c>
      <c r="K81" s="417">
        <v>2434</v>
      </c>
      <c r="L81" s="417">
        <v>2469</v>
      </c>
      <c r="M81" s="417">
        <v>2504</v>
      </c>
      <c r="N81" s="417">
        <v>2538</v>
      </c>
      <c r="O81" s="417">
        <v>2573</v>
      </c>
      <c r="P81" s="417">
        <v>2609</v>
      </c>
      <c r="Q81" s="417">
        <v>2644</v>
      </c>
      <c r="R81" s="417">
        <v>2680</v>
      </c>
      <c r="S81" s="417">
        <v>2716</v>
      </c>
      <c r="T81" s="417">
        <v>2753</v>
      </c>
      <c r="U81" s="417">
        <v>2789</v>
      </c>
      <c r="V81" s="417">
        <v>2825</v>
      </c>
      <c r="W81" s="417">
        <v>2861</v>
      </c>
      <c r="X81" s="417">
        <v>2897</v>
      </c>
      <c r="Y81" s="417">
        <v>2934</v>
      </c>
      <c r="Z81" s="417">
        <v>2969</v>
      </c>
      <c r="AA81" s="417">
        <v>3005</v>
      </c>
      <c r="AB81" s="417">
        <v>3040</v>
      </c>
      <c r="AC81" s="417">
        <v>3075</v>
      </c>
      <c r="AD81" s="417">
        <v>3110</v>
      </c>
      <c r="AE81" s="417">
        <v>3142</v>
      </c>
      <c r="AF81" s="417">
        <v>3174</v>
      </c>
      <c r="AG81" s="417">
        <v>3205</v>
      </c>
      <c r="AH81" s="417">
        <v>3236</v>
      </c>
      <c r="AI81" s="417">
        <v>3265</v>
      </c>
      <c r="AJ81" s="417">
        <v>3292</v>
      </c>
      <c r="AK81" s="417">
        <v>3318</v>
      </c>
      <c r="AL81" s="417">
        <v>3342</v>
      </c>
      <c r="AM81" s="417">
        <v>3364</v>
      </c>
      <c r="AN81" s="417">
        <v>3385</v>
      </c>
      <c r="AO81" s="417">
        <v>3405</v>
      </c>
      <c r="AP81" s="417">
        <v>3423</v>
      </c>
      <c r="AQ81" s="417">
        <v>3439</v>
      </c>
      <c r="AR81" s="417">
        <v>3453</v>
      </c>
      <c r="AS81" s="417">
        <v>3464</v>
      </c>
      <c r="AT81" s="417">
        <v>3474</v>
      </c>
      <c r="AU81" s="417">
        <v>3481</v>
      </c>
      <c r="AV81" s="417">
        <v>3485</v>
      </c>
      <c r="AW81" s="417">
        <v>3488</v>
      </c>
      <c r="AX81" s="417">
        <v>3488</v>
      </c>
      <c r="AY81" s="417">
        <v>3485</v>
      </c>
      <c r="AZ81" s="417">
        <v>3480</v>
      </c>
      <c r="BA81" s="417">
        <v>3473</v>
      </c>
      <c r="BB81" s="417">
        <v>3463</v>
      </c>
      <c r="BC81" s="417">
        <v>3450</v>
      </c>
      <c r="BD81" s="417">
        <v>3435</v>
      </c>
      <c r="BE81" s="417">
        <v>3417</v>
      </c>
      <c r="BF81" s="417">
        <v>3397</v>
      </c>
      <c r="BG81" s="417">
        <v>3374</v>
      </c>
      <c r="BH81" s="417">
        <v>3349</v>
      </c>
      <c r="BI81" s="417">
        <v>3321</v>
      </c>
      <c r="BJ81" s="417">
        <v>3292</v>
      </c>
      <c r="BK81" s="417">
        <v>3260</v>
      </c>
      <c r="BL81" s="417">
        <v>3227</v>
      </c>
      <c r="BM81" s="417">
        <v>3192</v>
      </c>
      <c r="BN81" s="417">
        <v>3155</v>
      </c>
      <c r="BO81" s="417">
        <v>3118</v>
      </c>
      <c r="BP81" s="417">
        <v>3079</v>
      </c>
      <c r="BQ81" s="417">
        <v>3040</v>
      </c>
      <c r="BR81" s="417">
        <v>3001</v>
      </c>
      <c r="BS81" s="417">
        <v>2964</v>
      </c>
      <c r="BT81" s="417">
        <v>2927</v>
      </c>
      <c r="BU81" s="417">
        <v>2896</v>
      </c>
      <c r="BV81" s="417">
        <v>2880</v>
      </c>
      <c r="BW81" s="417">
        <v>0</v>
      </c>
      <c r="BX81" s="417">
        <v>0</v>
      </c>
      <c r="BY81" s="417">
        <v>0</v>
      </c>
      <c r="BZ81" s="417">
        <v>0</v>
      </c>
      <c r="CA81" s="417">
        <v>0</v>
      </c>
      <c r="CB81" s="417">
        <v>0</v>
      </c>
      <c r="CC81" s="417">
        <v>0</v>
      </c>
      <c r="CD81" s="417">
        <v>0</v>
      </c>
      <c r="CE81" s="417">
        <v>0</v>
      </c>
      <c r="CF81" s="417">
        <v>0</v>
      </c>
      <c r="CG81" s="417">
        <v>0</v>
      </c>
      <c r="CH81" s="417">
        <v>0</v>
      </c>
      <c r="CI81" s="417">
        <v>0</v>
      </c>
      <c r="CJ81" s="417">
        <v>0</v>
      </c>
      <c r="CK81" s="417">
        <v>0</v>
      </c>
      <c r="CL81" s="417">
        <v>0</v>
      </c>
      <c r="CM81" s="417">
        <v>0</v>
      </c>
      <c r="CN81" s="417">
        <v>0</v>
      </c>
      <c r="CO81" s="417">
        <v>0</v>
      </c>
      <c r="CP81" s="417">
        <v>0</v>
      </c>
      <c r="CQ81" s="417">
        <v>0</v>
      </c>
      <c r="CR81" s="417">
        <v>0</v>
      </c>
      <c r="CS81" s="417">
        <v>0</v>
      </c>
      <c r="CT81" s="417"/>
      <c r="CU81" s="417"/>
      <c r="CV81" s="417"/>
      <c r="CW81" s="417"/>
      <c r="CX81" s="417"/>
      <c r="CY81" s="417"/>
      <c r="CZ81" s="417"/>
      <c r="DA81" s="417"/>
      <c r="DB81" s="417"/>
      <c r="DC81" s="417"/>
      <c r="DD81" s="417"/>
      <c r="DE81" s="417"/>
      <c r="DF81" s="417"/>
      <c r="DG81" s="417"/>
      <c r="DH81" s="417"/>
      <c r="DI81" s="417"/>
      <c r="DJ81" s="417"/>
      <c r="DK81" s="417"/>
    </row>
    <row r="82" spans="1:115" ht="16.7" hidden="1" customHeight="1">
      <c r="A82" s="421" t="s">
        <v>7</v>
      </c>
      <c r="B82" s="421">
        <v>2</v>
      </c>
      <c r="C82" s="416" t="s">
        <v>45</v>
      </c>
      <c r="D82" s="417">
        <v>2255</v>
      </c>
      <c r="E82" s="417">
        <v>2293</v>
      </c>
      <c r="F82" s="417">
        <v>2332</v>
      </c>
      <c r="G82" s="417">
        <v>2372</v>
      </c>
      <c r="H82" s="417">
        <v>2412</v>
      </c>
      <c r="I82" s="417">
        <v>2448</v>
      </c>
      <c r="J82" s="417">
        <v>2484</v>
      </c>
      <c r="K82" s="417">
        <v>2519</v>
      </c>
      <c r="L82" s="417">
        <v>2555</v>
      </c>
      <c r="M82" s="417">
        <v>2590</v>
      </c>
      <c r="N82" s="417">
        <v>2626</v>
      </c>
      <c r="O82" s="417">
        <v>2662</v>
      </c>
      <c r="P82" s="417">
        <v>2698</v>
      </c>
      <c r="Q82" s="417">
        <v>2735</v>
      </c>
      <c r="R82" s="417">
        <v>2772</v>
      </c>
      <c r="S82" s="417">
        <v>2809</v>
      </c>
      <c r="T82" s="417">
        <v>2846</v>
      </c>
      <c r="U82" s="417">
        <v>2882</v>
      </c>
      <c r="V82" s="417">
        <v>2919</v>
      </c>
      <c r="W82" s="417">
        <v>2957</v>
      </c>
      <c r="X82" s="417">
        <v>2994</v>
      </c>
      <c r="Y82" s="417">
        <v>3030</v>
      </c>
      <c r="Z82" s="417">
        <v>3066</v>
      </c>
      <c r="AA82" s="417">
        <v>3102</v>
      </c>
      <c r="AB82" s="417">
        <v>3138</v>
      </c>
      <c r="AC82" s="417">
        <v>3173</v>
      </c>
      <c r="AD82" s="417">
        <v>3206</v>
      </c>
      <c r="AE82" s="417">
        <v>3239</v>
      </c>
      <c r="AF82" s="417">
        <v>3271</v>
      </c>
      <c r="AG82" s="417">
        <v>3302</v>
      </c>
      <c r="AH82" s="417">
        <v>3332</v>
      </c>
      <c r="AI82" s="417">
        <v>3359</v>
      </c>
      <c r="AJ82" s="417">
        <v>3386</v>
      </c>
      <c r="AK82" s="417">
        <v>3410</v>
      </c>
      <c r="AL82" s="417">
        <v>3433</v>
      </c>
      <c r="AM82" s="417">
        <v>3454</v>
      </c>
      <c r="AN82" s="417">
        <v>3475</v>
      </c>
      <c r="AO82" s="417">
        <v>3493</v>
      </c>
      <c r="AP82" s="417">
        <v>3510</v>
      </c>
      <c r="AQ82" s="417">
        <v>3524</v>
      </c>
      <c r="AR82" s="417">
        <v>3535</v>
      </c>
      <c r="AS82" s="417">
        <v>3545</v>
      </c>
      <c r="AT82" s="417">
        <v>3552</v>
      </c>
      <c r="AU82" s="417">
        <v>3556</v>
      </c>
      <c r="AV82" s="417">
        <v>3559</v>
      </c>
      <c r="AW82" s="417">
        <v>3559</v>
      </c>
      <c r="AX82" s="417">
        <v>3556</v>
      </c>
      <c r="AY82" s="417">
        <v>3551</v>
      </c>
      <c r="AZ82" s="417">
        <v>3544</v>
      </c>
      <c r="BA82" s="417">
        <v>3534</v>
      </c>
      <c r="BB82" s="417">
        <v>3521</v>
      </c>
      <c r="BC82" s="417">
        <v>3505</v>
      </c>
      <c r="BD82" s="417">
        <v>3487</v>
      </c>
      <c r="BE82" s="417">
        <v>3466</v>
      </c>
      <c r="BF82" s="417">
        <v>3443</v>
      </c>
      <c r="BG82" s="417">
        <v>3417</v>
      </c>
      <c r="BH82" s="417">
        <v>3389</v>
      </c>
      <c r="BI82" s="417">
        <v>3359</v>
      </c>
      <c r="BJ82" s="417">
        <v>3327</v>
      </c>
      <c r="BK82" s="417">
        <v>3293</v>
      </c>
      <c r="BL82" s="417">
        <v>3257</v>
      </c>
      <c r="BM82" s="417">
        <v>3220</v>
      </c>
      <c r="BN82" s="417">
        <v>3181</v>
      </c>
      <c r="BO82" s="417">
        <v>3142</v>
      </c>
      <c r="BP82" s="417">
        <v>3102</v>
      </c>
      <c r="BQ82" s="417">
        <v>3062</v>
      </c>
      <c r="BR82" s="417">
        <v>3024</v>
      </c>
      <c r="BS82" s="417">
        <v>2987</v>
      </c>
      <c r="BT82" s="417">
        <v>2955</v>
      </c>
      <c r="BU82" s="417">
        <v>2939</v>
      </c>
      <c r="BV82" s="417">
        <v>0</v>
      </c>
      <c r="BW82" s="417">
        <v>0</v>
      </c>
      <c r="BX82" s="417">
        <v>0</v>
      </c>
      <c r="BY82" s="417">
        <v>0</v>
      </c>
      <c r="BZ82" s="417">
        <v>0</v>
      </c>
      <c r="CA82" s="417">
        <v>0</v>
      </c>
      <c r="CB82" s="417">
        <v>0</v>
      </c>
      <c r="CC82" s="417">
        <v>0</v>
      </c>
      <c r="CD82" s="417">
        <v>0</v>
      </c>
      <c r="CE82" s="417">
        <v>0</v>
      </c>
      <c r="CF82" s="417">
        <v>0</v>
      </c>
      <c r="CG82" s="417">
        <v>0</v>
      </c>
      <c r="CH82" s="417">
        <v>0</v>
      </c>
      <c r="CI82" s="417">
        <v>0</v>
      </c>
      <c r="CJ82" s="417">
        <v>0</v>
      </c>
      <c r="CK82" s="417">
        <v>0</v>
      </c>
      <c r="CL82" s="417">
        <v>0</v>
      </c>
      <c r="CM82" s="417">
        <v>0</v>
      </c>
      <c r="CN82" s="417">
        <v>0</v>
      </c>
      <c r="CO82" s="417">
        <v>0</v>
      </c>
      <c r="CP82" s="417">
        <v>0</v>
      </c>
      <c r="CQ82" s="417">
        <v>0</v>
      </c>
      <c r="CR82" s="417">
        <v>0</v>
      </c>
      <c r="CS82" s="417">
        <v>0</v>
      </c>
      <c r="CT82" s="417"/>
      <c r="CU82" s="417"/>
      <c r="CV82" s="417"/>
      <c r="CW82" s="417"/>
      <c r="CX82" s="417"/>
      <c r="CY82" s="417"/>
      <c r="CZ82" s="417"/>
      <c r="DA82" s="417"/>
      <c r="DB82" s="417"/>
      <c r="DC82" s="417"/>
      <c r="DD82" s="417"/>
      <c r="DE82" s="417"/>
      <c r="DF82" s="417"/>
      <c r="DG82" s="417"/>
      <c r="DH82" s="417"/>
      <c r="DI82" s="417"/>
      <c r="DJ82" s="417"/>
      <c r="DK82" s="417"/>
    </row>
    <row r="83" spans="1:115" ht="16.7" hidden="1" customHeight="1">
      <c r="A83" s="421" t="s">
        <v>7</v>
      </c>
      <c r="B83" s="421">
        <v>2</v>
      </c>
      <c r="C83" s="416" t="s">
        <v>46</v>
      </c>
      <c r="D83" s="417">
        <v>2334</v>
      </c>
      <c r="E83" s="417">
        <v>2374</v>
      </c>
      <c r="F83" s="417">
        <v>2414</v>
      </c>
      <c r="G83" s="417">
        <v>2455</v>
      </c>
      <c r="H83" s="417">
        <v>2497</v>
      </c>
      <c r="I83" s="417">
        <v>2533</v>
      </c>
      <c r="J83" s="417">
        <v>2570</v>
      </c>
      <c r="K83" s="417">
        <v>2606</v>
      </c>
      <c r="L83" s="417">
        <v>2643</v>
      </c>
      <c r="M83" s="417">
        <v>2680</v>
      </c>
      <c r="N83" s="417">
        <v>2716</v>
      </c>
      <c r="O83" s="417">
        <v>2754</v>
      </c>
      <c r="P83" s="417">
        <v>2791</v>
      </c>
      <c r="Q83" s="417">
        <v>2829</v>
      </c>
      <c r="R83" s="417">
        <v>2867</v>
      </c>
      <c r="S83" s="417">
        <v>2904</v>
      </c>
      <c r="T83" s="417">
        <v>2941</v>
      </c>
      <c r="U83" s="417">
        <v>2979</v>
      </c>
      <c r="V83" s="417">
        <v>3017</v>
      </c>
      <c r="W83" s="417">
        <v>3055</v>
      </c>
      <c r="X83" s="417">
        <v>3092</v>
      </c>
      <c r="Y83" s="417">
        <v>3129</v>
      </c>
      <c r="Z83" s="417">
        <v>3165</v>
      </c>
      <c r="AA83" s="417">
        <v>3202</v>
      </c>
      <c r="AB83" s="417">
        <v>3238</v>
      </c>
      <c r="AC83" s="417">
        <v>3272</v>
      </c>
      <c r="AD83" s="417">
        <v>3305</v>
      </c>
      <c r="AE83" s="417">
        <v>3338</v>
      </c>
      <c r="AF83" s="417">
        <v>3369</v>
      </c>
      <c r="AG83" s="417">
        <v>3400</v>
      </c>
      <c r="AH83" s="417">
        <v>3428</v>
      </c>
      <c r="AI83" s="417">
        <v>3455</v>
      </c>
      <c r="AJ83" s="417">
        <v>3480</v>
      </c>
      <c r="AK83" s="417">
        <v>3503</v>
      </c>
      <c r="AL83" s="417">
        <v>3525</v>
      </c>
      <c r="AM83" s="417">
        <v>3546</v>
      </c>
      <c r="AN83" s="417">
        <v>3565</v>
      </c>
      <c r="AO83" s="417">
        <v>3581</v>
      </c>
      <c r="AP83" s="417">
        <v>3596</v>
      </c>
      <c r="AQ83" s="417">
        <v>3608</v>
      </c>
      <c r="AR83" s="417">
        <v>3617</v>
      </c>
      <c r="AS83" s="417">
        <v>3624</v>
      </c>
      <c r="AT83" s="417">
        <v>3629</v>
      </c>
      <c r="AU83" s="417">
        <v>3632</v>
      </c>
      <c r="AV83" s="417">
        <v>3632</v>
      </c>
      <c r="AW83" s="417">
        <v>3629</v>
      </c>
      <c r="AX83" s="417">
        <v>3624</v>
      </c>
      <c r="AY83" s="417">
        <v>3616</v>
      </c>
      <c r="AZ83" s="417">
        <v>3606</v>
      </c>
      <c r="BA83" s="417">
        <v>3593</v>
      </c>
      <c r="BB83" s="417">
        <v>3577</v>
      </c>
      <c r="BC83" s="417">
        <v>3558</v>
      </c>
      <c r="BD83" s="417">
        <v>3537</v>
      </c>
      <c r="BE83" s="417">
        <v>3513</v>
      </c>
      <c r="BF83" s="417">
        <v>3487</v>
      </c>
      <c r="BG83" s="417">
        <v>3458</v>
      </c>
      <c r="BH83" s="417">
        <v>3427</v>
      </c>
      <c r="BI83" s="417">
        <v>3395</v>
      </c>
      <c r="BJ83" s="417">
        <v>3360</v>
      </c>
      <c r="BK83" s="417">
        <v>3323</v>
      </c>
      <c r="BL83" s="417">
        <v>3285</v>
      </c>
      <c r="BM83" s="417">
        <v>3246</v>
      </c>
      <c r="BN83" s="417">
        <v>3206</v>
      </c>
      <c r="BO83" s="417">
        <v>3165</v>
      </c>
      <c r="BP83" s="417">
        <v>3124</v>
      </c>
      <c r="BQ83" s="417">
        <v>3086</v>
      </c>
      <c r="BR83" s="417">
        <v>3048</v>
      </c>
      <c r="BS83" s="417">
        <v>3016</v>
      </c>
      <c r="BT83" s="417">
        <v>2999</v>
      </c>
      <c r="BU83" s="417">
        <v>0</v>
      </c>
      <c r="BV83" s="417">
        <v>0</v>
      </c>
      <c r="BW83" s="417">
        <v>0</v>
      </c>
      <c r="BX83" s="417">
        <v>0</v>
      </c>
      <c r="BY83" s="417">
        <v>0</v>
      </c>
      <c r="BZ83" s="417">
        <v>0</v>
      </c>
      <c r="CA83" s="417">
        <v>0</v>
      </c>
      <c r="CB83" s="417">
        <v>0</v>
      </c>
      <c r="CC83" s="417">
        <v>0</v>
      </c>
      <c r="CD83" s="417">
        <v>0</v>
      </c>
      <c r="CE83" s="417">
        <v>0</v>
      </c>
      <c r="CF83" s="417">
        <v>0</v>
      </c>
      <c r="CG83" s="417">
        <v>0</v>
      </c>
      <c r="CH83" s="417">
        <v>0</v>
      </c>
      <c r="CI83" s="417">
        <v>0</v>
      </c>
      <c r="CJ83" s="417">
        <v>0</v>
      </c>
      <c r="CK83" s="417">
        <v>0</v>
      </c>
      <c r="CL83" s="417">
        <v>0</v>
      </c>
      <c r="CM83" s="417">
        <v>0</v>
      </c>
      <c r="CN83" s="417">
        <v>0</v>
      </c>
      <c r="CO83" s="417">
        <v>0</v>
      </c>
      <c r="CP83" s="417">
        <v>0</v>
      </c>
      <c r="CQ83" s="417">
        <v>0</v>
      </c>
      <c r="CR83" s="417">
        <v>0</v>
      </c>
      <c r="CS83" s="417">
        <v>0</v>
      </c>
      <c r="CT83" s="417"/>
      <c r="CU83" s="417"/>
      <c r="CV83" s="417"/>
      <c r="CW83" s="417"/>
      <c r="CX83" s="417"/>
      <c r="CY83" s="417"/>
      <c r="CZ83" s="417"/>
      <c r="DA83" s="417"/>
      <c r="DB83" s="417"/>
      <c r="DC83" s="417"/>
      <c r="DD83" s="417"/>
      <c r="DE83" s="417"/>
      <c r="DF83" s="417"/>
      <c r="DG83" s="417"/>
      <c r="DH83" s="417"/>
      <c r="DI83" s="417"/>
      <c r="DJ83" s="417"/>
      <c r="DK83" s="417"/>
    </row>
    <row r="84" spans="1:115" ht="16.7" hidden="1" customHeight="1">
      <c r="A84" s="421" t="s">
        <v>7</v>
      </c>
      <c r="B84" s="421">
        <v>2</v>
      </c>
      <c r="C84" s="416" t="s">
        <v>47</v>
      </c>
      <c r="D84" s="417">
        <v>2416</v>
      </c>
      <c r="E84" s="417">
        <v>2457</v>
      </c>
      <c r="F84" s="417">
        <v>2499</v>
      </c>
      <c r="G84" s="417">
        <v>2541</v>
      </c>
      <c r="H84" s="417">
        <v>2584</v>
      </c>
      <c r="I84" s="417">
        <v>2621</v>
      </c>
      <c r="J84" s="417">
        <v>2659</v>
      </c>
      <c r="K84" s="417">
        <v>2696</v>
      </c>
      <c r="L84" s="417">
        <v>2734</v>
      </c>
      <c r="M84" s="417">
        <v>2772</v>
      </c>
      <c r="N84" s="417">
        <v>2810</v>
      </c>
      <c r="O84" s="417">
        <v>2848</v>
      </c>
      <c r="P84" s="417">
        <v>2886</v>
      </c>
      <c r="Q84" s="417">
        <v>2925</v>
      </c>
      <c r="R84" s="417">
        <v>2963</v>
      </c>
      <c r="S84" s="417">
        <v>3001</v>
      </c>
      <c r="T84" s="417">
        <v>3040</v>
      </c>
      <c r="U84" s="417">
        <v>3079</v>
      </c>
      <c r="V84" s="417">
        <v>3117</v>
      </c>
      <c r="W84" s="417">
        <v>3155</v>
      </c>
      <c r="X84" s="417">
        <v>3193</v>
      </c>
      <c r="Y84" s="417">
        <v>3230</v>
      </c>
      <c r="Z84" s="417">
        <v>3267</v>
      </c>
      <c r="AA84" s="417">
        <v>3304</v>
      </c>
      <c r="AB84" s="417">
        <v>3339</v>
      </c>
      <c r="AC84" s="417">
        <v>3373</v>
      </c>
      <c r="AD84" s="417">
        <v>3406</v>
      </c>
      <c r="AE84" s="417">
        <v>3438</v>
      </c>
      <c r="AF84" s="417">
        <v>3469</v>
      </c>
      <c r="AG84" s="417">
        <v>3498</v>
      </c>
      <c r="AH84" s="417">
        <v>3525</v>
      </c>
      <c r="AI84" s="417">
        <v>3551</v>
      </c>
      <c r="AJ84" s="417">
        <v>3575</v>
      </c>
      <c r="AK84" s="417">
        <v>3597</v>
      </c>
      <c r="AL84" s="417">
        <v>3618</v>
      </c>
      <c r="AM84" s="417">
        <v>3638</v>
      </c>
      <c r="AN84" s="417">
        <v>3654</v>
      </c>
      <c r="AO84" s="417">
        <v>3669</v>
      </c>
      <c r="AP84" s="417">
        <v>3681</v>
      </c>
      <c r="AQ84" s="417">
        <v>3691</v>
      </c>
      <c r="AR84" s="417">
        <v>3698</v>
      </c>
      <c r="AS84" s="417">
        <v>3703</v>
      </c>
      <c r="AT84" s="417">
        <v>3706</v>
      </c>
      <c r="AU84" s="417">
        <v>3706</v>
      </c>
      <c r="AV84" s="417">
        <v>3703</v>
      </c>
      <c r="AW84" s="417">
        <v>3698</v>
      </c>
      <c r="AX84" s="417">
        <v>3690</v>
      </c>
      <c r="AY84" s="417">
        <v>3679</v>
      </c>
      <c r="AZ84" s="417">
        <v>3666</v>
      </c>
      <c r="BA84" s="417">
        <v>3650</v>
      </c>
      <c r="BB84" s="417">
        <v>3631</v>
      </c>
      <c r="BC84" s="417">
        <v>3609</v>
      </c>
      <c r="BD84" s="417">
        <v>3585</v>
      </c>
      <c r="BE84" s="417">
        <v>3558</v>
      </c>
      <c r="BF84" s="417">
        <v>3529</v>
      </c>
      <c r="BG84" s="417">
        <v>3497</v>
      </c>
      <c r="BH84" s="417">
        <v>3464</v>
      </c>
      <c r="BI84" s="417">
        <v>3428</v>
      </c>
      <c r="BJ84" s="417">
        <v>3391</v>
      </c>
      <c r="BK84" s="417">
        <v>3352</v>
      </c>
      <c r="BL84" s="417">
        <v>3312</v>
      </c>
      <c r="BM84" s="417">
        <v>3271</v>
      </c>
      <c r="BN84" s="417">
        <v>3229</v>
      </c>
      <c r="BO84" s="417">
        <v>3188</v>
      </c>
      <c r="BP84" s="417">
        <v>3148</v>
      </c>
      <c r="BQ84" s="417">
        <v>3110</v>
      </c>
      <c r="BR84" s="417">
        <v>3077</v>
      </c>
      <c r="BS84" s="417">
        <v>3060</v>
      </c>
      <c r="BT84" s="417">
        <v>0</v>
      </c>
      <c r="BU84" s="417">
        <v>0</v>
      </c>
      <c r="BV84" s="417">
        <v>0</v>
      </c>
      <c r="BW84" s="417">
        <v>0</v>
      </c>
      <c r="BX84" s="417">
        <v>0</v>
      </c>
      <c r="BY84" s="417">
        <v>0</v>
      </c>
      <c r="BZ84" s="417">
        <v>0</v>
      </c>
      <c r="CA84" s="417">
        <v>0</v>
      </c>
      <c r="CB84" s="417">
        <v>0</v>
      </c>
      <c r="CC84" s="417">
        <v>0</v>
      </c>
      <c r="CD84" s="417">
        <v>0</v>
      </c>
      <c r="CE84" s="417">
        <v>0</v>
      </c>
      <c r="CF84" s="417">
        <v>0</v>
      </c>
      <c r="CG84" s="417">
        <v>0</v>
      </c>
      <c r="CH84" s="417">
        <v>0</v>
      </c>
      <c r="CI84" s="417">
        <v>0</v>
      </c>
      <c r="CJ84" s="417">
        <v>0</v>
      </c>
      <c r="CK84" s="417">
        <v>0</v>
      </c>
      <c r="CL84" s="417">
        <v>0</v>
      </c>
      <c r="CM84" s="417">
        <v>0</v>
      </c>
      <c r="CN84" s="417">
        <v>0</v>
      </c>
      <c r="CO84" s="417">
        <v>0</v>
      </c>
      <c r="CP84" s="417">
        <v>0</v>
      </c>
      <c r="CQ84" s="417">
        <v>0</v>
      </c>
      <c r="CR84" s="417">
        <v>0</v>
      </c>
      <c r="CS84" s="417">
        <v>0</v>
      </c>
      <c r="CT84" s="417"/>
      <c r="CU84" s="417"/>
      <c r="CV84" s="417"/>
      <c r="CW84" s="417"/>
      <c r="CX84" s="417"/>
      <c r="CY84" s="417"/>
      <c r="CZ84" s="417"/>
      <c r="DA84" s="417"/>
      <c r="DB84" s="417"/>
      <c r="DC84" s="417"/>
      <c r="DD84" s="417"/>
      <c r="DE84" s="417"/>
      <c r="DF84" s="417"/>
      <c r="DG84" s="417"/>
      <c r="DH84" s="417"/>
      <c r="DI84" s="417"/>
      <c r="DJ84" s="417"/>
      <c r="DK84" s="417"/>
    </row>
    <row r="85" spans="1:115" ht="16.7" hidden="1" customHeight="1">
      <c r="A85" s="421" t="s">
        <v>7</v>
      </c>
      <c r="B85" s="421">
        <v>2</v>
      </c>
      <c r="C85" s="416" t="s">
        <v>48</v>
      </c>
      <c r="D85" s="417">
        <v>2500</v>
      </c>
      <c r="E85" s="417">
        <v>2542</v>
      </c>
      <c r="F85" s="417">
        <v>2586</v>
      </c>
      <c r="G85" s="417">
        <v>2629</v>
      </c>
      <c r="H85" s="417">
        <v>2674</v>
      </c>
      <c r="I85" s="417">
        <v>2712</v>
      </c>
      <c r="J85" s="417">
        <v>2751</v>
      </c>
      <c r="K85" s="417">
        <v>2789</v>
      </c>
      <c r="L85" s="417">
        <v>2828</v>
      </c>
      <c r="M85" s="417">
        <v>2867</v>
      </c>
      <c r="N85" s="417">
        <v>2906</v>
      </c>
      <c r="O85" s="417">
        <v>2945</v>
      </c>
      <c r="P85" s="417">
        <v>2985</v>
      </c>
      <c r="Q85" s="417">
        <v>3024</v>
      </c>
      <c r="R85" s="417">
        <v>3063</v>
      </c>
      <c r="S85" s="417">
        <v>3102</v>
      </c>
      <c r="T85" s="417">
        <v>3141</v>
      </c>
      <c r="U85" s="417">
        <v>3181</v>
      </c>
      <c r="V85" s="417">
        <v>3219</v>
      </c>
      <c r="W85" s="417">
        <v>3258</v>
      </c>
      <c r="X85" s="417">
        <v>3296</v>
      </c>
      <c r="Y85" s="417">
        <v>3334</v>
      </c>
      <c r="Z85" s="417">
        <v>3372</v>
      </c>
      <c r="AA85" s="417">
        <v>3407</v>
      </c>
      <c r="AB85" s="417">
        <v>3442</v>
      </c>
      <c r="AC85" s="417">
        <v>3475</v>
      </c>
      <c r="AD85" s="417">
        <v>3508</v>
      </c>
      <c r="AE85" s="417">
        <v>3540</v>
      </c>
      <c r="AF85" s="417">
        <v>3570</v>
      </c>
      <c r="AG85" s="417">
        <v>3597</v>
      </c>
      <c r="AH85" s="417">
        <v>3624</v>
      </c>
      <c r="AI85" s="417">
        <v>3648</v>
      </c>
      <c r="AJ85" s="417">
        <v>3671</v>
      </c>
      <c r="AK85" s="417">
        <v>3692</v>
      </c>
      <c r="AL85" s="417">
        <v>3712</v>
      </c>
      <c r="AM85" s="417">
        <v>3729</v>
      </c>
      <c r="AN85" s="417">
        <v>3744</v>
      </c>
      <c r="AO85" s="417">
        <v>3757</v>
      </c>
      <c r="AP85" s="417">
        <v>3766</v>
      </c>
      <c r="AQ85" s="417">
        <v>3774</v>
      </c>
      <c r="AR85" s="417">
        <v>3779</v>
      </c>
      <c r="AS85" s="417">
        <v>3782</v>
      </c>
      <c r="AT85" s="417">
        <v>3782</v>
      </c>
      <c r="AU85" s="417">
        <v>3779</v>
      </c>
      <c r="AV85" s="417">
        <v>3774</v>
      </c>
      <c r="AW85" s="417">
        <v>3766</v>
      </c>
      <c r="AX85" s="417">
        <v>3755</v>
      </c>
      <c r="AY85" s="417">
        <v>3741</v>
      </c>
      <c r="AZ85" s="417">
        <v>3724</v>
      </c>
      <c r="BA85" s="417">
        <v>3705</v>
      </c>
      <c r="BB85" s="417">
        <v>3683</v>
      </c>
      <c r="BC85" s="417">
        <v>3658</v>
      </c>
      <c r="BD85" s="417">
        <v>3630</v>
      </c>
      <c r="BE85" s="417">
        <v>3601</v>
      </c>
      <c r="BF85" s="417">
        <v>3569</v>
      </c>
      <c r="BG85" s="417">
        <v>3534</v>
      </c>
      <c r="BH85" s="417">
        <v>3498</v>
      </c>
      <c r="BI85" s="417">
        <v>3460</v>
      </c>
      <c r="BJ85" s="417">
        <v>3421</v>
      </c>
      <c r="BK85" s="417">
        <v>3380</v>
      </c>
      <c r="BL85" s="417">
        <v>3338</v>
      </c>
      <c r="BM85" s="417">
        <v>3295</v>
      </c>
      <c r="BN85" s="417">
        <v>3253</v>
      </c>
      <c r="BO85" s="417">
        <v>3213</v>
      </c>
      <c r="BP85" s="417">
        <v>3173</v>
      </c>
      <c r="BQ85" s="417">
        <v>3140</v>
      </c>
      <c r="BR85" s="417">
        <v>3122</v>
      </c>
      <c r="BS85" s="417">
        <v>0</v>
      </c>
      <c r="BT85" s="417">
        <v>0</v>
      </c>
      <c r="BU85" s="417">
        <v>0</v>
      </c>
      <c r="BV85" s="417">
        <v>0</v>
      </c>
      <c r="BW85" s="417">
        <v>0</v>
      </c>
      <c r="BX85" s="417">
        <v>0</v>
      </c>
      <c r="BY85" s="417">
        <v>0</v>
      </c>
      <c r="BZ85" s="417">
        <v>0</v>
      </c>
      <c r="CA85" s="417">
        <v>0</v>
      </c>
      <c r="CB85" s="417">
        <v>0</v>
      </c>
      <c r="CC85" s="417">
        <v>0</v>
      </c>
      <c r="CD85" s="417">
        <v>0</v>
      </c>
      <c r="CE85" s="417">
        <v>0</v>
      </c>
      <c r="CF85" s="417">
        <v>0</v>
      </c>
      <c r="CG85" s="417">
        <v>0</v>
      </c>
      <c r="CH85" s="417">
        <v>0</v>
      </c>
      <c r="CI85" s="417">
        <v>0</v>
      </c>
      <c r="CJ85" s="417">
        <v>0</v>
      </c>
      <c r="CK85" s="417">
        <v>0</v>
      </c>
      <c r="CL85" s="417">
        <v>0</v>
      </c>
      <c r="CM85" s="417">
        <v>0</v>
      </c>
      <c r="CN85" s="417">
        <v>0</v>
      </c>
      <c r="CO85" s="417">
        <v>0</v>
      </c>
      <c r="CP85" s="417">
        <v>0</v>
      </c>
      <c r="CQ85" s="417">
        <v>0</v>
      </c>
      <c r="CR85" s="417">
        <v>0</v>
      </c>
      <c r="CS85" s="417">
        <v>0</v>
      </c>
      <c r="CT85" s="417"/>
      <c r="CU85" s="417"/>
      <c r="CV85" s="417"/>
      <c r="CW85" s="417"/>
      <c r="CX85" s="417"/>
      <c r="CY85" s="417"/>
      <c r="CZ85" s="417"/>
      <c r="DA85" s="417"/>
      <c r="DB85" s="417"/>
      <c r="DC85" s="417"/>
      <c r="DD85" s="417"/>
      <c r="DE85" s="417"/>
      <c r="DF85" s="417"/>
      <c r="DG85" s="417"/>
      <c r="DH85" s="417"/>
      <c r="DI85" s="417"/>
      <c r="DJ85" s="417"/>
      <c r="DK85" s="417"/>
    </row>
    <row r="86" spans="1:115" ht="16.7" hidden="1" customHeight="1">
      <c r="A86" s="421" t="s">
        <v>7</v>
      </c>
      <c r="B86" s="421">
        <v>2</v>
      </c>
      <c r="C86" s="416" t="s">
        <v>49</v>
      </c>
      <c r="D86" s="417">
        <v>2587</v>
      </c>
      <c r="E86" s="417">
        <v>2631</v>
      </c>
      <c r="F86" s="417">
        <v>2675</v>
      </c>
      <c r="G86" s="417">
        <v>2720</v>
      </c>
      <c r="H86" s="417">
        <v>2766</v>
      </c>
      <c r="I86" s="417">
        <v>2806</v>
      </c>
      <c r="J86" s="417">
        <v>2845</v>
      </c>
      <c r="K86" s="417">
        <v>2885</v>
      </c>
      <c r="L86" s="417">
        <v>2925</v>
      </c>
      <c r="M86" s="417">
        <v>2965</v>
      </c>
      <c r="N86" s="417">
        <v>3005</v>
      </c>
      <c r="O86" s="417">
        <v>3046</v>
      </c>
      <c r="P86" s="417">
        <v>3085</v>
      </c>
      <c r="Q86" s="417">
        <v>3125</v>
      </c>
      <c r="R86" s="417">
        <v>3165</v>
      </c>
      <c r="S86" s="417">
        <v>3206</v>
      </c>
      <c r="T86" s="417">
        <v>3246</v>
      </c>
      <c r="U86" s="417">
        <v>3285</v>
      </c>
      <c r="V86" s="417">
        <v>3324</v>
      </c>
      <c r="W86" s="417">
        <v>3363</v>
      </c>
      <c r="X86" s="417">
        <v>3402</v>
      </c>
      <c r="Y86" s="417">
        <v>3441</v>
      </c>
      <c r="Z86" s="417">
        <v>3477</v>
      </c>
      <c r="AA86" s="417">
        <v>3512</v>
      </c>
      <c r="AB86" s="417">
        <v>3547</v>
      </c>
      <c r="AC86" s="417">
        <v>3580</v>
      </c>
      <c r="AD86" s="417">
        <v>3613</v>
      </c>
      <c r="AE86" s="417">
        <v>3642</v>
      </c>
      <c r="AF86" s="417">
        <v>3671</v>
      </c>
      <c r="AG86" s="417">
        <v>3698</v>
      </c>
      <c r="AH86" s="417">
        <v>3723</v>
      </c>
      <c r="AI86" s="417">
        <v>3746</v>
      </c>
      <c r="AJ86" s="417">
        <v>3768</v>
      </c>
      <c r="AK86" s="417">
        <v>3788</v>
      </c>
      <c r="AL86" s="417">
        <v>3805</v>
      </c>
      <c r="AM86" s="417">
        <v>3821</v>
      </c>
      <c r="AN86" s="417">
        <v>3833</v>
      </c>
      <c r="AO86" s="417">
        <v>3843</v>
      </c>
      <c r="AP86" s="417">
        <v>3851</v>
      </c>
      <c r="AQ86" s="417">
        <v>3856</v>
      </c>
      <c r="AR86" s="417">
        <v>3859</v>
      </c>
      <c r="AS86" s="417">
        <v>3859</v>
      </c>
      <c r="AT86" s="417">
        <v>3856</v>
      </c>
      <c r="AU86" s="417">
        <v>3851</v>
      </c>
      <c r="AV86" s="417">
        <v>3842</v>
      </c>
      <c r="AW86" s="417">
        <v>3831</v>
      </c>
      <c r="AX86" s="417">
        <v>3817</v>
      </c>
      <c r="AY86" s="417">
        <v>3800</v>
      </c>
      <c r="AZ86" s="417">
        <v>3780</v>
      </c>
      <c r="BA86" s="417">
        <v>3758</v>
      </c>
      <c r="BB86" s="417">
        <v>3733</v>
      </c>
      <c r="BC86" s="417">
        <v>3705</v>
      </c>
      <c r="BD86" s="417">
        <v>3674</v>
      </c>
      <c r="BE86" s="417">
        <v>3641</v>
      </c>
      <c r="BF86" s="417">
        <v>3607</v>
      </c>
      <c r="BG86" s="417">
        <v>3569</v>
      </c>
      <c r="BH86" s="417">
        <v>3531</v>
      </c>
      <c r="BI86" s="417">
        <v>3490</v>
      </c>
      <c r="BJ86" s="417">
        <v>3448</v>
      </c>
      <c r="BK86" s="417">
        <v>3406</v>
      </c>
      <c r="BL86" s="417">
        <v>3362</v>
      </c>
      <c r="BM86" s="417">
        <v>3319</v>
      </c>
      <c r="BN86" s="417">
        <v>3278</v>
      </c>
      <c r="BO86" s="417">
        <v>3238</v>
      </c>
      <c r="BP86" s="417">
        <v>3204</v>
      </c>
      <c r="BQ86" s="417">
        <v>3186</v>
      </c>
      <c r="BR86" s="417">
        <v>0</v>
      </c>
      <c r="BS86" s="417">
        <v>0</v>
      </c>
      <c r="BT86" s="417">
        <v>0</v>
      </c>
      <c r="BU86" s="417">
        <v>0</v>
      </c>
      <c r="BV86" s="417">
        <v>0</v>
      </c>
      <c r="BW86" s="417">
        <v>0</v>
      </c>
      <c r="BX86" s="417">
        <v>0</v>
      </c>
      <c r="BY86" s="417">
        <v>0</v>
      </c>
      <c r="BZ86" s="417">
        <v>0</v>
      </c>
      <c r="CA86" s="417">
        <v>0</v>
      </c>
      <c r="CB86" s="417">
        <v>0</v>
      </c>
      <c r="CC86" s="417">
        <v>0</v>
      </c>
      <c r="CD86" s="417">
        <v>0</v>
      </c>
      <c r="CE86" s="417">
        <v>0</v>
      </c>
      <c r="CF86" s="417">
        <v>0</v>
      </c>
      <c r="CG86" s="417">
        <v>0</v>
      </c>
      <c r="CH86" s="417">
        <v>0</v>
      </c>
      <c r="CI86" s="417">
        <v>0</v>
      </c>
      <c r="CJ86" s="417">
        <v>0</v>
      </c>
      <c r="CK86" s="417">
        <v>0</v>
      </c>
      <c r="CL86" s="417">
        <v>0</v>
      </c>
      <c r="CM86" s="417">
        <v>0</v>
      </c>
      <c r="CN86" s="417">
        <v>0</v>
      </c>
      <c r="CO86" s="417">
        <v>0</v>
      </c>
      <c r="CP86" s="417">
        <v>0</v>
      </c>
      <c r="CQ86" s="417">
        <v>0</v>
      </c>
      <c r="CR86" s="417">
        <v>0</v>
      </c>
      <c r="CS86" s="417">
        <v>0</v>
      </c>
      <c r="CT86" s="417"/>
      <c r="CU86" s="417"/>
      <c r="CV86" s="417"/>
      <c r="CW86" s="417"/>
      <c r="CX86" s="417"/>
      <c r="CY86" s="417"/>
      <c r="CZ86" s="417"/>
      <c r="DA86" s="417"/>
      <c r="DB86" s="417"/>
      <c r="DC86" s="417"/>
      <c r="DD86" s="417"/>
      <c r="DE86" s="417"/>
      <c r="DF86" s="417"/>
      <c r="DG86" s="417"/>
      <c r="DH86" s="417"/>
      <c r="DI86" s="417"/>
      <c r="DJ86" s="417"/>
      <c r="DK86" s="417"/>
    </row>
    <row r="87" spans="1:115" ht="16.7" hidden="1" customHeight="1">
      <c r="A87" s="421" t="s">
        <v>7</v>
      </c>
      <c r="B87" s="421">
        <v>2</v>
      </c>
      <c r="C87" s="416" t="s">
        <v>50</v>
      </c>
      <c r="D87" s="417">
        <v>2677</v>
      </c>
      <c r="E87" s="417">
        <v>2722</v>
      </c>
      <c r="F87" s="417">
        <v>2768</v>
      </c>
      <c r="G87" s="417">
        <v>2814</v>
      </c>
      <c r="H87" s="417">
        <v>2862</v>
      </c>
      <c r="I87" s="417">
        <v>2902</v>
      </c>
      <c r="J87" s="417">
        <v>2943</v>
      </c>
      <c r="K87" s="417">
        <v>2985</v>
      </c>
      <c r="L87" s="417">
        <v>3026</v>
      </c>
      <c r="M87" s="417">
        <v>3067</v>
      </c>
      <c r="N87" s="417">
        <v>3108</v>
      </c>
      <c r="O87" s="417">
        <v>3148</v>
      </c>
      <c r="P87" s="417">
        <v>3189</v>
      </c>
      <c r="Q87" s="417">
        <v>3230</v>
      </c>
      <c r="R87" s="417">
        <v>3271</v>
      </c>
      <c r="S87" s="417">
        <v>3312</v>
      </c>
      <c r="T87" s="417">
        <v>3352</v>
      </c>
      <c r="U87" s="417">
        <v>3392</v>
      </c>
      <c r="V87" s="417">
        <v>3432</v>
      </c>
      <c r="W87" s="417">
        <v>3472</v>
      </c>
      <c r="X87" s="417">
        <v>3511</v>
      </c>
      <c r="Y87" s="417">
        <v>3548</v>
      </c>
      <c r="Z87" s="417">
        <v>3584</v>
      </c>
      <c r="AA87" s="417">
        <v>3619</v>
      </c>
      <c r="AB87" s="417">
        <v>3653</v>
      </c>
      <c r="AC87" s="417">
        <v>3686</v>
      </c>
      <c r="AD87" s="417">
        <v>3717</v>
      </c>
      <c r="AE87" s="417">
        <v>3746</v>
      </c>
      <c r="AF87" s="417">
        <v>3773</v>
      </c>
      <c r="AG87" s="417">
        <v>3799</v>
      </c>
      <c r="AH87" s="417">
        <v>3822</v>
      </c>
      <c r="AI87" s="417">
        <v>3845</v>
      </c>
      <c r="AJ87" s="417">
        <v>3865</v>
      </c>
      <c r="AK87" s="417">
        <v>3883</v>
      </c>
      <c r="AL87" s="417">
        <v>3899</v>
      </c>
      <c r="AM87" s="417">
        <v>3912</v>
      </c>
      <c r="AN87" s="417">
        <v>3922</v>
      </c>
      <c r="AO87" s="417">
        <v>3930</v>
      </c>
      <c r="AP87" s="417">
        <v>3935</v>
      </c>
      <c r="AQ87" s="417">
        <v>3938</v>
      </c>
      <c r="AR87" s="417">
        <v>3938</v>
      </c>
      <c r="AS87" s="417">
        <v>3935</v>
      </c>
      <c r="AT87" s="417">
        <v>3930</v>
      </c>
      <c r="AU87" s="417">
        <v>3921</v>
      </c>
      <c r="AV87" s="417">
        <v>3910</v>
      </c>
      <c r="AW87" s="417">
        <v>3895</v>
      </c>
      <c r="AX87" s="417">
        <v>3878</v>
      </c>
      <c r="AY87" s="417">
        <v>3858</v>
      </c>
      <c r="AZ87" s="417">
        <v>3835</v>
      </c>
      <c r="BA87" s="417">
        <v>3809</v>
      </c>
      <c r="BB87" s="417">
        <v>3780</v>
      </c>
      <c r="BC87" s="417">
        <v>3749</v>
      </c>
      <c r="BD87" s="417">
        <v>3716</v>
      </c>
      <c r="BE87" s="417">
        <v>3680</v>
      </c>
      <c r="BF87" s="417">
        <v>3642</v>
      </c>
      <c r="BG87" s="417">
        <v>3603</v>
      </c>
      <c r="BH87" s="417">
        <v>3561</v>
      </c>
      <c r="BI87" s="417">
        <v>3519</v>
      </c>
      <c r="BJ87" s="417">
        <v>3475</v>
      </c>
      <c r="BK87" s="417">
        <v>3431</v>
      </c>
      <c r="BL87" s="417">
        <v>3387</v>
      </c>
      <c r="BM87" s="417">
        <v>3345</v>
      </c>
      <c r="BN87" s="417">
        <v>3304</v>
      </c>
      <c r="BO87" s="417">
        <v>3269</v>
      </c>
      <c r="BP87" s="417">
        <v>3251</v>
      </c>
      <c r="BQ87" s="417">
        <v>0</v>
      </c>
      <c r="BR87" s="417">
        <v>0</v>
      </c>
      <c r="BS87" s="417">
        <v>0</v>
      </c>
      <c r="BT87" s="417">
        <v>0</v>
      </c>
      <c r="BU87" s="417">
        <v>0</v>
      </c>
      <c r="BV87" s="417">
        <v>0</v>
      </c>
      <c r="BW87" s="417">
        <v>0</v>
      </c>
      <c r="BX87" s="417">
        <v>0</v>
      </c>
      <c r="BY87" s="417">
        <v>0</v>
      </c>
      <c r="BZ87" s="417">
        <v>0</v>
      </c>
      <c r="CA87" s="417">
        <v>0</v>
      </c>
      <c r="CB87" s="417">
        <v>0</v>
      </c>
      <c r="CC87" s="417">
        <v>0</v>
      </c>
      <c r="CD87" s="417">
        <v>0</v>
      </c>
      <c r="CE87" s="417">
        <v>0</v>
      </c>
      <c r="CF87" s="417">
        <v>0</v>
      </c>
      <c r="CG87" s="417">
        <v>0</v>
      </c>
      <c r="CH87" s="417">
        <v>0</v>
      </c>
      <c r="CI87" s="417">
        <v>0</v>
      </c>
      <c r="CJ87" s="417">
        <v>0</v>
      </c>
      <c r="CK87" s="417">
        <v>0</v>
      </c>
      <c r="CL87" s="417">
        <v>0</v>
      </c>
      <c r="CM87" s="417">
        <v>0</v>
      </c>
      <c r="CN87" s="417">
        <v>0</v>
      </c>
      <c r="CO87" s="417">
        <v>0</v>
      </c>
      <c r="CP87" s="417">
        <v>0</v>
      </c>
      <c r="CQ87" s="417">
        <v>0</v>
      </c>
      <c r="CR87" s="417">
        <v>0</v>
      </c>
      <c r="CS87" s="417">
        <v>0</v>
      </c>
      <c r="CT87" s="417"/>
      <c r="CU87" s="417"/>
      <c r="CV87" s="417"/>
      <c r="CW87" s="417"/>
      <c r="CX87" s="417"/>
      <c r="CY87" s="417"/>
      <c r="CZ87" s="417"/>
      <c r="DA87" s="417"/>
      <c r="DB87" s="417"/>
      <c r="DC87" s="417"/>
      <c r="DD87" s="417"/>
      <c r="DE87" s="417"/>
      <c r="DF87" s="417"/>
      <c r="DG87" s="417"/>
      <c r="DH87" s="417"/>
      <c r="DI87" s="417"/>
      <c r="DJ87" s="417"/>
      <c r="DK87" s="417"/>
    </row>
    <row r="88" spans="1:115" ht="16.7" hidden="1" customHeight="1">
      <c r="A88" s="421" t="s">
        <v>7</v>
      </c>
      <c r="B88" s="421">
        <v>2</v>
      </c>
      <c r="C88" s="416" t="s">
        <v>51</v>
      </c>
      <c r="D88" s="417">
        <v>2769</v>
      </c>
      <c r="E88" s="417">
        <v>2816</v>
      </c>
      <c r="F88" s="417">
        <v>2864</v>
      </c>
      <c r="G88" s="417">
        <v>2912</v>
      </c>
      <c r="H88" s="417">
        <v>2960</v>
      </c>
      <c r="I88" s="417">
        <v>3002</v>
      </c>
      <c r="J88" s="417">
        <v>3045</v>
      </c>
      <c r="K88" s="417">
        <v>3087</v>
      </c>
      <c r="L88" s="417">
        <v>3129</v>
      </c>
      <c r="M88" s="417">
        <v>3172</v>
      </c>
      <c r="N88" s="417">
        <v>3213</v>
      </c>
      <c r="O88" s="417">
        <v>3254</v>
      </c>
      <c r="P88" s="417">
        <v>3296</v>
      </c>
      <c r="Q88" s="417">
        <v>3338</v>
      </c>
      <c r="R88" s="417">
        <v>3380</v>
      </c>
      <c r="S88" s="417">
        <v>3421</v>
      </c>
      <c r="T88" s="417">
        <v>3462</v>
      </c>
      <c r="U88" s="417">
        <v>3502</v>
      </c>
      <c r="V88" s="417">
        <v>3543</v>
      </c>
      <c r="W88" s="417">
        <v>3583</v>
      </c>
      <c r="X88" s="417">
        <v>3620</v>
      </c>
      <c r="Y88" s="417">
        <v>3657</v>
      </c>
      <c r="Z88" s="417">
        <v>3693</v>
      </c>
      <c r="AA88" s="417">
        <v>3728</v>
      </c>
      <c r="AB88" s="417">
        <v>3762</v>
      </c>
      <c r="AC88" s="417">
        <v>3793</v>
      </c>
      <c r="AD88" s="417">
        <v>3822</v>
      </c>
      <c r="AE88" s="417">
        <v>3850</v>
      </c>
      <c r="AF88" s="417">
        <v>3876</v>
      </c>
      <c r="AG88" s="417">
        <v>3900</v>
      </c>
      <c r="AH88" s="417">
        <v>3923</v>
      </c>
      <c r="AI88" s="417">
        <v>3944</v>
      </c>
      <c r="AJ88" s="417">
        <v>3963</v>
      </c>
      <c r="AK88" s="417">
        <v>3978</v>
      </c>
      <c r="AL88" s="417">
        <v>3992</v>
      </c>
      <c r="AM88" s="417">
        <v>4002</v>
      </c>
      <c r="AN88" s="417">
        <v>4010</v>
      </c>
      <c r="AO88" s="417">
        <v>4016</v>
      </c>
      <c r="AP88" s="417">
        <v>4018</v>
      </c>
      <c r="AQ88" s="417">
        <v>4018</v>
      </c>
      <c r="AR88" s="417">
        <v>4016</v>
      </c>
      <c r="AS88" s="417">
        <v>4010</v>
      </c>
      <c r="AT88" s="417">
        <v>4001</v>
      </c>
      <c r="AU88" s="417">
        <v>3990</v>
      </c>
      <c r="AV88" s="417">
        <v>3975</v>
      </c>
      <c r="AW88" s="417">
        <v>3957</v>
      </c>
      <c r="AX88" s="417">
        <v>3936</v>
      </c>
      <c r="AY88" s="417">
        <v>3913</v>
      </c>
      <c r="AZ88" s="417">
        <v>3886</v>
      </c>
      <c r="BA88" s="417">
        <v>3857</v>
      </c>
      <c r="BB88" s="417">
        <v>3826</v>
      </c>
      <c r="BC88" s="417">
        <v>3792</v>
      </c>
      <c r="BD88" s="417">
        <v>3755</v>
      </c>
      <c r="BE88" s="417">
        <v>3717</v>
      </c>
      <c r="BF88" s="417">
        <v>3676</v>
      </c>
      <c r="BG88" s="417">
        <v>3634</v>
      </c>
      <c r="BH88" s="417">
        <v>3591</v>
      </c>
      <c r="BI88" s="417">
        <v>3546</v>
      </c>
      <c r="BJ88" s="417">
        <v>3501</v>
      </c>
      <c r="BK88" s="417">
        <v>3456</v>
      </c>
      <c r="BL88" s="417">
        <v>3413</v>
      </c>
      <c r="BM88" s="417">
        <v>3371</v>
      </c>
      <c r="BN88" s="417">
        <v>3335</v>
      </c>
      <c r="BO88" s="417">
        <v>3317</v>
      </c>
      <c r="BP88" s="417">
        <v>0</v>
      </c>
      <c r="BQ88" s="417">
        <v>0</v>
      </c>
      <c r="BR88" s="417">
        <v>0</v>
      </c>
      <c r="BS88" s="417">
        <v>0</v>
      </c>
      <c r="BT88" s="417">
        <v>0</v>
      </c>
      <c r="BU88" s="417">
        <v>0</v>
      </c>
      <c r="BV88" s="417">
        <v>0</v>
      </c>
      <c r="BW88" s="417">
        <v>0</v>
      </c>
      <c r="BX88" s="417">
        <v>0</v>
      </c>
      <c r="BY88" s="417">
        <v>0</v>
      </c>
      <c r="BZ88" s="417">
        <v>0</v>
      </c>
      <c r="CA88" s="417">
        <v>0</v>
      </c>
      <c r="CB88" s="417">
        <v>0</v>
      </c>
      <c r="CC88" s="417">
        <v>0</v>
      </c>
      <c r="CD88" s="417">
        <v>0</v>
      </c>
      <c r="CE88" s="417">
        <v>0</v>
      </c>
      <c r="CF88" s="417">
        <v>0</v>
      </c>
      <c r="CG88" s="417">
        <v>0</v>
      </c>
      <c r="CH88" s="417">
        <v>0</v>
      </c>
      <c r="CI88" s="417">
        <v>0</v>
      </c>
      <c r="CJ88" s="417">
        <v>0</v>
      </c>
      <c r="CK88" s="417">
        <v>0</v>
      </c>
      <c r="CL88" s="417">
        <v>0</v>
      </c>
      <c r="CM88" s="417">
        <v>0</v>
      </c>
      <c r="CN88" s="417">
        <v>0</v>
      </c>
      <c r="CO88" s="417">
        <v>0</v>
      </c>
      <c r="CP88" s="417">
        <v>0</v>
      </c>
      <c r="CQ88" s="417">
        <v>0</v>
      </c>
      <c r="CR88" s="417">
        <v>0</v>
      </c>
      <c r="CS88" s="417">
        <v>0</v>
      </c>
      <c r="CT88" s="417"/>
      <c r="CU88" s="417"/>
      <c r="CV88" s="417"/>
      <c r="CW88" s="417"/>
      <c r="CX88" s="417"/>
      <c r="CY88" s="417"/>
      <c r="CZ88" s="417"/>
      <c r="DA88" s="417"/>
      <c r="DB88" s="417"/>
      <c r="DC88" s="417"/>
      <c r="DD88" s="417"/>
      <c r="DE88" s="417"/>
      <c r="DF88" s="417"/>
      <c r="DG88" s="417"/>
      <c r="DH88" s="417"/>
      <c r="DI88" s="417"/>
      <c r="DJ88" s="417"/>
      <c r="DK88" s="417"/>
    </row>
    <row r="89" spans="1:115" ht="16.7" hidden="1" customHeight="1">
      <c r="A89" s="421" t="s">
        <v>7</v>
      </c>
      <c r="B89" s="421">
        <v>2</v>
      </c>
      <c r="C89" s="416" t="s">
        <v>52</v>
      </c>
      <c r="D89" s="417">
        <v>2865</v>
      </c>
      <c r="E89" s="417">
        <v>2913</v>
      </c>
      <c r="F89" s="417">
        <v>2962</v>
      </c>
      <c r="G89" s="417">
        <v>3012</v>
      </c>
      <c r="H89" s="417">
        <v>3062</v>
      </c>
      <c r="I89" s="417">
        <v>3105</v>
      </c>
      <c r="J89" s="417">
        <v>3149</v>
      </c>
      <c r="K89" s="417">
        <v>3192</v>
      </c>
      <c r="L89" s="417">
        <v>3236</v>
      </c>
      <c r="M89" s="417">
        <v>3278</v>
      </c>
      <c r="N89" s="417">
        <v>3321</v>
      </c>
      <c r="O89" s="417">
        <v>3363</v>
      </c>
      <c r="P89" s="417">
        <v>3406</v>
      </c>
      <c r="Q89" s="417">
        <v>3449</v>
      </c>
      <c r="R89" s="417">
        <v>3491</v>
      </c>
      <c r="S89" s="417">
        <v>3532</v>
      </c>
      <c r="T89" s="417">
        <v>3574</v>
      </c>
      <c r="U89" s="417">
        <v>3615</v>
      </c>
      <c r="V89" s="417">
        <v>3656</v>
      </c>
      <c r="W89" s="417">
        <v>3694</v>
      </c>
      <c r="X89" s="417">
        <v>3732</v>
      </c>
      <c r="Y89" s="417">
        <v>3768</v>
      </c>
      <c r="Z89" s="417">
        <v>3804</v>
      </c>
      <c r="AA89" s="417">
        <v>3839</v>
      </c>
      <c r="AB89" s="417">
        <v>3870</v>
      </c>
      <c r="AC89" s="417">
        <v>3901</v>
      </c>
      <c r="AD89" s="417">
        <v>3929</v>
      </c>
      <c r="AE89" s="417">
        <v>3955</v>
      </c>
      <c r="AF89" s="417">
        <v>3980</v>
      </c>
      <c r="AG89" s="417">
        <v>4004</v>
      </c>
      <c r="AH89" s="417">
        <v>4025</v>
      </c>
      <c r="AI89" s="417">
        <v>4044</v>
      </c>
      <c r="AJ89" s="417">
        <v>4060</v>
      </c>
      <c r="AK89" s="417">
        <v>4073</v>
      </c>
      <c r="AL89" s="417">
        <v>4084</v>
      </c>
      <c r="AM89" s="417">
        <v>4092</v>
      </c>
      <c r="AN89" s="417">
        <v>4098</v>
      </c>
      <c r="AO89" s="417">
        <v>4100</v>
      </c>
      <c r="AP89" s="417">
        <v>4100</v>
      </c>
      <c r="AQ89" s="417">
        <v>4098</v>
      </c>
      <c r="AR89" s="417">
        <v>4092</v>
      </c>
      <c r="AS89" s="417">
        <v>4083</v>
      </c>
      <c r="AT89" s="417">
        <v>4071</v>
      </c>
      <c r="AU89" s="417">
        <v>4056</v>
      </c>
      <c r="AV89" s="417">
        <v>4038</v>
      </c>
      <c r="AW89" s="417">
        <v>4017</v>
      </c>
      <c r="AX89" s="417">
        <v>3993</v>
      </c>
      <c r="AY89" s="417">
        <v>3966</v>
      </c>
      <c r="AZ89" s="417">
        <v>3936</v>
      </c>
      <c r="BA89" s="417">
        <v>3904</v>
      </c>
      <c r="BB89" s="417">
        <v>3869</v>
      </c>
      <c r="BC89" s="417">
        <v>3832</v>
      </c>
      <c r="BD89" s="417">
        <v>3793</v>
      </c>
      <c r="BE89" s="417">
        <v>3751</v>
      </c>
      <c r="BF89" s="417">
        <v>3708</v>
      </c>
      <c r="BG89" s="417">
        <v>3664</v>
      </c>
      <c r="BH89" s="417">
        <v>3618</v>
      </c>
      <c r="BI89" s="417">
        <v>3572</v>
      </c>
      <c r="BJ89" s="417">
        <v>3526</v>
      </c>
      <c r="BK89" s="417">
        <v>3482</v>
      </c>
      <c r="BL89" s="417">
        <v>3440</v>
      </c>
      <c r="BM89" s="417">
        <v>3403</v>
      </c>
      <c r="BN89" s="417">
        <v>3384</v>
      </c>
      <c r="BO89" s="417">
        <v>0</v>
      </c>
      <c r="BP89" s="417">
        <v>0</v>
      </c>
      <c r="BQ89" s="417">
        <v>0</v>
      </c>
      <c r="BR89" s="417">
        <v>0</v>
      </c>
      <c r="BS89" s="417">
        <v>0</v>
      </c>
      <c r="BT89" s="417">
        <v>0</v>
      </c>
      <c r="BU89" s="417">
        <v>0</v>
      </c>
      <c r="BV89" s="417">
        <v>0</v>
      </c>
      <c r="BW89" s="417">
        <v>0</v>
      </c>
      <c r="BX89" s="417">
        <v>0</v>
      </c>
      <c r="BY89" s="417">
        <v>0</v>
      </c>
      <c r="BZ89" s="417">
        <v>0</v>
      </c>
      <c r="CA89" s="417">
        <v>0</v>
      </c>
      <c r="CB89" s="417">
        <v>0</v>
      </c>
      <c r="CC89" s="417">
        <v>0</v>
      </c>
      <c r="CD89" s="417">
        <v>0</v>
      </c>
      <c r="CE89" s="417">
        <v>0</v>
      </c>
      <c r="CF89" s="417">
        <v>0</v>
      </c>
      <c r="CG89" s="417">
        <v>0</v>
      </c>
      <c r="CH89" s="417">
        <v>0</v>
      </c>
      <c r="CI89" s="417">
        <v>0</v>
      </c>
      <c r="CJ89" s="417">
        <v>0</v>
      </c>
      <c r="CK89" s="417">
        <v>0</v>
      </c>
      <c r="CL89" s="417">
        <v>0</v>
      </c>
      <c r="CM89" s="417">
        <v>0</v>
      </c>
      <c r="CN89" s="417">
        <v>0</v>
      </c>
      <c r="CO89" s="417">
        <v>0</v>
      </c>
      <c r="CP89" s="417">
        <v>0</v>
      </c>
      <c r="CQ89" s="417">
        <v>0</v>
      </c>
      <c r="CR89" s="417">
        <v>0</v>
      </c>
      <c r="CS89" s="417">
        <v>0</v>
      </c>
      <c r="CT89" s="417"/>
      <c r="CU89" s="417"/>
      <c r="CV89" s="417"/>
      <c r="CW89" s="417"/>
      <c r="CX89" s="417"/>
      <c r="CY89" s="417"/>
      <c r="CZ89" s="417"/>
      <c r="DA89" s="417"/>
      <c r="DB89" s="417"/>
      <c r="DC89" s="417"/>
      <c r="DD89" s="417"/>
      <c r="DE89" s="417"/>
      <c r="DF89" s="417"/>
      <c r="DG89" s="417"/>
      <c r="DH89" s="417"/>
      <c r="DI89" s="417"/>
      <c r="DJ89" s="417"/>
      <c r="DK89" s="417"/>
    </row>
    <row r="90" spans="1:115" ht="16.7" hidden="1" customHeight="1">
      <c r="A90" s="421" t="s">
        <v>7</v>
      </c>
      <c r="B90" s="421">
        <v>2</v>
      </c>
      <c r="C90" s="416" t="s">
        <v>53</v>
      </c>
      <c r="D90" s="417">
        <v>2963</v>
      </c>
      <c r="E90" s="417">
        <v>3013</v>
      </c>
      <c r="F90" s="417">
        <v>3063</v>
      </c>
      <c r="G90" s="417">
        <v>3114</v>
      </c>
      <c r="H90" s="417">
        <v>3167</v>
      </c>
      <c r="I90" s="417">
        <v>3212</v>
      </c>
      <c r="J90" s="417">
        <v>3256</v>
      </c>
      <c r="K90" s="417">
        <v>3301</v>
      </c>
      <c r="L90" s="417">
        <v>3345</v>
      </c>
      <c r="M90" s="417">
        <v>3389</v>
      </c>
      <c r="N90" s="417">
        <v>3432</v>
      </c>
      <c r="O90" s="417">
        <v>3476</v>
      </c>
      <c r="P90" s="417">
        <v>3519</v>
      </c>
      <c r="Q90" s="417">
        <v>3562</v>
      </c>
      <c r="R90" s="417">
        <v>3605</v>
      </c>
      <c r="S90" s="417">
        <v>3647</v>
      </c>
      <c r="T90" s="417">
        <v>3689</v>
      </c>
      <c r="U90" s="417">
        <v>3731</v>
      </c>
      <c r="V90" s="417">
        <v>3770</v>
      </c>
      <c r="W90" s="417">
        <v>3808</v>
      </c>
      <c r="X90" s="417">
        <v>3845</v>
      </c>
      <c r="Y90" s="417">
        <v>3882</v>
      </c>
      <c r="Z90" s="417">
        <v>3917</v>
      </c>
      <c r="AA90" s="417">
        <v>3949</v>
      </c>
      <c r="AB90" s="417">
        <v>3980</v>
      </c>
      <c r="AC90" s="417">
        <v>4009</v>
      </c>
      <c r="AD90" s="417">
        <v>4036</v>
      </c>
      <c r="AE90" s="417">
        <v>4061</v>
      </c>
      <c r="AF90" s="417">
        <v>4085</v>
      </c>
      <c r="AG90" s="417">
        <v>4107</v>
      </c>
      <c r="AH90" s="417">
        <v>4126</v>
      </c>
      <c r="AI90" s="417">
        <v>4143</v>
      </c>
      <c r="AJ90" s="417">
        <v>4156</v>
      </c>
      <c r="AK90" s="417">
        <v>4167</v>
      </c>
      <c r="AL90" s="417">
        <v>4176</v>
      </c>
      <c r="AM90" s="417">
        <v>4181</v>
      </c>
      <c r="AN90" s="417">
        <v>4184</v>
      </c>
      <c r="AO90" s="417">
        <v>4184</v>
      </c>
      <c r="AP90" s="417">
        <v>4181</v>
      </c>
      <c r="AQ90" s="417">
        <v>4176</v>
      </c>
      <c r="AR90" s="417">
        <v>4167</v>
      </c>
      <c r="AS90" s="417">
        <v>4154</v>
      </c>
      <c r="AT90" s="417">
        <v>4139</v>
      </c>
      <c r="AU90" s="417">
        <v>4121</v>
      </c>
      <c r="AV90" s="417">
        <v>4099</v>
      </c>
      <c r="AW90" s="417">
        <v>4074</v>
      </c>
      <c r="AX90" s="417">
        <v>4047</v>
      </c>
      <c r="AY90" s="417">
        <v>4017</v>
      </c>
      <c r="AZ90" s="417">
        <v>3984</v>
      </c>
      <c r="BA90" s="417">
        <v>3948</v>
      </c>
      <c r="BB90" s="417">
        <v>3910</v>
      </c>
      <c r="BC90" s="417">
        <v>3870</v>
      </c>
      <c r="BD90" s="417">
        <v>3828</v>
      </c>
      <c r="BE90" s="417">
        <v>3784</v>
      </c>
      <c r="BF90" s="417">
        <v>3739</v>
      </c>
      <c r="BG90" s="417">
        <v>3692</v>
      </c>
      <c r="BH90" s="417">
        <v>3645</v>
      </c>
      <c r="BI90" s="417">
        <v>3598</v>
      </c>
      <c r="BJ90" s="417">
        <v>3553</v>
      </c>
      <c r="BK90" s="417">
        <v>3510</v>
      </c>
      <c r="BL90" s="417">
        <v>3473</v>
      </c>
      <c r="BM90" s="417">
        <v>3453</v>
      </c>
      <c r="BN90" s="417">
        <v>0</v>
      </c>
      <c r="BO90" s="417">
        <v>0</v>
      </c>
      <c r="BP90" s="417">
        <v>0</v>
      </c>
      <c r="BQ90" s="417">
        <v>0</v>
      </c>
      <c r="BR90" s="417">
        <v>0</v>
      </c>
      <c r="BS90" s="417">
        <v>0</v>
      </c>
      <c r="BT90" s="417">
        <v>0</v>
      </c>
      <c r="BU90" s="417">
        <v>0</v>
      </c>
      <c r="BV90" s="417">
        <v>0</v>
      </c>
      <c r="BW90" s="417">
        <v>0</v>
      </c>
      <c r="BX90" s="417">
        <v>0</v>
      </c>
      <c r="BY90" s="417">
        <v>0</v>
      </c>
      <c r="BZ90" s="417">
        <v>0</v>
      </c>
      <c r="CA90" s="417">
        <v>0</v>
      </c>
      <c r="CB90" s="417">
        <v>0</v>
      </c>
      <c r="CC90" s="417">
        <v>0</v>
      </c>
      <c r="CD90" s="417">
        <v>0</v>
      </c>
      <c r="CE90" s="417">
        <v>0</v>
      </c>
      <c r="CF90" s="417">
        <v>0</v>
      </c>
      <c r="CG90" s="417">
        <v>0</v>
      </c>
      <c r="CH90" s="417">
        <v>0</v>
      </c>
      <c r="CI90" s="417">
        <v>0</v>
      </c>
      <c r="CJ90" s="417">
        <v>0</v>
      </c>
      <c r="CK90" s="417">
        <v>0</v>
      </c>
      <c r="CL90" s="417">
        <v>0</v>
      </c>
      <c r="CM90" s="417">
        <v>0</v>
      </c>
      <c r="CN90" s="417">
        <v>0</v>
      </c>
      <c r="CO90" s="417">
        <v>0</v>
      </c>
      <c r="CP90" s="417">
        <v>0</v>
      </c>
      <c r="CQ90" s="417">
        <v>0</v>
      </c>
      <c r="CR90" s="417">
        <v>0</v>
      </c>
      <c r="CS90" s="417">
        <v>0</v>
      </c>
      <c r="CT90" s="417"/>
      <c r="CU90" s="417"/>
      <c r="CV90" s="417"/>
      <c r="CW90" s="417"/>
      <c r="CX90" s="417"/>
      <c r="CY90" s="417"/>
      <c r="CZ90" s="417"/>
      <c r="DA90" s="417"/>
      <c r="DB90" s="417"/>
      <c r="DC90" s="417"/>
      <c r="DD90" s="417"/>
      <c r="DE90" s="417"/>
      <c r="DF90" s="417"/>
      <c r="DG90" s="417"/>
      <c r="DH90" s="417"/>
      <c r="DI90" s="417"/>
      <c r="DJ90" s="417"/>
      <c r="DK90" s="417"/>
    </row>
    <row r="91" spans="1:115" ht="16.7" hidden="1" customHeight="1">
      <c r="A91" s="421" t="s">
        <v>7</v>
      </c>
      <c r="B91" s="421">
        <v>2</v>
      </c>
      <c r="C91" s="416" t="s">
        <v>54</v>
      </c>
      <c r="D91" s="417">
        <v>3063</v>
      </c>
      <c r="E91" s="417">
        <v>3115</v>
      </c>
      <c r="F91" s="417">
        <v>3166</v>
      </c>
      <c r="G91" s="417">
        <v>3220</v>
      </c>
      <c r="H91" s="417">
        <v>3275</v>
      </c>
      <c r="I91" s="417">
        <v>3321</v>
      </c>
      <c r="J91" s="417">
        <v>3367</v>
      </c>
      <c r="K91" s="417">
        <v>3412</v>
      </c>
      <c r="L91" s="417">
        <v>3457</v>
      </c>
      <c r="M91" s="417">
        <v>3502</v>
      </c>
      <c r="N91" s="417">
        <v>3547</v>
      </c>
      <c r="O91" s="417">
        <v>3591</v>
      </c>
      <c r="P91" s="417">
        <v>3635</v>
      </c>
      <c r="Q91" s="417">
        <v>3678</v>
      </c>
      <c r="R91" s="417">
        <v>3721</v>
      </c>
      <c r="S91" s="417">
        <v>3764</v>
      </c>
      <c r="T91" s="417">
        <v>3807</v>
      </c>
      <c r="U91" s="417">
        <v>3847</v>
      </c>
      <c r="V91" s="417">
        <v>3886</v>
      </c>
      <c r="W91" s="417">
        <v>3924</v>
      </c>
      <c r="X91" s="417">
        <v>3961</v>
      </c>
      <c r="Y91" s="417">
        <v>3997</v>
      </c>
      <c r="Z91" s="417">
        <v>4030</v>
      </c>
      <c r="AA91" s="417">
        <v>4062</v>
      </c>
      <c r="AB91" s="417">
        <v>4091</v>
      </c>
      <c r="AC91" s="417">
        <v>4119</v>
      </c>
      <c r="AD91" s="417">
        <v>4144</v>
      </c>
      <c r="AE91" s="417">
        <v>4169</v>
      </c>
      <c r="AF91" s="417">
        <v>4191</v>
      </c>
      <c r="AG91" s="417">
        <v>4210</v>
      </c>
      <c r="AH91" s="417">
        <v>4227</v>
      </c>
      <c r="AI91" s="417">
        <v>4241</v>
      </c>
      <c r="AJ91" s="417">
        <v>4253</v>
      </c>
      <c r="AK91" s="417">
        <v>4261</v>
      </c>
      <c r="AL91" s="417">
        <v>4267</v>
      </c>
      <c r="AM91" s="417">
        <v>4270</v>
      </c>
      <c r="AN91" s="417">
        <v>4270</v>
      </c>
      <c r="AO91" s="417">
        <v>4267</v>
      </c>
      <c r="AP91" s="417">
        <v>4261</v>
      </c>
      <c r="AQ91" s="417">
        <v>4252</v>
      </c>
      <c r="AR91" s="417">
        <v>4239</v>
      </c>
      <c r="AS91" s="417">
        <v>4224</v>
      </c>
      <c r="AT91" s="417">
        <v>4205</v>
      </c>
      <c r="AU91" s="417">
        <v>4183</v>
      </c>
      <c r="AV91" s="417">
        <v>4158</v>
      </c>
      <c r="AW91" s="417">
        <v>4130</v>
      </c>
      <c r="AX91" s="417">
        <v>4099</v>
      </c>
      <c r="AY91" s="417">
        <v>4065</v>
      </c>
      <c r="AZ91" s="417">
        <v>4029</v>
      </c>
      <c r="BA91" s="417">
        <v>3990</v>
      </c>
      <c r="BB91" s="417">
        <v>3949</v>
      </c>
      <c r="BC91" s="417">
        <v>3906</v>
      </c>
      <c r="BD91" s="417">
        <v>3861</v>
      </c>
      <c r="BE91" s="417">
        <v>3815</v>
      </c>
      <c r="BF91" s="417">
        <v>3767</v>
      </c>
      <c r="BG91" s="417">
        <v>3719</v>
      </c>
      <c r="BH91" s="417">
        <v>3671</v>
      </c>
      <c r="BI91" s="417">
        <v>3626</v>
      </c>
      <c r="BJ91" s="417">
        <v>3581</v>
      </c>
      <c r="BK91" s="417">
        <v>3543</v>
      </c>
      <c r="BL91" s="417">
        <v>3524</v>
      </c>
      <c r="BM91" s="417">
        <v>0</v>
      </c>
      <c r="BN91" s="417">
        <v>0</v>
      </c>
      <c r="BO91" s="417">
        <v>0</v>
      </c>
      <c r="BP91" s="417">
        <v>0</v>
      </c>
      <c r="BQ91" s="417">
        <v>0</v>
      </c>
      <c r="BR91" s="417">
        <v>0</v>
      </c>
      <c r="BS91" s="417">
        <v>0</v>
      </c>
      <c r="BT91" s="417">
        <v>0</v>
      </c>
      <c r="BU91" s="417">
        <v>0</v>
      </c>
      <c r="BV91" s="417">
        <v>0</v>
      </c>
      <c r="BW91" s="417">
        <v>0</v>
      </c>
      <c r="BX91" s="417">
        <v>0</v>
      </c>
      <c r="BY91" s="417">
        <v>0</v>
      </c>
      <c r="BZ91" s="417">
        <v>0</v>
      </c>
      <c r="CA91" s="417">
        <v>0</v>
      </c>
      <c r="CB91" s="417">
        <v>0</v>
      </c>
      <c r="CC91" s="417">
        <v>0</v>
      </c>
      <c r="CD91" s="417">
        <v>0</v>
      </c>
      <c r="CE91" s="417">
        <v>0</v>
      </c>
      <c r="CF91" s="417">
        <v>0</v>
      </c>
      <c r="CG91" s="417">
        <v>0</v>
      </c>
      <c r="CH91" s="417">
        <v>0</v>
      </c>
      <c r="CI91" s="417">
        <v>0</v>
      </c>
      <c r="CJ91" s="417">
        <v>0</v>
      </c>
      <c r="CK91" s="417">
        <v>0</v>
      </c>
      <c r="CL91" s="417">
        <v>0</v>
      </c>
      <c r="CM91" s="417">
        <v>0</v>
      </c>
      <c r="CN91" s="417">
        <v>0</v>
      </c>
      <c r="CO91" s="417">
        <v>0</v>
      </c>
      <c r="CP91" s="417">
        <v>0</v>
      </c>
      <c r="CQ91" s="417">
        <v>0</v>
      </c>
      <c r="CR91" s="417">
        <v>0</v>
      </c>
      <c r="CS91" s="417">
        <v>0</v>
      </c>
      <c r="CT91" s="417"/>
      <c r="CU91" s="417"/>
      <c r="CV91" s="417"/>
      <c r="CW91" s="417"/>
      <c r="CX91" s="417"/>
      <c r="CY91" s="417"/>
      <c r="CZ91" s="417"/>
      <c r="DA91" s="417"/>
      <c r="DB91" s="417"/>
      <c r="DC91" s="417"/>
      <c r="DD91" s="417"/>
      <c r="DE91" s="417"/>
      <c r="DF91" s="417"/>
      <c r="DG91" s="417"/>
      <c r="DH91" s="417"/>
      <c r="DI91" s="417"/>
      <c r="DJ91" s="417"/>
      <c r="DK91" s="417"/>
    </row>
    <row r="92" spans="1:115" ht="16.7" hidden="1" customHeight="1">
      <c r="A92" s="421" t="s">
        <v>7</v>
      </c>
      <c r="B92" s="421">
        <v>2</v>
      </c>
      <c r="C92" s="416" t="s">
        <v>55</v>
      </c>
      <c r="D92" s="417">
        <v>3167</v>
      </c>
      <c r="E92" s="417">
        <v>3220</v>
      </c>
      <c r="F92" s="417">
        <v>3275</v>
      </c>
      <c r="G92" s="417">
        <v>3330</v>
      </c>
      <c r="H92" s="417">
        <v>3387</v>
      </c>
      <c r="I92" s="417">
        <v>3434</v>
      </c>
      <c r="J92" s="417">
        <v>3481</v>
      </c>
      <c r="K92" s="417">
        <v>3527</v>
      </c>
      <c r="L92" s="417">
        <v>3573</v>
      </c>
      <c r="M92" s="417">
        <v>3619</v>
      </c>
      <c r="N92" s="417">
        <v>3665</v>
      </c>
      <c r="O92" s="417">
        <v>3709</v>
      </c>
      <c r="P92" s="417">
        <v>3753</v>
      </c>
      <c r="Q92" s="417">
        <v>3797</v>
      </c>
      <c r="R92" s="417">
        <v>3841</v>
      </c>
      <c r="S92" s="417">
        <v>3885</v>
      </c>
      <c r="T92" s="417">
        <v>3925</v>
      </c>
      <c r="U92" s="417">
        <v>3965</v>
      </c>
      <c r="V92" s="417">
        <v>4004</v>
      </c>
      <c r="W92" s="417">
        <v>4042</v>
      </c>
      <c r="X92" s="417">
        <v>4079</v>
      </c>
      <c r="Y92" s="417">
        <v>4113</v>
      </c>
      <c r="Z92" s="417">
        <v>4145</v>
      </c>
      <c r="AA92" s="417">
        <v>4175</v>
      </c>
      <c r="AB92" s="417">
        <v>4203</v>
      </c>
      <c r="AC92" s="417">
        <v>4229</v>
      </c>
      <c r="AD92" s="417">
        <v>4254</v>
      </c>
      <c r="AE92" s="417">
        <v>4277</v>
      </c>
      <c r="AF92" s="417">
        <v>4297</v>
      </c>
      <c r="AG92" s="417">
        <v>4314</v>
      </c>
      <c r="AH92" s="417">
        <v>4328</v>
      </c>
      <c r="AI92" s="417">
        <v>4340</v>
      </c>
      <c r="AJ92" s="417">
        <v>4348</v>
      </c>
      <c r="AK92" s="417">
        <v>4354</v>
      </c>
      <c r="AL92" s="417">
        <v>4357</v>
      </c>
      <c r="AM92" s="417">
        <v>4357</v>
      </c>
      <c r="AN92" s="417">
        <v>4354</v>
      </c>
      <c r="AO92" s="417">
        <v>4348</v>
      </c>
      <c r="AP92" s="417">
        <v>4339</v>
      </c>
      <c r="AQ92" s="417">
        <v>4326</v>
      </c>
      <c r="AR92" s="417">
        <v>4310</v>
      </c>
      <c r="AS92" s="417">
        <v>4291</v>
      </c>
      <c r="AT92" s="417">
        <v>4269</v>
      </c>
      <c r="AU92" s="417">
        <v>4243</v>
      </c>
      <c r="AV92" s="417">
        <v>4214</v>
      </c>
      <c r="AW92" s="417">
        <v>4183</v>
      </c>
      <c r="AX92" s="417">
        <v>4148</v>
      </c>
      <c r="AY92" s="417">
        <v>4111</v>
      </c>
      <c r="AZ92" s="417">
        <v>4072</v>
      </c>
      <c r="BA92" s="417">
        <v>4030</v>
      </c>
      <c r="BB92" s="417">
        <v>3986</v>
      </c>
      <c r="BC92" s="417">
        <v>3941</v>
      </c>
      <c r="BD92" s="417">
        <v>3893</v>
      </c>
      <c r="BE92" s="417">
        <v>3845</v>
      </c>
      <c r="BF92" s="417">
        <v>3796</v>
      </c>
      <c r="BG92" s="417">
        <v>3748</v>
      </c>
      <c r="BH92" s="417">
        <v>3702</v>
      </c>
      <c r="BI92" s="417">
        <v>3659</v>
      </c>
      <c r="BJ92" s="417">
        <v>3625</v>
      </c>
      <c r="BK92" s="417">
        <v>3616</v>
      </c>
      <c r="BL92" s="417">
        <v>0</v>
      </c>
      <c r="BM92" s="417">
        <v>0</v>
      </c>
      <c r="BN92" s="417">
        <v>0</v>
      </c>
      <c r="BO92" s="417">
        <v>0</v>
      </c>
      <c r="BP92" s="417">
        <v>0</v>
      </c>
      <c r="BQ92" s="417">
        <v>0</v>
      </c>
      <c r="BR92" s="417">
        <v>0</v>
      </c>
      <c r="BS92" s="417">
        <v>0</v>
      </c>
      <c r="BT92" s="417">
        <v>0</v>
      </c>
      <c r="BU92" s="417">
        <v>0</v>
      </c>
      <c r="BV92" s="417">
        <v>0</v>
      </c>
      <c r="BW92" s="417">
        <v>0</v>
      </c>
      <c r="BX92" s="417">
        <v>0</v>
      </c>
      <c r="BY92" s="417">
        <v>0</v>
      </c>
      <c r="BZ92" s="417">
        <v>0</v>
      </c>
      <c r="CA92" s="417">
        <v>0</v>
      </c>
      <c r="CB92" s="417">
        <v>0</v>
      </c>
      <c r="CC92" s="417">
        <v>0</v>
      </c>
      <c r="CD92" s="417">
        <v>0</v>
      </c>
      <c r="CE92" s="417">
        <v>0</v>
      </c>
      <c r="CF92" s="417">
        <v>0</v>
      </c>
      <c r="CG92" s="417">
        <v>0</v>
      </c>
      <c r="CH92" s="417">
        <v>0</v>
      </c>
      <c r="CI92" s="417">
        <v>0</v>
      </c>
      <c r="CJ92" s="417">
        <v>0</v>
      </c>
      <c r="CK92" s="417">
        <v>0</v>
      </c>
      <c r="CL92" s="417">
        <v>0</v>
      </c>
      <c r="CM92" s="417">
        <v>0</v>
      </c>
      <c r="CN92" s="417">
        <v>0</v>
      </c>
      <c r="CO92" s="417">
        <v>0</v>
      </c>
      <c r="CP92" s="417">
        <v>0</v>
      </c>
      <c r="CQ92" s="417">
        <v>0</v>
      </c>
      <c r="CR92" s="417">
        <v>0</v>
      </c>
      <c r="CS92" s="417">
        <v>0</v>
      </c>
      <c r="CT92" s="417"/>
      <c r="CU92" s="417"/>
      <c r="CV92" s="417"/>
      <c r="CW92" s="417"/>
      <c r="CX92" s="417"/>
      <c r="CY92" s="417"/>
      <c r="CZ92" s="417"/>
      <c r="DA92" s="417"/>
      <c r="DB92" s="417"/>
      <c r="DC92" s="417"/>
      <c r="DD92" s="417"/>
      <c r="DE92" s="417"/>
      <c r="DF92" s="417"/>
      <c r="DG92" s="417"/>
      <c r="DH92" s="417"/>
      <c r="DI92" s="417"/>
      <c r="DJ92" s="417"/>
      <c r="DK92" s="417"/>
    </row>
    <row r="93" spans="1:115" ht="16.7" hidden="1" customHeight="1">
      <c r="A93" s="421" t="s">
        <v>7</v>
      </c>
      <c r="B93" s="421">
        <v>2</v>
      </c>
      <c r="C93" s="416" t="s">
        <v>56</v>
      </c>
      <c r="D93" s="417">
        <v>3274</v>
      </c>
      <c r="E93" s="417">
        <v>3330</v>
      </c>
      <c r="F93" s="417">
        <v>3386</v>
      </c>
      <c r="G93" s="417">
        <v>3444</v>
      </c>
      <c r="H93" s="417">
        <v>3502</v>
      </c>
      <c r="I93" s="417">
        <v>3550</v>
      </c>
      <c r="J93" s="417">
        <v>3598</v>
      </c>
      <c r="K93" s="417">
        <v>3645</v>
      </c>
      <c r="L93" s="417">
        <v>3693</v>
      </c>
      <c r="M93" s="417">
        <v>3740</v>
      </c>
      <c r="N93" s="417">
        <v>3785</v>
      </c>
      <c r="O93" s="417">
        <v>3830</v>
      </c>
      <c r="P93" s="417">
        <v>3875</v>
      </c>
      <c r="Q93" s="417">
        <v>3920</v>
      </c>
      <c r="R93" s="417">
        <v>3964</v>
      </c>
      <c r="S93" s="417">
        <v>4005</v>
      </c>
      <c r="T93" s="417">
        <v>4046</v>
      </c>
      <c r="U93" s="417">
        <v>4086</v>
      </c>
      <c r="V93" s="417">
        <v>4125</v>
      </c>
      <c r="W93" s="417">
        <v>4162</v>
      </c>
      <c r="X93" s="417">
        <v>4197</v>
      </c>
      <c r="Y93" s="417">
        <v>4229</v>
      </c>
      <c r="Z93" s="417">
        <v>4260</v>
      </c>
      <c r="AA93" s="417">
        <v>4289</v>
      </c>
      <c r="AB93" s="417">
        <v>4315</v>
      </c>
      <c r="AC93" s="417">
        <v>4341</v>
      </c>
      <c r="AD93" s="417">
        <v>4364</v>
      </c>
      <c r="AE93" s="417">
        <v>4384</v>
      </c>
      <c r="AF93" s="417">
        <v>4402</v>
      </c>
      <c r="AG93" s="417">
        <v>4417</v>
      </c>
      <c r="AH93" s="417">
        <v>4428</v>
      </c>
      <c r="AI93" s="417">
        <v>4437</v>
      </c>
      <c r="AJ93" s="417">
        <v>4443</v>
      </c>
      <c r="AK93" s="417">
        <v>4446</v>
      </c>
      <c r="AL93" s="417">
        <v>4446</v>
      </c>
      <c r="AM93" s="417">
        <v>4443</v>
      </c>
      <c r="AN93" s="417">
        <v>4437</v>
      </c>
      <c r="AO93" s="417">
        <v>4428</v>
      </c>
      <c r="AP93" s="417">
        <v>4415</v>
      </c>
      <c r="AQ93" s="417">
        <v>4399</v>
      </c>
      <c r="AR93" s="417">
        <v>4379</v>
      </c>
      <c r="AS93" s="417">
        <v>4356</v>
      </c>
      <c r="AT93" s="417">
        <v>4330</v>
      </c>
      <c r="AU93" s="417">
        <v>4301</v>
      </c>
      <c r="AV93" s="417">
        <v>4268</v>
      </c>
      <c r="AW93" s="417">
        <v>4233</v>
      </c>
      <c r="AX93" s="417">
        <v>4195</v>
      </c>
      <c r="AY93" s="417">
        <v>4155</v>
      </c>
      <c r="AZ93" s="417">
        <v>4113</v>
      </c>
      <c r="BA93" s="417">
        <v>4068</v>
      </c>
      <c r="BB93" s="417">
        <v>4022</v>
      </c>
      <c r="BC93" s="417">
        <v>3974</v>
      </c>
      <c r="BD93" s="417">
        <v>3925</v>
      </c>
      <c r="BE93" s="417">
        <v>3876</v>
      </c>
      <c r="BF93" s="417">
        <v>3828</v>
      </c>
      <c r="BG93" s="417">
        <v>3783</v>
      </c>
      <c r="BH93" s="417">
        <v>3744</v>
      </c>
      <c r="BI93" s="417">
        <v>3720</v>
      </c>
      <c r="BJ93" s="417">
        <v>3739</v>
      </c>
      <c r="BK93" s="417">
        <v>0</v>
      </c>
      <c r="BL93" s="417">
        <v>0</v>
      </c>
      <c r="BM93" s="417">
        <v>0</v>
      </c>
      <c r="BN93" s="417">
        <v>0</v>
      </c>
      <c r="BO93" s="417">
        <v>0</v>
      </c>
      <c r="BP93" s="417">
        <v>0</v>
      </c>
      <c r="BQ93" s="417">
        <v>0</v>
      </c>
      <c r="BR93" s="417">
        <v>0</v>
      </c>
      <c r="BS93" s="417">
        <v>0</v>
      </c>
      <c r="BT93" s="417">
        <v>0</v>
      </c>
      <c r="BU93" s="417">
        <v>0</v>
      </c>
      <c r="BV93" s="417">
        <v>0</v>
      </c>
      <c r="BW93" s="417">
        <v>0</v>
      </c>
      <c r="BX93" s="417">
        <v>0</v>
      </c>
      <c r="BY93" s="417">
        <v>0</v>
      </c>
      <c r="BZ93" s="417">
        <v>0</v>
      </c>
      <c r="CA93" s="417">
        <v>0</v>
      </c>
      <c r="CB93" s="417">
        <v>0</v>
      </c>
      <c r="CC93" s="417">
        <v>0</v>
      </c>
      <c r="CD93" s="417">
        <v>0</v>
      </c>
      <c r="CE93" s="417">
        <v>0</v>
      </c>
      <c r="CF93" s="417">
        <v>0</v>
      </c>
      <c r="CG93" s="417">
        <v>0</v>
      </c>
      <c r="CH93" s="417">
        <v>0</v>
      </c>
      <c r="CI93" s="417">
        <v>0</v>
      </c>
      <c r="CJ93" s="417">
        <v>0</v>
      </c>
      <c r="CK93" s="417">
        <v>0</v>
      </c>
      <c r="CL93" s="417">
        <v>0</v>
      </c>
      <c r="CM93" s="417">
        <v>0</v>
      </c>
      <c r="CN93" s="417">
        <v>0</v>
      </c>
      <c r="CO93" s="417">
        <v>0</v>
      </c>
      <c r="CP93" s="417">
        <v>0</v>
      </c>
      <c r="CQ93" s="417">
        <v>0</v>
      </c>
      <c r="CR93" s="417">
        <v>0</v>
      </c>
      <c r="CS93" s="417">
        <v>0</v>
      </c>
      <c r="CT93" s="417"/>
      <c r="CU93" s="417"/>
      <c r="CV93" s="417"/>
      <c r="CW93" s="417"/>
      <c r="CX93" s="417"/>
      <c r="CY93" s="417"/>
      <c r="CZ93" s="417"/>
      <c r="DA93" s="417"/>
      <c r="DB93" s="417"/>
      <c r="DC93" s="417"/>
      <c r="DD93" s="417"/>
      <c r="DE93" s="417"/>
      <c r="DF93" s="417"/>
      <c r="DG93" s="417"/>
      <c r="DH93" s="417"/>
      <c r="DI93" s="417"/>
      <c r="DJ93" s="417"/>
      <c r="DK93" s="417"/>
    </row>
    <row r="94" spans="1:115" ht="16.7" hidden="1" customHeight="1">
      <c r="A94" s="421" t="s">
        <v>7</v>
      </c>
      <c r="B94" s="421">
        <v>2</v>
      </c>
      <c r="C94" s="416" t="s">
        <v>57</v>
      </c>
      <c r="D94" s="417">
        <v>3384</v>
      </c>
      <c r="E94" s="417">
        <v>3442</v>
      </c>
      <c r="F94" s="417">
        <v>3501</v>
      </c>
      <c r="G94" s="417">
        <v>3560</v>
      </c>
      <c r="H94" s="417">
        <v>3620</v>
      </c>
      <c r="I94" s="417">
        <v>3669</v>
      </c>
      <c r="J94" s="417">
        <v>3718</v>
      </c>
      <c r="K94" s="417">
        <v>3767</v>
      </c>
      <c r="L94" s="417">
        <v>3815</v>
      </c>
      <c r="M94" s="417">
        <v>3862</v>
      </c>
      <c r="N94" s="417">
        <v>3908</v>
      </c>
      <c r="O94" s="417">
        <v>3954</v>
      </c>
      <c r="P94" s="417">
        <v>4000</v>
      </c>
      <c r="Q94" s="417">
        <v>4045</v>
      </c>
      <c r="R94" s="417">
        <v>4087</v>
      </c>
      <c r="S94" s="417">
        <v>4129</v>
      </c>
      <c r="T94" s="417">
        <v>4170</v>
      </c>
      <c r="U94" s="417">
        <v>4209</v>
      </c>
      <c r="V94" s="417">
        <v>4247</v>
      </c>
      <c r="W94" s="417">
        <v>4282</v>
      </c>
      <c r="X94" s="417">
        <v>4316</v>
      </c>
      <c r="Y94" s="417">
        <v>4347</v>
      </c>
      <c r="Z94" s="417">
        <v>4377</v>
      </c>
      <c r="AA94" s="417">
        <v>4404</v>
      </c>
      <c r="AB94" s="417">
        <v>4430</v>
      </c>
      <c r="AC94" s="417">
        <v>4453</v>
      </c>
      <c r="AD94" s="417">
        <v>4474</v>
      </c>
      <c r="AE94" s="417">
        <v>4492</v>
      </c>
      <c r="AF94" s="417">
        <v>4507</v>
      </c>
      <c r="AG94" s="417">
        <v>4519</v>
      </c>
      <c r="AH94" s="417">
        <v>4528</v>
      </c>
      <c r="AI94" s="417">
        <v>4534</v>
      </c>
      <c r="AJ94" s="417">
        <v>4537</v>
      </c>
      <c r="AK94" s="417">
        <v>4537</v>
      </c>
      <c r="AL94" s="417">
        <v>4534</v>
      </c>
      <c r="AM94" s="417">
        <v>4528</v>
      </c>
      <c r="AN94" s="417">
        <v>4518</v>
      </c>
      <c r="AO94" s="417">
        <v>4505</v>
      </c>
      <c r="AP94" s="417">
        <v>4489</v>
      </c>
      <c r="AQ94" s="417">
        <v>4469</v>
      </c>
      <c r="AR94" s="417">
        <v>4445</v>
      </c>
      <c r="AS94" s="417">
        <v>4419</v>
      </c>
      <c r="AT94" s="417">
        <v>4389</v>
      </c>
      <c r="AU94" s="417">
        <v>4356</v>
      </c>
      <c r="AV94" s="417">
        <v>4320</v>
      </c>
      <c r="AW94" s="417">
        <v>4282</v>
      </c>
      <c r="AX94" s="417">
        <v>4241</v>
      </c>
      <c r="AY94" s="417">
        <v>4198</v>
      </c>
      <c r="AZ94" s="417">
        <v>4152</v>
      </c>
      <c r="BA94" s="417">
        <v>4105</v>
      </c>
      <c r="BB94" s="417">
        <v>4057</v>
      </c>
      <c r="BC94" s="417">
        <v>4008</v>
      </c>
      <c r="BD94" s="417">
        <v>3959</v>
      </c>
      <c r="BE94" s="417">
        <v>3913</v>
      </c>
      <c r="BF94" s="417">
        <v>3873</v>
      </c>
      <c r="BG94" s="417">
        <v>3843</v>
      </c>
      <c r="BH94" s="417">
        <v>3841</v>
      </c>
      <c r="BI94" s="417">
        <v>3863</v>
      </c>
      <c r="BJ94" s="417">
        <v>0</v>
      </c>
      <c r="BK94" s="417">
        <v>0</v>
      </c>
      <c r="BL94" s="417">
        <v>0</v>
      </c>
      <c r="BM94" s="417">
        <v>0</v>
      </c>
      <c r="BN94" s="417">
        <v>0</v>
      </c>
      <c r="BO94" s="417">
        <v>0</v>
      </c>
      <c r="BP94" s="417">
        <v>0</v>
      </c>
      <c r="BQ94" s="417">
        <v>0</v>
      </c>
      <c r="BR94" s="417">
        <v>0</v>
      </c>
      <c r="BS94" s="417">
        <v>0</v>
      </c>
      <c r="BT94" s="417">
        <v>0</v>
      </c>
      <c r="BU94" s="417">
        <v>0</v>
      </c>
      <c r="BV94" s="417">
        <v>0</v>
      </c>
      <c r="BW94" s="417">
        <v>0</v>
      </c>
      <c r="BX94" s="417">
        <v>0</v>
      </c>
      <c r="BY94" s="417">
        <v>0</v>
      </c>
      <c r="BZ94" s="417">
        <v>0</v>
      </c>
      <c r="CA94" s="417">
        <v>0</v>
      </c>
      <c r="CB94" s="417">
        <v>0</v>
      </c>
      <c r="CC94" s="417">
        <v>0</v>
      </c>
      <c r="CD94" s="417">
        <v>0</v>
      </c>
      <c r="CE94" s="417">
        <v>0</v>
      </c>
      <c r="CF94" s="417">
        <v>0</v>
      </c>
      <c r="CG94" s="417">
        <v>0</v>
      </c>
      <c r="CH94" s="417">
        <v>0</v>
      </c>
      <c r="CI94" s="417">
        <v>0</v>
      </c>
      <c r="CJ94" s="417">
        <v>0</v>
      </c>
      <c r="CK94" s="417">
        <v>0</v>
      </c>
      <c r="CL94" s="417">
        <v>0</v>
      </c>
      <c r="CM94" s="417">
        <v>0</v>
      </c>
      <c r="CN94" s="417">
        <v>0</v>
      </c>
      <c r="CO94" s="417">
        <v>0</v>
      </c>
      <c r="CP94" s="417">
        <v>0</v>
      </c>
      <c r="CQ94" s="417">
        <v>0</v>
      </c>
      <c r="CR94" s="417">
        <v>0</v>
      </c>
      <c r="CS94" s="417">
        <v>0</v>
      </c>
      <c r="CT94" s="417"/>
      <c r="CU94" s="417"/>
      <c r="CV94" s="417"/>
      <c r="CW94" s="417"/>
      <c r="CX94" s="417"/>
      <c r="CY94" s="417"/>
      <c r="CZ94" s="417"/>
      <c r="DA94" s="417"/>
      <c r="DB94" s="417"/>
      <c r="DC94" s="417"/>
      <c r="DD94" s="417"/>
      <c r="DE94" s="417"/>
      <c r="DF94" s="417"/>
      <c r="DG94" s="417"/>
      <c r="DH94" s="417"/>
      <c r="DI94" s="417"/>
      <c r="DJ94" s="417"/>
      <c r="DK94" s="417"/>
    </row>
    <row r="95" spans="1:115" ht="16.7" hidden="1" customHeight="1">
      <c r="A95" s="421" t="s">
        <v>7</v>
      </c>
      <c r="B95" s="421">
        <v>2</v>
      </c>
      <c r="C95" s="416" t="s">
        <v>58</v>
      </c>
      <c r="D95" s="417">
        <v>3499</v>
      </c>
      <c r="E95" s="417">
        <v>3558</v>
      </c>
      <c r="F95" s="417">
        <v>3618</v>
      </c>
      <c r="G95" s="417">
        <v>3679</v>
      </c>
      <c r="H95" s="417">
        <v>3741</v>
      </c>
      <c r="I95" s="417">
        <v>3792</v>
      </c>
      <c r="J95" s="417">
        <v>3842</v>
      </c>
      <c r="K95" s="417">
        <v>3892</v>
      </c>
      <c r="L95" s="417">
        <v>3940</v>
      </c>
      <c r="M95" s="417">
        <v>3988</v>
      </c>
      <c r="N95" s="417">
        <v>4035</v>
      </c>
      <c r="O95" s="417">
        <v>4082</v>
      </c>
      <c r="P95" s="417">
        <v>4128</v>
      </c>
      <c r="Q95" s="417">
        <v>4171</v>
      </c>
      <c r="R95" s="417">
        <v>4213</v>
      </c>
      <c r="S95" s="417">
        <v>4255</v>
      </c>
      <c r="T95" s="417">
        <v>4295</v>
      </c>
      <c r="U95" s="417">
        <v>4334</v>
      </c>
      <c r="V95" s="417">
        <v>4370</v>
      </c>
      <c r="W95" s="417">
        <v>4404</v>
      </c>
      <c r="X95" s="417">
        <v>4436</v>
      </c>
      <c r="Y95" s="417">
        <v>4466</v>
      </c>
      <c r="Z95" s="417">
        <v>4494</v>
      </c>
      <c r="AA95" s="417">
        <v>4520</v>
      </c>
      <c r="AB95" s="417">
        <v>4544</v>
      </c>
      <c r="AC95" s="417">
        <v>4566</v>
      </c>
      <c r="AD95" s="417">
        <v>4584</v>
      </c>
      <c r="AE95" s="417">
        <v>4599</v>
      </c>
      <c r="AF95" s="417">
        <v>4611</v>
      </c>
      <c r="AG95" s="417">
        <v>4621</v>
      </c>
      <c r="AH95" s="417">
        <v>4627</v>
      </c>
      <c r="AI95" s="417">
        <v>4630</v>
      </c>
      <c r="AJ95" s="417">
        <v>4630</v>
      </c>
      <c r="AK95" s="417">
        <v>4627</v>
      </c>
      <c r="AL95" s="417">
        <v>4621</v>
      </c>
      <c r="AM95" s="417">
        <v>4611</v>
      </c>
      <c r="AN95" s="417">
        <v>4598</v>
      </c>
      <c r="AO95" s="417">
        <v>4581</v>
      </c>
      <c r="AP95" s="417">
        <v>4560</v>
      </c>
      <c r="AQ95" s="417">
        <v>4537</v>
      </c>
      <c r="AR95" s="417">
        <v>4510</v>
      </c>
      <c r="AS95" s="417">
        <v>4479</v>
      </c>
      <c r="AT95" s="417">
        <v>4446</v>
      </c>
      <c r="AU95" s="417">
        <v>4409</v>
      </c>
      <c r="AV95" s="417">
        <v>4370</v>
      </c>
      <c r="AW95" s="417">
        <v>4329</v>
      </c>
      <c r="AX95" s="417">
        <v>4285</v>
      </c>
      <c r="AY95" s="417">
        <v>4239</v>
      </c>
      <c r="AZ95" s="417">
        <v>4191</v>
      </c>
      <c r="BA95" s="417">
        <v>4143</v>
      </c>
      <c r="BB95" s="417">
        <v>4094</v>
      </c>
      <c r="BC95" s="417">
        <v>4047</v>
      </c>
      <c r="BD95" s="417">
        <v>4004</v>
      </c>
      <c r="BE95" s="417">
        <v>3971</v>
      </c>
      <c r="BF95" s="417">
        <v>3956</v>
      </c>
      <c r="BG95" s="417">
        <v>3972</v>
      </c>
      <c r="BH95" s="417">
        <v>3995</v>
      </c>
      <c r="BI95" s="417">
        <v>0</v>
      </c>
      <c r="BJ95" s="417">
        <v>0</v>
      </c>
      <c r="BK95" s="417">
        <v>0</v>
      </c>
      <c r="BL95" s="417">
        <v>0</v>
      </c>
      <c r="BM95" s="417">
        <v>0</v>
      </c>
      <c r="BN95" s="417">
        <v>0</v>
      </c>
      <c r="BO95" s="417">
        <v>0</v>
      </c>
      <c r="BP95" s="417">
        <v>0</v>
      </c>
      <c r="BQ95" s="417">
        <v>0</v>
      </c>
      <c r="BR95" s="417">
        <v>0</v>
      </c>
      <c r="BS95" s="417">
        <v>0</v>
      </c>
      <c r="BT95" s="417">
        <v>0</v>
      </c>
      <c r="BU95" s="417">
        <v>0</v>
      </c>
      <c r="BV95" s="417">
        <v>0</v>
      </c>
      <c r="BW95" s="417">
        <v>0</v>
      </c>
      <c r="BX95" s="417">
        <v>0</v>
      </c>
      <c r="BY95" s="417">
        <v>0</v>
      </c>
      <c r="BZ95" s="417">
        <v>0</v>
      </c>
      <c r="CA95" s="417">
        <v>0</v>
      </c>
      <c r="CB95" s="417">
        <v>0</v>
      </c>
      <c r="CC95" s="417">
        <v>0</v>
      </c>
      <c r="CD95" s="417">
        <v>0</v>
      </c>
      <c r="CE95" s="417">
        <v>0</v>
      </c>
      <c r="CF95" s="417">
        <v>0</v>
      </c>
      <c r="CG95" s="417">
        <v>0</v>
      </c>
      <c r="CH95" s="417">
        <v>0</v>
      </c>
      <c r="CI95" s="417">
        <v>0</v>
      </c>
      <c r="CJ95" s="417">
        <v>0</v>
      </c>
      <c r="CK95" s="417">
        <v>0</v>
      </c>
      <c r="CL95" s="417">
        <v>0</v>
      </c>
      <c r="CM95" s="417">
        <v>0</v>
      </c>
      <c r="CN95" s="417">
        <v>0</v>
      </c>
      <c r="CO95" s="417">
        <v>0</v>
      </c>
      <c r="CP95" s="417">
        <v>0</v>
      </c>
      <c r="CQ95" s="417">
        <v>0</v>
      </c>
      <c r="CR95" s="417">
        <v>0</v>
      </c>
      <c r="CS95" s="417">
        <v>0</v>
      </c>
      <c r="CT95" s="417"/>
      <c r="CU95" s="417"/>
      <c r="CV95" s="417"/>
      <c r="CW95" s="417"/>
      <c r="CX95" s="417"/>
      <c r="CY95" s="417"/>
      <c r="CZ95" s="417"/>
      <c r="DA95" s="417"/>
      <c r="DB95" s="417"/>
      <c r="DC95" s="417"/>
      <c r="DD95" s="417"/>
      <c r="DE95" s="417"/>
      <c r="DF95" s="417"/>
      <c r="DG95" s="417"/>
      <c r="DH95" s="417"/>
      <c r="DI95" s="417"/>
      <c r="DJ95" s="417"/>
      <c r="DK95" s="417"/>
    </row>
    <row r="96" spans="1:115" ht="16.7" hidden="1" customHeight="1">
      <c r="A96" s="421" t="s">
        <v>7</v>
      </c>
      <c r="B96" s="421">
        <v>2</v>
      </c>
      <c r="C96" s="416" t="s">
        <v>59</v>
      </c>
      <c r="D96" s="417">
        <v>3616</v>
      </c>
      <c r="E96" s="417">
        <v>3678</v>
      </c>
      <c r="F96" s="417">
        <v>3740</v>
      </c>
      <c r="G96" s="417">
        <v>3802</v>
      </c>
      <c r="H96" s="417">
        <v>3866</v>
      </c>
      <c r="I96" s="417">
        <v>3918</v>
      </c>
      <c r="J96" s="417">
        <v>3970</v>
      </c>
      <c r="K96" s="417">
        <v>4020</v>
      </c>
      <c r="L96" s="417">
        <v>4069</v>
      </c>
      <c r="M96" s="417">
        <v>4118</v>
      </c>
      <c r="N96" s="417">
        <v>4165</v>
      </c>
      <c r="O96" s="417">
        <v>4212</v>
      </c>
      <c r="P96" s="417">
        <v>4256</v>
      </c>
      <c r="Q96" s="417">
        <v>4300</v>
      </c>
      <c r="R96" s="417">
        <v>4342</v>
      </c>
      <c r="S96" s="417">
        <v>4383</v>
      </c>
      <c r="T96" s="417">
        <v>4423</v>
      </c>
      <c r="U96" s="417">
        <v>4459</v>
      </c>
      <c r="V96" s="417">
        <v>4494</v>
      </c>
      <c r="W96" s="417">
        <v>4527</v>
      </c>
      <c r="X96" s="417">
        <v>4558</v>
      </c>
      <c r="Y96" s="417">
        <v>4586</v>
      </c>
      <c r="Z96" s="417">
        <v>4613</v>
      </c>
      <c r="AA96" s="417">
        <v>4637</v>
      </c>
      <c r="AB96" s="417">
        <v>4659</v>
      </c>
      <c r="AC96" s="417">
        <v>4678</v>
      </c>
      <c r="AD96" s="417">
        <v>4693</v>
      </c>
      <c r="AE96" s="417">
        <v>4706</v>
      </c>
      <c r="AF96" s="417">
        <v>4715</v>
      </c>
      <c r="AG96" s="417">
        <v>4722</v>
      </c>
      <c r="AH96" s="417">
        <v>4725</v>
      </c>
      <c r="AI96" s="417">
        <v>4725</v>
      </c>
      <c r="AJ96" s="417">
        <v>4722</v>
      </c>
      <c r="AK96" s="417">
        <v>4715</v>
      </c>
      <c r="AL96" s="417">
        <v>4705</v>
      </c>
      <c r="AM96" s="417">
        <v>4692</v>
      </c>
      <c r="AN96" s="417">
        <v>4675</v>
      </c>
      <c r="AO96" s="417">
        <v>4654</v>
      </c>
      <c r="AP96" s="417">
        <v>4630</v>
      </c>
      <c r="AQ96" s="417">
        <v>4602</v>
      </c>
      <c r="AR96" s="417">
        <v>4571</v>
      </c>
      <c r="AS96" s="417">
        <v>4537</v>
      </c>
      <c r="AT96" s="417">
        <v>4501</v>
      </c>
      <c r="AU96" s="417">
        <v>4461</v>
      </c>
      <c r="AV96" s="417">
        <v>4419</v>
      </c>
      <c r="AW96" s="417">
        <v>4374</v>
      </c>
      <c r="AX96" s="417">
        <v>4328</v>
      </c>
      <c r="AY96" s="417">
        <v>4280</v>
      </c>
      <c r="AZ96" s="417">
        <v>4232</v>
      </c>
      <c r="BA96" s="417">
        <v>4185</v>
      </c>
      <c r="BB96" s="417">
        <v>4140</v>
      </c>
      <c r="BC96" s="417">
        <v>4102</v>
      </c>
      <c r="BD96" s="417">
        <v>4079</v>
      </c>
      <c r="BE96" s="417">
        <v>4088</v>
      </c>
      <c r="BF96" s="417">
        <v>4104</v>
      </c>
      <c r="BG96" s="417">
        <v>4128</v>
      </c>
      <c r="BH96" s="417">
        <v>0</v>
      </c>
      <c r="BI96" s="417">
        <v>0</v>
      </c>
      <c r="BJ96" s="417">
        <v>0</v>
      </c>
      <c r="BK96" s="417">
        <v>0</v>
      </c>
      <c r="BL96" s="417">
        <v>0</v>
      </c>
      <c r="BM96" s="417">
        <v>0</v>
      </c>
      <c r="BN96" s="417">
        <v>0</v>
      </c>
      <c r="BO96" s="417">
        <v>0</v>
      </c>
      <c r="BP96" s="417">
        <v>0</v>
      </c>
      <c r="BQ96" s="417">
        <v>0</v>
      </c>
      <c r="BR96" s="417">
        <v>0</v>
      </c>
      <c r="BS96" s="417">
        <v>0</v>
      </c>
      <c r="BT96" s="417">
        <v>0</v>
      </c>
      <c r="BU96" s="417">
        <v>0</v>
      </c>
      <c r="BV96" s="417">
        <v>0</v>
      </c>
      <c r="BW96" s="417">
        <v>0</v>
      </c>
      <c r="BX96" s="417">
        <v>0</v>
      </c>
      <c r="BY96" s="417">
        <v>0</v>
      </c>
      <c r="BZ96" s="417">
        <v>0</v>
      </c>
      <c r="CA96" s="417">
        <v>0</v>
      </c>
      <c r="CB96" s="417">
        <v>0</v>
      </c>
      <c r="CC96" s="417">
        <v>0</v>
      </c>
      <c r="CD96" s="417">
        <v>0</v>
      </c>
      <c r="CE96" s="417">
        <v>0</v>
      </c>
      <c r="CF96" s="417">
        <v>0</v>
      </c>
      <c r="CG96" s="417">
        <v>0</v>
      </c>
      <c r="CH96" s="417">
        <v>0</v>
      </c>
      <c r="CI96" s="417">
        <v>0</v>
      </c>
      <c r="CJ96" s="417">
        <v>0</v>
      </c>
      <c r="CK96" s="417">
        <v>0</v>
      </c>
      <c r="CL96" s="417">
        <v>0</v>
      </c>
      <c r="CM96" s="417">
        <v>0</v>
      </c>
      <c r="CN96" s="417">
        <v>0</v>
      </c>
      <c r="CO96" s="417">
        <v>0</v>
      </c>
      <c r="CP96" s="417">
        <v>0</v>
      </c>
      <c r="CQ96" s="417">
        <v>0</v>
      </c>
      <c r="CR96" s="417">
        <v>0</v>
      </c>
      <c r="CS96" s="417">
        <v>0</v>
      </c>
      <c r="CT96" s="417"/>
      <c r="CU96" s="417"/>
      <c r="CV96" s="417"/>
      <c r="CW96" s="417"/>
      <c r="CX96" s="417"/>
      <c r="CY96" s="417"/>
      <c r="CZ96" s="417"/>
      <c r="DA96" s="417"/>
      <c r="DB96" s="417"/>
      <c r="DC96" s="417"/>
      <c r="DD96" s="417"/>
      <c r="DE96" s="417"/>
      <c r="DF96" s="417"/>
      <c r="DG96" s="417"/>
      <c r="DH96" s="417"/>
      <c r="DI96" s="417"/>
      <c r="DJ96" s="417"/>
      <c r="DK96" s="417"/>
    </row>
    <row r="97" spans="1:115" ht="16.7" hidden="1" customHeight="1">
      <c r="A97" s="421" t="s">
        <v>7</v>
      </c>
      <c r="B97" s="421">
        <v>2</v>
      </c>
      <c r="C97" s="416" t="s">
        <v>60</v>
      </c>
      <c r="D97" s="417">
        <v>3737</v>
      </c>
      <c r="E97" s="417">
        <v>3800</v>
      </c>
      <c r="F97" s="417">
        <v>3864</v>
      </c>
      <c r="G97" s="417">
        <v>3929</v>
      </c>
      <c r="H97" s="417">
        <v>3995</v>
      </c>
      <c r="I97" s="417">
        <v>4048</v>
      </c>
      <c r="J97" s="417">
        <v>4100</v>
      </c>
      <c r="K97" s="417">
        <v>4151</v>
      </c>
      <c r="L97" s="417">
        <v>4201</v>
      </c>
      <c r="M97" s="417">
        <v>4250</v>
      </c>
      <c r="N97" s="417">
        <v>4298</v>
      </c>
      <c r="O97" s="417">
        <v>4343</v>
      </c>
      <c r="P97" s="417">
        <v>4388</v>
      </c>
      <c r="Q97" s="417">
        <v>4431</v>
      </c>
      <c r="R97" s="417">
        <v>4473</v>
      </c>
      <c r="S97" s="417">
        <v>4513</v>
      </c>
      <c r="T97" s="417">
        <v>4551</v>
      </c>
      <c r="U97" s="417">
        <v>4586</v>
      </c>
      <c r="V97" s="417">
        <v>4620</v>
      </c>
      <c r="W97" s="417">
        <v>4651</v>
      </c>
      <c r="X97" s="417">
        <v>4680</v>
      </c>
      <c r="Y97" s="417">
        <v>4707</v>
      </c>
      <c r="Z97" s="417">
        <v>4732</v>
      </c>
      <c r="AA97" s="417">
        <v>4755</v>
      </c>
      <c r="AB97" s="417">
        <v>4774</v>
      </c>
      <c r="AC97" s="417">
        <v>4790</v>
      </c>
      <c r="AD97" s="417">
        <v>4802</v>
      </c>
      <c r="AE97" s="417">
        <v>4812</v>
      </c>
      <c r="AF97" s="417">
        <v>4818</v>
      </c>
      <c r="AG97" s="417">
        <v>4822</v>
      </c>
      <c r="AH97" s="417">
        <v>4822</v>
      </c>
      <c r="AI97" s="417">
        <v>4819</v>
      </c>
      <c r="AJ97" s="417">
        <v>4812</v>
      </c>
      <c r="AK97" s="417">
        <v>4802</v>
      </c>
      <c r="AL97" s="417">
        <v>4788</v>
      </c>
      <c r="AM97" s="417">
        <v>4771</v>
      </c>
      <c r="AN97" s="417">
        <v>4750</v>
      </c>
      <c r="AO97" s="417">
        <v>4725</v>
      </c>
      <c r="AP97" s="417">
        <v>4697</v>
      </c>
      <c r="AQ97" s="417">
        <v>4666</v>
      </c>
      <c r="AR97" s="417">
        <v>4632</v>
      </c>
      <c r="AS97" s="417">
        <v>4594</v>
      </c>
      <c r="AT97" s="417">
        <v>4554</v>
      </c>
      <c r="AU97" s="417">
        <v>4511</v>
      </c>
      <c r="AV97" s="417">
        <v>4467</v>
      </c>
      <c r="AW97" s="417">
        <v>4420</v>
      </c>
      <c r="AX97" s="417">
        <v>4373</v>
      </c>
      <c r="AY97" s="417">
        <v>4326</v>
      </c>
      <c r="AZ97" s="417">
        <v>4281</v>
      </c>
      <c r="BA97" s="417">
        <v>4242</v>
      </c>
      <c r="BB97" s="417">
        <v>4213</v>
      </c>
      <c r="BC97" s="417">
        <v>4210</v>
      </c>
      <c r="BD97" s="417">
        <v>4225</v>
      </c>
      <c r="BE97" s="417">
        <v>4242</v>
      </c>
      <c r="BF97" s="417">
        <v>4267</v>
      </c>
      <c r="BG97" s="417">
        <v>0</v>
      </c>
      <c r="BH97" s="417">
        <v>0</v>
      </c>
      <c r="BI97" s="417">
        <v>0</v>
      </c>
      <c r="BJ97" s="417">
        <v>0</v>
      </c>
      <c r="BK97" s="417">
        <v>0</v>
      </c>
      <c r="BL97" s="417">
        <v>0</v>
      </c>
      <c r="BM97" s="417">
        <v>0</v>
      </c>
      <c r="BN97" s="417">
        <v>0</v>
      </c>
      <c r="BO97" s="417">
        <v>0</v>
      </c>
      <c r="BP97" s="417">
        <v>0</v>
      </c>
      <c r="BQ97" s="417">
        <v>0</v>
      </c>
      <c r="BR97" s="417">
        <v>0</v>
      </c>
      <c r="BS97" s="417">
        <v>0</v>
      </c>
      <c r="BT97" s="417">
        <v>0</v>
      </c>
      <c r="BU97" s="417">
        <v>0</v>
      </c>
      <c r="BV97" s="417">
        <v>0</v>
      </c>
      <c r="BW97" s="417">
        <v>0</v>
      </c>
      <c r="BX97" s="417">
        <v>0</v>
      </c>
      <c r="BY97" s="417">
        <v>0</v>
      </c>
      <c r="BZ97" s="417">
        <v>0</v>
      </c>
      <c r="CA97" s="417">
        <v>0</v>
      </c>
      <c r="CB97" s="417">
        <v>0</v>
      </c>
      <c r="CC97" s="417">
        <v>0</v>
      </c>
      <c r="CD97" s="417">
        <v>0</v>
      </c>
      <c r="CE97" s="417">
        <v>0</v>
      </c>
      <c r="CF97" s="417">
        <v>0</v>
      </c>
      <c r="CG97" s="417">
        <v>0</v>
      </c>
      <c r="CH97" s="417">
        <v>0</v>
      </c>
      <c r="CI97" s="417">
        <v>0</v>
      </c>
      <c r="CJ97" s="417">
        <v>0</v>
      </c>
      <c r="CK97" s="417">
        <v>0</v>
      </c>
      <c r="CL97" s="417">
        <v>0</v>
      </c>
      <c r="CM97" s="417">
        <v>0</v>
      </c>
      <c r="CN97" s="417">
        <v>0</v>
      </c>
      <c r="CO97" s="417">
        <v>0</v>
      </c>
      <c r="CP97" s="417">
        <v>0</v>
      </c>
      <c r="CQ97" s="417">
        <v>0</v>
      </c>
      <c r="CR97" s="417">
        <v>0</v>
      </c>
      <c r="CS97" s="417">
        <v>0</v>
      </c>
      <c r="CT97" s="417"/>
      <c r="CU97" s="417"/>
      <c r="CV97" s="417"/>
      <c r="CW97" s="417"/>
      <c r="CX97" s="417"/>
      <c r="CY97" s="417"/>
      <c r="CZ97" s="417"/>
      <c r="DA97" s="417"/>
      <c r="DB97" s="417"/>
      <c r="DC97" s="417"/>
      <c r="DD97" s="417"/>
      <c r="DE97" s="417"/>
      <c r="DF97" s="417"/>
      <c r="DG97" s="417"/>
      <c r="DH97" s="417"/>
      <c r="DI97" s="417"/>
      <c r="DJ97" s="417"/>
      <c r="DK97" s="417"/>
    </row>
    <row r="98" spans="1:115" ht="16.7" hidden="1" customHeight="1">
      <c r="A98" s="421" t="s">
        <v>7</v>
      </c>
      <c r="B98" s="421">
        <v>2</v>
      </c>
      <c r="C98" s="416" t="s">
        <v>61</v>
      </c>
      <c r="D98" s="417">
        <v>3862</v>
      </c>
      <c r="E98" s="417">
        <v>3927</v>
      </c>
      <c r="F98" s="417">
        <v>3993</v>
      </c>
      <c r="G98" s="417">
        <v>4060</v>
      </c>
      <c r="H98" s="417">
        <v>4127</v>
      </c>
      <c r="I98" s="417">
        <v>4181</v>
      </c>
      <c r="J98" s="417">
        <v>4233</v>
      </c>
      <c r="K98" s="417">
        <v>4285</v>
      </c>
      <c r="L98" s="417">
        <v>4337</v>
      </c>
      <c r="M98" s="417">
        <v>4386</v>
      </c>
      <c r="N98" s="417">
        <v>4432</v>
      </c>
      <c r="O98" s="417">
        <v>4477</v>
      </c>
      <c r="P98" s="417">
        <v>4522</v>
      </c>
      <c r="Q98" s="417">
        <v>4564</v>
      </c>
      <c r="R98" s="417">
        <v>4606</v>
      </c>
      <c r="S98" s="417">
        <v>4644</v>
      </c>
      <c r="T98" s="417">
        <v>4680</v>
      </c>
      <c r="U98" s="417">
        <v>4714</v>
      </c>
      <c r="V98" s="417">
        <v>4746</v>
      </c>
      <c r="W98" s="417">
        <v>4776</v>
      </c>
      <c r="X98" s="417">
        <v>4804</v>
      </c>
      <c r="Y98" s="417">
        <v>4830</v>
      </c>
      <c r="Z98" s="417">
        <v>4852</v>
      </c>
      <c r="AA98" s="417">
        <v>4872</v>
      </c>
      <c r="AB98" s="417">
        <v>4888</v>
      </c>
      <c r="AC98" s="417">
        <v>4901</v>
      </c>
      <c r="AD98" s="417">
        <v>4911</v>
      </c>
      <c r="AE98" s="417">
        <v>4917</v>
      </c>
      <c r="AF98" s="417">
        <v>4921</v>
      </c>
      <c r="AG98" s="417">
        <v>4921</v>
      </c>
      <c r="AH98" s="417">
        <v>4918</v>
      </c>
      <c r="AI98" s="417">
        <v>4911</v>
      </c>
      <c r="AJ98" s="417">
        <v>4901</v>
      </c>
      <c r="AK98" s="417">
        <v>4887</v>
      </c>
      <c r="AL98" s="417">
        <v>4869</v>
      </c>
      <c r="AM98" s="417">
        <v>4848</v>
      </c>
      <c r="AN98" s="417">
        <v>4823</v>
      </c>
      <c r="AO98" s="417">
        <v>4795</v>
      </c>
      <c r="AP98" s="417">
        <v>4763</v>
      </c>
      <c r="AQ98" s="417">
        <v>4728</v>
      </c>
      <c r="AR98" s="417">
        <v>4690</v>
      </c>
      <c r="AS98" s="417">
        <v>4650</v>
      </c>
      <c r="AT98" s="417">
        <v>4607</v>
      </c>
      <c r="AU98" s="417">
        <v>4562</v>
      </c>
      <c r="AV98" s="417">
        <v>4516</v>
      </c>
      <c r="AW98" s="417">
        <v>4470</v>
      </c>
      <c r="AX98" s="417">
        <v>4424</v>
      </c>
      <c r="AY98" s="417">
        <v>4383</v>
      </c>
      <c r="AZ98" s="417">
        <v>4350</v>
      </c>
      <c r="BA98" s="417">
        <v>4335</v>
      </c>
      <c r="BB98" s="417">
        <v>4350</v>
      </c>
      <c r="BC98" s="417">
        <v>4366</v>
      </c>
      <c r="BD98" s="417">
        <v>4383</v>
      </c>
      <c r="BE98" s="417">
        <v>4409</v>
      </c>
      <c r="BF98" s="417">
        <v>0</v>
      </c>
      <c r="BG98" s="417">
        <v>0</v>
      </c>
      <c r="BH98" s="417">
        <v>0</v>
      </c>
      <c r="BI98" s="417">
        <v>0</v>
      </c>
      <c r="BJ98" s="417">
        <v>0</v>
      </c>
      <c r="BK98" s="417">
        <v>0</v>
      </c>
      <c r="BL98" s="417">
        <v>0</v>
      </c>
      <c r="BM98" s="417">
        <v>0</v>
      </c>
      <c r="BN98" s="417">
        <v>0</v>
      </c>
      <c r="BO98" s="417">
        <v>0</v>
      </c>
      <c r="BP98" s="417">
        <v>0</v>
      </c>
      <c r="BQ98" s="417">
        <v>0</v>
      </c>
      <c r="BR98" s="417">
        <v>0</v>
      </c>
      <c r="BS98" s="417">
        <v>0</v>
      </c>
      <c r="BT98" s="417">
        <v>0</v>
      </c>
      <c r="BU98" s="417">
        <v>0</v>
      </c>
      <c r="BV98" s="417">
        <v>0</v>
      </c>
      <c r="BW98" s="417">
        <v>0</v>
      </c>
      <c r="BX98" s="417">
        <v>0</v>
      </c>
      <c r="BY98" s="417">
        <v>0</v>
      </c>
      <c r="BZ98" s="417">
        <v>0</v>
      </c>
      <c r="CA98" s="417">
        <v>0</v>
      </c>
      <c r="CB98" s="417">
        <v>0</v>
      </c>
      <c r="CC98" s="417">
        <v>0</v>
      </c>
      <c r="CD98" s="417">
        <v>0</v>
      </c>
      <c r="CE98" s="417">
        <v>0</v>
      </c>
      <c r="CF98" s="417">
        <v>0</v>
      </c>
      <c r="CG98" s="417">
        <v>0</v>
      </c>
      <c r="CH98" s="417">
        <v>0</v>
      </c>
      <c r="CI98" s="417">
        <v>0</v>
      </c>
      <c r="CJ98" s="417">
        <v>0</v>
      </c>
      <c r="CK98" s="417">
        <v>0</v>
      </c>
      <c r="CL98" s="417">
        <v>0</v>
      </c>
      <c r="CM98" s="417">
        <v>0</v>
      </c>
      <c r="CN98" s="417">
        <v>0</v>
      </c>
      <c r="CO98" s="417">
        <v>0</v>
      </c>
      <c r="CP98" s="417">
        <v>0</v>
      </c>
      <c r="CQ98" s="417">
        <v>0</v>
      </c>
      <c r="CR98" s="417">
        <v>0</v>
      </c>
      <c r="CS98" s="417">
        <v>0</v>
      </c>
      <c r="CT98" s="417"/>
      <c r="CU98" s="417"/>
      <c r="CV98" s="417"/>
      <c r="CW98" s="417"/>
      <c r="CX98" s="417"/>
      <c r="CY98" s="417"/>
      <c r="CZ98" s="417"/>
      <c r="DA98" s="417"/>
      <c r="DB98" s="417"/>
      <c r="DC98" s="417"/>
      <c r="DD98" s="417"/>
      <c r="DE98" s="417"/>
      <c r="DF98" s="417"/>
      <c r="DG98" s="417"/>
      <c r="DH98" s="417"/>
      <c r="DI98" s="417"/>
      <c r="DJ98" s="417"/>
      <c r="DK98" s="417"/>
    </row>
    <row r="99" spans="1:115" ht="16.7" hidden="1" customHeight="1">
      <c r="A99" s="421" t="s">
        <v>7</v>
      </c>
      <c r="B99" s="421">
        <v>2</v>
      </c>
      <c r="C99" s="416" t="s">
        <v>62</v>
      </c>
      <c r="D99" s="417">
        <v>3989</v>
      </c>
      <c r="E99" s="417">
        <v>4056</v>
      </c>
      <c r="F99" s="417">
        <v>4124</v>
      </c>
      <c r="G99" s="417">
        <v>4193</v>
      </c>
      <c r="H99" s="417">
        <v>4262</v>
      </c>
      <c r="I99" s="417">
        <v>4317</v>
      </c>
      <c r="J99" s="417">
        <v>4371</v>
      </c>
      <c r="K99" s="417">
        <v>4424</v>
      </c>
      <c r="L99" s="417">
        <v>4475</v>
      </c>
      <c r="M99" s="417">
        <v>4523</v>
      </c>
      <c r="N99" s="417">
        <v>4569</v>
      </c>
      <c r="O99" s="417">
        <v>4614</v>
      </c>
      <c r="P99" s="417">
        <v>4658</v>
      </c>
      <c r="Q99" s="417">
        <v>4700</v>
      </c>
      <c r="R99" s="417">
        <v>4739</v>
      </c>
      <c r="S99" s="417">
        <v>4776</v>
      </c>
      <c r="T99" s="417">
        <v>4811</v>
      </c>
      <c r="U99" s="417">
        <v>4844</v>
      </c>
      <c r="V99" s="417">
        <v>4874</v>
      </c>
      <c r="W99" s="417">
        <v>4903</v>
      </c>
      <c r="X99" s="417">
        <v>4929</v>
      </c>
      <c r="Y99" s="417">
        <v>4952</v>
      </c>
      <c r="Z99" s="417">
        <v>4972</v>
      </c>
      <c r="AA99" s="417">
        <v>4988</v>
      </c>
      <c r="AB99" s="417">
        <v>5002</v>
      </c>
      <c r="AC99" s="417">
        <v>5012</v>
      </c>
      <c r="AD99" s="417">
        <v>5019</v>
      </c>
      <c r="AE99" s="417">
        <v>5022</v>
      </c>
      <c r="AF99" s="417">
        <v>5022</v>
      </c>
      <c r="AG99" s="417">
        <v>5019</v>
      </c>
      <c r="AH99" s="417">
        <v>5013</v>
      </c>
      <c r="AI99" s="417">
        <v>5002</v>
      </c>
      <c r="AJ99" s="417">
        <v>4988</v>
      </c>
      <c r="AK99" s="417">
        <v>4970</v>
      </c>
      <c r="AL99" s="417">
        <v>4948</v>
      </c>
      <c r="AM99" s="417">
        <v>4923</v>
      </c>
      <c r="AN99" s="417">
        <v>4894</v>
      </c>
      <c r="AO99" s="417">
        <v>4862</v>
      </c>
      <c r="AP99" s="417">
        <v>4827</v>
      </c>
      <c r="AQ99" s="417">
        <v>4789</v>
      </c>
      <c r="AR99" s="417">
        <v>4748</v>
      </c>
      <c r="AS99" s="417">
        <v>4706</v>
      </c>
      <c r="AT99" s="417">
        <v>4661</v>
      </c>
      <c r="AU99" s="417">
        <v>4616</v>
      </c>
      <c r="AV99" s="417">
        <v>4571</v>
      </c>
      <c r="AW99" s="417">
        <v>4529</v>
      </c>
      <c r="AX99" s="417">
        <v>4494</v>
      </c>
      <c r="AY99" s="417">
        <v>4471</v>
      </c>
      <c r="AZ99" s="417">
        <v>4475</v>
      </c>
      <c r="BA99" s="417">
        <v>4490</v>
      </c>
      <c r="BB99" s="417">
        <v>4506</v>
      </c>
      <c r="BC99" s="417">
        <v>4525</v>
      </c>
      <c r="BD99" s="417">
        <v>4551</v>
      </c>
      <c r="BE99" s="417">
        <v>0</v>
      </c>
      <c r="BF99" s="417">
        <v>0</v>
      </c>
      <c r="BG99" s="417">
        <v>0</v>
      </c>
      <c r="BH99" s="417">
        <v>0</v>
      </c>
      <c r="BI99" s="417">
        <v>0</v>
      </c>
      <c r="BJ99" s="417">
        <v>0</v>
      </c>
      <c r="BK99" s="417">
        <v>0</v>
      </c>
      <c r="BL99" s="417">
        <v>0</v>
      </c>
      <c r="BM99" s="417">
        <v>0</v>
      </c>
      <c r="BN99" s="417">
        <v>0</v>
      </c>
      <c r="BO99" s="417">
        <v>0</v>
      </c>
      <c r="BP99" s="417">
        <v>0</v>
      </c>
      <c r="BQ99" s="417">
        <v>0</v>
      </c>
      <c r="BR99" s="417">
        <v>0</v>
      </c>
      <c r="BS99" s="417">
        <v>0</v>
      </c>
      <c r="BT99" s="417">
        <v>0</v>
      </c>
      <c r="BU99" s="417">
        <v>0</v>
      </c>
      <c r="BV99" s="417">
        <v>0</v>
      </c>
      <c r="BW99" s="417">
        <v>0</v>
      </c>
      <c r="BX99" s="417">
        <v>0</v>
      </c>
      <c r="BY99" s="417">
        <v>0</v>
      </c>
      <c r="BZ99" s="417">
        <v>0</v>
      </c>
      <c r="CA99" s="417">
        <v>0</v>
      </c>
      <c r="CB99" s="417">
        <v>0</v>
      </c>
      <c r="CC99" s="417">
        <v>0</v>
      </c>
      <c r="CD99" s="417">
        <v>0</v>
      </c>
      <c r="CE99" s="417">
        <v>0</v>
      </c>
      <c r="CF99" s="417">
        <v>0</v>
      </c>
      <c r="CG99" s="417">
        <v>0</v>
      </c>
      <c r="CH99" s="417">
        <v>0</v>
      </c>
      <c r="CI99" s="417">
        <v>0</v>
      </c>
      <c r="CJ99" s="417">
        <v>0</v>
      </c>
      <c r="CK99" s="417">
        <v>0</v>
      </c>
      <c r="CL99" s="417">
        <v>0</v>
      </c>
      <c r="CM99" s="417">
        <v>0</v>
      </c>
      <c r="CN99" s="417">
        <v>0</v>
      </c>
      <c r="CO99" s="417">
        <v>0</v>
      </c>
      <c r="CP99" s="417">
        <v>0</v>
      </c>
      <c r="CQ99" s="417">
        <v>0</v>
      </c>
      <c r="CR99" s="417">
        <v>0</v>
      </c>
      <c r="CS99" s="417">
        <v>0</v>
      </c>
      <c r="CT99" s="417"/>
      <c r="CU99" s="417"/>
      <c r="CV99" s="417"/>
      <c r="CW99" s="417"/>
      <c r="CX99" s="417"/>
      <c r="CY99" s="417"/>
      <c r="CZ99" s="417"/>
      <c r="DA99" s="417"/>
      <c r="DB99" s="417"/>
      <c r="DC99" s="417"/>
      <c r="DD99" s="417"/>
      <c r="DE99" s="417"/>
      <c r="DF99" s="417"/>
      <c r="DG99" s="417"/>
      <c r="DH99" s="417"/>
      <c r="DI99" s="417"/>
      <c r="DJ99" s="417"/>
      <c r="DK99" s="417"/>
    </row>
    <row r="100" spans="1:115" ht="16.7" hidden="1" customHeight="1">
      <c r="A100" s="421" t="s">
        <v>7</v>
      </c>
      <c r="B100" s="421">
        <v>2</v>
      </c>
      <c r="C100" s="416" t="s">
        <v>63</v>
      </c>
      <c r="D100" s="417">
        <v>4119</v>
      </c>
      <c r="E100" s="417">
        <v>4188</v>
      </c>
      <c r="F100" s="417">
        <v>4258</v>
      </c>
      <c r="G100" s="417">
        <v>4328</v>
      </c>
      <c r="H100" s="417">
        <v>4401</v>
      </c>
      <c r="I100" s="417">
        <v>4456</v>
      </c>
      <c r="J100" s="417">
        <v>4511</v>
      </c>
      <c r="K100" s="417">
        <v>4565</v>
      </c>
      <c r="L100" s="417">
        <v>4615</v>
      </c>
      <c r="M100" s="417">
        <v>4663</v>
      </c>
      <c r="N100" s="417">
        <v>4709</v>
      </c>
      <c r="O100" s="417">
        <v>4754</v>
      </c>
      <c r="P100" s="417">
        <v>4797</v>
      </c>
      <c r="Q100" s="417">
        <v>4837</v>
      </c>
      <c r="R100" s="417">
        <v>4875</v>
      </c>
      <c r="S100" s="417">
        <v>4910</v>
      </c>
      <c r="T100" s="417">
        <v>4943</v>
      </c>
      <c r="U100" s="417">
        <v>4974</v>
      </c>
      <c r="V100" s="417">
        <v>5004</v>
      </c>
      <c r="W100" s="417">
        <v>5030</v>
      </c>
      <c r="X100" s="417">
        <v>5054</v>
      </c>
      <c r="Y100" s="417">
        <v>5074</v>
      </c>
      <c r="Z100" s="417">
        <v>5091</v>
      </c>
      <c r="AA100" s="417">
        <v>5105</v>
      </c>
      <c r="AB100" s="417">
        <v>5115</v>
      </c>
      <c r="AC100" s="417">
        <v>5122</v>
      </c>
      <c r="AD100" s="417">
        <v>5126</v>
      </c>
      <c r="AE100" s="417">
        <v>5126</v>
      </c>
      <c r="AF100" s="417">
        <v>5123</v>
      </c>
      <c r="AG100" s="417">
        <v>5116</v>
      </c>
      <c r="AH100" s="417">
        <v>5106</v>
      </c>
      <c r="AI100" s="417">
        <v>5091</v>
      </c>
      <c r="AJ100" s="417">
        <v>5073</v>
      </c>
      <c r="AK100" s="417">
        <v>5051</v>
      </c>
      <c r="AL100" s="417">
        <v>5026</v>
      </c>
      <c r="AM100" s="417">
        <v>4997</v>
      </c>
      <c r="AN100" s="417">
        <v>4965</v>
      </c>
      <c r="AO100" s="417">
        <v>4929</v>
      </c>
      <c r="AP100" s="417">
        <v>4891</v>
      </c>
      <c r="AQ100" s="417">
        <v>4850</v>
      </c>
      <c r="AR100" s="417">
        <v>4808</v>
      </c>
      <c r="AS100" s="417">
        <v>4764</v>
      </c>
      <c r="AT100" s="417">
        <v>4720</v>
      </c>
      <c r="AU100" s="417">
        <v>4678</v>
      </c>
      <c r="AV100" s="417">
        <v>4641</v>
      </c>
      <c r="AW100" s="417">
        <v>4613</v>
      </c>
      <c r="AX100" s="417">
        <v>4605</v>
      </c>
      <c r="AY100" s="417">
        <v>4620</v>
      </c>
      <c r="AZ100" s="417">
        <v>4637</v>
      </c>
      <c r="BA100" s="417">
        <v>4653</v>
      </c>
      <c r="BB100" s="417">
        <v>4672</v>
      </c>
      <c r="BC100" s="417">
        <v>4699</v>
      </c>
      <c r="BD100" s="417">
        <v>0</v>
      </c>
      <c r="BE100" s="417">
        <v>0</v>
      </c>
      <c r="BF100" s="417">
        <v>0</v>
      </c>
      <c r="BG100" s="417">
        <v>0</v>
      </c>
      <c r="BH100" s="417">
        <v>0</v>
      </c>
      <c r="BI100" s="417">
        <v>0</v>
      </c>
      <c r="BJ100" s="417">
        <v>0</v>
      </c>
      <c r="BK100" s="417">
        <v>0</v>
      </c>
      <c r="BL100" s="417">
        <v>0</v>
      </c>
      <c r="BM100" s="417">
        <v>0</v>
      </c>
      <c r="BN100" s="417">
        <v>0</v>
      </c>
      <c r="BO100" s="417">
        <v>0</v>
      </c>
      <c r="BP100" s="417">
        <v>0</v>
      </c>
      <c r="BQ100" s="417">
        <v>0</v>
      </c>
      <c r="BR100" s="417">
        <v>0</v>
      </c>
      <c r="BS100" s="417">
        <v>0</v>
      </c>
      <c r="BT100" s="417">
        <v>0</v>
      </c>
      <c r="BU100" s="417">
        <v>0</v>
      </c>
      <c r="BV100" s="417">
        <v>0</v>
      </c>
      <c r="BW100" s="417">
        <v>0</v>
      </c>
      <c r="BX100" s="417">
        <v>0</v>
      </c>
      <c r="BY100" s="417">
        <v>0</v>
      </c>
      <c r="BZ100" s="417">
        <v>0</v>
      </c>
      <c r="CA100" s="417">
        <v>0</v>
      </c>
      <c r="CB100" s="417">
        <v>0</v>
      </c>
      <c r="CC100" s="417">
        <v>0</v>
      </c>
      <c r="CD100" s="417">
        <v>0</v>
      </c>
      <c r="CE100" s="417">
        <v>0</v>
      </c>
      <c r="CF100" s="417">
        <v>0</v>
      </c>
      <c r="CG100" s="417">
        <v>0</v>
      </c>
      <c r="CH100" s="417">
        <v>0</v>
      </c>
      <c r="CI100" s="417">
        <v>0</v>
      </c>
      <c r="CJ100" s="417">
        <v>0</v>
      </c>
      <c r="CK100" s="417">
        <v>0</v>
      </c>
      <c r="CL100" s="417">
        <v>0</v>
      </c>
      <c r="CM100" s="417">
        <v>0</v>
      </c>
      <c r="CN100" s="417">
        <v>0</v>
      </c>
      <c r="CO100" s="417">
        <v>0</v>
      </c>
      <c r="CP100" s="417">
        <v>0</v>
      </c>
      <c r="CQ100" s="417">
        <v>0</v>
      </c>
      <c r="CR100" s="417">
        <v>0</v>
      </c>
      <c r="CS100" s="417">
        <v>0</v>
      </c>
      <c r="CT100" s="417"/>
      <c r="CU100" s="417"/>
      <c r="CV100" s="417"/>
      <c r="CW100" s="417"/>
      <c r="CX100" s="417"/>
      <c r="CY100" s="417"/>
      <c r="CZ100" s="417"/>
      <c r="DA100" s="417"/>
      <c r="DB100" s="417"/>
      <c r="DC100" s="417"/>
      <c r="DD100" s="417"/>
      <c r="DE100" s="417"/>
      <c r="DF100" s="417"/>
      <c r="DG100" s="417"/>
      <c r="DH100" s="417"/>
      <c r="DI100" s="417"/>
      <c r="DJ100" s="417"/>
      <c r="DK100" s="417"/>
    </row>
    <row r="101" spans="1:115" ht="16.7" hidden="1" customHeight="1">
      <c r="A101" s="421" t="s">
        <v>7</v>
      </c>
      <c r="B101" s="421">
        <v>2</v>
      </c>
      <c r="C101" s="416" t="s">
        <v>64</v>
      </c>
      <c r="D101" s="417">
        <v>4252</v>
      </c>
      <c r="E101" s="417">
        <v>4323</v>
      </c>
      <c r="F101" s="417">
        <v>4394</v>
      </c>
      <c r="G101" s="417">
        <v>4468</v>
      </c>
      <c r="H101" s="417">
        <v>4543</v>
      </c>
      <c r="I101" s="417">
        <v>4600</v>
      </c>
      <c r="J101" s="417">
        <v>4655</v>
      </c>
      <c r="K101" s="417">
        <v>4707</v>
      </c>
      <c r="L101" s="417">
        <v>4758</v>
      </c>
      <c r="M101" s="417">
        <v>4806</v>
      </c>
      <c r="N101" s="417">
        <v>4852</v>
      </c>
      <c r="O101" s="417">
        <v>4896</v>
      </c>
      <c r="P101" s="417">
        <v>4936</v>
      </c>
      <c r="Q101" s="417">
        <v>4975</v>
      </c>
      <c r="R101" s="417">
        <v>5011</v>
      </c>
      <c r="S101" s="417">
        <v>5045</v>
      </c>
      <c r="T101" s="417">
        <v>5076</v>
      </c>
      <c r="U101" s="417">
        <v>5107</v>
      </c>
      <c r="V101" s="417">
        <v>5134</v>
      </c>
      <c r="W101" s="417">
        <v>5158</v>
      </c>
      <c r="X101" s="417">
        <v>5179</v>
      </c>
      <c r="Y101" s="417">
        <v>5196</v>
      </c>
      <c r="Z101" s="417">
        <v>5210</v>
      </c>
      <c r="AA101" s="417">
        <v>5221</v>
      </c>
      <c r="AB101" s="417">
        <v>5228</v>
      </c>
      <c r="AC101" s="417">
        <v>5232</v>
      </c>
      <c r="AD101" s="417">
        <v>5232</v>
      </c>
      <c r="AE101" s="417">
        <v>5229</v>
      </c>
      <c r="AF101" s="417">
        <v>5222</v>
      </c>
      <c r="AG101" s="417">
        <v>5212</v>
      </c>
      <c r="AH101" s="417">
        <v>5197</v>
      </c>
      <c r="AI101" s="417">
        <v>5179</v>
      </c>
      <c r="AJ101" s="417">
        <v>5157</v>
      </c>
      <c r="AK101" s="417">
        <v>5131</v>
      </c>
      <c r="AL101" s="417">
        <v>5102</v>
      </c>
      <c r="AM101" s="417">
        <v>5070</v>
      </c>
      <c r="AN101" s="417">
        <v>5034</v>
      </c>
      <c r="AO101" s="417">
        <v>4996</v>
      </c>
      <c r="AP101" s="417">
        <v>4956</v>
      </c>
      <c r="AQ101" s="417">
        <v>4914</v>
      </c>
      <c r="AR101" s="417">
        <v>4871</v>
      </c>
      <c r="AS101" s="417">
        <v>4830</v>
      </c>
      <c r="AT101" s="417">
        <v>4792</v>
      </c>
      <c r="AU101" s="417">
        <v>4761</v>
      </c>
      <c r="AV101" s="417">
        <v>4744</v>
      </c>
      <c r="AW101" s="417">
        <v>4754</v>
      </c>
      <c r="AX101" s="417">
        <v>4770</v>
      </c>
      <c r="AY101" s="417">
        <v>4787</v>
      </c>
      <c r="AZ101" s="417">
        <v>4804</v>
      </c>
      <c r="BA101" s="417">
        <v>4823</v>
      </c>
      <c r="BB101" s="417">
        <v>4852</v>
      </c>
      <c r="BC101" s="417">
        <v>0</v>
      </c>
      <c r="BD101" s="417">
        <v>0</v>
      </c>
      <c r="BE101" s="417">
        <v>0</v>
      </c>
      <c r="BF101" s="417">
        <v>0</v>
      </c>
      <c r="BG101" s="417">
        <v>0</v>
      </c>
      <c r="BH101" s="417">
        <v>0</v>
      </c>
      <c r="BI101" s="417">
        <v>0</v>
      </c>
      <c r="BJ101" s="417">
        <v>0</v>
      </c>
      <c r="BK101" s="417">
        <v>0</v>
      </c>
      <c r="BL101" s="417">
        <v>0</v>
      </c>
      <c r="BM101" s="417">
        <v>0</v>
      </c>
      <c r="BN101" s="417">
        <v>0</v>
      </c>
      <c r="BO101" s="417">
        <v>0</v>
      </c>
      <c r="BP101" s="417">
        <v>0</v>
      </c>
      <c r="BQ101" s="417">
        <v>0</v>
      </c>
      <c r="BR101" s="417">
        <v>0</v>
      </c>
      <c r="BS101" s="417">
        <v>0</v>
      </c>
      <c r="BT101" s="417">
        <v>0</v>
      </c>
      <c r="BU101" s="417">
        <v>0</v>
      </c>
      <c r="BV101" s="417">
        <v>0</v>
      </c>
      <c r="BW101" s="417">
        <v>0</v>
      </c>
      <c r="BX101" s="417">
        <v>0</v>
      </c>
      <c r="BY101" s="417">
        <v>0</v>
      </c>
      <c r="BZ101" s="417">
        <v>0</v>
      </c>
      <c r="CA101" s="417">
        <v>0</v>
      </c>
      <c r="CB101" s="417">
        <v>0</v>
      </c>
      <c r="CC101" s="417">
        <v>0</v>
      </c>
      <c r="CD101" s="417">
        <v>0</v>
      </c>
      <c r="CE101" s="417">
        <v>0</v>
      </c>
      <c r="CF101" s="417">
        <v>0</v>
      </c>
      <c r="CG101" s="417">
        <v>0</v>
      </c>
      <c r="CH101" s="417">
        <v>0</v>
      </c>
      <c r="CI101" s="417">
        <v>0</v>
      </c>
      <c r="CJ101" s="417">
        <v>0</v>
      </c>
      <c r="CK101" s="417">
        <v>0</v>
      </c>
      <c r="CL101" s="417">
        <v>0</v>
      </c>
      <c r="CM101" s="417">
        <v>0</v>
      </c>
      <c r="CN101" s="417">
        <v>0</v>
      </c>
      <c r="CO101" s="417">
        <v>0</v>
      </c>
      <c r="CP101" s="417">
        <v>0</v>
      </c>
      <c r="CQ101" s="417">
        <v>0</v>
      </c>
      <c r="CR101" s="417">
        <v>0</v>
      </c>
      <c r="CS101" s="417">
        <v>0</v>
      </c>
      <c r="CT101" s="417"/>
      <c r="CU101" s="417"/>
      <c r="CV101" s="417"/>
      <c r="CW101" s="417"/>
      <c r="CX101" s="417"/>
      <c r="CY101" s="417"/>
      <c r="CZ101" s="417"/>
      <c r="DA101" s="417"/>
      <c r="DB101" s="417"/>
      <c r="DC101" s="417"/>
      <c r="DD101" s="417"/>
      <c r="DE101" s="417"/>
      <c r="DF101" s="417"/>
      <c r="DG101" s="417"/>
      <c r="DH101" s="417"/>
      <c r="DI101" s="417"/>
      <c r="DJ101" s="417"/>
      <c r="DK101" s="417"/>
    </row>
    <row r="102" spans="1:115" ht="16.7" hidden="1" customHeight="1">
      <c r="A102" s="421" t="s">
        <v>7</v>
      </c>
      <c r="B102" s="421">
        <v>2</v>
      </c>
      <c r="C102" s="416" t="s">
        <v>65</v>
      </c>
      <c r="D102" s="417">
        <v>4389</v>
      </c>
      <c r="E102" s="417">
        <v>4461</v>
      </c>
      <c r="F102" s="417">
        <v>4536</v>
      </c>
      <c r="G102" s="417">
        <v>4612</v>
      </c>
      <c r="H102" s="417">
        <v>4689</v>
      </c>
      <c r="I102" s="417">
        <v>4746</v>
      </c>
      <c r="J102" s="417">
        <v>4801</v>
      </c>
      <c r="K102" s="417">
        <v>4853</v>
      </c>
      <c r="L102" s="417">
        <v>4904</v>
      </c>
      <c r="M102" s="417">
        <v>4952</v>
      </c>
      <c r="N102" s="417">
        <v>4997</v>
      </c>
      <c r="O102" s="417">
        <v>5038</v>
      </c>
      <c r="P102" s="417">
        <v>5078</v>
      </c>
      <c r="Q102" s="417">
        <v>5115</v>
      </c>
      <c r="R102" s="417">
        <v>5149</v>
      </c>
      <c r="S102" s="417">
        <v>5181</v>
      </c>
      <c r="T102" s="417">
        <v>5212</v>
      </c>
      <c r="U102" s="417">
        <v>5240</v>
      </c>
      <c r="V102" s="417">
        <v>5265</v>
      </c>
      <c r="W102" s="417">
        <v>5286</v>
      </c>
      <c r="X102" s="417">
        <v>5304</v>
      </c>
      <c r="Y102" s="417">
        <v>5318</v>
      </c>
      <c r="Z102" s="417">
        <v>5329</v>
      </c>
      <c r="AA102" s="417">
        <v>5337</v>
      </c>
      <c r="AB102" s="417">
        <v>5341</v>
      </c>
      <c r="AC102" s="417">
        <v>5341</v>
      </c>
      <c r="AD102" s="417">
        <v>5338</v>
      </c>
      <c r="AE102" s="417">
        <v>5331</v>
      </c>
      <c r="AF102" s="417">
        <v>5321</v>
      </c>
      <c r="AG102" s="417">
        <v>5306</v>
      </c>
      <c r="AH102" s="417">
        <v>5288</v>
      </c>
      <c r="AI102" s="417">
        <v>5266</v>
      </c>
      <c r="AJ102" s="417">
        <v>5240</v>
      </c>
      <c r="AK102" s="417">
        <v>5211</v>
      </c>
      <c r="AL102" s="417">
        <v>5178</v>
      </c>
      <c r="AM102" s="417">
        <v>5143</v>
      </c>
      <c r="AN102" s="417">
        <v>5105</v>
      </c>
      <c r="AO102" s="417">
        <v>5066</v>
      </c>
      <c r="AP102" s="417">
        <v>5025</v>
      </c>
      <c r="AQ102" s="417">
        <v>4985</v>
      </c>
      <c r="AR102" s="417">
        <v>4947</v>
      </c>
      <c r="AS102" s="417">
        <v>4915</v>
      </c>
      <c r="AT102" s="417">
        <v>4893</v>
      </c>
      <c r="AU102" s="417">
        <v>4892</v>
      </c>
      <c r="AV102" s="417">
        <v>4909</v>
      </c>
      <c r="AW102" s="417">
        <v>4925</v>
      </c>
      <c r="AX102" s="417">
        <v>4943</v>
      </c>
      <c r="AY102" s="417">
        <v>4960</v>
      </c>
      <c r="AZ102" s="417">
        <v>4981</v>
      </c>
      <c r="BA102" s="417">
        <v>5010</v>
      </c>
      <c r="BB102" s="417">
        <v>0</v>
      </c>
      <c r="BC102" s="417">
        <v>0</v>
      </c>
      <c r="BD102" s="417">
        <v>0</v>
      </c>
      <c r="BE102" s="417">
        <v>0</v>
      </c>
      <c r="BF102" s="417">
        <v>0</v>
      </c>
      <c r="BG102" s="417">
        <v>0</v>
      </c>
      <c r="BH102" s="417">
        <v>0</v>
      </c>
      <c r="BI102" s="417">
        <v>0</v>
      </c>
      <c r="BJ102" s="417">
        <v>0</v>
      </c>
      <c r="BK102" s="417">
        <v>0</v>
      </c>
      <c r="BL102" s="417">
        <v>0</v>
      </c>
      <c r="BM102" s="417">
        <v>0</v>
      </c>
      <c r="BN102" s="417">
        <v>0</v>
      </c>
      <c r="BO102" s="417">
        <v>0</v>
      </c>
      <c r="BP102" s="417">
        <v>0</v>
      </c>
      <c r="BQ102" s="417">
        <v>0</v>
      </c>
      <c r="BR102" s="417">
        <v>0</v>
      </c>
      <c r="BS102" s="417">
        <v>0</v>
      </c>
      <c r="BT102" s="417">
        <v>0</v>
      </c>
      <c r="BU102" s="417">
        <v>0</v>
      </c>
      <c r="BV102" s="417">
        <v>0</v>
      </c>
      <c r="BW102" s="417">
        <v>0</v>
      </c>
      <c r="BX102" s="417">
        <v>0</v>
      </c>
      <c r="BY102" s="417">
        <v>0</v>
      </c>
      <c r="BZ102" s="417">
        <v>0</v>
      </c>
      <c r="CA102" s="417">
        <v>0</v>
      </c>
      <c r="CB102" s="417">
        <v>0</v>
      </c>
      <c r="CC102" s="417">
        <v>0</v>
      </c>
      <c r="CD102" s="417">
        <v>0</v>
      </c>
      <c r="CE102" s="417">
        <v>0</v>
      </c>
      <c r="CF102" s="417">
        <v>0</v>
      </c>
      <c r="CG102" s="417">
        <v>0</v>
      </c>
      <c r="CH102" s="417">
        <v>0</v>
      </c>
      <c r="CI102" s="417">
        <v>0</v>
      </c>
      <c r="CJ102" s="417">
        <v>0</v>
      </c>
      <c r="CK102" s="417">
        <v>0</v>
      </c>
      <c r="CL102" s="417">
        <v>0</v>
      </c>
      <c r="CM102" s="417">
        <v>0</v>
      </c>
      <c r="CN102" s="417">
        <v>0</v>
      </c>
      <c r="CO102" s="417">
        <v>0</v>
      </c>
      <c r="CP102" s="417">
        <v>0</v>
      </c>
      <c r="CQ102" s="417">
        <v>0</v>
      </c>
      <c r="CR102" s="417">
        <v>0</v>
      </c>
      <c r="CS102" s="417">
        <v>0</v>
      </c>
      <c r="CT102" s="417"/>
      <c r="CU102" s="417"/>
      <c r="CV102" s="417"/>
      <c r="CW102" s="417"/>
      <c r="CX102" s="417"/>
      <c r="CY102" s="417"/>
      <c r="CZ102" s="417"/>
      <c r="DA102" s="417"/>
      <c r="DB102" s="417"/>
      <c r="DC102" s="417"/>
      <c r="DD102" s="417"/>
      <c r="DE102" s="417"/>
      <c r="DF102" s="417"/>
      <c r="DG102" s="417"/>
      <c r="DH102" s="417"/>
      <c r="DI102" s="417"/>
      <c r="DJ102" s="417"/>
      <c r="DK102" s="417"/>
    </row>
    <row r="103" spans="1:115" ht="16.7" hidden="1" customHeight="1">
      <c r="A103" s="421" t="s">
        <v>7</v>
      </c>
      <c r="B103" s="421">
        <v>2</v>
      </c>
      <c r="C103" s="416" t="s">
        <v>66</v>
      </c>
      <c r="D103" s="417">
        <v>4528</v>
      </c>
      <c r="E103" s="417">
        <v>4604</v>
      </c>
      <c r="F103" s="417">
        <v>4681</v>
      </c>
      <c r="G103" s="417">
        <v>4759</v>
      </c>
      <c r="H103" s="417">
        <v>4838</v>
      </c>
      <c r="I103" s="417">
        <v>4894</v>
      </c>
      <c r="J103" s="417">
        <v>4949</v>
      </c>
      <c r="K103" s="417">
        <v>5002</v>
      </c>
      <c r="L103" s="417">
        <v>5053</v>
      </c>
      <c r="M103" s="417">
        <v>5100</v>
      </c>
      <c r="N103" s="417">
        <v>5142</v>
      </c>
      <c r="O103" s="417">
        <v>5183</v>
      </c>
      <c r="P103" s="417">
        <v>5221</v>
      </c>
      <c r="Q103" s="417">
        <v>5256</v>
      </c>
      <c r="R103" s="417">
        <v>5289</v>
      </c>
      <c r="S103" s="417">
        <v>5320</v>
      </c>
      <c r="T103" s="417">
        <v>5349</v>
      </c>
      <c r="U103" s="417">
        <v>5374</v>
      </c>
      <c r="V103" s="417">
        <v>5396</v>
      </c>
      <c r="W103" s="417">
        <v>5414</v>
      </c>
      <c r="X103" s="417">
        <v>5429</v>
      </c>
      <c r="Y103" s="417">
        <v>5440</v>
      </c>
      <c r="Z103" s="417">
        <v>5448</v>
      </c>
      <c r="AA103" s="417">
        <v>5452</v>
      </c>
      <c r="AB103" s="417">
        <v>5453</v>
      </c>
      <c r="AC103" s="417">
        <v>5450</v>
      </c>
      <c r="AD103" s="417">
        <v>5443</v>
      </c>
      <c r="AE103" s="417">
        <v>5432</v>
      </c>
      <c r="AF103" s="417">
        <v>5418</v>
      </c>
      <c r="AG103" s="417">
        <v>5399</v>
      </c>
      <c r="AH103" s="417">
        <v>5377</v>
      </c>
      <c r="AI103" s="417">
        <v>5351</v>
      </c>
      <c r="AJ103" s="417">
        <v>5322</v>
      </c>
      <c r="AK103" s="417">
        <v>5290</v>
      </c>
      <c r="AL103" s="417">
        <v>5255</v>
      </c>
      <c r="AM103" s="417">
        <v>5217</v>
      </c>
      <c r="AN103" s="417">
        <v>5179</v>
      </c>
      <c r="AO103" s="417">
        <v>5140</v>
      </c>
      <c r="AP103" s="417">
        <v>5102</v>
      </c>
      <c r="AQ103" s="417">
        <v>5069</v>
      </c>
      <c r="AR103" s="417">
        <v>5043</v>
      </c>
      <c r="AS103" s="417">
        <v>5032</v>
      </c>
      <c r="AT103" s="417">
        <v>5049</v>
      </c>
      <c r="AU103" s="417">
        <v>5066</v>
      </c>
      <c r="AV103" s="417">
        <v>5084</v>
      </c>
      <c r="AW103" s="417">
        <v>5102</v>
      </c>
      <c r="AX103" s="417">
        <v>5120</v>
      </c>
      <c r="AY103" s="417">
        <v>5141</v>
      </c>
      <c r="AZ103" s="417">
        <v>5171</v>
      </c>
      <c r="BA103" s="417">
        <v>0</v>
      </c>
      <c r="BB103" s="417">
        <v>0</v>
      </c>
      <c r="BC103" s="417">
        <v>0</v>
      </c>
      <c r="BD103" s="417">
        <v>0</v>
      </c>
      <c r="BE103" s="417">
        <v>0</v>
      </c>
      <c r="BF103" s="417">
        <v>0</v>
      </c>
      <c r="BG103" s="417">
        <v>0</v>
      </c>
      <c r="BH103" s="417">
        <v>0</v>
      </c>
      <c r="BI103" s="417">
        <v>0</v>
      </c>
      <c r="BJ103" s="417">
        <v>0</v>
      </c>
      <c r="BK103" s="417">
        <v>0</v>
      </c>
      <c r="BL103" s="417">
        <v>0</v>
      </c>
      <c r="BM103" s="417">
        <v>0</v>
      </c>
      <c r="BN103" s="417">
        <v>0</v>
      </c>
      <c r="BO103" s="417">
        <v>0</v>
      </c>
      <c r="BP103" s="417">
        <v>0</v>
      </c>
      <c r="BQ103" s="417">
        <v>0</v>
      </c>
      <c r="BR103" s="417">
        <v>0</v>
      </c>
      <c r="BS103" s="417">
        <v>0</v>
      </c>
      <c r="BT103" s="417">
        <v>0</v>
      </c>
      <c r="BU103" s="417">
        <v>0</v>
      </c>
      <c r="BV103" s="417">
        <v>0</v>
      </c>
      <c r="BW103" s="417">
        <v>0</v>
      </c>
      <c r="BX103" s="417">
        <v>0</v>
      </c>
      <c r="BY103" s="417">
        <v>0</v>
      </c>
      <c r="BZ103" s="417">
        <v>0</v>
      </c>
      <c r="CA103" s="417">
        <v>0</v>
      </c>
      <c r="CB103" s="417">
        <v>0</v>
      </c>
      <c r="CC103" s="417">
        <v>0</v>
      </c>
      <c r="CD103" s="417">
        <v>0</v>
      </c>
      <c r="CE103" s="417">
        <v>0</v>
      </c>
      <c r="CF103" s="417">
        <v>0</v>
      </c>
      <c r="CG103" s="417">
        <v>0</v>
      </c>
      <c r="CH103" s="417">
        <v>0</v>
      </c>
      <c r="CI103" s="417">
        <v>0</v>
      </c>
      <c r="CJ103" s="417">
        <v>0</v>
      </c>
      <c r="CK103" s="417">
        <v>0</v>
      </c>
      <c r="CL103" s="417">
        <v>0</v>
      </c>
      <c r="CM103" s="417">
        <v>0</v>
      </c>
      <c r="CN103" s="417">
        <v>0</v>
      </c>
      <c r="CO103" s="417">
        <v>0</v>
      </c>
      <c r="CP103" s="417">
        <v>0</v>
      </c>
      <c r="CQ103" s="417">
        <v>0</v>
      </c>
      <c r="CR103" s="417">
        <v>0</v>
      </c>
      <c r="CS103" s="417">
        <v>0</v>
      </c>
      <c r="CT103" s="417"/>
      <c r="CU103" s="417"/>
      <c r="CV103" s="417"/>
      <c r="CW103" s="417"/>
      <c r="CX103" s="417"/>
      <c r="CY103" s="417"/>
      <c r="CZ103" s="417"/>
      <c r="DA103" s="417"/>
      <c r="DB103" s="417"/>
      <c r="DC103" s="417"/>
      <c r="DD103" s="417"/>
      <c r="DE103" s="417"/>
      <c r="DF103" s="417"/>
      <c r="DG103" s="417"/>
      <c r="DH103" s="417"/>
      <c r="DI103" s="417"/>
      <c r="DJ103" s="417"/>
      <c r="DK103" s="417"/>
    </row>
    <row r="104" spans="1:115" ht="16.7" hidden="1" customHeight="1">
      <c r="A104" s="421" t="s">
        <v>7</v>
      </c>
      <c r="B104" s="421">
        <v>2</v>
      </c>
      <c r="C104" s="416" t="s">
        <v>67</v>
      </c>
      <c r="D104" s="417">
        <v>4671</v>
      </c>
      <c r="E104" s="417">
        <v>4749</v>
      </c>
      <c r="F104" s="417">
        <v>4828</v>
      </c>
      <c r="G104" s="417">
        <v>4908</v>
      </c>
      <c r="H104" s="417">
        <v>4989</v>
      </c>
      <c r="I104" s="417">
        <v>5046</v>
      </c>
      <c r="J104" s="417">
        <v>5101</v>
      </c>
      <c r="K104" s="417">
        <v>5154</v>
      </c>
      <c r="L104" s="417">
        <v>5204</v>
      </c>
      <c r="M104" s="417">
        <v>5249</v>
      </c>
      <c r="N104" s="417">
        <v>5290</v>
      </c>
      <c r="O104" s="417">
        <v>5329</v>
      </c>
      <c r="P104" s="417">
        <v>5365</v>
      </c>
      <c r="Q104" s="417">
        <v>5399</v>
      </c>
      <c r="R104" s="417">
        <v>5431</v>
      </c>
      <c r="S104" s="417">
        <v>5460</v>
      </c>
      <c r="T104" s="417">
        <v>5486</v>
      </c>
      <c r="U104" s="417">
        <v>5508</v>
      </c>
      <c r="V104" s="417">
        <v>5527</v>
      </c>
      <c r="W104" s="417">
        <v>5542</v>
      </c>
      <c r="X104" s="417">
        <v>5554</v>
      </c>
      <c r="Y104" s="417">
        <v>5562</v>
      </c>
      <c r="Z104" s="417">
        <v>5566</v>
      </c>
      <c r="AA104" s="417">
        <v>5567</v>
      </c>
      <c r="AB104" s="417">
        <v>5564</v>
      </c>
      <c r="AC104" s="417">
        <v>5558</v>
      </c>
      <c r="AD104" s="417">
        <v>5547</v>
      </c>
      <c r="AE104" s="417">
        <v>5533</v>
      </c>
      <c r="AF104" s="417">
        <v>5515</v>
      </c>
      <c r="AG104" s="417">
        <v>5492</v>
      </c>
      <c r="AH104" s="417">
        <v>5467</v>
      </c>
      <c r="AI104" s="417">
        <v>5438</v>
      </c>
      <c r="AJ104" s="417">
        <v>5406</v>
      </c>
      <c r="AK104" s="417">
        <v>5371</v>
      </c>
      <c r="AL104" s="417">
        <v>5335</v>
      </c>
      <c r="AM104" s="417">
        <v>5298</v>
      </c>
      <c r="AN104" s="417">
        <v>5262</v>
      </c>
      <c r="AO104" s="417">
        <v>5229</v>
      </c>
      <c r="AP104" s="417">
        <v>5201</v>
      </c>
      <c r="AQ104" s="417">
        <v>5185</v>
      </c>
      <c r="AR104" s="417">
        <v>5190</v>
      </c>
      <c r="AS104" s="417">
        <v>5209</v>
      </c>
      <c r="AT104" s="417">
        <v>5227</v>
      </c>
      <c r="AU104" s="417">
        <v>5245</v>
      </c>
      <c r="AV104" s="417">
        <v>5264</v>
      </c>
      <c r="AW104" s="417">
        <v>5282</v>
      </c>
      <c r="AX104" s="417">
        <v>5304</v>
      </c>
      <c r="AY104" s="417">
        <v>5335</v>
      </c>
      <c r="AZ104" s="417">
        <v>0</v>
      </c>
      <c r="BA104" s="417">
        <v>0</v>
      </c>
      <c r="BB104" s="417">
        <v>0</v>
      </c>
      <c r="BC104" s="417">
        <v>0</v>
      </c>
      <c r="BD104" s="417">
        <v>0</v>
      </c>
      <c r="BE104" s="417">
        <v>0</v>
      </c>
      <c r="BF104" s="417">
        <v>0</v>
      </c>
      <c r="BG104" s="417">
        <v>0</v>
      </c>
      <c r="BH104" s="417">
        <v>0</v>
      </c>
      <c r="BI104" s="417">
        <v>0</v>
      </c>
      <c r="BJ104" s="417">
        <v>0</v>
      </c>
      <c r="BK104" s="417">
        <v>0</v>
      </c>
      <c r="BL104" s="417">
        <v>0</v>
      </c>
      <c r="BM104" s="417">
        <v>0</v>
      </c>
      <c r="BN104" s="417">
        <v>0</v>
      </c>
      <c r="BO104" s="417">
        <v>0</v>
      </c>
      <c r="BP104" s="417">
        <v>0</v>
      </c>
      <c r="BQ104" s="417">
        <v>0</v>
      </c>
      <c r="BR104" s="417">
        <v>0</v>
      </c>
      <c r="BS104" s="417">
        <v>0</v>
      </c>
      <c r="BT104" s="417">
        <v>0</v>
      </c>
      <c r="BU104" s="417">
        <v>0</v>
      </c>
      <c r="BV104" s="417">
        <v>0</v>
      </c>
      <c r="BW104" s="417">
        <v>0</v>
      </c>
      <c r="BX104" s="417">
        <v>0</v>
      </c>
      <c r="BY104" s="417">
        <v>0</v>
      </c>
      <c r="BZ104" s="417">
        <v>0</v>
      </c>
      <c r="CA104" s="417">
        <v>0</v>
      </c>
      <c r="CB104" s="417">
        <v>0</v>
      </c>
      <c r="CC104" s="417">
        <v>0</v>
      </c>
      <c r="CD104" s="417">
        <v>0</v>
      </c>
      <c r="CE104" s="417">
        <v>0</v>
      </c>
      <c r="CF104" s="417">
        <v>0</v>
      </c>
      <c r="CG104" s="417">
        <v>0</v>
      </c>
      <c r="CH104" s="417">
        <v>0</v>
      </c>
      <c r="CI104" s="417">
        <v>0</v>
      </c>
      <c r="CJ104" s="417">
        <v>0</v>
      </c>
      <c r="CK104" s="417">
        <v>0</v>
      </c>
      <c r="CL104" s="417">
        <v>0</v>
      </c>
      <c r="CM104" s="417">
        <v>0</v>
      </c>
      <c r="CN104" s="417">
        <v>0</v>
      </c>
      <c r="CO104" s="417">
        <v>0</v>
      </c>
      <c r="CP104" s="417">
        <v>0</v>
      </c>
      <c r="CQ104" s="417">
        <v>0</v>
      </c>
      <c r="CR104" s="417">
        <v>0</v>
      </c>
      <c r="CS104" s="417">
        <v>0</v>
      </c>
      <c r="CT104" s="417"/>
      <c r="CU104" s="417"/>
      <c r="CV104" s="417"/>
      <c r="CW104" s="417"/>
      <c r="CX104" s="417"/>
      <c r="CY104" s="417"/>
      <c r="CZ104" s="417"/>
      <c r="DA104" s="417"/>
      <c r="DB104" s="417"/>
      <c r="DC104" s="417"/>
      <c r="DD104" s="417"/>
      <c r="DE104" s="417"/>
      <c r="DF104" s="417"/>
      <c r="DG104" s="417"/>
      <c r="DH104" s="417"/>
      <c r="DI104" s="417"/>
      <c r="DJ104" s="417"/>
      <c r="DK104" s="417"/>
    </row>
    <row r="105" spans="1:115" ht="16.7" hidden="1" customHeight="1">
      <c r="A105" s="421" t="s">
        <v>7</v>
      </c>
      <c r="B105" s="421">
        <v>2</v>
      </c>
      <c r="C105" s="416" t="s">
        <v>68</v>
      </c>
      <c r="D105" s="417">
        <v>4817</v>
      </c>
      <c r="E105" s="417">
        <v>4897</v>
      </c>
      <c r="F105" s="417">
        <v>4978</v>
      </c>
      <c r="G105" s="417">
        <v>5060</v>
      </c>
      <c r="H105" s="417">
        <v>5142</v>
      </c>
      <c r="I105" s="417">
        <v>5200</v>
      </c>
      <c r="J105" s="417">
        <v>5255</v>
      </c>
      <c r="K105" s="417">
        <v>5308</v>
      </c>
      <c r="L105" s="417">
        <v>5356</v>
      </c>
      <c r="M105" s="417">
        <v>5400</v>
      </c>
      <c r="N105" s="417">
        <v>5440</v>
      </c>
      <c r="O105" s="417">
        <v>5477</v>
      </c>
      <c r="P105" s="417">
        <v>5511</v>
      </c>
      <c r="Q105" s="417">
        <v>5544</v>
      </c>
      <c r="R105" s="417">
        <v>5574</v>
      </c>
      <c r="S105" s="417">
        <v>5600</v>
      </c>
      <c r="T105" s="417">
        <v>5623</v>
      </c>
      <c r="U105" s="417">
        <v>5642</v>
      </c>
      <c r="V105" s="417">
        <v>5658</v>
      </c>
      <c r="W105" s="417">
        <v>5670</v>
      </c>
      <c r="X105" s="417">
        <v>5678</v>
      </c>
      <c r="Y105" s="417">
        <v>5683</v>
      </c>
      <c r="Z105" s="417">
        <v>5684</v>
      </c>
      <c r="AA105" s="417">
        <v>5682</v>
      </c>
      <c r="AB105" s="417">
        <v>5675</v>
      </c>
      <c r="AC105" s="417">
        <v>5665</v>
      </c>
      <c r="AD105" s="417">
        <v>5650</v>
      </c>
      <c r="AE105" s="417">
        <v>5632</v>
      </c>
      <c r="AF105" s="417">
        <v>5610</v>
      </c>
      <c r="AG105" s="417">
        <v>5584</v>
      </c>
      <c r="AH105" s="417">
        <v>5556</v>
      </c>
      <c r="AI105" s="417">
        <v>5524</v>
      </c>
      <c r="AJ105" s="417">
        <v>5491</v>
      </c>
      <c r="AK105" s="417">
        <v>5456</v>
      </c>
      <c r="AL105" s="417">
        <v>5420</v>
      </c>
      <c r="AM105" s="417">
        <v>5387</v>
      </c>
      <c r="AN105" s="417">
        <v>5357</v>
      </c>
      <c r="AO105" s="417">
        <v>5336</v>
      </c>
      <c r="AP105" s="417">
        <v>5330</v>
      </c>
      <c r="AQ105" s="417">
        <v>5351</v>
      </c>
      <c r="AR105" s="417">
        <v>5370</v>
      </c>
      <c r="AS105" s="417">
        <v>5389</v>
      </c>
      <c r="AT105" s="417">
        <v>5407</v>
      </c>
      <c r="AU105" s="417">
        <v>5426</v>
      </c>
      <c r="AV105" s="417">
        <v>5446</v>
      </c>
      <c r="AW105" s="417">
        <v>5468</v>
      </c>
      <c r="AX105" s="417">
        <v>5500</v>
      </c>
      <c r="AY105" s="417">
        <v>0</v>
      </c>
      <c r="AZ105" s="417">
        <v>0</v>
      </c>
      <c r="BA105" s="417">
        <v>0</v>
      </c>
      <c r="BB105" s="417">
        <v>0</v>
      </c>
      <c r="BC105" s="417">
        <v>0</v>
      </c>
      <c r="BD105" s="417">
        <v>0</v>
      </c>
      <c r="BE105" s="417">
        <v>0</v>
      </c>
      <c r="BF105" s="417">
        <v>0</v>
      </c>
      <c r="BG105" s="417">
        <v>0</v>
      </c>
      <c r="BH105" s="417">
        <v>0</v>
      </c>
      <c r="BI105" s="417">
        <v>0</v>
      </c>
      <c r="BJ105" s="417">
        <v>0</v>
      </c>
      <c r="BK105" s="417">
        <v>0</v>
      </c>
      <c r="BL105" s="417">
        <v>0</v>
      </c>
      <c r="BM105" s="417">
        <v>0</v>
      </c>
      <c r="BN105" s="417">
        <v>0</v>
      </c>
      <c r="BO105" s="417">
        <v>0</v>
      </c>
      <c r="BP105" s="417">
        <v>0</v>
      </c>
      <c r="BQ105" s="417">
        <v>0</v>
      </c>
      <c r="BR105" s="417">
        <v>0</v>
      </c>
      <c r="BS105" s="417">
        <v>0</v>
      </c>
      <c r="BT105" s="417">
        <v>0</v>
      </c>
      <c r="BU105" s="417">
        <v>0</v>
      </c>
      <c r="BV105" s="417">
        <v>0</v>
      </c>
      <c r="BW105" s="417">
        <v>0</v>
      </c>
      <c r="BX105" s="417">
        <v>0</v>
      </c>
      <c r="BY105" s="417">
        <v>0</v>
      </c>
      <c r="BZ105" s="417">
        <v>0</v>
      </c>
      <c r="CA105" s="417">
        <v>0</v>
      </c>
      <c r="CB105" s="417">
        <v>0</v>
      </c>
      <c r="CC105" s="417">
        <v>0</v>
      </c>
      <c r="CD105" s="417">
        <v>0</v>
      </c>
      <c r="CE105" s="417">
        <v>0</v>
      </c>
      <c r="CF105" s="417">
        <v>0</v>
      </c>
      <c r="CG105" s="417">
        <v>0</v>
      </c>
      <c r="CH105" s="417">
        <v>0</v>
      </c>
      <c r="CI105" s="417">
        <v>0</v>
      </c>
      <c r="CJ105" s="417">
        <v>0</v>
      </c>
      <c r="CK105" s="417">
        <v>0</v>
      </c>
      <c r="CL105" s="417">
        <v>0</v>
      </c>
      <c r="CM105" s="417">
        <v>0</v>
      </c>
      <c r="CN105" s="417">
        <v>0</v>
      </c>
      <c r="CO105" s="417">
        <v>0</v>
      </c>
      <c r="CP105" s="417">
        <v>0</v>
      </c>
      <c r="CQ105" s="417">
        <v>0</v>
      </c>
      <c r="CR105" s="417">
        <v>0</v>
      </c>
      <c r="CS105" s="417">
        <v>0</v>
      </c>
      <c r="CT105" s="417"/>
      <c r="CU105" s="417"/>
      <c r="CV105" s="417"/>
      <c r="CW105" s="417"/>
      <c r="CX105" s="417"/>
      <c r="CY105" s="417"/>
      <c r="CZ105" s="417"/>
      <c r="DA105" s="417"/>
      <c r="DB105" s="417"/>
      <c r="DC105" s="417"/>
      <c r="DD105" s="417"/>
      <c r="DE105" s="417"/>
      <c r="DF105" s="417"/>
      <c r="DG105" s="417"/>
      <c r="DH105" s="417"/>
      <c r="DI105" s="417"/>
      <c r="DJ105" s="417"/>
      <c r="DK105" s="417"/>
    </row>
    <row r="106" spans="1:115" ht="16.7" hidden="1" customHeight="1">
      <c r="A106" s="421" t="s">
        <v>7</v>
      </c>
      <c r="B106" s="421">
        <v>2</v>
      </c>
      <c r="C106" s="416" t="s">
        <v>69</v>
      </c>
      <c r="D106" s="417">
        <v>4967</v>
      </c>
      <c r="E106" s="417">
        <v>5049</v>
      </c>
      <c r="F106" s="417">
        <v>5132</v>
      </c>
      <c r="G106" s="417">
        <v>5215</v>
      </c>
      <c r="H106" s="417">
        <v>5299</v>
      </c>
      <c r="I106" s="417">
        <v>5357</v>
      </c>
      <c r="J106" s="417">
        <v>5413</v>
      </c>
      <c r="K106" s="417">
        <v>5464</v>
      </c>
      <c r="L106" s="417">
        <v>5511</v>
      </c>
      <c r="M106" s="417">
        <v>5554</v>
      </c>
      <c r="N106" s="417">
        <v>5592</v>
      </c>
      <c r="O106" s="417">
        <v>5626</v>
      </c>
      <c r="P106" s="417">
        <v>5660</v>
      </c>
      <c r="Q106" s="417">
        <v>5691</v>
      </c>
      <c r="R106" s="417">
        <v>5718</v>
      </c>
      <c r="S106" s="417">
        <v>5741</v>
      </c>
      <c r="T106" s="417">
        <v>5761</v>
      </c>
      <c r="U106" s="417">
        <v>5777</v>
      </c>
      <c r="V106" s="417">
        <v>5790</v>
      </c>
      <c r="W106" s="417">
        <v>5798</v>
      </c>
      <c r="X106" s="417">
        <v>5804</v>
      </c>
      <c r="Y106" s="417">
        <v>5805</v>
      </c>
      <c r="Z106" s="417">
        <v>5803</v>
      </c>
      <c r="AA106" s="417">
        <v>5796</v>
      </c>
      <c r="AB106" s="417">
        <v>5786</v>
      </c>
      <c r="AC106" s="417">
        <v>5772</v>
      </c>
      <c r="AD106" s="417">
        <v>5754</v>
      </c>
      <c r="AE106" s="417">
        <v>5732</v>
      </c>
      <c r="AF106" s="417">
        <v>5707</v>
      </c>
      <c r="AG106" s="417">
        <v>5679</v>
      </c>
      <c r="AH106" s="417">
        <v>5649</v>
      </c>
      <c r="AI106" s="417">
        <v>5616</v>
      </c>
      <c r="AJ106" s="417">
        <v>5583</v>
      </c>
      <c r="AK106" s="417">
        <v>5551</v>
      </c>
      <c r="AL106" s="417">
        <v>5522</v>
      </c>
      <c r="AM106" s="417">
        <v>5499</v>
      </c>
      <c r="AN106" s="417">
        <v>5487</v>
      </c>
      <c r="AO106" s="417">
        <v>5496</v>
      </c>
      <c r="AP106" s="417">
        <v>5517</v>
      </c>
      <c r="AQ106" s="417">
        <v>5537</v>
      </c>
      <c r="AR106" s="417">
        <v>5556</v>
      </c>
      <c r="AS106" s="417">
        <v>5575</v>
      </c>
      <c r="AT106" s="417">
        <v>5595</v>
      </c>
      <c r="AU106" s="417">
        <v>5615</v>
      </c>
      <c r="AV106" s="417">
        <v>5638</v>
      </c>
      <c r="AW106" s="417">
        <v>5671</v>
      </c>
      <c r="AX106" s="417">
        <v>0</v>
      </c>
      <c r="AY106" s="417">
        <v>0</v>
      </c>
      <c r="AZ106" s="417">
        <v>0</v>
      </c>
      <c r="BA106" s="417">
        <v>0</v>
      </c>
      <c r="BB106" s="417">
        <v>0</v>
      </c>
      <c r="BC106" s="417">
        <v>0</v>
      </c>
      <c r="BD106" s="417">
        <v>0</v>
      </c>
      <c r="BE106" s="417">
        <v>0</v>
      </c>
      <c r="BF106" s="417">
        <v>0</v>
      </c>
      <c r="BG106" s="417">
        <v>0</v>
      </c>
      <c r="BH106" s="417">
        <v>0</v>
      </c>
      <c r="BI106" s="417">
        <v>0</v>
      </c>
      <c r="BJ106" s="417">
        <v>0</v>
      </c>
      <c r="BK106" s="417">
        <v>0</v>
      </c>
      <c r="BL106" s="417">
        <v>0</v>
      </c>
      <c r="BM106" s="417">
        <v>0</v>
      </c>
      <c r="BN106" s="417">
        <v>0</v>
      </c>
      <c r="BO106" s="417">
        <v>0</v>
      </c>
      <c r="BP106" s="417">
        <v>0</v>
      </c>
      <c r="BQ106" s="417">
        <v>0</v>
      </c>
      <c r="BR106" s="417">
        <v>0</v>
      </c>
      <c r="BS106" s="417">
        <v>0</v>
      </c>
      <c r="BT106" s="417">
        <v>0</v>
      </c>
      <c r="BU106" s="417">
        <v>0</v>
      </c>
      <c r="BV106" s="417">
        <v>0</v>
      </c>
      <c r="BW106" s="417">
        <v>0</v>
      </c>
      <c r="BX106" s="417">
        <v>0</v>
      </c>
      <c r="BY106" s="417">
        <v>0</v>
      </c>
      <c r="BZ106" s="417">
        <v>0</v>
      </c>
      <c r="CA106" s="417">
        <v>0</v>
      </c>
      <c r="CB106" s="417">
        <v>0</v>
      </c>
      <c r="CC106" s="417">
        <v>0</v>
      </c>
      <c r="CD106" s="417">
        <v>0</v>
      </c>
      <c r="CE106" s="417">
        <v>0</v>
      </c>
      <c r="CF106" s="417">
        <v>0</v>
      </c>
      <c r="CG106" s="417">
        <v>0</v>
      </c>
      <c r="CH106" s="417">
        <v>0</v>
      </c>
      <c r="CI106" s="417">
        <v>0</v>
      </c>
      <c r="CJ106" s="417">
        <v>0</v>
      </c>
      <c r="CK106" s="417">
        <v>0</v>
      </c>
      <c r="CL106" s="417">
        <v>0</v>
      </c>
      <c r="CM106" s="417">
        <v>0</v>
      </c>
      <c r="CN106" s="417">
        <v>0</v>
      </c>
      <c r="CO106" s="417">
        <v>0</v>
      </c>
      <c r="CP106" s="417">
        <v>0</v>
      </c>
      <c r="CQ106" s="417">
        <v>0</v>
      </c>
      <c r="CR106" s="417">
        <v>0</v>
      </c>
      <c r="CS106" s="417">
        <v>0</v>
      </c>
      <c r="CT106" s="417"/>
      <c r="CU106" s="417"/>
      <c r="CV106" s="417"/>
      <c r="CW106" s="417"/>
      <c r="CX106" s="417"/>
      <c r="CY106" s="417"/>
      <c r="CZ106" s="417"/>
      <c r="DA106" s="417"/>
      <c r="DB106" s="417"/>
      <c r="DC106" s="417"/>
      <c r="DD106" s="417"/>
      <c r="DE106" s="417"/>
      <c r="DF106" s="417"/>
      <c r="DG106" s="417"/>
      <c r="DH106" s="417"/>
      <c r="DI106" s="417"/>
      <c r="DJ106" s="417"/>
      <c r="DK106" s="417"/>
    </row>
    <row r="107" spans="1:115" ht="16.7" hidden="1" customHeight="1">
      <c r="A107" s="421" t="s">
        <v>7</v>
      </c>
      <c r="B107" s="421">
        <v>2</v>
      </c>
      <c r="C107" s="416" t="s">
        <v>70</v>
      </c>
      <c r="D107" s="417">
        <v>5119</v>
      </c>
      <c r="E107" s="417">
        <v>5203</v>
      </c>
      <c r="F107" s="417">
        <v>5288</v>
      </c>
      <c r="G107" s="417">
        <v>5373</v>
      </c>
      <c r="H107" s="417">
        <v>5459</v>
      </c>
      <c r="I107" s="417">
        <v>5517</v>
      </c>
      <c r="J107" s="417">
        <v>5571</v>
      </c>
      <c r="K107" s="417">
        <v>5621</v>
      </c>
      <c r="L107" s="417">
        <v>5667</v>
      </c>
      <c r="M107" s="417">
        <v>5709</v>
      </c>
      <c r="N107" s="417">
        <v>5744</v>
      </c>
      <c r="O107" s="417">
        <v>5779</v>
      </c>
      <c r="P107" s="417">
        <v>5810</v>
      </c>
      <c r="Q107" s="417">
        <v>5838</v>
      </c>
      <c r="R107" s="417">
        <v>5862</v>
      </c>
      <c r="S107" s="417">
        <v>5882</v>
      </c>
      <c r="T107" s="417">
        <v>5899</v>
      </c>
      <c r="U107" s="417">
        <v>5912</v>
      </c>
      <c r="V107" s="417">
        <v>5921</v>
      </c>
      <c r="W107" s="417">
        <v>5927</v>
      </c>
      <c r="X107" s="417">
        <v>5928</v>
      </c>
      <c r="Y107" s="417">
        <v>5926</v>
      </c>
      <c r="Z107" s="417">
        <v>5920</v>
      </c>
      <c r="AA107" s="417">
        <v>5910</v>
      </c>
      <c r="AB107" s="417">
        <v>5897</v>
      </c>
      <c r="AC107" s="417">
        <v>5879</v>
      </c>
      <c r="AD107" s="417">
        <v>5858</v>
      </c>
      <c r="AE107" s="417">
        <v>5833</v>
      </c>
      <c r="AF107" s="417">
        <v>5806</v>
      </c>
      <c r="AG107" s="417">
        <v>5776</v>
      </c>
      <c r="AH107" s="417">
        <v>5745</v>
      </c>
      <c r="AI107" s="417">
        <v>5714</v>
      </c>
      <c r="AJ107" s="417">
        <v>5685</v>
      </c>
      <c r="AK107" s="417">
        <v>5660</v>
      </c>
      <c r="AL107" s="417">
        <v>5644</v>
      </c>
      <c r="AM107" s="417">
        <v>5642</v>
      </c>
      <c r="AN107" s="417">
        <v>5665</v>
      </c>
      <c r="AO107" s="417">
        <v>5687</v>
      </c>
      <c r="AP107" s="417">
        <v>5708</v>
      </c>
      <c r="AQ107" s="417">
        <v>5728</v>
      </c>
      <c r="AR107" s="417">
        <v>5747</v>
      </c>
      <c r="AS107" s="417">
        <v>5768</v>
      </c>
      <c r="AT107" s="417">
        <v>5788</v>
      </c>
      <c r="AU107" s="417">
        <v>5812</v>
      </c>
      <c r="AV107" s="417">
        <v>5846</v>
      </c>
      <c r="AW107" s="417">
        <v>0</v>
      </c>
      <c r="AX107" s="417">
        <v>0</v>
      </c>
      <c r="AY107" s="417">
        <v>0</v>
      </c>
      <c r="AZ107" s="417">
        <v>0</v>
      </c>
      <c r="BA107" s="417">
        <v>0</v>
      </c>
      <c r="BB107" s="417">
        <v>0</v>
      </c>
      <c r="BC107" s="417">
        <v>0</v>
      </c>
      <c r="BD107" s="417">
        <v>0</v>
      </c>
      <c r="BE107" s="417">
        <v>0</v>
      </c>
      <c r="BF107" s="417">
        <v>0</v>
      </c>
      <c r="BG107" s="417">
        <v>0</v>
      </c>
      <c r="BH107" s="417">
        <v>0</v>
      </c>
      <c r="BI107" s="417">
        <v>0</v>
      </c>
      <c r="BJ107" s="417">
        <v>0</v>
      </c>
      <c r="BK107" s="417">
        <v>0</v>
      </c>
      <c r="BL107" s="417">
        <v>0</v>
      </c>
      <c r="BM107" s="417">
        <v>0</v>
      </c>
      <c r="BN107" s="417">
        <v>0</v>
      </c>
      <c r="BO107" s="417">
        <v>0</v>
      </c>
      <c r="BP107" s="417">
        <v>0</v>
      </c>
      <c r="BQ107" s="417">
        <v>0</v>
      </c>
      <c r="BR107" s="417">
        <v>0</v>
      </c>
      <c r="BS107" s="417">
        <v>0</v>
      </c>
      <c r="BT107" s="417">
        <v>0</v>
      </c>
      <c r="BU107" s="417">
        <v>0</v>
      </c>
      <c r="BV107" s="417">
        <v>0</v>
      </c>
      <c r="BW107" s="417">
        <v>0</v>
      </c>
      <c r="BX107" s="417">
        <v>0</v>
      </c>
      <c r="BY107" s="417">
        <v>0</v>
      </c>
      <c r="BZ107" s="417">
        <v>0</v>
      </c>
      <c r="CA107" s="417">
        <v>0</v>
      </c>
      <c r="CB107" s="417">
        <v>0</v>
      </c>
      <c r="CC107" s="417">
        <v>0</v>
      </c>
      <c r="CD107" s="417">
        <v>0</v>
      </c>
      <c r="CE107" s="417">
        <v>0</v>
      </c>
      <c r="CF107" s="417">
        <v>0</v>
      </c>
      <c r="CG107" s="417">
        <v>0</v>
      </c>
      <c r="CH107" s="417">
        <v>0</v>
      </c>
      <c r="CI107" s="417">
        <v>0</v>
      </c>
      <c r="CJ107" s="417">
        <v>0</v>
      </c>
      <c r="CK107" s="417">
        <v>0</v>
      </c>
      <c r="CL107" s="417">
        <v>0</v>
      </c>
      <c r="CM107" s="417">
        <v>0</v>
      </c>
      <c r="CN107" s="417">
        <v>0</v>
      </c>
      <c r="CO107" s="417">
        <v>0</v>
      </c>
      <c r="CP107" s="417">
        <v>0</v>
      </c>
      <c r="CQ107" s="417">
        <v>0</v>
      </c>
      <c r="CR107" s="417">
        <v>0</v>
      </c>
      <c r="CS107" s="417">
        <v>0</v>
      </c>
      <c r="CT107" s="417"/>
      <c r="CU107" s="417"/>
      <c r="CV107" s="417"/>
      <c r="CW107" s="417"/>
      <c r="CX107" s="417"/>
      <c r="CY107" s="417"/>
      <c r="CZ107" s="417"/>
      <c r="DA107" s="417"/>
      <c r="DB107" s="417"/>
      <c r="DC107" s="417"/>
      <c r="DD107" s="417"/>
      <c r="DE107" s="417"/>
      <c r="DF107" s="417"/>
      <c r="DG107" s="417"/>
      <c r="DH107" s="417"/>
      <c r="DI107" s="417"/>
      <c r="DJ107" s="417"/>
      <c r="DK107" s="417"/>
    </row>
    <row r="108" spans="1:115" ht="16.7" hidden="1" customHeight="1">
      <c r="A108" s="421" t="s">
        <v>7</v>
      </c>
      <c r="B108" s="421">
        <v>2</v>
      </c>
      <c r="C108" s="416" t="s">
        <v>71</v>
      </c>
      <c r="D108" s="417">
        <v>5275</v>
      </c>
      <c r="E108" s="417">
        <v>5361</v>
      </c>
      <c r="F108" s="417">
        <v>5447</v>
      </c>
      <c r="G108" s="417">
        <v>5534</v>
      </c>
      <c r="H108" s="417">
        <v>5622</v>
      </c>
      <c r="I108" s="417">
        <v>5679</v>
      </c>
      <c r="J108" s="417">
        <v>5732</v>
      </c>
      <c r="K108" s="417">
        <v>5781</v>
      </c>
      <c r="L108" s="417">
        <v>5826</v>
      </c>
      <c r="M108" s="417">
        <v>5866</v>
      </c>
      <c r="N108" s="417">
        <v>5901</v>
      </c>
      <c r="O108" s="417">
        <v>5933</v>
      </c>
      <c r="P108" s="417">
        <v>5962</v>
      </c>
      <c r="Q108" s="417">
        <v>5987</v>
      </c>
      <c r="R108" s="417">
        <v>6008</v>
      </c>
      <c r="S108" s="417">
        <v>6025</v>
      </c>
      <c r="T108" s="417">
        <v>6038</v>
      </c>
      <c r="U108" s="417">
        <v>6048</v>
      </c>
      <c r="V108" s="417">
        <v>6054</v>
      </c>
      <c r="W108" s="417">
        <v>6056</v>
      </c>
      <c r="X108" s="417">
        <v>6054</v>
      </c>
      <c r="Y108" s="417">
        <v>6049</v>
      </c>
      <c r="Z108" s="417">
        <v>6039</v>
      </c>
      <c r="AA108" s="417">
        <v>6026</v>
      </c>
      <c r="AB108" s="417">
        <v>6009</v>
      </c>
      <c r="AC108" s="417">
        <v>5988</v>
      </c>
      <c r="AD108" s="417">
        <v>5965</v>
      </c>
      <c r="AE108" s="417">
        <v>5938</v>
      </c>
      <c r="AF108" s="417">
        <v>5910</v>
      </c>
      <c r="AG108" s="417">
        <v>5882</v>
      </c>
      <c r="AH108" s="417">
        <v>5854</v>
      </c>
      <c r="AI108" s="417">
        <v>5829</v>
      </c>
      <c r="AJ108" s="417">
        <v>5810</v>
      </c>
      <c r="AK108" s="417">
        <v>5803</v>
      </c>
      <c r="AL108" s="417">
        <v>5816</v>
      </c>
      <c r="AM108" s="417">
        <v>5840</v>
      </c>
      <c r="AN108" s="417">
        <v>5862</v>
      </c>
      <c r="AO108" s="417">
        <v>5884</v>
      </c>
      <c r="AP108" s="417">
        <v>5904</v>
      </c>
      <c r="AQ108" s="417">
        <v>5924</v>
      </c>
      <c r="AR108" s="417">
        <v>5945</v>
      </c>
      <c r="AS108" s="417">
        <v>5966</v>
      </c>
      <c r="AT108" s="417">
        <v>5991</v>
      </c>
      <c r="AU108" s="417">
        <v>6025</v>
      </c>
      <c r="AV108" s="417">
        <v>0</v>
      </c>
      <c r="AW108" s="417">
        <v>0</v>
      </c>
      <c r="AX108" s="417">
        <v>0</v>
      </c>
      <c r="AY108" s="417">
        <v>0</v>
      </c>
      <c r="AZ108" s="417">
        <v>0</v>
      </c>
      <c r="BA108" s="417">
        <v>0</v>
      </c>
      <c r="BB108" s="417">
        <v>0</v>
      </c>
      <c r="BC108" s="417">
        <v>0</v>
      </c>
      <c r="BD108" s="417">
        <v>0</v>
      </c>
      <c r="BE108" s="417">
        <v>0</v>
      </c>
      <c r="BF108" s="417">
        <v>0</v>
      </c>
      <c r="BG108" s="417">
        <v>0</v>
      </c>
      <c r="BH108" s="417">
        <v>0</v>
      </c>
      <c r="BI108" s="417">
        <v>0</v>
      </c>
      <c r="BJ108" s="417">
        <v>0</v>
      </c>
      <c r="BK108" s="417">
        <v>0</v>
      </c>
      <c r="BL108" s="417">
        <v>0</v>
      </c>
      <c r="BM108" s="417">
        <v>0</v>
      </c>
      <c r="BN108" s="417">
        <v>0</v>
      </c>
      <c r="BO108" s="417">
        <v>0</v>
      </c>
      <c r="BP108" s="417">
        <v>0</v>
      </c>
      <c r="BQ108" s="417">
        <v>0</v>
      </c>
      <c r="BR108" s="417">
        <v>0</v>
      </c>
      <c r="BS108" s="417">
        <v>0</v>
      </c>
      <c r="BT108" s="417">
        <v>0</v>
      </c>
      <c r="BU108" s="417">
        <v>0</v>
      </c>
      <c r="BV108" s="417">
        <v>0</v>
      </c>
      <c r="BW108" s="417">
        <v>0</v>
      </c>
      <c r="BX108" s="417">
        <v>0</v>
      </c>
      <c r="BY108" s="417">
        <v>0</v>
      </c>
      <c r="BZ108" s="417">
        <v>0</v>
      </c>
      <c r="CA108" s="417">
        <v>0</v>
      </c>
      <c r="CB108" s="417">
        <v>0</v>
      </c>
      <c r="CC108" s="417">
        <v>0</v>
      </c>
      <c r="CD108" s="417">
        <v>0</v>
      </c>
      <c r="CE108" s="417">
        <v>0</v>
      </c>
      <c r="CF108" s="417">
        <v>0</v>
      </c>
      <c r="CG108" s="417">
        <v>0</v>
      </c>
      <c r="CH108" s="417">
        <v>0</v>
      </c>
      <c r="CI108" s="417">
        <v>0</v>
      </c>
      <c r="CJ108" s="417">
        <v>0</v>
      </c>
      <c r="CK108" s="417">
        <v>0</v>
      </c>
      <c r="CL108" s="417">
        <v>0</v>
      </c>
      <c r="CM108" s="417">
        <v>0</v>
      </c>
      <c r="CN108" s="417">
        <v>0</v>
      </c>
      <c r="CO108" s="417">
        <v>0</v>
      </c>
      <c r="CP108" s="417">
        <v>0</v>
      </c>
      <c r="CQ108" s="417">
        <v>0</v>
      </c>
      <c r="CR108" s="417">
        <v>0</v>
      </c>
      <c r="CS108" s="417">
        <v>0</v>
      </c>
      <c r="CT108" s="417"/>
      <c r="CU108" s="417"/>
      <c r="CV108" s="417"/>
      <c r="CW108" s="417"/>
      <c r="CX108" s="417"/>
      <c r="CY108" s="417"/>
      <c r="CZ108" s="417"/>
      <c r="DA108" s="417"/>
      <c r="DB108" s="417"/>
      <c r="DC108" s="417"/>
      <c r="DD108" s="417"/>
      <c r="DE108" s="417"/>
      <c r="DF108" s="417"/>
      <c r="DG108" s="417"/>
      <c r="DH108" s="417"/>
      <c r="DI108" s="417"/>
      <c r="DJ108" s="417"/>
      <c r="DK108" s="417"/>
    </row>
    <row r="109" spans="1:115" ht="16.7" hidden="1" customHeight="1">
      <c r="A109" s="421" t="s">
        <v>7</v>
      </c>
      <c r="B109" s="421">
        <v>2</v>
      </c>
      <c r="C109" s="416" t="s">
        <v>72</v>
      </c>
      <c r="D109" s="417">
        <v>5432</v>
      </c>
      <c r="E109" s="417">
        <v>5520</v>
      </c>
      <c r="F109" s="417">
        <v>5608</v>
      </c>
      <c r="G109" s="417">
        <v>5697</v>
      </c>
      <c r="H109" s="417">
        <v>5786</v>
      </c>
      <c r="I109" s="417">
        <v>5842</v>
      </c>
      <c r="J109" s="417">
        <v>5895</v>
      </c>
      <c r="K109" s="417">
        <v>5943</v>
      </c>
      <c r="L109" s="417">
        <v>5987</v>
      </c>
      <c r="M109" s="417">
        <v>6026</v>
      </c>
      <c r="N109" s="417">
        <v>6059</v>
      </c>
      <c r="O109" s="417">
        <v>6088</v>
      </c>
      <c r="P109" s="417">
        <v>6114</v>
      </c>
      <c r="Q109" s="417">
        <v>6135</v>
      </c>
      <c r="R109" s="417">
        <v>6153</v>
      </c>
      <c r="S109" s="417">
        <v>6167</v>
      </c>
      <c r="T109" s="417">
        <v>6177</v>
      </c>
      <c r="U109" s="417">
        <v>6184</v>
      </c>
      <c r="V109" s="417">
        <v>6187</v>
      </c>
      <c r="W109" s="417">
        <v>6185</v>
      </c>
      <c r="X109" s="417">
        <v>6180</v>
      </c>
      <c r="Y109" s="417">
        <v>6171</v>
      </c>
      <c r="Z109" s="417">
        <v>6159</v>
      </c>
      <c r="AA109" s="417">
        <v>6142</v>
      </c>
      <c r="AB109" s="417">
        <v>6122</v>
      </c>
      <c r="AC109" s="417">
        <v>6099</v>
      </c>
      <c r="AD109" s="417">
        <v>6074</v>
      </c>
      <c r="AE109" s="417">
        <v>6048</v>
      </c>
      <c r="AF109" s="417">
        <v>6022</v>
      </c>
      <c r="AG109" s="417">
        <v>5997</v>
      </c>
      <c r="AH109" s="417">
        <v>5977</v>
      </c>
      <c r="AI109" s="417">
        <v>5966</v>
      </c>
      <c r="AJ109" s="417">
        <v>5969</v>
      </c>
      <c r="AK109" s="417">
        <v>5995</v>
      </c>
      <c r="AL109" s="417">
        <v>6020</v>
      </c>
      <c r="AM109" s="417">
        <v>6043</v>
      </c>
      <c r="AN109" s="417">
        <v>6065</v>
      </c>
      <c r="AO109" s="417">
        <v>6086</v>
      </c>
      <c r="AP109" s="417">
        <v>6107</v>
      </c>
      <c r="AQ109" s="417">
        <v>6128</v>
      </c>
      <c r="AR109" s="417">
        <v>6150</v>
      </c>
      <c r="AS109" s="417">
        <v>6175</v>
      </c>
      <c r="AT109" s="417">
        <v>6211</v>
      </c>
      <c r="AU109" s="417">
        <v>0</v>
      </c>
      <c r="AV109" s="417">
        <v>0</v>
      </c>
      <c r="AW109" s="417">
        <v>0</v>
      </c>
      <c r="AX109" s="417">
        <v>0</v>
      </c>
      <c r="AY109" s="417">
        <v>0</v>
      </c>
      <c r="AZ109" s="417">
        <v>0</v>
      </c>
      <c r="BA109" s="417">
        <v>0</v>
      </c>
      <c r="BB109" s="417">
        <v>0</v>
      </c>
      <c r="BC109" s="417">
        <v>0</v>
      </c>
      <c r="BD109" s="417">
        <v>0</v>
      </c>
      <c r="BE109" s="417">
        <v>0</v>
      </c>
      <c r="BF109" s="417">
        <v>0</v>
      </c>
      <c r="BG109" s="417">
        <v>0</v>
      </c>
      <c r="BH109" s="417">
        <v>0</v>
      </c>
      <c r="BI109" s="417">
        <v>0</v>
      </c>
      <c r="BJ109" s="417">
        <v>0</v>
      </c>
      <c r="BK109" s="417">
        <v>0</v>
      </c>
      <c r="BL109" s="417">
        <v>0</v>
      </c>
      <c r="BM109" s="417">
        <v>0</v>
      </c>
      <c r="BN109" s="417">
        <v>0</v>
      </c>
      <c r="BO109" s="417">
        <v>0</v>
      </c>
      <c r="BP109" s="417">
        <v>0</v>
      </c>
      <c r="BQ109" s="417">
        <v>0</v>
      </c>
      <c r="BR109" s="417">
        <v>0</v>
      </c>
      <c r="BS109" s="417">
        <v>0</v>
      </c>
      <c r="BT109" s="417">
        <v>0</v>
      </c>
      <c r="BU109" s="417">
        <v>0</v>
      </c>
      <c r="BV109" s="417">
        <v>0</v>
      </c>
      <c r="BW109" s="417">
        <v>0</v>
      </c>
      <c r="BX109" s="417">
        <v>0</v>
      </c>
      <c r="BY109" s="417">
        <v>0</v>
      </c>
      <c r="BZ109" s="417">
        <v>0</v>
      </c>
      <c r="CA109" s="417">
        <v>0</v>
      </c>
      <c r="CB109" s="417">
        <v>0</v>
      </c>
      <c r="CC109" s="417">
        <v>0</v>
      </c>
      <c r="CD109" s="417">
        <v>0</v>
      </c>
      <c r="CE109" s="417">
        <v>0</v>
      </c>
      <c r="CF109" s="417">
        <v>0</v>
      </c>
      <c r="CG109" s="417">
        <v>0</v>
      </c>
      <c r="CH109" s="417">
        <v>0</v>
      </c>
      <c r="CI109" s="417">
        <v>0</v>
      </c>
      <c r="CJ109" s="417">
        <v>0</v>
      </c>
      <c r="CK109" s="417">
        <v>0</v>
      </c>
      <c r="CL109" s="417">
        <v>0</v>
      </c>
      <c r="CM109" s="417">
        <v>0</v>
      </c>
      <c r="CN109" s="417">
        <v>0</v>
      </c>
      <c r="CO109" s="417">
        <v>0</v>
      </c>
      <c r="CP109" s="417">
        <v>0</v>
      </c>
      <c r="CQ109" s="417">
        <v>0</v>
      </c>
      <c r="CR109" s="417">
        <v>0</v>
      </c>
      <c r="CS109" s="417">
        <v>0</v>
      </c>
      <c r="CT109" s="417"/>
      <c r="CU109" s="417"/>
      <c r="CV109" s="417"/>
      <c r="CW109" s="417"/>
      <c r="CX109" s="417"/>
      <c r="CY109" s="417"/>
      <c r="CZ109" s="417"/>
      <c r="DA109" s="417"/>
      <c r="DB109" s="417"/>
      <c r="DC109" s="417"/>
      <c r="DD109" s="417"/>
      <c r="DE109" s="417"/>
      <c r="DF109" s="417"/>
      <c r="DG109" s="417"/>
      <c r="DH109" s="417"/>
      <c r="DI109" s="417"/>
      <c r="DJ109" s="417"/>
      <c r="DK109" s="417"/>
    </row>
    <row r="110" spans="1:115" ht="16.7" hidden="1" customHeight="1">
      <c r="A110" s="421" t="s">
        <v>7</v>
      </c>
      <c r="B110" s="421">
        <v>2</v>
      </c>
      <c r="C110" s="416" t="s">
        <v>73</v>
      </c>
      <c r="D110" s="417">
        <v>5588</v>
      </c>
      <c r="E110" s="417">
        <v>5677</v>
      </c>
      <c r="F110" s="417">
        <v>5767</v>
      </c>
      <c r="G110" s="417">
        <v>5857</v>
      </c>
      <c r="H110" s="417">
        <v>5953</v>
      </c>
      <c r="I110" s="417">
        <v>6009</v>
      </c>
      <c r="J110" s="417">
        <v>6061</v>
      </c>
      <c r="K110" s="417">
        <v>6108</v>
      </c>
      <c r="L110" s="417">
        <v>6152</v>
      </c>
      <c r="M110" s="417">
        <v>6190</v>
      </c>
      <c r="N110" s="417">
        <v>6220</v>
      </c>
      <c r="O110" s="417">
        <v>6246</v>
      </c>
      <c r="P110" s="417">
        <v>6268</v>
      </c>
      <c r="Q110" s="417">
        <v>6287</v>
      </c>
      <c r="R110" s="417">
        <v>6302</v>
      </c>
      <c r="S110" s="417">
        <v>6312</v>
      </c>
      <c r="T110" s="417">
        <v>6319</v>
      </c>
      <c r="U110" s="417">
        <v>6323</v>
      </c>
      <c r="V110" s="417">
        <v>6322</v>
      </c>
      <c r="W110" s="417">
        <v>6318</v>
      </c>
      <c r="X110" s="417">
        <v>6310</v>
      </c>
      <c r="Y110" s="417">
        <v>6298</v>
      </c>
      <c r="Z110" s="417">
        <v>6282</v>
      </c>
      <c r="AA110" s="417">
        <v>6264</v>
      </c>
      <c r="AB110" s="417">
        <v>6243</v>
      </c>
      <c r="AC110" s="417">
        <v>6220</v>
      </c>
      <c r="AD110" s="417">
        <v>6196</v>
      </c>
      <c r="AE110" s="417">
        <v>6174</v>
      </c>
      <c r="AF110" s="417">
        <v>6154</v>
      </c>
      <c r="AG110" s="417">
        <v>6142</v>
      </c>
      <c r="AH110" s="417">
        <v>6140</v>
      </c>
      <c r="AI110" s="417">
        <v>6157</v>
      </c>
      <c r="AJ110" s="417">
        <v>6185</v>
      </c>
      <c r="AK110" s="417">
        <v>6210</v>
      </c>
      <c r="AL110" s="417">
        <v>6234</v>
      </c>
      <c r="AM110" s="417">
        <v>6257</v>
      </c>
      <c r="AN110" s="417">
        <v>6279</v>
      </c>
      <c r="AO110" s="417">
        <v>6300</v>
      </c>
      <c r="AP110" s="417">
        <v>6322</v>
      </c>
      <c r="AQ110" s="417">
        <v>6345</v>
      </c>
      <c r="AR110" s="417">
        <v>6371</v>
      </c>
      <c r="AS110" s="417">
        <v>6408</v>
      </c>
      <c r="AT110" s="417">
        <v>0</v>
      </c>
      <c r="AU110" s="417">
        <v>0</v>
      </c>
      <c r="AV110" s="417">
        <v>0</v>
      </c>
      <c r="AW110" s="417">
        <v>0</v>
      </c>
      <c r="AX110" s="417">
        <v>0</v>
      </c>
      <c r="AY110" s="417">
        <v>0</v>
      </c>
      <c r="AZ110" s="417">
        <v>0</v>
      </c>
      <c r="BA110" s="417">
        <v>0</v>
      </c>
      <c r="BB110" s="417">
        <v>0</v>
      </c>
      <c r="BC110" s="417">
        <v>0</v>
      </c>
      <c r="BD110" s="417">
        <v>0</v>
      </c>
      <c r="BE110" s="417">
        <v>0</v>
      </c>
      <c r="BF110" s="417">
        <v>0</v>
      </c>
      <c r="BG110" s="417">
        <v>0</v>
      </c>
      <c r="BH110" s="417">
        <v>0</v>
      </c>
      <c r="BI110" s="417">
        <v>0</v>
      </c>
      <c r="BJ110" s="417">
        <v>0</v>
      </c>
      <c r="BK110" s="417">
        <v>0</v>
      </c>
      <c r="BL110" s="417">
        <v>0</v>
      </c>
      <c r="BM110" s="417">
        <v>0</v>
      </c>
      <c r="BN110" s="417">
        <v>0</v>
      </c>
      <c r="BO110" s="417">
        <v>0</v>
      </c>
      <c r="BP110" s="417">
        <v>0</v>
      </c>
      <c r="BQ110" s="417">
        <v>0</v>
      </c>
      <c r="BR110" s="417">
        <v>0</v>
      </c>
      <c r="BS110" s="417">
        <v>0</v>
      </c>
      <c r="BT110" s="417">
        <v>0</v>
      </c>
      <c r="BU110" s="417">
        <v>0</v>
      </c>
      <c r="BV110" s="417">
        <v>0</v>
      </c>
      <c r="BW110" s="417">
        <v>0</v>
      </c>
      <c r="BX110" s="417">
        <v>0</v>
      </c>
      <c r="BY110" s="417">
        <v>0</v>
      </c>
      <c r="BZ110" s="417">
        <v>0</v>
      </c>
      <c r="CA110" s="417">
        <v>0</v>
      </c>
      <c r="CB110" s="417">
        <v>0</v>
      </c>
      <c r="CC110" s="417">
        <v>0</v>
      </c>
      <c r="CD110" s="417">
        <v>0</v>
      </c>
      <c r="CE110" s="417">
        <v>0</v>
      </c>
      <c r="CF110" s="417">
        <v>0</v>
      </c>
      <c r="CG110" s="417">
        <v>0</v>
      </c>
      <c r="CH110" s="417">
        <v>0</v>
      </c>
      <c r="CI110" s="417">
        <v>0</v>
      </c>
      <c r="CJ110" s="417">
        <v>0</v>
      </c>
      <c r="CK110" s="417">
        <v>0</v>
      </c>
      <c r="CL110" s="417">
        <v>0</v>
      </c>
      <c r="CM110" s="417">
        <v>0</v>
      </c>
      <c r="CN110" s="417">
        <v>0</v>
      </c>
      <c r="CO110" s="417">
        <v>0</v>
      </c>
      <c r="CP110" s="417">
        <v>0</v>
      </c>
      <c r="CQ110" s="417">
        <v>0</v>
      </c>
      <c r="CR110" s="417">
        <v>0</v>
      </c>
      <c r="CS110" s="417">
        <v>0</v>
      </c>
      <c r="CT110" s="417"/>
      <c r="CU110" s="417"/>
      <c r="CV110" s="417"/>
      <c r="CW110" s="417"/>
      <c r="CX110" s="417"/>
      <c r="CY110" s="417"/>
      <c r="CZ110" s="417"/>
      <c r="DA110" s="417"/>
      <c r="DB110" s="417"/>
      <c r="DC110" s="417"/>
      <c r="DD110" s="417"/>
      <c r="DE110" s="417"/>
      <c r="DF110" s="417"/>
      <c r="DG110" s="417"/>
      <c r="DH110" s="417"/>
      <c r="DI110" s="417"/>
      <c r="DJ110" s="417"/>
      <c r="DK110" s="417"/>
    </row>
    <row r="111" spans="1:115" ht="16.7" hidden="1" customHeight="1">
      <c r="A111" s="421" t="s">
        <v>7</v>
      </c>
      <c r="B111" s="421">
        <v>2</v>
      </c>
      <c r="C111" s="416" t="s">
        <v>74</v>
      </c>
      <c r="D111" s="417">
        <v>5744</v>
      </c>
      <c r="E111" s="417">
        <v>5835</v>
      </c>
      <c r="F111" s="417">
        <v>5926</v>
      </c>
      <c r="G111" s="417">
        <v>6022</v>
      </c>
      <c r="H111" s="417">
        <v>6120</v>
      </c>
      <c r="I111" s="417">
        <v>6176</v>
      </c>
      <c r="J111" s="417">
        <v>6227</v>
      </c>
      <c r="K111" s="417">
        <v>6275</v>
      </c>
      <c r="L111" s="417">
        <v>6316</v>
      </c>
      <c r="M111" s="417">
        <v>6351</v>
      </c>
      <c r="N111" s="417">
        <v>6378</v>
      </c>
      <c r="O111" s="417">
        <v>6402</v>
      </c>
      <c r="P111" s="417">
        <v>6421</v>
      </c>
      <c r="Q111" s="417">
        <v>6436</v>
      </c>
      <c r="R111" s="417">
        <v>6447</v>
      </c>
      <c r="S111" s="417">
        <v>6455</v>
      </c>
      <c r="T111" s="417">
        <v>6459</v>
      </c>
      <c r="U111" s="417">
        <v>6459</v>
      </c>
      <c r="V111" s="417">
        <v>6455</v>
      </c>
      <c r="W111" s="417">
        <v>6447</v>
      </c>
      <c r="X111" s="417">
        <v>6436</v>
      </c>
      <c r="Y111" s="417">
        <v>6421</v>
      </c>
      <c r="Z111" s="417">
        <v>6403</v>
      </c>
      <c r="AA111" s="417">
        <v>6383</v>
      </c>
      <c r="AB111" s="417">
        <v>6362</v>
      </c>
      <c r="AC111" s="417">
        <v>6340</v>
      </c>
      <c r="AD111" s="417">
        <v>6320</v>
      </c>
      <c r="AE111" s="417">
        <v>6304</v>
      </c>
      <c r="AF111" s="417">
        <v>6297</v>
      </c>
      <c r="AG111" s="417">
        <v>6302</v>
      </c>
      <c r="AH111" s="417">
        <v>6330</v>
      </c>
      <c r="AI111" s="417">
        <v>6358</v>
      </c>
      <c r="AJ111" s="417">
        <v>6385</v>
      </c>
      <c r="AK111" s="417">
        <v>6409</v>
      </c>
      <c r="AL111" s="417">
        <v>6433</v>
      </c>
      <c r="AM111" s="417">
        <v>6455</v>
      </c>
      <c r="AN111" s="417">
        <v>6477</v>
      </c>
      <c r="AO111" s="417">
        <v>6500</v>
      </c>
      <c r="AP111" s="417">
        <v>6523</v>
      </c>
      <c r="AQ111" s="417">
        <v>6549</v>
      </c>
      <c r="AR111" s="417">
        <v>6588</v>
      </c>
      <c r="AS111" s="417">
        <v>0</v>
      </c>
      <c r="AT111" s="417">
        <v>0</v>
      </c>
      <c r="AU111" s="417">
        <v>0</v>
      </c>
      <c r="AV111" s="417">
        <v>0</v>
      </c>
      <c r="AW111" s="417">
        <v>0</v>
      </c>
      <c r="AX111" s="417">
        <v>0</v>
      </c>
      <c r="AY111" s="417">
        <v>0</v>
      </c>
      <c r="AZ111" s="417">
        <v>0</v>
      </c>
      <c r="BA111" s="417">
        <v>0</v>
      </c>
      <c r="BB111" s="417">
        <v>0</v>
      </c>
      <c r="BC111" s="417">
        <v>0</v>
      </c>
      <c r="BD111" s="417">
        <v>0</v>
      </c>
      <c r="BE111" s="417">
        <v>0</v>
      </c>
      <c r="BF111" s="417">
        <v>0</v>
      </c>
      <c r="BG111" s="417">
        <v>0</v>
      </c>
      <c r="BH111" s="417">
        <v>0</v>
      </c>
      <c r="BI111" s="417">
        <v>0</v>
      </c>
      <c r="BJ111" s="417">
        <v>0</v>
      </c>
      <c r="BK111" s="417">
        <v>0</v>
      </c>
      <c r="BL111" s="417">
        <v>0</v>
      </c>
      <c r="BM111" s="417">
        <v>0</v>
      </c>
      <c r="BN111" s="417">
        <v>0</v>
      </c>
      <c r="BO111" s="417">
        <v>0</v>
      </c>
      <c r="BP111" s="417">
        <v>0</v>
      </c>
      <c r="BQ111" s="417">
        <v>0</v>
      </c>
      <c r="BR111" s="417">
        <v>0</v>
      </c>
      <c r="BS111" s="417">
        <v>0</v>
      </c>
      <c r="BT111" s="417">
        <v>0</v>
      </c>
      <c r="BU111" s="417">
        <v>0</v>
      </c>
      <c r="BV111" s="417">
        <v>0</v>
      </c>
      <c r="BW111" s="417">
        <v>0</v>
      </c>
      <c r="BX111" s="417">
        <v>0</v>
      </c>
      <c r="BY111" s="417">
        <v>0</v>
      </c>
      <c r="BZ111" s="417">
        <v>0</v>
      </c>
      <c r="CA111" s="417">
        <v>0</v>
      </c>
      <c r="CB111" s="417">
        <v>0</v>
      </c>
      <c r="CC111" s="417">
        <v>0</v>
      </c>
      <c r="CD111" s="417">
        <v>0</v>
      </c>
      <c r="CE111" s="417">
        <v>0</v>
      </c>
      <c r="CF111" s="417">
        <v>0</v>
      </c>
      <c r="CG111" s="417">
        <v>0</v>
      </c>
      <c r="CH111" s="417">
        <v>0</v>
      </c>
      <c r="CI111" s="417">
        <v>0</v>
      </c>
      <c r="CJ111" s="417">
        <v>0</v>
      </c>
      <c r="CK111" s="417">
        <v>0</v>
      </c>
      <c r="CL111" s="417">
        <v>0</v>
      </c>
      <c r="CM111" s="417">
        <v>0</v>
      </c>
      <c r="CN111" s="417">
        <v>0</v>
      </c>
      <c r="CO111" s="417">
        <v>0</v>
      </c>
      <c r="CP111" s="417">
        <v>0</v>
      </c>
      <c r="CQ111" s="417">
        <v>0</v>
      </c>
      <c r="CR111" s="417">
        <v>0</v>
      </c>
      <c r="CS111" s="417">
        <v>0</v>
      </c>
      <c r="CT111" s="417"/>
      <c r="CU111" s="417"/>
      <c r="CV111" s="417"/>
      <c r="CW111" s="417"/>
      <c r="CX111" s="417"/>
      <c r="CY111" s="417"/>
      <c r="CZ111" s="417"/>
      <c r="DA111" s="417"/>
      <c r="DB111" s="417"/>
      <c r="DC111" s="417"/>
      <c r="DD111" s="417"/>
      <c r="DE111" s="417"/>
      <c r="DF111" s="417"/>
      <c r="DG111" s="417"/>
      <c r="DH111" s="417"/>
      <c r="DI111" s="417"/>
      <c r="DJ111" s="417"/>
      <c r="DK111" s="417"/>
    </row>
    <row r="112" spans="1:115" ht="16.7" hidden="1" customHeight="1">
      <c r="A112" s="421" t="s">
        <v>7</v>
      </c>
      <c r="B112" s="421">
        <v>2</v>
      </c>
      <c r="C112" s="416" t="s">
        <v>75</v>
      </c>
      <c r="D112" s="417">
        <v>5904</v>
      </c>
      <c r="E112" s="417">
        <v>5996</v>
      </c>
      <c r="F112" s="417">
        <v>6092</v>
      </c>
      <c r="G112" s="417">
        <v>6190</v>
      </c>
      <c r="H112" s="417">
        <v>6290</v>
      </c>
      <c r="I112" s="417">
        <v>6345</v>
      </c>
      <c r="J112" s="417">
        <v>6397</v>
      </c>
      <c r="K112" s="417">
        <v>6443</v>
      </c>
      <c r="L112" s="417">
        <v>6483</v>
      </c>
      <c r="M112" s="417">
        <v>6515</v>
      </c>
      <c r="N112" s="417">
        <v>6539</v>
      </c>
      <c r="O112" s="417">
        <v>6559</v>
      </c>
      <c r="P112" s="417">
        <v>6575</v>
      </c>
      <c r="Q112" s="417">
        <v>6587</v>
      </c>
      <c r="R112" s="417">
        <v>6595</v>
      </c>
      <c r="S112" s="417">
        <v>6600</v>
      </c>
      <c r="T112" s="417">
        <v>6600</v>
      </c>
      <c r="U112" s="417">
        <v>6597</v>
      </c>
      <c r="V112" s="417">
        <v>6590</v>
      </c>
      <c r="W112" s="417">
        <v>6580</v>
      </c>
      <c r="X112" s="417">
        <v>6566</v>
      </c>
      <c r="Y112" s="417">
        <v>6549</v>
      </c>
      <c r="Z112" s="417">
        <v>6530</v>
      </c>
      <c r="AA112" s="417">
        <v>6511</v>
      </c>
      <c r="AB112" s="417">
        <v>6492</v>
      </c>
      <c r="AC112" s="417">
        <v>6475</v>
      </c>
      <c r="AD112" s="417">
        <v>6464</v>
      </c>
      <c r="AE112" s="417">
        <v>6463</v>
      </c>
      <c r="AF112" s="417">
        <v>6478</v>
      </c>
      <c r="AG112" s="417">
        <v>6509</v>
      </c>
      <c r="AH112" s="417">
        <v>6538</v>
      </c>
      <c r="AI112" s="417">
        <v>6565</v>
      </c>
      <c r="AJ112" s="417">
        <v>6590</v>
      </c>
      <c r="AK112" s="417">
        <v>6614</v>
      </c>
      <c r="AL112" s="417">
        <v>6637</v>
      </c>
      <c r="AM112" s="417">
        <v>6659</v>
      </c>
      <c r="AN112" s="417">
        <v>6683</v>
      </c>
      <c r="AO112" s="417">
        <v>6707</v>
      </c>
      <c r="AP112" s="417">
        <v>6734</v>
      </c>
      <c r="AQ112" s="417">
        <v>6773</v>
      </c>
      <c r="AR112" s="417">
        <v>0</v>
      </c>
      <c r="AS112" s="417">
        <v>0</v>
      </c>
      <c r="AT112" s="417">
        <v>0</v>
      </c>
      <c r="AU112" s="417">
        <v>0</v>
      </c>
      <c r="AV112" s="417">
        <v>0</v>
      </c>
      <c r="AW112" s="417">
        <v>0</v>
      </c>
      <c r="AX112" s="417">
        <v>0</v>
      </c>
      <c r="AY112" s="417">
        <v>0</v>
      </c>
      <c r="AZ112" s="417">
        <v>0</v>
      </c>
      <c r="BA112" s="417">
        <v>0</v>
      </c>
      <c r="BB112" s="417">
        <v>0</v>
      </c>
      <c r="BC112" s="417">
        <v>0</v>
      </c>
      <c r="BD112" s="417">
        <v>0</v>
      </c>
      <c r="BE112" s="417">
        <v>0</v>
      </c>
      <c r="BF112" s="417">
        <v>0</v>
      </c>
      <c r="BG112" s="417">
        <v>0</v>
      </c>
      <c r="BH112" s="417">
        <v>0</v>
      </c>
      <c r="BI112" s="417">
        <v>0</v>
      </c>
      <c r="BJ112" s="417">
        <v>0</v>
      </c>
      <c r="BK112" s="417">
        <v>0</v>
      </c>
      <c r="BL112" s="417">
        <v>0</v>
      </c>
      <c r="BM112" s="417">
        <v>0</v>
      </c>
      <c r="BN112" s="417">
        <v>0</v>
      </c>
      <c r="BO112" s="417">
        <v>0</v>
      </c>
      <c r="BP112" s="417">
        <v>0</v>
      </c>
      <c r="BQ112" s="417">
        <v>0</v>
      </c>
      <c r="BR112" s="417">
        <v>0</v>
      </c>
      <c r="BS112" s="417">
        <v>0</v>
      </c>
      <c r="BT112" s="417">
        <v>0</v>
      </c>
      <c r="BU112" s="417">
        <v>0</v>
      </c>
      <c r="BV112" s="417">
        <v>0</v>
      </c>
      <c r="BW112" s="417">
        <v>0</v>
      </c>
      <c r="BX112" s="417">
        <v>0</v>
      </c>
      <c r="BY112" s="417">
        <v>0</v>
      </c>
      <c r="BZ112" s="417">
        <v>0</v>
      </c>
      <c r="CA112" s="417">
        <v>0</v>
      </c>
      <c r="CB112" s="417">
        <v>0</v>
      </c>
      <c r="CC112" s="417">
        <v>0</v>
      </c>
      <c r="CD112" s="417">
        <v>0</v>
      </c>
      <c r="CE112" s="417">
        <v>0</v>
      </c>
      <c r="CF112" s="417">
        <v>0</v>
      </c>
      <c r="CG112" s="417">
        <v>0</v>
      </c>
      <c r="CH112" s="417">
        <v>0</v>
      </c>
      <c r="CI112" s="417">
        <v>0</v>
      </c>
      <c r="CJ112" s="417">
        <v>0</v>
      </c>
      <c r="CK112" s="417">
        <v>0</v>
      </c>
      <c r="CL112" s="417">
        <v>0</v>
      </c>
      <c r="CM112" s="417">
        <v>0</v>
      </c>
      <c r="CN112" s="417">
        <v>0</v>
      </c>
      <c r="CO112" s="417">
        <v>0</v>
      </c>
      <c r="CP112" s="417">
        <v>0</v>
      </c>
      <c r="CQ112" s="417">
        <v>0</v>
      </c>
      <c r="CR112" s="417">
        <v>0</v>
      </c>
      <c r="CS112" s="417">
        <v>0</v>
      </c>
      <c r="CT112" s="417"/>
      <c r="CU112" s="417"/>
      <c r="CV112" s="417"/>
      <c r="CW112" s="417"/>
      <c r="CX112" s="417"/>
      <c r="CY112" s="417"/>
      <c r="CZ112" s="417"/>
      <c r="DA112" s="417"/>
      <c r="DB112" s="417"/>
      <c r="DC112" s="417"/>
      <c r="DD112" s="417"/>
      <c r="DE112" s="417"/>
      <c r="DF112" s="417"/>
      <c r="DG112" s="417"/>
      <c r="DH112" s="417"/>
      <c r="DI112" s="417"/>
      <c r="DJ112" s="417"/>
      <c r="DK112" s="417"/>
    </row>
    <row r="113" spans="1:115" ht="16.7" hidden="1" customHeight="1">
      <c r="A113" s="421" t="s">
        <v>7</v>
      </c>
      <c r="B113" s="421">
        <v>2</v>
      </c>
      <c r="C113" s="416" t="s">
        <v>471</v>
      </c>
      <c r="D113" s="417">
        <v>6065</v>
      </c>
      <c r="E113" s="417">
        <v>6161</v>
      </c>
      <c r="F113" s="417">
        <v>6259</v>
      </c>
      <c r="G113" s="417">
        <v>6358</v>
      </c>
      <c r="H113" s="417">
        <v>6460</v>
      </c>
      <c r="I113" s="417">
        <v>6516</v>
      </c>
      <c r="J113" s="417">
        <v>6567</v>
      </c>
      <c r="K113" s="417">
        <v>6611</v>
      </c>
      <c r="L113" s="417">
        <v>6649</v>
      </c>
      <c r="M113" s="417">
        <v>6679</v>
      </c>
      <c r="N113" s="417">
        <v>6699</v>
      </c>
      <c r="O113" s="417">
        <v>6716</v>
      </c>
      <c r="P113" s="417">
        <v>6729</v>
      </c>
      <c r="Q113" s="417">
        <v>6737</v>
      </c>
      <c r="R113" s="417">
        <v>6742</v>
      </c>
      <c r="S113" s="417">
        <v>6744</v>
      </c>
      <c r="T113" s="417">
        <v>6741</v>
      </c>
      <c r="U113" s="417">
        <v>6735</v>
      </c>
      <c r="V113" s="417">
        <v>6725</v>
      </c>
      <c r="W113" s="417">
        <v>6712</v>
      </c>
      <c r="X113" s="417">
        <v>6696</v>
      </c>
      <c r="Y113" s="417">
        <v>6679</v>
      </c>
      <c r="Z113" s="417">
        <v>6661</v>
      </c>
      <c r="AA113" s="417">
        <v>6644</v>
      </c>
      <c r="AB113" s="417">
        <v>6631</v>
      </c>
      <c r="AC113" s="417">
        <v>6624</v>
      </c>
      <c r="AD113" s="417">
        <v>6629</v>
      </c>
      <c r="AE113" s="417">
        <v>6653</v>
      </c>
      <c r="AF113" s="417">
        <v>6684</v>
      </c>
      <c r="AG113" s="417">
        <v>6714</v>
      </c>
      <c r="AH113" s="417">
        <v>6742</v>
      </c>
      <c r="AI113" s="417">
        <v>6768</v>
      </c>
      <c r="AJ113" s="417">
        <v>6792</v>
      </c>
      <c r="AK113" s="417">
        <v>6816</v>
      </c>
      <c r="AL113" s="417">
        <v>6839</v>
      </c>
      <c r="AM113" s="417">
        <v>6863</v>
      </c>
      <c r="AN113" s="417">
        <v>6888</v>
      </c>
      <c r="AO113" s="417">
        <v>6916</v>
      </c>
      <c r="AP113" s="417">
        <v>6956</v>
      </c>
      <c r="AQ113" s="417">
        <v>0</v>
      </c>
      <c r="AR113" s="417">
        <v>0</v>
      </c>
      <c r="AS113" s="417">
        <v>0</v>
      </c>
      <c r="AT113" s="417">
        <v>0</v>
      </c>
      <c r="AU113" s="417">
        <v>0</v>
      </c>
      <c r="AV113" s="417">
        <v>0</v>
      </c>
      <c r="AW113" s="417">
        <v>0</v>
      </c>
      <c r="AX113" s="417">
        <v>0</v>
      </c>
      <c r="AY113" s="417">
        <v>0</v>
      </c>
      <c r="AZ113" s="417">
        <v>0</v>
      </c>
      <c r="BA113" s="417">
        <v>0</v>
      </c>
      <c r="BB113" s="417">
        <v>0</v>
      </c>
      <c r="BC113" s="417">
        <v>0</v>
      </c>
      <c r="BD113" s="417">
        <v>0</v>
      </c>
      <c r="BE113" s="417">
        <v>0</v>
      </c>
      <c r="BF113" s="417">
        <v>0</v>
      </c>
      <c r="BG113" s="417">
        <v>0</v>
      </c>
      <c r="BH113" s="417">
        <v>0</v>
      </c>
      <c r="BI113" s="417">
        <v>0</v>
      </c>
      <c r="BJ113" s="417">
        <v>0</v>
      </c>
      <c r="BK113" s="417">
        <v>0</v>
      </c>
      <c r="BL113" s="417">
        <v>0</v>
      </c>
      <c r="BM113" s="417">
        <v>0</v>
      </c>
      <c r="BN113" s="417">
        <v>0</v>
      </c>
      <c r="BO113" s="417">
        <v>0</v>
      </c>
      <c r="BP113" s="417">
        <v>0</v>
      </c>
      <c r="BQ113" s="417">
        <v>0</v>
      </c>
      <c r="BR113" s="417">
        <v>0</v>
      </c>
      <c r="BS113" s="417">
        <v>0</v>
      </c>
      <c r="BT113" s="417">
        <v>0</v>
      </c>
      <c r="BU113" s="417">
        <v>0</v>
      </c>
      <c r="BV113" s="417">
        <v>0</v>
      </c>
      <c r="BW113" s="417">
        <v>0</v>
      </c>
      <c r="BX113" s="417">
        <v>0</v>
      </c>
      <c r="BY113" s="417">
        <v>0</v>
      </c>
      <c r="BZ113" s="417">
        <v>0</v>
      </c>
      <c r="CA113" s="417">
        <v>0</v>
      </c>
      <c r="CB113" s="417">
        <v>0</v>
      </c>
      <c r="CC113" s="417">
        <v>0</v>
      </c>
      <c r="CD113" s="417">
        <v>0</v>
      </c>
      <c r="CE113" s="417">
        <v>0</v>
      </c>
      <c r="CF113" s="417">
        <v>0</v>
      </c>
      <c r="CG113" s="417">
        <v>0</v>
      </c>
      <c r="CH113" s="417">
        <v>0</v>
      </c>
      <c r="CI113" s="417">
        <v>0</v>
      </c>
      <c r="CJ113" s="417">
        <v>0</v>
      </c>
      <c r="CK113" s="417">
        <v>0</v>
      </c>
      <c r="CL113" s="417">
        <v>0</v>
      </c>
      <c r="CM113" s="417">
        <v>0</v>
      </c>
      <c r="CN113" s="417">
        <v>0</v>
      </c>
      <c r="CO113" s="417">
        <v>0</v>
      </c>
      <c r="CP113" s="417">
        <v>0</v>
      </c>
      <c r="CQ113" s="417">
        <v>0</v>
      </c>
      <c r="CR113" s="417">
        <v>0</v>
      </c>
      <c r="CS113" s="417">
        <v>0</v>
      </c>
      <c r="CT113" s="417"/>
      <c r="CU113" s="417"/>
      <c r="CV113" s="417"/>
      <c r="CW113" s="417"/>
      <c r="CX113" s="417"/>
      <c r="CY113" s="417"/>
      <c r="CZ113" s="417"/>
      <c r="DA113" s="417"/>
      <c r="DB113" s="417"/>
      <c r="DC113" s="417"/>
      <c r="DD113" s="417"/>
      <c r="DE113" s="417"/>
      <c r="DF113" s="417"/>
      <c r="DG113" s="417"/>
      <c r="DH113" s="417"/>
      <c r="DI113" s="417"/>
      <c r="DJ113" s="417"/>
      <c r="DK113" s="417"/>
    </row>
    <row r="114" spans="1:115" ht="16.7" hidden="1" customHeight="1">
      <c r="A114" s="421" t="s">
        <v>7</v>
      </c>
      <c r="B114" s="421">
        <v>2</v>
      </c>
      <c r="C114" s="416" t="s">
        <v>472</v>
      </c>
      <c r="D114" s="417">
        <v>6231</v>
      </c>
      <c r="E114" s="417">
        <v>6328</v>
      </c>
      <c r="F114" s="417">
        <v>6428</v>
      </c>
      <c r="G114" s="417">
        <v>6529</v>
      </c>
      <c r="H114" s="417">
        <v>6633</v>
      </c>
      <c r="I114" s="417">
        <v>6687</v>
      </c>
      <c r="J114" s="417">
        <v>6737</v>
      </c>
      <c r="K114" s="417">
        <v>6780</v>
      </c>
      <c r="L114" s="417">
        <v>6815</v>
      </c>
      <c r="M114" s="417">
        <v>6842</v>
      </c>
      <c r="N114" s="417">
        <v>6859</v>
      </c>
      <c r="O114" s="417">
        <v>6873</v>
      </c>
      <c r="P114" s="417">
        <v>6882</v>
      </c>
      <c r="Q114" s="417">
        <v>6888</v>
      </c>
      <c r="R114" s="417">
        <v>6890</v>
      </c>
      <c r="S114" s="417">
        <v>6888</v>
      </c>
      <c r="T114" s="417">
        <v>6882</v>
      </c>
      <c r="U114" s="417">
        <v>6873</v>
      </c>
      <c r="V114" s="417">
        <v>6860</v>
      </c>
      <c r="W114" s="417">
        <v>6846</v>
      </c>
      <c r="X114" s="417">
        <v>6830</v>
      </c>
      <c r="Y114" s="417">
        <v>6814</v>
      </c>
      <c r="Z114" s="417">
        <v>6799</v>
      </c>
      <c r="AA114" s="417">
        <v>6789</v>
      </c>
      <c r="AB114" s="417">
        <v>6786</v>
      </c>
      <c r="AC114" s="417">
        <v>6797</v>
      </c>
      <c r="AD114" s="417">
        <v>6830</v>
      </c>
      <c r="AE114" s="417">
        <v>6862</v>
      </c>
      <c r="AF114" s="417">
        <v>6892</v>
      </c>
      <c r="AG114" s="417">
        <v>6921</v>
      </c>
      <c r="AH114" s="417">
        <v>6948</v>
      </c>
      <c r="AI114" s="417">
        <v>6973</v>
      </c>
      <c r="AJ114" s="417">
        <v>6997</v>
      </c>
      <c r="AK114" s="417">
        <v>7021</v>
      </c>
      <c r="AL114" s="417">
        <v>7046</v>
      </c>
      <c r="AM114" s="417">
        <v>7071</v>
      </c>
      <c r="AN114" s="417">
        <v>7100</v>
      </c>
      <c r="AO114" s="417">
        <v>7141</v>
      </c>
      <c r="AP114" s="417">
        <v>0</v>
      </c>
      <c r="AQ114" s="417">
        <v>0</v>
      </c>
      <c r="AR114" s="417">
        <v>0</v>
      </c>
      <c r="AS114" s="417">
        <v>0</v>
      </c>
      <c r="AT114" s="417">
        <v>0</v>
      </c>
      <c r="AU114" s="417">
        <v>0</v>
      </c>
      <c r="AV114" s="417">
        <v>0</v>
      </c>
      <c r="AW114" s="417">
        <v>0</v>
      </c>
      <c r="AX114" s="417">
        <v>0</v>
      </c>
      <c r="AY114" s="417">
        <v>0</v>
      </c>
      <c r="AZ114" s="417">
        <v>0</v>
      </c>
      <c r="BA114" s="417">
        <v>0</v>
      </c>
      <c r="BB114" s="417">
        <v>0</v>
      </c>
      <c r="BC114" s="417">
        <v>0</v>
      </c>
      <c r="BD114" s="417">
        <v>0</v>
      </c>
      <c r="BE114" s="417">
        <v>0</v>
      </c>
      <c r="BF114" s="417">
        <v>0</v>
      </c>
      <c r="BG114" s="417">
        <v>0</v>
      </c>
      <c r="BH114" s="417">
        <v>0</v>
      </c>
      <c r="BI114" s="417">
        <v>0</v>
      </c>
      <c r="BJ114" s="417">
        <v>0</v>
      </c>
      <c r="BK114" s="417">
        <v>0</v>
      </c>
      <c r="BL114" s="417">
        <v>0</v>
      </c>
      <c r="BM114" s="417">
        <v>0</v>
      </c>
      <c r="BN114" s="417">
        <v>0</v>
      </c>
      <c r="BO114" s="417">
        <v>0</v>
      </c>
      <c r="BP114" s="417">
        <v>0</v>
      </c>
      <c r="BQ114" s="417">
        <v>0</v>
      </c>
      <c r="BR114" s="417">
        <v>0</v>
      </c>
      <c r="BS114" s="417">
        <v>0</v>
      </c>
      <c r="BT114" s="417">
        <v>0</v>
      </c>
      <c r="BU114" s="417">
        <v>0</v>
      </c>
      <c r="BV114" s="417">
        <v>0</v>
      </c>
      <c r="BW114" s="417">
        <v>0</v>
      </c>
      <c r="BX114" s="417">
        <v>0</v>
      </c>
      <c r="BY114" s="417">
        <v>0</v>
      </c>
      <c r="BZ114" s="417">
        <v>0</v>
      </c>
      <c r="CA114" s="417">
        <v>0</v>
      </c>
      <c r="CB114" s="417">
        <v>0</v>
      </c>
      <c r="CC114" s="417">
        <v>0</v>
      </c>
      <c r="CD114" s="417">
        <v>0</v>
      </c>
      <c r="CE114" s="417">
        <v>0</v>
      </c>
      <c r="CF114" s="417">
        <v>0</v>
      </c>
      <c r="CG114" s="417">
        <v>0</v>
      </c>
      <c r="CH114" s="417">
        <v>0</v>
      </c>
      <c r="CI114" s="417">
        <v>0</v>
      </c>
      <c r="CJ114" s="417">
        <v>0</v>
      </c>
      <c r="CK114" s="417">
        <v>0</v>
      </c>
      <c r="CL114" s="417">
        <v>0</v>
      </c>
      <c r="CM114" s="417">
        <v>0</v>
      </c>
      <c r="CN114" s="417">
        <v>0</v>
      </c>
      <c r="CO114" s="417">
        <v>0</v>
      </c>
      <c r="CP114" s="417">
        <v>0</v>
      </c>
      <c r="CQ114" s="417">
        <v>0</v>
      </c>
      <c r="CR114" s="417">
        <v>0</v>
      </c>
      <c r="CS114" s="417">
        <v>0</v>
      </c>
      <c r="CT114" s="417"/>
      <c r="CU114" s="417"/>
      <c r="CV114" s="417"/>
      <c r="CW114" s="417"/>
      <c r="CX114" s="417"/>
      <c r="CY114" s="417"/>
      <c r="CZ114" s="417"/>
      <c r="DA114" s="417"/>
      <c r="DB114" s="417"/>
      <c r="DC114" s="417"/>
      <c r="DD114" s="417"/>
      <c r="DE114" s="417"/>
      <c r="DF114" s="417"/>
      <c r="DG114" s="417"/>
      <c r="DH114" s="417"/>
      <c r="DI114" s="417"/>
      <c r="DJ114" s="417"/>
      <c r="DK114" s="417"/>
    </row>
    <row r="115" spans="1:115" ht="16.7" hidden="1" customHeight="1">
      <c r="A115" s="421" t="s">
        <v>7</v>
      </c>
      <c r="B115" s="421">
        <v>2</v>
      </c>
      <c r="C115" s="416" t="s">
        <v>473</v>
      </c>
      <c r="D115" s="417">
        <v>6397</v>
      </c>
      <c r="E115" s="417">
        <v>6496</v>
      </c>
      <c r="F115" s="417">
        <v>6597</v>
      </c>
      <c r="G115" s="417">
        <v>6700</v>
      </c>
      <c r="H115" s="417">
        <v>6805</v>
      </c>
      <c r="I115" s="417">
        <v>6859</v>
      </c>
      <c r="J115" s="417">
        <v>6907</v>
      </c>
      <c r="K115" s="417">
        <v>6948</v>
      </c>
      <c r="L115" s="417">
        <v>6981</v>
      </c>
      <c r="M115" s="417">
        <v>7006</v>
      </c>
      <c r="N115" s="417">
        <v>7020</v>
      </c>
      <c r="O115" s="417">
        <v>7030</v>
      </c>
      <c r="P115" s="417">
        <v>7036</v>
      </c>
      <c r="Q115" s="417">
        <v>7038</v>
      </c>
      <c r="R115" s="417">
        <v>7037</v>
      </c>
      <c r="S115" s="417">
        <v>7032</v>
      </c>
      <c r="T115" s="417">
        <v>7023</v>
      </c>
      <c r="U115" s="417">
        <v>7012</v>
      </c>
      <c r="V115" s="417">
        <v>6998</v>
      </c>
      <c r="W115" s="417">
        <v>6984</v>
      </c>
      <c r="X115" s="417">
        <v>6969</v>
      </c>
      <c r="Y115" s="417">
        <v>6957</v>
      </c>
      <c r="Z115" s="417">
        <v>6950</v>
      </c>
      <c r="AA115" s="417">
        <v>6951</v>
      </c>
      <c r="AB115" s="417">
        <v>6968</v>
      </c>
      <c r="AC115" s="417">
        <v>7004</v>
      </c>
      <c r="AD115" s="417">
        <v>7037</v>
      </c>
      <c r="AE115" s="417">
        <v>7068</v>
      </c>
      <c r="AF115" s="417">
        <v>7097</v>
      </c>
      <c r="AG115" s="417">
        <v>7124</v>
      </c>
      <c r="AH115" s="417">
        <v>7150</v>
      </c>
      <c r="AI115" s="417">
        <v>7175</v>
      </c>
      <c r="AJ115" s="417">
        <v>7200</v>
      </c>
      <c r="AK115" s="417">
        <v>7225</v>
      </c>
      <c r="AL115" s="417">
        <v>7251</v>
      </c>
      <c r="AM115" s="417">
        <v>7280</v>
      </c>
      <c r="AN115" s="417">
        <v>7323</v>
      </c>
      <c r="AO115" s="417">
        <v>0</v>
      </c>
      <c r="AP115" s="417">
        <v>0</v>
      </c>
      <c r="AQ115" s="417">
        <v>0</v>
      </c>
      <c r="AR115" s="417">
        <v>0</v>
      </c>
      <c r="AS115" s="417">
        <v>0</v>
      </c>
      <c r="AT115" s="417">
        <v>0</v>
      </c>
      <c r="AU115" s="417">
        <v>0</v>
      </c>
      <c r="AV115" s="417">
        <v>0</v>
      </c>
      <c r="AW115" s="417">
        <v>0</v>
      </c>
      <c r="AX115" s="417">
        <v>0</v>
      </c>
      <c r="AY115" s="417">
        <v>0</v>
      </c>
      <c r="AZ115" s="417">
        <v>0</v>
      </c>
      <c r="BA115" s="417">
        <v>0</v>
      </c>
      <c r="BB115" s="417">
        <v>0</v>
      </c>
      <c r="BC115" s="417">
        <v>0</v>
      </c>
      <c r="BD115" s="417">
        <v>0</v>
      </c>
      <c r="BE115" s="417">
        <v>0</v>
      </c>
      <c r="BF115" s="417">
        <v>0</v>
      </c>
      <c r="BG115" s="417">
        <v>0</v>
      </c>
      <c r="BH115" s="417">
        <v>0</v>
      </c>
      <c r="BI115" s="417">
        <v>0</v>
      </c>
      <c r="BJ115" s="417">
        <v>0</v>
      </c>
      <c r="BK115" s="417">
        <v>0</v>
      </c>
      <c r="BL115" s="417">
        <v>0</v>
      </c>
      <c r="BM115" s="417">
        <v>0</v>
      </c>
      <c r="BN115" s="417">
        <v>0</v>
      </c>
      <c r="BO115" s="417">
        <v>0</v>
      </c>
      <c r="BP115" s="417">
        <v>0</v>
      </c>
      <c r="BQ115" s="417">
        <v>0</v>
      </c>
      <c r="BR115" s="417">
        <v>0</v>
      </c>
      <c r="BS115" s="417">
        <v>0</v>
      </c>
      <c r="BT115" s="417">
        <v>0</v>
      </c>
      <c r="BU115" s="417">
        <v>0</v>
      </c>
      <c r="BV115" s="417">
        <v>0</v>
      </c>
      <c r="BW115" s="417">
        <v>0</v>
      </c>
      <c r="BX115" s="417">
        <v>0</v>
      </c>
      <c r="BY115" s="417">
        <v>0</v>
      </c>
      <c r="BZ115" s="417">
        <v>0</v>
      </c>
      <c r="CA115" s="417">
        <v>0</v>
      </c>
      <c r="CB115" s="417">
        <v>0</v>
      </c>
      <c r="CC115" s="417">
        <v>0</v>
      </c>
      <c r="CD115" s="417">
        <v>0</v>
      </c>
      <c r="CE115" s="417">
        <v>0</v>
      </c>
      <c r="CF115" s="417">
        <v>0</v>
      </c>
      <c r="CG115" s="417">
        <v>0</v>
      </c>
      <c r="CH115" s="417">
        <v>0</v>
      </c>
      <c r="CI115" s="417">
        <v>0</v>
      </c>
      <c r="CJ115" s="417">
        <v>0</v>
      </c>
      <c r="CK115" s="417">
        <v>0</v>
      </c>
      <c r="CL115" s="417">
        <v>0</v>
      </c>
      <c r="CM115" s="417">
        <v>0</v>
      </c>
      <c r="CN115" s="417">
        <v>0</v>
      </c>
      <c r="CO115" s="417">
        <v>0</v>
      </c>
      <c r="CP115" s="417">
        <v>0</v>
      </c>
      <c r="CQ115" s="417">
        <v>0</v>
      </c>
      <c r="CR115" s="417">
        <v>0</v>
      </c>
      <c r="CS115" s="417">
        <v>0</v>
      </c>
      <c r="CT115" s="417"/>
      <c r="CU115" s="417"/>
      <c r="CV115" s="417"/>
      <c r="CW115" s="417"/>
      <c r="CX115" s="417"/>
      <c r="CY115" s="417"/>
      <c r="CZ115" s="417"/>
      <c r="DA115" s="417"/>
      <c r="DB115" s="417"/>
      <c r="DC115" s="417"/>
      <c r="DD115" s="417"/>
      <c r="DE115" s="417"/>
      <c r="DF115" s="417"/>
      <c r="DG115" s="417"/>
      <c r="DH115" s="417"/>
      <c r="DI115" s="417"/>
      <c r="DJ115" s="417"/>
      <c r="DK115" s="417"/>
    </row>
    <row r="116" spans="1:115" ht="16.7" hidden="1" customHeight="1">
      <c r="A116" s="421" t="s">
        <v>7</v>
      </c>
      <c r="B116" s="421">
        <v>2</v>
      </c>
      <c r="C116" s="416" t="s">
        <v>474</v>
      </c>
      <c r="D116" s="417">
        <v>6565</v>
      </c>
      <c r="E116" s="417">
        <v>6665</v>
      </c>
      <c r="F116" s="417">
        <v>6767</v>
      </c>
      <c r="G116" s="417">
        <v>6872</v>
      </c>
      <c r="H116" s="417">
        <v>6978</v>
      </c>
      <c r="I116" s="417">
        <v>7031</v>
      </c>
      <c r="J116" s="417">
        <v>7077</v>
      </c>
      <c r="K116" s="417">
        <v>7117</v>
      </c>
      <c r="L116" s="417">
        <v>7148</v>
      </c>
      <c r="M116" s="417">
        <v>7170</v>
      </c>
      <c r="N116" s="417">
        <v>7180</v>
      </c>
      <c r="O116" s="417">
        <v>7187</v>
      </c>
      <c r="P116" s="417">
        <v>7190</v>
      </c>
      <c r="Q116" s="417">
        <v>7189</v>
      </c>
      <c r="R116" s="417">
        <v>7185</v>
      </c>
      <c r="S116" s="417">
        <v>7177</v>
      </c>
      <c r="T116" s="417">
        <v>7167</v>
      </c>
      <c r="U116" s="417">
        <v>7154</v>
      </c>
      <c r="V116" s="417">
        <v>7141</v>
      </c>
      <c r="W116" s="417">
        <v>7128</v>
      </c>
      <c r="X116" s="417">
        <v>7118</v>
      </c>
      <c r="Y116" s="417">
        <v>7114</v>
      </c>
      <c r="Z116" s="417">
        <v>7120</v>
      </c>
      <c r="AA116" s="417">
        <v>7143</v>
      </c>
      <c r="AB116" s="417">
        <v>7179</v>
      </c>
      <c r="AC116" s="417">
        <v>7213</v>
      </c>
      <c r="AD116" s="417">
        <v>7245</v>
      </c>
      <c r="AE116" s="417">
        <v>7275</v>
      </c>
      <c r="AF116" s="417">
        <v>7303</v>
      </c>
      <c r="AG116" s="417">
        <v>7330</v>
      </c>
      <c r="AH116" s="417">
        <v>7355</v>
      </c>
      <c r="AI116" s="417">
        <v>7380</v>
      </c>
      <c r="AJ116" s="417">
        <v>7406</v>
      </c>
      <c r="AK116" s="417">
        <v>7433</v>
      </c>
      <c r="AL116" s="417">
        <v>7463</v>
      </c>
      <c r="AM116" s="417">
        <v>7507</v>
      </c>
      <c r="AN116" s="417">
        <v>0</v>
      </c>
      <c r="AO116" s="417">
        <v>0</v>
      </c>
      <c r="AP116" s="417">
        <v>0</v>
      </c>
      <c r="AQ116" s="417">
        <v>0</v>
      </c>
      <c r="AR116" s="417">
        <v>0</v>
      </c>
      <c r="AS116" s="417">
        <v>0</v>
      </c>
      <c r="AT116" s="417">
        <v>0</v>
      </c>
      <c r="AU116" s="417">
        <v>0</v>
      </c>
      <c r="AV116" s="417">
        <v>0</v>
      </c>
      <c r="AW116" s="417">
        <v>0</v>
      </c>
      <c r="AX116" s="417">
        <v>0</v>
      </c>
      <c r="AY116" s="417">
        <v>0</v>
      </c>
      <c r="AZ116" s="417">
        <v>0</v>
      </c>
      <c r="BA116" s="417">
        <v>0</v>
      </c>
      <c r="BB116" s="417">
        <v>0</v>
      </c>
      <c r="BC116" s="417">
        <v>0</v>
      </c>
      <c r="BD116" s="417">
        <v>0</v>
      </c>
      <c r="BE116" s="417">
        <v>0</v>
      </c>
      <c r="BF116" s="417">
        <v>0</v>
      </c>
      <c r="BG116" s="417">
        <v>0</v>
      </c>
      <c r="BH116" s="417">
        <v>0</v>
      </c>
      <c r="BI116" s="417">
        <v>0</v>
      </c>
      <c r="BJ116" s="417">
        <v>0</v>
      </c>
      <c r="BK116" s="417">
        <v>0</v>
      </c>
      <c r="BL116" s="417">
        <v>0</v>
      </c>
      <c r="BM116" s="417">
        <v>0</v>
      </c>
      <c r="BN116" s="417">
        <v>0</v>
      </c>
      <c r="BO116" s="417">
        <v>0</v>
      </c>
      <c r="BP116" s="417">
        <v>0</v>
      </c>
      <c r="BQ116" s="417">
        <v>0</v>
      </c>
      <c r="BR116" s="417">
        <v>0</v>
      </c>
      <c r="BS116" s="417">
        <v>0</v>
      </c>
      <c r="BT116" s="417">
        <v>0</v>
      </c>
      <c r="BU116" s="417">
        <v>0</v>
      </c>
      <c r="BV116" s="417">
        <v>0</v>
      </c>
      <c r="BW116" s="417">
        <v>0</v>
      </c>
      <c r="BX116" s="417">
        <v>0</v>
      </c>
      <c r="BY116" s="417">
        <v>0</v>
      </c>
      <c r="BZ116" s="417">
        <v>0</v>
      </c>
      <c r="CA116" s="417">
        <v>0</v>
      </c>
      <c r="CB116" s="417">
        <v>0</v>
      </c>
      <c r="CC116" s="417">
        <v>0</v>
      </c>
      <c r="CD116" s="417">
        <v>0</v>
      </c>
      <c r="CE116" s="417">
        <v>0</v>
      </c>
      <c r="CF116" s="417">
        <v>0</v>
      </c>
      <c r="CG116" s="417">
        <v>0</v>
      </c>
      <c r="CH116" s="417">
        <v>0</v>
      </c>
      <c r="CI116" s="417">
        <v>0</v>
      </c>
      <c r="CJ116" s="417">
        <v>0</v>
      </c>
      <c r="CK116" s="417">
        <v>0</v>
      </c>
      <c r="CL116" s="417">
        <v>0</v>
      </c>
      <c r="CM116" s="417">
        <v>0</v>
      </c>
      <c r="CN116" s="417">
        <v>0</v>
      </c>
      <c r="CO116" s="417">
        <v>0</v>
      </c>
      <c r="CP116" s="417">
        <v>0</v>
      </c>
      <c r="CQ116" s="417">
        <v>0</v>
      </c>
      <c r="CR116" s="417">
        <v>0</v>
      </c>
      <c r="CS116" s="417">
        <v>0</v>
      </c>
      <c r="CT116" s="417"/>
      <c r="CU116" s="417"/>
      <c r="CV116" s="417"/>
      <c r="CW116" s="417"/>
      <c r="CX116" s="417"/>
      <c r="CY116" s="417"/>
      <c r="CZ116" s="417"/>
      <c r="DA116" s="417"/>
      <c r="DB116" s="417"/>
      <c r="DC116" s="417"/>
      <c r="DD116" s="417"/>
      <c r="DE116" s="417"/>
      <c r="DF116" s="417"/>
      <c r="DG116" s="417"/>
      <c r="DH116" s="417"/>
      <c r="DI116" s="417"/>
      <c r="DJ116" s="417"/>
      <c r="DK116" s="417"/>
    </row>
    <row r="117" spans="1:115" ht="16.7" hidden="1" customHeight="1">
      <c r="A117" s="421" t="s">
        <v>7</v>
      </c>
      <c r="B117" s="421">
        <v>2</v>
      </c>
      <c r="C117" s="416" t="s">
        <v>584</v>
      </c>
      <c r="D117" s="417">
        <v>6735</v>
      </c>
      <c r="E117" s="417">
        <v>6837</v>
      </c>
      <c r="F117" s="417">
        <v>6940</v>
      </c>
      <c r="G117" s="417">
        <v>7045</v>
      </c>
      <c r="H117" s="417">
        <v>7152</v>
      </c>
      <c r="I117" s="417">
        <v>7204</v>
      </c>
      <c r="J117" s="417">
        <v>7249</v>
      </c>
      <c r="K117" s="417">
        <v>7287</v>
      </c>
      <c r="L117" s="417">
        <v>7316</v>
      </c>
      <c r="M117" s="417">
        <v>7336</v>
      </c>
      <c r="N117" s="417">
        <v>7343</v>
      </c>
      <c r="O117" s="417">
        <v>7347</v>
      </c>
      <c r="P117" s="417">
        <v>7347</v>
      </c>
      <c r="Q117" s="417">
        <v>7343</v>
      </c>
      <c r="R117" s="417">
        <v>7337</v>
      </c>
      <c r="S117" s="417">
        <v>7327</v>
      </c>
      <c r="T117" s="417">
        <v>7316</v>
      </c>
      <c r="U117" s="417">
        <v>7304</v>
      </c>
      <c r="V117" s="417">
        <v>7294</v>
      </c>
      <c r="W117" s="417">
        <v>7287</v>
      </c>
      <c r="X117" s="417">
        <v>7287</v>
      </c>
      <c r="Y117" s="417">
        <v>7299</v>
      </c>
      <c r="Z117" s="417">
        <v>7329</v>
      </c>
      <c r="AA117" s="417">
        <v>7366</v>
      </c>
      <c r="AB117" s="417">
        <v>7401</v>
      </c>
      <c r="AC117" s="417">
        <v>7434</v>
      </c>
      <c r="AD117" s="417">
        <v>7465</v>
      </c>
      <c r="AE117" s="417">
        <v>7494</v>
      </c>
      <c r="AF117" s="417">
        <v>7521</v>
      </c>
      <c r="AG117" s="417">
        <v>7547</v>
      </c>
      <c r="AH117" s="417">
        <v>7573</v>
      </c>
      <c r="AI117" s="417">
        <v>7600</v>
      </c>
      <c r="AJ117" s="417">
        <v>7626</v>
      </c>
      <c r="AK117" s="417">
        <v>7658</v>
      </c>
      <c r="AL117" s="417">
        <v>7702</v>
      </c>
      <c r="AM117" s="417">
        <v>0</v>
      </c>
      <c r="AN117" s="417">
        <v>0</v>
      </c>
      <c r="AO117" s="417">
        <v>0</v>
      </c>
      <c r="AP117" s="417">
        <v>0</v>
      </c>
      <c r="AQ117" s="417">
        <v>0</v>
      </c>
      <c r="AR117" s="417">
        <v>0</v>
      </c>
      <c r="AS117" s="417">
        <v>0</v>
      </c>
      <c r="AT117" s="417">
        <v>0</v>
      </c>
      <c r="AU117" s="417">
        <v>0</v>
      </c>
      <c r="AV117" s="417">
        <v>0</v>
      </c>
      <c r="AW117" s="417">
        <v>0</v>
      </c>
      <c r="AX117" s="417">
        <v>0</v>
      </c>
      <c r="AY117" s="417">
        <v>0</v>
      </c>
      <c r="AZ117" s="417">
        <v>0</v>
      </c>
      <c r="BA117" s="417">
        <v>0</v>
      </c>
      <c r="BB117" s="417">
        <v>0</v>
      </c>
      <c r="BC117" s="417">
        <v>0</v>
      </c>
      <c r="BD117" s="417">
        <v>0</v>
      </c>
      <c r="BE117" s="417">
        <v>0</v>
      </c>
      <c r="BF117" s="417">
        <v>0</v>
      </c>
      <c r="BG117" s="417">
        <v>0</v>
      </c>
      <c r="BH117" s="417">
        <v>0</v>
      </c>
      <c r="BI117" s="417">
        <v>0</v>
      </c>
      <c r="BJ117" s="417">
        <v>0</v>
      </c>
      <c r="BK117" s="417">
        <v>0</v>
      </c>
      <c r="BL117" s="417">
        <v>0</v>
      </c>
      <c r="BM117" s="417">
        <v>0</v>
      </c>
      <c r="BN117" s="417">
        <v>0</v>
      </c>
      <c r="BO117" s="417">
        <v>0</v>
      </c>
      <c r="BP117" s="417">
        <v>0</v>
      </c>
      <c r="BQ117" s="417">
        <v>0</v>
      </c>
      <c r="BR117" s="417">
        <v>0</v>
      </c>
      <c r="BS117" s="417">
        <v>0</v>
      </c>
      <c r="BT117" s="417">
        <v>0</v>
      </c>
      <c r="BU117" s="417">
        <v>0</v>
      </c>
      <c r="BV117" s="417">
        <v>0</v>
      </c>
      <c r="BW117" s="417">
        <v>0</v>
      </c>
      <c r="BX117" s="417">
        <v>0</v>
      </c>
      <c r="BY117" s="417">
        <v>0</v>
      </c>
      <c r="BZ117" s="417">
        <v>0</v>
      </c>
      <c r="CA117" s="417">
        <v>0</v>
      </c>
      <c r="CB117" s="417">
        <v>0</v>
      </c>
      <c r="CC117" s="417">
        <v>0</v>
      </c>
      <c r="CD117" s="417">
        <v>0</v>
      </c>
      <c r="CE117" s="417">
        <v>0</v>
      </c>
      <c r="CF117" s="417">
        <v>0</v>
      </c>
      <c r="CG117" s="417">
        <v>0</v>
      </c>
      <c r="CH117" s="417">
        <v>0</v>
      </c>
      <c r="CI117" s="417">
        <v>0</v>
      </c>
      <c r="CJ117" s="417">
        <v>0</v>
      </c>
      <c r="CK117" s="417">
        <v>0</v>
      </c>
      <c r="CL117" s="417">
        <v>0</v>
      </c>
      <c r="CM117" s="417">
        <v>0</v>
      </c>
      <c r="CN117" s="417">
        <v>0</v>
      </c>
      <c r="CO117" s="417">
        <v>0</v>
      </c>
      <c r="CP117" s="417">
        <v>0</v>
      </c>
      <c r="CQ117" s="417">
        <v>0</v>
      </c>
      <c r="CR117" s="417">
        <v>0</v>
      </c>
      <c r="CS117" s="417">
        <v>0</v>
      </c>
      <c r="CT117" s="417"/>
      <c r="CU117" s="417"/>
      <c r="CV117" s="417"/>
      <c r="CW117" s="417"/>
      <c r="CX117" s="417"/>
      <c r="CY117" s="417"/>
      <c r="CZ117" s="417"/>
      <c r="DA117" s="417"/>
      <c r="DB117" s="417"/>
      <c r="DC117" s="417"/>
      <c r="DD117" s="417"/>
      <c r="DE117" s="417"/>
      <c r="DF117" s="417"/>
      <c r="DG117" s="417"/>
      <c r="DH117" s="417"/>
      <c r="DI117" s="417"/>
      <c r="DJ117" s="417"/>
      <c r="DK117" s="417"/>
    </row>
    <row r="118" spans="1:115" ht="16.7" hidden="1" customHeight="1">
      <c r="A118" s="421" t="s">
        <v>529</v>
      </c>
      <c r="B118" s="421" t="s">
        <v>529</v>
      </c>
      <c r="C118" s="416" t="s">
        <v>529</v>
      </c>
      <c r="D118" s="417">
        <v>0</v>
      </c>
      <c r="E118" s="417">
        <v>0</v>
      </c>
      <c r="F118" s="417">
        <v>0</v>
      </c>
      <c r="G118" s="417">
        <v>0</v>
      </c>
      <c r="H118" s="417">
        <v>0</v>
      </c>
      <c r="I118" s="417">
        <v>0</v>
      </c>
      <c r="J118" s="417">
        <v>0</v>
      </c>
      <c r="K118" s="417">
        <v>0</v>
      </c>
      <c r="L118" s="417">
        <v>0</v>
      </c>
      <c r="M118" s="417">
        <v>0</v>
      </c>
      <c r="N118" s="417">
        <v>0</v>
      </c>
      <c r="O118" s="417">
        <v>0</v>
      </c>
      <c r="P118" s="417">
        <v>0</v>
      </c>
      <c r="Q118" s="417">
        <v>0</v>
      </c>
      <c r="R118" s="417">
        <v>0</v>
      </c>
      <c r="S118" s="417">
        <v>0</v>
      </c>
      <c r="T118" s="417">
        <v>0</v>
      </c>
      <c r="U118" s="417">
        <v>0</v>
      </c>
      <c r="V118" s="417">
        <v>0</v>
      </c>
      <c r="W118" s="417">
        <v>0</v>
      </c>
      <c r="X118" s="417">
        <v>0</v>
      </c>
      <c r="Y118" s="417">
        <v>0</v>
      </c>
      <c r="Z118" s="417">
        <v>0</v>
      </c>
      <c r="AA118" s="417">
        <v>0</v>
      </c>
      <c r="AB118" s="417">
        <v>0</v>
      </c>
      <c r="AC118" s="417">
        <v>0</v>
      </c>
      <c r="AD118" s="417">
        <v>0</v>
      </c>
      <c r="AE118" s="417">
        <v>0</v>
      </c>
      <c r="AF118" s="417">
        <v>0</v>
      </c>
      <c r="AG118" s="417">
        <v>0</v>
      </c>
      <c r="AH118" s="417">
        <v>0</v>
      </c>
      <c r="AI118" s="417">
        <v>0</v>
      </c>
      <c r="AJ118" s="417">
        <v>0</v>
      </c>
      <c r="AK118" s="417">
        <v>0</v>
      </c>
      <c r="AL118" s="417">
        <v>0</v>
      </c>
      <c r="AM118" s="417">
        <v>0</v>
      </c>
      <c r="AN118" s="417">
        <v>0</v>
      </c>
      <c r="AO118" s="417">
        <v>0</v>
      </c>
      <c r="AP118" s="417">
        <v>0</v>
      </c>
      <c r="AQ118" s="417">
        <v>0</v>
      </c>
      <c r="AR118" s="417">
        <v>0</v>
      </c>
      <c r="AS118" s="417">
        <v>0</v>
      </c>
      <c r="AT118" s="417">
        <v>0</v>
      </c>
      <c r="AU118" s="417">
        <v>0</v>
      </c>
      <c r="AV118" s="417">
        <v>0</v>
      </c>
      <c r="AW118" s="417">
        <v>0</v>
      </c>
      <c r="AX118" s="417">
        <v>0</v>
      </c>
      <c r="AY118" s="417">
        <v>0</v>
      </c>
      <c r="AZ118" s="417">
        <v>0</v>
      </c>
      <c r="BA118" s="417">
        <v>0</v>
      </c>
      <c r="BB118" s="417">
        <v>0</v>
      </c>
      <c r="BC118" s="417">
        <v>0</v>
      </c>
      <c r="BD118" s="417">
        <v>0</v>
      </c>
      <c r="BE118" s="417">
        <v>0</v>
      </c>
      <c r="BF118" s="417">
        <v>0</v>
      </c>
      <c r="BG118" s="417">
        <v>0</v>
      </c>
      <c r="BH118" s="417">
        <v>0</v>
      </c>
      <c r="BI118" s="417">
        <v>0</v>
      </c>
      <c r="BJ118" s="417">
        <v>0</v>
      </c>
      <c r="BK118" s="417">
        <v>0</v>
      </c>
      <c r="BL118" s="417">
        <v>0</v>
      </c>
      <c r="BM118" s="417">
        <v>0</v>
      </c>
      <c r="BN118" s="417">
        <v>0</v>
      </c>
      <c r="BO118" s="417">
        <v>0</v>
      </c>
      <c r="BP118" s="417">
        <v>0</v>
      </c>
      <c r="BQ118" s="417">
        <v>0</v>
      </c>
      <c r="BR118" s="417">
        <v>0</v>
      </c>
      <c r="BS118" s="417">
        <v>0</v>
      </c>
      <c r="BT118" s="417">
        <v>0</v>
      </c>
      <c r="BU118" s="417">
        <v>0</v>
      </c>
      <c r="BV118" s="417">
        <v>0</v>
      </c>
      <c r="BW118" s="417">
        <v>0</v>
      </c>
      <c r="BX118" s="417">
        <v>0</v>
      </c>
      <c r="BY118" s="417">
        <v>0</v>
      </c>
      <c r="BZ118" s="417">
        <v>0</v>
      </c>
      <c r="CA118" s="417">
        <v>0</v>
      </c>
      <c r="CB118" s="417">
        <v>0</v>
      </c>
      <c r="CC118" s="417">
        <v>0</v>
      </c>
      <c r="CD118" s="417">
        <v>0</v>
      </c>
      <c r="CE118" s="417">
        <v>0</v>
      </c>
      <c r="CF118" s="417">
        <v>0</v>
      </c>
      <c r="CG118" s="417">
        <v>0</v>
      </c>
      <c r="CH118" s="417">
        <v>0</v>
      </c>
      <c r="CI118" s="417">
        <v>0</v>
      </c>
      <c r="CJ118" s="417">
        <v>0</v>
      </c>
      <c r="CK118" s="417">
        <v>0</v>
      </c>
      <c r="CL118" s="417">
        <v>0</v>
      </c>
      <c r="CM118" s="417">
        <v>0</v>
      </c>
      <c r="CN118" s="417">
        <v>0</v>
      </c>
      <c r="CO118" s="417">
        <v>0</v>
      </c>
      <c r="CP118" s="417">
        <v>0</v>
      </c>
      <c r="CQ118" s="417">
        <v>0</v>
      </c>
      <c r="CR118" s="417">
        <v>0</v>
      </c>
      <c r="CS118" s="417">
        <v>0</v>
      </c>
      <c r="CT118" s="417"/>
      <c r="CU118" s="417"/>
      <c r="CV118" s="417"/>
      <c r="CW118" s="417"/>
      <c r="CX118" s="417"/>
      <c r="CY118" s="417"/>
      <c r="CZ118" s="417"/>
      <c r="DA118" s="417"/>
      <c r="DB118" s="417"/>
      <c r="DC118" s="417"/>
      <c r="DD118" s="417"/>
      <c r="DE118" s="417"/>
      <c r="DF118" s="417"/>
      <c r="DG118" s="417"/>
      <c r="DH118" s="417"/>
      <c r="DI118" s="417"/>
      <c r="DJ118" s="417"/>
      <c r="DK118" s="417"/>
    </row>
    <row r="119" spans="1:115" ht="16.7" hidden="1" customHeight="1">
      <c r="A119" s="421"/>
      <c r="B119" s="421"/>
      <c r="C119" s="416"/>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c r="AA119" s="417"/>
      <c r="AB119" s="417"/>
      <c r="AC119" s="417"/>
      <c r="AD119" s="417"/>
      <c r="AE119" s="417"/>
      <c r="AF119" s="417"/>
      <c r="AG119" s="417"/>
      <c r="AH119" s="417"/>
      <c r="AI119" s="417"/>
      <c r="AJ119" s="41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row>
    <row r="120" spans="1:115" ht="16.7" hidden="1" customHeight="1">
      <c r="A120" s="421"/>
      <c r="B120" s="421"/>
      <c r="C120" s="416"/>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c r="AA120" s="417"/>
      <c r="AB120" s="417"/>
      <c r="AC120" s="417"/>
      <c r="AD120" s="417"/>
      <c r="AE120" s="417"/>
      <c r="AF120" s="417"/>
      <c r="AG120" s="417"/>
      <c r="AH120" s="417"/>
      <c r="AI120" s="417"/>
      <c r="AJ120" s="41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row>
    <row r="121" spans="1:115" ht="16.7" hidden="1" customHeight="1">
      <c r="A121" s="421"/>
      <c r="B121" s="421"/>
      <c r="C121" s="416"/>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c r="AA121" s="417"/>
      <c r="AB121" s="417"/>
      <c r="AC121" s="417"/>
      <c r="AD121" s="417"/>
      <c r="AE121" s="417"/>
      <c r="AF121" s="417"/>
      <c r="AG121" s="417"/>
      <c r="AH121" s="417"/>
      <c r="AI121" s="417"/>
      <c r="AJ121" s="41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row>
    <row r="122" spans="1:115" ht="16.7" hidden="1" customHeight="1">
      <c r="A122" s="421"/>
      <c r="B122" s="421"/>
      <c r="C122" s="416"/>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row>
    <row r="123" spans="1:115" ht="16.7" hidden="1" customHeight="1">
      <c r="A123" s="421"/>
      <c r="B123" s="421"/>
      <c r="C123" s="416"/>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row>
    <row r="124" spans="1:115" ht="16.7" hidden="1" customHeight="1">
      <c r="A124" s="421"/>
      <c r="B124" s="421"/>
      <c r="C124" s="416"/>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row>
    <row r="125" spans="1:115" ht="16.7" hidden="1" customHeight="1">
      <c r="A125" s="421"/>
      <c r="B125" s="421"/>
      <c r="C125" s="416"/>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c r="AA125" s="417"/>
      <c r="AB125" s="417"/>
      <c r="AC125" s="417"/>
      <c r="AD125" s="417"/>
      <c r="AE125" s="417"/>
      <c r="AF125" s="417"/>
      <c r="AG125" s="417"/>
      <c r="AH125" s="417"/>
      <c r="AI125" s="417"/>
      <c r="AJ125" s="41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row>
    <row r="126" spans="1:115" ht="16.7" hidden="1" customHeight="1">
      <c r="A126" s="421"/>
      <c r="B126" s="421"/>
      <c r="C126" s="416"/>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c r="AA126" s="417"/>
      <c r="AB126" s="417"/>
      <c r="AC126" s="417"/>
      <c r="AD126" s="417"/>
      <c r="AE126" s="417"/>
      <c r="AF126" s="417"/>
      <c r="AG126" s="417"/>
      <c r="AH126" s="417"/>
      <c r="AI126" s="417"/>
      <c r="AJ126" s="41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row>
    <row r="127" spans="1:115" ht="16.7" hidden="1" customHeight="1">
      <c r="A127" s="421"/>
      <c r="B127" s="421"/>
      <c r="C127" s="416"/>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c r="AA127" s="417"/>
      <c r="AB127" s="417"/>
      <c r="AC127" s="417"/>
      <c r="AD127" s="417"/>
      <c r="AE127" s="417"/>
      <c r="AF127" s="417"/>
      <c r="AG127" s="417"/>
      <c r="AH127" s="417"/>
      <c r="AI127" s="417"/>
      <c r="AJ127" s="41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row>
    <row r="128" spans="1:115" ht="16.7" hidden="1" customHeight="1">
      <c r="A128" s="421"/>
      <c r="B128" s="421"/>
      <c r="C128" s="416"/>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c r="AA128" s="417"/>
      <c r="AB128" s="417"/>
      <c r="AC128" s="417"/>
      <c r="AD128" s="417"/>
      <c r="AE128" s="417"/>
      <c r="AF128" s="417"/>
      <c r="AG128" s="417"/>
      <c r="AH128" s="417"/>
      <c r="AI128" s="417"/>
      <c r="AJ128" s="417"/>
      <c r="AK128" s="417"/>
      <c r="AL128" s="417"/>
      <c r="AM128" s="417"/>
      <c r="AN128" s="417"/>
      <c r="AO128" s="417"/>
      <c r="AP128" s="417"/>
      <c r="AQ128" s="417"/>
      <c r="AR128" s="417"/>
      <c r="AS128" s="417"/>
      <c r="AT128" s="417"/>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row>
    <row r="129" spans="1:115" ht="16.7" hidden="1" customHeight="1">
      <c r="A129" s="421"/>
      <c r="B129" s="421"/>
      <c r="C129" s="416"/>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c r="AA129" s="417"/>
      <c r="AB129" s="417"/>
      <c r="AC129" s="417"/>
      <c r="AD129" s="417"/>
      <c r="AE129" s="417"/>
      <c r="AF129" s="417"/>
      <c r="AG129" s="417"/>
      <c r="AH129" s="417"/>
      <c r="AI129" s="417"/>
      <c r="AJ129" s="41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row>
    <row r="130" spans="1:115" ht="16.7" hidden="1" customHeight="1">
      <c r="A130" s="421"/>
      <c r="B130" s="421"/>
      <c r="C130" s="416"/>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row>
    <row r="131" spans="1:115" ht="16.7" hidden="1" customHeight="1">
      <c r="A131" s="421"/>
      <c r="B131" s="421"/>
      <c r="C131" s="416"/>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c r="AA131" s="417"/>
      <c r="AB131" s="417"/>
      <c r="AC131" s="417"/>
      <c r="AD131" s="417"/>
      <c r="AE131" s="417"/>
      <c r="AF131" s="417"/>
      <c r="AG131" s="417"/>
      <c r="AH131" s="417"/>
      <c r="AI131" s="417"/>
      <c r="AJ131" s="41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row>
    <row r="132" spans="1:115" ht="16.7" hidden="1" customHeight="1">
      <c r="A132" s="421"/>
      <c r="B132" s="421"/>
      <c r="C132" s="416"/>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c r="AA132" s="417"/>
      <c r="AB132" s="417"/>
      <c r="AC132" s="417"/>
      <c r="AD132" s="417"/>
      <c r="AE132" s="417"/>
      <c r="AF132" s="417"/>
      <c r="AG132" s="417"/>
      <c r="AH132" s="417"/>
      <c r="AI132" s="417"/>
      <c r="AJ132" s="41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row>
    <row r="133" spans="1:115" ht="16.7" hidden="1" customHeight="1">
      <c r="A133" s="421"/>
      <c r="B133" s="421"/>
      <c r="C133" s="416"/>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row>
    <row r="134" spans="1:115" ht="16.7" hidden="1" customHeight="1">
      <c r="A134" s="421"/>
      <c r="B134" s="421"/>
      <c r="C134" s="416"/>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row>
    <row r="135" spans="1:115" ht="16.7" hidden="1" customHeight="1">
      <c r="A135" s="421"/>
      <c r="B135" s="421"/>
      <c r="C135" s="416"/>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c r="AA135" s="417"/>
      <c r="AB135" s="417"/>
      <c r="AC135" s="417"/>
      <c r="AD135" s="417"/>
      <c r="AE135" s="417"/>
      <c r="AF135" s="417"/>
      <c r="AG135" s="417"/>
      <c r="AH135" s="417"/>
      <c r="AI135" s="417"/>
      <c r="AJ135" s="41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row>
    <row r="136" spans="1:115" ht="16.7" hidden="1" customHeight="1">
      <c r="A136" s="421"/>
      <c r="B136" s="421"/>
      <c r="C136" s="416"/>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c r="AA136" s="417"/>
      <c r="AB136" s="417"/>
      <c r="AC136" s="417"/>
      <c r="AD136" s="417"/>
      <c r="AE136" s="417"/>
      <c r="AF136" s="417"/>
      <c r="AG136" s="417"/>
      <c r="AH136" s="417"/>
      <c r="AI136" s="417"/>
      <c r="AJ136" s="41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row>
    <row r="137" spans="1:115" ht="16.7" hidden="1" customHeight="1">
      <c r="A137" s="421"/>
      <c r="B137" s="421"/>
      <c r="C137" s="416"/>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row>
    <row r="138" spans="1:115" ht="16.7" hidden="1" customHeight="1">
      <c r="A138" s="421"/>
      <c r="B138" s="421"/>
      <c r="C138" s="416"/>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c r="AA138" s="417"/>
      <c r="AB138" s="417"/>
      <c r="AC138" s="417"/>
      <c r="AD138" s="417"/>
      <c r="AE138" s="417"/>
      <c r="AF138" s="417"/>
      <c r="AG138" s="417"/>
      <c r="AH138" s="417"/>
      <c r="AI138" s="417"/>
      <c r="AJ138" s="41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row>
    <row r="139" spans="1:115" ht="16.7" hidden="1" customHeight="1">
      <c r="A139" s="421"/>
      <c r="B139" s="421"/>
      <c r="C139" s="416"/>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row>
    <row r="140" spans="1:115" ht="16.7" hidden="1" customHeight="1">
      <c r="A140" s="421"/>
      <c r="B140" s="421"/>
      <c r="C140" s="416"/>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c r="AA140" s="417"/>
      <c r="AB140" s="417"/>
      <c r="AC140" s="417"/>
      <c r="AD140" s="417"/>
      <c r="AE140" s="417"/>
      <c r="AF140" s="417"/>
      <c r="AG140" s="417"/>
      <c r="AH140" s="417"/>
      <c r="AI140" s="417"/>
      <c r="AJ140" s="41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row>
    <row r="141" spans="1:115" ht="16.7" hidden="1" customHeight="1">
      <c r="A141" s="421"/>
      <c r="B141" s="421"/>
      <c r="C141" s="416"/>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row>
    <row r="142" spans="1:115" ht="16.7" hidden="1" customHeight="1">
      <c r="A142" s="421"/>
      <c r="B142" s="421"/>
      <c r="C142" s="416"/>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c r="AA142" s="417"/>
      <c r="AB142" s="417"/>
      <c r="AC142" s="417"/>
      <c r="AD142" s="417"/>
      <c r="AE142" s="417"/>
      <c r="AF142" s="417"/>
      <c r="AG142" s="417"/>
      <c r="AH142" s="417"/>
      <c r="AI142" s="417"/>
      <c r="AJ142" s="41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row>
    <row r="143" spans="1:115" ht="16.7" hidden="1" customHeight="1">
      <c r="A143" s="421"/>
      <c r="B143" s="421"/>
      <c r="C143" s="416"/>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row>
    <row r="144" spans="1:115" ht="16.7" hidden="1" customHeight="1">
      <c r="A144" s="421"/>
      <c r="B144" s="421"/>
      <c r="C144" s="416"/>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c r="AA144" s="417"/>
      <c r="AB144" s="417"/>
      <c r="AC144" s="417"/>
      <c r="AD144" s="417"/>
      <c r="AE144" s="417"/>
      <c r="AF144" s="417"/>
      <c r="AG144" s="417"/>
      <c r="AH144" s="417"/>
      <c r="AI144" s="417"/>
      <c r="AJ144" s="41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row>
    <row r="145" spans="1:115" ht="16.7" hidden="1" customHeight="1">
      <c r="A145" s="421"/>
      <c r="B145" s="421"/>
      <c r="C145" s="416"/>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row>
    <row r="146" spans="1:115" ht="16.7" hidden="1" customHeight="1">
      <c r="A146" s="421"/>
      <c r="B146" s="421"/>
      <c r="C146" s="416"/>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c r="AA146" s="417"/>
      <c r="AB146" s="417"/>
      <c r="AC146" s="417"/>
      <c r="AD146" s="417"/>
      <c r="AE146" s="417"/>
      <c r="AF146" s="417"/>
      <c r="AG146" s="417"/>
      <c r="AH146" s="417"/>
      <c r="AI146" s="417"/>
      <c r="AJ146" s="41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row>
    <row r="147" spans="1:115" ht="16.7" hidden="1" customHeight="1">
      <c r="A147" s="421"/>
      <c r="B147" s="421"/>
      <c r="C147" s="416"/>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c r="AA147" s="417"/>
      <c r="AB147" s="417"/>
      <c r="AC147" s="417"/>
      <c r="AD147" s="417"/>
      <c r="AE147" s="417"/>
      <c r="AF147" s="417"/>
      <c r="AG147" s="417"/>
      <c r="AH147" s="417"/>
      <c r="AI147" s="417"/>
      <c r="AJ147" s="41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row>
    <row r="148" spans="1:115" ht="16.7" hidden="1" customHeight="1">
      <c r="A148" s="421"/>
      <c r="B148" s="421"/>
      <c r="C148" s="416"/>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c r="AA148" s="417"/>
      <c r="AB148" s="417"/>
      <c r="AC148" s="417"/>
      <c r="AD148" s="417"/>
      <c r="AE148" s="417"/>
      <c r="AF148" s="417"/>
      <c r="AG148" s="417"/>
      <c r="AH148" s="417"/>
      <c r="AI148" s="417"/>
      <c r="AJ148" s="41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row>
    <row r="149" spans="1:115" ht="16.7" hidden="1" customHeight="1">
      <c r="A149" s="421"/>
      <c r="B149" s="421"/>
      <c r="C149" s="416"/>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c r="AA149" s="417"/>
      <c r="AB149" s="417"/>
      <c r="AC149" s="417"/>
      <c r="AD149" s="417"/>
      <c r="AE149" s="417"/>
      <c r="AF149" s="417"/>
      <c r="AG149" s="417"/>
      <c r="AH149" s="417"/>
      <c r="AI149" s="417"/>
      <c r="AJ149" s="41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row>
    <row r="150" spans="1:115" ht="16.7" hidden="1" customHeight="1">
      <c r="A150" s="421"/>
      <c r="B150" s="421"/>
      <c r="C150" s="416"/>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c r="AA150" s="417"/>
      <c r="AB150" s="417"/>
      <c r="AC150" s="417"/>
      <c r="AD150" s="417"/>
      <c r="AE150" s="417"/>
      <c r="AF150" s="417"/>
      <c r="AG150" s="417"/>
      <c r="AH150" s="417"/>
      <c r="AI150" s="417"/>
      <c r="AJ150" s="41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row>
    <row r="151" spans="1:115" ht="16.7" hidden="1" customHeight="1">
      <c r="A151" s="422"/>
      <c r="B151" s="421"/>
      <c r="C151" s="416"/>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c r="AA151" s="417"/>
      <c r="AB151" s="417"/>
      <c r="AC151" s="417"/>
      <c r="AD151" s="417"/>
      <c r="AE151" s="417"/>
      <c r="AF151" s="417"/>
      <c r="AG151" s="417"/>
      <c r="AH151" s="417"/>
      <c r="AI151" s="417"/>
      <c r="AJ151" s="41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row>
    <row r="152" spans="1:115" ht="16.7" hidden="1" customHeight="1">
      <c r="A152" s="421"/>
      <c r="B152" s="421"/>
      <c r="C152" s="416"/>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row>
    <row r="153" spans="1:115" ht="16.7" hidden="1" customHeight="1">
      <c r="A153" s="421"/>
      <c r="B153" s="421"/>
      <c r="C153" s="416"/>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c r="AA153" s="417"/>
      <c r="AB153" s="417"/>
      <c r="AC153" s="417"/>
      <c r="AD153" s="417"/>
      <c r="AE153" s="417"/>
      <c r="AF153" s="417"/>
      <c r="AG153" s="417"/>
      <c r="AH153" s="417"/>
      <c r="AI153" s="417"/>
      <c r="AJ153" s="41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row>
    <row r="154" spans="1:115" ht="16.7" hidden="1" customHeight="1">
      <c r="A154" s="421"/>
      <c r="B154" s="421"/>
      <c r="C154" s="416"/>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c r="AA154" s="417"/>
      <c r="AB154" s="417"/>
      <c r="AC154" s="417"/>
      <c r="AD154" s="417"/>
      <c r="AE154" s="417"/>
      <c r="AF154" s="417"/>
      <c r="AG154" s="417"/>
      <c r="AH154" s="417"/>
      <c r="AI154" s="417"/>
      <c r="AJ154" s="41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row>
    <row r="155" spans="1:115" ht="16.7" hidden="1" customHeight="1">
      <c r="A155" s="421"/>
      <c r="B155" s="421"/>
      <c r="C155" s="416"/>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c r="AC155" s="417"/>
      <c r="AD155" s="417"/>
      <c r="AE155" s="417"/>
      <c r="AF155" s="417"/>
      <c r="AG155" s="417"/>
      <c r="AH155" s="417"/>
      <c r="AI155" s="417"/>
      <c r="AJ155" s="41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row>
    <row r="156" spans="1:115" ht="16.7" hidden="1" customHeight="1">
      <c r="A156" s="421"/>
      <c r="B156" s="421"/>
      <c r="C156" s="416"/>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c r="AA156" s="417"/>
      <c r="AB156" s="417"/>
      <c r="AC156" s="417"/>
      <c r="AD156" s="417"/>
      <c r="AE156" s="417"/>
      <c r="AF156" s="417"/>
      <c r="AG156" s="417"/>
      <c r="AH156" s="417"/>
      <c r="AI156" s="417"/>
      <c r="AJ156" s="41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row>
    <row r="157" spans="1:115" ht="16.7" hidden="1" customHeight="1">
      <c r="A157" s="421"/>
      <c r="B157" s="421"/>
      <c r="C157" s="416"/>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c r="AA157" s="417"/>
      <c r="AB157" s="417"/>
      <c r="AC157" s="417"/>
      <c r="AD157" s="417"/>
      <c r="AE157" s="417"/>
      <c r="AF157" s="417"/>
      <c r="AG157" s="417"/>
      <c r="AH157" s="417"/>
      <c r="AI157" s="417"/>
      <c r="AJ157" s="41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row>
    <row r="158" spans="1:115" ht="16.7" hidden="1" customHeight="1">
      <c r="A158" s="421"/>
      <c r="B158" s="421"/>
      <c r="C158" s="416"/>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c r="AA158" s="417"/>
      <c r="AB158" s="417"/>
      <c r="AC158" s="417"/>
      <c r="AD158" s="417"/>
      <c r="AE158" s="417"/>
      <c r="AF158" s="417"/>
      <c r="AG158" s="417"/>
      <c r="AH158" s="417"/>
      <c r="AI158" s="417"/>
      <c r="AJ158" s="41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row>
    <row r="159" spans="1:115" ht="16.7" hidden="1" customHeight="1">
      <c r="A159" s="421"/>
      <c r="B159" s="421"/>
      <c r="C159" s="416"/>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c r="AA159" s="417"/>
      <c r="AB159" s="417"/>
      <c r="AC159" s="417"/>
      <c r="AD159" s="417"/>
      <c r="AE159" s="417"/>
      <c r="AF159" s="417"/>
      <c r="AG159" s="417"/>
      <c r="AH159" s="417"/>
      <c r="AI159" s="417"/>
      <c r="AJ159" s="41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row>
    <row r="160" spans="1:115" ht="16.7" hidden="1" customHeight="1">
      <c r="A160" s="421"/>
      <c r="B160" s="421"/>
      <c r="C160" s="416"/>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c r="AA160" s="417"/>
      <c r="AB160" s="417"/>
      <c r="AC160" s="417"/>
      <c r="AD160" s="417"/>
      <c r="AE160" s="417"/>
      <c r="AF160" s="417"/>
      <c r="AG160" s="417"/>
      <c r="AH160" s="417"/>
      <c r="AI160" s="417"/>
      <c r="AJ160" s="41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row>
    <row r="161" spans="1:115" ht="16.7" hidden="1" customHeight="1">
      <c r="A161" s="421"/>
      <c r="B161" s="421"/>
      <c r="C161" s="416"/>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c r="AA161" s="417"/>
      <c r="AB161" s="417"/>
      <c r="AC161" s="417"/>
      <c r="AD161" s="417"/>
      <c r="AE161" s="417"/>
      <c r="AF161" s="417"/>
      <c r="AG161" s="417"/>
      <c r="AH161" s="417"/>
      <c r="AI161" s="417"/>
      <c r="AJ161" s="41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row>
    <row r="162" spans="1:115" ht="16.7" hidden="1" customHeight="1">
      <c r="A162" s="421"/>
      <c r="B162" s="421"/>
      <c r="C162" s="416"/>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c r="AA162" s="417"/>
      <c r="AB162" s="417"/>
      <c r="AC162" s="417"/>
      <c r="AD162" s="417"/>
      <c r="AE162" s="417"/>
      <c r="AF162" s="417"/>
      <c r="AG162" s="417"/>
      <c r="AH162" s="417"/>
      <c r="AI162" s="417"/>
      <c r="AJ162" s="41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row>
    <row r="163" spans="1:115" ht="16.7" hidden="1" customHeight="1">
      <c r="A163" s="421"/>
      <c r="B163" s="421"/>
      <c r="C163" s="416"/>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c r="AA163" s="417"/>
      <c r="AB163" s="417"/>
      <c r="AC163" s="417"/>
      <c r="AD163" s="417"/>
      <c r="AE163" s="417"/>
      <c r="AF163" s="417"/>
      <c r="AG163" s="417"/>
      <c r="AH163" s="417"/>
      <c r="AI163" s="417"/>
      <c r="AJ163" s="41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row>
    <row r="164" spans="1:115" ht="16.7" hidden="1" customHeight="1">
      <c r="A164" s="421"/>
      <c r="B164" s="421"/>
      <c r="C164" s="416"/>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c r="AA164" s="417"/>
      <c r="AB164" s="417"/>
      <c r="AC164" s="417"/>
      <c r="AD164" s="417"/>
      <c r="AE164" s="417"/>
      <c r="AF164" s="417"/>
      <c r="AG164" s="417"/>
      <c r="AH164" s="417"/>
      <c r="AI164" s="417"/>
      <c r="AJ164" s="41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row>
    <row r="165" spans="1:115" ht="16.7" hidden="1" customHeight="1">
      <c r="A165" s="421"/>
      <c r="B165" s="421"/>
      <c r="C165" s="416"/>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c r="AA165" s="417"/>
      <c r="AB165" s="417"/>
      <c r="AC165" s="417"/>
      <c r="AD165" s="417"/>
      <c r="AE165" s="417"/>
      <c r="AF165" s="417"/>
      <c r="AG165" s="417"/>
      <c r="AH165" s="417"/>
      <c r="AI165" s="417"/>
      <c r="AJ165" s="41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row>
    <row r="166" spans="1:115" ht="16.7" hidden="1" customHeight="1">
      <c r="A166" s="421"/>
      <c r="B166" s="421"/>
      <c r="C166" s="416"/>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c r="AA166" s="417"/>
      <c r="AB166" s="417"/>
      <c r="AC166" s="417"/>
      <c r="AD166" s="417"/>
      <c r="AE166" s="417"/>
      <c r="AF166" s="417"/>
      <c r="AG166" s="417"/>
      <c r="AH166" s="417"/>
      <c r="AI166" s="417"/>
      <c r="AJ166" s="41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row>
    <row r="167" spans="1:115" ht="16.7" hidden="1" customHeight="1">
      <c r="A167" s="421"/>
      <c r="B167" s="421"/>
      <c r="C167" s="416"/>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c r="AA167" s="417"/>
      <c r="AB167" s="417"/>
      <c r="AC167" s="417"/>
      <c r="AD167" s="417"/>
      <c r="AE167" s="417"/>
      <c r="AF167" s="417"/>
      <c r="AG167" s="417"/>
      <c r="AH167" s="417"/>
      <c r="AI167" s="417"/>
      <c r="AJ167" s="41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row>
    <row r="168" spans="1:115" ht="16.7" hidden="1" customHeight="1">
      <c r="A168" s="421"/>
      <c r="B168" s="421"/>
      <c r="C168" s="416"/>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c r="AA168" s="417"/>
      <c r="AB168" s="417"/>
      <c r="AC168" s="417"/>
      <c r="AD168" s="417"/>
      <c r="AE168" s="417"/>
      <c r="AF168" s="417"/>
      <c r="AG168" s="417"/>
      <c r="AH168" s="417"/>
      <c r="AI168" s="417"/>
      <c r="AJ168" s="41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row>
    <row r="169" spans="1:115" ht="16.7" hidden="1" customHeight="1">
      <c r="A169" s="421"/>
      <c r="B169" s="421"/>
      <c r="C169" s="416"/>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c r="AA169" s="417"/>
      <c r="AB169" s="417"/>
      <c r="AC169" s="417"/>
      <c r="AD169" s="417"/>
      <c r="AE169" s="417"/>
      <c r="AF169" s="417"/>
      <c r="AG169" s="417"/>
      <c r="AH169" s="417"/>
      <c r="AI169" s="417"/>
      <c r="AJ169" s="41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row>
    <row r="170" spans="1:115" ht="16.7" hidden="1" customHeight="1">
      <c r="A170" s="421"/>
      <c r="B170" s="421"/>
      <c r="C170" s="416"/>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c r="AA170" s="417"/>
      <c r="AB170" s="417"/>
      <c r="AC170" s="417"/>
      <c r="AD170" s="417"/>
      <c r="AE170" s="417"/>
      <c r="AF170" s="417"/>
      <c r="AG170" s="417"/>
      <c r="AH170" s="417"/>
      <c r="AI170" s="417"/>
      <c r="AJ170" s="41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row>
    <row r="171" spans="1:115" ht="16.7" hidden="1" customHeight="1">
      <c r="A171" s="421"/>
      <c r="B171" s="421"/>
      <c r="C171" s="416"/>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c r="AA171" s="417"/>
      <c r="AB171" s="417"/>
      <c r="AC171" s="417"/>
      <c r="AD171" s="417"/>
      <c r="AE171" s="417"/>
      <c r="AF171" s="417"/>
      <c r="AG171" s="417"/>
      <c r="AH171" s="417"/>
      <c r="AI171" s="417"/>
      <c r="AJ171" s="41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row>
    <row r="172" spans="1:115" ht="16.7" hidden="1" customHeight="1">
      <c r="A172" s="421"/>
      <c r="B172" s="421"/>
      <c r="C172" s="416"/>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c r="AC172" s="417"/>
      <c r="AD172" s="417"/>
      <c r="AE172" s="417"/>
      <c r="AF172" s="417"/>
      <c r="AG172" s="417"/>
      <c r="AH172" s="417"/>
      <c r="AI172" s="417"/>
      <c r="AJ172" s="41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row>
    <row r="173" spans="1:115" ht="16.7" hidden="1" customHeight="1">
      <c r="A173" s="421"/>
      <c r="B173" s="421"/>
      <c r="C173" s="416"/>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c r="AA173" s="417"/>
      <c r="AB173" s="417"/>
      <c r="AC173" s="417"/>
      <c r="AD173" s="417"/>
      <c r="AE173" s="417"/>
      <c r="AF173" s="417"/>
      <c r="AG173" s="417"/>
      <c r="AH173" s="417"/>
      <c r="AI173" s="417"/>
      <c r="AJ173" s="41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row>
    <row r="174" spans="1:115" ht="16.7" hidden="1" customHeight="1">
      <c r="A174" s="421"/>
      <c r="B174" s="421"/>
      <c r="C174" s="416"/>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c r="AA174" s="417"/>
      <c r="AB174" s="417"/>
      <c r="AC174" s="417"/>
      <c r="AD174" s="417"/>
      <c r="AE174" s="417"/>
      <c r="AF174" s="417"/>
      <c r="AG174" s="417"/>
      <c r="AH174" s="417"/>
      <c r="AI174" s="417"/>
      <c r="AJ174" s="41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row>
    <row r="175" spans="1:115" ht="16.7" hidden="1" customHeight="1">
      <c r="A175" s="421"/>
      <c r="B175" s="421"/>
      <c r="C175" s="416"/>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c r="AA175" s="417"/>
      <c r="AB175" s="417"/>
      <c r="AC175" s="417"/>
      <c r="AD175" s="417"/>
      <c r="AE175" s="417"/>
      <c r="AF175" s="417"/>
      <c r="AG175" s="417"/>
      <c r="AH175" s="417"/>
      <c r="AI175" s="417"/>
      <c r="AJ175" s="41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row>
    <row r="176" spans="1:115" ht="16.7" hidden="1" customHeight="1">
      <c r="A176" s="421"/>
      <c r="B176" s="421"/>
      <c r="C176" s="416"/>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c r="AA176" s="417"/>
      <c r="AB176" s="417"/>
      <c r="AC176" s="417"/>
      <c r="AD176" s="417"/>
      <c r="AE176" s="417"/>
      <c r="AF176" s="417"/>
      <c r="AG176" s="417"/>
      <c r="AH176" s="417"/>
      <c r="AI176" s="417"/>
      <c r="AJ176" s="41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row>
    <row r="177" spans="1:115" ht="16.7" hidden="1" customHeight="1">
      <c r="A177" s="421"/>
      <c r="B177" s="421"/>
      <c r="C177" s="416"/>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c r="AA177" s="417"/>
      <c r="AB177" s="417"/>
      <c r="AC177" s="417"/>
      <c r="AD177" s="417"/>
      <c r="AE177" s="417"/>
      <c r="AF177" s="417"/>
      <c r="AG177" s="417"/>
      <c r="AH177" s="417"/>
      <c r="AI177" s="417"/>
      <c r="AJ177" s="41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row>
    <row r="178" spans="1:115" ht="16.7" hidden="1" customHeight="1">
      <c r="A178" s="421"/>
      <c r="B178" s="421"/>
      <c r="C178" s="416"/>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c r="AA178" s="417"/>
      <c r="AB178" s="417"/>
      <c r="AC178" s="417"/>
      <c r="AD178" s="417"/>
      <c r="AE178" s="417"/>
      <c r="AF178" s="417"/>
      <c r="AG178" s="417"/>
      <c r="AH178" s="417"/>
      <c r="AI178" s="417"/>
      <c r="AJ178" s="41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row>
    <row r="179" spans="1:115" ht="16.7" hidden="1" customHeight="1">
      <c r="A179" s="421"/>
      <c r="B179" s="421"/>
      <c r="C179" s="416"/>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c r="AA179" s="417"/>
      <c r="AB179" s="417"/>
      <c r="AC179" s="417"/>
      <c r="AD179" s="417"/>
      <c r="AE179" s="417"/>
      <c r="AF179" s="417"/>
      <c r="AG179" s="417"/>
      <c r="AH179" s="417"/>
      <c r="AI179" s="417"/>
      <c r="AJ179" s="41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row>
    <row r="180" spans="1:115" ht="16.7" hidden="1" customHeight="1">
      <c r="A180" s="421"/>
      <c r="B180" s="421"/>
      <c r="C180" s="416"/>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c r="AA180" s="417"/>
      <c r="AB180" s="417"/>
      <c r="AC180" s="417"/>
      <c r="AD180" s="417"/>
      <c r="AE180" s="417"/>
      <c r="AF180" s="417"/>
      <c r="AG180" s="417"/>
      <c r="AH180" s="417"/>
      <c r="AI180" s="417"/>
      <c r="AJ180" s="41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row>
    <row r="181" spans="1:115" ht="16.7" hidden="1" customHeight="1">
      <c r="A181" s="421"/>
      <c r="B181" s="421"/>
      <c r="C181" s="416"/>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c r="AA181" s="417"/>
      <c r="AB181" s="417"/>
      <c r="AC181" s="417"/>
      <c r="AD181" s="417"/>
      <c r="AE181" s="417"/>
      <c r="AF181" s="417"/>
      <c r="AG181" s="417"/>
      <c r="AH181" s="417"/>
      <c r="AI181" s="417"/>
      <c r="AJ181" s="41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row>
    <row r="182" spans="1:115" ht="16.7" hidden="1" customHeight="1">
      <c r="A182" s="421"/>
      <c r="B182" s="421"/>
      <c r="C182" s="416"/>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c r="AA182" s="417"/>
      <c r="AB182" s="417"/>
      <c r="AC182" s="417"/>
      <c r="AD182" s="417"/>
      <c r="AE182" s="417"/>
      <c r="AF182" s="417"/>
      <c r="AG182" s="417"/>
      <c r="AH182" s="417"/>
      <c r="AI182" s="417"/>
      <c r="AJ182" s="41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row>
    <row r="183" spans="1:115" ht="16.7" hidden="1" customHeight="1">
      <c r="A183" s="421"/>
      <c r="B183" s="421"/>
      <c r="C183" s="416"/>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c r="AA183" s="417"/>
      <c r="AB183" s="417"/>
      <c r="AC183" s="417"/>
      <c r="AD183" s="417"/>
      <c r="AE183" s="417"/>
      <c r="AF183" s="417"/>
      <c r="AG183" s="417"/>
      <c r="AH183" s="417"/>
      <c r="AI183" s="417"/>
      <c r="AJ183" s="41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row>
    <row r="184" spans="1:115" ht="16.7" hidden="1" customHeight="1">
      <c r="A184" s="421"/>
      <c r="B184" s="421"/>
      <c r="C184" s="416"/>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c r="AA184" s="417"/>
      <c r="AB184" s="417"/>
      <c r="AC184" s="417"/>
      <c r="AD184" s="417"/>
      <c r="AE184" s="417"/>
      <c r="AF184" s="417"/>
      <c r="AG184" s="417"/>
      <c r="AH184" s="417"/>
      <c r="AI184" s="417"/>
      <c r="AJ184" s="41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row>
    <row r="185" spans="1:115" ht="16.7" hidden="1" customHeight="1">
      <c r="A185" s="421"/>
      <c r="B185" s="421"/>
      <c r="C185" s="416"/>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c r="AC185" s="417"/>
      <c r="AD185" s="417"/>
      <c r="AE185" s="417"/>
      <c r="AF185" s="417"/>
      <c r="AG185" s="417"/>
      <c r="AH185" s="417"/>
      <c r="AI185" s="417"/>
      <c r="AJ185" s="41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row>
    <row r="186" spans="1:115" ht="16.7" hidden="1" customHeight="1">
      <c r="A186" s="421"/>
      <c r="B186" s="421"/>
      <c r="C186" s="416"/>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c r="AA186" s="417"/>
      <c r="AB186" s="417"/>
      <c r="AC186" s="417"/>
      <c r="AD186" s="417"/>
      <c r="AE186" s="417"/>
      <c r="AF186" s="417"/>
      <c r="AG186" s="417"/>
      <c r="AH186" s="417"/>
      <c r="AI186" s="417"/>
      <c r="AJ186" s="41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row>
    <row r="187" spans="1:115" ht="16.7" hidden="1" customHeight="1">
      <c r="A187" s="421"/>
      <c r="B187" s="421"/>
      <c r="C187" s="416"/>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c r="AA187" s="417"/>
      <c r="AB187" s="417"/>
      <c r="AC187" s="417"/>
      <c r="AD187" s="417"/>
      <c r="AE187" s="417"/>
      <c r="AF187" s="417"/>
      <c r="AG187" s="417"/>
      <c r="AH187" s="417"/>
      <c r="AI187" s="417"/>
      <c r="AJ187" s="41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row>
    <row r="188" spans="1:115" ht="16.7" hidden="1" customHeight="1">
      <c r="A188" s="421"/>
      <c r="B188" s="421"/>
      <c r="C188" s="416"/>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c r="AA188" s="417"/>
      <c r="AB188" s="417"/>
      <c r="AC188" s="417"/>
      <c r="AD188" s="417"/>
      <c r="AE188" s="417"/>
      <c r="AF188" s="417"/>
      <c r="AG188" s="417"/>
      <c r="AH188" s="417"/>
      <c r="AI188" s="417"/>
      <c r="AJ188" s="41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row>
    <row r="189" spans="1:115" ht="16.7" hidden="1" customHeight="1">
      <c r="A189" s="421"/>
      <c r="B189" s="421"/>
      <c r="C189" s="416"/>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c r="AA189" s="417"/>
      <c r="AB189" s="417"/>
      <c r="AC189" s="417"/>
      <c r="AD189" s="417"/>
      <c r="AE189" s="417"/>
      <c r="AF189" s="417"/>
      <c r="AG189" s="417"/>
      <c r="AH189" s="417"/>
      <c r="AI189" s="417"/>
      <c r="AJ189" s="41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row>
    <row r="190" spans="1:115" ht="16.7" hidden="1" customHeight="1">
      <c r="A190" s="421"/>
      <c r="B190" s="421"/>
      <c r="C190" s="416"/>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c r="AA190" s="417"/>
      <c r="AB190" s="417"/>
      <c r="AC190" s="417"/>
      <c r="AD190" s="417"/>
      <c r="AE190" s="417"/>
      <c r="AF190" s="417"/>
      <c r="AG190" s="417"/>
      <c r="AH190" s="417"/>
      <c r="AI190" s="417"/>
      <c r="AJ190" s="41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row>
    <row r="191" spans="1:115" ht="16.7" hidden="1" customHeight="1">
      <c r="A191" s="421"/>
      <c r="B191" s="421"/>
      <c r="C191" s="416"/>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c r="AA191" s="417"/>
      <c r="AB191" s="417"/>
      <c r="AC191" s="417"/>
      <c r="AD191" s="417"/>
      <c r="AE191" s="417"/>
      <c r="AF191" s="417"/>
      <c r="AG191" s="417"/>
      <c r="AH191" s="417"/>
      <c r="AI191" s="417"/>
      <c r="AJ191" s="41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row>
    <row r="192" spans="1:115" ht="16.7" hidden="1" customHeight="1">
      <c r="A192" s="421"/>
      <c r="B192" s="421"/>
      <c r="C192" s="416"/>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c r="AA192" s="417"/>
      <c r="AB192" s="417"/>
      <c r="AC192" s="417"/>
      <c r="AD192" s="417"/>
      <c r="AE192" s="417"/>
      <c r="AF192" s="417"/>
      <c r="AG192" s="417"/>
      <c r="AH192" s="417"/>
      <c r="AI192" s="417"/>
      <c r="AJ192" s="41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row>
    <row r="193" spans="1:115" ht="16.7" hidden="1" customHeight="1">
      <c r="A193" s="421"/>
      <c r="B193" s="421"/>
      <c r="C193" s="416"/>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c r="AA193" s="417"/>
      <c r="AB193" s="417"/>
      <c r="AC193" s="417"/>
      <c r="AD193" s="417"/>
      <c r="AE193" s="417"/>
      <c r="AF193" s="417"/>
      <c r="AG193" s="417"/>
      <c r="AH193" s="417"/>
      <c r="AI193" s="417"/>
      <c r="AJ193" s="41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row>
    <row r="194" spans="1:115" ht="16.7" hidden="1" customHeight="1">
      <c r="A194" s="421"/>
      <c r="B194" s="421"/>
      <c r="C194" s="416"/>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c r="AA194" s="417"/>
      <c r="AB194" s="417"/>
      <c r="AC194" s="417"/>
      <c r="AD194" s="417"/>
      <c r="AE194" s="417"/>
      <c r="AF194" s="417"/>
      <c r="AG194" s="417"/>
      <c r="AH194" s="417"/>
      <c r="AI194" s="417"/>
      <c r="AJ194" s="41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row>
    <row r="195" spans="1:115" ht="16.7" hidden="1" customHeight="1">
      <c r="A195" s="421"/>
      <c r="B195" s="421"/>
      <c r="C195" s="416"/>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c r="AA195" s="417"/>
      <c r="AB195" s="417"/>
      <c r="AC195" s="417"/>
      <c r="AD195" s="417"/>
      <c r="AE195" s="417"/>
      <c r="AF195" s="417"/>
      <c r="AG195" s="417"/>
      <c r="AH195" s="417"/>
      <c r="AI195" s="417"/>
      <c r="AJ195" s="41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row>
    <row r="196" spans="1:115" ht="16.7" hidden="1" customHeight="1">
      <c r="A196" s="421"/>
      <c r="B196" s="421"/>
      <c r="C196" s="416"/>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c r="AA196" s="417"/>
      <c r="AB196" s="417"/>
      <c r="AC196" s="417"/>
      <c r="AD196" s="417"/>
      <c r="AE196" s="417"/>
      <c r="AF196" s="417"/>
      <c r="AG196" s="417"/>
      <c r="AH196" s="417"/>
      <c r="AI196" s="417"/>
      <c r="AJ196" s="41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row>
    <row r="197" spans="1:115" ht="16.7" hidden="1" customHeight="1">
      <c r="A197" s="421"/>
      <c r="B197" s="421"/>
      <c r="C197" s="416"/>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c r="AA197" s="417"/>
      <c r="AB197" s="417"/>
      <c r="AC197" s="417"/>
      <c r="AD197" s="417"/>
      <c r="AE197" s="417"/>
      <c r="AF197" s="417"/>
      <c r="AG197" s="417"/>
      <c r="AH197" s="417"/>
      <c r="AI197" s="417"/>
      <c r="AJ197" s="41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row>
    <row r="198" spans="1:115" ht="16.7" hidden="1" customHeight="1">
      <c r="A198" s="421"/>
      <c r="B198" s="421"/>
      <c r="C198" s="416"/>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c r="AA198" s="417"/>
      <c r="AB198" s="417"/>
      <c r="AC198" s="417"/>
      <c r="AD198" s="417"/>
      <c r="AE198" s="417"/>
      <c r="AF198" s="417"/>
      <c r="AG198" s="417"/>
      <c r="AH198" s="417"/>
      <c r="AI198" s="417"/>
      <c r="AJ198" s="41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row>
    <row r="199" spans="1:115" ht="16.7" hidden="1" customHeight="1">
      <c r="A199" s="421"/>
      <c r="B199" s="421"/>
      <c r="C199" s="416"/>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c r="AA199" s="417"/>
      <c r="AB199" s="417"/>
      <c r="AC199" s="417"/>
      <c r="AD199" s="417"/>
      <c r="AE199" s="417"/>
      <c r="AF199" s="417"/>
      <c r="AG199" s="417"/>
      <c r="AH199" s="417"/>
      <c r="AI199" s="417"/>
      <c r="AJ199" s="41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row>
    <row r="200" spans="1:115" ht="16.7" hidden="1" customHeight="1">
      <c r="A200" s="421"/>
      <c r="B200" s="421"/>
      <c r="C200" s="416"/>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c r="AA200" s="417"/>
      <c r="AB200" s="417"/>
      <c r="AC200" s="417"/>
      <c r="AD200" s="417"/>
      <c r="AE200" s="417"/>
      <c r="AF200" s="417"/>
      <c r="AG200" s="417"/>
      <c r="AH200" s="417"/>
      <c r="AI200" s="417"/>
      <c r="AJ200" s="41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row>
    <row r="201" spans="1:115" ht="16.7" hidden="1" customHeight="1">
      <c r="A201" s="421"/>
      <c r="B201" s="421"/>
      <c r="C201" s="416"/>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c r="AA201" s="417"/>
      <c r="AB201" s="417"/>
      <c r="AC201" s="417"/>
      <c r="AD201" s="417"/>
      <c r="AE201" s="417"/>
      <c r="AF201" s="417"/>
      <c r="AG201" s="417"/>
      <c r="AH201" s="417"/>
      <c r="AI201" s="417"/>
      <c r="AJ201" s="41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row>
    <row r="202" spans="1:115" ht="16.7" hidden="1" customHeight="1">
      <c r="A202" s="421"/>
      <c r="B202" s="421"/>
      <c r="C202" s="416"/>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c r="AA202" s="417"/>
      <c r="AB202" s="417"/>
      <c r="AC202" s="417"/>
      <c r="AD202" s="417"/>
      <c r="AE202" s="417"/>
      <c r="AF202" s="417"/>
      <c r="AG202" s="417"/>
      <c r="AH202" s="417"/>
      <c r="AI202" s="417"/>
      <c r="AJ202" s="41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row>
    <row r="203" spans="1:115" ht="16.7" hidden="1" customHeight="1">
      <c r="A203" s="421"/>
      <c r="B203" s="421"/>
      <c r="C203" s="416"/>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c r="AA203" s="417"/>
      <c r="AB203" s="417"/>
      <c r="AC203" s="417"/>
      <c r="AD203" s="417"/>
      <c r="AE203" s="417"/>
      <c r="AF203" s="417"/>
      <c r="AG203" s="417"/>
      <c r="AH203" s="417"/>
      <c r="AI203" s="417"/>
      <c r="AJ203" s="41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row>
    <row r="204" spans="1:115" ht="16.7" hidden="1" customHeight="1">
      <c r="A204" s="421"/>
      <c r="B204" s="421"/>
      <c r="C204" s="416"/>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c r="AA204" s="417"/>
      <c r="AB204" s="417"/>
      <c r="AC204" s="417"/>
      <c r="AD204" s="417"/>
      <c r="AE204" s="417"/>
      <c r="AF204" s="417"/>
      <c r="AG204" s="417"/>
      <c r="AH204" s="417"/>
      <c r="AI204" s="417"/>
      <c r="AJ204" s="41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row>
    <row r="205" spans="1:115" ht="16.7" hidden="1" customHeight="1">
      <c r="A205" s="421"/>
      <c r="B205" s="421"/>
      <c r="C205" s="416"/>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c r="AA205" s="417"/>
      <c r="AB205" s="417"/>
      <c r="AC205" s="417"/>
      <c r="AD205" s="417"/>
      <c r="AE205" s="417"/>
      <c r="AF205" s="417"/>
      <c r="AG205" s="417"/>
      <c r="AH205" s="417"/>
      <c r="AI205" s="417"/>
      <c r="AJ205" s="417"/>
      <c r="AK205" s="417"/>
      <c r="AL205" s="417"/>
      <c r="AM205" s="417"/>
      <c r="AN205" s="417"/>
      <c r="AO205" s="417"/>
      <c r="AP205" s="417"/>
      <c r="AQ205" s="417"/>
      <c r="AR205" s="417"/>
      <c r="AS205" s="417"/>
      <c r="AT205" s="417"/>
      <c r="AU205" s="417"/>
      <c r="AV205" s="417"/>
      <c r="AW205" s="417"/>
      <c r="AX205" s="417"/>
      <c r="AY205" s="417"/>
      <c r="AZ205" s="417"/>
      <c r="BA205" s="417"/>
      <c r="BB205" s="417"/>
      <c r="BC205" s="417"/>
      <c r="BD205" s="417"/>
      <c r="BE205" s="417"/>
      <c r="BF205" s="417"/>
      <c r="BG205" s="417"/>
      <c r="BH205" s="417"/>
      <c r="BI205" s="417"/>
      <c r="BJ205" s="417"/>
      <c r="BK205" s="417"/>
      <c r="BL205" s="417"/>
      <c r="BM205" s="417"/>
      <c r="BN205" s="417"/>
      <c r="BO205" s="417"/>
      <c r="BP205" s="417"/>
      <c r="BQ205" s="417"/>
      <c r="BR205" s="417"/>
      <c r="BS205" s="417"/>
      <c r="BT205" s="417"/>
      <c r="BU205" s="417"/>
      <c r="BV205" s="417"/>
      <c r="BW205" s="417"/>
      <c r="BX205" s="417"/>
      <c r="BY205" s="417"/>
      <c r="BZ205" s="417"/>
      <c r="CA205" s="417"/>
      <c r="CB205" s="417"/>
      <c r="CC205" s="417"/>
      <c r="CD205" s="417"/>
      <c r="CE205" s="417"/>
      <c r="CF205" s="417"/>
      <c r="CG205" s="417"/>
      <c r="CH205" s="417"/>
      <c r="CI205" s="417"/>
      <c r="CJ205" s="417"/>
      <c r="CK205" s="417"/>
      <c r="CL205" s="417"/>
      <c r="CM205" s="417"/>
      <c r="CN205" s="417"/>
      <c r="CO205" s="417"/>
      <c r="CP205" s="417"/>
      <c r="CQ205" s="417"/>
      <c r="CR205" s="417"/>
      <c r="CS205" s="417"/>
      <c r="CT205" s="417"/>
      <c r="CU205" s="417"/>
      <c r="CV205" s="417"/>
      <c r="CW205" s="417"/>
      <c r="CX205" s="417"/>
      <c r="CY205" s="417"/>
      <c r="CZ205" s="417"/>
      <c r="DA205" s="417"/>
      <c r="DB205" s="417"/>
      <c r="DC205" s="417"/>
      <c r="DD205" s="417"/>
      <c r="DE205" s="417"/>
      <c r="DF205" s="417"/>
      <c r="DG205" s="417"/>
      <c r="DH205" s="417"/>
      <c r="DI205" s="417"/>
      <c r="DJ205" s="417"/>
      <c r="DK205" s="417"/>
    </row>
    <row r="206" spans="1:115" ht="16.7" hidden="1" customHeight="1">
      <c r="A206" s="421"/>
      <c r="B206" s="421"/>
      <c r="C206" s="416"/>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c r="AA206" s="417"/>
      <c r="AB206" s="417"/>
      <c r="AC206" s="417"/>
      <c r="AD206" s="417"/>
      <c r="AE206" s="417"/>
      <c r="AF206" s="417"/>
      <c r="AG206" s="417"/>
      <c r="AH206" s="417"/>
      <c r="AI206" s="417"/>
      <c r="AJ206" s="417"/>
      <c r="AK206" s="417"/>
      <c r="AL206" s="417"/>
      <c r="AM206" s="417"/>
      <c r="AN206" s="417"/>
      <c r="AO206" s="417"/>
      <c r="AP206" s="417"/>
      <c r="AQ206" s="417"/>
      <c r="AR206" s="417"/>
      <c r="AS206" s="417"/>
      <c r="AT206" s="417"/>
      <c r="AU206" s="417"/>
      <c r="AV206" s="417"/>
      <c r="AW206" s="417"/>
      <c r="AX206" s="417"/>
      <c r="AY206" s="417"/>
      <c r="AZ206" s="417"/>
      <c r="BA206" s="417"/>
      <c r="BB206" s="417"/>
      <c r="BC206" s="417"/>
      <c r="BD206" s="417"/>
      <c r="BE206" s="417"/>
      <c r="BF206" s="417"/>
      <c r="BG206" s="417"/>
      <c r="BH206" s="417"/>
      <c r="BI206" s="417"/>
      <c r="BJ206" s="417"/>
      <c r="BK206" s="417"/>
      <c r="BL206" s="417"/>
      <c r="BM206" s="417"/>
      <c r="BN206" s="417"/>
      <c r="BO206" s="417"/>
      <c r="BP206" s="417"/>
      <c r="BQ206" s="417"/>
      <c r="BR206" s="417"/>
      <c r="BS206" s="417"/>
      <c r="BT206" s="417"/>
      <c r="BU206" s="417"/>
      <c r="BV206" s="417"/>
      <c r="BW206" s="417"/>
      <c r="BX206" s="417"/>
      <c r="BY206" s="417"/>
      <c r="BZ206" s="417"/>
      <c r="CA206" s="417"/>
      <c r="CB206" s="417"/>
      <c r="CC206" s="417"/>
      <c r="CD206" s="417"/>
      <c r="CE206" s="417"/>
      <c r="CF206" s="417"/>
      <c r="CG206" s="417"/>
      <c r="CH206" s="417"/>
      <c r="CI206" s="417"/>
      <c r="CJ206" s="417"/>
      <c r="CK206" s="417"/>
      <c r="CL206" s="417"/>
      <c r="CM206" s="417"/>
      <c r="CN206" s="417"/>
      <c r="CO206" s="417"/>
      <c r="CP206" s="417"/>
      <c r="CQ206" s="417"/>
      <c r="CR206" s="417"/>
      <c r="CS206" s="417"/>
      <c r="CT206" s="417"/>
      <c r="CU206" s="417"/>
      <c r="CV206" s="417"/>
      <c r="CW206" s="417"/>
      <c r="CX206" s="417"/>
      <c r="CY206" s="417"/>
      <c r="CZ206" s="417"/>
      <c r="DA206" s="417"/>
      <c r="DB206" s="417"/>
      <c r="DC206" s="417"/>
      <c r="DD206" s="417"/>
      <c r="DE206" s="417"/>
      <c r="DF206" s="417"/>
      <c r="DG206" s="417"/>
      <c r="DH206" s="417"/>
      <c r="DI206" s="417"/>
      <c r="DJ206" s="417"/>
      <c r="DK206" s="417"/>
    </row>
    <row r="207" spans="1:115" ht="16.7" hidden="1" customHeight="1">
      <c r="A207" s="421"/>
      <c r="B207" s="421"/>
      <c r="C207" s="416"/>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c r="AA207" s="417"/>
      <c r="AB207" s="417"/>
      <c r="AC207" s="417"/>
      <c r="AD207" s="417"/>
      <c r="AE207" s="417"/>
      <c r="AF207" s="417"/>
      <c r="AG207" s="417"/>
      <c r="AH207" s="417"/>
      <c r="AI207" s="417"/>
      <c r="AJ207" s="417"/>
      <c r="AK207" s="417"/>
      <c r="AL207" s="417"/>
      <c r="AM207" s="417"/>
      <c r="AN207" s="417"/>
      <c r="AO207" s="417"/>
      <c r="AP207" s="417"/>
      <c r="AQ207" s="417"/>
      <c r="AR207" s="417"/>
      <c r="AS207" s="417"/>
      <c r="AT207" s="417"/>
      <c r="AU207" s="417"/>
      <c r="AV207" s="417"/>
      <c r="AW207" s="417"/>
      <c r="AX207" s="417"/>
      <c r="AY207" s="417"/>
      <c r="AZ207" s="417"/>
      <c r="BA207" s="417"/>
      <c r="BB207" s="417"/>
      <c r="BC207" s="417"/>
      <c r="BD207" s="417"/>
      <c r="BE207" s="417"/>
      <c r="BF207" s="417"/>
      <c r="BG207" s="417"/>
      <c r="BH207" s="417"/>
      <c r="BI207" s="417"/>
      <c r="BJ207" s="417"/>
      <c r="BK207" s="417"/>
      <c r="BL207" s="417"/>
      <c r="BM207" s="417"/>
      <c r="BN207" s="417"/>
      <c r="BO207" s="417"/>
      <c r="BP207" s="417"/>
      <c r="BQ207" s="417"/>
      <c r="BR207" s="417"/>
      <c r="BS207" s="417"/>
      <c r="BT207" s="417"/>
      <c r="BU207" s="417"/>
      <c r="BV207" s="417"/>
      <c r="BW207" s="417"/>
      <c r="BX207" s="417"/>
      <c r="BY207" s="417"/>
      <c r="BZ207" s="417"/>
      <c r="CA207" s="417"/>
      <c r="CB207" s="417"/>
      <c r="CC207" s="417"/>
      <c r="CD207" s="417"/>
      <c r="CE207" s="417"/>
      <c r="CF207" s="417"/>
      <c r="CG207" s="417"/>
      <c r="CH207" s="417"/>
      <c r="CI207" s="417"/>
      <c r="CJ207" s="417"/>
      <c r="CK207" s="417"/>
      <c r="CL207" s="417"/>
      <c r="CM207" s="417"/>
      <c r="CN207" s="417"/>
      <c r="CO207" s="417"/>
      <c r="CP207" s="417"/>
      <c r="CQ207" s="417"/>
      <c r="CR207" s="417"/>
      <c r="CS207" s="417"/>
      <c r="CT207" s="417"/>
      <c r="CU207" s="417"/>
      <c r="CV207" s="417"/>
      <c r="CW207" s="417"/>
      <c r="CX207" s="417"/>
      <c r="CY207" s="417"/>
      <c r="CZ207" s="417"/>
      <c r="DA207" s="417"/>
      <c r="DB207" s="417"/>
      <c r="DC207" s="417"/>
      <c r="DD207" s="417"/>
      <c r="DE207" s="417"/>
      <c r="DF207" s="417"/>
      <c r="DG207" s="417"/>
      <c r="DH207" s="417"/>
      <c r="DI207" s="417"/>
      <c r="DJ207" s="417"/>
      <c r="DK207" s="417"/>
    </row>
    <row r="208" spans="1:115" ht="16.7" hidden="1" customHeight="1">
      <c r="A208" s="421"/>
      <c r="B208" s="421"/>
      <c r="C208" s="416"/>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c r="AA208" s="417"/>
      <c r="AB208" s="417"/>
      <c r="AC208" s="417"/>
      <c r="AD208" s="417"/>
      <c r="AE208" s="417"/>
      <c r="AF208" s="417"/>
      <c r="AG208" s="417"/>
      <c r="AH208" s="417"/>
      <c r="AI208" s="417"/>
      <c r="AJ208" s="417"/>
      <c r="AK208" s="417"/>
      <c r="AL208" s="417"/>
      <c r="AM208" s="417"/>
      <c r="AN208" s="417"/>
      <c r="AO208" s="417"/>
      <c r="AP208" s="417"/>
      <c r="AQ208" s="417"/>
      <c r="AR208" s="417"/>
      <c r="AS208" s="417"/>
      <c r="AT208" s="417"/>
      <c r="AU208" s="417"/>
      <c r="AV208" s="417"/>
      <c r="AW208" s="417"/>
      <c r="AX208" s="417"/>
      <c r="AY208" s="417"/>
      <c r="AZ208" s="417"/>
      <c r="BA208" s="417"/>
      <c r="BB208" s="417"/>
      <c r="BC208" s="417"/>
      <c r="BD208" s="417"/>
      <c r="BE208" s="417"/>
      <c r="BF208" s="417"/>
      <c r="BG208" s="417"/>
      <c r="BH208" s="417"/>
      <c r="BI208" s="417"/>
      <c r="BJ208" s="417"/>
      <c r="BK208" s="417"/>
      <c r="BL208" s="417"/>
      <c r="BM208" s="417"/>
      <c r="BN208" s="417"/>
      <c r="BO208" s="417"/>
      <c r="BP208" s="417"/>
      <c r="BQ208" s="417"/>
      <c r="BR208" s="417"/>
      <c r="BS208" s="417"/>
      <c r="BT208" s="417"/>
      <c r="BU208" s="417"/>
      <c r="BV208" s="417"/>
      <c r="BW208" s="417"/>
      <c r="BX208" s="417"/>
      <c r="BY208" s="417"/>
      <c r="BZ208" s="417"/>
      <c r="CA208" s="417"/>
      <c r="CB208" s="417"/>
      <c r="CC208" s="417"/>
      <c r="CD208" s="417"/>
      <c r="CE208" s="417"/>
      <c r="CF208" s="417"/>
      <c r="CG208" s="417"/>
      <c r="CH208" s="417"/>
      <c r="CI208" s="417"/>
      <c r="CJ208" s="417"/>
      <c r="CK208" s="417"/>
      <c r="CL208" s="417"/>
      <c r="CM208" s="417"/>
      <c r="CN208" s="417"/>
      <c r="CO208" s="417"/>
      <c r="CP208" s="417"/>
      <c r="CQ208" s="417"/>
      <c r="CR208" s="417"/>
      <c r="CS208" s="417"/>
      <c r="CT208" s="417"/>
      <c r="CU208" s="417"/>
      <c r="CV208" s="417"/>
      <c r="CW208" s="417"/>
      <c r="CX208" s="417"/>
      <c r="CY208" s="417"/>
      <c r="CZ208" s="417"/>
      <c r="DA208" s="417"/>
      <c r="DB208" s="417"/>
      <c r="DC208" s="417"/>
      <c r="DD208" s="417"/>
      <c r="DE208" s="417"/>
      <c r="DF208" s="417"/>
      <c r="DG208" s="417"/>
      <c r="DH208" s="417"/>
      <c r="DI208" s="417"/>
      <c r="DJ208" s="417"/>
      <c r="DK208" s="417"/>
    </row>
    <row r="209" spans="1:115" ht="16.7" hidden="1" customHeight="1">
      <c r="A209" s="421"/>
      <c r="B209" s="421"/>
      <c r="C209" s="416"/>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c r="AA209" s="417"/>
      <c r="AB209" s="417"/>
      <c r="AC209" s="417"/>
      <c r="AD209" s="417"/>
      <c r="AE209" s="417"/>
      <c r="AF209" s="417"/>
      <c r="AG209" s="417"/>
      <c r="AH209" s="417"/>
      <c r="AI209" s="417"/>
      <c r="AJ209" s="417"/>
      <c r="AK209" s="417"/>
      <c r="AL209" s="417"/>
      <c r="AM209" s="417"/>
      <c r="AN209" s="417"/>
      <c r="AO209" s="417"/>
      <c r="AP209" s="417"/>
      <c r="AQ209" s="417"/>
      <c r="AR209" s="417"/>
      <c r="AS209" s="417"/>
      <c r="AT209" s="417"/>
      <c r="AU209" s="417"/>
      <c r="AV209" s="417"/>
      <c r="AW209" s="417"/>
      <c r="AX209" s="417"/>
      <c r="AY209" s="417"/>
      <c r="AZ209" s="417"/>
      <c r="BA209" s="417"/>
      <c r="BB209" s="417"/>
      <c r="BC209" s="417"/>
      <c r="BD209" s="417"/>
      <c r="BE209" s="417"/>
      <c r="BF209" s="417"/>
      <c r="BG209" s="417"/>
      <c r="BH209" s="417"/>
      <c r="BI209" s="417"/>
      <c r="BJ209" s="417"/>
      <c r="BK209" s="417"/>
      <c r="BL209" s="417"/>
      <c r="BM209" s="417"/>
      <c r="BN209" s="417"/>
      <c r="BO209" s="417"/>
      <c r="BP209" s="417"/>
      <c r="BQ209" s="417"/>
      <c r="BR209" s="417"/>
      <c r="BS209" s="417"/>
      <c r="BT209" s="417"/>
      <c r="BU209" s="417"/>
      <c r="BV209" s="417"/>
      <c r="BW209" s="417"/>
      <c r="BX209" s="417"/>
      <c r="BY209" s="417"/>
      <c r="BZ209" s="417"/>
      <c r="CA209" s="417"/>
      <c r="CB209" s="417"/>
      <c r="CC209" s="417"/>
      <c r="CD209" s="417"/>
      <c r="CE209" s="417"/>
      <c r="CF209" s="417"/>
      <c r="CG209" s="417"/>
      <c r="CH209" s="417"/>
      <c r="CI209" s="417"/>
      <c r="CJ209" s="417"/>
      <c r="CK209" s="417"/>
      <c r="CL209" s="417"/>
      <c r="CM209" s="417"/>
      <c r="CN209" s="417"/>
      <c r="CO209" s="417"/>
      <c r="CP209" s="417"/>
      <c r="CQ209" s="417"/>
      <c r="CR209" s="417"/>
      <c r="CS209" s="417"/>
      <c r="CT209" s="417"/>
      <c r="CU209" s="417"/>
      <c r="CV209" s="417"/>
      <c r="CW209" s="417"/>
      <c r="CX209" s="417"/>
      <c r="CY209" s="417"/>
      <c r="CZ209" s="417"/>
      <c r="DA209" s="417"/>
      <c r="DB209" s="417"/>
      <c r="DC209" s="417"/>
      <c r="DD209" s="417"/>
      <c r="DE209" s="417"/>
      <c r="DF209" s="417"/>
      <c r="DG209" s="417"/>
      <c r="DH209" s="417"/>
      <c r="DI209" s="417"/>
      <c r="DJ209" s="417"/>
      <c r="DK209" s="417"/>
    </row>
    <row r="210" spans="1:115" ht="16.7" hidden="1" customHeight="1">
      <c r="A210" s="421"/>
      <c r="B210" s="421"/>
      <c r="C210" s="416"/>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c r="AA210" s="417"/>
      <c r="AB210" s="417"/>
      <c r="AC210" s="417"/>
      <c r="AD210" s="417"/>
      <c r="AE210" s="417"/>
      <c r="AF210" s="417"/>
      <c r="AG210" s="417"/>
      <c r="AH210" s="417"/>
      <c r="AI210" s="417"/>
      <c r="AJ210" s="417"/>
      <c r="AK210" s="417"/>
      <c r="AL210" s="417"/>
      <c r="AM210" s="417"/>
      <c r="AN210" s="417"/>
      <c r="AO210" s="417"/>
      <c r="AP210" s="417"/>
      <c r="AQ210" s="417"/>
      <c r="AR210" s="417"/>
      <c r="AS210" s="417"/>
      <c r="AT210" s="417"/>
      <c r="AU210" s="417"/>
      <c r="AV210" s="417"/>
      <c r="AW210" s="417"/>
      <c r="AX210" s="417"/>
      <c r="AY210" s="417"/>
      <c r="AZ210" s="417"/>
      <c r="BA210" s="417"/>
      <c r="BB210" s="417"/>
      <c r="BC210" s="417"/>
      <c r="BD210" s="417"/>
      <c r="BE210" s="417"/>
      <c r="BF210" s="417"/>
      <c r="BG210" s="417"/>
      <c r="BH210" s="417"/>
      <c r="BI210" s="417"/>
      <c r="BJ210" s="417"/>
      <c r="BK210" s="417"/>
      <c r="BL210" s="417"/>
      <c r="BM210" s="417"/>
      <c r="BN210" s="417"/>
      <c r="BO210" s="417"/>
      <c r="BP210" s="417"/>
      <c r="BQ210" s="417"/>
      <c r="BR210" s="417"/>
      <c r="BS210" s="417"/>
      <c r="BT210" s="417"/>
      <c r="BU210" s="417"/>
      <c r="BV210" s="417"/>
      <c r="BW210" s="417"/>
      <c r="BX210" s="417"/>
      <c r="BY210" s="417"/>
      <c r="BZ210" s="417"/>
      <c r="CA210" s="417"/>
      <c r="CB210" s="417"/>
      <c r="CC210" s="417"/>
      <c r="CD210" s="417"/>
      <c r="CE210" s="417"/>
      <c r="CF210" s="417"/>
      <c r="CG210" s="417"/>
      <c r="CH210" s="417"/>
      <c r="CI210" s="417"/>
      <c r="CJ210" s="417"/>
      <c r="CK210" s="417"/>
      <c r="CL210" s="417"/>
      <c r="CM210" s="417"/>
      <c r="CN210" s="417"/>
      <c r="CO210" s="417"/>
      <c r="CP210" s="417"/>
      <c r="CQ210" s="417"/>
      <c r="CR210" s="417"/>
      <c r="CS210" s="417"/>
      <c r="CT210" s="417"/>
      <c r="CU210" s="417"/>
      <c r="CV210" s="417"/>
      <c r="CW210" s="417"/>
      <c r="CX210" s="417"/>
      <c r="CY210" s="417"/>
      <c r="CZ210" s="417"/>
      <c r="DA210" s="417"/>
      <c r="DB210" s="417"/>
      <c r="DC210" s="417"/>
      <c r="DD210" s="417"/>
      <c r="DE210" s="417"/>
      <c r="DF210" s="417"/>
      <c r="DG210" s="417"/>
      <c r="DH210" s="417"/>
      <c r="DI210" s="417"/>
      <c r="DJ210" s="417"/>
      <c r="DK210" s="417"/>
    </row>
    <row r="211" spans="1:115" ht="16.7" hidden="1" customHeight="1">
      <c r="A211" s="421"/>
      <c r="B211" s="421"/>
      <c r="C211" s="416"/>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c r="AA211" s="417"/>
      <c r="AB211" s="417"/>
      <c r="AC211" s="417"/>
      <c r="AD211" s="417"/>
      <c r="AE211" s="417"/>
      <c r="AF211" s="417"/>
      <c r="AG211" s="417"/>
      <c r="AH211" s="417"/>
      <c r="AI211" s="417"/>
      <c r="AJ211" s="417"/>
      <c r="AK211" s="417"/>
      <c r="AL211" s="417"/>
      <c r="AM211" s="417"/>
      <c r="AN211" s="417"/>
      <c r="AO211" s="417"/>
      <c r="AP211" s="417"/>
      <c r="AQ211" s="417"/>
      <c r="AR211" s="417"/>
      <c r="AS211" s="417"/>
      <c r="AT211" s="417"/>
      <c r="AU211" s="417"/>
      <c r="AV211" s="417"/>
      <c r="AW211" s="417"/>
      <c r="AX211" s="417"/>
      <c r="AY211" s="417"/>
      <c r="AZ211" s="417"/>
      <c r="BA211" s="417"/>
      <c r="BB211" s="417"/>
      <c r="BC211" s="417"/>
      <c r="BD211" s="417"/>
      <c r="BE211" s="417"/>
      <c r="BF211" s="417"/>
      <c r="BG211" s="417"/>
      <c r="BH211" s="417"/>
      <c r="BI211" s="417"/>
      <c r="BJ211" s="417"/>
      <c r="BK211" s="417"/>
      <c r="BL211" s="417"/>
      <c r="BM211" s="417"/>
      <c r="BN211" s="417"/>
      <c r="BO211" s="417"/>
      <c r="BP211" s="417"/>
      <c r="BQ211" s="417"/>
      <c r="BR211" s="417"/>
      <c r="BS211" s="417"/>
      <c r="BT211" s="417"/>
      <c r="BU211" s="417"/>
      <c r="BV211" s="417"/>
      <c r="BW211" s="417"/>
      <c r="BX211" s="417"/>
      <c r="BY211" s="417"/>
      <c r="BZ211" s="417"/>
      <c r="CA211" s="417"/>
      <c r="CB211" s="417"/>
      <c r="CC211" s="417"/>
      <c r="CD211" s="417"/>
      <c r="CE211" s="417"/>
      <c r="CF211" s="417"/>
      <c r="CG211" s="417"/>
      <c r="CH211" s="417"/>
      <c r="CI211" s="417"/>
      <c r="CJ211" s="417"/>
      <c r="CK211" s="417"/>
      <c r="CL211" s="417"/>
      <c r="CM211" s="417"/>
      <c r="CN211" s="417"/>
      <c r="CO211" s="417"/>
      <c r="CP211" s="417"/>
      <c r="CQ211" s="417"/>
      <c r="CR211" s="417"/>
      <c r="CS211" s="417"/>
      <c r="CT211" s="417"/>
      <c r="CU211" s="417"/>
      <c r="CV211" s="417"/>
      <c r="CW211" s="417"/>
      <c r="CX211" s="417"/>
      <c r="CY211" s="417"/>
      <c r="CZ211" s="417"/>
      <c r="DA211" s="417"/>
      <c r="DB211" s="417"/>
      <c r="DC211" s="417"/>
      <c r="DD211" s="417"/>
      <c r="DE211" s="417"/>
      <c r="DF211" s="417"/>
      <c r="DG211" s="417"/>
      <c r="DH211" s="417"/>
      <c r="DI211" s="417"/>
      <c r="DJ211" s="417"/>
      <c r="DK211" s="417"/>
    </row>
    <row r="212" spans="1:115" ht="16.7" hidden="1" customHeight="1">
      <c r="A212" s="421"/>
      <c r="B212" s="421"/>
      <c r="C212" s="416"/>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c r="AA212" s="417"/>
      <c r="AB212" s="417"/>
      <c r="AC212" s="417"/>
      <c r="AD212" s="417"/>
      <c r="AE212" s="417"/>
      <c r="AF212" s="417"/>
      <c r="AG212" s="417"/>
      <c r="AH212" s="417"/>
      <c r="AI212" s="417"/>
      <c r="AJ212" s="417"/>
      <c r="AK212" s="417"/>
      <c r="AL212" s="417"/>
      <c r="AM212" s="417"/>
      <c r="AN212" s="417"/>
      <c r="AO212" s="417"/>
      <c r="AP212" s="417"/>
      <c r="AQ212" s="417"/>
      <c r="AR212" s="417"/>
      <c r="AS212" s="417"/>
      <c r="AT212" s="417"/>
      <c r="AU212" s="417"/>
      <c r="AV212" s="417"/>
      <c r="AW212" s="417"/>
      <c r="AX212" s="417"/>
      <c r="AY212" s="417"/>
      <c r="AZ212" s="417"/>
      <c r="BA212" s="417"/>
      <c r="BB212" s="417"/>
      <c r="BC212" s="417"/>
      <c r="BD212" s="417"/>
      <c r="BE212" s="417"/>
      <c r="BF212" s="417"/>
      <c r="BG212" s="417"/>
      <c r="BH212" s="417"/>
      <c r="BI212" s="417"/>
      <c r="BJ212" s="417"/>
      <c r="BK212" s="417"/>
      <c r="BL212" s="417"/>
      <c r="BM212" s="417"/>
      <c r="BN212" s="417"/>
      <c r="BO212" s="417"/>
      <c r="BP212" s="417"/>
      <c r="BQ212" s="417"/>
      <c r="BR212" s="417"/>
      <c r="BS212" s="417"/>
      <c r="BT212" s="417"/>
      <c r="BU212" s="417"/>
      <c r="BV212" s="417"/>
      <c r="BW212" s="417"/>
      <c r="BX212" s="417"/>
      <c r="BY212" s="417"/>
      <c r="BZ212" s="417"/>
      <c r="CA212" s="417"/>
      <c r="CB212" s="417"/>
      <c r="CC212" s="417"/>
      <c r="CD212" s="417"/>
      <c r="CE212" s="417"/>
      <c r="CF212" s="417"/>
      <c r="CG212" s="417"/>
      <c r="CH212" s="417"/>
      <c r="CI212" s="417"/>
      <c r="CJ212" s="417"/>
      <c r="CK212" s="417"/>
      <c r="CL212" s="417"/>
      <c r="CM212" s="417"/>
      <c r="CN212" s="417"/>
      <c r="CO212" s="417"/>
      <c r="CP212" s="417"/>
      <c r="CQ212" s="417"/>
      <c r="CR212" s="417"/>
      <c r="CS212" s="417"/>
      <c r="CT212" s="417"/>
      <c r="CU212" s="417"/>
      <c r="CV212" s="417"/>
      <c r="CW212" s="417"/>
      <c r="CX212" s="417"/>
      <c r="CY212" s="417"/>
      <c r="CZ212" s="417"/>
      <c r="DA212" s="417"/>
      <c r="DB212" s="417"/>
      <c r="DC212" s="417"/>
      <c r="DD212" s="417"/>
      <c r="DE212" s="417"/>
      <c r="DF212" s="417"/>
      <c r="DG212" s="417"/>
      <c r="DH212" s="417"/>
      <c r="DI212" s="417"/>
      <c r="DJ212" s="417"/>
      <c r="DK212" s="417"/>
    </row>
    <row r="213" spans="1:115" ht="16.7" hidden="1" customHeight="1">
      <c r="A213" s="421"/>
      <c r="B213" s="421"/>
      <c r="C213" s="416"/>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c r="AA213" s="417"/>
      <c r="AB213" s="417"/>
      <c r="AC213" s="417"/>
      <c r="AD213" s="417"/>
      <c r="AE213" s="417"/>
      <c r="AF213" s="417"/>
      <c r="AG213" s="417"/>
      <c r="AH213" s="417"/>
      <c r="AI213" s="417"/>
      <c r="AJ213" s="417"/>
      <c r="AK213" s="417"/>
      <c r="AL213" s="417"/>
      <c r="AM213" s="417"/>
      <c r="AN213" s="417"/>
      <c r="AO213" s="417"/>
      <c r="AP213" s="417"/>
      <c r="AQ213" s="417"/>
      <c r="AR213" s="417"/>
      <c r="AS213" s="417"/>
      <c r="AT213" s="417"/>
      <c r="AU213" s="417"/>
      <c r="AV213" s="417"/>
      <c r="AW213" s="417"/>
      <c r="AX213" s="417"/>
      <c r="AY213" s="417"/>
      <c r="AZ213" s="417"/>
      <c r="BA213" s="417"/>
      <c r="BB213" s="417"/>
      <c r="BC213" s="417"/>
      <c r="BD213" s="417"/>
      <c r="BE213" s="417"/>
      <c r="BF213" s="417"/>
      <c r="BG213" s="417"/>
      <c r="BH213" s="417"/>
      <c r="BI213" s="417"/>
      <c r="BJ213" s="417"/>
      <c r="BK213" s="417"/>
      <c r="BL213" s="417"/>
      <c r="BM213" s="417"/>
      <c r="BN213" s="417"/>
      <c r="BO213" s="417"/>
      <c r="BP213" s="417"/>
      <c r="BQ213" s="417"/>
      <c r="BR213" s="417"/>
      <c r="BS213" s="417"/>
      <c r="BT213" s="417"/>
      <c r="BU213" s="417"/>
      <c r="BV213" s="417"/>
      <c r="BW213" s="417"/>
      <c r="BX213" s="417"/>
      <c r="BY213" s="417"/>
      <c r="BZ213" s="417"/>
      <c r="CA213" s="417"/>
      <c r="CB213" s="417"/>
      <c r="CC213" s="417"/>
      <c r="CD213" s="417"/>
      <c r="CE213" s="417"/>
      <c r="CF213" s="417"/>
      <c r="CG213" s="417"/>
      <c r="CH213" s="417"/>
      <c r="CI213" s="417"/>
      <c r="CJ213" s="417"/>
      <c r="CK213" s="417"/>
      <c r="CL213" s="417"/>
      <c r="CM213" s="417"/>
      <c r="CN213" s="417"/>
      <c r="CO213" s="417"/>
      <c r="CP213" s="417"/>
      <c r="CQ213" s="417"/>
      <c r="CR213" s="417"/>
      <c r="CS213" s="417"/>
      <c r="CT213" s="417"/>
      <c r="CU213" s="417"/>
      <c r="CV213" s="417"/>
      <c r="CW213" s="417"/>
      <c r="CX213" s="417"/>
      <c r="CY213" s="417"/>
      <c r="CZ213" s="417"/>
      <c r="DA213" s="417"/>
      <c r="DB213" s="417"/>
      <c r="DC213" s="417"/>
      <c r="DD213" s="417"/>
      <c r="DE213" s="417"/>
      <c r="DF213" s="417"/>
      <c r="DG213" s="417"/>
      <c r="DH213" s="417"/>
      <c r="DI213" s="417"/>
      <c r="DJ213" s="417"/>
      <c r="DK213" s="417"/>
    </row>
    <row r="214" spans="1:115" ht="16.7" hidden="1" customHeight="1">
      <c r="A214" s="421"/>
      <c r="B214" s="421"/>
      <c r="C214" s="416"/>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c r="AA214" s="417"/>
      <c r="AB214" s="417"/>
      <c r="AC214" s="417"/>
      <c r="AD214" s="417"/>
      <c r="AE214" s="417"/>
      <c r="AF214" s="417"/>
      <c r="AG214" s="417"/>
      <c r="AH214" s="417"/>
      <c r="AI214" s="417"/>
      <c r="AJ214" s="417"/>
      <c r="AK214" s="417"/>
      <c r="AL214" s="417"/>
      <c r="AM214" s="417"/>
      <c r="AN214" s="417"/>
      <c r="AO214" s="417"/>
      <c r="AP214" s="417"/>
      <c r="AQ214" s="417"/>
      <c r="AR214" s="417"/>
      <c r="AS214" s="417"/>
      <c r="AT214" s="417"/>
      <c r="AU214" s="417"/>
      <c r="AV214" s="417"/>
      <c r="AW214" s="417"/>
      <c r="AX214" s="417"/>
      <c r="AY214" s="417"/>
      <c r="AZ214" s="417"/>
      <c r="BA214" s="417"/>
      <c r="BB214" s="417"/>
      <c r="BC214" s="417"/>
      <c r="BD214" s="417"/>
      <c r="BE214" s="417"/>
      <c r="BF214" s="417"/>
      <c r="BG214" s="417"/>
      <c r="BH214" s="417"/>
      <c r="BI214" s="417"/>
      <c r="BJ214" s="417"/>
      <c r="BK214" s="417"/>
      <c r="BL214" s="417"/>
      <c r="BM214" s="417"/>
      <c r="BN214" s="417"/>
      <c r="BO214" s="417"/>
      <c r="BP214" s="417"/>
      <c r="BQ214" s="417"/>
      <c r="BR214" s="417"/>
      <c r="BS214" s="417"/>
      <c r="BT214" s="417"/>
      <c r="BU214" s="417"/>
      <c r="BV214" s="417"/>
      <c r="BW214" s="417"/>
      <c r="BX214" s="417"/>
      <c r="BY214" s="417"/>
      <c r="BZ214" s="417"/>
      <c r="CA214" s="417"/>
      <c r="CB214" s="417"/>
      <c r="CC214" s="417"/>
      <c r="CD214" s="417"/>
      <c r="CE214" s="417"/>
      <c r="CF214" s="417"/>
      <c r="CG214" s="417"/>
      <c r="CH214" s="417"/>
      <c r="CI214" s="417"/>
      <c r="CJ214" s="417"/>
      <c r="CK214" s="417"/>
      <c r="CL214" s="417"/>
      <c r="CM214" s="417"/>
      <c r="CN214" s="417"/>
      <c r="CO214" s="417"/>
      <c r="CP214" s="417"/>
      <c r="CQ214" s="417"/>
      <c r="CR214" s="417"/>
      <c r="CS214" s="417"/>
      <c r="CT214" s="417"/>
      <c r="CU214" s="417"/>
      <c r="CV214" s="417"/>
      <c r="CW214" s="417"/>
      <c r="CX214" s="417"/>
      <c r="CY214" s="417"/>
      <c r="CZ214" s="417"/>
      <c r="DA214" s="417"/>
      <c r="DB214" s="417"/>
      <c r="DC214" s="417"/>
      <c r="DD214" s="417"/>
      <c r="DE214" s="417"/>
      <c r="DF214" s="417"/>
      <c r="DG214" s="417"/>
      <c r="DH214" s="417"/>
      <c r="DI214" s="417"/>
      <c r="DJ214" s="417"/>
      <c r="DK214" s="417"/>
    </row>
    <row r="215" spans="1:115" ht="16.7" hidden="1" customHeight="1">
      <c r="A215" s="421"/>
      <c r="B215" s="421"/>
      <c r="C215" s="416"/>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c r="AA215" s="417"/>
      <c r="AB215" s="417"/>
      <c r="AC215" s="417"/>
      <c r="AD215" s="417"/>
      <c r="AE215" s="417"/>
      <c r="AF215" s="417"/>
      <c r="AG215" s="417"/>
      <c r="AH215" s="417"/>
      <c r="AI215" s="417"/>
      <c r="AJ215" s="417"/>
      <c r="AK215" s="417"/>
      <c r="AL215" s="417"/>
      <c r="AM215" s="417"/>
      <c r="AN215" s="417"/>
      <c r="AO215" s="417"/>
      <c r="AP215" s="417"/>
      <c r="AQ215" s="417"/>
      <c r="AR215" s="417"/>
      <c r="AS215" s="417"/>
      <c r="AT215" s="417"/>
      <c r="AU215" s="417"/>
      <c r="AV215" s="417"/>
      <c r="AW215" s="417"/>
      <c r="AX215" s="417"/>
      <c r="AY215" s="417"/>
      <c r="AZ215" s="417"/>
      <c r="BA215" s="417"/>
      <c r="BB215" s="417"/>
      <c r="BC215" s="417"/>
      <c r="BD215" s="417"/>
      <c r="BE215" s="417"/>
      <c r="BF215" s="417"/>
      <c r="BG215" s="417"/>
      <c r="BH215" s="417"/>
      <c r="BI215" s="417"/>
      <c r="BJ215" s="417"/>
      <c r="BK215" s="417"/>
      <c r="BL215" s="417"/>
      <c r="BM215" s="417"/>
      <c r="BN215" s="417"/>
      <c r="BO215" s="417"/>
      <c r="BP215" s="417"/>
      <c r="BQ215" s="417"/>
      <c r="BR215" s="417"/>
      <c r="BS215" s="417"/>
      <c r="BT215" s="417"/>
      <c r="BU215" s="417"/>
      <c r="BV215" s="417"/>
      <c r="BW215" s="417"/>
      <c r="BX215" s="417"/>
      <c r="BY215" s="417"/>
      <c r="BZ215" s="417"/>
      <c r="CA215" s="417"/>
      <c r="CB215" s="417"/>
      <c r="CC215" s="417"/>
      <c r="CD215" s="417"/>
      <c r="CE215" s="417"/>
      <c r="CF215" s="417"/>
      <c r="CG215" s="417"/>
      <c r="CH215" s="417"/>
      <c r="CI215" s="417"/>
      <c r="CJ215" s="417"/>
      <c r="CK215" s="417"/>
      <c r="CL215" s="417"/>
      <c r="CM215" s="417"/>
      <c r="CN215" s="417"/>
      <c r="CO215" s="417"/>
      <c r="CP215" s="417"/>
      <c r="CQ215" s="417"/>
      <c r="CR215" s="417"/>
      <c r="CS215" s="417"/>
      <c r="CT215" s="417"/>
      <c r="CU215" s="417"/>
      <c r="CV215" s="417"/>
      <c r="CW215" s="417"/>
      <c r="CX215" s="417"/>
      <c r="CY215" s="417"/>
      <c r="CZ215" s="417"/>
      <c r="DA215" s="417"/>
      <c r="DB215" s="417"/>
      <c r="DC215" s="417"/>
      <c r="DD215" s="417"/>
      <c r="DE215" s="417"/>
      <c r="DF215" s="417"/>
      <c r="DG215" s="417"/>
      <c r="DH215" s="417"/>
      <c r="DI215" s="417"/>
      <c r="DJ215" s="417"/>
      <c r="DK215" s="417"/>
    </row>
    <row r="216" spans="1:115" ht="16.7" hidden="1" customHeight="1">
      <c r="A216" s="421"/>
      <c r="B216" s="421"/>
      <c r="C216" s="416"/>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c r="AA216" s="417"/>
      <c r="AB216" s="417"/>
      <c r="AC216" s="417"/>
      <c r="AD216" s="417"/>
      <c r="AE216" s="417"/>
      <c r="AF216" s="417"/>
      <c r="AG216" s="417"/>
      <c r="AH216" s="417"/>
      <c r="AI216" s="417"/>
      <c r="AJ216" s="417"/>
      <c r="AK216" s="417"/>
      <c r="AL216" s="417"/>
      <c r="AM216" s="417"/>
      <c r="AN216" s="417"/>
      <c r="AO216" s="417"/>
      <c r="AP216" s="417"/>
      <c r="AQ216" s="417"/>
      <c r="AR216" s="417"/>
      <c r="AS216" s="417"/>
      <c r="AT216" s="417"/>
      <c r="AU216" s="417"/>
      <c r="AV216" s="417"/>
      <c r="AW216" s="417"/>
      <c r="AX216" s="417"/>
      <c r="AY216" s="417"/>
      <c r="AZ216" s="417"/>
      <c r="BA216" s="417"/>
      <c r="BB216" s="417"/>
      <c r="BC216" s="417"/>
      <c r="BD216" s="417"/>
      <c r="BE216" s="417"/>
      <c r="BF216" s="417"/>
      <c r="BG216" s="417"/>
      <c r="BH216" s="417"/>
      <c r="BI216" s="417"/>
      <c r="BJ216" s="417"/>
      <c r="BK216" s="417"/>
      <c r="BL216" s="417"/>
      <c r="BM216" s="417"/>
      <c r="BN216" s="417"/>
      <c r="BO216" s="417"/>
      <c r="BP216" s="417"/>
      <c r="BQ216" s="417"/>
      <c r="BR216" s="417"/>
      <c r="BS216" s="417"/>
      <c r="BT216" s="417"/>
      <c r="BU216" s="417"/>
      <c r="BV216" s="417"/>
      <c r="BW216" s="417"/>
      <c r="BX216" s="417"/>
      <c r="BY216" s="417"/>
      <c r="BZ216" s="417"/>
      <c r="CA216" s="417"/>
      <c r="CB216" s="417"/>
      <c r="CC216" s="417"/>
      <c r="CD216" s="417"/>
      <c r="CE216" s="417"/>
      <c r="CF216" s="417"/>
      <c r="CG216" s="417"/>
      <c r="CH216" s="417"/>
      <c r="CI216" s="417"/>
      <c r="CJ216" s="417"/>
      <c r="CK216" s="417"/>
      <c r="CL216" s="417"/>
      <c r="CM216" s="417"/>
      <c r="CN216" s="417"/>
      <c r="CO216" s="417"/>
      <c r="CP216" s="417"/>
      <c r="CQ216" s="417"/>
      <c r="CR216" s="417"/>
      <c r="CS216" s="417"/>
      <c r="CT216" s="417"/>
      <c r="CU216" s="417"/>
      <c r="CV216" s="417"/>
      <c r="CW216" s="417"/>
      <c r="CX216" s="417"/>
      <c r="CY216" s="417"/>
      <c r="CZ216" s="417"/>
      <c r="DA216" s="417"/>
      <c r="DB216" s="417"/>
      <c r="DC216" s="417"/>
      <c r="DD216" s="417"/>
      <c r="DE216" s="417"/>
      <c r="DF216" s="417"/>
      <c r="DG216" s="417"/>
      <c r="DH216" s="417"/>
      <c r="DI216" s="417"/>
      <c r="DJ216" s="417"/>
      <c r="DK216" s="417"/>
    </row>
    <row r="217" spans="1:115" ht="16.7" hidden="1" customHeight="1">
      <c r="A217" s="421"/>
      <c r="B217" s="421"/>
      <c r="C217" s="416"/>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c r="AA217" s="417"/>
      <c r="AB217" s="417"/>
      <c r="AC217" s="417"/>
      <c r="AD217" s="417"/>
      <c r="AE217" s="417"/>
      <c r="AF217" s="417"/>
      <c r="AG217" s="417"/>
      <c r="AH217" s="417"/>
      <c r="AI217" s="417"/>
      <c r="AJ217" s="417"/>
      <c r="AK217" s="417"/>
      <c r="AL217" s="417"/>
      <c r="AM217" s="417"/>
      <c r="AN217" s="417"/>
      <c r="AO217" s="417"/>
      <c r="AP217" s="417"/>
      <c r="AQ217" s="417"/>
      <c r="AR217" s="417"/>
      <c r="AS217" s="417"/>
      <c r="AT217" s="417"/>
      <c r="AU217" s="417"/>
      <c r="AV217" s="417"/>
      <c r="AW217" s="417"/>
      <c r="AX217" s="417"/>
      <c r="AY217" s="417"/>
      <c r="AZ217" s="417"/>
      <c r="BA217" s="417"/>
      <c r="BB217" s="417"/>
      <c r="BC217" s="417"/>
      <c r="BD217" s="417"/>
      <c r="BE217" s="417"/>
      <c r="BF217" s="417"/>
      <c r="BG217" s="417"/>
      <c r="BH217" s="417"/>
      <c r="BI217" s="417"/>
      <c r="BJ217" s="417"/>
      <c r="BK217" s="417"/>
      <c r="BL217" s="417"/>
      <c r="BM217" s="417"/>
      <c r="BN217" s="417"/>
      <c r="BO217" s="417"/>
      <c r="BP217" s="417"/>
      <c r="BQ217" s="417"/>
      <c r="BR217" s="417"/>
      <c r="BS217" s="417"/>
      <c r="BT217" s="417"/>
      <c r="BU217" s="417"/>
      <c r="BV217" s="417"/>
      <c r="BW217" s="417"/>
      <c r="BX217" s="417"/>
      <c r="BY217" s="417"/>
      <c r="BZ217" s="417"/>
      <c r="CA217" s="417"/>
      <c r="CB217" s="417"/>
      <c r="CC217" s="417"/>
      <c r="CD217" s="417"/>
      <c r="CE217" s="417"/>
      <c r="CF217" s="417"/>
      <c r="CG217" s="417"/>
      <c r="CH217" s="417"/>
      <c r="CI217" s="417"/>
      <c r="CJ217" s="417"/>
      <c r="CK217" s="417"/>
      <c r="CL217" s="417"/>
      <c r="CM217" s="417"/>
      <c r="CN217" s="417"/>
      <c r="CO217" s="417"/>
      <c r="CP217" s="417"/>
      <c r="CQ217" s="417"/>
      <c r="CR217" s="417"/>
      <c r="CS217" s="417"/>
      <c r="CT217" s="417"/>
      <c r="CU217" s="417"/>
      <c r="CV217" s="417"/>
      <c r="CW217" s="417"/>
      <c r="CX217" s="417"/>
      <c r="CY217" s="417"/>
      <c r="CZ217" s="417"/>
      <c r="DA217" s="417"/>
      <c r="DB217" s="417"/>
      <c r="DC217" s="417"/>
      <c r="DD217" s="417"/>
      <c r="DE217" s="417"/>
      <c r="DF217" s="417"/>
      <c r="DG217" s="417"/>
      <c r="DH217" s="417"/>
      <c r="DI217" s="417"/>
      <c r="DJ217" s="417"/>
      <c r="DK217" s="417"/>
    </row>
    <row r="218" spans="1:115" ht="16.7" hidden="1" customHeight="1">
      <c r="A218" s="421"/>
      <c r="B218" s="421"/>
      <c r="C218" s="416"/>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c r="AA218" s="417"/>
      <c r="AB218" s="417"/>
      <c r="AC218" s="417"/>
      <c r="AD218" s="417"/>
      <c r="AE218" s="417"/>
      <c r="AF218" s="417"/>
      <c r="AG218" s="417"/>
      <c r="AH218" s="417"/>
      <c r="AI218" s="417"/>
      <c r="AJ218" s="417"/>
      <c r="AK218" s="417"/>
      <c r="AL218" s="417"/>
      <c r="AM218" s="417"/>
      <c r="AN218" s="417"/>
      <c r="AO218" s="417"/>
      <c r="AP218" s="417"/>
      <c r="AQ218" s="417"/>
      <c r="AR218" s="417"/>
      <c r="AS218" s="417"/>
      <c r="AT218" s="417"/>
      <c r="AU218" s="417"/>
      <c r="AV218" s="417"/>
      <c r="AW218" s="417"/>
      <c r="AX218" s="417"/>
      <c r="AY218" s="417"/>
      <c r="AZ218" s="417"/>
      <c r="BA218" s="417"/>
      <c r="BB218" s="417"/>
      <c r="BC218" s="417"/>
      <c r="BD218" s="417"/>
      <c r="BE218" s="417"/>
      <c r="BF218" s="417"/>
      <c r="BG218" s="417"/>
      <c r="BH218" s="417"/>
      <c r="BI218" s="417"/>
      <c r="BJ218" s="417"/>
      <c r="BK218" s="417"/>
      <c r="BL218" s="417"/>
      <c r="BM218" s="417"/>
      <c r="BN218" s="417"/>
      <c r="BO218" s="417"/>
      <c r="BP218" s="417"/>
      <c r="BQ218" s="417"/>
      <c r="BR218" s="417"/>
      <c r="BS218" s="417"/>
      <c r="BT218" s="417"/>
      <c r="BU218" s="417"/>
      <c r="BV218" s="417"/>
      <c r="BW218" s="417"/>
      <c r="BX218" s="417"/>
      <c r="BY218" s="417"/>
      <c r="BZ218" s="417"/>
      <c r="CA218" s="417"/>
      <c r="CB218" s="417"/>
      <c r="CC218" s="417"/>
      <c r="CD218" s="417"/>
      <c r="CE218" s="417"/>
      <c r="CF218" s="417"/>
      <c r="CG218" s="417"/>
      <c r="CH218" s="417"/>
      <c r="CI218" s="417"/>
      <c r="CJ218" s="417"/>
      <c r="CK218" s="417"/>
      <c r="CL218" s="417"/>
      <c r="CM218" s="417"/>
      <c r="CN218" s="417"/>
      <c r="CO218" s="417"/>
      <c r="CP218" s="417"/>
      <c r="CQ218" s="417"/>
      <c r="CR218" s="417"/>
      <c r="CS218" s="417"/>
      <c r="CT218" s="417"/>
      <c r="CU218" s="417"/>
      <c r="CV218" s="417"/>
      <c r="CW218" s="417"/>
      <c r="CX218" s="417"/>
      <c r="CY218" s="417"/>
      <c r="CZ218" s="417"/>
      <c r="DA218" s="417"/>
      <c r="DB218" s="417"/>
      <c r="DC218" s="417"/>
      <c r="DD218" s="417"/>
      <c r="DE218" s="417"/>
      <c r="DF218" s="417"/>
      <c r="DG218" s="417"/>
      <c r="DH218" s="417"/>
      <c r="DI218" s="417"/>
      <c r="DJ218" s="417"/>
      <c r="DK218" s="417"/>
    </row>
    <row r="219" spans="1:115" ht="16.7" hidden="1" customHeight="1">
      <c r="A219" s="421"/>
      <c r="B219" s="421"/>
      <c r="C219" s="416"/>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c r="AA219" s="417"/>
      <c r="AB219" s="417"/>
      <c r="AC219" s="417"/>
      <c r="AD219" s="417"/>
      <c r="AE219" s="417"/>
      <c r="AF219" s="417"/>
      <c r="AG219" s="417"/>
      <c r="AH219" s="417"/>
      <c r="AI219" s="417"/>
      <c r="AJ219" s="417"/>
      <c r="AK219" s="417"/>
      <c r="AL219" s="417"/>
      <c r="AM219" s="417"/>
      <c r="AN219" s="417"/>
      <c r="AO219" s="417"/>
      <c r="AP219" s="417"/>
      <c r="AQ219" s="417"/>
      <c r="AR219" s="417"/>
      <c r="AS219" s="417"/>
      <c r="AT219" s="417"/>
      <c r="AU219" s="417"/>
      <c r="AV219" s="417"/>
      <c r="AW219" s="417"/>
      <c r="AX219" s="417"/>
      <c r="AY219" s="417"/>
      <c r="AZ219" s="417"/>
      <c r="BA219" s="417"/>
      <c r="BB219" s="417"/>
      <c r="BC219" s="417"/>
      <c r="BD219" s="417"/>
      <c r="BE219" s="417"/>
      <c r="BF219" s="417"/>
      <c r="BG219" s="417"/>
      <c r="BH219" s="417"/>
      <c r="BI219" s="417"/>
      <c r="BJ219" s="417"/>
      <c r="BK219" s="417"/>
      <c r="BL219" s="417"/>
      <c r="BM219" s="417"/>
      <c r="BN219" s="417"/>
      <c r="BO219" s="417"/>
      <c r="BP219" s="417"/>
      <c r="BQ219" s="417"/>
      <c r="BR219" s="417"/>
      <c r="BS219" s="417"/>
      <c r="BT219" s="417"/>
      <c r="BU219" s="417"/>
      <c r="BV219" s="417"/>
      <c r="BW219" s="417"/>
      <c r="BX219" s="417"/>
      <c r="BY219" s="417"/>
      <c r="BZ219" s="417"/>
      <c r="CA219" s="417"/>
      <c r="CB219" s="417"/>
      <c r="CC219" s="417"/>
      <c r="CD219" s="417"/>
      <c r="CE219" s="417"/>
      <c r="CF219" s="417"/>
      <c r="CG219" s="417"/>
      <c r="CH219" s="417"/>
      <c r="CI219" s="417"/>
      <c r="CJ219" s="417"/>
      <c r="CK219" s="417"/>
      <c r="CL219" s="417"/>
      <c r="CM219" s="417"/>
      <c r="CN219" s="417"/>
      <c r="CO219" s="417"/>
      <c r="CP219" s="417"/>
      <c r="CQ219" s="417"/>
      <c r="CR219" s="417"/>
      <c r="CS219" s="417"/>
      <c r="CT219" s="417"/>
      <c r="CU219" s="417"/>
      <c r="CV219" s="417"/>
      <c r="CW219" s="417"/>
      <c r="CX219" s="417"/>
      <c r="CY219" s="417"/>
      <c r="CZ219" s="417"/>
      <c r="DA219" s="417"/>
      <c r="DB219" s="417"/>
      <c r="DC219" s="417"/>
      <c r="DD219" s="417"/>
      <c r="DE219" s="417"/>
      <c r="DF219" s="417"/>
      <c r="DG219" s="417"/>
      <c r="DH219" s="417"/>
      <c r="DI219" s="417"/>
      <c r="DJ219" s="417"/>
      <c r="DK219" s="417"/>
    </row>
    <row r="220" spans="1:115" ht="16.7" hidden="1" customHeight="1">
      <c r="A220" s="421"/>
      <c r="B220" s="421"/>
      <c r="C220" s="416"/>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7"/>
      <c r="AC220" s="417"/>
      <c r="AD220" s="417"/>
      <c r="AE220" s="417"/>
      <c r="AF220" s="417"/>
      <c r="AG220" s="417"/>
      <c r="AH220" s="417"/>
      <c r="AI220" s="417"/>
      <c r="AJ220" s="417"/>
      <c r="AK220" s="417"/>
      <c r="AL220" s="417"/>
      <c r="AM220" s="417"/>
      <c r="AN220" s="417"/>
      <c r="AO220" s="417"/>
      <c r="AP220" s="417"/>
      <c r="AQ220" s="417"/>
      <c r="AR220" s="417"/>
      <c r="AS220" s="417"/>
      <c r="AT220" s="417"/>
      <c r="AU220" s="417"/>
      <c r="AV220" s="417"/>
      <c r="AW220" s="417"/>
      <c r="AX220" s="417"/>
      <c r="AY220" s="417"/>
      <c r="AZ220" s="417"/>
      <c r="BA220" s="417"/>
      <c r="BB220" s="417"/>
      <c r="BC220" s="417"/>
      <c r="BD220" s="417"/>
      <c r="BE220" s="417"/>
      <c r="BF220" s="417"/>
      <c r="BG220" s="417"/>
      <c r="BH220" s="417"/>
      <c r="BI220" s="417"/>
      <c r="BJ220" s="417"/>
      <c r="BK220" s="417"/>
      <c r="BL220" s="417"/>
      <c r="BM220" s="417"/>
      <c r="BN220" s="417"/>
      <c r="BO220" s="417"/>
      <c r="BP220" s="417"/>
      <c r="BQ220" s="417"/>
      <c r="BR220" s="417"/>
      <c r="BS220" s="417"/>
      <c r="BT220" s="417"/>
      <c r="BU220" s="417"/>
      <c r="BV220" s="417"/>
      <c r="BW220" s="417"/>
      <c r="BX220" s="417"/>
      <c r="BY220" s="417"/>
      <c r="BZ220" s="417"/>
      <c r="CA220" s="417"/>
      <c r="CB220" s="417"/>
      <c r="CC220" s="417"/>
      <c r="CD220" s="417"/>
      <c r="CE220" s="417"/>
      <c r="CF220" s="417"/>
      <c r="CG220" s="417"/>
      <c r="CH220" s="417"/>
      <c r="CI220" s="417"/>
      <c r="CJ220" s="417"/>
      <c r="CK220" s="417"/>
      <c r="CL220" s="417"/>
      <c r="CM220" s="417"/>
      <c r="CN220" s="417"/>
      <c r="CO220" s="417"/>
      <c r="CP220" s="417"/>
      <c r="CQ220" s="417"/>
      <c r="CR220" s="417"/>
      <c r="CS220" s="417"/>
      <c r="CT220" s="417"/>
      <c r="CU220" s="417"/>
      <c r="CV220" s="417"/>
      <c r="CW220" s="417"/>
      <c r="CX220" s="417"/>
      <c r="CY220" s="417"/>
      <c r="CZ220" s="417"/>
      <c r="DA220" s="417"/>
      <c r="DB220" s="417"/>
      <c r="DC220" s="417"/>
      <c r="DD220" s="417"/>
      <c r="DE220" s="417"/>
      <c r="DF220" s="417"/>
      <c r="DG220" s="417"/>
      <c r="DH220" s="417"/>
      <c r="DI220" s="417"/>
      <c r="DJ220" s="417"/>
      <c r="DK220" s="417"/>
    </row>
    <row r="221" spans="1:115" ht="16.7" hidden="1" customHeight="1">
      <c r="A221" s="421"/>
      <c r="B221" s="421"/>
      <c r="C221" s="416"/>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c r="AA221" s="417"/>
      <c r="AB221" s="417"/>
      <c r="AC221" s="417"/>
      <c r="AD221" s="417"/>
      <c r="AE221" s="417"/>
      <c r="AF221" s="417"/>
      <c r="AG221" s="417"/>
      <c r="AH221" s="417"/>
      <c r="AI221" s="417"/>
      <c r="AJ221" s="417"/>
      <c r="AK221" s="417"/>
      <c r="AL221" s="417"/>
      <c r="AM221" s="417"/>
      <c r="AN221" s="417"/>
      <c r="AO221" s="417"/>
      <c r="AP221" s="417"/>
      <c r="AQ221" s="417"/>
      <c r="AR221" s="417"/>
      <c r="AS221" s="417"/>
      <c r="AT221" s="417"/>
      <c r="AU221" s="417"/>
      <c r="AV221" s="417"/>
      <c r="AW221" s="417"/>
      <c r="AX221" s="417"/>
      <c r="AY221" s="417"/>
      <c r="AZ221" s="417"/>
      <c r="BA221" s="417"/>
      <c r="BB221" s="417"/>
      <c r="BC221" s="417"/>
      <c r="BD221" s="417"/>
      <c r="BE221" s="417"/>
      <c r="BF221" s="417"/>
      <c r="BG221" s="417"/>
      <c r="BH221" s="417"/>
      <c r="BI221" s="417"/>
      <c r="BJ221" s="417"/>
      <c r="BK221" s="417"/>
      <c r="BL221" s="417"/>
      <c r="BM221" s="417"/>
      <c r="BN221" s="417"/>
      <c r="BO221" s="417"/>
      <c r="BP221" s="417"/>
      <c r="BQ221" s="417"/>
      <c r="BR221" s="417"/>
      <c r="BS221" s="417"/>
      <c r="BT221" s="417"/>
      <c r="BU221" s="417"/>
      <c r="BV221" s="417"/>
      <c r="BW221" s="417"/>
      <c r="BX221" s="417"/>
      <c r="BY221" s="417"/>
      <c r="BZ221" s="417"/>
      <c r="CA221" s="417"/>
      <c r="CB221" s="417"/>
      <c r="CC221" s="417"/>
      <c r="CD221" s="417"/>
      <c r="CE221" s="417"/>
      <c r="CF221" s="417"/>
      <c r="CG221" s="417"/>
      <c r="CH221" s="417"/>
      <c r="CI221" s="417"/>
      <c r="CJ221" s="417"/>
      <c r="CK221" s="417"/>
      <c r="CL221" s="417"/>
      <c r="CM221" s="417"/>
      <c r="CN221" s="417"/>
      <c r="CO221" s="417"/>
      <c r="CP221" s="417"/>
      <c r="CQ221" s="417"/>
      <c r="CR221" s="417"/>
      <c r="CS221" s="417"/>
      <c r="CT221" s="417"/>
      <c r="CU221" s="417"/>
      <c r="CV221" s="417"/>
      <c r="CW221" s="417"/>
      <c r="CX221" s="417"/>
      <c r="CY221" s="417"/>
      <c r="CZ221" s="417"/>
      <c r="DA221" s="417"/>
      <c r="DB221" s="417"/>
      <c r="DC221" s="417"/>
      <c r="DD221" s="417"/>
      <c r="DE221" s="417"/>
      <c r="DF221" s="417"/>
      <c r="DG221" s="417"/>
      <c r="DH221" s="417"/>
      <c r="DI221" s="417"/>
      <c r="DJ221" s="417"/>
      <c r="DK221" s="417"/>
    </row>
    <row r="222" spans="1:115" ht="16.7" hidden="1" customHeight="1">
      <c r="A222" s="421"/>
      <c r="B222" s="421"/>
      <c r="C222" s="416"/>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c r="AA222" s="417"/>
      <c r="AB222" s="417"/>
      <c r="AC222" s="417"/>
      <c r="AD222" s="417"/>
      <c r="AE222" s="417"/>
      <c r="AF222" s="417"/>
      <c r="AG222" s="417"/>
      <c r="AH222" s="417"/>
      <c r="AI222" s="417"/>
      <c r="AJ222" s="417"/>
      <c r="AK222" s="417"/>
      <c r="AL222" s="417"/>
      <c r="AM222" s="417"/>
      <c r="AN222" s="417"/>
      <c r="AO222" s="417"/>
      <c r="AP222" s="417"/>
      <c r="AQ222" s="417"/>
      <c r="AR222" s="417"/>
      <c r="AS222" s="417"/>
      <c r="AT222" s="417"/>
      <c r="AU222" s="417"/>
      <c r="AV222" s="417"/>
      <c r="AW222" s="417"/>
      <c r="AX222" s="417"/>
      <c r="AY222" s="417"/>
      <c r="AZ222" s="417"/>
      <c r="BA222" s="417"/>
      <c r="BB222" s="417"/>
      <c r="BC222" s="417"/>
      <c r="BD222" s="417"/>
      <c r="BE222" s="417"/>
      <c r="BF222" s="417"/>
      <c r="BG222" s="417"/>
      <c r="BH222" s="417"/>
      <c r="BI222" s="417"/>
      <c r="BJ222" s="417"/>
      <c r="BK222" s="417"/>
      <c r="BL222" s="417"/>
      <c r="BM222" s="417"/>
      <c r="BN222" s="417"/>
      <c r="BO222" s="417"/>
      <c r="BP222" s="417"/>
      <c r="BQ222" s="417"/>
      <c r="BR222" s="417"/>
      <c r="BS222" s="417"/>
      <c r="BT222" s="417"/>
      <c r="BU222" s="417"/>
      <c r="BV222" s="417"/>
      <c r="BW222" s="417"/>
      <c r="BX222" s="417"/>
      <c r="BY222" s="417"/>
      <c r="BZ222" s="417"/>
      <c r="CA222" s="417"/>
      <c r="CB222" s="417"/>
      <c r="CC222" s="417"/>
      <c r="CD222" s="417"/>
      <c r="CE222" s="417"/>
      <c r="CF222" s="417"/>
      <c r="CG222" s="417"/>
      <c r="CH222" s="417"/>
      <c r="CI222" s="417"/>
      <c r="CJ222" s="417"/>
      <c r="CK222" s="417"/>
      <c r="CL222" s="417"/>
      <c r="CM222" s="417"/>
      <c r="CN222" s="417"/>
      <c r="CO222" s="417"/>
      <c r="CP222" s="417"/>
      <c r="CQ222" s="417"/>
      <c r="CR222" s="417"/>
      <c r="CS222" s="417"/>
      <c r="CT222" s="417"/>
      <c r="CU222" s="417"/>
      <c r="CV222" s="417"/>
      <c r="CW222" s="417"/>
      <c r="CX222" s="417"/>
      <c r="CY222" s="417"/>
      <c r="CZ222" s="417"/>
      <c r="DA222" s="417"/>
      <c r="DB222" s="417"/>
      <c r="DC222" s="417"/>
      <c r="DD222" s="417"/>
      <c r="DE222" s="417"/>
      <c r="DF222" s="417"/>
      <c r="DG222" s="417"/>
      <c r="DH222" s="417"/>
      <c r="DI222" s="417"/>
      <c r="DJ222" s="417"/>
      <c r="DK222" s="417"/>
    </row>
    <row r="223" spans="1:115" ht="16.7" hidden="1" customHeight="1">
      <c r="A223" s="421"/>
      <c r="B223" s="421"/>
      <c r="C223" s="416"/>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c r="AA223" s="417"/>
      <c r="AB223" s="417"/>
      <c r="AC223" s="417"/>
      <c r="AD223" s="417"/>
      <c r="AE223" s="417"/>
      <c r="AF223" s="417"/>
      <c r="AG223" s="417"/>
      <c r="AH223" s="417"/>
      <c r="AI223" s="417"/>
      <c r="AJ223" s="417"/>
      <c r="AK223" s="417"/>
      <c r="AL223" s="417"/>
      <c r="AM223" s="417"/>
      <c r="AN223" s="417"/>
      <c r="AO223" s="417"/>
      <c r="AP223" s="417"/>
      <c r="AQ223" s="417"/>
      <c r="AR223" s="417"/>
      <c r="AS223" s="417"/>
      <c r="AT223" s="417"/>
      <c r="AU223" s="417"/>
      <c r="AV223" s="417"/>
      <c r="AW223" s="417"/>
      <c r="AX223" s="417"/>
      <c r="AY223" s="417"/>
      <c r="AZ223" s="417"/>
      <c r="BA223" s="417"/>
      <c r="BB223" s="417"/>
      <c r="BC223" s="417"/>
      <c r="BD223" s="417"/>
      <c r="BE223" s="417"/>
      <c r="BF223" s="417"/>
      <c r="BG223" s="417"/>
      <c r="BH223" s="417"/>
      <c r="BI223" s="417"/>
      <c r="BJ223" s="417"/>
      <c r="BK223" s="417"/>
      <c r="BL223" s="417"/>
      <c r="BM223" s="417"/>
      <c r="BN223" s="417"/>
      <c r="BO223" s="417"/>
      <c r="BP223" s="417"/>
      <c r="BQ223" s="417"/>
      <c r="BR223" s="417"/>
      <c r="BS223" s="417"/>
      <c r="BT223" s="417"/>
      <c r="BU223" s="417"/>
      <c r="BV223" s="417"/>
      <c r="BW223" s="417"/>
      <c r="BX223" s="417"/>
      <c r="BY223" s="417"/>
      <c r="BZ223" s="417"/>
      <c r="CA223" s="417"/>
      <c r="CB223" s="417"/>
      <c r="CC223" s="417"/>
      <c r="CD223" s="417"/>
      <c r="CE223" s="417"/>
      <c r="CF223" s="417"/>
      <c r="CG223" s="417"/>
      <c r="CH223" s="417"/>
      <c r="CI223" s="417"/>
      <c r="CJ223" s="417"/>
      <c r="CK223" s="417"/>
      <c r="CL223" s="417"/>
      <c r="CM223" s="417"/>
      <c r="CN223" s="417"/>
      <c r="CO223" s="417"/>
      <c r="CP223" s="417"/>
      <c r="CQ223" s="417"/>
      <c r="CR223" s="417"/>
      <c r="CS223" s="417"/>
      <c r="CT223" s="417"/>
      <c r="CU223" s="417"/>
      <c r="CV223" s="417"/>
      <c r="CW223" s="417"/>
      <c r="CX223" s="417"/>
      <c r="CY223" s="417"/>
      <c r="CZ223" s="417"/>
      <c r="DA223" s="417"/>
      <c r="DB223" s="417"/>
      <c r="DC223" s="417"/>
      <c r="DD223" s="417"/>
      <c r="DE223" s="417"/>
      <c r="DF223" s="417"/>
      <c r="DG223" s="417"/>
      <c r="DH223" s="417"/>
      <c r="DI223" s="417"/>
      <c r="DJ223" s="417"/>
      <c r="DK223" s="417"/>
    </row>
    <row r="224" spans="1:115" ht="16.7" hidden="1" customHeight="1">
      <c r="A224" s="421"/>
      <c r="B224" s="421"/>
      <c r="C224" s="416"/>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c r="AA224" s="417"/>
      <c r="AB224" s="417"/>
      <c r="AC224" s="417"/>
      <c r="AD224" s="417"/>
      <c r="AE224" s="417"/>
      <c r="AF224" s="417"/>
      <c r="AG224" s="417"/>
      <c r="AH224" s="417"/>
      <c r="AI224" s="417"/>
      <c r="AJ224" s="417"/>
      <c r="AK224" s="417"/>
      <c r="AL224" s="417"/>
      <c r="AM224" s="417"/>
      <c r="AN224" s="417"/>
      <c r="AO224" s="417"/>
      <c r="AP224" s="417"/>
      <c r="AQ224" s="417"/>
      <c r="AR224" s="417"/>
      <c r="AS224" s="417"/>
      <c r="AT224" s="417"/>
      <c r="AU224" s="417"/>
      <c r="AV224" s="417"/>
      <c r="AW224" s="417"/>
      <c r="AX224" s="417"/>
      <c r="AY224" s="417"/>
      <c r="AZ224" s="417"/>
      <c r="BA224" s="417"/>
      <c r="BB224" s="417"/>
      <c r="BC224" s="417"/>
      <c r="BD224" s="417"/>
      <c r="BE224" s="417"/>
      <c r="BF224" s="417"/>
      <c r="BG224" s="417"/>
      <c r="BH224" s="417"/>
      <c r="BI224" s="417"/>
      <c r="BJ224" s="417"/>
      <c r="BK224" s="417"/>
      <c r="BL224" s="417"/>
      <c r="BM224" s="417"/>
      <c r="BN224" s="417"/>
      <c r="BO224" s="417"/>
      <c r="BP224" s="417"/>
      <c r="BQ224" s="417"/>
      <c r="BR224" s="417"/>
      <c r="BS224" s="417"/>
      <c r="BT224" s="417"/>
      <c r="BU224" s="417"/>
      <c r="BV224" s="417"/>
      <c r="BW224" s="417"/>
      <c r="BX224" s="417"/>
      <c r="BY224" s="417"/>
      <c r="BZ224" s="417"/>
      <c r="CA224" s="417"/>
      <c r="CB224" s="417"/>
      <c r="CC224" s="417"/>
      <c r="CD224" s="417"/>
      <c r="CE224" s="417"/>
      <c r="CF224" s="417"/>
      <c r="CG224" s="417"/>
      <c r="CH224" s="417"/>
      <c r="CI224" s="417"/>
      <c r="CJ224" s="417"/>
      <c r="CK224" s="417"/>
      <c r="CL224" s="417"/>
      <c r="CM224" s="417"/>
      <c r="CN224" s="417"/>
      <c r="CO224" s="417"/>
      <c r="CP224" s="417"/>
      <c r="CQ224" s="417"/>
      <c r="CR224" s="417"/>
      <c r="CS224" s="417"/>
      <c r="CT224" s="417"/>
      <c r="CU224" s="417"/>
      <c r="CV224" s="417"/>
      <c r="CW224" s="417"/>
      <c r="CX224" s="417"/>
      <c r="CY224" s="417"/>
      <c r="CZ224" s="417"/>
      <c r="DA224" s="417"/>
      <c r="DB224" s="417"/>
      <c r="DC224" s="417"/>
      <c r="DD224" s="417"/>
      <c r="DE224" s="417"/>
      <c r="DF224" s="417"/>
      <c r="DG224" s="417"/>
      <c r="DH224" s="417"/>
      <c r="DI224" s="417"/>
      <c r="DJ224" s="417"/>
      <c r="DK224" s="417"/>
    </row>
    <row r="225" spans="1:115" ht="16.7" hidden="1" customHeight="1">
      <c r="A225" s="421"/>
      <c r="B225" s="421"/>
      <c r="C225" s="416"/>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c r="AA225" s="417"/>
      <c r="AB225" s="417"/>
      <c r="AC225" s="417"/>
      <c r="AD225" s="417"/>
      <c r="AE225" s="417"/>
      <c r="AF225" s="417"/>
      <c r="AG225" s="417"/>
      <c r="AH225" s="417"/>
      <c r="AI225" s="417"/>
      <c r="AJ225" s="417"/>
      <c r="AK225" s="417"/>
      <c r="AL225" s="417"/>
      <c r="AM225" s="417"/>
      <c r="AN225" s="417"/>
      <c r="AO225" s="417"/>
      <c r="AP225" s="417"/>
      <c r="AQ225" s="417"/>
      <c r="AR225" s="417"/>
      <c r="AS225" s="417"/>
      <c r="AT225" s="417"/>
      <c r="AU225" s="417"/>
      <c r="AV225" s="417"/>
      <c r="AW225" s="417"/>
      <c r="AX225" s="417"/>
      <c r="AY225" s="417"/>
      <c r="AZ225" s="417"/>
      <c r="BA225" s="417"/>
      <c r="BB225" s="417"/>
      <c r="BC225" s="417"/>
      <c r="BD225" s="417"/>
      <c r="BE225" s="417"/>
      <c r="BF225" s="417"/>
      <c r="BG225" s="417"/>
      <c r="BH225" s="417"/>
      <c r="BI225" s="417"/>
      <c r="BJ225" s="417"/>
      <c r="BK225" s="417"/>
      <c r="BL225" s="417"/>
      <c r="BM225" s="417"/>
      <c r="BN225" s="417"/>
      <c r="BO225" s="417"/>
      <c r="BP225" s="417"/>
      <c r="BQ225" s="417"/>
      <c r="BR225" s="417"/>
      <c r="BS225" s="417"/>
      <c r="BT225" s="417"/>
      <c r="BU225" s="417"/>
      <c r="BV225" s="417"/>
      <c r="BW225" s="417"/>
      <c r="BX225" s="417"/>
      <c r="BY225" s="417"/>
      <c r="BZ225" s="417"/>
      <c r="CA225" s="417"/>
      <c r="CB225" s="417"/>
      <c r="CC225" s="417"/>
      <c r="CD225" s="417"/>
      <c r="CE225" s="417"/>
      <c r="CF225" s="417"/>
      <c r="CG225" s="417"/>
      <c r="CH225" s="417"/>
      <c r="CI225" s="417"/>
      <c r="CJ225" s="417"/>
      <c r="CK225" s="417"/>
      <c r="CL225" s="417"/>
      <c r="CM225" s="417"/>
      <c r="CN225" s="417"/>
      <c r="CO225" s="417"/>
      <c r="CP225" s="417"/>
      <c r="CQ225" s="417"/>
      <c r="CR225" s="417"/>
      <c r="CS225" s="417"/>
      <c r="CT225" s="417"/>
      <c r="CU225" s="417"/>
      <c r="CV225" s="417"/>
      <c r="CW225" s="417"/>
      <c r="CX225" s="417"/>
      <c r="CY225" s="417"/>
      <c r="CZ225" s="417"/>
      <c r="DA225" s="417"/>
      <c r="DB225" s="417"/>
      <c r="DC225" s="417"/>
      <c r="DD225" s="417"/>
      <c r="DE225" s="417"/>
      <c r="DF225" s="417"/>
      <c r="DG225" s="417"/>
      <c r="DH225" s="417"/>
      <c r="DI225" s="417"/>
      <c r="DJ225" s="417"/>
      <c r="DK225" s="417"/>
    </row>
    <row r="226" spans="1:115" ht="16.7" hidden="1" customHeight="1">
      <c r="A226" s="421"/>
      <c r="B226" s="421"/>
      <c r="C226" s="416"/>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c r="AA226" s="417"/>
      <c r="AB226" s="417"/>
      <c r="AC226" s="417"/>
      <c r="AD226" s="417"/>
      <c r="AE226" s="417"/>
      <c r="AF226" s="417"/>
      <c r="AG226" s="417"/>
      <c r="AH226" s="417"/>
      <c r="AI226" s="417"/>
      <c r="AJ226" s="417"/>
      <c r="AK226" s="417"/>
      <c r="AL226" s="417"/>
      <c r="AM226" s="417"/>
      <c r="AN226" s="417"/>
      <c r="AO226" s="417"/>
      <c r="AP226" s="417"/>
      <c r="AQ226" s="417"/>
      <c r="AR226" s="417"/>
      <c r="AS226" s="417"/>
      <c r="AT226" s="417"/>
      <c r="AU226" s="417"/>
      <c r="AV226" s="417"/>
      <c r="AW226" s="417"/>
      <c r="AX226" s="417"/>
      <c r="AY226" s="417"/>
      <c r="AZ226" s="417"/>
      <c r="BA226" s="417"/>
      <c r="BB226" s="417"/>
      <c r="BC226" s="417"/>
      <c r="BD226" s="417"/>
      <c r="BE226" s="417"/>
      <c r="BF226" s="417"/>
      <c r="BG226" s="417"/>
      <c r="BH226" s="417"/>
      <c r="BI226" s="417"/>
      <c r="BJ226" s="417"/>
      <c r="BK226" s="417"/>
      <c r="BL226" s="417"/>
      <c r="BM226" s="417"/>
      <c r="BN226" s="417"/>
      <c r="BO226" s="417"/>
      <c r="BP226" s="417"/>
      <c r="BQ226" s="417"/>
      <c r="BR226" s="417"/>
      <c r="BS226" s="417"/>
      <c r="BT226" s="417"/>
      <c r="BU226" s="417"/>
      <c r="BV226" s="417"/>
      <c r="BW226" s="417"/>
      <c r="BX226" s="417"/>
      <c r="BY226" s="417"/>
      <c r="BZ226" s="417"/>
      <c r="CA226" s="417"/>
      <c r="CB226" s="417"/>
      <c r="CC226" s="417"/>
      <c r="CD226" s="417"/>
      <c r="CE226" s="417"/>
      <c r="CF226" s="417"/>
      <c r="CG226" s="417"/>
      <c r="CH226" s="417"/>
      <c r="CI226" s="417"/>
      <c r="CJ226" s="417"/>
      <c r="CK226" s="417"/>
      <c r="CL226" s="417"/>
      <c r="CM226" s="417"/>
      <c r="CN226" s="417"/>
      <c r="CO226" s="417"/>
      <c r="CP226" s="417"/>
      <c r="CQ226" s="417"/>
      <c r="CR226" s="417"/>
      <c r="CS226" s="417"/>
      <c r="CT226" s="417"/>
      <c r="CU226" s="417"/>
      <c r="CV226" s="417"/>
      <c r="CW226" s="417"/>
      <c r="CX226" s="417"/>
      <c r="CY226" s="417"/>
      <c r="CZ226" s="417"/>
      <c r="DA226" s="417"/>
      <c r="DB226" s="417"/>
      <c r="DC226" s="417"/>
      <c r="DD226" s="417"/>
      <c r="DE226" s="417"/>
      <c r="DF226" s="417"/>
      <c r="DG226" s="417"/>
      <c r="DH226" s="417"/>
      <c r="DI226" s="417"/>
      <c r="DJ226" s="417"/>
      <c r="DK226" s="417"/>
    </row>
    <row r="227" spans="1:115" ht="16.7" hidden="1" customHeight="1">
      <c r="A227" s="421"/>
      <c r="B227" s="421"/>
      <c r="C227" s="416"/>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c r="AA227" s="417"/>
      <c r="AB227" s="417"/>
      <c r="AC227" s="417"/>
      <c r="AD227" s="417"/>
      <c r="AE227" s="417"/>
      <c r="AF227" s="417"/>
      <c r="AG227" s="417"/>
      <c r="AH227" s="417"/>
      <c r="AI227" s="417"/>
      <c r="AJ227" s="417"/>
      <c r="AK227" s="417"/>
      <c r="AL227" s="417"/>
      <c r="AM227" s="417"/>
      <c r="AN227" s="417"/>
      <c r="AO227" s="417"/>
      <c r="AP227" s="417"/>
      <c r="AQ227" s="417"/>
      <c r="AR227" s="417"/>
      <c r="AS227" s="417"/>
      <c r="AT227" s="417"/>
      <c r="AU227" s="417"/>
      <c r="AV227" s="417"/>
      <c r="AW227" s="417"/>
      <c r="AX227" s="417"/>
      <c r="AY227" s="417"/>
      <c r="AZ227" s="417"/>
      <c r="BA227" s="417"/>
      <c r="BB227" s="417"/>
      <c r="BC227" s="417"/>
      <c r="BD227" s="417"/>
      <c r="BE227" s="417"/>
      <c r="BF227" s="417"/>
      <c r="BG227" s="417"/>
      <c r="BH227" s="417"/>
      <c r="BI227" s="417"/>
      <c r="BJ227" s="417"/>
      <c r="BK227" s="417"/>
      <c r="BL227" s="417"/>
      <c r="BM227" s="417"/>
      <c r="BN227" s="417"/>
      <c r="BO227" s="417"/>
      <c r="BP227" s="417"/>
      <c r="BQ227" s="417"/>
      <c r="BR227" s="417"/>
      <c r="BS227" s="417"/>
      <c r="BT227" s="417"/>
      <c r="BU227" s="417"/>
      <c r="BV227" s="417"/>
      <c r="BW227" s="417"/>
      <c r="BX227" s="417"/>
      <c r="BY227" s="417"/>
      <c r="BZ227" s="417"/>
      <c r="CA227" s="417"/>
      <c r="CB227" s="417"/>
      <c r="CC227" s="417"/>
      <c r="CD227" s="417"/>
      <c r="CE227" s="417"/>
      <c r="CF227" s="417"/>
      <c r="CG227" s="417"/>
      <c r="CH227" s="417"/>
      <c r="CI227" s="417"/>
      <c r="CJ227" s="417"/>
      <c r="CK227" s="417"/>
      <c r="CL227" s="417"/>
      <c r="CM227" s="417"/>
      <c r="CN227" s="417"/>
      <c r="CO227" s="417"/>
      <c r="CP227" s="417"/>
      <c r="CQ227" s="417"/>
      <c r="CR227" s="417"/>
      <c r="CS227" s="417"/>
      <c r="CT227" s="417"/>
      <c r="CU227" s="417"/>
      <c r="CV227" s="417"/>
      <c r="CW227" s="417"/>
      <c r="CX227" s="417"/>
      <c r="CY227" s="417"/>
      <c r="CZ227" s="417"/>
      <c r="DA227" s="417"/>
      <c r="DB227" s="417"/>
      <c r="DC227" s="417"/>
      <c r="DD227" s="417"/>
      <c r="DE227" s="417"/>
      <c r="DF227" s="417"/>
      <c r="DG227" s="417"/>
      <c r="DH227" s="417"/>
      <c r="DI227" s="417"/>
      <c r="DJ227" s="417"/>
      <c r="DK227" s="417"/>
    </row>
    <row r="228" spans="1:115" ht="16.7" hidden="1" customHeight="1">
      <c r="A228" s="421"/>
      <c r="B228" s="421"/>
      <c r="C228" s="416"/>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c r="AA228" s="417"/>
      <c r="AB228" s="417"/>
      <c r="AC228" s="417"/>
      <c r="AD228" s="417"/>
      <c r="AE228" s="417"/>
      <c r="AF228" s="417"/>
      <c r="AG228" s="417"/>
      <c r="AH228" s="417"/>
      <c r="AI228" s="417"/>
      <c r="AJ228" s="417"/>
      <c r="AK228" s="417"/>
      <c r="AL228" s="417"/>
      <c r="AM228" s="417"/>
      <c r="AN228" s="417"/>
      <c r="AO228" s="417"/>
      <c r="AP228" s="417"/>
      <c r="AQ228" s="417"/>
      <c r="AR228" s="417"/>
      <c r="AS228" s="417"/>
      <c r="AT228" s="417"/>
      <c r="AU228" s="417"/>
      <c r="AV228" s="417"/>
      <c r="AW228" s="417"/>
      <c r="AX228" s="417"/>
      <c r="AY228" s="417"/>
      <c r="AZ228" s="417"/>
      <c r="BA228" s="417"/>
      <c r="BB228" s="417"/>
      <c r="BC228" s="417"/>
      <c r="BD228" s="417"/>
      <c r="BE228" s="417"/>
      <c r="BF228" s="417"/>
      <c r="BG228" s="417"/>
      <c r="BH228" s="417"/>
      <c r="BI228" s="417"/>
      <c r="BJ228" s="417"/>
      <c r="BK228" s="417"/>
      <c r="BL228" s="417"/>
      <c r="BM228" s="417"/>
      <c r="BN228" s="417"/>
      <c r="BO228" s="417"/>
      <c r="BP228" s="417"/>
      <c r="BQ228" s="417"/>
      <c r="BR228" s="417"/>
      <c r="BS228" s="417"/>
      <c r="BT228" s="417"/>
      <c r="BU228" s="417"/>
      <c r="BV228" s="417"/>
      <c r="BW228" s="417"/>
      <c r="BX228" s="417"/>
      <c r="BY228" s="417"/>
      <c r="BZ228" s="417"/>
      <c r="CA228" s="417"/>
      <c r="CB228" s="417"/>
      <c r="CC228" s="417"/>
      <c r="CD228" s="417"/>
      <c r="CE228" s="417"/>
      <c r="CF228" s="417"/>
      <c r="CG228" s="417"/>
      <c r="CH228" s="417"/>
      <c r="CI228" s="417"/>
      <c r="CJ228" s="417"/>
      <c r="CK228" s="417"/>
      <c r="CL228" s="417"/>
      <c r="CM228" s="417"/>
      <c r="CN228" s="417"/>
      <c r="CO228" s="417"/>
      <c r="CP228" s="417"/>
      <c r="CQ228" s="417"/>
      <c r="CR228" s="417"/>
      <c r="CS228" s="417"/>
      <c r="CT228" s="417"/>
      <c r="CU228" s="417"/>
      <c r="CV228" s="417"/>
      <c r="CW228" s="417"/>
      <c r="CX228" s="417"/>
      <c r="CY228" s="417"/>
      <c r="CZ228" s="417"/>
      <c r="DA228" s="417"/>
      <c r="DB228" s="417"/>
      <c r="DC228" s="417"/>
      <c r="DD228" s="417"/>
      <c r="DE228" s="417"/>
      <c r="DF228" s="417"/>
      <c r="DG228" s="417"/>
      <c r="DH228" s="417"/>
      <c r="DI228" s="417"/>
      <c r="DJ228" s="417"/>
      <c r="DK228" s="417"/>
    </row>
    <row r="229" spans="1:115" ht="16.7" hidden="1" customHeight="1">
      <c r="A229" s="421"/>
      <c r="B229" s="421"/>
      <c r="C229" s="416"/>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c r="AA229" s="417"/>
      <c r="AB229" s="417"/>
      <c r="AC229" s="417"/>
      <c r="AD229" s="417"/>
      <c r="AE229" s="417"/>
      <c r="AF229" s="417"/>
      <c r="AG229" s="417"/>
      <c r="AH229" s="417"/>
      <c r="AI229" s="417"/>
      <c r="AJ229" s="417"/>
      <c r="AK229" s="417"/>
      <c r="AL229" s="417"/>
      <c r="AM229" s="417"/>
      <c r="AN229" s="417"/>
      <c r="AO229" s="417"/>
      <c r="AP229" s="417"/>
      <c r="AQ229" s="417"/>
      <c r="AR229" s="417"/>
      <c r="AS229" s="417"/>
      <c r="AT229" s="417"/>
      <c r="AU229" s="417"/>
      <c r="AV229" s="417"/>
      <c r="AW229" s="417"/>
      <c r="AX229" s="417"/>
      <c r="AY229" s="417"/>
      <c r="AZ229" s="417"/>
      <c r="BA229" s="417"/>
      <c r="BB229" s="417"/>
      <c r="BC229" s="417"/>
      <c r="BD229" s="417"/>
      <c r="BE229" s="417"/>
      <c r="BF229" s="417"/>
      <c r="BG229" s="417"/>
      <c r="BH229" s="417"/>
      <c r="BI229" s="417"/>
      <c r="BJ229" s="417"/>
      <c r="BK229" s="417"/>
      <c r="BL229" s="417"/>
      <c r="BM229" s="417"/>
      <c r="BN229" s="417"/>
      <c r="BO229" s="417"/>
      <c r="BP229" s="417"/>
      <c r="BQ229" s="417"/>
      <c r="BR229" s="417"/>
      <c r="BS229" s="417"/>
      <c r="BT229" s="417"/>
      <c r="BU229" s="417"/>
      <c r="BV229" s="417"/>
      <c r="BW229" s="417"/>
      <c r="BX229" s="417"/>
      <c r="BY229" s="417"/>
      <c r="BZ229" s="417"/>
      <c r="CA229" s="417"/>
      <c r="CB229" s="417"/>
      <c r="CC229" s="417"/>
      <c r="CD229" s="417"/>
      <c r="CE229" s="417"/>
      <c r="CF229" s="417"/>
      <c r="CG229" s="417"/>
      <c r="CH229" s="417"/>
      <c r="CI229" s="417"/>
      <c r="CJ229" s="417"/>
      <c r="CK229" s="417"/>
      <c r="CL229" s="417"/>
      <c r="CM229" s="417"/>
      <c r="CN229" s="417"/>
      <c r="CO229" s="417"/>
      <c r="CP229" s="417"/>
      <c r="CQ229" s="417"/>
      <c r="CR229" s="417"/>
      <c r="CS229" s="417"/>
      <c r="CT229" s="417"/>
      <c r="CU229" s="417"/>
      <c r="CV229" s="417"/>
      <c r="CW229" s="417"/>
      <c r="CX229" s="417"/>
      <c r="CY229" s="417"/>
      <c r="CZ229" s="417"/>
      <c r="DA229" s="417"/>
      <c r="DB229" s="417"/>
      <c r="DC229" s="417"/>
      <c r="DD229" s="417"/>
      <c r="DE229" s="417"/>
      <c r="DF229" s="417"/>
      <c r="DG229" s="417"/>
      <c r="DH229" s="417"/>
      <c r="DI229" s="417"/>
      <c r="DJ229" s="417"/>
      <c r="DK229" s="417"/>
    </row>
    <row r="230" spans="1:115" ht="16.7" hidden="1" customHeight="1">
      <c r="A230" s="421"/>
      <c r="B230" s="421"/>
      <c r="C230" s="416"/>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c r="AA230" s="417"/>
      <c r="AB230" s="417"/>
      <c r="AC230" s="417"/>
      <c r="AD230" s="417"/>
      <c r="AE230" s="417"/>
      <c r="AF230" s="417"/>
      <c r="AG230" s="417"/>
      <c r="AH230" s="417"/>
      <c r="AI230" s="417"/>
      <c r="AJ230" s="417"/>
      <c r="AK230" s="417"/>
      <c r="AL230" s="417"/>
      <c r="AM230" s="417"/>
      <c r="AN230" s="417"/>
      <c r="AO230" s="417"/>
      <c r="AP230" s="417"/>
      <c r="AQ230" s="417"/>
      <c r="AR230" s="417"/>
      <c r="AS230" s="417"/>
      <c r="AT230" s="417"/>
      <c r="AU230" s="417"/>
      <c r="AV230" s="417"/>
      <c r="AW230" s="417"/>
      <c r="AX230" s="417"/>
      <c r="AY230" s="417"/>
      <c r="AZ230" s="417"/>
      <c r="BA230" s="417"/>
      <c r="BB230" s="417"/>
      <c r="BC230" s="417"/>
      <c r="BD230" s="417"/>
      <c r="BE230" s="417"/>
      <c r="BF230" s="417"/>
      <c r="BG230" s="417"/>
      <c r="BH230" s="417"/>
      <c r="BI230" s="417"/>
      <c r="BJ230" s="417"/>
      <c r="BK230" s="417"/>
      <c r="BL230" s="417"/>
      <c r="BM230" s="417"/>
      <c r="BN230" s="417"/>
      <c r="BO230" s="417"/>
      <c r="BP230" s="417"/>
      <c r="BQ230" s="417"/>
      <c r="BR230" s="417"/>
      <c r="BS230" s="417"/>
      <c r="BT230" s="417"/>
      <c r="BU230" s="417"/>
      <c r="BV230" s="417"/>
      <c r="BW230" s="417"/>
      <c r="BX230" s="417"/>
      <c r="BY230" s="417"/>
      <c r="BZ230" s="417"/>
      <c r="CA230" s="417"/>
      <c r="CB230" s="417"/>
      <c r="CC230" s="417"/>
      <c r="CD230" s="417"/>
      <c r="CE230" s="417"/>
      <c r="CF230" s="417"/>
      <c r="CG230" s="417"/>
      <c r="CH230" s="417"/>
      <c r="CI230" s="417"/>
      <c r="CJ230" s="417"/>
      <c r="CK230" s="417"/>
      <c r="CL230" s="417"/>
      <c r="CM230" s="417"/>
      <c r="CN230" s="417"/>
      <c r="CO230" s="417"/>
      <c r="CP230" s="417"/>
      <c r="CQ230" s="417"/>
      <c r="CR230" s="417"/>
      <c r="CS230" s="417"/>
      <c r="CT230" s="417"/>
      <c r="CU230" s="417"/>
      <c r="CV230" s="417"/>
      <c r="CW230" s="417"/>
      <c r="CX230" s="417"/>
      <c r="CY230" s="417"/>
      <c r="CZ230" s="417"/>
      <c r="DA230" s="417"/>
      <c r="DB230" s="417"/>
      <c r="DC230" s="417"/>
      <c r="DD230" s="417"/>
      <c r="DE230" s="417"/>
      <c r="DF230" s="417"/>
      <c r="DG230" s="417"/>
      <c r="DH230" s="417"/>
      <c r="DI230" s="417"/>
      <c r="DJ230" s="417"/>
      <c r="DK230" s="417"/>
    </row>
    <row r="231" spans="1:115" ht="16.7" hidden="1" customHeight="1">
      <c r="A231" s="421"/>
      <c r="B231" s="421"/>
      <c r="C231" s="416"/>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c r="AA231" s="417"/>
      <c r="AB231" s="417"/>
      <c r="AC231" s="417"/>
      <c r="AD231" s="417"/>
      <c r="AE231" s="417"/>
      <c r="AF231" s="417"/>
      <c r="AG231" s="417"/>
      <c r="AH231" s="417"/>
      <c r="AI231" s="417"/>
      <c r="AJ231" s="417"/>
      <c r="AK231" s="417"/>
      <c r="AL231" s="417"/>
      <c r="AM231" s="417"/>
      <c r="AN231" s="417"/>
      <c r="AO231" s="417"/>
      <c r="AP231" s="417"/>
      <c r="AQ231" s="417"/>
      <c r="AR231" s="417"/>
      <c r="AS231" s="417"/>
      <c r="AT231" s="417"/>
      <c r="AU231" s="417"/>
      <c r="AV231" s="417"/>
      <c r="AW231" s="417"/>
      <c r="AX231" s="417"/>
      <c r="AY231" s="417"/>
      <c r="AZ231" s="417"/>
      <c r="BA231" s="417"/>
      <c r="BB231" s="417"/>
      <c r="BC231" s="417"/>
      <c r="BD231" s="417"/>
      <c r="BE231" s="417"/>
      <c r="BF231" s="417"/>
      <c r="BG231" s="417"/>
      <c r="BH231" s="417"/>
      <c r="BI231" s="417"/>
      <c r="BJ231" s="417"/>
      <c r="BK231" s="417"/>
      <c r="BL231" s="417"/>
      <c r="BM231" s="417"/>
      <c r="BN231" s="417"/>
      <c r="BO231" s="417"/>
      <c r="BP231" s="417"/>
      <c r="BQ231" s="417"/>
      <c r="BR231" s="417"/>
      <c r="BS231" s="417"/>
      <c r="BT231" s="417"/>
      <c r="BU231" s="417"/>
      <c r="BV231" s="417"/>
      <c r="BW231" s="417"/>
      <c r="BX231" s="417"/>
      <c r="BY231" s="417"/>
      <c r="BZ231" s="417"/>
      <c r="CA231" s="417"/>
      <c r="CB231" s="417"/>
      <c r="CC231" s="417"/>
      <c r="CD231" s="417"/>
      <c r="CE231" s="417"/>
      <c r="CF231" s="417"/>
      <c r="CG231" s="417"/>
      <c r="CH231" s="417"/>
      <c r="CI231" s="417"/>
      <c r="CJ231" s="417"/>
      <c r="CK231" s="417"/>
      <c r="CL231" s="417"/>
      <c r="CM231" s="417"/>
      <c r="CN231" s="417"/>
      <c r="CO231" s="417"/>
      <c r="CP231" s="417"/>
      <c r="CQ231" s="417"/>
      <c r="CR231" s="417"/>
      <c r="CS231" s="417"/>
      <c r="CT231" s="417"/>
      <c r="CU231" s="417"/>
      <c r="CV231" s="417"/>
      <c r="CW231" s="417"/>
      <c r="CX231" s="417"/>
      <c r="CY231" s="417"/>
      <c r="CZ231" s="417"/>
      <c r="DA231" s="417"/>
      <c r="DB231" s="417"/>
      <c r="DC231" s="417"/>
      <c r="DD231" s="417"/>
      <c r="DE231" s="417"/>
      <c r="DF231" s="417"/>
      <c r="DG231" s="417"/>
      <c r="DH231" s="417"/>
      <c r="DI231" s="417"/>
      <c r="DJ231" s="417"/>
      <c r="DK231" s="417"/>
    </row>
    <row r="232" spans="1:115" ht="16.7" hidden="1" customHeight="1">
      <c r="A232" s="421"/>
      <c r="B232" s="421"/>
      <c r="C232" s="416"/>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c r="AA232" s="417"/>
      <c r="AB232" s="417"/>
      <c r="AC232" s="417"/>
      <c r="AD232" s="417"/>
      <c r="AE232" s="417"/>
      <c r="AF232" s="417"/>
      <c r="AG232" s="417"/>
      <c r="AH232" s="417"/>
      <c r="AI232" s="417"/>
      <c r="AJ232" s="417"/>
      <c r="AK232" s="417"/>
      <c r="AL232" s="417"/>
      <c r="AM232" s="417"/>
      <c r="AN232" s="417"/>
      <c r="AO232" s="417"/>
      <c r="AP232" s="417"/>
      <c r="AQ232" s="417"/>
      <c r="AR232" s="417"/>
      <c r="AS232" s="417"/>
      <c r="AT232" s="417"/>
      <c r="AU232" s="417"/>
      <c r="AV232" s="417"/>
      <c r="AW232" s="417"/>
      <c r="AX232" s="417"/>
      <c r="AY232" s="417"/>
      <c r="AZ232" s="417"/>
      <c r="BA232" s="417"/>
      <c r="BB232" s="417"/>
      <c r="BC232" s="417"/>
      <c r="BD232" s="417"/>
      <c r="BE232" s="417"/>
      <c r="BF232" s="417"/>
      <c r="BG232" s="417"/>
      <c r="BH232" s="417"/>
      <c r="BI232" s="417"/>
      <c r="BJ232" s="417"/>
      <c r="BK232" s="417"/>
      <c r="BL232" s="417"/>
      <c r="BM232" s="417"/>
      <c r="BN232" s="417"/>
      <c r="BO232" s="417"/>
      <c r="BP232" s="417"/>
      <c r="BQ232" s="417"/>
      <c r="BR232" s="417"/>
      <c r="BS232" s="417"/>
      <c r="BT232" s="417"/>
      <c r="BU232" s="417"/>
      <c r="BV232" s="417"/>
      <c r="BW232" s="417"/>
      <c r="BX232" s="417"/>
      <c r="BY232" s="417"/>
      <c r="BZ232" s="417"/>
      <c r="CA232" s="417"/>
      <c r="CB232" s="417"/>
      <c r="CC232" s="417"/>
      <c r="CD232" s="417"/>
      <c r="CE232" s="417"/>
      <c r="CF232" s="417"/>
      <c r="CG232" s="417"/>
      <c r="CH232" s="417"/>
      <c r="CI232" s="417"/>
      <c r="CJ232" s="417"/>
      <c r="CK232" s="417"/>
      <c r="CL232" s="417"/>
      <c r="CM232" s="417"/>
      <c r="CN232" s="417"/>
      <c r="CO232" s="417"/>
      <c r="CP232" s="417"/>
      <c r="CQ232" s="417"/>
      <c r="CR232" s="417"/>
      <c r="CS232" s="417"/>
      <c r="CT232" s="417"/>
      <c r="CU232" s="417"/>
      <c r="CV232" s="417"/>
      <c r="CW232" s="417"/>
      <c r="CX232" s="417"/>
      <c r="CY232" s="417"/>
      <c r="CZ232" s="417"/>
      <c r="DA232" s="417"/>
      <c r="DB232" s="417"/>
      <c r="DC232" s="417"/>
      <c r="DD232" s="417"/>
      <c r="DE232" s="417"/>
      <c r="DF232" s="417"/>
      <c r="DG232" s="417"/>
      <c r="DH232" s="417"/>
      <c r="DI232" s="417"/>
      <c r="DJ232" s="417"/>
      <c r="DK232" s="417"/>
    </row>
    <row r="233" spans="1:115" ht="16.7" hidden="1" customHeight="1">
      <c r="A233" s="421"/>
      <c r="B233" s="421"/>
      <c r="C233" s="416"/>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c r="AA233" s="417"/>
      <c r="AB233" s="417"/>
      <c r="AC233" s="417"/>
      <c r="AD233" s="417"/>
      <c r="AE233" s="417"/>
      <c r="AF233" s="417"/>
      <c r="AG233" s="417"/>
      <c r="AH233" s="417"/>
      <c r="AI233" s="417"/>
      <c r="AJ233" s="417"/>
      <c r="AK233" s="417"/>
      <c r="AL233" s="417"/>
      <c r="AM233" s="417"/>
      <c r="AN233" s="417"/>
      <c r="AO233" s="417"/>
      <c r="AP233" s="417"/>
      <c r="AQ233" s="417"/>
      <c r="AR233" s="417"/>
      <c r="AS233" s="417"/>
      <c r="AT233" s="417"/>
      <c r="AU233" s="417"/>
      <c r="AV233" s="417"/>
      <c r="AW233" s="417"/>
      <c r="AX233" s="417"/>
      <c r="AY233" s="417"/>
      <c r="AZ233" s="417"/>
      <c r="BA233" s="417"/>
      <c r="BB233" s="417"/>
      <c r="BC233" s="417"/>
      <c r="BD233" s="417"/>
      <c r="BE233" s="417"/>
      <c r="BF233" s="417"/>
      <c r="BG233" s="417"/>
      <c r="BH233" s="417"/>
      <c r="BI233" s="417"/>
      <c r="BJ233" s="417"/>
      <c r="BK233" s="417"/>
      <c r="BL233" s="417"/>
      <c r="BM233" s="417"/>
      <c r="BN233" s="417"/>
      <c r="BO233" s="417"/>
      <c r="BP233" s="417"/>
      <c r="BQ233" s="417"/>
      <c r="BR233" s="417"/>
      <c r="BS233" s="417"/>
      <c r="BT233" s="417"/>
      <c r="BU233" s="417"/>
      <c r="BV233" s="417"/>
      <c r="BW233" s="417"/>
      <c r="BX233" s="417"/>
      <c r="BY233" s="417"/>
      <c r="BZ233" s="417"/>
      <c r="CA233" s="417"/>
      <c r="CB233" s="417"/>
      <c r="CC233" s="417"/>
      <c r="CD233" s="417"/>
      <c r="CE233" s="417"/>
      <c r="CF233" s="417"/>
      <c r="CG233" s="417"/>
      <c r="CH233" s="417"/>
      <c r="CI233" s="417"/>
      <c r="CJ233" s="417"/>
      <c r="CK233" s="417"/>
      <c r="CL233" s="417"/>
      <c r="CM233" s="417"/>
      <c r="CN233" s="417"/>
      <c r="CO233" s="417"/>
      <c r="CP233" s="417"/>
      <c r="CQ233" s="417"/>
      <c r="CR233" s="417"/>
      <c r="CS233" s="417"/>
      <c r="CT233" s="417"/>
      <c r="CU233" s="417"/>
      <c r="CV233" s="417"/>
      <c r="CW233" s="417"/>
      <c r="CX233" s="417"/>
      <c r="CY233" s="417"/>
      <c r="CZ233" s="417"/>
      <c r="DA233" s="417"/>
      <c r="DB233" s="417"/>
      <c r="DC233" s="417"/>
      <c r="DD233" s="417"/>
      <c r="DE233" s="417"/>
      <c r="DF233" s="417"/>
      <c r="DG233" s="417"/>
      <c r="DH233" s="417"/>
      <c r="DI233" s="417"/>
      <c r="DJ233" s="417"/>
      <c r="DK233" s="417"/>
    </row>
    <row r="234" spans="1:115" ht="16.7" hidden="1" customHeight="1">
      <c r="A234" s="421"/>
      <c r="B234" s="421"/>
      <c r="C234" s="416"/>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c r="AA234" s="417"/>
      <c r="AB234" s="417"/>
      <c r="AC234" s="417"/>
      <c r="AD234" s="417"/>
      <c r="AE234" s="417"/>
      <c r="AF234" s="417"/>
      <c r="AG234" s="417"/>
      <c r="AH234" s="417"/>
      <c r="AI234" s="417"/>
      <c r="AJ234" s="417"/>
      <c r="AK234" s="417"/>
      <c r="AL234" s="417"/>
      <c r="AM234" s="417"/>
      <c r="AN234" s="417"/>
      <c r="AO234" s="417"/>
      <c r="AP234" s="417"/>
      <c r="AQ234" s="417"/>
      <c r="AR234" s="417"/>
      <c r="AS234" s="417"/>
      <c r="AT234" s="417"/>
      <c r="AU234" s="417"/>
      <c r="AV234" s="417"/>
      <c r="AW234" s="417"/>
      <c r="AX234" s="417"/>
      <c r="AY234" s="417"/>
      <c r="AZ234" s="417"/>
      <c r="BA234" s="417"/>
      <c r="BB234" s="417"/>
      <c r="BC234" s="417"/>
      <c r="BD234" s="417"/>
      <c r="BE234" s="417"/>
      <c r="BF234" s="417"/>
      <c r="BG234" s="417"/>
      <c r="BH234" s="417"/>
      <c r="BI234" s="417"/>
      <c r="BJ234" s="417"/>
      <c r="BK234" s="417"/>
      <c r="BL234" s="417"/>
      <c r="BM234" s="417"/>
      <c r="BN234" s="417"/>
      <c r="BO234" s="417"/>
      <c r="BP234" s="417"/>
      <c r="BQ234" s="417"/>
      <c r="BR234" s="417"/>
      <c r="BS234" s="417"/>
      <c r="BT234" s="417"/>
      <c r="BU234" s="417"/>
      <c r="BV234" s="417"/>
      <c r="BW234" s="417"/>
      <c r="BX234" s="417"/>
      <c r="BY234" s="417"/>
      <c r="BZ234" s="417"/>
      <c r="CA234" s="417"/>
      <c r="CB234" s="417"/>
      <c r="CC234" s="417"/>
      <c r="CD234" s="417"/>
      <c r="CE234" s="417"/>
      <c r="CF234" s="417"/>
      <c r="CG234" s="417"/>
      <c r="CH234" s="417"/>
      <c r="CI234" s="417"/>
      <c r="CJ234" s="417"/>
      <c r="CK234" s="417"/>
      <c r="CL234" s="417"/>
      <c r="CM234" s="417"/>
      <c r="CN234" s="417"/>
      <c r="CO234" s="417"/>
      <c r="CP234" s="417"/>
      <c r="CQ234" s="417"/>
      <c r="CR234" s="417"/>
      <c r="CS234" s="417"/>
      <c r="CT234" s="417"/>
      <c r="CU234" s="417"/>
      <c r="CV234" s="417"/>
      <c r="CW234" s="417"/>
      <c r="CX234" s="417"/>
      <c r="CY234" s="417"/>
      <c r="CZ234" s="417"/>
      <c r="DA234" s="417"/>
      <c r="DB234" s="417"/>
      <c r="DC234" s="417"/>
      <c r="DD234" s="417"/>
      <c r="DE234" s="417"/>
      <c r="DF234" s="417"/>
      <c r="DG234" s="417"/>
      <c r="DH234" s="417"/>
      <c r="DI234" s="417"/>
      <c r="DJ234" s="417"/>
      <c r="DK234" s="417"/>
    </row>
    <row r="235" spans="1:115" ht="16.7" hidden="1" customHeight="1">
      <c r="A235" s="421"/>
      <c r="B235" s="421"/>
      <c r="C235" s="416"/>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c r="AA235" s="417"/>
      <c r="AB235" s="417"/>
      <c r="AC235" s="417"/>
      <c r="AD235" s="417"/>
      <c r="AE235" s="417"/>
      <c r="AF235" s="417"/>
      <c r="AG235" s="417"/>
      <c r="AH235" s="417"/>
      <c r="AI235" s="417"/>
      <c r="AJ235" s="417"/>
      <c r="AK235" s="417"/>
      <c r="AL235" s="417"/>
      <c r="AM235" s="417"/>
      <c r="AN235" s="417"/>
      <c r="AO235" s="417"/>
      <c r="AP235" s="417"/>
      <c r="AQ235" s="417"/>
      <c r="AR235" s="417"/>
      <c r="AS235" s="417"/>
      <c r="AT235" s="417"/>
      <c r="AU235" s="417"/>
      <c r="AV235" s="417"/>
      <c r="AW235" s="417"/>
      <c r="AX235" s="417"/>
      <c r="AY235" s="417"/>
      <c r="AZ235" s="417"/>
      <c r="BA235" s="417"/>
      <c r="BB235" s="417"/>
      <c r="BC235" s="417"/>
      <c r="BD235" s="417"/>
      <c r="BE235" s="417"/>
      <c r="BF235" s="417"/>
      <c r="BG235" s="417"/>
      <c r="BH235" s="417"/>
      <c r="BI235" s="417"/>
      <c r="BJ235" s="417"/>
      <c r="BK235" s="417"/>
      <c r="BL235" s="417"/>
      <c r="BM235" s="417"/>
      <c r="BN235" s="417"/>
      <c r="BO235" s="417"/>
      <c r="BP235" s="417"/>
      <c r="BQ235" s="417"/>
      <c r="BR235" s="417"/>
      <c r="BS235" s="417"/>
      <c r="BT235" s="417"/>
      <c r="BU235" s="417"/>
      <c r="BV235" s="417"/>
      <c r="BW235" s="417"/>
      <c r="BX235" s="417"/>
      <c r="BY235" s="417"/>
      <c r="BZ235" s="417"/>
      <c r="CA235" s="417"/>
      <c r="CB235" s="417"/>
      <c r="CC235" s="417"/>
      <c r="CD235" s="417"/>
      <c r="CE235" s="417"/>
      <c r="CF235" s="417"/>
      <c r="CG235" s="417"/>
      <c r="CH235" s="417"/>
      <c r="CI235" s="417"/>
      <c r="CJ235" s="417"/>
      <c r="CK235" s="417"/>
      <c r="CL235" s="417"/>
      <c r="CM235" s="417"/>
      <c r="CN235" s="417"/>
      <c r="CO235" s="417"/>
      <c r="CP235" s="417"/>
      <c r="CQ235" s="417"/>
      <c r="CR235" s="417"/>
      <c r="CS235" s="417"/>
      <c r="CT235" s="417"/>
      <c r="CU235" s="417"/>
      <c r="CV235" s="417"/>
      <c r="CW235" s="417"/>
      <c r="CX235" s="417"/>
      <c r="CY235" s="417"/>
      <c r="CZ235" s="417"/>
      <c r="DA235" s="417"/>
      <c r="DB235" s="417"/>
      <c r="DC235" s="417"/>
      <c r="DD235" s="417"/>
      <c r="DE235" s="417"/>
      <c r="DF235" s="417"/>
      <c r="DG235" s="417"/>
      <c r="DH235" s="417"/>
      <c r="DI235" s="417"/>
      <c r="DJ235" s="417"/>
      <c r="DK235" s="417"/>
    </row>
    <row r="236" spans="1:115" ht="16.7" hidden="1" customHeight="1">
      <c r="A236" s="421"/>
      <c r="B236" s="421"/>
      <c r="C236" s="416"/>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c r="AA236" s="417"/>
      <c r="AB236" s="417"/>
      <c r="AC236" s="417"/>
      <c r="AD236" s="417"/>
      <c r="AE236" s="417"/>
      <c r="AF236" s="417"/>
      <c r="AG236" s="417"/>
      <c r="AH236" s="417"/>
      <c r="AI236" s="417"/>
      <c r="AJ236" s="417"/>
      <c r="AK236" s="417"/>
      <c r="AL236" s="417"/>
      <c r="AM236" s="417"/>
      <c r="AN236" s="417"/>
      <c r="AO236" s="417"/>
      <c r="AP236" s="417"/>
      <c r="AQ236" s="417"/>
      <c r="AR236" s="417"/>
      <c r="AS236" s="417"/>
      <c r="AT236" s="417"/>
      <c r="AU236" s="417"/>
      <c r="AV236" s="417"/>
      <c r="AW236" s="417"/>
      <c r="AX236" s="417"/>
      <c r="AY236" s="417"/>
      <c r="AZ236" s="417"/>
      <c r="BA236" s="417"/>
      <c r="BB236" s="417"/>
      <c r="BC236" s="417"/>
      <c r="BD236" s="417"/>
      <c r="BE236" s="417"/>
      <c r="BF236" s="417"/>
      <c r="BG236" s="417"/>
      <c r="BH236" s="417"/>
      <c r="BI236" s="417"/>
      <c r="BJ236" s="417"/>
      <c r="BK236" s="417"/>
      <c r="BL236" s="417"/>
      <c r="BM236" s="417"/>
      <c r="BN236" s="417"/>
      <c r="BO236" s="417"/>
      <c r="BP236" s="417"/>
      <c r="BQ236" s="417"/>
      <c r="BR236" s="417"/>
      <c r="BS236" s="417"/>
      <c r="BT236" s="417"/>
      <c r="BU236" s="417"/>
      <c r="BV236" s="417"/>
      <c r="BW236" s="417"/>
      <c r="BX236" s="417"/>
      <c r="BY236" s="417"/>
      <c r="BZ236" s="417"/>
      <c r="CA236" s="417"/>
      <c r="CB236" s="417"/>
      <c r="CC236" s="417"/>
      <c r="CD236" s="417"/>
      <c r="CE236" s="417"/>
      <c r="CF236" s="417"/>
      <c r="CG236" s="417"/>
      <c r="CH236" s="417"/>
      <c r="CI236" s="417"/>
      <c r="CJ236" s="417"/>
      <c r="CK236" s="417"/>
      <c r="CL236" s="417"/>
      <c r="CM236" s="417"/>
      <c r="CN236" s="417"/>
      <c r="CO236" s="417"/>
      <c r="CP236" s="417"/>
      <c r="CQ236" s="417"/>
      <c r="CR236" s="417"/>
      <c r="CS236" s="417"/>
      <c r="CT236" s="417"/>
      <c r="CU236" s="417"/>
      <c r="CV236" s="417"/>
      <c r="CW236" s="417"/>
      <c r="CX236" s="417"/>
      <c r="CY236" s="417"/>
      <c r="CZ236" s="417"/>
      <c r="DA236" s="417"/>
      <c r="DB236" s="417"/>
      <c r="DC236" s="417"/>
      <c r="DD236" s="417"/>
      <c r="DE236" s="417"/>
      <c r="DF236" s="417"/>
      <c r="DG236" s="417"/>
      <c r="DH236" s="417"/>
      <c r="DI236" s="417"/>
      <c r="DJ236" s="417"/>
      <c r="DK236" s="417"/>
    </row>
    <row r="237" spans="1:115" ht="16.7" hidden="1" customHeight="1">
      <c r="A237" s="421"/>
      <c r="B237" s="421"/>
      <c r="C237" s="416"/>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c r="AA237" s="417"/>
      <c r="AB237" s="417"/>
      <c r="AC237" s="417"/>
      <c r="AD237" s="417"/>
      <c r="AE237" s="417"/>
      <c r="AF237" s="417"/>
      <c r="AG237" s="417"/>
      <c r="AH237" s="417"/>
      <c r="AI237" s="417"/>
      <c r="AJ237" s="417"/>
      <c r="AK237" s="417"/>
      <c r="AL237" s="417"/>
      <c r="AM237" s="417"/>
      <c r="AN237" s="417"/>
      <c r="AO237" s="417"/>
      <c r="AP237" s="417"/>
      <c r="AQ237" s="417"/>
      <c r="AR237" s="417"/>
      <c r="AS237" s="417"/>
      <c r="AT237" s="417"/>
      <c r="AU237" s="417"/>
      <c r="AV237" s="417"/>
      <c r="AW237" s="417"/>
      <c r="AX237" s="417"/>
      <c r="AY237" s="417"/>
      <c r="AZ237" s="417"/>
      <c r="BA237" s="417"/>
      <c r="BB237" s="417"/>
      <c r="BC237" s="417"/>
      <c r="BD237" s="417"/>
      <c r="BE237" s="417"/>
      <c r="BF237" s="417"/>
      <c r="BG237" s="417"/>
      <c r="BH237" s="417"/>
      <c r="BI237" s="417"/>
      <c r="BJ237" s="417"/>
      <c r="BK237" s="417"/>
      <c r="BL237" s="417"/>
      <c r="BM237" s="417"/>
      <c r="BN237" s="417"/>
      <c r="BO237" s="417"/>
      <c r="BP237" s="417"/>
      <c r="BQ237" s="417"/>
      <c r="BR237" s="417"/>
      <c r="BS237" s="417"/>
      <c r="BT237" s="417"/>
      <c r="BU237" s="417"/>
      <c r="BV237" s="417"/>
      <c r="BW237" s="417"/>
      <c r="BX237" s="417"/>
      <c r="BY237" s="417"/>
      <c r="BZ237" s="417"/>
      <c r="CA237" s="417"/>
      <c r="CB237" s="417"/>
      <c r="CC237" s="417"/>
      <c r="CD237" s="417"/>
      <c r="CE237" s="417"/>
      <c r="CF237" s="417"/>
      <c r="CG237" s="417"/>
      <c r="CH237" s="417"/>
      <c r="CI237" s="417"/>
      <c r="CJ237" s="417"/>
      <c r="CK237" s="417"/>
      <c r="CL237" s="417"/>
      <c r="CM237" s="417"/>
      <c r="CN237" s="417"/>
      <c r="CO237" s="417"/>
      <c r="CP237" s="417"/>
      <c r="CQ237" s="417"/>
      <c r="CR237" s="417"/>
      <c r="CS237" s="417"/>
      <c r="CT237" s="417"/>
      <c r="CU237" s="417"/>
      <c r="CV237" s="417"/>
      <c r="CW237" s="417"/>
      <c r="CX237" s="417"/>
      <c r="CY237" s="417"/>
      <c r="CZ237" s="417"/>
      <c r="DA237" s="417"/>
      <c r="DB237" s="417"/>
      <c r="DC237" s="417"/>
      <c r="DD237" s="417"/>
      <c r="DE237" s="417"/>
      <c r="DF237" s="417"/>
      <c r="DG237" s="417"/>
      <c r="DH237" s="417"/>
      <c r="DI237" s="417"/>
      <c r="DJ237" s="417"/>
      <c r="DK237" s="417"/>
    </row>
    <row r="238" spans="1:115" ht="16.7" hidden="1" customHeight="1">
      <c r="A238" s="421"/>
      <c r="B238" s="421"/>
      <c r="C238" s="416"/>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c r="AA238" s="417"/>
      <c r="AB238" s="417"/>
      <c r="AC238" s="417"/>
      <c r="AD238" s="417"/>
      <c r="AE238" s="417"/>
      <c r="AF238" s="417"/>
      <c r="AG238" s="417"/>
      <c r="AH238" s="417"/>
      <c r="AI238" s="417"/>
      <c r="AJ238" s="417"/>
      <c r="AK238" s="417"/>
      <c r="AL238" s="417"/>
      <c r="AM238" s="417"/>
      <c r="AN238" s="417"/>
      <c r="AO238" s="417"/>
      <c r="AP238" s="417"/>
      <c r="AQ238" s="417"/>
      <c r="AR238" s="417"/>
      <c r="AS238" s="417"/>
      <c r="AT238" s="417"/>
      <c r="AU238" s="417"/>
      <c r="AV238" s="417"/>
      <c r="AW238" s="417"/>
      <c r="AX238" s="417"/>
      <c r="AY238" s="417"/>
      <c r="AZ238" s="417"/>
      <c r="BA238" s="417"/>
      <c r="BB238" s="417"/>
      <c r="BC238" s="417"/>
      <c r="BD238" s="417"/>
      <c r="BE238" s="417"/>
      <c r="BF238" s="417"/>
      <c r="BG238" s="417"/>
      <c r="BH238" s="417"/>
      <c r="BI238" s="417"/>
      <c r="BJ238" s="417"/>
      <c r="BK238" s="417"/>
      <c r="BL238" s="417"/>
      <c r="BM238" s="417"/>
      <c r="BN238" s="417"/>
      <c r="BO238" s="417"/>
      <c r="BP238" s="417"/>
      <c r="BQ238" s="417"/>
      <c r="BR238" s="417"/>
      <c r="BS238" s="417"/>
      <c r="BT238" s="417"/>
      <c r="BU238" s="417"/>
      <c r="BV238" s="417"/>
      <c r="BW238" s="417"/>
      <c r="BX238" s="417"/>
      <c r="BY238" s="417"/>
      <c r="BZ238" s="417"/>
      <c r="CA238" s="417"/>
      <c r="CB238" s="417"/>
      <c r="CC238" s="417"/>
      <c r="CD238" s="417"/>
      <c r="CE238" s="417"/>
      <c r="CF238" s="417"/>
      <c r="CG238" s="417"/>
      <c r="CH238" s="417"/>
      <c r="CI238" s="417"/>
      <c r="CJ238" s="417"/>
      <c r="CK238" s="417"/>
      <c r="CL238" s="417"/>
      <c r="CM238" s="417"/>
      <c r="CN238" s="417"/>
      <c r="CO238" s="417"/>
      <c r="CP238" s="417"/>
      <c r="CQ238" s="417"/>
      <c r="CR238" s="417"/>
      <c r="CS238" s="417"/>
      <c r="CT238" s="417"/>
      <c r="CU238" s="417"/>
      <c r="CV238" s="417"/>
      <c r="CW238" s="417"/>
      <c r="CX238" s="417"/>
      <c r="CY238" s="417"/>
      <c r="CZ238" s="417"/>
      <c r="DA238" s="417"/>
      <c r="DB238" s="417"/>
      <c r="DC238" s="417"/>
      <c r="DD238" s="417"/>
      <c r="DE238" s="417"/>
      <c r="DF238" s="417"/>
      <c r="DG238" s="417"/>
      <c r="DH238" s="417"/>
      <c r="DI238" s="417"/>
      <c r="DJ238" s="417"/>
      <c r="DK238" s="417"/>
    </row>
    <row r="239" spans="1:115" ht="16.7" hidden="1" customHeight="1">
      <c r="A239" s="421"/>
      <c r="B239" s="421"/>
      <c r="C239" s="416"/>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c r="AA239" s="417"/>
      <c r="AB239" s="417"/>
      <c r="AC239" s="417"/>
      <c r="AD239" s="417"/>
      <c r="AE239" s="417"/>
      <c r="AF239" s="417"/>
      <c r="AG239" s="417"/>
      <c r="AH239" s="417"/>
      <c r="AI239" s="417"/>
      <c r="AJ239" s="417"/>
      <c r="AK239" s="417"/>
      <c r="AL239" s="417"/>
      <c r="AM239" s="417"/>
      <c r="AN239" s="417"/>
      <c r="AO239" s="417"/>
      <c r="AP239" s="417"/>
      <c r="AQ239" s="417"/>
      <c r="AR239" s="417"/>
      <c r="AS239" s="417"/>
      <c r="AT239" s="417"/>
      <c r="AU239" s="417"/>
      <c r="AV239" s="417"/>
      <c r="AW239" s="417"/>
      <c r="AX239" s="417"/>
      <c r="AY239" s="417"/>
      <c r="AZ239" s="417"/>
      <c r="BA239" s="417"/>
      <c r="BB239" s="417"/>
      <c r="BC239" s="417"/>
      <c r="BD239" s="417"/>
      <c r="BE239" s="417"/>
      <c r="BF239" s="417"/>
      <c r="BG239" s="417"/>
      <c r="BH239" s="417"/>
      <c r="BI239" s="417"/>
      <c r="BJ239" s="417"/>
      <c r="BK239" s="417"/>
      <c r="BL239" s="417"/>
      <c r="BM239" s="417"/>
      <c r="BN239" s="417"/>
      <c r="BO239" s="417"/>
      <c r="BP239" s="417"/>
      <c r="BQ239" s="417"/>
      <c r="BR239" s="417"/>
      <c r="BS239" s="417"/>
      <c r="BT239" s="417"/>
      <c r="BU239" s="417"/>
      <c r="BV239" s="417"/>
      <c r="BW239" s="417"/>
      <c r="BX239" s="417"/>
      <c r="BY239" s="417"/>
      <c r="BZ239" s="417"/>
      <c r="CA239" s="417"/>
      <c r="CB239" s="417"/>
      <c r="CC239" s="417"/>
      <c r="CD239" s="417"/>
      <c r="CE239" s="417"/>
      <c r="CF239" s="417"/>
      <c r="CG239" s="417"/>
      <c r="CH239" s="417"/>
      <c r="CI239" s="417"/>
      <c r="CJ239" s="417"/>
      <c r="CK239" s="417"/>
      <c r="CL239" s="417"/>
      <c r="CM239" s="417"/>
      <c r="CN239" s="417"/>
      <c r="CO239" s="417"/>
      <c r="CP239" s="417"/>
      <c r="CQ239" s="417"/>
      <c r="CR239" s="417"/>
      <c r="CS239" s="417"/>
      <c r="CT239" s="417"/>
      <c r="CU239" s="417"/>
      <c r="CV239" s="417"/>
      <c r="CW239" s="417"/>
      <c r="CX239" s="417"/>
      <c r="CY239" s="417"/>
      <c r="CZ239" s="417"/>
      <c r="DA239" s="417"/>
      <c r="DB239" s="417"/>
      <c r="DC239" s="417"/>
      <c r="DD239" s="417"/>
      <c r="DE239" s="417"/>
      <c r="DF239" s="417"/>
      <c r="DG239" s="417"/>
      <c r="DH239" s="417"/>
      <c r="DI239" s="417"/>
      <c r="DJ239" s="417"/>
      <c r="DK239" s="417"/>
    </row>
    <row r="240" spans="1:115" ht="16.7" hidden="1" customHeight="1">
      <c r="A240" s="421"/>
      <c r="B240" s="421"/>
      <c r="C240" s="416"/>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c r="AA240" s="417"/>
      <c r="AB240" s="417"/>
      <c r="AC240" s="417"/>
      <c r="AD240" s="417"/>
      <c r="AE240" s="417"/>
      <c r="AF240" s="417"/>
      <c r="AG240" s="417"/>
      <c r="AH240" s="417"/>
      <c r="AI240" s="417"/>
      <c r="AJ240" s="417"/>
      <c r="AK240" s="417"/>
      <c r="AL240" s="417"/>
      <c r="AM240" s="417"/>
      <c r="AN240" s="417"/>
      <c r="AO240" s="417"/>
      <c r="AP240" s="417"/>
      <c r="AQ240" s="417"/>
      <c r="AR240" s="417"/>
      <c r="AS240" s="417"/>
      <c r="AT240" s="417"/>
      <c r="AU240" s="417"/>
      <c r="AV240" s="417"/>
      <c r="AW240" s="417"/>
      <c r="AX240" s="417"/>
      <c r="AY240" s="417"/>
      <c r="AZ240" s="417"/>
      <c r="BA240" s="417"/>
      <c r="BB240" s="417"/>
      <c r="BC240" s="417"/>
      <c r="BD240" s="417"/>
      <c r="BE240" s="417"/>
      <c r="BF240" s="417"/>
      <c r="BG240" s="417"/>
      <c r="BH240" s="417"/>
      <c r="BI240" s="417"/>
      <c r="BJ240" s="417"/>
      <c r="BK240" s="417"/>
      <c r="BL240" s="417"/>
      <c r="BM240" s="417"/>
      <c r="BN240" s="417"/>
      <c r="BO240" s="417"/>
      <c r="BP240" s="417"/>
      <c r="BQ240" s="417"/>
      <c r="BR240" s="417"/>
      <c r="BS240" s="417"/>
      <c r="BT240" s="417"/>
      <c r="BU240" s="417"/>
      <c r="BV240" s="417"/>
      <c r="BW240" s="417"/>
      <c r="BX240" s="417"/>
      <c r="BY240" s="417"/>
      <c r="BZ240" s="417"/>
      <c r="CA240" s="417"/>
      <c r="CB240" s="417"/>
      <c r="CC240" s="417"/>
      <c r="CD240" s="417"/>
      <c r="CE240" s="417"/>
      <c r="CF240" s="417"/>
      <c r="CG240" s="417"/>
      <c r="CH240" s="417"/>
      <c r="CI240" s="417"/>
      <c r="CJ240" s="417"/>
      <c r="CK240" s="417"/>
      <c r="CL240" s="417"/>
      <c r="CM240" s="417"/>
      <c r="CN240" s="417"/>
      <c r="CO240" s="417"/>
      <c r="CP240" s="417"/>
      <c r="CQ240" s="417"/>
      <c r="CR240" s="417"/>
      <c r="CS240" s="417"/>
      <c r="CT240" s="417"/>
      <c r="CU240" s="417"/>
      <c r="CV240" s="417"/>
      <c r="CW240" s="417"/>
      <c r="CX240" s="417"/>
      <c r="CY240" s="417"/>
      <c r="CZ240" s="417"/>
      <c r="DA240" s="417"/>
      <c r="DB240" s="417"/>
      <c r="DC240" s="417"/>
      <c r="DD240" s="417"/>
      <c r="DE240" s="417"/>
      <c r="DF240" s="417"/>
      <c r="DG240" s="417"/>
      <c r="DH240" s="417"/>
      <c r="DI240" s="417"/>
      <c r="DJ240" s="417"/>
      <c r="DK240" s="417"/>
    </row>
    <row r="241" spans="1:115" ht="16.7" hidden="1" customHeight="1">
      <c r="A241" s="421"/>
      <c r="B241" s="421"/>
      <c r="C241" s="416"/>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c r="AA241" s="417"/>
      <c r="AB241" s="417"/>
      <c r="AC241" s="417"/>
      <c r="AD241" s="417"/>
      <c r="AE241" s="417"/>
      <c r="AF241" s="417"/>
      <c r="AG241" s="417"/>
      <c r="AH241" s="417"/>
      <c r="AI241" s="417"/>
      <c r="AJ241" s="417"/>
      <c r="AK241" s="417"/>
      <c r="AL241" s="417"/>
      <c r="AM241" s="417"/>
      <c r="AN241" s="417"/>
      <c r="AO241" s="417"/>
      <c r="AP241" s="417"/>
      <c r="AQ241" s="417"/>
      <c r="AR241" s="417"/>
      <c r="AS241" s="417"/>
      <c r="AT241" s="417"/>
      <c r="AU241" s="417"/>
      <c r="AV241" s="417"/>
      <c r="AW241" s="417"/>
      <c r="AX241" s="417"/>
      <c r="AY241" s="417"/>
      <c r="AZ241" s="417"/>
      <c r="BA241" s="417"/>
      <c r="BB241" s="417"/>
      <c r="BC241" s="417"/>
      <c r="BD241" s="417"/>
      <c r="BE241" s="417"/>
      <c r="BF241" s="417"/>
      <c r="BG241" s="417"/>
      <c r="BH241" s="417"/>
      <c r="BI241" s="417"/>
      <c r="BJ241" s="417"/>
      <c r="BK241" s="417"/>
      <c r="BL241" s="417"/>
      <c r="BM241" s="417"/>
      <c r="BN241" s="417"/>
      <c r="BO241" s="417"/>
      <c r="BP241" s="417"/>
      <c r="BQ241" s="417"/>
      <c r="BR241" s="417"/>
      <c r="BS241" s="417"/>
      <c r="BT241" s="417"/>
      <c r="BU241" s="417"/>
      <c r="BV241" s="417"/>
      <c r="BW241" s="417"/>
      <c r="BX241" s="417"/>
      <c r="BY241" s="417"/>
      <c r="BZ241" s="417"/>
      <c r="CA241" s="417"/>
      <c r="CB241" s="417"/>
      <c r="CC241" s="417"/>
      <c r="CD241" s="417"/>
      <c r="CE241" s="417"/>
      <c r="CF241" s="417"/>
      <c r="CG241" s="417"/>
      <c r="CH241" s="417"/>
      <c r="CI241" s="417"/>
      <c r="CJ241" s="417"/>
      <c r="CK241" s="417"/>
      <c r="CL241" s="417"/>
      <c r="CM241" s="417"/>
      <c r="CN241" s="417"/>
      <c r="CO241" s="417"/>
      <c r="CP241" s="417"/>
      <c r="CQ241" s="417"/>
      <c r="CR241" s="417"/>
      <c r="CS241" s="417"/>
      <c r="CT241" s="417"/>
      <c r="CU241" s="417"/>
      <c r="CV241" s="417"/>
      <c r="CW241" s="417"/>
      <c r="CX241" s="417"/>
      <c r="CY241" s="417"/>
      <c r="CZ241" s="417"/>
      <c r="DA241" s="417"/>
      <c r="DB241" s="417"/>
      <c r="DC241" s="417"/>
      <c r="DD241" s="417"/>
      <c r="DE241" s="417"/>
      <c r="DF241" s="417"/>
      <c r="DG241" s="417"/>
      <c r="DH241" s="417"/>
      <c r="DI241" s="417"/>
      <c r="DJ241" s="417"/>
      <c r="DK241" s="417"/>
    </row>
    <row r="242" spans="1:115" ht="16.7" hidden="1" customHeight="1">
      <c r="A242" s="421"/>
      <c r="B242" s="421"/>
      <c r="C242" s="416"/>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c r="AA242" s="417"/>
      <c r="AB242" s="417"/>
      <c r="AC242" s="417"/>
      <c r="AD242" s="417"/>
      <c r="AE242" s="417"/>
      <c r="AF242" s="417"/>
      <c r="AG242" s="417"/>
      <c r="AH242" s="417"/>
      <c r="AI242" s="417"/>
      <c r="AJ242" s="417"/>
      <c r="AK242" s="417"/>
      <c r="AL242" s="417"/>
      <c r="AM242" s="417"/>
      <c r="AN242" s="417"/>
      <c r="AO242" s="417"/>
      <c r="AP242" s="417"/>
      <c r="AQ242" s="417"/>
      <c r="AR242" s="417"/>
      <c r="AS242" s="417"/>
      <c r="AT242" s="417"/>
      <c r="AU242" s="417"/>
      <c r="AV242" s="417"/>
      <c r="AW242" s="417"/>
      <c r="AX242" s="417"/>
      <c r="AY242" s="417"/>
      <c r="AZ242" s="417"/>
      <c r="BA242" s="417"/>
      <c r="BB242" s="417"/>
      <c r="BC242" s="417"/>
      <c r="BD242" s="417"/>
      <c r="BE242" s="417"/>
      <c r="BF242" s="417"/>
      <c r="BG242" s="417"/>
      <c r="BH242" s="417"/>
      <c r="BI242" s="417"/>
      <c r="BJ242" s="417"/>
      <c r="BK242" s="417"/>
      <c r="BL242" s="417"/>
      <c r="BM242" s="417"/>
      <c r="BN242" s="417"/>
      <c r="BO242" s="417"/>
      <c r="BP242" s="417"/>
      <c r="BQ242" s="417"/>
      <c r="BR242" s="417"/>
      <c r="BS242" s="417"/>
      <c r="BT242" s="417"/>
      <c r="BU242" s="417"/>
      <c r="BV242" s="417"/>
      <c r="BW242" s="417"/>
      <c r="BX242" s="417"/>
      <c r="BY242" s="417"/>
      <c r="BZ242" s="417"/>
      <c r="CA242" s="417"/>
      <c r="CB242" s="417"/>
      <c r="CC242" s="417"/>
      <c r="CD242" s="417"/>
      <c r="CE242" s="417"/>
      <c r="CF242" s="417"/>
      <c r="CG242" s="417"/>
      <c r="CH242" s="417"/>
      <c r="CI242" s="417"/>
      <c r="CJ242" s="417"/>
      <c r="CK242" s="417"/>
      <c r="CL242" s="417"/>
      <c r="CM242" s="417"/>
      <c r="CN242" s="417"/>
      <c r="CO242" s="417"/>
      <c r="CP242" s="417"/>
      <c r="CQ242" s="417"/>
      <c r="CR242" s="417"/>
      <c r="CS242" s="417"/>
      <c r="CT242" s="417"/>
      <c r="CU242" s="417"/>
      <c r="CV242" s="417"/>
      <c r="CW242" s="417"/>
      <c r="CX242" s="417"/>
      <c r="CY242" s="417"/>
      <c r="CZ242" s="417"/>
      <c r="DA242" s="417"/>
      <c r="DB242" s="417"/>
      <c r="DC242" s="417"/>
      <c r="DD242" s="417"/>
      <c r="DE242" s="417"/>
      <c r="DF242" s="417"/>
      <c r="DG242" s="417"/>
      <c r="DH242" s="417"/>
      <c r="DI242" s="417"/>
      <c r="DJ242" s="417"/>
      <c r="DK242" s="417"/>
    </row>
    <row r="243" spans="1:115" ht="16.7" hidden="1" customHeight="1">
      <c r="A243" s="421"/>
      <c r="B243" s="421"/>
      <c r="C243" s="416"/>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c r="AA243" s="417"/>
      <c r="AB243" s="417"/>
      <c r="AC243" s="417"/>
      <c r="AD243" s="417"/>
      <c r="AE243" s="417"/>
      <c r="AF243" s="417"/>
      <c r="AG243" s="417"/>
      <c r="AH243" s="417"/>
      <c r="AI243" s="417"/>
      <c r="AJ243" s="417"/>
      <c r="AK243" s="417"/>
      <c r="AL243" s="417"/>
      <c r="AM243" s="417"/>
      <c r="AN243" s="417"/>
      <c r="AO243" s="417"/>
      <c r="AP243" s="417"/>
      <c r="AQ243" s="417"/>
      <c r="AR243" s="417"/>
      <c r="AS243" s="417"/>
      <c r="AT243" s="417"/>
      <c r="AU243" s="417"/>
      <c r="AV243" s="417"/>
      <c r="AW243" s="417"/>
      <c r="AX243" s="417"/>
      <c r="AY243" s="417"/>
      <c r="AZ243" s="417"/>
      <c r="BA243" s="417"/>
      <c r="BB243" s="417"/>
      <c r="BC243" s="417"/>
      <c r="BD243" s="417"/>
      <c r="BE243" s="417"/>
      <c r="BF243" s="417"/>
      <c r="BG243" s="417"/>
      <c r="BH243" s="417"/>
      <c r="BI243" s="417"/>
      <c r="BJ243" s="417"/>
      <c r="BK243" s="417"/>
      <c r="BL243" s="417"/>
      <c r="BM243" s="417"/>
      <c r="BN243" s="417"/>
      <c r="BO243" s="417"/>
      <c r="BP243" s="417"/>
      <c r="BQ243" s="417"/>
      <c r="BR243" s="417"/>
      <c r="BS243" s="417"/>
      <c r="BT243" s="417"/>
      <c r="BU243" s="417"/>
      <c r="BV243" s="417"/>
      <c r="BW243" s="417"/>
      <c r="BX243" s="417"/>
      <c r="BY243" s="417"/>
      <c r="BZ243" s="417"/>
      <c r="CA243" s="417"/>
      <c r="CB243" s="417"/>
      <c r="CC243" s="417"/>
      <c r="CD243" s="417"/>
      <c r="CE243" s="417"/>
      <c r="CF243" s="417"/>
      <c r="CG243" s="417"/>
      <c r="CH243" s="417"/>
      <c r="CI243" s="417"/>
      <c r="CJ243" s="417"/>
      <c r="CK243" s="417"/>
      <c r="CL243" s="417"/>
      <c r="CM243" s="417"/>
      <c r="CN243" s="417"/>
      <c r="CO243" s="417"/>
      <c r="CP243" s="417"/>
      <c r="CQ243" s="417"/>
      <c r="CR243" s="417"/>
      <c r="CS243" s="417"/>
      <c r="CT243" s="417"/>
      <c r="CU243" s="417"/>
      <c r="CV243" s="417"/>
      <c r="CW243" s="417"/>
      <c r="CX243" s="417"/>
      <c r="CY243" s="417"/>
      <c r="CZ243" s="417"/>
      <c r="DA243" s="417"/>
      <c r="DB243" s="417"/>
      <c r="DC243" s="417"/>
      <c r="DD243" s="417"/>
      <c r="DE243" s="417"/>
      <c r="DF243" s="417"/>
      <c r="DG243" s="417"/>
      <c r="DH243" s="417"/>
      <c r="DI243" s="417"/>
      <c r="DJ243" s="417"/>
      <c r="DK243" s="417"/>
    </row>
    <row r="244" spans="1:115" ht="16.7" hidden="1" customHeight="1">
      <c r="A244" s="421"/>
      <c r="B244" s="421"/>
      <c r="C244" s="416"/>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c r="AA244" s="417"/>
      <c r="AB244" s="417"/>
      <c r="AC244" s="417"/>
      <c r="AD244" s="417"/>
      <c r="AE244" s="417"/>
      <c r="AF244" s="417"/>
      <c r="AG244" s="417"/>
      <c r="AH244" s="417"/>
      <c r="AI244" s="417"/>
      <c r="AJ244" s="417"/>
      <c r="AK244" s="417"/>
      <c r="AL244" s="417"/>
      <c r="AM244" s="417"/>
      <c r="AN244" s="417"/>
      <c r="AO244" s="417"/>
      <c r="AP244" s="417"/>
      <c r="AQ244" s="417"/>
      <c r="AR244" s="417"/>
      <c r="AS244" s="417"/>
      <c r="AT244" s="417"/>
      <c r="AU244" s="417"/>
      <c r="AV244" s="417"/>
      <c r="AW244" s="417"/>
      <c r="AX244" s="417"/>
      <c r="AY244" s="417"/>
      <c r="AZ244" s="417"/>
      <c r="BA244" s="417"/>
      <c r="BB244" s="417"/>
      <c r="BC244" s="417"/>
      <c r="BD244" s="417"/>
      <c r="BE244" s="417"/>
      <c r="BF244" s="417"/>
      <c r="BG244" s="417"/>
      <c r="BH244" s="417"/>
      <c r="BI244" s="417"/>
      <c r="BJ244" s="417"/>
      <c r="BK244" s="417"/>
      <c r="BL244" s="417"/>
      <c r="BM244" s="417"/>
      <c r="BN244" s="417"/>
      <c r="BO244" s="417"/>
      <c r="BP244" s="417"/>
      <c r="BQ244" s="417"/>
      <c r="BR244" s="417"/>
      <c r="BS244" s="417"/>
      <c r="BT244" s="417"/>
      <c r="BU244" s="417"/>
      <c r="BV244" s="417"/>
      <c r="BW244" s="417"/>
      <c r="BX244" s="417"/>
      <c r="BY244" s="417"/>
      <c r="BZ244" s="417"/>
      <c r="CA244" s="417"/>
      <c r="CB244" s="417"/>
      <c r="CC244" s="417"/>
      <c r="CD244" s="417"/>
      <c r="CE244" s="417"/>
      <c r="CF244" s="417"/>
      <c r="CG244" s="417"/>
      <c r="CH244" s="417"/>
      <c r="CI244" s="417"/>
      <c r="CJ244" s="417"/>
      <c r="CK244" s="417"/>
      <c r="CL244" s="417"/>
      <c r="CM244" s="417"/>
      <c r="CN244" s="417"/>
      <c r="CO244" s="417"/>
      <c r="CP244" s="417"/>
      <c r="CQ244" s="417"/>
      <c r="CR244" s="417"/>
      <c r="CS244" s="417"/>
      <c r="CT244" s="417"/>
      <c r="CU244" s="417"/>
      <c r="CV244" s="417"/>
      <c r="CW244" s="417"/>
      <c r="CX244" s="417"/>
      <c r="CY244" s="417"/>
      <c r="CZ244" s="417"/>
      <c r="DA244" s="417"/>
      <c r="DB244" s="417"/>
      <c r="DC244" s="417"/>
      <c r="DD244" s="417"/>
      <c r="DE244" s="417"/>
      <c r="DF244" s="417"/>
      <c r="DG244" s="417"/>
      <c r="DH244" s="417"/>
      <c r="DI244" s="417"/>
      <c r="DJ244" s="417"/>
      <c r="DK244" s="417"/>
    </row>
    <row r="245" spans="1:115" ht="16.7" hidden="1" customHeight="1">
      <c r="A245" s="421"/>
      <c r="B245" s="421"/>
      <c r="C245" s="416"/>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c r="AA245" s="417"/>
      <c r="AB245" s="417"/>
      <c r="AC245" s="417"/>
      <c r="AD245" s="417"/>
      <c r="AE245" s="417"/>
      <c r="AF245" s="417"/>
      <c r="AG245" s="417"/>
      <c r="AH245" s="417"/>
      <c r="AI245" s="417"/>
      <c r="AJ245" s="417"/>
      <c r="AK245" s="417"/>
      <c r="AL245" s="417"/>
      <c r="AM245" s="417"/>
      <c r="AN245" s="417"/>
      <c r="AO245" s="417"/>
      <c r="AP245" s="417"/>
      <c r="AQ245" s="417"/>
      <c r="AR245" s="417"/>
      <c r="AS245" s="417"/>
      <c r="AT245" s="417"/>
      <c r="AU245" s="417"/>
      <c r="AV245" s="417"/>
      <c r="AW245" s="417"/>
      <c r="AX245" s="417"/>
      <c r="AY245" s="417"/>
      <c r="AZ245" s="417"/>
      <c r="BA245" s="417"/>
      <c r="BB245" s="417"/>
      <c r="BC245" s="417"/>
      <c r="BD245" s="417"/>
      <c r="BE245" s="417"/>
      <c r="BF245" s="417"/>
      <c r="BG245" s="417"/>
      <c r="BH245" s="417"/>
      <c r="BI245" s="417"/>
      <c r="BJ245" s="417"/>
      <c r="BK245" s="417"/>
      <c r="BL245" s="417"/>
      <c r="BM245" s="417"/>
      <c r="BN245" s="417"/>
      <c r="BO245" s="417"/>
      <c r="BP245" s="417"/>
      <c r="BQ245" s="417"/>
      <c r="BR245" s="417"/>
      <c r="BS245" s="417"/>
      <c r="BT245" s="417"/>
      <c r="BU245" s="417"/>
      <c r="BV245" s="417"/>
      <c r="BW245" s="417"/>
      <c r="BX245" s="417"/>
      <c r="BY245" s="417"/>
      <c r="BZ245" s="417"/>
      <c r="CA245" s="417"/>
      <c r="CB245" s="417"/>
      <c r="CC245" s="417"/>
      <c r="CD245" s="417"/>
      <c r="CE245" s="417"/>
      <c r="CF245" s="417"/>
      <c r="CG245" s="417"/>
      <c r="CH245" s="417"/>
      <c r="CI245" s="417"/>
      <c r="CJ245" s="417"/>
      <c r="CK245" s="417"/>
      <c r="CL245" s="417"/>
      <c r="CM245" s="417"/>
      <c r="CN245" s="417"/>
      <c r="CO245" s="417"/>
      <c r="CP245" s="417"/>
      <c r="CQ245" s="417"/>
      <c r="CR245" s="417"/>
      <c r="CS245" s="417"/>
      <c r="CT245" s="417"/>
      <c r="CU245" s="417"/>
      <c r="CV245" s="417"/>
      <c r="CW245" s="417"/>
      <c r="CX245" s="417"/>
      <c r="CY245" s="417"/>
      <c r="CZ245" s="417"/>
      <c r="DA245" s="417"/>
      <c r="DB245" s="417"/>
      <c r="DC245" s="417"/>
      <c r="DD245" s="417"/>
      <c r="DE245" s="417"/>
      <c r="DF245" s="417"/>
      <c r="DG245" s="417"/>
      <c r="DH245" s="417"/>
      <c r="DI245" s="417"/>
      <c r="DJ245" s="417"/>
      <c r="DK245" s="417"/>
    </row>
    <row r="246" spans="1:115" ht="16.7" hidden="1" customHeight="1">
      <c r="A246" s="421"/>
      <c r="B246" s="421"/>
      <c r="C246" s="416"/>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c r="AA246" s="417"/>
      <c r="AB246" s="417"/>
      <c r="AC246" s="417"/>
      <c r="AD246" s="417"/>
      <c r="AE246" s="417"/>
      <c r="AF246" s="417"/>
      <c r="AG246" s="417"/>
      <c r="AH246" s="417"/>
      <c r="AI246" s="417"/>
      <c r="AJ246" s="417"/>
      <c r="AK246" s="417"/>
      <c r="AL246" s="417"/>
      <c r="AM246" s="417"/>
      <c r="AN246" s="417"/>
      <c r="AO246" s="417"/>
      <c r="AP246" s="417"/>
      <c r="AQ246" s="417"/>
      <c r="AR246" s="417"/>
      <c r="AS246" s="417"/>
      <c r="AT246" s="417"/>
      <c r="AU246" s="417"/>
      <c r="AV246" s="417"/>
      <c r="AW246" s="417"/>
      <c r="AX246" s="417"/>
      <c r="AY246" s="417"/>
      <c r="AZ246" s="417"/>
      <c r="BA246" s="417"/>
      <c r="BB246" s="417"/>
      <c r="BC246" s="417"/>
      <c r="BD246" s="417"/>
      <c r="BE246" s="417"/>
      <c r="BF246" s="417"/>
      <c r="BG246" s="417"/>
      <c r="BH246" s="417"/>
      <c r="BI246" s="417"/>
      <c r="BJ246" s="417"/>
      <c r="BK246" s="417"/>
      <c r="BL246" s="417"/>
      <c r="BM246" s="417"/>
      <c r="BN246" s="417"/>
      <c r="BO246" s="417"/>
      <c r="BP246" s="417"/>
      <c r="BQ246" s="417"/>
      <c r="BR246" s="417"/>
      <c r="BS246" s="417"/>
      <c r="BT246" s="417"/>
      <c r="BU246" s="417"/>
      <c r="BV246" s="417"/>
      <c r="BW246" s="417"/>
      <c r="BX246" s="417"/>
      <c r="BY246" s="417"/>
      <c r="BZ246" s="417"/>
      <c r="CA246" s="417"/>
      <c r="CB246" s="417"/>
      <c r="CC246" s="417"/>
      <c r="CD246" s="417"/>
      <c r="CE246" s="417"/>
      <c r="CF246" s="417"/>
      <c r="CG246" s="417"/>
      <c r="CH246" s="417"/>
      <c r="CI246" s="417"/>
      <c r="CJ246" s="417"/>
      <c r="CK246" s="417"/>
      <c r="CL246" s="417"/>
      <c r="CM246" s="417"/>
      <c r="CN246" s="417"/>
      <c r="CO246" s="417"/>
      <c r="CP246" s="417"/>
      <c r="CQ246" s="417"/>
      <c r="CR246" s="417"/>
      <c r="CS246" s="417"/>
      <c r="CT246" s="417"/>
      <c r="CU246" s="417"/>
      <c r="CV246" s="417"/>
      <c r="CW246" s="417"/>
      <c r="CX246" s="417"/>
      <c r="CY246" s="417"/>
      <c r="CZ246" s="417"/>
      <c r="DA246" s="417"/>
      <c r="DB246" s="417"/>
      <c r="DC246" s="417"/>
      <c r="DD246" s="417"/>
      <c r="DE246" s="417"/>
      <c r="DF246" s="417"/>
      <c r="DG246" s="417"/>
      <c r="DH246" s="417"/>
      <c r="DI246" s="417"/>
      <c r="DJ246" s="417"/>
      <c r="DK246" s="417"/>
    </row>
    <row r="247" spans="1:115" ht="16.7" hidden="1" customHeight="1">
      <c r="A247" s="421"/>
      <c r="B247" s="421"/>
      <c r="C247" s="416"/>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c r="AA247" s="417"/>
      <c r="AB247" s="417"/>
      <c r="AC247" s="417"/>
      <c r="AD247" s="417"/>
      <c r="AE247" s="417"/>
      <c r="AF247" s="417"/>
      <c r="AG247" s="417"/>
      <c r="AH247" s="417"/>
      <c r="AI247" s="417"/>
      <c r="AJ247" s="417"/>
      <c r="AK247" s="417"/>
      <c r="AL247" s="417"/>
      <c r="AM247" s="417"/>
      <c r="AN247" s="417"/>
      <c r="AO247" s="417"/>
      <c r="AP247" s="417"/>
      <c r="AQ247" s="417"/>
      <c r="AR247" s="417"/>
      <c r="AS247" s="417"/>
      <c r="AT247" s="417"/>
      <c r="AU247" s="417"/>
      <c r="AV247" s="417"/>
      <c r="AW247" s="417"/>
      <c r="AX247" s="417"/>
      <c r="AY247" s="417"/>
      <c r="AZ247" s="417"/>
      <c r="BA247" s="417"/>
      <c r="BB247" s="417"/>
      <c r="BC247" s="417"/>
      <c r="BD247" s="417"/>
      <c r="BE247" s="417"/>
      <c r="BF247" s="417"/>
      <c r="BG247" s="417"/>
      <c r="BH247" s="417"/>
      <c r="BI247" s="417"/>
      <c r="BJ247" s="417"/>
      <c r="BK247" s="417"/>
      <c r="BL247" s="417"/>
      <c r="BM247" s="417"/>
      <c r="BN247" s="417"/>
      <c r="BO247" s="417"/>
      <c r="BP247" s="417"/>
      <c r="BQ247" s="417"/>
      <c r="BR247" s="417"/>
      <c r="BS247" s="417"/>
      <c r="BT247" s="417"/>
      <c r="BU247" s="417"/>
      <c r="BV247" s="417"/>
      <c r="BW247" s="417"/>
      <c r="BX247" s="417"/>
      <c r="BY247" s="417"/>
      <c r="BZ247" s="417"/>
      <c r="CA247" s="417"/>
      <c r="CB247" s="417"/>
      <c r="CC247" s="417"/>
      <c r="CD247" s="417"/>
      <c r="CE247" s="417"/>
      <c r="CF247" s="417"/>
      <c r="CG247" s="417"/>
      <c r="CH247" s="417"/>
      <c r="CI247" s="417"/>
      <c r="CJ247" s="417"/>
      <c r="CK247" s="417"/>
      <c r="CL247" s="417"/>
      <c r="CM247" s="417"/>
      <c r="CN247" s="417"/>
      <c r="CO247" s="417"/>
      <c r="CP247" s="417"/>
      <c r="CQ247" s="417"/>
      <c r="CR247" s="417"/>
      <c r="CS247" s="417"/>
      <c r="CT247" s="417"/>
      <c r="CU247" s="417"/>
      <c r="CV247" s="417"/>
      <c r="CW247" s="417"/>
      <c r="CX247" s="417"/>
      <c r="CY247" s="417"/>
      <c r="CZ247" s="417"/>
      <c r="DA247" s="417"/>
      <c r="DB247" s="417"/>
      <c r="DC247" s="417"/>
      <c r="DD247" s="417"/>
      <c r="DE247" s="417"/>
      <c r="DF247" s="417"/>
      <c r="DG247" s="417"/>
      <c r="DH247" s="417"/>
      <c r="DI247" s="417"/>
      <c r="DJ247" s="417"/>
      <c r="DK247" s="417"/>
    </row>
    <row r="248" spans="1:115" ht="16.7" hidden="1" customHeight="1">
      <c r="A248" s="421"/>
      <c r="B248" s="421"/>
      <c r="C248" s="416"/>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c r="AA248" s="417"/>
      <c r="AB248" s="417"/>
      <c r="AC248" s="417"/>
      <c r="AD248" s="417"/>
      <c r="AE248" s="417"/>
      <c r="AF248" s="417"/>
      <c r="AG248" s="417"/>
      <c r="AH248" s="417"/>
      <c r="AI248" s="417"/>
      <c r="AJ248" s="417"/>
      <c r="AK248" s="417"/>
      <c r="AL248" s="417"/>
      <c r="AM248" s="417"/>
      <c r="AN248" s="417"/>
      <c r="AO248" s="417"/>
      <c r="AP248" s="417"/>
      <c r="AQ248" s="417"/>
      <c r="AR248" s="417"/>
      <c r="AS248" s="417"/>
      <c r="AT248" s="417"/>
      <c r="AU248" s="417"/>
      <c r="AV248" s="417"/>
      <c r="AW248" s="417"/>
      <c r="AX248" s="417"/>
      <c r="AY248" s="417"/>
      <c r="AZ248" s="417"/>
      <c r="BA248" s="417"/>
      <c r="BB248" s="417"/>
      <c r="BC248" s="417"/>
      <c r="BD248" s="417"/>
      <c r="BE248" s="417"/>
      <c r="BF248" s="417"/>
      <c r="BG248" s="417"/>
      <c r="BH248" s="417"/>
      <c r="BI248" s="417"/>
      <c r="BJ248" s="417"/>
      <c r="BK248" s="417"/>
      <c r="BL248" s="417"/>
      <c r="BM248" s="417"/>
      <c r="BN248" s="417"/>
      <c r="BO248" s="417"/>
      <c r="BP248" s="417"/>
      <c r="BQ248" s="417"/>
      <c r="BR248" s="417"/>
      <c r="BS248" s="417"/>
      <c r="BT248" s="417"/>
      <c r="BU248" s="417"/>
      <c r="BV248" s="417"/>
      <c r="BW248" s="417"/>
      <c r="BX248" s="417"/>
      <c r="BY248" s="417"/>
      <c r="BZ248" s="417"/>
      <c r="CA248" s="417"/>
      <c r="CB248" s="417"/>
      <c r="CC248" s="417"/>
      <c r="CD248" s="417"/>
      <c r="CE248" s="417"/>
      <c r="CF248" s="417"/>
      <c r="CG248" s="417"/>
      <c r="CH248" s="417"/>
      <c r="CI248" s="417"/>
      <c r="CJ248" s="417"/>
      <c r="CK248" s="417"/>
      <c r="CL248" s="417"/>
      <c r="CM248" s="417"/>
      <c r="CN248" s="417"/>
      <c r="CO248" s="417"/>
      <c r="CP248" s="417"/>
      <c r="CQ248" s="417"/>
      <c r="CR248" s="417"/>
      <c r="CS248" s="417"/>
      <c r="CT248" s="417"/>
      <c r="CU248" s="417"/>
      <c r="CV248" s="417"/>
      <c r="CW248" s="417"/>
      <c r="CX248" s="417"/>
      <c r="CY248" s="417"/>
      <c r="CZ248" s="417"/>
      <c r="DA248" s="417"/>
      <c r="DB248" s="417"/>
      <c r="DC248" s="417"/>
      <c r="DD248" s="417"/>
      <c r="DE248" s="417"/>
      <c r="DF248" s="417"/>
      <c r="DG248" s="417"/>
      <c r="DH248" s="417"/>
      <c r="DI248" s="417"/>
      <c r="DJ248" s="417"/>
      <c r="DK248" s="417"/>
    </row>
    <row r="249" spans="1:115" ht="16.7" hidden="1" customHeight="1">
      <c r="A249" s="421"/>
      <c r="B249" s="421"/>
      <c r="C249" s="416"/>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c r="AA249" s="417"/>
      <c r="AB249" s="417"/>
      <c r="AC249" s="417"/>
      <c r="AD249" s="417"/>
      <c r="AE249" s="417"/>
      <c r="AF249" s="417"/>
      <c r="AG249" s="417"/>
      <c r="AH249" s="417"/>
      <c r="AI249" s="417"/>
      <c r="AJ249" s="417"/>
      <c r="AK249" s="417"/>
      <c r="AL249" s="417"/>
      <c r="AM249" s="417"/>
      <c r="AN249" s="417"/>
      <c r="AO249" s="417"/>
      <c r="AP249" s="417"/>
      <c r="AQ249" s="417"/>
      <c r="AR249" s="417"/>
      <c r="AS249" s="417"/>
      <c r="AT249" s="417"/>
      <c r="AU249" s="417"/>
      <c r="AV249" s="417"/>
      <c r="AW249" s="417"/>
      <c r="AX249" s="417"/>
      <c r="AY249" s="417"/>
      <c r="AZ249" s="417"/>
      <c r="BA249" s="417"/>
      <c r="BB249" s="417"/>
      <c r="BC249" s="417"/>
      <c r="BD249" s="417"/>
      <c r="BE249" s="417"/>
      <c r="BF249" s="417"/>
      <c r="BG249" s="417"/>
      <c r="BH249" s="417"/>
      <c r="BI249" s="417"/>
      <c r="BJ249" s="417"/>
      <c r="BK249" s="417"/>
      <c r="BL249" s="417"/>
      <c r="BM249" s="417"/>
      <c r="BN249" s="417"/>
      <c r="BO249" s="417"/>
      <c r="BP249" s="417"/>
      <c r="BQ249" s="417"/>
      <c r="BR249" s="417"/>
      <c r="BS249" s="417"/>
      <c r="BT249" s="417"/>
      <c r="BU249" s="417"/>
      <c r="BV249" s="417"/>
      <c r="BW249" s="417"/>
      <c r="BX249" s="417"/>
      <c r="BY249" s="417"/>
      <c r="BZ249" s="417"/>
      <c r="CA249" s="417"/>
      <c r="CB249" s="417"/>
      <c r="CC249" s="417"/>
      <c r="CD249" s="417"/>
      <c r="CE249" s="417"/>
      <c r="CF249" s="417"/>
      <c r="CG249" s="417"/>
      <c r="CH249" s="417"/>
      <c r="CI249" s="417"/>
      <c r="CJ249" s="417"/>
      <c r="CK249" s="417"/>
      <c r="CL249" s="417"/>
      <c r="CM249" s="417"/>
      <c r="CN249" s="417"/>
      <c r="CO249" s="417"/>
      <c r="CP249" s="417"/>
      <c r="CQ249" s="417"/>
      <c r="CR249" s="417"/>
      <c r="CS249" s="417"/>
      <c r="CT249" s="417"/>
      <c r="CU249" s="417"/>
      <c r="CV249" s="417"/>
      <c r="CW249" s="417"/>
      <c r="CX249" s="417"/>
      <c r="CY249" s="417"/>
      <c r="CZ249" s="417"/>
      <c r="DA249" s="417"/>
      <c r="DB249" s="417"/>
      <c r="DC249" s="417"/>
      <c r="DD249" s="417"/>
      <c r="DE249" s="417"/>
      <c r="DF249" s="417"/>
      <c r="DG249" s="417"/>
      <c r="DH249" s="417"/>
      <c r="DI249" s="417"/>
      <c r="DJ249" s="417"/>
      <c r="DK249" s="417"/>
    </row>
    <row r="250" spans="1:115" ht="16.7" hidden="1" customHeight="1">
      <c r="A250" s="421"/>
      <c r="B250" s="421"/>
      <c r="C250" s="416"/>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c r="AA250" s="417"/>
      <c r="AB250" s="417"/>
      <c r="AC250" s="417"/>
      <c r="AD250" s="417"/>
      <c r="AE250" s="417"/>
      <c r="AF250" s="417"/>
      <c r="AG250" s="417"/>
      <c r="AH250" s="417"/>
      <c r="AI250" s="417"/>
      <c r="AJ250" s="417"/>
      <c r="AK250" s="417"/>
      <c r="AL250" s="417"/>
      <c r="AM250" s="417"/>
      <c r="AN250" s="417"/>
      <c r="AO250" s="417"/>
      <c r="AP250" s="417"/>
      <c r="AQ250" s="417"/>
      <c r="AR250" s="417"/>
      <c r="AS250" s="417"/>
      <c r="AT250" s="417"/>
      <c r="AU250" s="417"/>
      <c r="AV250" s="417"/>
      <c r="AW250" s="417"/>
      <c r="AX250" s="417"/>
      <c r="AY250" s="417"/>
      <c r="AZ250" s="417"/>
      <c r="BA250" s="417"/>
      <c r="BB250" s="417"/>
      <c r="BC250" s="417"/>
      <c r="BD250" s="417"/>
      <c r="BE250" s="417"/>
      <c r="BF250" s="417"/>
      <c r="BG250" s="417"/>
      <c r="BH250" s="417"/>
      <c r="BI250" s="417"/>
      <c r="BJ250" s="417"/>
      <c r="BK250" s="417"/>
      <c r="BL250" s="417"/>
      <c r="BM250" s="417"/>
      <c r="BN250" s="417"/>
      <c r="BO250" s="417"/>
      <c r="BP250" s="417"/>
      <c r="BQ250" s="417"/>
      <c r="BR250" s="417"/>
      <c r="BS250" s="417"/>
      <c r="BT250" s="417"/>
      <c r="BU250" s="417"/>
      <c r="BV250" s="417"/>
      <c r="BW250" s="417"/>
      <c r="BX250" s="417"/>
      <c r="BY250" s="417"/>
      <c r="BZ250" s="417"/>
      <c r="CA250" s="417"/>
      <c r="CB250" s="417"/>
      <c r="CC250" s="417"/>
      <c r="CD250" s="417"/>
      <c r="CE250" s="417"/>
      <c r="CF250" s="417"/>
      <c r="CG250" s="417"/>
      <c r="CH250" s="417"/>
      <c r="CI250" s="417"/>
      <c r="CJ250" s="417"/>
      <c r="CK250" s="417"/>
      <c r="CL250" s="417"/>
      <c r="CM250" s="417"/>
      <c r="CN250" s="417"/>
      <c r="CO250" s="417"/>
      <c r="CP250" s="417"/>
      <c r="CQ250" s="417"/>
      <c r="CR250" s="417"/>
      <c r="CS250" s="417"/>
      <c r="CT250" s="417"/>
      <c r="CU250" s="417"/>
      <c r="CV250" s="417"/>
      <c r="CW250" s="417"/>
      <c r="CX250" s="417"/>
      <c r="CY250" s="417"/>
      <c r="CZ250" s="417"/>
      <c r="DA250" s="417"/>
      <c r="DB250" s="417"/>
      <c r="DC250" s="417"/>
      <c r="DD250" s="417"/>
      <c r="DE250" s="417"/>
      <c r="DF250" s="417"/>
      <c r="DG250" s="417"/>
      <c r="DH250" s="417"/>
      <c r="DI250" s="417"/>
      <c r="DJ250" s="417"/>
      <c r="DK250" s="417"/>
    </row>
    <row r="251" spans="1:115" ht="16.7" hidden="1" customHeight="1">
      <c r="A251" s="421"/>
      <c r="B251" s="421"/>
      <c r="C251" s="416"/>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c r="AA251" s="417"/>
      <c r="AB251" s="417"/>
      <c r="AC251" s="417"/>
      <c r="AD251" s="417"/>
      <c r="AE251" s="417"/>
      <c r="AF251" s="417"/>
      <c r="AG251" s="417"/>
      <c r="AH251" s="417"/>
      <c r="AI251" s="417"/>
      <c r="AJ251" s="417"/>
      <c r="AK251" s="417"/>
      <c r="AL251" s="417"/>
      <c r="AM251" s="417"/>
      <c r="AN251" s="417"/>
      <c r="AO251" s="417"/>
      <c r="AP251" s="417"/>
      <c r="AQ251" s="417"/>
      <c r="AR251" s="417"/>
      <c r="AS251" s="417"/>
      <c r="AT251" s="417"/>
      <c r="AU251" s="417"/>
      <c r="AV251" s="417"/>
      <c r="AW251" s="417"/>
      <c r="AX251" s="417"/>
      <c r="AY251" s="417"/>
      <c r="AZ251" s="417"/>
      <c r="BA251" s="417"/>
      <c r="BB251" s="417"/>
      <c r="BC251" s="417"/>
      <c r="BD251" s="417"/>
      <c r="BE251" s="417"/>
      <c r="BF251" s="417"/>
      <c r="BG251" s="417"/>
      <c r="BH251" s="417"/>
      <c r="BI251" s="417"/>
      <c r="BJ251" s="417"/>
      <c r="BK251" s="417"/>
      <c r="BL251" s="417"/>
      <c r="BM251" s="417"/>
      <c r="BN251" s="417"/>
      <c r="BO251" s="417"/>
      <c r="BP251" s="417"/>
      <c r="BQ251" s="417"/>
      <c r="BR251" s="417"/>
      <c r="BS251" s="417"/>
      <c r="BT251" s="417"/>
      <c r="BU251" s="417"/>
      <c r="BV251" s="417"/>
      <c r="BW251" s="417"/>
      <c r="BX251" s="417"/>
      <c r="BY251" s="417"/>
      <c r="BZ251" s="417"/>
      <c r="CA251" s="417"/>
      <c r="CB251" s="417"/>
      <c r="CC251" s="417"/>
      <c r="CD251" s="417"/>
      <c r="CE251" s="417"/>
      <c r="CF251" s="417"/>
      <c r="CG251" s="417"/>
      <c r="CH251" s="417"/>
      <c r="CI251" s="417"/>
      <c r="CJ251" s="417"/>
      <c r="CK251" s="417"/>
      <c r="CL251" s="417"/>
      <c r="CM251" s="417"/>
      <c r="CN251" s="417"/>
      <c r="CO251" s="417"/>
      <c r="CP251" s="417"/>
      <c r="CQ251" s="417"/>
      <c r="CR251" s="417"/>
      <c r="CS251" s="417"/>
      <c r="CT251" s="417"/>
      <c r="CU251" s="417"/>
      <c r="CV251" s="417"/>
      <c r="CW251" s="417"/>
      <c r="CX251" s="417"/>
      <c r="CY251" s="417"/>
      <c r="CZ251" s="417"/>
      <c r="DA251" s="417"/>
      <c r="DB251" s="417"/>
      <c r="DC251" s="417"/>
      <c r="DD251" s="417"/>
      <c r="DE251" s="417"/>
      <c r="DF251" s="417"/>
      <c r="DG251" s="417"/>
      <c r="DH251" s="417"/>
      <c r="DI251" s="417"/>
      <c r="DJ251" s="417"/>
      <c r="DK251" s="417"/>
    </row>
    <row r="252" spans="1:115" ht="16.7" hidden="1" customHeight="1">
      <c r="A252" s="421"/>
      <c r="B252" s="421"/>
      <c r="C252" s="416"/>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c r="AA252" s="417"/>
      <c r="AB252" s="417"/>
      <c r="AC252" s="417"/>
      <c r="AD252" s="417"/>
      <c r="AE252" s="417"/>
      <c r="AF252" s="417"/>
      <c r="AG252" s="417"/>
      <c r="AH252" s="417"/>
      <c r="AI252" s="417"/>
      <c r="AJ252" s="417"/>
      <c r="AK252" s="417"/>
      <c r="AL252" s="417"/>
      <c r="AM252" s="417"/>
      <c r="AN252" s="417"/>
      <c r="AO252" s="417"/>
      <c r="AP252" s="417"/>
      <c r="AQ252" s="417"/>
      <c r="AR252" s="417"/>
      <c r="AS252" s="417"/>
      <c r="AT252" s="417"/>
      <c r="AU252" s="417"/>
      <c r="AV252" s="417"/>
      <c r="AW252" s="417"/>
      <c r="AX252" s="417"/>
      <c r="AY252" s="417"/>
      <c r="AZ252" s="417"/>
      <c r="BA252" s="417"/>
      <c r="BB252" s="417"/>
      <c r="BC252" s="417"/>
      <c r="BD252" s="417"/>
      <c r="BE252" s="417"/>
      <c r="BF252" s="417"/>
      <c r="BG252" s="417"/>
      <c r="BH252" s="417"/>
      <c r="BI252" s="417"/>
      <c r="BJ252" s="417"/>
      <c r="BK252" s="417"/>
      <c r="BL252" s="417"/>
      <c r="BM252" s="417"/>
      <c r="BN252" s="417"/>
      <c r="BO252" s="417"/>
      <c r="BP252" s="417"/>
      <c r="BQ252" s="417"/>
      <c r="BR252" s="417"/>
      <c r="BS252" s="417"/>
      <c r="BT252" s="417"/>
      <c r="BU252" s="417"/>
      <c r="BV252" s="417"/>
      <c r="BW252" s="417"/>
      <c r="BX252" s="417"/>
      <c r="BY252" s="417"/>
      <c r="BZ252" s="417"/>
      <c r="CA252" s="417"/>
      <c r="CB252" s="417"/>
      <c r="CC252" s="417"/>
      <c r="CD252" s="417"/>
      <c r="CE252" s="417"/>
      <c r="CF252" s="417"/>
      <c r="CG252" s="417"/>
      <c r="CH252" s="417"/>
      <c r="CI252" s="417"/>
      <c r="CJ252" s="417"/>
      <c r="CK252" s="417"/>
      <c r="CL252" s="417"/>
      <c r="CM252" s="417"/>
      <c r="CN252" s="417"/>
      <c r="CO252" s="417"/>
      <c r="CP252" s="417"/>
      <c r="CQ252" s="417"/>
      <c r="CR252" s="417"/>
      <c r="CS252" s="417"/>
      <c r="CT252" s="417"/>
      <c r="CU252" s="417"/>
      <c r="CV252" s="417"/>
      <c r="CW252" s="417"/>
      <c r="CX252" s="417"/>
      <c r="CY252" s="417"/>
      <c r="CZ252" s="417"/>
      <c r="DA252" s="417"/>
      <c r="DB252" s="417"/>
      <c r="DC252" s="417"/>
      <c r="DD252" s="417"/>
      <c r="DE252" s="417"/>
      <c r="DF252" s="417"/>
      <c r="DG252" s="417"/>
      <c r="DH252" s="417"/>
      <c r="DI252" s="417"/>
      <c r="DJ252" s="417"/>
      <c r="DK252" s="417"/>
    </row>
    <row r="253" spans="1:115" ht="16.7" hidden="1" customHeight="1">
      <c r="A253" s="421"/>
      <c r="B253" s="421"/>
      <c r="C253" s="416"/>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c r="AA253" s="417"/>
      <c r="AB253" s="417"/>
      <c r="AC253" s="417"/>
      <c r="AD253" s="417"/>
      <c r="AE253" s="417"/>
      <c r="AF253" s="417"/>
      <c r="AG253" s="417"/>
      <c r="AH253" s="417"/>
      <c r="AI253" s="417"/>
      <c r="AJ253" s="417"/>
      <c r="AK253" s="417"/>
      <c r="AL253" s="417"/>
      <c r="AM253" s="417"/>
      <c r="AN253" s="417"/>
      <c r="AO253" s="417"/>
      <c r="AP253" s="417"/>
      <c r="AQ253" s="417"/>
      <c r="AR253" s="417"/>
      <c r="AS253" s="417"/>
      <c r="AT253" s="417"/>
      <c r="AU253" s="417"/>
      <c r="AV253" s="417"/>
      <c r="AW253" s="417"/>
      <c r="AX253" s="417"/>
      <c r="AY253" s="417"/>
      <c r="AZ253" s="417"/>
      <c r="BA253" s="417"/>
      <c r="BB253" s="417"/>
      <c r="BC253" s="417"/>
      <c r="BD253" s="417"/>
      <c r="BE253" s="417"/>
      <c r="BF253" s="417"/>
      <c r="BG253" s="417"/>
      <c r="BH253" s="417"/>
      <c r="BI253" s="417"/>
      <c r="BJ253" s="417"/>
      <c r="BK253" s="417"/>
      <c r="BL253" s="417"/>
      <c r="BM253" s="417"/>
      <c r="BN253" s="417"/>
      <c r="BO253" s="417"/>
      <c r="BP253" s="417"/>
      <c r="BQ253" s="417"/>
      <c r="BR253" s="417"/>
      <c r="BS253" s="417"/>
      <c r="BT253" s="417"/>
      <c r="BU253" s="417"/>
      <c r="BV253" s="417"/>
      <c r="BW253" s="417"/>
      <c r="BX253" s="417"/>
      <c r="BY253" s="417"/>
      <c r="BZ253" s="417"/>
      <c r="CA253" s="417"/>
      <c r="CB253" s="417"/>
      <c r="CC253" s="417"/>
      <c r="CD253" s="417"/>
      <c r="CE253" s="417"/>
      <c r="CF253" s="417"/>
      <c r="CG253" s="417"/>
      <c r="CH253" s="417"/>
      <c r="CI253" s="417"/>
      <c r="CJ253" s="417"/>
      <c r="CK253" s="417"/>
      <c r="CL253" s="417"/>
      <c r="CM253" s="417"/>
      <c r="CN253" s="417"/>
      <c r="CO253" s="417"/>
      <c r="CP253" s="417"/>
      <c r="CQ253" s="417"/>
      <c r="CR253" s="417"/>
      <c r="CS253" s="417"/>
      <c r="CT253" s="417"/>
      <c r="CU253" s="417"/>
      <c r="CV253" s="417"/>
      <c r="CW253" s="417"/>
      <c r="CX253" s="417"/>
      <c r="CY253" s="417"/>
      <c r="CZ253" s="417"/>
      <c r="DA253" s="417"/>
      <c r="DB253" s="417"/>
      <c r="DC253" s="417"/>
      <c r="DD253" s="417"/>
      <c r="DE253" s="417"/>
      <c r="DF253" s="417"/>
      <c r="DG253" s="417"/>
      <c r="DH253" s="417"/>
      <c r="DI253" s="417"/>
      <c r="DJ253" s="417"/>
      <c r="DK253" s="417"/>
    </row>
    <row r="254" spans="1:115" ht="16.7" hidden="1" customHeight="1">
      <c r="A254" s="421"/>
      <c r="B254" s="421"/>
      <c r="C254" s="416"/>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c r="AA254" s="417"/>
      <c r="AB254" s="417"/>
      <c r="AC254" s="417"/>
      <c r="AD254" s="417"/>
      <c r="AE254" s="417"/>
      <c r="AF254" s="417"/>
      <c r="AG254" s="417"/>
      <c r="AH254" s="417"/>
      <c r="AI254" s="417"/>
      <c r="AJ254" s="417"/>
      <c r="AK254" s="417"/>
      <c r="AL254" s="417"/>
      <c r="AM254" s="417"/>
      <c r="AN254" s="417"/>
      <c r="AO254" s="417"/>
      <c r="AP254" s="417"/>
      <c r="AQ254" s="417"/>
      <c r="AR254" s="417"/>
      <c r="AS254" s="417"/>
      <c r="AT254" s="417"/>
      <c r="AU254" s="417"/>
      <c r="AV254" s="417"/>
      <c r="AW254" s="417"/>
      <c r="AX254" s="417"/>
      <c r="AY254" s="417"/>
      <c r="AZ254" s="417"/>
      <c r="BA254" s="417"/>
      <c r="BB254" s="417"/>
      <c r="BC254" s="417"/>
      <c r="BD254" s="417"/>
      <c r="BE254" s="417"/>
      <c r="BF254" s="417"/>
      <c r="BG254" s="417"/>
      <c r="BH254" s="417"/>
      <c r="BI254" s="417"/>
      <c r="BJ254" s="417"/>
      <c r="BK254" s="417"/>
      <c r="BL254" s="417"/>
      <c r="BM254" s="417"/>
      <c r="BN254" s="417"/>
      <c r="BO254" s="417"/>
      <c r="BP254" s="417"/>
      <c r="BQ254" s="417"/>
      <c r="BR254" s="417"/>
      <c r="BS254" s="417"/>
      <c r="BT254" s="417"/>
      <c r="BU254" s="417"/>
      <c r="BV254" s="417"/>
      <c r="BW254" s="417"/>
      <c r="BX254" s="417"/>
      <c r="BY254" s="417"/>
      <c r="BZ254" s="417"/>
      <c r="CA254" s="417"/>
      <c r="CB254" s="417"/>
      <c r="CC254" s="417"/>
      <c r="CD254" s="417"/>
      <c r="CE254" s="417"/>
      <c r="CF254" s="417"/>
      <c r="CG254" s="417"/>
      <c r="CH254" s="417"/>
      <c r="CI254" s="417"/>
      <c r="CJ254" s="417"/>
      <c r="CK254" s="417"/>
      <c r="CL254" s="417"/>
      <c r="CM254" s="417"/>
      <c r="CN254" s="417"/>
      <c r="CO254" s="417"/>
      <c r="CP254" s="417"/>
      <c r="CQ254" s="417"/>
      <c r="CR254" s="417"/>
      <c r="CS254" s="417"/>
      <c r="CT254" s="417"/>
      <c r="CU254" s="417"/>
      <c r="CV254" s="417"/>
      <c r="CW254" s="417"/>
      <c r="CX254" s="417"/>
      <c r="CY254" s="417"/>
      <c r="CZ254" s="417"/>
      <c r="DA254" s="417"/>
      <c r="DB254" s="417"/>
      <c r="DC254" s="417"/>
      <c r="DD254" s="417"/>
      <c r="DE254" s="417"/>
      <c r="DF254" s="417"/>
      <c r="DG254" s="417"/>
      <c r="DH254" s="417"/>
      <c r="DI254" s="417"/>
      <c r="DJ254" s="417"/>
      <c r="DK254" s="417"/>
    </row>
    <row r="255" spans="1:115" ht="16.7" hidden="1" customHeight="1">
      <c r="A255" s="421"/>
      <c r="B255" s="421"/>
      <c r="C255" s="416"/>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c r="AA255" s="417"/>
      <c r="AB255" s="417"/>
      <c r="AC255" s="417"/>
      <c r="AD255" s="417"/>
      <c r="AE255" s="417"/>
      <c r="AF255" s="417"/>
      <c r="AG255" s="417"/>
      <c r="AH255" s="417"/>
      <c r="AI255" s="417"/>
      <c r="AJ255" s="417"/>
      <c r="AK255" s="417"/>
      <c r="AL255" s="417"/>
      <c r="AM255" s="417"/>
      <c r="AN255" s="417"/>
      <c r="AO255" s="417"/>
      <c r="AP255" s="417"/>
      <c r="AQ255" s="417"/>
      <c r="AR255" s="417"/>
      <c r="AS255" s="417"/>
      <c r="AT255" s="417"/>
      <c r="AU255" s="417"/>
      <c r="AV255" s="417"/>
      <c r="AW255" s="417"/>
      <c r="AX255" s="417"/>
      <c r="AY255" s="417"/>
      <c r="AZ255" s="417"/>
      <c r="BA255" s="417"/>
      <c r="BB255" s="417"/>
      <c r="BC255" s="417"/>
      <c r="BD255" s="417"/>
      <c r="BE255" s="417"/>
      <c r="BF255" s="417"/>
      <c r="BG255" s="417"/>
      <c r="BH255" s="417"/>
      <c r="BI255" s="417"/>
      <c r="BJ255" s="417"/>
      <c r="BK255" s="417"/>
      <c r="BL255" s="417"/>
      <c r="BM255" s="417"/>
      <c r="BN255" s="417"/>
      <c r="BO255" s="417"/>
      <c r="BP255" s="417"/>
      <c r="BQ255" s="417"/>
      <c r="BR255" s="417"/>
      <c r="BS255" s="417"/>
      <c r="BT255" s="417"/>
      <c r="BU255" s="417"/>
      <c r="BV255" s="417"/>
      <c r="BW255" s="417"/>
      <c r="BX255" s="417"/>
      <c r="BY255" s="417"/>
      <c r="BZ255" s="417"/>
      <c r="CA255" s="417"/>
      <c r="CB255" s="417"/>
      <c r="CC255" s="417"/>
      <c r="CD255" s="417"/>
      <c r="CE255" s="417"/>
      <c r="CF255" s="417"/>
      <c r="CG255" s="417"/>
      <c r="CH255" s="417"/>
      <c r="CI255" s="417"/>
      <c r="CJ255" s="417"/>
      <c r="CK255" s="417"/>
      <c r="CL255" s="417"/>
      <c r="CM255" s="417"/>
      <c r="CN255" s="417"/>
      <c r="CO255" s="417"/>
      <c r="CP255" s="417"/>
      <c r="CQ255" s="417"/>
      <c r="CR255" s="417"/>
      <c r="CS255" s="417"/>
      <c r="CT255" s="417"/>
      <c r="CU255" s="417"/>
      <c r="CV255" s="417"/>
      <c r="CW255" s="417"/>
      <c r="CX255" s="417"/>
      <c r="CY255" s="417"/>
      <c r="CZ255" s="417"/>
      <c r="DA255" s="417"/>
      <c r="DB255" s="417"/>
      <c r="DC255" s="417"/>
      <c r="DD255" s="417"/>
      <c r="DE255" s="417"/>
      <c r="DF255" s="417"/>
      <c r="DG255" s="417"/>
      <c r="DH255" s="417"/>
      <c r="DI255" s="417"/>
      <c r="DJ255" s="417"/>
      <c r="DK255" s="417"/>
    </row>
    <row r="256" spans="1:115" ht="16.7" hidden="1" customHeight="1">
      <c r="A256" s="421"/>
      <c r="B256" s="421"/>
      <c r="C256" s="416"/>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c r="AA256" s="417"/>
      <c r="AB256" s="417"/>
      <c r="AC256" s="417"/>
      <c r="AD256" s="417"/>
      <c r="AE256" s="417"/>
      <c r="AF256" s="417"/>
      <c r="AG256" s="417"/>
      <c r="AH256" s="417"/>
      <c r="AI256" s="417"/>
      <c r="AJ256" s="417"/>
      <c r="AK256" s="417"/>
      <c r="AL256" s="417"/>
      <c r="AM256" s="417"/>
      <c r="AN256" s="417"/>
      <c r="AO256" s="417"/>
      <c r="AP256" s="417"/>
      <c r="AQ256" s="417"/>
      <c r="AR256" s="417"/>
      <c r="AS256" s="417"/>
      <c r="AT256" s="417"/>
      <c r="AU256" s="417"/>
      <c r="AV256" s="417"/>
      <c r="AW256" s="417"/>
      <c r="AX256" s="417"/>
      <c r="AY256" s="417"/>
      <c r="AZ256" s="417"/>
      <c r="BA256" s="417"/>
      <c r="BB256" s="417"/>
      <c r="BC256" s="417"/>
      <c r="BD256" s="417"/>
      <c r="BE256" s="417"/>
      <c r="BF256" s="417"/>
      <c r="BG256" s="417"/>
      <c r="BH256" s="417"/>
      <c r="BI256" s="417"/>
      <c r="BJ256" s="417"/>
      <c r="BK256" s="417"/>
      <c r="BL256" s="417"/>
      <c r="BM256" s="417"/>
      <c r="BN256" s="417"/>
      <c r="BO256" s="417"/>
      <c r="BP256" s="417"/>
      <c r="BQ256" s="417"/>
      <c r="BR256" s="417"/>
      <c r="BS256" s="417"/>
      <c r="BT256" s="417"/>
      <c r="BU256" s="417"/>
      <c r="BV256" s="417"/>
      <c r="BW256" s="417"/>
      <c r="BX256" s="417"/>
      <c r="BY256" s="417"/>
      <c r="BZ256" s="417"/>
      <c r="CA256" s="417"/>
      <c r="CB256" s="417"/>
      <c r="CC256" s="417"/>
      <c r="CD256" s="417"/>
      <c r="CE256" s="417"/>
      <c r="CF256" s="417"/>
      <c r="CG256" s="417"/>
      <c r="CH256" s="417"/>
      <c r="CI256" s="417"/>
      <c r="CJ256" s="417"/>
      <c r="CK256" s="417"/>
      <c r="CL256" s="417"/>
      <c r="CM256" s="417"/>
      <c r="CN256" s="417"/>
      <c r="CO256" s="417"/>
      <c r="CP256" s="417"/>
      <c r="CQ256" s="417"/>
      <c r="CR256" s="417"/>
      <c r="CS256" s="417"/>
      <c r="CT256" s="417"/>
      <c r="CU256" s="417"/>
      <c r="CV256" s="417"/>
      <c r="CW256" s="417"/>
      <c r="CX256" s="417"/>
      <c r="CY256" s="417"/>
      <c r="CZ256" s="417"/>
      <c r="DA256" s="417"/>
      <c r="DB256" s="417"/>
      <c r="DC256" s="417"/>
      <c r="DD256" s="417"/>
      <c r="DE256" s="417"/>
      <c r="DF256" s="417"/>
      <c r="DG256" s="417"/>
      <c r="DH256" s="417"/>
      <c r="DI256" s="417"/>
      <c r="DJ256" s="417"/>
      <c r="DK256" s="417"/>
    </row>
    <row r="257" spans="1:115" ht="16.7" hidden="1" customHeight="1">
      <c r="A257" s="421"/>
      <c r="B257" s="421"/>
      <c r="C257" s="416"/>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c r="AA257" s="417"/>
      <c r="AB257" s="417"/>
      <c r="AC257" s="417"/>
      <c r="AD257" s="417"/>
      <c r="AE257" s="417"/>
      <c r="AF257" s="417"/>
      <c r="AG257" s="417"/>
      <c r="AH257" s="417"/>
      <c r="AI257" s="417"/>
      <c r="AJ257" s="417"/>
      <c r="AK257" s="417"/>
      <c r="AL257" s="417"/>
      <c r="AM257" s="417"/>
      <c r="AN257" s="417"/>
      <c r="AO257" s="417"/>
      <c r="AP257" s="417"/>
      <c r="AQ257" s="417"/>
      <c r="AR257" s="417"/>
      <c r="AS257" s="417"/>
      <c r="AT257" s="417"/>
      <c r="AU257" s="417"/>
      <c r="AV257" s="417"/>
      <c r="AW257" s="417"/>
      <c r="AX257" s="417"/>
      <c r="AY257" s="417"/>
      <c r="AZ257" s="417"/>
      <c r="BA257" s="417"/>
      <c r="BB257" s="417"/>
      <c r="BC257" s="417"/>
      <c r="BD257" s="417"/>
      <c r="BE257" s="417"/>
      <c r="BF257" s="417"/>
      <c r="BG257" s="417"/>
      <c r="BH257" s="417"/>
      <c r="BI257" s="417"/>
      <c r="BJ257" s="417"/>
      <c r="BK257" s="417"/>
      <c r="BL257" s="417"/>
      <c r="BM257" s="417"/>
      <c r="BN257" s="417"/>
      <c r="BO257" s="417"/>
      <c r="BP257" s="417"/>
      <c r="BQ257" s="417"/>
      <c r="BR257" s="417"/>
      <c r="BS257" s="417"/>
      <c r="BT257" s="417"/>
      <c r="BU257" s="417"/>
      <c r="BV257" s="417"/>
      <c r="BW257" s="417"/>
      <c r="BX257" s="417"/>
      <c r="BY257" s="417"/>
      <c r="BZ257" s="417"/>
      <c r="CA257" s="417"/>
      <c r="CB257" s="417"/>
      <c r="CC257" s="417"/>
      <c r="CD257" s="417"/>
      <c r="CE257" s="417"/>
      <c r="CF257" s="417"/>
      <c r="CG257" s="417"/>
      <c r="CH257" s="417"/>
      <c r="CI257" s="417"/>
      <c r="CJ257" s="417"/>
      <c r="CK257" s="417"/>
      <c r="CL257" s="417"/>
      <c r="CM257" s="417"/>
      <c r="CN257" s="417"/>
      <c r="CO257" s="417"/>
      <c r="CP257" s="417"/>
      <c r="CQ257" s="417"/>
      <c r="CR257" s="417"/>
      <c r="CS257" s="417"/>
      <c r="CT257" s="417"/>
      <c r="CU257" s="417"/>
      <c r="CV257" s="417"/>
      <c r="CW257" s="417"/>
      <c r="CX257" s="417"/>
      <c r="CY257" s="417"/>
      <c r="CZ257" s="417"/>
      <c r="DA257" s="417"/>
      <c r="DB257" s="417"/>
      <c r="DC257" s="417"/>
      <c r="DD257" s="417"/>
      <c r="DE257" s="417"/>
      <c r="DF257" s="417"/>
      <c r="DG257" s="417"/>
      <c r="DH257" s="417"/>
      <c r="DI257" s="417"/>
      <c r="DJ257" s="417"/>
      <c r="DK257" s="417"/>
    </row>
    <row r="258" spans="1:115" ht="16.7" hidden="1" customHeight="1">
      <c r="A258" s="421"/>
      <c r="B258" s="421"/>
      <c r="C258" s="416"/>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c r="AA258" s="417"/>
      <c r="AB258" s="417"/>
      <c r="AC258" s="417"/>
      <c r="AD258" s="417"/>
      <c r="AE258" s="417"/>
      <c r="AF258" s="417"/>
      <c r="AG258" s="417"/>
      <c r="AH258" s="417"/>
      <c r="AI258" s="417"/>
      <c r="AJ258" s="417"/>
      <c r="AK258" s="417"/>
      <c r="AL258" s="417"/>
      <c r="AM258" s="417"/>
      <c r="AN258" s="417"/>
      <c r="AO258" s="417"/>
      <c r="AP258" s="417"/>
      <c r="AQ258" s="417"/>
      <c r="AR258" s="417"/>
      <c r="AS258" s="417"/>
      <c r="AT258" s="417"/>
      <c r="AU258" s="417"/>
      <c r="AV258" s="417"/>
      <c r="AW258" s="417"/>
      <c r="AX258" s="417"/>
      <c r="AY258" s="417"/>
      <c r="AZ258" s="417"/>
      <c r="BA258" s="417"/>
      <c r="BB258" s="417"/>
      <c r="BC258" s="417"/>
      <c r="BD258" s="417"/>
      <c r="BE258" s="417"/>
      <c r="BF258" s="417"/>
      <c r="BG258" s="417"/>
      <c r="BH258" s="417"/>
      <c r="BI258" s="417"/>
      <c r="BJ258" s="417"/>
      <c r="BK258" s="417"/>
      <c r="BL258" s="417"/>
      <c r="BM258" s="417"/>
      <c r="BN258" s="417"/>
      <c r="BO258" s="417"/>
      <c r="BP258" s="417"/>
      <c r="BQ258" s="417"/>
      <c r="BR258" s="417"/>
      <c r="BS258" s="417"/>
      <c r="BT258" s="417"/>
      <c r="BU258" s="417"/>
      <c r="BV258" s="417"/>
      <c r="BW258" s="417"/>
      <c r="BX258" s="417"/>
      <c r="BY258" s="417"/>
      <c r="BZ258" s="417"/>
      <c r="CA258" s="417"/>
      <c r="CB258" s="417"/>
      <c r="CC258" s="417"/>
      <c r="CD258" s="417"/>
      <c r="CE258" s="417"/>
      <c r="CF258" s="417"/>
      <c r="CG258" s="417"/>
      <c r="CH258" s="417"/>
      <c r="CI258" s="417"/>
      <c r="CJ258" s="417"/>
      <c r="CK258" s="417"/>
      <c r="CL258" s="417"/>
      <c r="CM258" s="417"/>
      <c r="CN258" s="417"/>
      <c r="CO258" s="417"/>
      <c r="CP258" s="417"/>
      <c r="CQ258" s="417"/>
      <c r="CR258" s="417"/>
      <c r="CS258" s="417"/>
      <c r="CT258" s="417"/>
      <c r="CU258" s="417"/>
      <c r="CV258" s="417"/>
      <c r="CW258" s="417"/>
      <c r="CX258" s="417"/>
      <c r="CY258" s="417"/>
      <c r="CZ258" s="417"/>
      <c r="DA258" s="417"/>
      <c r="DB258" s="417"/>
      <c r="DC258" s="417"/>
      <c r="DD258" s="417"/>
      <c r="DE258" s="417"/>
      <c r="DF258" s="417"/>
      <c r="DG258" s="417"/>
      <c r="DH258" s="417"/>
      <c r="DI258" s="417"/>
      <c r="DJ258" s="417"/>
      <c r="DK258" s="417"/>
    </row>
    <row r="259" spans="1:115" ht="16.7" hidden="1" customHeight="1">
      <c r="A259" s="421"/>
      <c r="B259" s="421"/>
      <c r="C259" s="416"/>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c r="AA259" s="417"/>
      <c r="AB259" s="417"/>
      <c r="AC259" s="417"/>
      <c r="AD259" s="417"/>
      <c r="AE259" s="417"/>
      <c r="AF259" s="417"/>
      <c r="AG259" s="417"/>
      <c r="AH259" s="417"/>
      <c r="AI259" s="417"/>
      <c r="AJ259" s="417"/>
      <c r="AK259" s="417"/>
      <c r="AL259" s="417"/>
      <c r="AM259" s="417"/>
      <c r="AN259" s="417"/>
      <c r="AO259" s="417"/>
      <c r="AP259" s="417"/>
      <c r="AQ259" s="417"/>
      <c r="AR259" s="417"/>
      <c r="AS259" s="417"/>
      <c r="AT259" s="417"/>
      <c r="AU259" s="417"/>
      <c r="AV259" s="417"/>
      <c r="AW259" s="417"/>
      <c r="AX259" s="417"/>
      <c r="AY259" s="417"/>
      <c r="AZ259" s="417"/>
      <c r="BA259" s="417"/>
      <c r="BB259" s="417"/>
      <c r="BC259" s="417"/>
      <c r="BD259" s="417"/>
      <c r="BE259" s="417"/>
      <c r="BF259" s="417"/>
      <c r="BG259" s="417"/>
      <c r="BH259" s="417"/>
      <c r="BI259" s="417"/>
      <c r="BJ259" s="417"/>
      <c r="BK259" s="417"/>
      <c r="BL259" s="417"/>
      <c r="BM259" s="417"/>
      <c r="BN259" s="417"/>
      <c r="BO259" s="417"/>
      <c r="BP259" s="417"/>
      <c r="BQ259" s="417"/>
      <c r="BR259" s="417"/>
      <c r="BS259" s="417"/>
      <c r="BT259" s="417"/>
      <c r="BU259" s="417"/>
      <c r="BV259" s="417"/>
      <c r="BW259" s="417"/>
      <c r="BX259" s="417"/>
      <c r="BY259" s="417"/>
      <c r="BZ259" s="417"/>
      <c r="CA259" s="417"/>
      <c r="CB259" s="417"/>
      <c r="CC259" s="417"/>
      <c r="CD259" s="417"/>
      <c r="CE259" s="417"/>
      <c r="CF259" s="417"/>
      <c r="CG259" s="417"/>
      <c r="CH259" s="417"/>
      <c r="CI259" s="417"/>
      <c r="CJ259" s="417"/>
      <c r="CK259" s="417"/>
      <c r="CL259" s="417"/>
      <c r="CM259" s="417"/>
      <c r="CN259" s="417"/>
      <c r="CO259" s="417"/>
      <c r="CP259" s="417"/>
      <c r="CQ259" s="417"/>
      <c r="CR259" s="417"/>
      <c r="CS259" s="417"/>
      <c r="CT259" s="417"/>
      <c r="CU259" s="417"/>
      <c r="CV259" s="417"/>
      <c r="CW259" s="417"/>
      <c r="CX259" s="417"/>
      <c r="CY259" s="417"/>
      <c r="CZ259" s="417"/>
      <c r="DA259" s="417"/>
      <c r="DB259" s="417"/>
      <c r="DC259" s="417"/>
      <c r="DD259" s="417"/>
      <c r="DE259" s="417"/>
      <c r="DF259" s="417"/>
      <c r="DG259" s="417"/>
      <c r="DH259" s="417"/>
      <c r="DI259" s="417"/>
      <c r="DJ259" s="417"/>
      <c r="DK259" s="417"/>
    </row>
    <row r="260" spans="1:115" ht="16.7" hidden="1" customHeight="1">
      <c r="A260" s="421"/>
      <c r="B260" s="421"/>
      <c r="C260" s="416"/>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c r="AA260" s="417"/>
      <c r="AB260" s="417"/>
      <c r="AC260" s="417"/>
      <c r="AD260" s="417"/>
      <c r="AE260" s="417"/>
      <c r="AF260" s="417"/>
      <c r="AG260" s="417"/>
      <c r="AH260" s="417"/>
      <c r="AI260" s="417"/>
      <c r="AJ260" s="417"/>
      <c r="AK260" s="417"/>
      <c r="AL260" s="417"/>
      <c r="AM260" s="417"/>
      <c r="AN260" s="417"/>
      <c r="AO260" s="417"/>
      <c r="AP260" s="417"/>
      <c r="AQ260" s="417"/>
      <c r="AR260" s="417"/>
      <c r="AS260" s="417"/>
      <c r="AT260" s="417"/>
      <c r="AU260" s="417"/>
      <c r="AV260" s="417"/>
      <c r="AW260" s="417"/>
      <c r="AX260" s="417"/>
      <c r="AY260" s="417"/>
      <c r="AZ260" s="417"/>
      <c r="BA260" s="417"/>
      <c r="BB260" s="417"/>
      <c r="BC260" s="417"/>
      <c r="BD260" s="417"/>
      <c r="BE260" s="417"/>
      <c r="BF260" s="417"/>
      <c r="BG260" s="417"/>
      <c r="BH260" s="417"/>
      <c r="BI260" s="417"/>
      <c r="BJ260" s="417"/>
      <c r="BK260" s="417"/>
      <c r="BL260" s="417"/>
      <c r="BM260" s="417"/>
      <c r="BN260" s="417"/>
      <c r="BO260" s="417"/>
      <c r="BP260" s="417"/>
      <c r="BQ260" s="417"/>
      <c r="BR260" s="417"/>
      <c r="BS260" s="417"/>
      <c r="BT260" s="417"/>
      <c r="BU260" s="417"/>
      <c r="BV260" s="417"/>
      <c r="BW260" s="417"/>
      <c r="BX260" s="417"/>
      <c r="BY260" s="417"/>
      <c r="BZ260" s="417"/>
      <c r="CA260" s="417"/>
      <c r="CB260" s="417"/>
      <c r="CC260" s="417"/>
      <c r="CD260" s="417"/>
      <c r="CE260" s="417"/>
      <c r="CF260" s="417"/>
      <c r="CG260" s="417"/>
      <c r="CH260" s="417"/>
      <c r="CI260" s="417"/>
      <c r="CJ260" s="417"/>
      <c r="CK260" s="417"/>
      <c r="CL260" s="417"/>
      <c r="CM260" s="417"/>
      <c r="CN260" s="417"/>
      <c r="CO260" s="417"/>
      <c r="CP260" s="417"/>
      <c r="CQ260" s="417"/>
      <c r="CR260" s="417"/>
      <c r="CS260" s="417"/>
      <c r="CT260" s="417"/>
      <c r="CU260" s="417"/>
      <c r="CV260" s="417"/>
      <c r="CW260" s="417"/>
      <c r="CX260" s="417"/>
      <c r="CY260" s="417"/>
      <c r="CZ260" s="417"/>
      <c r="DA260" s="417"/>
      <c r="DB260" s="417"/>
      <c r="DC260" s="417"/>
      <c r="DD260" s="417"/>
      <c r="DE260" s="417"/>
      <c r="DF260" s="417"/>
      <c r="DG260" s="417"/>
      <c r="DH260" s="417"/>
      <c r="DI260" s="417"/>
      <c r="DJ260" s="417"/>
      <c r="DK260" s="417"/>
    </row>
    <row r="261" spans="1:115" ht="16.7" hidden="1" customHeight="1">
      <c r="A261" s="421"/>
      <c r="B261" s="421"/>
      <c r="C261" s="416"/>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c r="AA261" s="417"/>
      <c r="AB261" s="417"/>
      <c r="AC261" s="417"/>
      <c r="AD261" s="417"/>
      <c r="AE261" s="417"/>
      <c r="AF261" s="417"/>
      <c r="AG261" s="417"/>
      <c r="AH261" s="417"/>
      <c r="AI261" s="417"/>
      <c r="AJ261" s="417"/>
      <c r="AK261" s="417"/>
      <c r="AL261" s="417"/>
      <c r="AM261" s="417"/>
      <c r="AN261" s="417"/>
      <c r="AO261" s="417"/>
      <c r="AP261" s="417"/>
      <c r="AQ261" s="417"/>
      <c r="AR261" s="417"/>
      <c r="AS261" s="417"/>
      <c r="AT261" s="417"/>
      <c r="AU261" s="417"/>
      <c r="AV261" s="417"/>
      <c r="AW261" s="417"/>
      <c r="AX261" s="417"/>
      <c r="AY261" s="417"/>
      <c r="AZ261" s="417"/>
      <c r="BA261" s="417"/>
      <c r="BB261" s="417"/>
      <c r="BC261" s="417"/>
      <c r="BD261" s="417"/>
      <c r="BE261" s="417"/>
      <c r="BF261" s="417"/>
      <c r="BG261" s="417"/>
      <c r="BH261" s="417"/>
      <c r="BI261" s="417"/>
      <c r="BJ261" s="417"/>
      <c r="BK261" s="417"/>
      <c r="BL261" s="417"/>
      <c r="BM261" s="417"/>
      <c r="BN261" s="417"/>
      <c r="BO261" s="417"/>
      <c r="BP261" s="417"/>
      <c r="BQ261" s="417"/>
      <c r="BR261" s="417"/>
      <c r="BS261" s="417"/>
      <c r="BT261" s="417"/>
      <c r="BU261" s="417"/>
      <c r="BV261" s="417"/>
      <c r="BW261" s="417"/>
      <c r="BX261" s="417"/>
      <c r="BY261" s="417"/>
      <c r="BZ261" s="417"/>
      <c r="CA261" s="417"/>
      <c r="CB261" s="417"/>
      <c r="CC261" s="417"/>
      <c r="CD261" s="417"/>
      <c r="CE261" s="417"/>
      <c r="CF261" s="417"/>
      <c r="CG261" s="417"/>
      <c r="CH261" s="417"/>
      <c r="CI261" s="417"/>
      <c r="CJ261" s="417"/>
      <c r="CK261" s="417"/>
      <c r="CL261" s="417"/>
      <c r="CM261" s="417"/>
      <c r="CN261" s="417"/>
      <c r="CO261" s="417"/>
      <c r="CP261" s="417"/>
      <c r="CQ261" s="417"/>
      <c r="CR261" s="417"/>
      <c r="CS261" s="417"/>
      <c r="CT261" s="417"/>
      <c r="CU261" s="417"/>
      <c r="CV261" s="417"/>
      <c r="CW261" s="417"/>
      <c r="CX261" s="417"/>
      <c r="CY261" s="417"/>
      <c r="CZ261" s="417"/>
      <c r="DA261" s="417"/>
      <c r="DB261" s="417"/>
      <c r="DC261" s="417"/>
      <c r="DD261" s="417"/>
      <c r="DE261" s="417"/>
      <c r="DF261" s="417"/>
      <c r="DG261" s="417"/>
      <c r="DH261" s="417"/>
      <c r="DI261" s="417"/>
      <c r="DJ261" s="417"/>
      <c r="DK261" s="417"/>
    </row>
    <row r="262" spans="1:115" ht="16.7" hidden="1" customHeight="1">
      <c r="A262" s="421"/>
      <c r="B262" s="421"/>
      <c r="C262" s="416"/>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c r="AA262" s="417"/>
      <c r="AB262" s="417"/>
      <c r="AC262" s="417"/>
      <c r="AD262" s="417"/>
      <c r="AE262" s="417"/>
      <c r="AF262" s="417"/>
      <c r="AG262" s="417"/>
      <c r="AH262" s="417"/>
      <c r="AI262" s="417"/>
      <c r="AJ262" s="417"/>
      <c r="AK262" s="417"/>
      <c r="AL262" s="417"/>
      <c r="AM262" s="417"/>
      <c r="AN262" s="417"/>
      <c r="AO262" s="417"/>
      <c r="AP262" s="417"/>
      <c r="AQ262" s="417"/>
      <c r="AR262" s="417"/>
      <c r="AS262" s="417"/>
      <c r="AT262" s="417"/>
      <c r="AU262" s="417"/>
      <c r="AV262" s="417"/>
      <c r="AW262" s="417"/>
      <c r="AX262" s="417"/>
      <c r="AY262" s="417"/>
      <c r="AZ262" s="417"/>
      <c r="BA262" s="417"/>
      <c r="BB262" s="417"/>
      <c r="BC262" s="417"/>
      <c r="BD262" s="417"/>
      <c r="BE262" s="417"/>
      <c r="BF262" s="417"/>
      <c r="BG262" s="417"/>
      <c r="BH262" s="417"/>
      <c r="BI262" s="417"/>
      <c r="BJ262" s="417"/>
      <c r="BK262" s="417"/>
      <c r="BL262" s="417"/>
      <c r="BM262" s="417"/>
      <c r="BN262" s="417"/>
      <c r="BO262" s="417"/>
      <c r="BP262" s="417"/>
      <c r="BQ262" s="417"/>
      <c r="BR262" s="417"/>
      <c r="BS262" s="417"/>
      <c r="BT262" s="417"/>
      <c r="BU262" s="417"/>
      <c r="BV262" s="417"/>
      <c r="BW262" s="417"/>
      <c r="BX262" s="417"/>
      <c r="BY262" s="417"/>
      <c r="BZ262" s="417"/>
      <c r="CA262" s="417"/>
      <c r="CB262" s="417"/>
      <c r="CC262" s="417"/>
      <c r="CD262" s="417"/>
      <c r="CE262" s="417"/>
      <c r="CF262" s="417"/>
      <c r="CG262" s="417"/>
      <c r="CH262" s="417"/>
      <c r="CI262" s="417"/>
      <c r="CJ262" s="417"/>
      <c r="CK262" s="417"/>
      <c r="CL262" s="417"/>
      <c r="CM262" s="417"/>
      <c r="CN262" s="417"/>
      <c r="CO262" s="417"/>
      <c r="CP262" s="417"/>
      <c r="CQ262" s="417"/>
      <c r="CR262" s="417"/>
      <c r="CS262" s="417"/>
      <c r="CT262" s="417"/>
      <c r="CU262" s="417"/>
      <c r="CV262" s="417"/>
      <c r="CW262" s="417"/>
      <c r="CX262" s="417"/>
      <c r="CY262" s="417"/>
      <c r="CZ262" s="417"/>
      <c r="DA262" s="417"/>
      <c r="DB262" s="417"/>
      <c r="DC262" s="417"/>
      <c r="DD262" s="417"/>
      <c r="DE262" s="417"/>
      <c r="DF262" s="417"/>
      <c r="DG262" s="417"/>
      <c r="DH262" s="417"/>
      <c r="DI262" s="417"/>
      <c r="DJ262" s="417"/>
      <c r="DK262" s="417"/>
    </row>
    <row r="263" spans="1:115" ht="16.7" hidden="1" customHeight="1">
      <c r="A263" s="421"/>
      <c r="B263" s="421"/>
      <c r="C263" s="416"/>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c r="AA263" s="417"/>
      <c r="AB263" s="417"/>
      <c r="AC263" s="417"/>
      <c r="AD263" s="417"/>
      <c r="AE263" s="417"/>
      <c r="AF263" s="417"/>
      <c r="AG263" s="417"/>
      <c r="AH263" s="417"/>
      <c r="AI263" s="417"/>
      <c r="AJ263" s="417"/>
      <c r="AK263" s="417"/>
      <c r="AL263" s="417"/>
      <c r="AM263" s="417"/>
      <c r="AN263" s="417"/>
      <c r="AO263" s="417"/>
      <c r="AP263" s="417"/>
      <c r="AQ263" s="417"/>
      <c r="AR263" s="417"/>
      <c r="AS263" s="417"/>
      <c r="AT263" s="417"/>
      <c r="AU263" s="417"/>
      <c r="AV263" s="417"/>
      <c r="AW263" s="417"/>
      <c r="AX263" s="417"/>
      <c r="AY263" s="417"/>
      <c r="AZ263" s="417"/>
      <c r="BA263" s="417"/>
      <c r="BB263" s="417"/>
      <c r="BC263" s="417"/>
      <c r="BD263" s="417"/>
      <c r="BE263" s="417"/>
      <c r="BF263" s="417"/>
      <c r="BG263" s="417"/>
      <c r="BH263" s="417"/>
      <c r="BI263" s="417"/>
      <c r="BJ263" s="417"/>
      <c r="BK263" s="417"/>
      <c r="BL263" s="417"/>
      <c r="BM263" s="417"/>
      <c r="BN263" s="417"/>
      <c r="BO263" s="417"/>
      <c r="BP263" s="417"/>
      <c r="BQ263" s="417"/>
      <c r="BR263" s="417"/>
      <c r="BS263" s="417"/>
      <c r="BT263" s="417"/>
      <c r="BU263" s="417"/>
      <c r="BV263" s="417"/>
      <c r="BW263" s="417"/>
      <c r="BX263" s="417"/>
      <c r="BY263" s="417"/>
      <c r="BZ263" s="417"/>
      <c r="CA263" s="417"/>
      <c r="CB263" s="417"/>
      <c r="CC263" s="417"/>
      <c r="CD263" s="417"/>
      <c r="CE263" s="417"/>
      <c r="CF263" s="417"/>
      <c r="CG263" s="417"/>
      <c r="CH263" s="417"/>
      <c r="CI263" s="417"/>
      <c r="CJ263" s="417"/>
      <c r="CK263" s="417"/>
      <c r="CL263" s="417"/>
      <c r="CM263" s="417"/>
      <c r="CN263" s="417"/>
      <c r="CO263" s="417"/>
      <c r="CP263" s="417"/>
      <c r="CQ263" s="417"/>
      <c r="CR263" s="417"/>
      <c r="CS263" s="417"/>
      <c r="CT263" s="417"/>
      <c r="CU263" s="417"/>
      <c r="CV263" s="417"/>
      <c r="CW263" s="417"/>
      <c r="CX263" s="417"/>
      <c r="CY263" s="417"/>
      <c r="CZ263" s="417"/>
      <c r="DA263" s="417"/>
      <c r="DB263" s="417"/>
      <c r="DC263" s="417"/>
      <c r="DD263" s="417"/>
      <c r="DE263" s="417"/>
      <c r="DF263" s="417"/>
      <c r="DG263" s="417"/>
      <c r="DH263" s="417"/>
      <c r="DI263" s="417"/>
      <c r="DJ263" s="417"/>
      <c r="DK263" s="417"/>
    </row>
    <row r="264" spans="1:115" ht="16.7" hidden="1" customHeight="1">
      <c r="A264" s="421"/>
      <c r="B264" s="421"/>
      <c r="C264" s="416"/>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c r="AA264" s="417"/>
      <c r="AB264" s="417"/>
      <c r="AC264" s="417"/>
      <c r="AD264" s="417"/>
      <c r="AE264" s="417"/>
      <c r="AF264" s="417"/>
      <c r="AG264" s="417"/>
      <c r="AH264" s="417"/>
      <c r="AI264" s="417"/>
      <c r="AJ264" s="417"/>
      <c r="AK264" s="417"/>
      <c r="AL264" s="417"/>
      <c r="AM264" s="417"/>
      <c r="AN264" s="417"/>
      <c r="AO264" s="417"/>
      <c r="AP264" s="417"/>
      <c r="AQ264" s="417"/>
      <c r="AR264" s="417"/>
      <c r="AS264" s="417"/>
      <c r="AT264" s="417"/>
      <c r="AU264" s="417"/>
      <c r="AV264" s="417"/>
      <c r="AW264" s="417"/>
      <c r="AX264" s="417"/>
      <c r="AY264" s="417"/>
      <c r="AZ264" s="417"/>
      <c r="BA264" s="417"/>
      <c r="BB264" s="417"/>
      <c r="BC264" s="417"/>
      <c r="BD264" s="417"/>
      <c r="BE264" s="417"/>
      <c r="BF264" s="417"/>
      <c r="BG264" s="417"/>
      <c r="BH264" s="417"/>
      <c r="BI264" s="417"/>
      <c r="BJ264" s="417"/>
      <c r="BK264" s="417"/>
      <c r="BL264" s="417"/>
      <c r="BM264" s="417"/>
      <c r="BN264" s="417"/>
      <c r="BO264" s="417"/>
      <c r="BP264" s="417"/>
      <c r="BQ264" s="417"/>
      <c r="BR264" s="417"/>
      <c r="BS264" s="417"/>
      <c r="BT264" s="417"/>
      <c r="BU264" s="417"/>
      <c r="BV264" s="417"/>
      <c r="BW264" s="417"/>
      <c r="BX264" s="417"/>
      <c r="BY264" s="417"/>
      <c r="BZ264" s="417"/>
      <c r="CA264" s="417"/>
      <c r="CB264" s="417"/>
      <c r="CC264" s="417"/>
      <c r="CD264" s="417"/>
      <c r="CE264" s="417"/>
      <c r="CF264" s="417"/>
      <c r="CG264" s="417"/>
      <c r="CH264" s="417"/>
      <c r="CI264" s="417"/>
      <c r="CJ264" s="417"/>
      <c r="CK264" s="417"/>
      <c r="CL264" s="417"/>
      <c r="CM264" s="417"/>
      <c r="CN264" s="417"/>
      <c r="CO264" s="417"/>
      <c r="CP264" s="417"/>
      <c r="CQ264" s="417"/>
      <c r="CR264" s="417"/>
      <c r="CS264" s="417"/>
      <c r="CT264" s="417"/>
      <c r="CU264" s="417"/>
      <c r="CV264" s="417"/>
      <c r="CW264" s="417"/>
      <c r="CX264" s="417"/>
      <c r="CY264" s="417"/>
      <c r="CZ264" s="417"/>
      <c r="DA264" s="417"/>
      <c r="DB264" s="417"/>
      <c r="DC264" s="417"/>
      <c r="DD264" s="417"/>
      <c r="DE264" s="417"/>
      <c r="DF264" s="417"/>
      <c r="DG264" s="417"/>
      <c r="DH264" s="417"/>
      <c r="DI264" s="417"/>
      <c r="DJ264" s="417"/>
      <c r="DK264" s="417"/>
    </row>
    <row r="265" spans="1:115" ht="16.7" hidden="1" customHeight="1">
      <c r="A265" s="421"/>
      <c r="B265" s="421"/>
      <c r="C265" s="416"/>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c r="AA265" s="417"/>
      <c r="AB265" s="417"/>
      <c r="AC265" s="417"/>
      <c r="AD265" s="417"/>
      <c r="AE265" s="417"/>
      <c r="AF265" s="417"/>
      <c r="AG265" s="417"/>
      <c r="AH265" s="417"/>
      <c r="AI265" s="417"/>
      <c r="AJ265" s="417"/>
      <c r="AK265" s="417"/>
      <c r="AL265" s="417"/>
      <c r="AM265" s="417"/>
      <c r="AN265" s="417"/>
      <c r="AO265" s="417"/>
      <c r="AP265" s="417"/>
      <c r="AQ265" s="417"/>
      <c r="AR265" s="417"/>
      <c r="AS265" s="417"/>
      <c r="AT265" s="417"/>
      <c r="AU265" s="417"/>
      <c r="AV265" s="417"/>
      <c r="AW265" s="417"/>
      <c r="AX265" s="417"/>
      <c r="AY265" s="417"/>
      <c r="AZ265" s="417"/>
      <c r="BA265" s="417"/>
      <c r="BB265" s="417"/>
      <c r="BC265" s="417"/>
      <c r="BD265" s="417"/>
      <c r="BE265" s="417"/>
      <c r="BF265" s="417"/>
      <c r="BG265" s="417"/>
      <c r="BH265" s="417"/>
      <c r="BI265" s="417"/>
      <c r="BJ265" s="417"/>
      <c r="BK265" s="417"/>
      <c r="BL265" s="417"/>
      <c r="BM265" s="417"/>
      <c r="BN265" s="417"/>
      <c r="BO265" s="417"/>
      <c r="BP265" s="417"/>
      <c r="BQ265" s="417"/>
      <c r="BR265" s="417"/>
      <c r="BS265" s="417"/>
      <c r="BT265" s="417"/>
      <c r="BU265" s="417"/>
      <c r="BV265" s="417"/>
      <c r="BW265" s="417"/>
      <c r="BX265" s="417"/>
      <c r="BY265" s="417"/>
      <c r="BZ265" s="417"/>
      <c r="CA265" s="417"/>
      <c r="CB265" s="417"/>
      <c r="CC265" s="417"/>
      <c r="CD265" s="417"/>
      <c r="CE265" s="417"/>
      <c r="CF265" s="417"/>
      <c r="CG265" s="417"/>
      <c r="CH265" s="417"/>
      <c r="CI265" s="417"/>
      <c r="CJ265" s="417"/>
      <c r="CK265" s="417"/>
      <c r="CL265" s="417"/>
      <c r="CM265" s="417"/>
      <c r="CN265" s="417"/>
      <c r="CO265" s="417"/>
      <c r="CP265" s="417"/>
      <c r="CQ265" s="417"/>
      <c r="CR265" s="417"/>
      <c r="CS265" s="417"/>
      <c r="CT265" s="417"/>
      <c r="CU265" s="417"/>
      <c r="CV265" s="417"/>
      <c r="CW265" s="417"/>
      <c r="CX265" s="417"/>
      <c r="CY265" s="417"/>
      <c r="CZ265" s="417"/>
      <c r="DA265" s="417"/>
      <c r="DB265" s="417"/>
      <c r="DC265" s="417"/>
      <c r="DD265" s="417"/>
      <c r="DE265" s="417"/>
      <c r="DF265" s="417"/>
      <c r="DG265" s="417"/>
      <c r="DH265" s="417"/>
      <c r="DI265" s="417"/>
      <c r="DJ265" s="417"/>
      <c r="DK265" s="417"/>
    </row>
    <row r="266" spans="1:115" ht="16.7" hidden="1" customHeight="1">
      <c r="A266" s="421"/>
      <c r="B266" s="421"/>
      <c r="C266" s="416"/>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c r="AA266" s="417"/>
      <c r="AB266" s="417"/>
      <c r="AC266" s="417"/>
      <c r="AD266" s="417"/>
      <c r="AE266" s="417"/>
      <c r="AF266" s="417"/>
      <c r="AG266" s="417"/>
      <c r="AH266" s="417"/>
      <c r="AI266" s="417"/>
      <c r="AJ266" s="417"/>
      <c r="AK266" s="417"/>
      <c r="AL266" s="417"/>
      <c r="AM266" s="417"/>
      <c r="AN266" s="417"/>
      <c r="AO266" s="417"/>
      <c r="AP266" s="417"/>
      <c r="AQ266" s="417"/>
      <c r="AR266" s="417"/>
      <c r="AS266" s="417"/>
      <c r="AT266" s="417"/>
      <c r="AU266" s="417"/>
      <c r="AV266" s="417"/>
      <c r="AW266" s="417"/>
      <c r="AX266" s="417"/>
      <c r="AY266" s="417"/>
      <c r="AZ266" s="417"/>
      <c r="BA266" s="417"/>
      <c r="BB266" s="417"/>
      <c r="BC266" s="417"/>
      <c r="BD266" s="417"/>
      <c r="BE266" s="417"/>
      <c r="BF266" s="417"/>
      <c r="BG266" s="417"/>
      <c r="BH266" s="417"/>
      <c r="BI266" s="417"/>
      <c r="BJ266" s="417"/>
      <c r="BK266" s="417"/>
      <c r="BL266" s="417"/>
      <c r="BM266" s="417"/>
      <c r="BN266" s="417"/>
      <c r="BO266" s="417"/>
      <c r="BP266" s="417"/>
      <c r="BQ266" s="417"/>
      <c r="BR266" s="417"/>
      <c r="BS266" s="417"/>
      <c r="BT266" s="417"/>
      <c r="BU266" s="417"/>
      <c r="BV266" s="417"/>
      <c r="BW266" s="417"/>
      <c r="BX266" s="417"/>
      <c r="BY266" s="417"/>
      <c r="BZ266" s="417"/>
      <c r="CA266" s="417"/>
      <c r="CB266" s="417"/>
      <c r="CC266" s="417"/>
      <c r="CD266" s="417"/>
      <c r="CE266" s="417"/>
      <c r="CF266" s="417"/>
      <c r="CG266" s="417"/>
      <c r="CH266" s="417"/>
      <c r="CI266" s="417"/>
      <c r="CJ266" s="417"/>
      <c r="CK266" s="417"/>
      <c r="CL266" s="417"/>
      <c r="CM266" s="417"/>
      <c r="CN266" s="417"/>
      <c r="CO266" s="417"/>
      <c r="CP266" s="417"/>
      <c r="CQ266" s="417"/>
      <c r="CR266" s="417"/>
      <c r="CS266" s="417"/>
      <c r="CT266" s="417"/>
      <c r="CU266" s="417"/>
      <c r="CV266" s="417"/>
      <c r="CW266" s="417"/>
      <c r="CX266" s="417"/>
      <c r="CY266" s="417"/>
      <c r="CZ266" s="417"/>
      <c r="DA266" s="417"/>
      <c r="DB266" s="417"/>
      <c r="DC266" s="417"/>
      <c r="DD266" s="417"/>
      <c r="DE266" s="417"/>
      <c r="DF266" s="417"/>
      <c r="DG266" s="417"/>
      <c r="DH266" s="417"/>
      <c r="DI266" s="417"/>
      <c r="DJ266" s="417"/>
      <c r="DK266" s="417"/>
    </row>
    <row r="267" spans="1:115" ht="16.7" hidden="1" customHeight="1">
      <c r="A267" s="421"/>
      <c r="B267" s="421"/>
      <c r="C267" s="416"/>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c r="AA267" s="417"/>
      <c r="AB267" s="417"/>
      <c r="AC267" s="417"/>
      <c r="AD267" s="417"/>
      <c r="AE267" s="417"/>
      <c r="AF267" s="417"/>
      <c r="AG267" s="417"/>
      <c r="AH267" s="417"/>
      <c r="AI267" s="417"/>
      <c r="AJ267" s="417"/>
      <c r="AK267" s="417"/>
      <c r="AL267" s="417"/>
      <c r="AM267" s="417"/>
      <c r="AN267" s="417"/>
      <c r="AO267" s="417"/>
      <c r="AP267" s="417"/>
      <c r="AQ267" s="417"/>
      <c r="AR267" s="417"/>
      <c r="AS267" s="417"/>
      <c r="AT267" s="417"/>
      <c r="AU267" s="417"/>
      <c r="AV267" s="417"/>
      <c r="AW267" s="417"/>
      <c r="AX267" s="417"/>
      <c r="AY267" s="417"/>
      <c r="AZ267" s="417"/>
      <c r="BA267" s="417"/>
      <c r="BB267" s="417"/>
      <c r="BC267" s="417"/>
      <c r="BD267" s="417"/>
      <c r="BE267" s="417"/>
      <c r="BF267" s="417"/>
      <c r="BG267" s="417"/>
      <c r="BH267" s="417"/>
      <c r="BI267" s="417"/>
      <c r="BJ267" s="417"/>
      <c r="BK267" s="417"/>
      <c r="BL267" s="417"/>
      <c r="BM267" s="417"/>
      <c r="BN267" s="417"/>
      <c r="BO267" s="417"/>
      <c r="BP267" s="417"/>
      <c r="BQ267" s="417"/>
      <c r="BR267" s="417"/>
      <c r="BS267" s="417"/>
      <c r="BT267" s="417"/>
      <c r="BU267" s="417"/>
      <c r="BV267" s="417"/>
      <c r="BW267" s="417"/>
      <c r="BX267" s="417"/>
      <c r="BY267" s="417"/>
      <c r="BZ267" s="417"/>
      <c r="CA267" s="417"/>
      <c r="CB267" s="417"/>
      <c r="CC267" s="417"/>
      <c r="CD267" s="417"/>
      <c r="CE267" s="417"/>
      <c r="CF267" s="417"/>
      <c r="CG267" s="417"/>
      <c r="CH267" s="417"/>
      <c r="CI267" s="417"/>
      <c r="CJ267" s="417"/>
      <c r="CK267" s="417"/>
      <c r="CL267" s="417"/>
      <c r="CM267" s="417"/>
      <c r="CN267" s="417"/>
      <c r="CO267" s="417"/>
      <c r="CP267" s="417"/>
      <c r="CQ267" s="417"/>
      <c r="CR267" s="417"/>
      <c r="CS267" s="417"/>
      <c r="CT267" s="417"/>
      <c r="CU267" s="417"/>
      <c r="CV267" s="417"/>
      <c r="CW267" s="417"/>
      <c r="CX267" s="417"/>
      <c r="CY267" s="417"/>
      <c r="CZ267" s="417"/>
      <c r="DA267" s="417"/>
      <c r="DB267" s="417"/>
      <c r="DC267" s="417"/>
      <c r="DD267" s="417"/>
      <c r="DE267" s="417"/>
      <c r="DF267" s="417"/>
      <c r="DG267" s="417"/>
      <c r="DH267" s="417"/>
      <c r="DI267" s="417"/>
      <c r="DJ267" s="417"/>
      <c r="DK267" s="417"/>
    </row>
    <row r="268" spans="1:115" ht="16.7" hidden="1" customHeight="1">
      <c r="A268" s="421"/>
      <c r="B268" s="421"/>
      <c r="C268" s="416"/>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c r="AA268" s="417"/>
      <c r="AB268" s="417"/>
      <c r="AC268" s="417"/>
      <c r="AD268" s="417"/>
      <c r="AE268" s="417"/>
      <c r="AF268" s="417"/>
      <c r="AG268" s="417"/>
      <c r="AH268" s="417"/>
      <c r="AI268" s="417"/>
      <c r="AJ268" s="417"/>
      <c r="AK268" s="417"/>
      <c r="AL268" s="417"/>
      <c r="AM268" s="417"/>
      <c r="AN268" s="417"/>
      <c r="AO268" s="417"/>
      <c r="AP268" s="417"/>
      <c r="AQ268" s="417"/>
      <c r="AR268" s="417"/>
      <c r="AS268" s="417"/>
      <c r="AT268" s="417"/>
      <c r="AU268" s="417"/>
      <c r="AV268" s="417"/>
      <c r="AW268" s="417"/>
      <c r="AX268" s="417"/>
      <c r="AY268" s="417"/>
      <c r="AZ268" s="417"/>
      <c r="BA268" s="417"/>
      <c r="BB268" s="417"/>
      <c r="BC268" s="417"/>
      <c r="BD268" s="417"/>
      <c r="BE268" s="417"/>
      <c r="BF268" s="417"/>
      <c r="BG268" s="417"/>
      <c r="BH268" s="417"/>
      <c r="BI268" s="417"/>
      <c r="BJ268" s="417"/>
      <c r="BK268" s="417"/>
      <c r="BL268" s="417"/>
      <c r="BM268" s="417"/>
      <c r="BN268" s="417"/>
      <c r="BO268" s="417"/>
      <c r="BP268" s="417"/>
      <c r="BQ268" s="417"/>
      <c r="BR268" s="417"/>
      <c r="BS268" s="417"/>
      <c r="BT268" s="417"/>
      <c r="BU268" s="417"/>
      <c r="BV268" s="417"/>
      <c r="BW268" s="417"/>
      <c r="BX268" s="417"/>
      <c r="BY268" s="417"/>
      <c r="BZ268" s="417"/>
      <c r="CA268" s="417"/>
      <c r="CB268" s="417"/>
      <c r="CC268" s="417"/>
      <c r="CD268" s="417"/>
      <c r="CE268" s="417"/>
      <c r="CF268" s="417"/>
      <c r="CG268" s="417"/>
      <c r="CH268" s="417"/>
      <c r="CI268" s="417"/>
      <c r="CJ268" s="417"/>
      <c r="CK268" s="417"/>
      <c r="CL268" s="417"/>
      <c r="CM268" s="417"/>
      <c r="CN268" s="417"/>
      <c r="CO268" s="417"/>
      <c r="CP268" s="417"/>
      <c r="CQ268" s="417"/>
      <c r="CR268" s="417"/>
      <c r="CS268" s="417"/>
      <c r="CT268" s="417"/>
      <c r="CU268" s="417"/>
      <c r="CV268" s="417"/>
      <c r="CW268" s="417"/>
      <c r="CX268" s="417"/>
      <c r="CY268" s="417"/>
      <c r="CZ268" s="417"/>
      <c r="DA268" s="417"/>
      <c r="DB268" s="417"/>
      <c r="DC268" s="417"/>
      <c r="DD268" s="417"/>
      <c r="DE268" s="417"/>
      <c r="DF268" s="417"/>
      <c r="DG268" s="417"/>
      <c r="DH268" s="417"/>
      <c r="DI268" s="417"/>
      <c r="DJ268" s="417"/>
      <c r="DK268" s="417"/>
    </row>
    <row r="269" spans="1:115" ht="16.7" hidden="1" customHeight="1">
      <c r="A269" s="421"/>
      <c r="B269" s="421"/>
      <c r="C269" s="416"/>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c r="AA269" s="417"/>
      <c r="AB269" s="417"/>
      <c r="AC269" s="417"/>
      <c r="AD269" s="417"/>
      <c r="AE269" s="417"/>
      <c r="AF269" s="417"/>
      <c r="AG269" s="417"/>
      <c r="AH269" s="417"/>
      <c r="AI269" s="417"/>
      <c r="AJ269" s="417"/>
      <c r="AK269" s="417"/>
      <c r="AL269" s="417"/>
      <c r="AM269" s="417"/>
      <c r="AN269" s="417"/>
      <c r="AO269" s="417"/>
      <c r="AP269" s="417"/>
      <c r="AQ269" s="417"/>
      <c r="AR269" s="417"/>
      <c r="AS269" s="417"/>
      <c r="AT269" s="417"/>
      <c r="AU269" s="417"/>
      <c r="AV269" s="417"/>
      <c r="AW269" s="417"/>
      <c r="AX269" s="417"/>
      <c r="AY269" s="417"/>
      <c r="AZ269" s="417"/>
      <c r="BA269" s="417"/>
      <c r="BB269" s="417"/>
      <c r="BC269" s="417"/>
      <c r="BD269" s="417"/>
      <c r="BE269" s="417"/>
      <c r="BF269" s="417"/>
      <c r="BG269" s="417"/>
      <c r="BH269" s="417"/>
      <c r="BI269" s="417"/>
      <c r="BJ269" s="417"/>
      <c r="BK269" s="417"/>
      <c r="BL269" s="417"/>
      <c r="BM269" s="417"/>
      <c r="BN269" s="417"/>
      <c r="BO269" s="417"/>
      <c r="BP269" s="417"/>
      <c r="BQ269" s="417"/>
      <c r="BR269" s="417"/>
      <c r="BS269" s="417"/>
      <c r="BT269" s="417"/>
      <c r="BU269" s="417"/>
      <c r="BV269" s="417"/>
      <c r="BW269" s="417"/>
      <c r="BX269" s="417"/>
      <c r="BY269" s="417"/>
      <c r="BZ269" s="417"/>
      <c r="CA269" s="417"/>
      <c r="CB269" s="417"/>
      <c r="CC269" s="417"/>
      <c r="CD269" s="417"/>
      <c r="CE269" s="417"/>
      <c r="CF269" s="417"/>
      <c r="CG269" s="417"/>
      <c r="CH269" s="417"/>
      <c r="CI269" s="417"/>
      <c r="CJ269" s="417"/>
      <c r="CK269" s="417"/>
      <c r="CL269" s="417"/>
      <c r="CM269" s="417"/>
      <c r="CN269" s="417"/>
      <c r="CO269" s="417"/>
      <c r="CP269" s="417"/>
      <c r="CQ269" s="417"/>
      <c r="CR269" s="417"/>
      <c r="CS269" s="417"/>
      <c r="CT269" s="417"/>
      <c r="CU269" s="417"/>
      <c r="CV269" s="417"/>
      <c r="CW269" s="417"/>
      <c r="CX269" s="417"/>
      <c r="CY269" s="417"/>
      <c r="CZ269" s="417"/>
      <c r="DA269" s="417"/>
      <c r="DB269" s="417"/>
      <c r="DC269" s="417"/>
      <c r="DD269" s="417"/>
      <c r="DE269" s="417"/>
      <c r="DF269" s="417"/>
      <c r="DG269" s="417"/>
      <c r="DH269" s="417"/>
      <c r="DI269" s="417"/>
      <c r="DJ269" s="417"/>
      <c r="DK269" s="417"/>
    </row>
    <row r="270" spans="1:115" ht="16.7" hidden="1" customHeight="1">
      <c r="A270" s="421"/>
      <c r="B270" s="421"/>
      <c r="C270" s="416"/>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c r="AA270" s="417"/>
      <c r="AB270" s="417"/>
      <c r="AC270" s="417"/>
      <c r="AD270" s="417"/>
      <c r="AE270" s="417"/>
      <c r="AF270" s="417"/>
      <c r="AG270" s="417"/>
      <c r="AH270" s="417"/>
      <c r="AI270" s="417"/>
      <c r="AJ270" s="417"/>
      <c r="AK270" s="417"/>
      <c r="AL270" s="417"/>
      <c r="AM270" s="417"/>
      <c r="AN270" s="417"/>
      <c r="AO270" s="417"/>
      <c r="AP270" s="417"/>
      <c r="AQ270" s="417"/>
      <c r="AR270" s="417"/>
      <c r="AS270" s="417"/>
      <c r="AT270" s="417"/>
      <c r="AU270" s="417"/>
      <c r="AV270" s="417"/>
      <c r="AW270" s="417"/>
      <c r="AX270" s="417"/>
      <c r="AY270" s="417"/>
      <c r="AZ270" s="417"/>
      <c r="BA270" s="417"/>
      <c r="BB270" s="417"/>
      <c r="BC270" s="417"/>
      <c r="BD270" s="417"/>
      <c r="BE270" s="417"/>
      <c r="BF270" s="417"/>
      <c r="BG270" s="417"/>
      <c r="BH270" s="417"/>
      <c r="BI270" s="417"/>
      <c r="BJ270" s="417"/>
      <c r="BK270" s="417"/>
      <c r="BL270" s="417"/>
      <c r="BM270" s="417"/>
      <c r="BN270" s="417"/>
      <c r="BO270" s="417"/>
      <c r="BP270" s="417"/>
      <c r="BQ270" s="417"/>
      <c r="BR270" s="417"/>
      <c r="BS270" s="417"/>
      <c r="BT270" s="417"/>
      <c r="BU270" s="417"/>
      <c r="BV270" s="417"/>
      <c r="BW270" s="417"/>
      <c r="BX270" s="417"/>
      <c r="BY270" s="417"/>
      <c r="BZ270" s="417"/>
      <c r="CA270" s="417"/>
      <c r="CB270" s="417"/>
      <c r="CC270" s="417"/>
      <c r="CD270" s="417"/>
      <c r="CE270" s="417"/>
      <c r="CF270" s="417"/>
      <c r="CG270" s="417"/>
      <c r="CH270" s="417"/>
      <c r="CI270" s="417"/>
      <c r="CJ270" s="417"/>
      <c r="CK270" s="417"/>
      <c r="CL270" s="417"/>
      <c r="CM270" s="417"/>
      <c r="CN270" s="417"/>
      <c r="CO270" s="417"/>
      <c r="CP270" s="417"/>
      <c r="CQ270" s="417"/>
      <c r="CR270" s="417"/>
      <c r="CS270" s="417"/>
      <c r="CT270" s="417"/>
      <c r="CU270" s="417"/>
      <c r="CV270" s="417"/>
      <c r="CW270" s="417"/>
      <c r="CX270" s="417"/>
      <c r="CY270" s="417"/>
      <c r="CZ270" s="417"/>
      <c r="DA270" s="417"/>
      <c r="DB270" s="417"/>
      <c r="DC270" s="417"/>
      <c r="DD270" s="417"/>
      <c r="DE270" s="417"/>
      <c r="DF270" s="417"/>
      <c r="DG270" s="417"/>
      <c r="DH270" s="417"/>
      <c r="DI270" s="417"/>
      <c r="DJ270" s="417"/>
      <c r="DK270" s="417"/>
    </row>
    <row r="271" spans="1:115" ht="16.7" hidden="1" customHeight="1">
      <c r="A271" s="421"/>
      <c r="B271" s="421"/>
      <c r="C271" s="416"/>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c r="AA271" s="417"/>
      <c r="AB271" s="417"/>
      <c r="AC271" s="417"/>
      <c r="AD271" s="417"/>
      <c r="AE271" s="417"/>
      <c r="AF271" s="417"/>
      <c r="AG271" s="417"/>
      <c r="AH271" s="417"/>
      <c r="AI271" s="417"/>
      <c r="AJ271" s="417"/>
      <c r="AK271" s="417"/>
      <c r="AL271" s="417"/>
      <c r="AM271" s="417"/>
      <c r="AN271" s="417"/>
      <c r="AO271" s="417"/>
      <c r="AP271" s="417"/>
      <c r="AQ271" s="417"/>
      <c r="AR271" s="417"/>
      <c r="AS271" s="417"/>
      <c r="AT271" s="417"/>
      <c r="AU271" s="417"/>
      <c r="AV271" s="417"/>
      <c r="AW271" s="417"/>
      <c r="AX271" s="417"/>
      <c r="AY271" s="417"/>
      <c r="AZ271" s="417"/>
      <c r="BA271" s="417"/>
      <c r="BB271" s="417"/>
      <c r="BC271" s="417"/>
      <c r="BD271" s="417"/>
      <c r="BE271" s="417"/>
      <c r="BF271" s="417"/>
      <c r="BG271" s="417"/>
      <c r="BH271" s="417"/>
      <c r="BI271" s="417"/>
      <c r="BJ271" s="417"/>
      <c r="BK271" s="417"/>
      <c r="BL271" s="417"/>
      <c r="BM271" s="417"/>
      <c r="BN271" s="417"/>
      <c r="BO271" s="417"/>
      <c r="BP271" s="417"/>
      <c r="BQ271" s="417"/>
      <c r="BR271" s="417"/>
      <c r="BS271" s="417"/>
      <c r="BT271" s="417"/>
      <c r="BU271" s="417"/>
      <c r="BV271" s="417"/>
      <c r="BW271" s="417"/>
      <c r="BX271" s="417"/>
      <c r="BY271" s="417"/>
      <c r="BZ271" s="417"/>
      <c r="CA271" s="417"/>
      <c r="CB271" s="417"/>
      <c r="CC271" s="417"/>
      <c r="CD271" s="417"/>
      <c r="CE271" s="417"/>
      <c r="CF271" s="417"/>
      <c r="CG271" s="417"/>
      <c r="CH271" s="417"/>
      <c r="CI271" s="417"/>
      <c r="CJ271" s="417"/>
      <c r="CK271" s="417"/>
      <c r="CL271" s="417"/>
      <c r="CM271" s="417"/>
      <c r="CN271" s="417"/>
      <c r="CO271" s="417"/>
      <c r="CP271" s="417"/>
      <c r="CQ271" s="417"/>
      <c r="CR271" s="417"/>
      <c r="CS271" s="417"/>
      <c r="CT271" s="417"/>
      <c r="CU271" s="417"/>
      <c r="CV271" s="417"/>
      <c r="CW271" s="417"/>
      <c r="CX271" s="417"/>
      <c r="CY271" s="417"/>
      <c r="CZ271" s="417"/>
      <c r="DA271" s="417"/>
      <c r="DB271" s="417"/>
      <c r="DC271" s="417"/>
      <c r="DD271" s="417"/>
      <c r="DE271" s="417"/>
      <c r="DF271" s="417"/>
      <c r="DG271" s="417"/>
      <c r="DH271" s="417"/>
      <c r="DI271" s="417"/>
      <c r="DJ271" s="417"/>
      <c r="DK271" s="417"/>
    </row>
    <row r="272" spans="1:115" ht="16.7" hidden="1" customHeight="1">
      <c r="A272" s="421"/>
      <c r="B272" s="421"/>
      <c r="C272" s="416"/>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c r="AA272" s="417"/>
      <c r="AB272" s="417"/>
      <c r="AC272" s="417"/>
      <c r="AD272" s="417"/>
      <c r="AE272" s="417"/>
      <c r="AF272" s="417"/>
      <c r="AG272" s="417"/>
      <c r="AH272" s="417"/>
      <c r="AI272" s="417"/>
      <c r="AJ272" s="417"/>
      <c r="AK272" s="417"/>
      <c r="AL272" s="417"/>
      <c r="AM272" s="417"/>
      <c r="AN272" s="417"/>
      <c r="AO272" s="417"/>
      <c r="AP272" s="417"/>
      <c r="AQ272" s="417"/>
      <c r="AR272" s="417"/>
      <c r="AS272" s="417"/>
      <c r="AT272" s="417"/>
      <c r="AU272" s="417"/>
      <c r="AV272" s="417"/>
      <c r="AW272" s="417"/>
      <c r="AX272" s="417"/>
      <c r="AY272" s="417"/>
      <c r="AZ272" s="417"/>
      <c r="BA272" s="417"/>
      <c r="BB272" s="417"/>
      <c r="BC272" s="417"/>
      <c r="BD272" s="417"/>
      <c r="BE272" s="417"/>
      <c r="BF272" s="417"/>
      <c r="BG272" s="417"/>
      <c r="BH272" s="417"/>
      <c r="BI272" s="417"/>
      <c r="BJ272" s="417"/>
      <c r="BK272" s="417"/>
      <c r="BL272" s="417"/>
      <c r="BM272" s="417"/>
      <c r="BN272" s="417"/>
      <c r="BO272" s="417"/>
      <c r="BP272" s="417"/>
      <c r="BQ272" s="417"/>
      <c r="BR272" s="417"/>
      <c r="BS272" s="417"/>
      <c r="BT272" s="417"/>
      <c r="BU272" s="417"/>
      <c r="BV272" s="417"/>
      <c r="BW272" s="417"/>
      <c r="BX272" s="417"/>
      <c r="BY272" s="417"/>
      <c r="BZ272" s="417"/>
      <c r="CA272" s="417"/>
      <c r="CB272" s="417"/>
      <c r="CC272" s="417"/>
      <c r="CD272" s="417"/>
      <c r="CE272" s="417"/>
      <c r="CF272" s="417"/>
      <c r="CG272" s="417"/>
      <c r="CH272" s="417"/>
      <c r="CI272" s="417"/>
      <c r="CJ272" s="417"/>
      <c r="CK272" s="417"/>
      <c r="CL272" s="417"/>
      <c r="CM272" s="417"/>
      <c r="CN272" s="417"/>
      <c r="CO272" s="417"/>
      <c r="CP272" s="417"/>
      <c r="CQ272" s="417"/>
      <c r="CR272" s="417"/>
      <c r="CS272" s="417"/>
      <c r="CT272" s="417"/>
      <c r="CU272" s="417"/>
      <c r="CV272" s="417"/>
      <c r="CW272" s="417"/>
      <c r="CX272" s="417"/>
      <c r="CY272" s="417"/>
      <c r="CZ272" s="417"/>
      <c r="DA272" s="417"/>
      <c r="DB272" s="417"/>
      <c r="DC272" s="417"/>
      <c r="DD272" s="417"/>
      <c r="DE272" s="417"/>
      <c r="DF272" s="417"/>
      <c r="DG272" s="417"/>
      <c r="DH272" s="417"/>
      <c r="DI272" s="417"/>
      <c r="DJ272" s="417"/>
      <c r="DK272" s="417"/>
    </row>
    <row r="273" spans="1:115" ht="16.7" hidden="1" customHeight="1">
      <c r="A273" s="421"/>
      <c r="B273" s="421"/>
      <c r="C273" s="416"/>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417"/>
      <c r="AH273" s="417"/>
      <c r="AI273" s="417"/>
      <c r="AJ273" s="417"/>
      <c r="AK273" s="417"/>
      <c r="AL273" s="417"/>
      <c r="AM273" s="417"/>
      <c r="AN273" s="417"/>
      <c r="AO273" s="417"/>
      <c r="AP273" s="417"/>
      <c r="AQ273" s="417"/>
      <c r="AR273" s="417"/>
      <c r="AS273" s="417"/>
      <c r="AT273" s="417"/>
      <c r="AU273" s="417"/>
      <c r="AV273" s="417"/>
      <c r="AW273" s="417"/>
      <c r="AX273" s="417"/>
      <c r="AY273" s="417"/>
      <c r="AZ273" s="417"/>
      <c r="BA273" s="417"/>
      <c r="BB273" s="417"/>
      <c r="BC273" s="417"/>
      <c r="BD273" s="417"/>
      <c r="BE273" s="417"/>
      <c r="BF273" s="417"/>
      <c r="BG273" s="417"/>
      <c r="BH273" s="417"/>
      <c r="BI273" s="417"/>
      <c r="BJ273" s="417"/>
      <c r="BK273" s="417"/>
      <c r="BL273" s="417"/>
      <c r="BM273" s="417"/>
      <c r="BN273" s="417"/>
      <c r="BO273" s="417"/>
      <c r="BP273" s="417"/>
      <c r="BQ273" s="417"/>
      <c r="BR273" s="417"/>
      <c r="BS273" s="417"/>
      <c r="BT273" s="417"/>
      <c r="BU273" s="417"/>
      <c r="BV273" s="417"/>
      <c r="BW273" s="417"/>
      <c r="BX273" s="417"/>
      <c r="BY273" s="417"/>
      <c r="BZ273" s="417"/>
      <c r="CA273" s="417"/>
      <c r="CB273" s="417"/>
      <c r="CC273" s="417"/>
      <c r="CD273" s="417"/>
      <c r="CE273" s="417"/>
      <c r="CF273" s="417"/>
      <c r="CG273" s="417"/>
      <c r="CH273" s="417"/>
      <c r="CI273" s="417"/>
      <c r="CJ273" s="417"/>
      <c r="CK273" s="417"/>
      <c r="CL273" s="417"/>
      <c r="CM273" s="417"/>
      <c r="CN273" s="417"/>
      <c r="CO273" s="417"/>
      <c r="CP273" s="417"/>
      <c r="CQ273" s="417"/>
      <c r="CR273" s="417"/>
      <c r="CS273" s="417"/>
      <c r="CT273" s="417"/>
      <c r="CU273" s="417"/>
      <c r="CV273" s="417"/>
      <c r="CW273" s="417"/>
      <c r="CX273" s="417"/>
      <c r="CY273" s="417"/>
      <c r="CZ273" s="417"/>
      <c r="DA273" s="417"/>
      <c r="DB273" s="417"/>
      <c r="DC273" s="417"/>
      <c r="DD273" s="417"/>
      <c r="DE273" s="417"/>
      <c r="DF273" s="417"/>
      <c r="DG273" s="417"/>
      <c r="DH273" s="417"/>
      <c r="DI273" s="417"/>
      <c r="DJ273" s="417"/>
      <c r="DK273" s="417"/>
    </row>
    <row r="274" spans="1:115" ht="16.7" hidden="1" customHeight="1">
      <c r="A274" s="421"/>
      <c r="B274" s="421"/>
      <c r="C274" s="416"/>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c r="AA274" s="417"/>
      <c r="AB274" s="417"/>
      <c r="AC274" s="417"/>
      <c r="AD274" s="417"/>
      <c r="AE274" s="417"/>
      <c r="AF274" s="417"/>
      <c r="AG274" s="417"/>
      <c r="AH274" s="417"/>
      <c r="AI274" s="417"/>
      <c r="AJ274" s="417"/>
      <c r="AK274" s="417"/>
      <c r="AL274" s="417"/>
      <c r="AM274" s="417"/>
      <c r="AN274" s="417"/>
      <c r="AO274" s="417"/>
      <c r="AP274" s="417"/>
      <c r="AQ274" s="417"/>
      <c r="AR274" s="417"/>
      <c r="AS274" s="417"/>
      <c r="AT274" s="417"/>
      <c r="AU274" s="417"/>
      <c r="AV274" s="417"/>
      <c r="AW274" s="417"/>
      <c r="AX274" s="417"/>
      <c r="AY274" s="417"/>
      <c r="AZ274" s="417"/>
      <c r="BA274" s="417"/>
      <c r="BB274" s="417"/>
      <c r="BC274" s="417"/>
      <c r="BD274" s="417"/>
      <c r="BE274" s="417"/>
      <c r="BF274" s="417"/>
      <c r="BG274" s="417"/>
      <c r="BH274" s="417"/>
      <c r="BI274" s="417"/>
      <c r="BJ274" s="417"/>
      <c r="BK274" s="417"/>
      <c r="BL274" s="417"/>
      <c r="BM274" s="417"/>
      <c r="BN274" s="417"/>
      <c r="BO274" s="417"/>
      <c r="BP274" s="417"/>
      <c r="BQ274" s="417"/>
      <c r="BR274" s="417"/>
      <c r="BS274" s="417"/>
      <c r="BT274" s="417"/>
      <c r="BU274" s="417"/>
      <c r="BV274" s="417"/>
      <c r="BW274" s="417"/>
      <c r="BX274" s="417"/>
      <c r="BY274" s="417"/>
      <c r="BZ274" s="417"/>
      <c r="CA274" s="417"/>
      <c r="CB274" s="417"/>
      <c r="CC274" s="417"/>
      <c r="CD274" s="417"/>
      <c r="CE274" s="417"/>
      <c r="CF274" s="417"/>
      <c r="CG274" s="417"/>
      <c r="CH274" s="417"/>
      <c r="CI274" s="417"/>
      <c r="CJ274" s="417"/>
      <c r="CK274" s="417"/>
      <c r="CL274" s="417"/>
      <c r="CM274" s="417"/>
      <c r="CN274" s="417"/>
      <c r="CO274" s="417"/>
      <c r="CP274" s="417"/>
      <c r="CQ274" s="417"/>
      <c r="CR274" s="417"/>
      <c r="CS274" s="417"/>
      <c r="CT274" s="417"/>
      <c r="CU274" s="417"/>
      <c r="CV274" s="417"/>
      <c r="CW274" s="417"/>
      <c r="CX274" s="417"/>
      <c r="CY274" s="417"/>
      <c r="CZ274" s="417"/>
      <c r="DA274" s="417"/>
      <c r="DB274" s="417"/>
      <c r="DC274" s="417"/>
      <c r="DD274" s="417"/>
      <c r="DE274" s="417"/>
      <c r="DF274" s="417"/>
      <c r="DG274" s="417"/>
      <c r="DH274" s="417"/>
      <c r="DI274" s="417"/>
      <c r="DJ274" s="417"/>
      <c r="DK274" s="417"/>
    </row>
    <row r="275" spans="1:115" ht="16.7" hidden="1" customHeight="1">
      <c r="A275" s="421"/>
      <c r="B275" s="421"/>
      <c r="C275" s="416"/>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c r="AA275" s="417"/>
      <c r="AB275" s="417"/>
      <c r="AC275" s="417"/>
      <c r="AD275" s="417"/>
      <c r="AE275" s="417"/>
      <c r="AF275" s="417"/>
      <c r="AG275" s="417"/>
      <c r="AH275" s="417"/>
      <c r="AI275" s="417"/>
      <c r="AJ275" s="417"/>
      <c r="AK275" s="417"/>
      <c r="AL275" s="417"/>
      <c r="AM275" s="417"/>
      <c r="AN275" s="417"/>
      <c r="AO275" s="417"/>
      <c r="AP275" s="417"/>
      <c r="AQ275" s="417"/>
      <c r="AR275" s="417"/>
      <c r="AS275" s="417"/>
      <c r="AT275" s="417"/>
      <c r="AU275" s="417"/>
      <c r="AV275" s="417"/>
      <c r="AW275" s="417"/>
      <c r="AX275" s="417"/>
      <c r="AY275" s="417"/>
      <c r="AZ275" s="417"/>
      <c r="BA275" s="417"/>
      <c r="BB275" s="417"/>
      <c r="BC275" s="417"/>
      <c r="BD275" s="417"/>
      <c r="BE275" s="417"/>
      <c r="BF275" s="417"/>
      <c r="BG275" s="417"/>
      <c r="BH275" s="417"/>
      <c r="BI275" s="417"/>
      <c r="BJ275" s="417"/>
      <c r="BK275" s="417"/>
      <c r="BL275" s="417"/>
      <c r="BM275" s="417"/>
      <c r="BN275" s="417"/>
      <c r="BO275" s="417"/>
      <c r="BP275" s="417"/>
      <c r="BQ275" s="417"/>
      <c r="BR275" s="417"/>
      <c r="BS275" s="417"/>
      <c r="BT275" s="417"/>
      <c r="BU275" s="417"/>
      <c r="BV275" s="417"/>
      <c r="BW275" s="417"/>
      <c r="BX275" s="417"/>
      <c r="BY275" s="417"/>
      <c r="BZ275" s="417"/>
      <c r="CA275" s="417"/>
      <c r="CB275" s="417"/>
      <c r="CC275" s="417"/>
      <c r="CD275" s="417"/>
      <c r="CE275" s="417"/>
      <c r="CF275" s="417"/>
      <c r="CG275" s="417"/>
      <c r="CH275" s="417"/>
      <c r="CI275" s="417"/>
      <c r="CJ275" s="417"/>
      <c r="CK275" s="417"/>
      <c r="CL275" s="417"/>
      <c r="CM275" s="417"/>
      <c r="CN275" s="417"/>
      <c r="CO275" s="417"/>
      <c r="CP275" s="417"/>
      <c r="CQ275" s="417"/>
      <c r="CR275" s="417"/>
      <c r="CS275" s="417"/>
      <c r="CT275" s="417"/>
      <c r="CU275" s="417"/>
      <c r="CV275" s="417"/>
      <c r="CW275" s="417"/>
      <c r="CX275" s="417"/>
      <c r="CY275" s="417"/>
      <c r="CZ275" s="417"/>
      <c r="DA275" s="417"/>
      <c r="DB275" s="417"/>
      <c r="DC275" s="417"/>
      <c r="DD275" s="417"/>
      <c r="DE275" s="417"/>
      <c r="DF275" s="417"/>
      <c r="DG275" s="417"/>
      <c r="DH275" s="417"/>
      <c r="DI275" s="417"/>
      <c r="DJ275" s="417"/>
      <c r="DK275" s="417"/>
    </row>
    <row r="276" spans="1:115" ht="16.7" hidden="1" customHeight="1">
      <c r="A276" s="421"/>
      <c r="B276" s="421"/>
      <c r="C276" s="416"/>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c r="AA276" s="417"/>
      <c r="AB276" s="417"/>
      <c r="AC276" s="417"/>
      <c r="AD276" s="417"/>
      <c r="AE276" s="417"/>
      <c r="AF276" s="417"/>
      <c r="AG276" s="417"/>
      <c r="AH276" s="417"/>
      <c r="AI276" s="417"/>
      <c r="AJ276" s="417"/>
      <c r="AK276" s="417"/>
      <c r="AL276" s="417"/>
      <c r="AM276" s="417"/>
      <c r="AN276" s="417"/>
      <c r="AO276" s="417"/>
      <c r="AP276" s="417"/>
      <c r="AQ276" s="417"/>
      <c r="AR276" s="417"/>
      <c r="AS276" s="417"/>
      <c r="AT276" s="417"/>
      <c r="AU276" s="417"/>
      <c r="AV276" s="417"/>
      <c r="AW276" s="417"/>
      <c r="AX276" s="417"/>
      <c r="AY276" s="417"/>
      <c r="AZ276" s="417"/>
      <c r="BA276" s="417"/>
      <c r="BB276" s="417"/>
      <c r="BC276" s="417"/>
      <c r="BD276" s="417"/>
      <c r="BE276" s="417"/>
      <c r="BF276" s="417"/>
      <c r="BG276" s="417"/>
      <c r="BH276" s="417"/>
      <c r="BI276" s="417"/>
      <c r="BJ276" s="417"/>
      <c r="BK276" s="417"/>
      <c r="BL276" s="417"/>
      <c r="BM276" s="417"/>
      <c r="BN276" s="417"/>
      <c r="BO276" s="417"/>
      <c r="BP276" s="417"/>
      <c r="BQ276" s="417"/>
      <c r="BR276" s="417"/>
      <c r="BS276" s="417"/>
      <c r="BT276" s="417"/>
      <c r="BU276" s="417"/>
      <c r="BV276" s="417"/>
      <c r="BW276" s="417"/>
      <c r="BX276" s="417"/>
      <c r="BY276" s="417"/>
      <c r="BZ276" s="417"/>
      <c r="CA276" s="417"/>
      <c r="CB276" s="417"/>
      <c r="CC276" s="417"/>
      <c r="CD276" s="417"/>
      <c r="CE276" s="417"/>
      <c r="CF276" s="417"/>
      <c r="CG276" s="417"/>
      <c r="CH276" s="417"/>
      <c r="CI276" s="417"/>
      <c r="CJ276" s="417"/>
      <c r="CK276" s="417"/>
      <c r="CL276" s="417"/>
      <c r="CM276" s="417"/>
      <c r="CN276" s="417"/>
      <c r="CO276" s="417"/>
      <c r="CP276" s="417"/>
      <c r="CQ276" s="417"/>
      <c r="CR276" s="417"/>
      <c r="CS276" s="417"/>
      <c r="CT276" s="417"/>
      <c r="CU276" s="417"/>
      <c r="CV276" s="417"/>
      <c r="CW276" s="417"/>
      <c r="CX276" s="417"/>
      <c r="CY276" s="417"/>
      <c r="CZ276" s="417"/>
      <c r="DA276" s="417"/>
      <c r="DB276" s="417"/>
      <c r="DC276" s="417"/>
      <c r="DD276" s="417"/>
      <c r="DE276" s="417"/>
      <c r="DF276" s="417"/>
      <c r="DG276" s="417"/>
      <c r="DH276" s="417"/>
      <c r="DI276" s="417"/>
      <c r="DJ276" s="417"/>
      <c r="DK276" s="417"/>
    </row>
    <row r="277" spans="1:115" ht="16.7" hidden="1" customHeight="1">
      <c r="A277" s="421"/>
      <c r="B277" s="421"/>
      <c r="C277" s="416"/>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c r="AA277" s="417"/>
      <c r="AB277" s="417"/>
      <c r="AC277" s="417"/>
      <c r="AD277" s="417"/>
      <c r="AE277" s="417"/>
      <c r="AF277" s="417"/>
      <c r="AG277" s="417"/>
      <c r="AH277" s="417"/>
      <c r="AI277" s="417"/>
      <c r="AJ277" s="417"/>
      <c r="AK277" s="417"/>
      <c r="AL277" s="417"/>
      <c r="AM277" s="417"/>
      <c r="AN277" s="417"/>
      <c r="AO277" s="417"/>
      <c r="AP277" s="417"/>
      <c r="AQ277" s="417"/>
      <c r="AR277" s="417"/>
      <c r="AS277" s="417"/>
      <c r="AT277" s="417"/>
      <c r="AU277" s="417"/>
      <c r="AV277" s="417"/>
      <c r="AW277" s="417"/>
      <c r="AX277" s="417"/>
      <c r="AY277" s="417"/>
      <c r="AZ277" s="417"/>
      <c r="BA277" s="417"/>
      <c r="BB277" s="417"/>
      <c r="BC277" s="417"/>
      <c r="BD277" s="417"/>
      <c r="BE277" s="417"/>
      <c r="BF277" s="417"/>
      <c r="BG277" s="417"/>
      <c r="BH277" s="417"/>
      <c r="BI277" s="417"/>
      <c r="BJ277" s="417"/>
      <c r="BK277" s="417"/>
      <c r="BL277" s="417"/>
      <c r="BM277" s="417"/>
      <c r="BN277" s="417"/>
      <c r="BO277" s="417"/>
      <c r="BP277" s="417"/>
      <c r="BQ277" s="417"/>
      <c r="BR277" s="417"/>
      <c r="BS277" s="417"/>
      <c r="BT277" s="417"/>
      <c r="BU277" s="417"/>
      <c r="BV277" s="417"/>
      <c r="BW277" s="417"/>
      <c r="BX277" s="417"/>
      <c r="BY277" s="417"/>
      <c r="BZ277" s="417"/>
      <c r="CA277" s="417"/>
      <c r="CB277" s="417"/>
      <c r="CC277" s="417"/>
      <c r="CD277" s="417"/>
      <c r="CE277" s="417"/>
      <c r="CF277" s="417"/>
      <c r="CG277" s="417"/>
      <c r="CH277" s="417"/>
      <c r="CI277" s="417"/>
      <c r="CJ277" s="417"/>
      <c r="CK277" s="417"/>
      <c r="CL277" s="417"/>
      <c r="CM277" s="417"/>
      <c r="CN277" s="417"/>
      <c r="CO277" s="417"/>
      <c r="CP277" s="417"/>
      <c r="CQ277" s="417"/>
      <c r="CR277" s="417"/>
      <c r="CS277" s="417"/>
      <c r="CT277" s="417"/>
      <c r="CU277" s="417"/>
      <c r="CV277" s="417"/>
      <c r="CW277" s="417"/>
      <c r="CX277" s="417"/>
      <c r="CY277" s="417"/>
      <c r="CZ277" s="417"/>
      <c r="DA277" s="417"/>
      <c r="DB277" s="417"/>
      <c r="DC277" s="417"/>
      <c r="DD277" s="417"/>
      <c r="DE277" s="417"/>
      <c r="DF277" s="417"/>
      <c r="DG277" s="417"/>
      <c r="DH277" s="417"/>
      <c r="DI277" s="417"/>
      <c r="DJ277" s="417"/>
      <c r="DK277" s="417"/>
    </row>
    <row r="278" spans="1:115" ht="16.7" hidden="1" customHeight="1">
      <c r="A278" s="421"/>
      <c r="B278" s="421"/>
      <c r="C278" s="416"/>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c r="AA278" s="417"/>
      <c r="AB278" s="417"/>
      <c r="AC278" s="417"/>
      <c r="AD278" s="417"/>
      <c r="AE278" s="417"/>
      <c r="AF278" s="417"/>
      <c r="AG278" s="417"/>
      <c r="AH278" s="417"/>
      <c r="AI278" s="417"/>
      <c r="AJ278" s="417"/>
      <c r="AK278" s="417"/>
      <c r="AL278" s="417"/>
      <c r="AM278" s="417"/>
      <c r="AN278" s="417"/>
      <c r="AO278" s="417"/>
      <c r="AP278" s="417"/>
      <c r="AQ278" s="417"/>
      <c r="AR278" s="417"/>
      <c r="AS278" s="417"/>
      <c r="AT278" s="417"/>
      <c r="AU278" s="417"/>
      <c r="AV278" s="417"/>
      <c r="AW278" s="417"/>
      <c r="AX278" s="417"/>
      <c r="AY278" s="417"/>
      <c r="AZ278" s="417"/>
      <c r="BA278" s="417"/>
      <c r="BB278" s="417"/>
      <c r="BC278" s="417"/>
      <c r="BD278" s="417"/>
      <c r="BE278" s="417"/>
      <c r="BF278" s="417"/>
      <c r="BG278" s="417"/>
      <c r="BH278" s="417"/>
      <c r="BI278" s="417"/>
      <c r="BJ278" s="417"/>
      <c r="BK278" s="417"/>
      <c r="BL278" s="417"/>
      <c r="BM278" s="417"/>
      <c r="BN278" s="417"/>
      <c r="BO278" s="417"/>
      <c r="BP278" s="417"/>
      <c r="BQ278" s="417"/>
      <c r="BR278" s="417"/>
      <c r="BS278" s="417"/>
      <c r="BT278" s="417"/>
      <c r="BU278" s="417"/>
      <c r="BV278" s="417"/>
      <c r="BW278" s="417"/>
      <c r="BX278" s="417"/>
      <c r="BY278" s="417"/>
      <c r="BZ278" s="417"/>
      <c r="CA278" s="417"/>
      <c r="CB278" s="417"/>
      <c r="CC278" s="417"/>
      <c r="CD278" s="417"/>
      <c r="CE278" s="417"/>
      <c r="CF278" s="417"/>
      <c r="CG278" s="417"/>
      <c r="CH278" s="417"/>
      <c r="CI278" s="417"/>
      <c r="CJ278" s="417"/>
      <c r="CK278" s="417"/>
      <c r="CL278" s="417"/>
      <c r="CM278" s="417"/>
      <c r="CN278" s="417"/>
      <c r="CO278" s="417"/>
      <c r="CP278" s="417"/>
      <c r="CQ278" s="417"/>
      <c r="CR278" s="417"/>
      <c r="CS278" s="417"/>
      <c r="CT278" s="417"/>
      <c r="CU278" s="417"/>
      <c r="CV278" s="417"/>
      <c r="CW278" s="417"/>
      <c r="CX278" s="417"/>
      <c r="CY278" s="417"/>
      <c r="CZ278" s="417"/>
      <c r="DA278" s="417"/>
      <c r="DB278" s="417"/>
      <c r="DC278" s="417"/>
      <c r="DD278" s="417"/>
      <c r="DE278" s="417"/>
      <c r="DF278" s="417"/>
      <c r="DG278" s="417"/>
      <c r="DH278" s="417"/>
      <c r="DI278" s="417"/>
      <c r="DJ278" s="417"/>
      <c r="DK278" s="417"/>
    </row>
    <row r="279" spans="1:115" ht="16.7" hidden="1" customHeight="1">
      <c r="A279" s="421"/>
      <c r="B279" s="421"/>
      <c r="C279" s="416"/>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c r="AA279" s="417"/>
      <c r="AB279" s="417"/>
      <c r="AC279" s="417"/>
      <c r="AD279" s="417"/>
      <c r="AE279" s="417"/>
      <c r="AF279" s="417"/>
      <c r="AG279" s="417"/>
      <c r="AH279" s="417"/>
      <c r="AI279" s="417"/>
      <c r="AJ279" s="417"/>
      <c r="AK279" s="417"/>
      <c r="AL279" s="417"/>
      <c r="AM279" s="417"/>
      <c r="AN279" s="417"/>
      <c r="AO279" s="417"/>
      <c r="AP279" s="417"/>
      <c r="AQ279" s="417"/>
      <c r="AR279" s="417"/>
      <c r="AS279" s="417"/>
      <c r="AT279" s="417"/>
      <c r="AU279" s="417"/>
      <c r="AV279" s="417"/>
      <c r="AW279" s="417"/>
      <c r="AX279" s="417"/>
      <c r="AY279" s="417"/>
      <c r="AZ279" s="417"/>
      <c r="BA279" s="417"/>
      <c r="BB279" s="417"/>
      <c r="BC279" s="417"/>
      <c r="BD279" s="417"/>
      <c r="BE279" s="417"/>
      <c r="BF279" s="417"/>
      <c r="BG279" s="417"/>
      <c r="BH279" s="417"/>
      <c r="BI279" s="417"/>
      <c r="BJ279" s="417"/>
      <c r="BK279" s="417"/>
      <c r="BL279" s="417"/>
      <c r="BM279" s="417"/>
      <c r="BN279" s="417"/>
      <c r="BO279" s="417"/>
      <c r="BP279" s="417"/>
      <c r="BQ279" s="417"/>
      <c r="BR279" s="417"/>
      <c r="BS279" s="417"/>
      <c r="BT279" s="417"/>
      <c r="BU279" s="417"/>
      <c r="BV279" s="417"/>
      <c r="BW279" s="417"/>
      <c r="BX279" s="417"/>
      <c r="BY279" s="417"/>
      <c r="BZ279" s="417"/>
      <c r="CA279" s="417"/>
      <c r="CB279" s="417"/>
      <c r="CC279" s="417"/>
      <c r="CD279" s="417"/>
      <c r="CE279" s="417"/>
      <c r="CF279" s="417"/>
      <c r="CG279" s="417"/>
      <c r="CH279" s="417"/>
      <c r="CI279" s="417"/>
      <c r="CJ279" s="417"/>
      <c r="CK279" s="417"/>
      <c r="CL279" s="417"/>
      <c r="CM279" s="417"/>
      <c r="CN279" s="417"/>
      <c r="CO279" s="417"/>
      <c r="CP279" s="417"/>
      <c r="CQ279" s="417"/>
      <c r="CR279" s="417"/>
      <c r="CS279" s="417"/>
      <c r="CT279" s="417"/>
      <c r="CU279" s="417"/>
      <c r="CV279" s="417"/>
      <c r="CW279" s="417"/>
      <c r="CX279" s="417"/>
      <c r="CY279" s="417"/>
      <c r="CZ279" s="417"/>
      <c r="DA279" s="417"/>
      <c r="DB279" s="417"/>
      <c r="DC279" s="417"/>
      <c r="DD279" s="417"/>
      <c r="DE279" s="417"/>
      <c r="DF279" s="417"/>
      <c r="DG279" s="417"/>
      <c r="DH279" s="417"/>
      <c r="DI279" s="417"/>
      <c r="DJ279" s="417"/>
      <c r="DK279" s="417"/>
    </row>
    <row r="280" spans="1:115" ht="16.7" hidden="1" customHeight="1">
      <c r="A280" s="421"/>
      <c r="B280" s="421"/>
      <c r="C280" s="416"/>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c r="AA280" s="417"/>
      <c r="AB280" s="417"/>
      <c r="AC280" s="417"/>
      <c r="AD280" s="417"/>
      <c r="AE280" s="417"/>
      <c r="AF280" s="417"/>
      <c r="AG280" s="417"/>
      <c r="AH280" s="417"/>
      <c r="AI280" s="417"/>
      <c r="AJ280" s="417"/>
      <c r="AK280" s="417"/>
      <c r="AL280" s="417"/>
      <c r="AM280" s="417"/>
      <c r="AN280" s="417"/>
      <c r="AO280" s="417"/>
      <c r="AP280" s="417"/>
      <c r="AQ280" s="417"/>
      <c r="AR280" s="417"/>
      <c r="AS280" s="417"/>
      <c r="AT280" s="417"/>
      <c r="AU280" s="417"/>
      <c r="AV280" s="417"/>
      <c r="AW280" s="417"/>
      <c r="AX280" s="417"/>
      <c r="AY280" s="417"/>
      <c r="AZ280" s="417"/>
      <c r="BA280" s="417"/>
      <c r="BB280" s="417"/>
      <c r="BC280" s="417"/>
      <c r="BD280" s="417"/>
      <c r="BE280" s="417"/>
      <c r="BF280" s="417"/>
      <c r="BG280" s="417"/>
      <c r="BH280" s="417"/>
      <c r="BI280" s="417"/>
      <c r="BJ280" s="417"/>
      <c r="BK280" s="417"/>
      <c r="BL280" s="417"/>
      <c r="BM280" s="417"/>
      <c r="BN280" s="417"/>
      <c r="BO280" s="417"/>
      <c r="BP280" s="417"/>
      <c r="BQ280" s="417"/>
      <c r="BR280" s="417"/>
      <c r="BS280" s="417"/>
      <c r="BT280" s="417"/>
      <c r="BU280" s="417"/>
      <c r="BV280" s="417"/>
      <c r="BW280" s="417"/>
      <c r="BX280" s="417"/>
      <c r="BY280" s="417"/>
      <c r="BZ280" s="417"/>
      <c r="CA280" s="417"/>
      <c r="CB280" s="417"/>
      <c r="CC280" s="417"/>
      <c r="CD280" s="417"/>
      <c r="CE280" s="417"/>
      <c r="CF280" s="417"/>
      <c r="CG280" s="417"/>
      <c r="CH280" s="417"/>
      <c r="CI280" s="417"/>
      <c r="CJ280" s="417"/>
      <c r="CK280" s="417"/>
      <c r="CL280" s="417"/>
      <c r="CM280" s="417"/>
      <c r="CN280" s="417"/>
      <c r="CO280" s="417"/>
      <c r="CP280" s="417"/>
      <c r="CQ280" s="417"/>
      <c r="CR280" s="417"/>
      <c r="CS280" s="417"/>
      <c r="CT280" s="417"/>
      <c r="CU280" s="417"/>
      <c r="CV280" s="417"/>
      <c r="CW280" s="417"/>
      <c r="CX280" s="417"/>
      <c r="CY280" s="417"/>
      <c r="CZ280" s="417"/>
      <c r="DA280" s="417"/>
      <c r="DB280" s="417"/>
      <c r="DC280" s="417"/>
      <c r="DD280" s="417"/>
      <c r="DE280" s="417"/>
      <c r="DF280" s="417"/>
      <c r="DG280" s="417"/>
      <c r="DH280" s="417"/>
      <c r="DI280" s="417"/>
      <c r="DJ280" s="417"/>
      <c r="DK280" s="417"/>
    </row>
    <row r="281" spans="1:115" ht="16.7" hidden="1" customHeight="1">
      <c r="A281" s="421"/>
      <c r="B281" s="421"/>
      <c r="C281" s="416"/>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c r="AA281" s="417"/>
      <c r="AB281" s="417"/>
      <c r="AC281" s="417"/>
      <c r="AD281" s="417"/>
      <c r="AE281" s="417"/>
      <c r="AF281" s="417"/>
      <c r="AG281" s="417"/>
      <c r="AH281" s="417"/>
      <c r="AI281" s="417"/>
      <c r="AJ281" s="417"/>
      <c r="AK281" s="417"/>
      <c r="AL281" s="417"/>
      <c r="AM281" s="417"/>
      <c r="AN281" s="417"/>
      <c r="AO281" s="417"/>
      <c r="AP281" s="417"/>
      <c r="AQ281" s="417"/>
      <c r="AR281" s="417"/>
      <c r="AS281" s="417"/>
      <c r="AT281" s="417"/>
      <c r="AU281" s="417"/>
      <c r="AV281" s="417"/>
      <c r="AW281" s="417"/>
      <c r="AX281" s="417"/>
      <c r="AY281" s="417"/>
      <c r="AZ281" s="417"/>
      <c r="BA281" s="417"/>
      <c r="BB281" s="417"/>
      <c r="BC281" s="417"/>
      <c r="BD281" s="417"/>
      <c r="BE281" s="417"/>
      <c r="BF281" s="417"/>
      <c r="BG281" s="417"/>
      <c r="BH281" s="417"/>
      <c r="BI281" s="417"/>
      <c r="BJ281" s="417"/>
      <c r="BK281" s="417"/>
      <c r="BL281" s="417"/>
      <c r="BM281" s="417"/>
      <c r="BN281" s="417"/>
      <c r="BO281" s="417"/>
      <c r="BP281" s="417"/>
      <c r="BQ281" s="417"/>
      <c r="BR281" s="417"/>
      <c r="BS281" s="417"/>
      <c r="BT281" s="417"/>
      <c r="BU281" s="417"/>
      <c r="BV281" s="417"/>
      <c r="BW281" s="417"/>
      <c r="BX281" s="417"/>
      <c r="BY281" s="417"/>
      <c r="BZ281" s="417"/>
      <c r="CA281" s="417"/>
      <c r="CB281" s="417"/>
      <c r="CC281" s="417"/>
      <c r="CD281" s="417"/>
      <c r="CE281" s="417"/>
      <c r="CF281" s="417"/>
      <c r="CG281" s="417"/>
      <c r="CH281" s="417"/>
      <c r="CI281" s="417"/>
      <c r="CJ281" s="417"/>
      <c r="CK281" s="417"/>
      <c r="CL281" s="417"/>
      <c r="CM281" s="417"/>
      <c r="CN281" s="417"/>
      <c r="CO281" s="417"/>
      <c r="CP281" s="417"/>
      <c r="CQ281" s="417"/>
      <c r="CR281" s="417"/>
      <c r="CS281" s="417"/>
      <c r="CT281" s="417"/>
      <c r="CU281" s="417"/>
      <c r="CV281" s="417"/>
      <c r="CW281" s="417"/>
      <c r="CX281" s="417"/>
      <c r="CY281" s="417"/>
      <c r="CZ281" s="417"/>
      <c r="DA281" s="417"/>
      <c r="DB281" s="417"/>
      <c r="DC281" s="417"/>
      <c r="DD281" s="417"/>
      <c r="DE281" s="417"/>
      <c r="DF281" s="417"/>
      <c r="DG281" s="417"/>
      <c r="DH281" s="417"/>
      <c r="DI281" s="417"/>
      <c r="DJ281" s="417"/>
      <c r="DK281" s="417"/>
    </row>
    <row r="282" spans="1:115" ht="16.7" hidden="1" customHeight="1">
      <c r="A282" s="421"/>
      <c r="B282" s="421"/>
      <c r="C282" s="416"/>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c r="AA282" s="417"/>
      <c r="AB282" s="417"/>
      <c r="AC282" s="417"/>
      <c r="AD282" s="417"/>
      <c r="AE282" s="417"/>
      <c r="AF282" s="417"/>
      <c r="AG282" s="417"/>
      <c r="AH282" s="417"/>
      <c r="AI282" s="417"/>
      <c r="AJ282" s="417"/>
      <c r="AK282" s="417"/>
      <c r="AL282" s="417"/>
      <c r="AM282" s="417"/>
      <c r="AN282" s="417"/>
      <c r="AO282" s="417"/>
      <c r="AP282" s="417"/>
      <c r="AQ282" s="417"/>
      <c r="AR282" s="417"/>
      <c r="AS282" s="417"/>
      <c r="AT282" s="417"/>
      <c r="AU282" s="417"/>
      <c r="AV282" s="417"/>
      <c r="AW282" s="417"/>
      <c r="AX282" s="417"/>
      <c r="AY282" s="417"/>
      <c r="AZ282" s="417"/>
      <c r="BA282" s="417"/>
      <c r="BB282" s="417"/>
      <c r="BC282" s="417"/>
      <c r="BD282" s="417"/>
      <c r="BE282" s="417"/>
      <c r="BF282" s="417"/>
      <c r="BG282" s="417"/>
      <c r="BH282" s="417"/>
      <c r="BI282" s="417"/>
      <c r="BJ282" s="417"/>
      <c r="BK282" s="417"/>
      <c r="BL282" s="417"/>
      <c r="BM282" s="417"/>
      <c r="BN282" s="417"/>
      <c r="BO282" s="417"/>
      <c r="BP282" s="417"/>
      <c r="BQ282" s="417"/>
      <c r="BR282" s="417"/>
      <c r="BS282" s="417"/>
      <c r="BT282" s="417"/>
      <c r="BU282" s="417"/>
      <c r="BV282" s="417"/>
      <c r="BW282" s="417"/>
      <c r="BX282" s="417"/>
      <c r="BY282" s="417"/>
      <c r="BZ282" s="417"/>
      <c r="CA282" s="417"/>
      <c r="CB282" s="417"/>
      <c r="CC282" s="417"/>
      <c r="CD282" s="417"/>
      <c r="CE282" s="417"/>
      <c r="CF282" s="417"/>
      <c r="CG282" s="417"/>
      <c r="CH282" s="417"/>
      <c r="CI282" s="417"/>
      <c r="CJ282" s="417"/>
      <c r="CK282" s="417"/>
      <c r="CL282" s="417"/>
      <c r="CM282" s="417"/>
      <c r="CN282" s="417"/>
      <c r="CO282" s="417"/>
      <c r="CP282" s="417"/>
      <c r="CQ282" s="417"/>
      <c r="CR282" s="417"/>
      <c r="CS282" s="417"/>
      <c r="CT282" s="417"/>
      <c r="CU282" s="417"/>
      <c r="CV282" s="417"/>
      <c r="CW282" s="417"/>
      <c r="CX282" s="417"/>
      <c r="CY282" s="417"/>
      <c r="CZ282" s="417"/>
      <c r="DA282" s="417"/>
      <c r="DB282" s="417"/>
      <c r="DC282" s="417"/>
      <c r="DD282" s="417"/>
      <c r="DE282" s="417"/>
      <c r="DF282" s="417"/>
      <c r="DG282" s="417"/>
      <c r="DH282" s="417"/>
      <c r="DI282" s="417"/>
      <c r="DJ282" s="417"/>
      <c r="DK282" s="417"/>
    </row>
    <row r="283" spans="1:115" ht="16.7" hidden="1" customHeight="1">
      <c r="A283" s="421"/>
      <c r="B283" s="421"/>
      <c r="C283" s="416"/>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c r="AA283" s="417"/>
      <c r="AB283" s="417"/>
      <c r="AC283" s="417"/>
      <c r="AD283" s="417"/>
      <c r="AE283" s="417"/>
      <c r="AF283" s="417"/>
      <c r="AG283" s="417"/>
      <c r="AH283" s="417"/>
      <c r="AI283" s="417"/>
      <c r="AJ283" s="417"/>
      <c r="AK283" s="417"/>
      <c r="AL283" s="417"/>
      <c r="AM283" s="417"/>
      <c r="AN283" s="417"/>
      <c r="AO283" s="417"/>
      <c r="AP283" s="417"/>
      <c r="AQ283" s="417"/>
      <c r="AR283" s="417"/>
      <c r="AS283" s="417"/>
      <c r="AT283" s="417"/>
      <c r="AU283" s="417"/>
      <c r="AV283" s="417"/>
      <c r="AW283" s="417"/>
      <c r="AX283" s="417"/>
      <c r="AY283" s="417"/>
      <c r="AZ283" s="417"/>
      <c r="BA283" s="417"/>
      <c r="BB283" s="417"/>
      <c r="BC283" s="417"/>
      <c r="BD283" s="417"/>
      <c r="BE283" s="417"/>
      <c r="BF283" s="417"/>
      <c r="BG283" s="417"/>
      <c r="BH283" s="417"/>
      <c r="BI283" s="417"/>
      <c r="BJ283" s="417"/>
      <c r="BK283" s="417"/>
      <c r="BL283" s="417"/>
      <c r="BM283" s="417"/>
      <c r="BN283" s="417"/>
      <c r="BO283" s="417"/>
      <c r="BP283" s="417"/>
      <c r="BQ283" s="417"/>
      <c r="BR283" s="417"/>
      <c r="BS283" s="417"/>
      <c r="BT283" s="417"/>
      <c r="BU283" s="417"/>
      <c r="BV283" s="417"/>
      <c r="BW283" s="417"/>
      <c r="BX283" s="417"/>
      <c r="BY283" s="417"/>
      <c r="BZ283" s="417"/>
      <c r="CA283" s="417"/>
      <c r="CB283" s="417"/>
      <c r="CC283" s="417"/>
      <c r="CD283" s="417"/>
      <c r="CE283" s="417"/>
      <c r="CF283" s="417"/>
      <c r="CG283" s="417"/>
      <c r="CH283" s="417"/>
      <c r="CI283" s="417"/>
      <c r="CJ283" s="417"/>
      <c r="CK283" s="417"/>
      <c r="CL283" s="417"/>
      <c r="CM283" s="417"/>
      <c r="CN283" s="417"/>
      <c r="CO283" s="417"/>
      <c r="CP283" s="417"/>
      <c r="CQ283" s="417"/>
      <c r="CR283" s="417"/>
      <c r="CS283" s="417"/>
      <c r="CT283" s="417"/>
      <c r="CU283" s="417"/>
      <c r="CV283" s="417"/>
      <c r="CW283" s="417"/>
      <c r="CX283" s="417"/>
      <c r="CY283" s="417"/>
      <c r="CZ283" s="417"/>
      <c r="DA283" s="417"/>
      <c r="DB283" s="417"/>
      <c r="DC283" s="417"/>
      <c r="DD283" s="417"/>
      <c r="DE283" s="417"/>
      <c r="DF283" s="417"/>
      <c r="DG283" s="417"/>
      <c r="DH283" s="417"/>
      <c r="DI283" s="417"/>
      <c r="DJ283" s="417"/>
      <c r="DK283" s="417"/>
    </row>
    <row r="284" spans="1:115" ht="16.7" hidden="1" customHeight="1">
      <c r="A284" s="421"/>
      <c r="B284" s="421"/>
      <c r="C284" s="416"/>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c r="AA284" s="417"/>
      <c r="AB284" s="417"/>
      <c r="AC284" s="417"/>
      <c r="AD284" s="417"/>
      <c r="AE284" s="417"/>
      <c r="AF284" s="417"/>
      <c r="AG284" s="417"/>
      <c r="AH284" s="417"/>
      <c r="AI284" s="417"/>
      <c r="AJ284" s="417"/>
      <c r="AK284" s="417"/>
      <c r="AL284" s="417"/>
      <c r="AM284" s="417"/>
      <c r="AN284" s="417"/>
      <c r="AO284" s="417"/>
      <c r="AP284" s="417"/>
      <c r="AQ284" s="417"/>
      <c r="AR284" s="417"/>
      <c r="AS284" s="417"/>
      <c r="AT284" s="417"/>
      <c r="AU284" s="417"/>
      <c r="AV284" s="417"/>
      <c r="AW284" s="417"/>
      <c r="AX284" s="417"/>
      <c r="AY284" s="417"/>
      <c r="AZ284" s="417"/>
      <c r="BA284" s="417"/>
      <c r="BB284" s="417"/>
      <c r="BC284" s="417"/>
      <c r="BD284" s="417"/>
      <c r="BE284" s="417"/>
      <c r="BF284" s="417"/>
      <c r="BG284" s="417"/>
      <c r="BH284" s="417"/>
      <c r="BI284" s="417"/>
      <c r="BJ284" s="417"/>
      <c r="BK284" s="417"/>
      <c r="BL284" s="417"/>
      <c r="BM284" s="417"/>
      <c r="BN284" s="417"/>
      <c r="BO284" s="417"/>
      <c r="BP284" s="417"/>
      <c r="BQ284" s="417"/>
      <c r="BR284" s="417"/>
      <c r="BS284" s="417"/>
      <c r="BT284" s="417"/>
      <c r="BU284" s="417"/>
      <c r="BV284" s="417"/>
      <c r="BW284" s="417"/>
      <c r="BX284" s="417"/>
      <c r="BY284" s="417"/>
      <c r="BZ284" s="417"/>
      <c r="CA284" s="417"/>
      <c r="CB284" s="417"/>
      <c r="CC284" s="417"/>
      <c r="CD284" s="417"/>
      <c r="CE284" s="417"/>
      <c r="CF284" s="417"/>
      <c r="CG284" s="417"/>
      <c r="CH284" s="417"/>
      <c r="CI284" s="417"/>
      <c r="CJ284" s="417"/>
      <c r="CK284" s="417"/>
      <c r="CL284" s="417"/>
      <c r="CM284" s="417"/>
      <c r="CN284" s="417"/>
      <c r="CO284" s="417"/>
      <c r="CP284" s="417"/>
      <c r="CQ284" s="417"/>
      <c r="CR284" s="417"/>
      <c r="CS284" s="417"/>
      <c r="CT284" s="417"/>
      <c r="CU284" s="417"/>
      <c r="CV284" s="417"/>
      <c r="CW284" s="417"/>
      <c r="CX284" s="417"/>
      <c r="CY284" s="417"/>
      <c r="CZ284" s="417"/>
      <c r="DA284" s="417"/>
      <c r="DB284" s="417"/>
      <c r="DC284" s="417"/>
      <c r="DD284" s="417"/>
      <c r="DE284" s="417"/>
      <c r="DF284" s="417"/>
      <c r="DG284" s="417"/>
      <c r="DH284" s="417"/>
      <c r="DI284" s="417"/>
      <c r="DJ284" s="417"/>
      <c r="DK284" s="417"/>
    </row>
    <row r="285" spans="1:115" ht="16.7" hidden="1" customHeight="1">
      <c r="A285" s="421"/>
      <c r="B285" s="421"/>
      <c r="C285" s="416"/>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c r="AA285" s="417"/>
      <c r="AB285" s="417"/>
      <c r="AC285" s="417"/>
      <c r="AD285" s="417"/>
      <c r="AE285" s="417"/>
      <c r="AF285" s="417"/>
      <c r="AG285" s="417"/>
      <c r="AH285" s="417"/>
      <c r="AI285" s="417"/>
      <c r="AJ285" s="417"/>
      <c r="AK285" s="417"/>
      <c r="AL285" s="417"/>
      <c r="AM285" s="417"/>
      <c r="AN285" s="417"/>
      <c r="AO285" s="417"/>
      <c r="AP285" s="417"/>
      <c r="AQ285" s="417"/>
      <c r="AR285" s="417"/>
      <c r="AS285" s="417"/>
      <c r="AT285" s="417"/>
      <c r="AU285" s="417"/>
      <c r="AV285" s="417"/>
      <c r="AW285" s="417"/>
      <c r="AX285" s="417"/>
      <c r="AY285" s="417"/>
      <c r="AZ285" s="417"/>
      <c r="BA285" s="417"/>
      <c r="BB285" s="417"/>
      <c r="BC285" s="417"/>
      <c r="BD285" s="417"/>
      <c r="BE285" s="417"/>
      <c r="BF285" s="417"/>
      <c r="BG285" s="417"/>
      <c r="BH285" s="417"/>
      <c r="BI285" s="417"/>
      <c r="BJ285" s="417"/>
      <c r="BK285" s="417"/>
      <c r="BL285" s="417"/>
      <c r="BM285" s="417"/>
      <c r="BN285" s="417"/>
      <c r="BO285" s="417"/>
      <c r="BP285" s="417"/>
      <c r="BQ285" s="417"/>
      <c r="BR285" s="417"/>
      <c r="BS285" s="417"/>
      <c r="BT285" s="417"/>
      <c r="BU285" s="417"/>
      <c r="BV285" s="417"/>
      <c r="BW285" s="417"/>
      <c r="BX285" s="417"/>
      <c r="BY285" s="417"/>
      <c r="BZ285" s="417"/>
      <c r="CA285" s="417"/>
      <c r="CB285" s="417"/>
      <c r="CC285" s="417"/>
      <c r="CD285" s="417"/>
      <c r="CE285" s="417"/>
      <c r="CF285" s="417"/>
      <c r="CG285" s="417"/>
      <c r="CH285" s="417"/>
      <c r="CI285" s="417"/>
      <c r="CJ285" s="417"/>
      <c r="CK285" s="417"/>
      <c r="CL285" s="417"/>
      <c r="CM285" s="417"/>
      <c r="CN285" s="417"/>
      <c r="CO285" s="417"/>
      <c r="CP285" s="417"/>
      <c r="CQ285" s="417"/>
      <c r="CR285" s="417"/>
      <c r="CS285" s="417"/>
      <c r="CT285" s="417"/>
      <c r="CU285" s="417"/>
      <c r="CV285" s="417"/>
      <c r="CW285" s="417"/>
      <c r="CX285" s="417"/>
      <c r="CY285" s="417"/>
      <c r="CZ285" s="417"/>
      <c r="DA285" s="417"/>
      <c r="DB285" s="417"/>
      <c r="DC285" s="417"/>
      <c r="DD285" s="417"/>
      <c r="DE285" s="417"/>
      <c r="DF285" s="417"/>
      <c r="DG285" s="417"/>
      <c r="DH285" s="417"/>
      <c r="DI285" s="417"/>
      <c r="DJ285" s="417"/>
      <c r="DK285" s="417"/>
    </row>
    <row r="286" spans="1:115" ht="16.7" hidden="1" customHeight="1">
      <c r="A286" s="421"/>
      <c r="B286" s="421"/>
      <c r="C286" s="416"/>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c r="AA286" s="417"/>
      <c r="AB286" s="417"/>
      <c r="AC286" s="417"/>
      <c r="AD286" s="417"/>
      <c r="AE286" s="417"/>
      <c r="AF286" s="417"/>
      <c r="AG286" s="417"/>
      <c r="AH286" s="417"/>
      <c r="AI286" s="417"/>
      <c r="AJ286" s="417"/>
      <c r="AK286" s="417"/>
      <c r="AL286" s="417"/>
      <c r="AM286" s="417"/>
      <c r="AN286" s="417"/>
      <c r="AO286" s="417"/>
      <c r="AP286" s="417"/>
      <c r="AQ286" s="417"/>
      <c r="AR286" s="417"/>
      <c r="AS286" s="417"/>
      <c r="AT286" s="417"/>
      <c r="AU286" s="417"/>
      <c r="AV286" s="417"/>
      <c r="AW286" s="417"/>
      <c r="AX286" s="417"/>
      <c r="AY286" s="417"/>
      <c r="AZ286" s="417"/>
      <c r="BA286" s="417"/>
      <c r="BB286" s="417"/>
      <c r="BC286" s="417"/>
      <c r="BD286" s="417"/>
      <c r="BE286" s="417"/>
      <c r="BF286" s="417"/>
      <c r="BG286" s="417"/>
      <c r="BH286" s="417"/>
      <c r="BI286" s="417"/>
      <c r="BJ286" s="417"/>
      <c r="BK286" s="417"/>
      <c r="BL286" s="417"/>
      <c r="BM286" s="417"/>
      <c r="BN286" s="417"/>
      <c r="BO286" s="417"/>
      <c r="BP286" s="417"/>
      <c r="BQ286" s="417"/>
      <c r="BR286" s="417"/>
      <c r="BS286" s="417"/>
      <c r="BT286" s="417"/>
      <c r="BU286" s="417"/>
      <c r="BV286" s="417"/>
      <c r="BW286" s="417"/>
      <c r="BX286" s="417"/>
      <c r="BY286" s="417"/>
      <c r="BZ286" s="417"/>
      <c r="CA286" s="417"/>
      <c r="CB286" s="417"/>
      <c r="CC286" s="417"/>
      <c r="CD286" s="417"/>
      <c r="CE286" s="417"/>
      <c r="CF286" s="417"/>
      <c r="CG286" s="417"/>
      <c r="CH286" s="417"/>
      <c r="CI286" s="417"/>
      <c r="CJ286" s="417"/>
      <c r="CK286" s="417"/>
      <c r="CL286" s="417"/>
      <c r="CM286" s="417"/>
      <c r="CN286" s="417"/>
      <c r="CO286" s="417"/>
      <c r="CP286" s="417"/>
      <c r="CQ286" s="417"/>
      <c r="CR286" s="417"/>
      <c r="CS286" s="417"/>
      <c r="CT286" s="417"/>
      <c r="CU286" s="417"/>
      <c r="CV286" s="417"/>
      <c r="CW286" s="417"/>
      <c r="CX286" s="417"/>
      <c r="CY286" s="417"/>
      <c r="CZ286" s="417"/>
      <c r="DA286" s="417"/>
      <c r="DB286" s="417"/>
      <c r="DC286" s="417"/>
      <c r="DD286" s="417"/>
      <c r="DE286" s="417"/>
      <c r="DF286" s="417"/>
      <c r="DG286" s="417"/>
      <c r="DH286" s="417"/>
      <c r="DI286" s="417"/>
      <c r="DJ286" s="417"/>
      <c r="DK286" s="417"/>
    </row>
    <row r="287" spans="1:115" ht="16.7" hidden="1" customHeight="1">
      <c r="A287" s="421"/>
      <c r="B287" s="421"/>
      <c r="C287" s="416"/>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c r="AA287" s="417"/>
      <c r="AB287" s="417"/>
      <c r="AC287" s="417"/>
      <c r="AD287" s="417"/>
      <c r="AE287" s="417"/>
      <c r="AF287" s="417"/>
      <c r="AG287" s="417"/>
      <c r="AH287" s="417"/>
      <c r="AI287" s="417"/>
      <c r="AJ287" s="417"/>
      <c r="AK287" s="417"/>
      <c r="AL287" s="417"/>
      <c r="AM287" s="417"/>
      <c r="AN287" s="417"/>
      <c r="AO287" s="417"/>
      <c r="AP287" s="417"/>
      <c r="AQ287" s="417"/>
      <c r="AR287" s="417"/>
      <c r="AS287" s="417"/>
      <c r="AT287" s="417"/>
      <c r="AU287" s="417"/>
      <c r="AV287" s="417"/>
      <c r="AW287" s="417"/>
      <c r="AX287" s="417"/>
      <c r="AY287" s="417"/>
      <c r="AZ287" s="417"/>
      <c r="BA287" s="417"/>
      <c r="BB287" s="417"/>
      <c r="BC287" s="417"/>
      <c r="BD287" s="417"/>
      <c r="BE287" s="417"/>
      <c r="BF287" s="417"/>
      <c r="BG287" s="417"/>
      <c r="BH287" s="417"/>
      <c r="BI287" s="417"/>
      <c r="BJ287" s="417"/>
      <c r="BK287" s="417"/>
      <c r="BL287" s="417"/>
      <c r="BM287" s="417"/>
      <c r="BN287" s="417"/>
      <c r="BO287" s="417"/>
      <c r="BP287" s="417"/>
      <c r="BQ287" s="417"/>
      <c r="BR287" s="417"/>
      <c r="BS287" s="417"/>
      <c r="BT287" s="417"/>
      <c r="BU287" s="417"/>
      <c r="BV287" s="417"/>
      <c r="BW287" s="417"/>
      <c r="BX287" s="417"/>
      <c r="BY287" s="417"/>
      <c r="BZ287" s="417"/>
      <c r="CA287" s="417"/>
      <c r="CB287" s="417"/>
      <c r="CC287" s="417"/>
      <c r="CD287" s="417"/>
      <c r="CE287" s="417"/>
      <c r="CF287" s="417"/>
      <c r="CG287" s="417"/>
      <c r="CH287" s="417"/>
      <c r="CI287" s="417"/>
      <c r="CJ287" s="417"/>
      <c r="CK287" s="417"/>
      <c r="CL287" s="417"/>
      <c r="CM287" s="417"/>
      <c r="CN287" s="417"/>
      <c r="CO287" s="417"/>
      <c r="CP287" s="417"/>
      <c r="CQ287" s="417"/>
      <c r="CR287" s="417"/>
      <c r="CS287" s="417"/>
      <c r="CT287" s="417"/>
      <c r="CU287" s="417"/>
      <c r="CV287" s="417"/>
      <c r="CW287" s="417"/>
      <c r="CX287" s="417"/>
      <c r="CY287" s="417"/>
      <c r="CZ287" s="417"/>
      <c r="DA287" s="417"/>
      <c r="DB287" s="417"/>
      <c r="DC287" s="417"/>
      <c r="DD287" s="417"/>
      <c r="DE287" s="417"/>
      <c r="DF287" s="417"/>
      <c r="DG287" s="417"/>
      <c r="DH287" s="417"/>
      <c r="DI287" s="417"/>
      <c r="DJ287" s="417"/>
      <c r="DK287" s="417"/>
    </row>
    <row r="288" spans="1:115" ht="16.7" hidden="1" customHeight="1">
      <c r="A288" s="421"/>
      <c r="B288" s="421"/>
      <c r="C288" s="416"/>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c r="AA288" s="417"/>
      <c r="AB288" s="417"/>
      <c r="AC288" s="417"/>
      <c r="AD288" s="417"/>
      <c r="AE288" s="417"/>
      <c r="AF288" s="417"/>
      <c r="AG288" s="417"/>
      <c r="AH288" s="417"/>
      <c r="AI288" s="417"/>
      <c r="AJ288" s="417"/>
      <c r="AK288" s="417"/>
      <c r="AL288" s="417"/>
      <c r="AM288" s="417"/>
      <c r="AN288" s="417"/>
      <c r="AO288" s="417"/>
      <c r="AP288" s="417"/>
      <c r="AQ288" s="417"/>
      <c r="AR288" s="417"/>
      <c r="AS288" s="417"/>
      <c r="AT288" s="417"/>
      <c r="AU288" s="417"/>
      <c r="AV288" s="417"/>
      <c r="AW288" s="417"/>
      <c r="AX288" s="417"/>
      <c r="AY288" s="417"/>
      <c r="AZ288" s="417"/>
      <c r="BA288" s="417"/>
      <c r="BB288" s="417"/>
      <c r="BC288" s="417"/>
      <c r="BD288" s="417"/>
      <c r="BE288" s="417"/>
      <c r="BF288" s="417"/>
      <c r="BG288" s="417"/>
      <c r="BH288" s="417"/>
      <c r="BI288" s="417"/>
      <c r="BJ288" s="417"/>
      <c r="BK288" s="417"/>
      <c r="BL288" s="417"/>
      <c r="BM288" s="417"/>
      <c r="BN288" s="417"/>
      <c r="BO288" s="417"/>
      <c r="BP288" s="417"/>
      <c r="BQ288" s="417"/>
      <c r="BR288" s="417"/>
      <c r="BS288" s="417"/>
      <c r="BT288" s="417"/>
      <c r="BU288" s="417"/>
      <c r="BV288" s="417"/>
      <c r="BW288" s="417"/>
      <c r="BX288" s="417"/>
      <c r="BY288" s="417"/>
      <c r="BZ288" s="417"/>
      <c r="CA288" s="417"/>
      <c r="CB288" s="417"/>
      <c r="CC288" s="417"/>
      <c r="CD288" s="417"/>
      <c r="CE288" s="417"/>
      <c r="CF288" s="417"/>
      <c r="CG288" s="417"/>
      <c r="CH288" s="417"/>
      <c r="CI288" s="417"/>
      <c r="CJ288" s="417"/>
      <c r="CK288" s="417"/>
      <c r="CL288" s="417"/>
      <c r="CM288" s="417"/>
      <c r="CN288" s="417"/>
      <c r="CO288" s="417"/>
      <c r="CP288" s="417"/>
      <c r="CQ288" s="417"/>
      <c r="CR288" s="417"/>
      <c r="CS288" s="417"/>
      <c r="CT288" s="417"/>
      <c r="CU288" s="417"/>
      <c r="CV288" s="417"/>
      <c r="CW288" s="417"/>
      <c r="CX288" s="417"/>
      <c r="CY288" s="417"/>
      <c r="CZ288" s="417"/>
      <c r="DA288" s="417"/>
      <c r="DB288" s="417"/>
      <c r="DC288" s="417"/>
      <c r="DD288" s="417"/>
      <c r="DE288" s="417"/>
      <c r="DF288" s="417"/>
      <c r="DG288" s="417"/>
      <c r="DH288" s="417"/>
      <c r="DI288" s="417"/>
      <c r="DJ288" s="417"/>
      <c r="DK288" s="417"/>
    </row>
    <row r="289" spans="1:115" ht="16.7" hidden="1" customHeight="1">
      <c r="A289" s="421"/>
      <c r="B289" s="421"/>
      <c r="C289" s="416"/>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c r="AA289" s="417"/>
      <c r="AB289" s="417"/>
      <c r="AC289" s="417"/>
      <c r="AD289" s="417"/>
      <c r="AE289" s="417"/>
      <c r="AF289" s="417"/>
      <c r="AG289" s="417"/>
      <c r="AH289" s="417"/>
      <c r="AI289" s="417"/>
      <c r="AJ289" s="417"/>
      <c r="AK289" s="417"/>
      <c r="AL289" s="417"/>
      <c r="AM289" s="417"/>
      <c r="AN289" s="417"/>
      <c r="AO289" s="417"/>
      <c r="AP289" s="417"/>
      <c r="AQ289" s="417"/>
      <c r="AR289" s="417"/>
      <c r="AS289" s="417"/>
      <c r="AT289" s="417"/>
      <c r="AU289" s="417"/>
      <c r="AV289" s="417"/>
      <c r="AW289" s="417"/>
      <c r="AX289" s="417"/>
      <c r="AY289" s="417"/>
      <c r="AZ289" s="417"/>
      <c r="BA289" s="417"/>
      <c r="BB289" s="417"/>
      <c r="BC289" s="417"/>
      <c r="BD289" s="417"/>
      <c r="BE289" s="417"/>
      <c r="BF289" s="417"/>
      <c r="BG289" s="417"/>
      <c r="BH289" s="417"/>
      <c r="BI289" s="417"/>
      <c r="BJ289" s="417"/>
      <c r="BK289" s="417"/>
      <c r="BL289" s="417"/>
      <c r="BM289" s="417"/>
      <c r="BN289" s="417"/>
      <c r="BO289" s="417"/>
      <c r="BP289" s="417"/>
      <c r="BQ289" s="417"/>
      <c r="BR289" s="417"/>
      <c r="BS289" s="417"/>
      <c r="BT289" s="417"/>
      <c r="BU289" s="417"/>
      <c r="BV289" s="417"/>
      <c r="BW289" s="417"/>
      <c r="BX289" s="417"/>
      <c r="BY289" s="417"/>
      <c r="BZ289" s="417"/>
      <c r="CA289" s="417"/>
      <c r="CB289" s="417"/>
      <c r="CC289" s="417"/>
      <c r="CD289" s="417"/>
      <c r="CE289" s="417"/>
      <c r="CF289" s="417"/>
      <c r="CG289" s="417"/>
      <c r="CH289" s="417"/>
      <c r="CI289" s="417"/>
      <c r="CJ289" s="417"/>
      <c r="CK289" s="417"/>
      <c r="CL289" s="417"/>
      <c r="CM289" s="417"/>
      <c r="CN289" s="417"/>
      <c r="CO289" s="417"/>
      <c r="CP289" s="417"/>
      <c r="CQ289" s="417"/>
      <c r="CR289" s="417"/>
      <c r="CS289" s="417"/>
      <c r="CT289" s="417"/>
      <c r="CU289" s="417"/>
      <c r="CV289" s="417"/>
      <c r="CW289" s="417"/>
      <c r="CX289" s="417"/>
      <c r="CY289" s="417"/>
      <c r="CZ289" s="417"/>
      <c r="DA289" s="417"/>
      <c r="DB289" s="417"/>
      <c r="DC289" s="417"/>
      <c r="DD289" s="417"/>
      <c r="DE289" s="417"/>
      <c r="DF289" s="417"/>
      <c r="DG289" s="417"/>
      <c r="DH289" s="417"/>
      <c r="DI289" s="417"/>
      <c r="DJ289" s="417"/>
      <c r="DK289" s="417"/>
    </row>
    <row r="290" spans="1:115" ht="16.7" hidden="1" customHeight="1">
      <c r="A290" s="421"/>
      <c r="B290" s="421"/>
      <c r="C290" s="416"/>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c r="AA290" s="417"/>
      <c r="AB290" s="417"/>
      <c r="AC290" s="417"/>
      <c r="AD290" s="417"/>
      <c r="AE290" s="417"/>
      <c r="AF290" s="417"/>
      <c r="AG290" s="417"/>
      <c r="AH290" s="417"/>
      <c r="AI290" s="417"/>
      <c r="AJ290" s="417"/>
      <c r="AK290" s="417"/>
      <c r="AL290" s="417"/>
      <c r="AM290" s="417"/>
      <c r="AN290" s="417"/>
      <c r="AO290" s="417"/>
      <c r="AP290" s="417"/>
      <c r="AQ290" s="417"/>
      <c r="AR290" s="417"/>
      <c r="AS290" s="417"/>
      <c r="AT290" s="417"/>
      <c r="AU290" s="417"/>
      <c r="AV290" s="417"/>
      <c r="AW290" s="417"/>
      <c r="AX290" s="417"/>
      <c r="AY290" s="417"/>
      <c r="AZ290" s="417"/>
      <c r="BA290" s="417"/>
      <c r="BB290" s="417"/>
      <c r="BC290" s="417"/>
      <c r="BD290" s="417"/>
      <c r="BE290" s="417"/>
      <c r="BF290" s="417"/>
      <c r="BG290" s="417"/>
      <c r="BH290" s="417"/>
      <c r="BI290" s="417"/>
      <c r="BJ290" s="417"/>
      <c r="BK290" s="417"/>
      <c r="BL290" s="417"/>
      <c r="BM290" s="417"/>
      <c r="BN290" s="417"/>
      <c r="BO290" s="417"/>
      <c r="BP290" s="417"/>
      <c r="BQ290" s="417"/>
      <c r="BR290" s="417"/>
      <c r="BS290" s="417"/>
      <c r="BT290" s="417"/>
      <c r="BU290" s="417"/>
      <c r="BV290" s="417"/>
      <c r="BW290" s="417"/>
      <c r="BX290" s="417"/>
      <c r="BY290" s="417"/>
      <c r="BZ290" s="417"/>
      <c r="CA290" s="417"/>
      <c r="CB290" s="417"/>
      <c r="CC290" s="417"/>
      <c r="CD290" s="417"/>
      <c r="CE290" s="417"/>
      <c r="CF290" s="417"/>
      <c r="CG290" s="417"/>
      <c r="CH290" s="417"/>
      <c r="CI290" s="417"/>
      <c r="CJ290" s="417"/>
      <c r="CK290" s="417"/>
      <c r="CL290" s="417"/>
      <c r="CM290" s="417"/>
      <c r="CN290" s="417"/>
      <c r="CO290" s="417"/>
      <c r="CP290" s="417"/>
      <c r="CQ290" s="417"/>
      <c r="CR290" s="417"/>
      <c r="CS290" s="417"/>
      <c r="CT290" s="417"/>
      <c r="CU290" s="417"/>
      <c r="CV290" s="417"/>
      <c r="CW290" s="417"/>
      <c r="CX290" s="417"/>
      <c r="CY290" s="417"/>
      <c r="CZ290" s="417"/>
      <c r="DA290" s="417"/>
      <c r="DB290" s="417"/>
      <c r="DC290" s="417"/>
      <c r="DD290" s="417"/>
      <c r="DE290" s="417"/>
      <c r="DF290" s="417"/>
      <c r="DG290" s="417"/>
      <c r="DH290" s="417"/>
      <c r="DI290" s="417"/>
      <c r="DJ290" s="417"/>
      <c r="DK290" s="417"/>
    </row>
    <row r="291" spans="1:115" ht="16.7" hidden="1" customHeight="1">
      <c r="A291" s="421"/>
      <c r="B291" s="421"/>
      <c r="C291" s="416"/>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c r="AA291" s="417"/>
      <c r="AB291" s="417"/>
      <c r="AC291" s="417"/>
      <c r="AD291" s="417"/>
      <c r="AE291" s="417"/>
      <c r="AF291" s="417"/>
      <c r="AG291" s="417"/>
      <c r="AH291" s="417"/>
      <c r="AI291" s="417"/>
      <c r="AJ291" s="417"/>
      <c r="AK291" s="417"/>
      <c r="AL291" s="417"/>
      <c r="AM291" s="417"/>
      <c r="AN291" s="417"/>
      <c r="AO291" s="417"/>
      <c r="AP291" s="417"/>
      <c r="AQ291" s="417"/>
      <c r="AR291" s="417"/>
      <c r="AS291" s="417"/>
      <c r="AT291" s="417"/>
      <c r="AU291" s="417"/>
      <c r="AV291" s="417"/>
      <c r="AW291" s="417"/>
      <c r="AX291" s="417"/>
      <c r="AY291" s="417"/>
      <c r="AZ291" s="417"/>
      <c r="BA291" s="417"/>
      <c r="BB291" s="417"/>
      <c r="BC291" s="417"/>
      <c r="BD291" s="417"/>
      <c r="BE291" s="417"/>
      <c r="BF291" s="417"/>
      <c r="BG291" s="417"/>
      <c r="BH291" s="417"/>
      <c r="BI291" s="417"/>
      <c r="BJ291" s="417"/>
      <c r="BK291" s="417"/>
      <c r="BL291" s="417"/>
      <c r="BM291" s="417"/>
      <c r="BN291" s="417"/>
      <c r="BO291" s="417"/>
      <c r="BP291" s="417"/>
      <c r="BQ291" s="417"/>
      <c r="BR291" s="417"/>
      <c r="BS291" s="417"/>
      <c r="BT291" s="417"/>
      <c r="BU291" s="417"/>
      <c r="BV291" s="417"/>
      <c r="BW291" s="417"/>
      <c r="BX291" s="417"/>
      <c r="BY291" s="417"/>
      <c r="BZ291" s="417"/>
      <c r="CA291" s="417"/>
      <c r="CB291" s="417"/>
      <c r="CC291" s="417"/>
      <c r="CD291" s="417"/>
      <c r="CE291" s="417"/>
      <c r="CF291" s="417"/>
      <c r="CG291" s="417"/>
      <c r="CH291" s="417"/>
      <c r="CI291" s="417"/>
      <c r="CJ291" s="417"/>
      <c r="CK291" s="417"/>
      <c r="CL291" s="417"/>
      <c r="CM291" s="417"/>
      <c r="CN291" s="417"/>
      <c r="CO291" s="417"/>
      <c r="CP291" s="417"/>
      <c r="CQ291" s="417"/>
      <c r="CR291" s="417"/>
      <c r="CS291" s="417"/>
      <c r="CT291" s="417"/>
      <c r="CU291" s="417"/>
      <c r="CV291" s="417"/>
      <c r="CW291" s="417"/>
      <c r="CX291" s="417"/>
      <c r="CY291" s="417"/>
      <c r="CZ291" s="417"/>
      <c r="DA291" s="417"/>
      <c r="DB291" s="417"/>
      <c r="DC291" s="417"/>
      <c r="DD291" s="417"/>
      <c r="DE291" s="417"/>
      <c r="DF291" s="417"/>
      <c r="DG291" s="417"/>
      <c r="DH291" s="417"/>
      <c r="DI291" s="417"/>
      <c r="DJ291" s="417"/>
      <c r="DK291" s="417"/>
    </row>
    <row r="292" spans="1:115" ht="16.7" hidden="1" customHeight="1">
      <c r="A292" s="421"/>
      <c r="B292" s="421"/>
      <c r="C292" s="416"/>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c r="AA292" s="417"/>
      <c r="AB292" s="417"/>
      <c r="AC292" s="417"/>
      <c r="AD292" s="417"/>
      <c r="AE292" s="417"/>
      <c r="AF292" s="417"/>
      <c r="AG292" s="417"/>
      <c r="AH292" s="417"/>
      <c r="AI292" s="417"/>
      <c r="AJ292" s="417"/>
      <c r="AK292" s="417"/>
      <c r="AL292" s="417"/>
      <c r="AM292" s="417"/>
      <c r="AN292" s="417"/>
      <c r="AO292" s="417"/>
      <c r="AP292" s="417"/>
      <c r="AQ292" s="417"/>
      <c r="AR292" s="417"/>
      <c r="AS292" s="417"/>
      <c r="AT292" s="417"/>
      <c r="AU292" s="417"/>
      <c r="AV292" s="417"/>
      <c r="AW292" s="417"/>
      <c r="AX292" s="417"/>
      <c r="AY292" s="417"/>
      <c r="AZ292" s="417"/>
      <c r="BA292" s="417"/>
      <c r="BB292" s="417"/>
      <c r="BC292" s="417"/>
      <c r="BD292" s="417"/>
      <c r="BE292" s="417"/>
      <c r="BF292" s="417"/>
      <c r="BG292" s="417"/>
      <c r="BH292" s="417"/>
      <c r="BI292" s="417"/>
      <c r="BJ292" s="417"/>
      <c r="BK292" s="417"/>
      <c r="BL292" s="417"/>
      <c r="BM292" s="417"/>
      <c r="BN292" s="417"/>
      <c r="BO292" s="417"/>
      <c r="BP292" s="417"/>
      <c r="BQ292" s="417"/>
      <c r="BR292" s="417"/>
      <c r="BS292" s="417"/>
      <c r="BT292" s="417"/>
      <c r="BU292" s="417"/>
      <c r="BV292" s="417"/>
      <c r="BW292" s="417"/>
      <c r="BX292" s="417"/>
      <c r="BY292" s="417"/>
      <c r="BZ292" s="417"/>
      <c r="CA292" s="417"/>
      <c r="CB292" s="417"/>
      <c r="CC292" s="417"/>
      <c r="CD292" s="417"/>
      <c r="CE292" s="417"/>
      <c r="CF292" s="417"/>
      <c r="CG292" s="417"/>
      <c r="CH292" s="417"/>
      <c r="CI292" s="417"/>
      <c r="CJ292" s="417"/>
      <c r="CK292" s="417"/>
      <c r="CL292" s="417"/>
      <c r="CM292" s="417"/>
      <c r="CN292" s="417"/>
      <c r="CO292" s="417"/>
      <c r="CP292" s="417"/>
      <c r="CQ292" s="417"/>
      <c r="CR292" s="417"/>
      <c r="CS292" s="417"/>
      <c r="CT292" s="417"/>
      <c r="CU292" s="417"/>
      <c r="CV292" s="417"/>
      <c r="CW292" s="417"/>
      <c r="CX292" s="417"/>
      <c r="CY292" s="417"/>
      <c r="CZ292" s="417"/>
      <c r="DA292" s="417"/>
      <c r="DB292" s="417"/>
      <c r="DC292" s="417"/>
      <c r="DD292" s="417"/>
      <c r="DE292" s="417"/>
      <c r="DF292" s="417"/>
      <c r="DG292" s="417"/>
      <c r="DH292" s="417"/>
      <c r="DI292" s="417"/>
      <c r="DJ292" s="417"/>
      <c r="DK292" s="417"/>
    </row>
    <row r="293" spans="1:115" ht="16.7" hidden="1" customHeight="1">
      <c r="A293" s="422"/>
      <c r="B293" s="421"/>
      <c r="C293" s="416"/>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c r="AA293" s="417"/>
      <c r="AB293" s="417"/>
      <c r="AC293" s="417"/>
      <c r="AD293" s="417"/>
      <c r="AE293" s="417"/>
      <c r="AF293" s="417"/>
      <c r="AG293" s="417"/>
      <c r="AH293" s="417"/>
      <c r="AI293" s="417"/>
      <c r="AJ293" s="417"/>
      <c r="AK293" s="417"/>
      <c r="AL293" s="417"/>
      <c r="AM293" s="417"/>
      <c r="AN293" s="417"/>
      <c r="AO293" s="417"/>
      <c r="AP293" s="417"/>
      <c r="AQ293" s="417"/>
      <c r="AR293" s="417"/>
      <c r="AS293" s="417"/>
      <c r="AT293" s="417"/>
      <c r="AU293" s="417"/>
      <c r="AV293" s="417"/>
      <c r="AW293" s="417"/>
      <c r="AX293" s="417"/>
      <c r="AY293" s="417"/>
      <c r="AZ293" s="417"/>
      <c r="BA293" s="417"/>
      <c r="BB293" s="417"/>
      <c r="BC293" s="417"/>
      <c r="BD293" s="417"/>
      <c r="BE293" s="417"/>
      <c r="BF293" s="417"/>
      <c r="BG293" s="417"/>
      <c r="BH293" s="417"/>
      <c r="BI293" s="417"/>
      <c r="BJ293" s="417"/>
      <c r="BK293" s="417"/>
      <c r="BL293" s="417"/>
      <c r="BM293" s="417"/>
      <c r="BN293" s="417"/>
      <c r="BO293" s="417"/>
      <c r="BP293" s="417"/>
      <c r="BQ293" s="417"/>
      <c r="BR293" s="417"/>
      <c r="BS293" s="417"/>
      <c r="BT293" s="417"/>
      <c r="BU293" s="417"/>
      <c r="BV293" s="417"/>
      <c r="BW293" s="417"/>
      <c r="BX293" s="417"/>
      <c r="BY293" s="417"/>
      <c r="BZ293" s="417"/>
      <c r="CA293" s="417"/>
      <c r="CB293" s="417"/>
      <c r="CC293" s="417"/>
      <c r="CD293" s="417"/>
      <c r="CE293" s="417"/>
      <c r="CF293" s="417"/>
      <c r="CG293" s="417"/>
      <c r="CH293" s="417"/>
      <c r="CI293" s="417"/>
      <c r="CJ293" s="417"/>
      <c r="CK293" s="417"/>
      <c r="CL293" s="417"/>
      <c r="CM293" s="417"/>
      <c r="CN293" s="417"/>
      <c r="CO293" s="417"/>
      <c r="CP293" s="417"/>
      <c r="CQ293" s="417"/>
      <c r="CR293" s="417"/>
      <c r="CS293" s="417"/>
      <c r="CT293" s="417"/>
      <c r="CU293" s="417"/>
      <c r="CV293" s="417"/>
      <c r="CW293" s="417"/>
      <c r="CX293" s="417"/>
      <c r="CY293" s="417"/>
      <c r="CZ293" s="417"/>
      <c r="DA293" s="417"/>
      <c r="DB293" s="417"/>
      <c r="DC293" s="417"/>
      <c r="DD293" s="417"/>
      <c r="DE293" s="417"/>
      <c r="DF293" s="417"/>
      <c r="DG293" s="417"/>
      <c r="DH293" s="417"/>
      <c r="DI293" s="417"/>
      <c r="DJ293" s="417"/>
      <c r="DK293" s="417"/>
    </row>
    <row r="294" spans="1:115" ht="16.7" hidden="1" customHeight="1">
      <c r="A294" s="421"/>
      <c r="B294" s="421"/>
      <c r="C294" s="416"/>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c r="AA294" s="417"/>
      <c r="AB294" s="417"/>
      <c r="AC294" s="417"/>
      <c r="AD294" s="417"/>
      <c r="AE294" s="417"/>
      <c r="AF294" s="417"/>
      <c r="AG294" s="417"/>
      <c r="AH294" s="417"/>
      <c r="AI294" s="417"/>
      <c r="AJ294" s="417"/>
      <c r="AK294" s="417"/>
      <c r="AL294" s="417"/>
      <c r="AM294" s="417"/>
      <c r="AN294" s="417"/>
      <c r="AO294" s="417"/>
      <c r="AP294" s="417"/>
      <c r="AQ294" s="417"/>
      <c r="AR294" s="417"/>
      <c r="AS294" s="417"/>
      <c r="AT294" s="417"/>
      <c r="AU294" s="417"/>
      <c r="AV294" s="417"/>
      <c r="AW294" s="417"/>
      <c r="AX294" s="417"/>
      <c r="AY294" s="417"/>
      <c r="AZ294" s="417"/>
      <c r="BA294" s="417"/>
      <c r="BB294" s="417"/>
      <c r="BC294" s="417"/>
      <c r="BD294" s="417"/>
      <c r="BE294" s="417"/>
      <c r="BF294" s="417"/>
      <c r="BG294" s="417"/>
      <c r="BH294" s="417"/>
      <c r="BI294" s="417"/>
      <c r="BJ294" s="417"/>
      <c r="BK294" s="417"/>
      <c r="BL294" s="417"/>
      <c r="BM294" s="417"/>
      <c r="BN294" s="417"/>
      <c r="BO294" s="417"/>
      <c r="BP294" s="417"/>
      <c r="BQ294" s="417"/>
      <c r="BR294" s="417"/>
      <c r="BS294" s="417"/>
      <c r="BT294" s="417"/>
      <c r="BU294" s="417"/>
      <c r="BV294" s="417"/>
      <c r="BW294" s="417"/>
      <c r="BX294" s="417"/>
      <c r="BY294" s="417"/>
      <c r="BZ294" s="417"/>
      <c r="CA294" s="417"/>
      <c r="CB294" s="417"/>
      <c r="CC294" s="417"/>
      <c r="CD294" s="417"/>
      <c r="CE294" s="417"/>
      <c r="CF294" s="417"/>
      <c r="CG294" s="417"/>
      <c r="CH294" s="417"/>
      <c r="CI294" s="417"/>
      <c r="CJ294" s="417"/>
      <c r="CK294" s="417"/>
      <c r="CL294" s="417"/>
      <c r="CM294" s="417"/>
      <c r="CN294" s="417"/>
      <c r="CO294" s="417"/>
      <c r="CP294" s="417"/>
      <c r="CQ294" s="417"/>
      <c r="CR294" s="417"/>
      <c r="CS294" s="417"/>
      <c r="CT294" s="417"/>
      <c r="CU294" s="417"/>
      <c r="CV294" s="417"/>
      <c r="CW294" s="417"/>
      <c r="CX294" s="417"/>
      <c r="CY294" s="417"/>
      <c r="CZ294" s="417"/>
      <c r="DA294" s="417"/>
      <c r="DB294" s="417"/>
      <c r="DC294" s="417"/>
      <c r="DD294" s="417"/>
      <c r="DE294" s="417"/>
      <c r="DF294" s="417"/>
      <c r="DG294" s="417"/>
      <c r="DH294" s="417"/>
      <c r="DI294" s="417"/>
      <c r="DJ294" s="417"/>
      <c r="DK294" s="417"/>
    </row>
    <row r="295" spans="1:115" ht="16.7" hidden="1" customHeight="1">
      <c r="A295" s="421"/>
      <c r="B295" s="421"/>
      <c r="C295" s="416"/>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c r="AA295" s="417"/>
      <c r="AB295" s="417"/>
      <c r="AC295" s="417"/>
      <c r="AD295" s="417"/>
      <c r="AE295" s="417"/>
      <c r="AF295" s="417"/>
      <c r="AG295" s="417"/>
      <c r="AH295" s="417"/>
      <c r="AI295" s="417"/>
      <c r="AJ295" s="417"/>
      <c r="AK295" s="417"/>
      <c r="AL295" s="417"/>
      <c r="AM295" s="417"/>
      <c r="AN295" s="417"/>
      <c r="AO295" s="417"/>
      <c r="AP295" s="417"/>
      <c r="AQ295" s="417"/>
      <c r="AR295" s="417"/>
      <c r="AS295" s="417"/>
      <c r="AT295" s="417"/>
      <c r="AU295" s="417"/>
      <c r="AV295" s="417"/>
      <c r="AW295" s="417"/>
      <c r="AX295" s="417"/>
      <c r="AY295" s="417"/>
      <c r="AZ295" s="417"/>
      <c r="BA295" s="417"/>
      <c r="BB295" s="417"/>
      <c r="BC295" s="417"/>
      <c r="BD295" s="417"/>
      <c r="BE295" s="417"/>
      <c r="BF295" s="417"/>
      <c r="BG295" s="417"/>
      <c r="BH295" s="417"/>
      <c r="BI295" s="417"/>
      <c r="BJ295" s="417"/>
      <c r="BK295" s="417"/>
      <c r="BL295" s="417"/>
      <c r="BM295" s="417"/>
      <c r="BN295" s="417"/>
      <c r="BO295" s="417"/>
      <c r="BP295" s="417"/>
      <c r="BQ295" s="417"/>
      <c r="BR295" s="417"/>
      <c r="BS295" s="417"/>
      <c r="BT295" s="417"/>
      <c r="BU295" s="417"/>
      <c r="BV295" s="417"/>
      <c r="BW295" s="417"/>
      <c r="BX295" s="417"/>
      <c r="BY295" s="417"/>
      <c r="BZ295" s="417"/>
      <c r="CA295" s="417"/>
      <c r="CB295" s="417"/>
      <c r="CC295" s="417"/>
      <c r="CD295" s="417"/>
      <c r="CE295" s="417"/>
      <c r="CF295" s="417"/>
      <c r="CG295" s="417"/>
      <c r="CH295" s="417"/>
      <c r="CI295" s="417"/>
      <c r="CJ295" s="417"/>
      <c r="CK295" s="417"/>
      <c r="CL295" s="417"/>
      <c r="CM295" s="417"/>
      <c r="CN295" s="417"/>
      <c r="CO295" s="417"/>
      <c r="CP295" s="417"/>
      <c r="CQ295" s="417"/>
      <c r="CR295" s="417"/>
      <c r="CS295" s="417"/>
      <c r="CT295" s="417"/>
      <c r="CU295" s="417"/>
      <c r="CV295" s="417"/>
      <c r="CW295" s="417"/>
      <c r="CX295" s="417"/>
      <c r="CY295" s="417"/>
      <c r="CZ295" s="417"/>
      <c r="DA295" s="417"/>
      <c r="DB295" s="417"/>
      <c r="DC295" s="417"/>
      <c r="DD295" s="417"/>
      <c r="DE295" s="417"/>
      <c r="DF295" s="417"/>
      <c r="DG295" s="417"/>
      <c r="DH295" s="417"/>
      <c r="DI295" s="417"/>
      <c r="DJ295" s="417"/>
      <c r="DK295" s="417"/>
    </row>
    <row r="296" spans="1:115" ht="16.7" hidden="1" customHeight="1">
      <c r="A296" s="421"/>
      <c r="B296" s="421"/>
      <c r="C296" s="416"/>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c r="AA296" s="417"/>
      <c r="AB296" s="417"/>
      <c r="AC296" s="417"/>
      <c r="AD296" s="417"/>
      <c r="AE296" s="417"/>
      <c r="AF296" s="417"/>
      <c r="AG296" s="417"/>
      <c r="AH296" s="417"/>
      <c r="AI296" s="417"/>
      <c r="AJ296" s="417"/>
      <c r="AK296" s="417"/>
      <c r="AL296" s="417"/>
      <c r="AM296" s="417"/>
      <c r="AN296" s="417"/>
      <c r="AO296" s="417"/>
      <c r="AP296" s="417"/>
      <c r="AQ296" s="417"/>
      <c r="AR296" s="417"/>
      <c r="AS296" s="417"/>
      <c r="AT296" s="417"/>
      <c r="AU296" s="417"/>
      <c r="AV296" s="417"/>
      <c r="AW296" s="417"/>
      <c r="AX296" s="417"/>
      <c r="AY296" s="417"/>
      <c r="AZ296" s="417"/>
      <c r="BA296" s="417"/>
      <c r="BB296" s="417"/>
      <c r="BC296" s="417"/>
      <c r="BD296" s="417"/>
      <c r="BE296" s="417"/>
      <c r="BF296" s="417"/>
      <c r="BG296" s="417"/>
      <c r="BH296" s="417"/>
      <c r="BI296" s="417"/>
      <c r="BJ296" s="417"/>
      <c r="BK296" s="417"/>
      <c r="BL296" s="417"/>
      <c r="BM296" s="417"/>
      <c r="BN296" s="417"/>
      <c r="BO296" s="417"/>
      <c r="BP296" s="417"/>
      <c r="BQ296" s="417"/>
      <c r="BR296" s="417"/>
      <c r="BS296" s="417"/>
      <c r="BT296" s="417"/>
      <c r="BU296" s="417"/>
      <c r="BV296" s="417"/>
      <c r="BW296" s="417"/>
      <c r="BX296" s="417"/>
      <c r="BY296" s="417"/>
      <c r="BZ296" s="417"/>
      <c r="CA296" s="417"/>
      <c r="CB296" s="417"/>
      <c r="CC296" s="417"/>
      <c r="CD296" s="417"/>
      <c r="CE296" s="417"/>
      <c r="CF296" s="417"/>
      <c r="CG296" s="417"/>
      <c r="CH296" s="417"/>
      <c r="CI296" s="417"/>
      <c r="CJ296" s="417"/>
      <c r="CK296" s="417"/>
      <c r="CL296" s="417"/>
      <c r="CM296" s="417"/>
      <c r="CN296" s="417"/>
      <c r="CO296" s="417"/>
      <c r="CP296" s="417"/>
      <c r="CQ296" s="417"/>
      <c r="CR296" s="417"/>
      <c r="CS296" s="417"/>
      <c r="CT296" s="417"/>
      <c r="CU296" s="417"/>
      <c r="CV296" s="417"/>
      <c r="CW296" s="417"/>
      <c r="CX296" s="417"/>
      <c r="CY296" s="417"/>
      <c r="CZ296" s="417"/>
      <c r="DA296" s="417"/>
      <c r="DB296" s="417"/>
      <c r="DC296" s="417"/>
      <c r="DD296" s="417"/>
      <c r="DE296" s="417"/>
      <c r="DF296" s="417"/>
      <c r="DG296" s="417"/>
      <c r="DH296" s="417"/>
      <c r="DI296" s="417"/>
      <c r="DJ296" s="417"/>
      <c r="DK296" s="417"/>
    </row>
    <row r="297" spans="1:115" ht="16.7" hidden="1" customHeight="1">
      <c r="A297" s="421"/>
      <c r="B297" s="421"/>
      <c r="C297" s="416"/>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c r="AA297" s="417"/>
      <c r="AB297" s="417"/>
      <c r="AC297" s="417"/>
      <c r="AD297" s="417"/>
      <c r="AE297" s="417"/>
      <c r="AF297" s="417"/>
      <c r="AG297" s="417"/>
      <c r="AH297" s="417"/>
      <c r="AI297" s="417"/>
      <c r="AJ297" s="417"/>
      <c r="AK297" s="417"/>
      <c r="AL297" s="417"/>
      <c r="AM297" s="417"/>
      <c r="AN297" s="417"/>
      <c r="AO297" s="417"/>
      <c r="AP297" s="417"/>
      <c r="AQ297" s="417"/>
      <c r="AR297" s="417"/>
      <c r="AS297" s="417"/>
      <c r="AT297" s="417"/>
      <c r="AU297" s="417"/>
      <c r="AV297" s="417"/>
      <c r="AW297" s="417"/>
      <c r="AX297" s="417"/>
      <c r="AY297" s="417"/>
      <c r="AZ297" s="417"/>
      <c r="BA297" s="417"/>
      <c r="BB297" s="417"/>
      <c r="BC297" s="417"/>
      <c r="BD297" s="417"/>
      <c r="BE297" s="417"/>
      <c r="BF297" s="417"/>
      <c r="BG297" s="417"/>
      <c r="BH297" s="417"/>
      <c r="BI297" s="417"/>
      <c r="BJ297" s="417"/>
      <c r="BK297" s="417"/>
      <c r="BL297" s="417"/>
      <c r="BM297" s="417"/>
      <c r="BN297" s="417"/>
      <c r="BO297" s="417"/>
      <c r="BP297" s="417"/>
      <c r="BQ297" s="417"/>
      <c r="BR297" s="417"/>
      <c r="BS297" s="417"/>
      <c r="BT297" s="417"/>
      <c r="BU297" s="417"/>
      <c r="BV297" s="417"/>
      <c r="BW297" s="417"/>
      <c r="BX297" s="417"/>
      <c r="BY297" s="417"/>
      <c r="BZ297" s="417"/>
      <c r="CA297" s="417"/>
      <c r="CB297" s="417"/>
      <c r="CC297" s="417"/>
      <c r="CD297" s="417"/>
      <c r="CE297" s="417"/>
      <c r="CF297" s="417"/>
      <c r="CG297" s="417"/>
      <c r="CH297" s="417"/>
      <c r="CI297" s="417"/>
      <c r="CJ297" s="417"/>
      <c r="CK297" s="417"/>
      <c r="CL297" s="417"/>
      <c r="CM297" s="417"/>
      <c r="CN297" s="417"/>
      <c r="CO297" s="417"/>
      <c r="CP297" s="417"/>
      <c r="CQ297" s="417"/>
      <c r="CR297" s="417"/>
      <c r="CS297" s="417"/>
      <c r="CT297" s="417"/>
      <c r="CU297" s="417"/>
      <c r="CV297" s="417"/>
      <c r="CW297" s="417"/>
      <c r="CX297" s="417"/>
      <c r="CY297" s="417"/>
      <c r="CZ297" s="417"/>
      <c r="DA297" s="417"/>
      <c r="DB297" s="417"/>
      <c r="DC297" s="417"/>
      <c r="DD297" s="417"/>
      <c r="DE297" s="417"/>
      <c r="DF297" s="417"/>
      <c r="DG297" s="417"/>
      <c r="DH297" s="417"/>
      <c r="DI297" s="417"/>
      <c r="DJ297" s="417"/>
      <c r="DK297" s="417"/>
    </row>
    <row r="298" spans="1:115" ht="16.7" hidden="1" customHeight="1">
      <c r="A298" s="421"/>
      <c r="B298" s="421"/>
      <c r="C298" s="416"/>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c r="AA298" s="417"/>
      <c r="AB298" s="417"/>
      <c r="AC298" s="417"/>
      <c r="AD298" s="417"/>
      <c r="AE298" s="417"/>
      <c r="AF298" s="417"/>
      <c r="AG298" s="417"/>
      <c r="AH298" s="417"/>
      <c r="AI298" s="417"/>
      <c r="AJ298" s="417"/>
      <c r="AK298" s="417"/>
      <c r="AL298" s="417"/>
      <c r="AM298" s="417"/>
      <c r="AN298" s="417"/>
      <c r="AO298" s="417"/>
      <c r="AP298" s="417"/>
      <c r="AQ298" s="417"/>
      <c r="AR298" s="417"/>
      <c r="AS298" s="417"/>
      <c r="AT298" s="417"/>
      <c r="AU298" s="417"/>
      <c r="AV298" s="417"/>
      <c r="AW298" s="417"/>
      <c r="AX298" s="417"/>
      <c r="AY298" s="417"/>
      <c r="AZ298" s="417"/>
      <c r="BA298" s="417"/>
      <c r="BB298" s="417"/>
      <c r="BC298" s="417"/>
      <c r="BD298" s="417"/>
      <c r="BE298" s="417"/>
      <c r="BF298" s="417"/>
      <c r="BG298" s="417"/>
      <c r="BH298" s="417"/>
      <c r="BI298" s="417"/>
      <c r="BJ298" s="417"/>
      <c r="BK298" s="417"/>
      <c r="BL298" s="417"/>
      <c r="BM298" s="417"/>
      <c r="BN298" s="417"/>
      <c r="BO298" s="417"/>
      <c r="BP298" s="417"/>
      <c r="BQ298" s="417"/>
      <c r="BR298" s="417"/>
      <c r="BS298" s="417"/>
      <c r="BT298" s="417"/>
      <c r="BU298" s="417"/>
      <c r="BV298" s="417"/>
      <c r="BW298" s="417"/>
      <c r="BX298" s="417"/>
      <c r="BY298" s="417"/>
      <c r="BZ298" s="417"/>
      <c r="CA298" s="417"/>
      <c r="CB298" s="417"/>
      <c r="CC298" s="417"/>
      <c r="CD298" s="417"/>
      <c r="CE298" s="417"/>
      <c r="CF298" s="417"/>
      <c r="CG298" s="417"/>
      <c r="CH298" s="417"/>
      <c r="CI298" s="417"/>
      <c r="CJ298" s="417"/>
      <c r="CK298" s="417"/>
      <c r="CL298" s="417"/>
      <c r="CM298" s="417"/>
      <c r="CN298" s="417"/>
      <c r="CO298" s="417"/>
      <c r="CP298" s="417"/>
      <c r="CQ298" s="417"/>
      <c r="CR298" s="417"/>
      <c r="CS298" s="417"/>
      <c r="CT298" s="417"/>
      <c r="CU298" s="417"/>
      <c r="CV298" s="417"/>
      <c r="CW298" s="417"/>
      <c r="CX298" s="417"/>
      <c r="CY298" s="417"/>
      <c r="CZ298" s="417"/>
      <c r="DA298" s="417"/>
      <c r="DB298" s="417"/>
      <c r="DC298" s="417"/>
      <c r="DD298" s="417"/>
      <c r="DE298" s="417"/>
      <c r="DF298" s="417"/>
      <c r="DG298" s="417"/>
      <c r="DH298" s="417"/>
      <c r="DI298" s="417"/>
      <c r="DJ298" s="417"/>
      <c r="DK298" s="417"/>
    </row>
    <row r="299" spans="1:115" ht="16.7" hidden="1" customHeight="1">
      <c r="A299" s="421"/>
      <c r="B299" s="421"/>
      <c r="C299" s="416"/>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c r="AA299" s="417"/>
      <c r="AB299" s="417"/>
      <c r="AC299" s="417"/>
      <c r="AD299" s="417"/>
      <c r="AE299" s="417"/>
      <c r="AF299" s="417"/>
      <c r="AG299" s="417"/>
      <c r="AH299" s="417"/>
      <c r="AI299" s="417"/>
      <c r="AJ299" s="417"/>
      <c r="AK299" s="417"/>
      <c r="AL299" s="417"/>
      <c r="AM299" s="417"/>
      <c r="AN299" s="417"/>
      <c r="AO299" s="417"/>
      <c r="AP299" s="417"/>
      <c r="AQ299" s="417"/>
      <c r="AR299" s="417"/>
      <c r="AS299" s="417"/>
      <c r="AT299" s="417"/>
      <c r="AU299" s="417"/>
      <c r="AV299" s="417"/>
      <c r="AW299" s="417"/>
      <c r="AX299" s="417"/>
      <c r="AY299" s="417"/>
      <c r="AZ299" s="417"/>
      <c r="BA299" s="417"/>
      <c r="BB299" s="417"/>
      <c r="BC299" s="417"/>
      <c r="BD299" s="417"/>
      <c r="BE299" s="417"/>
      <c r="BF299" s="417"/>
      <c r="BG299" s="417"/>
      <c r="BH299" s="417"/>
      <c r="BI299" s="417"/>
      <c r="BJ299" s="417"/>
      <c r="BK299" s="417"/>
      <c r="BL299" s="417"/>
      <c r="BM299" s="417"/>
      <c r="BN299" s="417"/>
      <c r="BO299" s="417"/>
      <c r="BP299" s="417"/>
      <c r="BQ299" s="417"/>
      <c r="BR299" s="417"/>
      <c r="BS299" s="417"/>
      <c r="BT299" s="417"/>
      <c r="BU299" s="417"/>
      <c r="BV299" s="417"/>
      <c r="BW299" s="417"/>
      <c r="BX299" s="417"/>
      <c r="BY299" s="417"/>
      <c r="BZ299" s="417"/>
      <c r="CA299" s="417"/>
      <c r="CB299" s="417"/>
      <c r="CC299" s="417"/>
      <c r="CD299" s="417"/>
      <c r="CE299" s="417"/>
      <c r="CF299" s="417"/>
      <c r="CG299" s="417"/>
      <c r="CH299" s="417"/>
      <c r="CI299" s="417"/>
      <c r="CJ299" s="417"/>
      <c r="CK299" s="417"/>
      <c r="CL299" s="417"/>
      <c r="CM299" s="417"/>
      <c r="CN299" s="417"/>
      <c r="CO299" s="417"/>
      <c r="CP299" s="417"/>
      <c r="CQ299" s="417"/>
      <c r="CR299" s="417"/>
      <c r="CS299" s="417"/>
      <c r="CT299" s="417"/>
      <c r="CU299" s="417"/>
      <c r="CV299" s="417"/>
      <c r="CW299" s="417"/>
      <c r="CX299" s="417"/>
      <c r="CY299" s="417"/>
      <c r="CZ299" s="417"/>
      <c r="DA299" s="417"/>
      <c r="DB299" s="417"/>
      <c r="DC299" s="417"/>
      <c r="DD299" s="417"/>
      <c r="DE299" s="417"/>
      <c r="DF299" s="417"/>
      <c r="DG299" s="417"/>
      <c r="DH299" s="417"/>
      <c r="DI299" s="417"/>
      <c r="DJ299" s="417"/>
      <c r="DK299" s="417"/>
    </row>
    <row r="300" spans="1:115" ht="16.7" hidden="1" customHeight="1">
      <c r="A300" s="421"/>
      <c r="B300" s="421"/>
      <c r="C300" s="416"/>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c r="AA300" s="417"/>
      <c r="AB300" s="417"/>
      <c r="AC300" s="417"/>
      <c r="AD300" s="417"/>
      <c r="AE300" s="417"/>
      <c r="AF300" s="417"/>
      <c r="AG300" s="417"/>
      <c r="AH300" s="417"/>
      <c r="AI300" s="417"/>
      <c r="AJ300" s="417"/>
      <c r="AK300" s="417"/>
      <c r="AL300" s="417"/>
      <c r="AM300" s="417"/>
      <c r="AN300" s="417"/>
      <c r="AO300" s="417"/>
      <c r="AP300" s="417"/>
      <c r="AQ300" s="417"/>
      <c r="AR300" s="417"/>
      <c r="AS300" s="417"/>
      <c r="AT300" s="417"/>
      <c r="AU300" s="417"/>
      <c r="AV300" s="417"/>
      <c r="AW300" s="417"/>
      <c r="AX300" s="417"/>
      <c r="AY300" s="417"/>
      <c r="AZ300" s="417"/>
      <c r="BA300" s="417"/>
      <c r="BB300" s="417"/>
      <c r="BC300" s="417"/>
      <c r="BD300" s="417"/>
      <c r="BE300" s="417"/>
      <c r="BF300" s="417"/>
      <c r="BG300" s="417"/>
      <c r="BH300" s="417"/>
      <c r="BI300" s="417"/>
      <c r="BJ300" s="417"/>
      <c r="BK300" s="417"/>
      <c r="BL300" s="417"/>
      <c r="BM300" s="417"/>
      <c r="BN300" s="417"/>
      <c r="BO300" s="417"/>
      <c r="BP300" s="417"/>
      <c r="BQ300" s="417"/>
      <c r="BR300" s="417"/>
      <c r="BS300" s="417"/>
      <c r="BT300" s="417"/>
      <c r="BU300" s="417"/>
      <c r="BV300" s="417"/>
      <c r="BW300" s="417"/>
      <c r="BX300" s="417"/>
      <c r="BY300" s="417"/>
      <c r="BZ300" s="417"/>
      <c r="CA300" s="417"/>
      <c r="CB300" s="417"/>
      <c r="CC300" s="417"/>
      <c r="CD300" s="417"/>
      <c r="CE300" s="417"/>
      <c r="CF300" s="417"/>
      <c r="CG300" s="417"/>
      <c r="CH300" s="417"/>
      <c r="CI300" s="417"/>
      <c r="CJ300" s="417"/>
      <c r="CK300" s="417"/>
      <c r="CL300" s="417"/>
      <c r="CM300" s="417"/>
      <c r="CN300" s="417"/>
      <c r="CO300" s="417"/>
      <c r="CP300" s="417"/>
      <c r="CQ300" s="417"/>
      <c r="CR300" s="417"/>
      <c r="CS300" s="417"/>
      <c r="CT300" s="417"/>
      <c r="CU300" s="417"/>
      <c r="CV300" s="417"/>
      <c r="CW300" s="417"/>
      <c r="CX300" s="417"/>
      <c r="CY300" s="417"/>
      <c r="CZ300" s="417"/>
      <c r="DA300" s="417"/>
      <c r="DB300" s="417"/>
      <c r="DC300" s="417"/>
      <c r="DD300" s="417"/>
      <c r="DE300" s="417"/>
      <c r="DF300" s="417"/>
      <c r="DG300" s="417"/>
      <c r="DH300" s="417"/>
      <c r="DI300" s="417"/>
      <c r="DJ300" s="417"/>
      <c r="DK300" s="417"/>
    </row>
    <row r="301" spans="1:115" ht="16.7" hidden="1" customHeight="1">
      <c r="A301" s="421"/>
      <c r="B301" s="421"/>
      <c r="C301" s="416"/>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c r="AA301" s="417"/>
      <c r="AB301" s="417"/>
      <c r="AC301" s="417"/>
      <c r="AD301" s="417"/>
      <c r="AE301" s="417"/>
      <c r="AF301" s="417"/>
      <c r="AG301" s="417"/>
      <c r="AH301" s="417"/>
      <c r="AI301" s="417"/>
      <c r="AJ301" s="417"/>
      <c r="AK301" s="417"/>
      <c r="AL301" s="417"/>
      <c r="AM301" s="417"/>
      <c r="AN301" s="417"/>
      <c r="AO301" s="417"/>
      <c r="AP301" s="417"/>
      <c r="AQ301" s="417"/>
      <c r="AR301" s="417"/>
      <c r="AS301" s="417"/>
      <c r="AT301" s="417"/>
      <c r="AU301" s="417"/>
      <c r="AV301" s="417"/>
      <c r="AW301" s="417"/>
      <c r="AX301" s="417"/>
      <c r="AY301" s="417"/>
      <c r="AZ301" s="417"/>
      <c r="BA301" s="417"/>
      <c r="BB301" s="417"/>
      <c r="BC301" s="417"/>
      <c r="BD301" s="417"/>
      <c r="BE301" s="417"/>
      <c r="BF301" s="417"/>
      <c r="BG301" s="417"/>
      <c r="BH301" s="417"/>
      <c r="BI301" s="417"/>
      <c r="BJ301" s="417"/>
      <c r="BK301" s="417"/>
      <c r="BL301" s="417"/>
      <c r="BM301" s="417"/>
      <c r="BN301" s="417"/>
      <c r="BO301" s="417"/>
      <c r="BP301" s="417"/>
      <c r="BQ301" s="417"/>
      <c r="BR301" s="417"/>
      <c r="BS301" s="417"/>
      <c r="BT301" s="417"/>
      <c r="BU301" s="417"/>
      <c r="BV301" s="417"/>
      <c r="BW301" s="417"/>
      <c r="BX301" s="417"/>
      <c r="BY301" s="417"/>
      <c r="BZ301" s="417"/>
      <c r="CA301" s="417"/>
      <c r="CB301" s="417"/>
      <c r="CC301" s="417"/>
      <c r="CD301" s="417"/>
      <c r="CE301" s="417"/>
      <c r="CF301" s="417"/>
      <c r="CG301" s="417"/>
      <c r="CH301" s="417"/>
      <c r="CI301" s="417"/>
      <c r="CJ301" s="417"/>
      <c r="CK301" s="417"/>
      <c r="CL301" s="417"/>
      <c r="CM301" s="417"/>
      <c r="CN301" s="417"/>
      <c r="CO301" s="417"/>
      <c r="CP301" s="417"/>
      <c r="CQ301" s="417"/>
      <c r="CR301" s="417"/>
      <c r="CS301" s="417"/>
      <c r="CT301" s="417"/>
      <c r="CU301" s="417"/>
      <c r="CV301" s="417"/>
      <c r="CW301" s="417"/>
      <c r="CX301" s="417"/>
      <c r="CY301" s="417"/>
      <c r="CZ301" s="417"/>
      <c r="DA301" s="417"/>
      <c r="DB301" s="417"/>
      <c r="DC301" s="417"/>
      <c r="DD301" s="417"/>
      <c r="DE301" s="417"/>
      <c r="DF301" s="417"/>
      <c r="DG301" s="417"/>
      <c r="DH301" s="417"/>
      <c r="DI301" s="417"/>
      <c r="DJ301" s="417"/>
      <c r="DK301" s="417"/>
    </row>
    <row r="302" spans="1:115" ht="16.7" hidden="1" customHeight="1">
      <c r="A302" s="421"/>
      <c r="B302" s="421"/>
      <c r="C302" s="416"/>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c r="AA302" s="417"/>
      <c r="AB302" s="417"/>
      <c r="AC302" s="417"/>
      <c r="AD302" s="417"/>
      <c r="AE302" s="417"/>
      <c r="AF302" s="417"/>
      <c r="AG302" s="417"/>
      <c r="AH302" s="417"/>
      <c r="AI302" s="417"/>
      <c r="AJ302" s="417"/>
      <c r="AK302" s="417"/>
      <c r="AL302" s="417"/>
      <c r="AM302" s="417"/>
      <c r="AN302" s="417"/>
      <c r="AO302" s="417"/>
      <c r="AP302" s="417"/>
      <c r="AQ302" s="417"/>
      <c r="AR302" s="417"/>
      <c r="AS302" s="417"/>
      <c r="AT302" s="417"/>
      <c r="AU302" s="417"/>
      <c r="AV302" s="417"/>
      <c r="AW302" s="417"/>
      <c r="AX302" s="417"/>
      <c r="AY302" s="417"/>
      <c r="AZ302" s="417"/>
      <c r="BA302" s="417"/>
      <c r="BB302" s="417"/>
      <c r="BC302" s="417"/>
      <c r="BD302" s="417"/>
      <c r="BE302" s="417"/>
      <c r="BF302" s="417"/>
      <c r="BG302" s="417"/>
      <c r="BH302" s="417"/>
      <c r="BI302" s="417"/>
      <c r="BJ302" s="417"/>
      <c r="BK302" s="417"/>
      <c r="BL302" s="417"/>
      <c r="BM302" s="417"/>
      <c r="BN302" s="417"/>
      <c r="BO302" s="417"/>
      <c r="BP302" s="417"/>
      <c r="BQ302" s="417"/>
      <c r="BR302" s="417"/>
      <c r="BS302" s="417"/>
      <c r="BT302" s="417"/>
      <c r="BU302" s="417"/>
      <c r="BV302" s="417"/>
      <c r="BW302" s="417"/>
      <c r="BX302" s="417"/>
      <c r="BY302" s="417"/>
      <c r="BZ302" s="417"/>
      <c r="CA302" s="417"/>
      <c r="CB302" s="417"/>
      <c r="CC302" s="417"/>
      <c r="CD302" s="417"/>
      <c r="CE302" s="417"/>
      <c r="CF302" s="417"/>
      <c r="CG302" s="417"/>
      <c r="CH302" s="417"/>
      <c r="CI302" s="417"/>
      <c r="CJ302" s="417"/>
      <c r="CK302" s="417"/>
      <c r="CL302" s="417"/>
      <c r="CM302" s="417"/>
      <c r="CN302" s="417"/>
      <c r="CO302" s="417"/>
      <c r="CP302" s="417"/>
      <c r="CQ302" s="417"/>
      <c r="CR302" s="417"/>
      <c r="CS302" s="417"/>
      <c r="CT302" s="417"/>
      <c r="CU302" s="417"/>
      <c r="CV302" s="417"/>
      <c r="CW302" s="417"/>
      <c r="CX302" s="417"/>
      <c r="CY302" s="417"/>
      <c r="CZ302" s="417"/>
      <c r="DA302" s="417"/>
      <c r="DB302" s="417"/>
      <c r="DC302" s="417"/>
      <c r="DD302" s="417"/>
      <c r="DE302" s="417"/>
      <c r="DF302" s="417"/>
      <c r="DG302" s="417"/>
      <c r="DH302" s="417"/>
      <c r="DI302" s="417"/>
      <c r="DJ302" s="417"/>
      <c r="DK302" s="417"/>
    </row>
    <row r="303" spans="1:115" ht="16.7" hidden="1" customHeight="1">
      <c r="A303" s="421"/>
      <c r="B303" s="421"/>
      <c r="C303" s="416"/>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c r="AA303" s="417"/>
      <c r="AB303" s="417"/>
      <c r="AC303" s="417"/>
      <c r="AD303" s="417"/>
      <c r="AE303" s="417"/>
      <c r="AF303" s="417"/>
      <c r="AG303" s="417"/>
      <c r="AH303" s="417"/>
      <c r="AI303" s="417"/>
      <c r="AJ303" s="417"/>
      <c r="AK303" s="417"/>
      <c r="AL303" s="417"/>
      <c r="AM303" s="417"/>
      <c r="AN303" s="417"/>
      <c r="AO303" s="417"/>
      <c r="AP303" s="417"/>
      <c r="AQ303" s="417"/>
      <c r="AR303" s="417"/>
      <c r="AS303" s="417"/>
      <c r="AT303" s="417"/>
      <c r="AU303" s="417"/>
      <c r="AV303" s="417"/>
      <c r="AW303" s="417"/>
      <c r="AX303" s="417"/>
      <c r="AY303" s="417"/>
      <c r="AZ303" s="417"/>
      <c r="BA303" s="417"/>
      <c r="BB303" s="417"/>
      <c r="BC303" s="417"/>
      <c r="BD303" s="417"/>
      <c r="BE303" s="417"/>
      <c r="BF303" s="417"/>
      <c r="BG303" s="417"/>
      <c r="BH303" s="417"/>
      <c r="BI303" s="417"/>
      <c r="BJ303" s="417"/>
      <c r="BK303" s="417"/>
      <c r="BL303" s="417"/>
      <c r="BM303" s="417"/>
      <c r="BN303" s="417"/>
      <c r="BO303" s="417"/>
      <c r="BP303" s="417"/>
      <c r="BQ303" s="417"/>
      <c r="BR303" s="417"/>
      <c r="BS303" s="417"/>
      <c r="BT303" s="417"/>
      <c r="BU303" s="417"/>
      <c r="BV303" s="417"/>
      <c r="BW303" s="417"/>
      <c r="BX303" s="417"/>
      <c r="BY303" s="417"/>
      <c r="BZ303" s="417"/>
      <c r="CA303" s="417"/>
      <c r="CB303" s="417"/>
      <c r="CC303" s="417"/>
      <c r="CD303" s="417"/>
      <c r="CE303" s="417"/>
      <c r="CF303" s="417"/>
      <c r="CG303" s="417"/>
      <c r="CH303" s="417"/>
      <c r="CI303" s="417"/>
      <c r="CJ303" s="417"/>
      <c r="CK303" s="417"/>
      <c r="CL303" s="417"/>
      <c r="CM303" s="417"/>
      <c r="CN303" s="417"/>
      <c r="CO303" s="417"/>
      <c r="CP303" s="417"/>
      <c r="CQ303" s="417"/>
      <c r="CR303" s="417"/>
      <c r="CS303" s="417"/>
      <c r="CT303" s="417"/>
      <c r="CU303" s="417"/>
      <c r="CV303" s="417"/>
      <c r="CW303" s="417"/>
      <c r="CX303" s="417"/>
      <c r="CY303" s="417"/>
      <c r="CZ303" s="417"/>
      <c r="DA303" s="417"/>
      <c r="DB303" s="417"/>
      <c r="DC303" s="417"/>
      <c r="DD303" s="417"/>
      <c r="DE303" s="417"/>
      <c r="DF303" s="417"/>
      <c r="DG303" s="417"/>
      <c r="DH303" s="417"/>
      <c r="DI303" s="417"/>
      <c r="DJ303" s="417"/>
      <c r="DK303" s="417"/>
    </row>
    <row r="304" spans="1:115" ht="16.7" hidden="1" customHeight="1">
      <c r="A304" s="421"/>
      <c r="B304" s="421"/>
      <c r="C304" s="416"/>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c r="AA304" s="417"/>
      <c r="AB304" s="417"/>
      <c r="AC304" s="417"/>
      <c r="AD304" s="417"/>
      <c r="AE304" s="417"/>
      <c r="AF304" s="417"/>
      <c r="AG304" s="417"/>
      <c r="AH304" s="417"/>
      <c r="AI304" s="417"/>
      <c r="AJ304" s="417"/>
      <c r="AK304" s="417"/>
      <c r="AL304" s="417"/>
      <c r="AM304" s="417"/>
      <c r="AN304" s="417"/>
      <c r="AO304" s="417"/>
      <c r="AP304" s="417"/>
      <c r="AQ304" s="417"/>
      <c r="AR304" s="417"/>
      <c r="AS304" s="417"/>
      <c r="AT304" s="417"/>
      <c r="AU304" s="417"/>
      <c r="AV304" s="417"/>
      <c r="AW304" s="417"/>
      <c r="AX304" s="417"/>
      <c r="AY304" s="417"/>
      <c r="AZ304" s="417"/>
      <c r="BA304" s="417"/>
      <c r="BB304" s="417"/>
      <c r="BC304" s="417"/>
      <c r="BD304" s="417"/>
      <c r="BE304" s="417"/>
      <c r="BF304" s="417"/>
      <c r="BG304" s="417"/>
      <c r="BH304" s="417"/>
      <c r="BI304" s="417"/>
      <c r="BJ304" s="417"/>
      <c r="BK304" s="417"/>
      <c r="BL304" s="417"/>
      <c r="BM304" s="417"/>
      <c r="BN304" s="417"/>
      <c r="BO304" s="417"/>
      <c r="BP304" s="417"/>
      <c r="BQ304" s="417"/>
      <c r="BR304" s="417"/>
      <c r="BS304" s="417"/>
      <c r="BT304" s="417"/>
      <c r="BU304" s="417"/>
      <c r="BV304" s="417"/>
      <c r="BW304" s="417"/>
      <c r="BX304" s="417"/>
      <c r="BY304" s="417"/>
      <c r="BZ304" s="417"/>
      <c r="CA304" s="417"/>
      <c r="CB304" s="417"/>
      <c r="CC304" s="417"/>
      <c r="CD304" s="417"/>
      <c r="CE304" s="417"/>
      <c r="CF304" s="417"/>
      <c r="CG304" s="417"/>
      <c r="CH304" s="417"/>
      <c r="CI304" s="417"/>
      <c r="CJ304" s="417"/>
      <c r="CK304" s="417"/>
      <c r="CL304" s="417"/>
      <c r="CM304" s="417"/>
      <c r="CN304" s="417"/>
      <c r="CO304" s="417"/>
      <c r="CP304" s="417"/>
      <c r="CQ304" s="417"/>
      <c r="CR304" s="417"/>
      <c r="CS304" s="417"/>
      <c r="CT304" s="417"/>
      <c r="CU304" s="417"/>
      <c r="CV304" s="417"/>
      <c r="CW304" s="417"/>
      <c r="CX304" s="417"/>
      <c r="CY304" s="417"/>
      <c r="CZ304" s="417"/>
      <c r="DA304" s="417"/>
      <c r="DB304" s="417"/>
      <c r="DC304" s="417"/>
      <c r="DD304" s="417"/>
      <c r="DE304" s="417"/>
      <c r="DF304" s="417"/>
      <c r="DG304" s="417"/>
      <c r="DH304" s="417"/>
      <c r="DI304" s="417"/>
      <c r="DJ304" s="417"/>
      <c r="DK304" s="417"/>
    </row>
    <row r="305" spans="1:115" ht="16.7" hidden="1" customHeight="1">
      <c r="A305" s="421"/>
      <c r="B305" s="421"/>
      <c r="C305" s="416"/>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c r="AA305" s="417"/>
      <c r="AB305" s="417"/>
      <c r="AC305" s="417"/>
      <c r="AD305" s="417"/>
      <c r="AE305" s="417"/>
      <c r="AF305" s="417"/>
      <c r="AG305" s="417"/>
      <c r="AH305" s="417"/>
      <c r="AI305" s="417"/>
      <c r="AJ305" s="417"/>
      <c r="AK305" s="417"/>
      <c r="AL305" s="417"/>
      <c r="AM305" s="417"/>
      <c r="AN305" s="417"/>
      <c r="AO305" s="417"/>
      <c r="AP305" s="417"/>
      <c r="AQ305" s="417"/>
      <c r="AR305" s="417"/>
      <c r="AS305" s="417"/>
      <c r="AT305" s="417"/>
      <c r="AU305" s="417"/>
      <c r="AV305" s="417"/>
      <c r="AW305" s="417"/>
      <c r="AX305" s="417"/>
      <c r="AY305" s="417"/>
      <c r="AZ305" s="417"/>
      <c r="BA305" s="417"/>
      <c r="BB305" s="417"/>
      <c r="BC305" s="417"/>
      <c r="BD305" s="417"/>
      <c r="BE305" s="417"/>
      <c r="BF305" s="417"/>
      <c r="BG305" s="417"/>
      <c r="BH305" s="417"/>
      <c r="BI305" s="417"/>
      <c r="BJ305" s="417"/>
      <c r="BK305" s="417"/>
      <c r="BL305" s="417"/>
      <c r="BM305" s="417"/>
      <c r="BN305" s="417"/>
      <c r="BO305" s="417"/>
      <c r="BP305" s="417"/>
      <c r="BQ305" s="417"/>
      <c r="BR305" s="417"/>
      <c r="BS305" s="417"/>
      <c r="BT305" s="417"/>
      <c r="BU305" s="417"/>
      <c r="BV305" s="417"/>
      <c r="BW305" s="417"/>
      <c r="BX305" s="417"/>
      <c r="BY305" s="417"/>
      <c r="BZ305" s="417"/>
      <c r="CA305" s="417"/>
      <c r="CB305" s="417"/>
      <c r="CC305" s="417"/>
      <c r="CD305" s="417"/>
      <c r="CE305" s="417"/>
      <c r="CF305" s="417"/>
      <c r="CG305" s="417"/>
      <c r="CH305" s="417"/>
      <c r="CI305" s="417"/>
      <c r="CJ305" s="417"/>
      <c r="CK305" s="417"/>
      <c r="CL305" s="417"/>
      <c r="CM305" s="417"/>
      <c r="CN305" s="417"/>
      <c r="CO305" s="417"/>
      <c r="CP305" s="417"/>
      <c r="CQ305" s="417"/>
      <c r="CR305" s="417"/>
      <c r="CS305" s="417"/>
      <c r="CT305" s="417"/>
      <c r="CU305" s="417"/>
      <c r="CV305" s="417"/>
      <c r="CW305" s="417"/>
      <c r="CX305" s="417"/>
      <c r="CY305" s="417"/>
      <c r="CZ305" s="417"/>
      <c r="DA305" s="417"/>
      <c r="DB305" s="417"/>
      <c r="DC305" s="417"/>
      <c r="DD305" s="417"/>
      <c r="DE305" s="417"/>
      <c r="DF305" s="417"/>
      <c r="DG305" s="417"/>
      <c r="DH305" s="417"/>
      <c r="DI305" s="417"/>
      <c r="DJ305" s="417"/>
      <c r="DK305" s="417"/>
    </row>
    <row r="306" spans="1:115" ht="16.7" hidden="1" customHeight="1">
      <c r="A306" s="421"/>
      <c r="B306" s="421"/>
      <c r="C306" s="416"/>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c r="AA306" s="417"/>
      <c r="AB306" s="417"/>
      <c r="AC306" s="417"/>
      <c r="AD306" s="417"/>
      <c r="AE306" s="417"/>
      <c r="AF306" s="417"/>
      <c r="AG306" s="417"/>
      <c r="AH306" s="417"/>
      <c r="AI306" s="417"/>
      <c r="AJ306" s="417"/>
      <c r="AK306" s="417"/>
      <c r="AL306" s="417"/>
      <c r="AM306" s="417"/>
      <c r="AN306" s="417"/>
      <c r="AO306" s="417"/>
      <c r="AP306" s="417"/>
      <c r="AQ306" s="417"/>
      <c r="AR306" s="417"/>
      <c r="AS306" s="417"/>
      <c r="AT306" s="417"/>
      <c r="AU306" s="417"/>
      <c r="AV306" s="417"/>
      <c r="AW306" s="417"/>
      <c r="AX306" s="417"/>
      <c r="AY306" s="417"/>
      <c r="AZ306" s="417"/>
      <c r="BA306" s="417"/>
      <c r="BB306" s="417"/>
      <c r="BC306" s="417"/>
      <c r="BD306" s="417"/>
      <c r="BE306" s="417"/>
      <c r="BF306" s="417"/>
      <c r="BG306" s="417"/>
      <c r="BH306" s="417"/>
      <c r="BI306" s="417"/>
      <c r="BJ306" s="417"/>
      <c r="BK306" s="417"/>
      <c r="BL306" s="417"/>
      <c r="BM306" s="417"/>
      <c r="BN306" s="417"/>
      <c r="BO306" s="417"/>
      <c r="BP306" s="417"/>
      <c r="BQ306" s="417"/>
      <c r="BR306" s="417"/>
      <c r="BS306" s="417"/>
      <c r="BT306" s="417"/>
      <c r="BU306" s="417"/>
      <c r="BV306" s="417"/>
      <c r="BW306" s="417"/>
      <c r="BX306" s="417"/>
      <c r="BY306" s="417"/>
      <c r="BZ306" s="417"/>
      <c r="CA306" s="417"/>
      <c r="CB306" s="417"/>
      <c r="CC306" s="417"/>
      <c r="CD306" s="417"/>
      <c r="CE306" s="417"/>
      <c r="CF306" s="417"/>
      <c r="CG306" s="417"/>
      <c r="CH306" s="417"/>
      <c r="CI306" s="417"/>
      <c r="CJ306" s="417"/>
      <c r="CK306" s="417"/>
      <c r="CL306" s="417"/>
      <c r="CM306" s="417"/>
      <c r="CN306" s="417"/>
      <c r="CO306" s="417"/>
      <c r="CP306" s="417"/>
      <c r="CQ306" s="417"/>
      <c r="CR306" s="417"/>
      <c r="CS306" s="417"/>
      <c r="CT306" s="417"/>
      <c r="CU306" s="417"/>
      <c r="CV306" s="417"/>
      <c r="CW306" s="417"/>
      <c r="CX306" s="417"/>
      <c r="CY306" s="417"/>
      <c r="CZ306" s="417"/>
      <c r="DA306" s="417"/>
      <c r="DB306" s="417"/>
      <c r="DC306" s="417"/>
      <c r="DD306" s="417"/>
      <c r="DE306" s="417"/>
      <c r="DF306" s="417"/>
      <c r="DG306" s="417"/>
      <c r="DH306" s="417"/>
      <c r="DI306" s="417"/>
      <c r="DJ306" s="417"/>
      <c r="DK306" s="417"/>
    </row>
    <row r="307" spans="1:115" ht="16.7" hidden="1" customHeight="1">
      <c r="A307" s="421"/>
      <c r="B307" s="421"/>
      <c r="C307" s="416"/>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c r="AA307" s="417"/>
      <c r="AB307" s="417"/>
      <c r="AC307" s="417"/>
      <c r="AD307" s="417"/>
      <c r="AE307" s="417"/>
      <c r="AF307" s="417"/>
      <c r="AG307" s="417"/>
      <c r="AH307" s="417"/>
      <c r="AI307" s="417"/>
      <c r="AJ307" s="417"/>
      <c r="AK307" s="417"/>
      <c r="AL307" s="417"/>
      <c r="AM307" s="417"/>
      <c r="AN307" s="417"/>
      <c r="AO307" s="417"/>
      <c r="AP307" s="417"/>
      <c r="AQ307" s="417"/>
      <c r="AR307" s="417"/>
      <c r="AS307" s="417"/>
      <c r="AT307" s="417"/>
      <c r="AU307" s="417"/>
      <c r="AV307" s="417"/>
      <c r="AW307" s="417"/>
      <c r="AX307" s="417"/>
      <c r="AY307" s="417"/>
      <c r="AZ307" s="417"/>
      <c r="BA307" s="417"/>
      <c r="BB307" s="417"/>
      <c r="BC307" s="417"/>
      <c r="BD307" s="417"/>
      <c r="BE307" s="417"/>
      <c r="BF307" s="417"/>
      <c r="BG307" s="417"/>
      <c r="BH307" s="417"/>
      <c r="BI307" s="417"/>
      <c r="BJ307" s="417"/>
      <c r="BK307" s="417"/>
      <c r="BL307" s="417"/>
      <c r="BM307" s="417"/>
      <c r="BN307" s="417"/>
      <c r="BO307" s="417"/>
      <c r="BP307" s="417"/>
      <c r="BQ307" s="417"/>
      <c r="BR307" s="417"/>
      <c r="BS307" s="417"/>
      <c r="BT307" s="417"/>
      <c r="BU307" s="417"/>
      <c r="BV307" s="417"/>
      <c r="BW307" s="417"/>
      <c r="BX307" s="417"/>
      <c r="BY307" s="417"/>
      <c r="BZ307" s="417"/>
      <c r="CA307" s="417"/>
      <c r="CB307" s="417"/>
      <c r="CC307" s="417"/>
      <c r="CD307" s="417"/>
      <c r="CE307" s="417"/>
      <c r="CF307" s="417"/>
      <c r="CG307" s="417"/>
      <c r="CH307" s="417"/>
      <c r="CI307" s="417"/>
      <c r="CJ307" s="417"/>
      <c r="CK307" s="417"/>
      <c r="CL307" s="417"/>
      <c r="CM307" s="417"/>
      <c r="CN307" s="417"/>
      <c r="CO307" s="417"/>
      <c r="CP307" s="417"/>
      <c r="CQ307" s="417"/>
      <c r="CR307" s="417"/>
      <c r="CS307" s="417"/>
      <c r="CT307" s="417"/>
      <c r="CU307" s="417"/>
      <c r="CV307" s="417"/>
      <c r="CW307" s="417"/>
      <c r="CX307" s="417"/>
      <c r="CY307" s="417"/>
      <c r="CZ307" s="417"/>
      <c r="DA307" s="417"/>
      <c r="DB307" s="417"/>
      <c r="DC307" s="417"/>
      <c r="DD307" s="417"/>
      <c r="DE307" s="417"/>
      <c r="DF307" s="417"/>
      <c r="DG307" s="417"/>
      <c r="DH307" s="417"/>
      <c r="DI307" s="417"/>
      <c r="DJ307" s="417"/>
      <c r="DK307" s="417"/>
    </row>
    <row r="308" spans="1:115" ht="16.7" hidden="1" customHeight="1">
      <c r="A308" s="421"/>
      <c r="B308" s="421"/>
      <c r="C308" s="416"/>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c r="AA308" s="417"/>
      <c r="AB308" s="417"/>
      <c r="AC308" s="417"/>
      <c r="AD308" s="417"/>
      <c r="AE308" s="417"/>
      <c r="AF308" s="417"/>
      <c r="AG308" s="417"/>
      <c r="AH308" s="417"/>
      <c r="AI308" s="417"/>
      <c r="AJ308" s="417"/>
      <c r="AK308" s="417"/>
      <c r="AL308" s="417"/>
      <c r="AM308" s="417"/>
      <c r="AN308" s="417"/>
      <c r="AO308" s="417"/>
      <c r="AP308" s="417"/>
      <c r="AQ308" s="417"/>
      <c r="AR308" s="417"/>
      <c r="AS308" s="417"/>
      <c r="AT308" s="417"/>
      <c r="AU308" s="417"/>
      <c r="AV308" s="417"/>
      <c r="AW308" s="417"/>
      <c r="AX308" s="417"/>
      <c r="AY308" s="417"/>
      <c r="AZ308" s="417"/>
      <c r="BA308" s="417"/>
      <c r="BB308" s="417"/>
      <c r="BC308" s="417"/>
      <c r="BD308" s="417"/>
      <c r="BE308" s="417"/>
      <c r="BF308" s="417"/>
      <c r="BG308" s="417"/>
      <c r="BH308" s="417"/>
      <c r="BI308" s="417"/>
      <c r="BJ308" s="417"/>
      <c r="BK308" s="417"/>
      <c r="BL308" s="417"/>
      <c r="BM308" s="417"/>
      <c r="BN308" s="417"/>
      <c r="BO308" s="417"/>
      <c r="BP308" s="417"/>
      <c r="BQ308" s="417"/>
      <c r="BR308" s="417"/>
      <c r="BS308" s="417"/>
      <c r="BT308" s="417"/>
      <c r="BU308" s="417"/>
      <c r="BV308" s="417"/>
      <c r="BW308" s="417"/>
      <c r="BX308" s="417"/>
      <c r="BY308" s="417"/>
      <c r="BZ308" s="417"/>
      <c r="CA308" s="417"/>
      <c r="CB308" s="417"/>
      <c r="CC308" s="417"/>
      <c r="CD308" s="417"/>
      <c r="CE308" s="417"/>
      <c r="CF308" s="417"/>
      <c r="CG308" s="417"/>
      <c r="CH308" s="417"/>
      <c r="CI308" s="417"/>
      <c r="CJ308" s="417"/>
      <c r="CK308" s="417"/>
      <c r="CL308" s="417"/>
      <c r="CM308" s="417"/>
      <c r="CN308" s="417"/>
      <c r="CO308" s="417"/>
      <c r="CP308" s="417"/>
      <c r="CQ308" s="417"/>
      <c r="CR308" s="417"/>
      <c r="CS308" s="417"/>
      <c r="CT308" s="417"/>
      <c r="CU308" s="417"/>
      <c r="CV308" s="417"/>
      <c r="CW308" s="417"/>
      <c r="CX308" s="417"/>
      <c r="CY308" s="417"/>
      <c r="CZ308" s="417"/>
      <c r="DA308" s="417"/>
      <c r="DB308" s="417"/>
      <c r="DC308" s="417"/>
      <c r="DD308" s="417"/>
      <c r="DE308" s="417"/>
      <c r="DF308" s="417"/>
      <c r="DG308" s="417"/>
      <c r="DH308" s="417"/>
      <c r="DI308" s="417"/>
      <c r="DJ308" s="417"/>
      <c r="DK308" s="417"/>
    </row>
    <row r="309" spans="1:115" ht="16.7" hidden="1" customHeight="1">
      <c r="A309" s="421"/>
      <c r="B309" s="421"/>
      <c r="C309" s="416"/>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c r="AA309" s="417"/>
      <c r="AB309" s="417"/>
      <c r="AC309" s="417"/>
      <c r="AD309" s="417"/>
      <c r="AE309" s="417"/>
      <c r="AF309" s="417"/>
      <c r="AG309" s="417"/>
      <c r="AH309" s="417"/>
      <c r="AI309" s="417"/>
      <c r="AJ309" s="417"/>
      <c r="AK309" s="417"/>
      <c r="AL309" s="417"/>
      <c r="AM309" s="417"/>
      <c r="AN309" s="417"/>
      <c r="AO309" s="417"/>
      <c r="AP309" s="417"/>
      <c r="AQ309" s="417"/>
      <c r="AR309" s="417"/>
      <c r="AS309" s="417"/>
      <c r="AT309" s="417"/>
      <c r="AU309" s="417"/>
      <c r="AV309" s="417"/>
      <c r="AW309" s="417"/>
      <c r="AX309" s="417"/>
      <c r="AY309" s="417"/>
      <c r="AZ309" s="417"/>
      <c r="BA309" s="417"/>
      <c r="BB309" s="417"/>
      <c r="BC309" s="417"/>
      <c r="BD309" s="417"/>
      <c r="BE309" s="417"/>
      <c r="BF309" s="417"/>
      <c r="BG309" s="417"/>
      <c r="BH309" s="417"/>
      <c r="BI309" s="417"/>
      <c r="BJ309" s="417"/>
      <c r="BK309" s="417"/>
      <c r="BL309" s="417"/>
      <c r="BM309" s="417"/>
      <c r="BN309" s="417"/>
      <c r="BO309" s="417"/>
      <c r="BP309" s="417"/>
      <c r="BQ309" s="417"/>
      <c r="BR309" s="417"/>
      <c r="BS309" s="417"/>
      <c r="BT309" s="417"/>
      <c r="BU309" s="417"/>
      <c r="BV309" s="417"/>
      <c r="BW309" s="417"/>
      <c r="BX309" s="417"/>
      <c r="BY309" s="417"/>
      <c r="BZ309" s="417"/>
      <c r="CA309" s="417"/>
      <c r="CB309" s="417"/>
      <c r="CC309" s="417"/>
      <c r="CD309" s="417"/>
      <c r="CE309" s="417"/>
      <c r="CF309" s="417"/>
      <c r="CG309" s="417"/>
      <c r="CH309" s="417"/>
      <c r="CI309" s="417"/>
      <c r="CJ309" s="417"/>
      <c r="CK309" s="417"/>
      <c r="CL309" s="417"/>
      <c r="CM309" s="417"/>
      <c r="CN309" s="417"/>
      <c r="CO309" s="417"/>
      <c r="CP309" s="417"/>
      <c r="CQ309" s="417"/>
      <c r="CR309" s="417"/>
      <c r="CS309" s="417"/>
      <c r="CT309" s="417"/>
      <c r="CU309" s="417"/>
      <c r="CV309" s="417"/>
      <c r="CW309" s="417"/>
      <c r="CX309" s="417"/>
      <c r="CY309" s="417"/>
      <c r="CZ309" s="417"/>
      <c r="DA309" s="417"/>
      <c r="DB309" s="417"/>
      <c r="DC309" s="417"/>
      <c r="DD309" s="417"/>
      <c r="DE309" s="417"/>
      <c r="DF309" s="417"/>
      <c r="DG309" s="417"/>
      <c r="DH309" s="417"/>
      <c r="DI309" s="417"/>
      <c r="DJ309" s="417"/>
      <c r="DK309" s="417"/>
    </row>
    <row r="310" spans="1:115" ht="16.7" hidden="1" customHeight="1">
      <c r="A310" s="421"/>
      <c r="B310" s="421"/>
      <c r="C310" s="416"/>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c r="AA310" s="417"/>
      <c r="AB310" s="417"/>
      <c r="AC310" s="417"/>
      <c r="AD310" s="417"/>
      <c r="AE310" s="417"/>
      <c r="AF310" s="417"/>
      <c r="AG310" s="417"/>
      <c r="AH310" s="417"/>
      <c r="AI310" s="417"/>
      <c r="AJ310" s="417"/>
      <c r="AK310" s="417"/>
      <c r="AL310" s="417"/>
      <c r="AM310" s="417"/>
      <c r="AN310" s="417"/>
      <c r="AO310" s="417"/>
      <c r="AP310" s="417"/>
      <c r="AQ310" s="417"/>
      <c r="AR310" s="417"/>
      <c r="AS310" s="417"/>
      <c r="AT310" s="417"/>
      <c r="AU310" s="417"/>
      <c r="AV310" s="417"/>
      <c r="AW310" s="417"/>
      <c r="AX310" s="417"/>
      <c r="AY310" s="417"/>
      <c r="AZ310" s="417"/>
      <c r="BA310" s="417"/>
      <c r="BB310" s="417"/>
      <c r="BC310" s="417"/>
      <c r="BD310" s="417"/>
      <c r="BE310" s="417"/>
      <c r="BF310" s="417"/>
      <c r="BG310" s="417"/>
      <c r="BH310" s="417"/>
      <c r="BI310" s="417"/>
      <c r="BJ310" s="417"/>
      <c r="BK310" s="417"/>
      <c r="BL310" s="417"/>
      <c r="BM310" s="417"/>
      <c r="BN310" s="417"/>
      <c r="BO310" s="417"/>
      <c r="BP310" s="417"/>
      <c r="BQ310" s="417"/>
      <c r="BR310" s="417"/>
      <c r="BS310" s="417"/>
      <c r="BT310" s="417"/>
      <c r="BU310" s="417"/>
      <c r="BV310" s="417"/>
      <c r="BW310" s="417"/>
      <c r="BX310" s="417"/>
      <c r="BY310" s="417"/>
      <c r="BZ310" s="417"/>
      <c r="CA310" s="417"/>
      <c r="CB310" s="417"/>
      <c r="CC310" s="417"/>
      <c r="CD310" s="417"/>
      <c r="CE310" s="417"/>
      <c r="CF310" s="417"/>
      <c r="CG310" s="417"/>
      <c r="CH310" s="417"/>
      <c r="CI310" s="417"/>
      <c r="CJ310" s="417"/>
      <c r="CK310" s="417"/>
      <c r="CL310" s="417"/>
      <c r="CM310" s="417"/>
      <c r="CN310" s="417"/>
      <c r="CO310" s="417"/>
      <c r="CP310" s="417"/>
      <c r="CQ310" s="417"/>
      <c r="CR310" s="417"/>
      <c r="CS310" s="417"/>
      <c r="CT310" s="417"/>
      <c r="CU310" s="417"/>
      <c r="CV310" s="417"/>
      <c r="CW310" s="417"/>
      <c r="CX310" s="417"/>
      <c r="CY310" s="417"/>
      <c r="CZ310" s="417"/>
      <c r="DA310" s="417"/>
      <c r="DB310" s="417"/>
      <c r="DC310" s="417"/>
      <c r="DD310" s="417"/>
      <c r="DE310" s="417"/>
      <c r="DF310" s="417"/>
      <c r="DG310" s="417"/>
      <c r="DH310" s="417"/>
      <c r="DI310" s="417"/>
      <c r="DJ310" s="417"/>
      <c r="DK310" s="417"/>
    </row>
    <row r="311" spans="1:115" ht="16.7" hidden="1" customHeight="1">
      <c r="A311" s="421"/>
      <c r="B311" s="421"/>
      <c r="C311" s="416"/>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c r="AA311" s="417"/>
      <c r="AB311" s="417"/>
      <c r="AC311" s="417"/>
      <c r="AD311" s="417"/>
      <c r="AE311" s="417"/>
      <c r="AF311" s="417"/>
      <c r="AG311" s="417"/>
      <c r="AH311" s="417"/>
      <c r="AI311" s="417"/>
      <c r="AJ311" s="417"/>
      <c r="AK311" s="417"/>
      <c r="AL311" s="417"/>
      <c r="AM311" s="417"/>
      <c r="AN311" s="417"/>
      <c r="AO311" s="417"/>
      <c r="AP311" s="417"/>
      <c r="AQ311" s="417"/>
      <c r="AR311" s="417"/>
      <c r="AS311" s="417"/>
      <c r="AT311" s="417"/>
      <c r="AU311" s="417"/>
      <c r="AV311" s="417"/>
      <c r="AW311" s="417"/>
      <c r="AX311" s="417"/>
      <c r="AY311" s="417"/>
      <c r="AZ311" s="417"/>
      <c r="BA311" s="417"/>
      <c r="BB311" s="417"/>
      <c r="BC311" s="417"/>
      <c r="BD311" s="417"/>
      <c r="BE311" s="417"/>
      <c r="BF311" s="417"/>
      <c r="BG311" s="417"/>
      <c r="BH311" s="417"/>
      <c r="BI311" s="417"/>
      <c r="BJ311" s="417"/>
      <c r="BK311" s="417"/>
      <c r="BL311" s="417"/>
      <c r="BM311" s="417"/>
      <c r="BN311" s="417"/>
      <c r="BO311" s="417"/>
      <c r="BP311" s="417"/>
      <c r="BQ311" s="417"/>
      <c r="BR311" s="417"/>
      <c r="BS311" s="417"/>
      <c r="BT311" s="417"/>
      <c r="BU311" s="417"/>
      <c r="BV311" s="417"/>
      <c r="BW311" s="417"/>
      <c r="BX311" s="417"/>
      <c r="BY311" s="417"/>
      <c r="BZ311" s="417"/>
      <c r="CA311" s="417"/>
      <c r="CB311" s="417"/>
      <c r="CC311" s="417"/>
      <c r="CD311" s="417"/>
      <c r="CE311" s="417"/>
      <c r="CF311" s="417"/>
      <c r="CG311" s="417"/>
      <c r="CH311" s="417"/>
      <c r="CI311" s="417"/>
      <c r="CJ311" s="417"/>
      <c r="CK311" s="417"/>
      <c r="CL311" s="417"/>
      <c r="CM311" s="417"/>
      <c r="CN311" s="417"/>
      <c r="CO311" s="417"/>
      <c r="CP311" s="417"/>
      <c r="CQ311" s="417"/>
      <c r="CR311" s="417"/>
      <c r="CS311" s="417"/>
      <c r="CT311" s="417"/>
      <c r="CU311" s="417"/>
      <c r="CV311" s="417"/>
      <c r="CW311" s="417"/>
      <c r="CX311" s="417"/>
      <c r="CY311" s="417"/>
      <c r="CZ311" s="417"/>
      <c r="DA311" s="417"/>
      <c r="DB311" s="417"/>
      <c r="DC311" s="417"/>
      <c r="DD311" s="417"/>
      <c r="DE311" s="417"/>
      <c r="DF311" s="417"/>
      <c r="DG311" s="417"/>
      <c r="DH311" s="417"/>
      <c r="DI311" s="417"/>
      <c r="DJ311" s="417"/>
      <c r="DK311" s="417"/>
    </row>
    <row r="312" spans="1:115" ht="16.7" hidden="1" customHeight="1">
      <c r="A312" s="421"/>
      <c r="B312" s="421"/>
      <c r="C312" s="416"/>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c r="AA312" s="417"/>
      <c r="AB312" s="417"/>
      <c r="AC312" s="417"/>
      <c r="AD312" s="417"/>
      <c r="AE312" s="417"/>
      <c r="AF312" s="417"/>
      <c r="AG312" s="417"/>
      <c r="AH312" s="417"/>
      <c r="AI312" s="417"/>
      <c r="AJ312" s="417"/>
      <c r="AK312" s="417"/>
      <c r="AL312" s="417"/>
      <c r="AM312" s="417"/>
      <c r="AN312" s="417"/>
      <c r="AO312" s="417"/>
      <c r="AP312" s="417"/>
      <c r="AQ312" s="417"/>
      <c r="AR312" s="417"/>
      <c r="AS312" s="417"/>
      <c r="AT312" s="417"/>
      <c r="AU312" s="417"/>
      <c r="AV312" s="417"/>
      <c r="AW312" s="417"/>
      <c r="AX312" s="417"/>
      <c r="AY312" s="417"/>
      <c r="AZ312" s="417"/>
      <c r="BA312" s="417"/>
      <c r="BB312" s="417"/>
      <c r="BC312" s="417"/>
      <c r="BD312" s="417"/>
      <c r="BE312" s="417"/>
      <c r="BF312" s="417"/>
      <c r="BG312" s="417"/>
      <c r="BH312" s="417"/>
      <c r="BI312" s="417"/>
      <c r="BJ312" s="417"/>
      <c r="BK312" s="417"/>
      <c r="BL312" s="417"/>
      <c r="BM312" s="417"/>
      <c r="BN312" s="417"/>
      <c r="BO312" s="417"/>
      <c r="BP312" s="417"/>
      <c r="BQ312" s="417"/>
      <c r="BR312" s="417"/>
      <c r="BS312" s="417"/>
      <c r="BT312" s="417"/>
      <c r="BU312" s="417"/>
      <c r="BV312" s="417"/>
      <c r="BW312" s="417"/>
      <c r="BX312" s="417"/>
      <c r="BY312" s="417"/>
      <c r="BZ312" s="417"/>
      <c r="CA312" s="417"/>
      <c r="CB312" s="417"/>
      <c r="CC312" s="417"/>
      <c r="CD312" s="417"/>
      <c r="CE312" s="417"/>
      <c r="CF312" s="417"/>
      <c r="CG312" s="417"/>
      <c r="CH312" s="417"/>
      <c r="CI312" s="417"/>
      <c r="CJ312" s="417"/>
      <c r="CK312" s="417"/>
      <c r="CL312" s="417"/>
      <c r="CM312" s="417"/>
      <c r="CN312" s="417"/>
      <c r="CO312" s="417"/>
      <c r="CP312" s="417"/>
      <c r="CQ312" s="417"/>
      <c r="CR312" s="417"/>
      <c r="CS312" s="417"/>
      <c r="CT312" s="417"/>
      <c r="CU312" s="417"/>
      <c r="CV312" s="417"/>
      <c r="CW312" s="417"/>
      <c r="CX312" s="417"/>
      <c r="CY312" s="417"/>
      <c r="CZ312" s="417"/>
      <c r="DA312" s="417"/>
      <c r="DB312" s="417"/>
      <c r="DC312" s="417"/>
      <c r="DD312" s="417"/>
      <c r="DE312" s="417"/>
      <c r="DF312" s="417"/>
      <c r="DG312" s="417"/>
      <c r="DH312" s="417"/>
      <c r="DI312" s="417"/>
      <c r="DJ312" s="417"/>
      <c r="DK312" s="417"/>
    </row>
    <row r="313" spans="1:115" ht="16.7" hidden="1" customHeight="1">
      <c r="A313" s="421"/>
      <c r="B313" s="421"/>
      <c r="C313" s="416"/>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c r="AA313" s="417"/>
      <c r="AB313" s="417"/>
      <c r="AC313" s="417"/>
      <c r="AD313" s="417"/>
      <c r="AE313" s="417"/>
      <c r="AF313" s="417"/>
      <c r="AG313" s="417"/>
      <c r="AH313" s="417"/>
      <c r="AI313" s="417"/>
      <c r="AJ313" s="417"/>
      <c r="AK313" s="417"/>
      <c r="AL313" s="417"/>
      <c r="AM313" s="417"/>
      <c r="AN313" s="417"/>
      <c r="AO313" s="417"/>
      <c r="AP313" s="417"/>
      <c r="AQ313" s="417"/>
      <c r="AR313" s="417"/>
      <c r="AS313" s="417"/>
      <c r="AT313" s="417"/>
      <c r="AU313" s="417"/>
      <c r="AV313" s="417"/>
      <c r="AW313" s="417"/>
      <c r="AX313" s="417"/>
      <c r="AY313" s="417"/>
      <c r="AZ313" s="417"/>
      <c r="BA313" s="417"/>
      <c r="BB313" s="417"/>
      <c r="BC313" s="417"/>
      <c r="BD313" s="417"/>
      <c r="BE313" s="417"/>
      <c r="BF313" s="417"/>
      <c r="BG313" s="417"/>
      <c r="BH313" s="417"/>
      <c r="BI313" s="417"/>
      <c r="BJ313" s="417"/>
      <c r="BK313" s="417"/>
      <c r="BL313" s="417"/>
      <c r="BM313" s="417"/>
      <c r="BN313" s="417"/>
      <c r="BO313" s="417"/>
      <c r="BP313" s="417"/>
      <c r="BQ313" s="417"/>
      <c r="BR313" s="417"/>
      <c r="BS313" s="417"/>
      <c r="BT313" s="417"/>
      <c r="BU313" s="417"/>
      <c r="BV313" s="417"/>
      <c r="BW313" s="417"/>
      <c r="BX313" s="417"/>
      <c r="BY313" s="417"/>
      <c r="BZ313" s="417"/>
      <c r="CA313" s="417"/>
      <c r="CB313" s="417"/>
      <c r="CC313" s="417"/>
      <c r="CD313" s="417"/>
      <c r="CE313" s="417"/>
      <c r="CF313" s="417"/>
      <c r="CG313" s="417"/>
      <c r="CH313" s="417"/>
      <c r="CI313" s="417"/>
      <c r="CJ313" s="417"/>
      <c r="CK313" s="417"/>
      <c r="CL313" s="417"/>
      <c r="CM313" s="417"/>
      <c r="CN313" s="417"/>
      <c r="CO313" s="417"/>
      <c r="CP313" s="417"/>
      <c r="CQ313" s="417"/>
      <c r="CR313" s="417"/>
      <c r="CS313" s="417"/>
      <c r="CT313" s="417"/>
      <c r="CU313" s="417"/>
      <c r="CV313" s="417"/>
      <c r="CW313" s="417"/>
      <c r="CX313" s="417"/>
      <c r="CY313" s="417"/>
      <c r="CZ313" s="417"/>
      <c r="DA313" s="417"/>
      <c r="DB313" s="417"/>
      <c r="DC313" s="417"/>
      <c r="DD313" s="417"/>
      <c r="DE313" s="417"/>
      <c r="DF313" s="417"/>
      <c r="DG313" s="417"/>
      <c r="DH313" s="417"/>
      <c r="DI313" s="417"/>
      <c r="DJ313" s="417"/>
      <c r="DK313" s="417"/>
    </row>
    <row r="314" spans="1:115" ht="16.7" hidden="1" customHeight="1">
      <c r="A314" s="421"/>
      <c r="B314" s="421"/>
      <c r="C314" s="416"/>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c r="AA314" s="417"/>
      <c r="AB314" s="417"/>
      <c r="AC314" s="417"/>
      <c r="AD314" s="417"/>
      <c r="AE314" s="417"/>
      <c r="AF314" s="417"/>
      <c r="AG314" s="417"/>
      <c r="AH314" s="417"/>
      <c r="AI314" s="417"/>
      <c r="AJ314" s="417"/>
      <c r="AK314" s="417"/>
      <c r="AL314" s="417"/>
      <c r="AM314" s="417"/>
      <c r="AN314" s="417"/>
      <c r="AO314" s="417"/>
      <c r="AP314" s="417"/>
      <c r="AQ314" s="417"/>
      <c r="AR314" s="417"/>
      <c r="AS314" s="417"/>
      <c r="AT314" s="417"/>
      <c r="AU314" s="417"/>
      <c r="AV314" s="417"/>
      <c r="AW314" s="417"/>
      <c r="AX314" s="417"/>
      <c r="AY314" s="417"/>
      <c r="AZ314" s="417"/>
      <c r="BA314" s="417"/>
      <c r="BB314" s="417"/>
      <c r="BC314" s="417"/>
      <c r="BD314" s="417"/>
      <c r="BE314" s="417"/>
      <c r="BF314" s="417"/>
      <c r="BG314" s="417"/>
      <c r="BH314" s="417"/>
      <c r="BI314" s="417"/>
      <c r="BJ314" s="417"/>
      <c r="BK314" s="417"/>
      <c r="BL314" s="417"/>
      <c r="BM314" s="417"/>
      <c r="BN314" s="417"/>
      <c r="BO314" s="417"/>
      <c r="BP314" s="417"/>
      <c r="BQ314" s="417"/>
      <c r="BR314" s="417"/>
      <c r="BS314" s="417"/>
      <c r="BT314" s="417"/>
      <c r="BU314" s="417"/>
      <c r="BV314" s="417"/>
      <c r="BW314" s="417"/>
      <c r="BX314" s="417"/>
      <c r="BY314" s="417"/>
      <c r="BZ314" s="417"/>
      <c r="CA314" s="417"/>
      <c r="CB314" s="417"/>
      <c r="CC314" s="417"/>
      <c r="CD314" s="417"/>
      <c r="CE314" s="417"/>
      <c r="CF314" s="417"/>
      <c r="CG314" s="417"/>
      <c r="CH314" s="417"/>
      <c r="CI314" s="417"/>
      <c r="CJ314" s="417"/>
      <c r="CK314" s="417"/>
      <c r="CL314" s="417"/>
      <c r="CM314" s="417"/>
      <c r="CN314" s="417"/>
      <c r="CO314" s="417"/>
      <c r="CP314" s="417"/>
      <c r="CQ314" s="417"/>
      <c r="CR314" s="417"/>
      <c r="CS314" s="417"/>
      <c r="CT314" s="417"/>
      <c r="CU314" s="417"/>
      <c r="CV314" s="417"/>
      <c r="CW314" s="417"/>
      <c r="CX314" s="417"/>
      <c r="CY314" s="417"/>
      <c r="CZ314" s="417"/>
      <c r="DA314" s="417"/>
      <c r="DB314" s="417"/>
      <c r="DC314" s="417"/>
      <c r="DD314" s="417"/>
      <c r="DE314" s="417"/>
      <c r="DF314" s="417"/>
      <c r="DG314" s="417"/>
      <c r="DH314" s="417"/>
      <c r="DI314" s="417"/>
      <c r="DJ314" s="417"/>
      <c r="DK314" s="417"/>
    </row>
    <row r="315" spans="1:115" ht="16.7" hidden="1" customHeight="1">
      <c r="A315" s="421"/>
      <c r="B315" s="421"/>
      <c r="C315" s="416"/>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c r="AA315" s="417"/>
      <c r="AB315" s="417"/>
      <c r="AC315" s="417"/>
      <c r="AD315" s="417"/>
      <c r="AE315" s="417"/>
      <c r="AF315" s="417"/>
      <c r="AG315" s="417"/>
      <c r="AH315" s="417"/>
      <c r="AI315" s="417"/>
      <c r="AJ315" s="417"/>
      <c r="AK315" s="417"/>
      <c r="AL315" s="417"/>
      <c r="AM315" s="417"/>
      <c r="AN315" s="417"/>
      <c r="AO315" s="417"/>
      <c r="AP315" s="417"/>
      <c r="AQ315" s="417"/>
      <c r="AR315" s="417"/>
      <c r="AS315" s="417"/>
      <c r="AT315" s="417"/>
      <c r="AU315" s="417"/>
      <c r="AV315" s="417"/>
      <c r="AW315" s="417"/>
      <c r="AX315" s="417"/>
      <c r="AY315" s="417"/>
      <c r="AZ315" s="417"/>
      <c r="BA315" s="417"/>
      <c r="BB315" s="417"/>
      <c r="BC315" s="417"/>
      <c r="BD315" s="417"/>
      <c r="BE315" s="417"/>
      <c r="BF315" s="417"/>
      <c r="BG315" s="417"/>
      <c r="BH315" s="417"/>
      <c r="BI315" s="417"/>
      <c r="BJ315" s="417"/>
      <c r="BK315" s="417"/>
      <c r="BL315" s="417"/>
      <c r="BM315" s="417"/>
      <c r="BN315" s="417"/>
      <c r="BO315" s="417"/>
      <c r="BP315" s="417"/>
      <c r="BQ315" s="417"/>
      <c r="BR315" s="417"/>
      <c r="BS315" s="417"/>
      <c r="BT315" s="417"/>
      <c r="BU315" s="417"/>
      <c r="BV315" s="417"/>
      <c r="BW315" s="417"/>
      <c r="BX315" s="417"/>
      <c r="BY315" s="417"/>
      <c r="BZ315" s="417"/>
      <c r="CA315" s="417"/>
      <c r="CB315" s="417"/>
      <c r="CC315" s="417"/>
      <c r="CD315" s="417"/>
      <c r="CE315" s="417"/>
      <c r="CF315" s="417"/>
      <c r="CG315" s="417"/>
      <c r="CH315" s="417"/>
      <c r="CI315" s="417"/>
      <c r="CJ315" s="417"/>
      <c r="CK315" s="417"/>
      <c r="CL315" s="417"/>
      <c r="CM315" s="417"/>
      <c r="CN315" s="417"/>
      <c r="CO315" s="417"/>
      <c r="CP315" s="417"/>
      <c r="CQ315" s="417"/>
      <c r="CR315" s="417"/>
      <c r="CS315" s="417"/>
      <c r="CT315" s="417"/>
      <c r="CU315" s="417"/>
      <c r="CV315" s="417"/>
      <c r="CW315" s="417"/>
      <c r="CX315" s="417"/>
      <c r="CY315" s="417"/>
      <c r="CZ315" s="417"/>
      <c r="DA315" s="417"/>
      <c r="DB315" s="417"/>
      <c r="DC315" s="417"/>
      <c r="DD315" s="417"/>
      <c r="DE315" s="417"/>
      <c r="DF315" s="417"/>
      <c r="DG315" s="417"/>
      <c r="DH315" s="417"/>
      <c r="DI315" s="417"/>
      <c r="DJ315" s="417"/>
      <c r="DK315" s="417"/>
    </row>
    <row r="316" spans="1:115" ht="16.7" hidden="1" customHeight="1">
      <c r="A316" s="421"/>
      <c r="B316" s="421"/>
      <c r="C316" s="416"/>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c r="AA316" s="417"/>
      <c r="AB316" s="417"/>
      <c r="AC316" s="417"/>
      <c r="AD316" s="417"/>
      <c r="AE316" s="417"/>
      <c r="AF316" s="417"/>
      <c r="AG316" s="417"/>
      <c r="AH316" s="417"/>
      <c r="AI316" s="417"/>
      <c r="AJ316" s="417"/>
      <c r="AK316" s="417"/>
      <c r="AL316" s="417"/>
      <c r="AM316" s="417"/>
      <c r="AN316" s="417"/>
      <c r="AO316" s="417"/>
      <c r="AP316" s="417"/>
      <c r="AQ316" s="417"/>
      <c r="AR316" s="417"/>
      <c r="AS316" s="417"/>
      <c r="AT316" s="417"/>
      <c r="AU316" s="417"/>
      <c r="AV316" s="417"/>
      <c r="AW316" s="417"/>
      <c r="AX316" s="417"/>
      <c r="AY316" s="417"/>
      <c r="AZ316" s="417"/>
      <c r="BA316" s="417"/>
      <c r="BB316" s="417"/>
      <c r="BC316" s="417"/>
      <c r="BD316" s="417"/>
      <c r="BE316" s="417"/>
      <c r="BF316" s="417"/>
      <c r="BG316" s="417"/>
      <c r="BH316" s="417"/>
      <c r="BI316" s="417"/>
      <c r="BJ316" s="417"/>
      <c r="BK316" s="417"/>
      <c r="BL316" s="417"/>
      <c r="BM316" s="417"/>
      <c r="BN316" s="417"/>
      <c r="BO316" s="417"/>
      <c r="BP316" s="417"/>
      <c r="BQ316" s="417"/>
      <c r="BR316" s="417"/>
      <c r="BS316" s="417"/>
      <c r="BT316" s="417"/>
      <c r="BU316" s="417"/>
      <c r="BV316" s="417"/>
      <c r="BW316" s="417"/>
      <c r="BX316" s="417"/>
      <c r="BY316" s="417"/>
      <c r="BZ316" s="417"/>
      <c r="CA316" s="417"/>
      <c r="CB316" s="417"/>
      <c r="CC316" s="417"/>
      <c r="CD316" s="417"/>
      <c r="CE316" s="417"/>
      <c r="CF316" s="417"/>
      <c r="CG316" s="417"/>
      <c r="CH316" s="417"/>
      <c r="CI316" s="417"/>
      <c r="CJ316" s="417"/>
      <c r="CK316" s="417"/>
      <c r="CL316" s="417"/>
      <c r="CM316" s="417"/>
      <c r="CN316" s="417"/>
      <c r="CO316" s="417"/>
      <c r="CP316" s="417"/>
      <c r="CQ316" s="417"/>
      <c r="CR316" s="417"/>
      <c r="CS316" s="417"/>
      <c r="CT316" s="417"/>
      <c r="CU316" s="417"/>
      <c r="CV316" s="417"/>
      <c r="CW316" s="417"/>
      <c r="CX316" s="417"/>
      <c r="CY316" s="417"/>
      <c r="CZ316" s="417"/>
      <c r="DA316" s="417"/>
      <c r="DB316" s="417"/>
      <c r="DC316" s="417"/>
      <c r="DD316" s="417"/>
      <c r="DE316" s="417"/>
      <c r="DF316" s="417"/>
      <c r="DG316" s="417"/>
      <c r="DH316" s="417"/>
      <c r="DI316" s="417"/>
      <c r="DJ316" s="417"/>
      <c r="DK316" s="417"/>
    </row>
    <row r="317" spans="1:115" ht="16.7" hidden="1" customHeight="1">
      <c r="A317" s="421"/>
      <c r="B317" s="421"/>
      <c r="C317" s="416"/>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c r="AA317" s="417"/>
      <c r="AB317" s="417"/>
      <c r="AC317" s="417"/>
      <c r="AD317" s="417"/>
      <c r="AE317" s="417"/>
      <c r="AF317" s="417"/>
      <c r="AG317" s="417"/>
      <c r="AH317" s="417"/>
      <c r="AI317" s="417"/>
      <c r="AJ317" s="417"/>
      <c r="AK317" s="417"/>
      <c r="AL317" s="417"/>
      <c r="AM317" s="417"/>
      <c r="AN317" s="417"/>
      <c r="AO317" s="417"/>
      <c r="AP317" s="417"/>
      <c r="AQ317" s="417"/>
      <c r="AR317" s="417"/>
      <c r="AS317" s="417"/>
      <c r="AT317" s="417"/>
      <c r="AU317" s="417"/>
      <c r="AV317" s="417"/>
      <c r="AW317" s="417"/>
      <c r="AX317" s="417"/>
      <c r="AY317" s="417"/>
      <c r="AZ317" s="417"/>
      <c r="BA317" s="417"/>
      <c r="BB317" s="417"/>
      <c r="BC317" s="417"/>
      <c r="BD317" s="417"/>
      <c r="BE317" s="417"/>
      <c r="BF317" s="417"/>
      <c r="BG317" s="417"/>
      <c r="BH317" s="417"/>
      <c r="BI317" s="417"/>
      <c r="BJ317" s="417"/>
      <c r="BK317" s="417"/>
      <c r="BL317" s="417"/>
      <c r="BM317" s="417"/>
      <c r="BN317" s="417"/>
      <c r="BO317" s="417"/>
      <c r="BP317" s="417"/>
      <c r="BQ317" s="417"/>
      <c r="BR317" s="417"/>
      <c r="BS317" s="417"/>
      <c r="BT317" s="417"/>
      <c r="BU317" s="417"/>
      <c r="BV317" s="417"/>
      <c r="BW317" s="417"/>
      <c r="BX317" s="417"/>
      <c r="BY317" s="417"/>
      <c r="BZ317" s="417"/>
      <c r="CA317" s="417"/>
      <c r="CB317" s="417"/>
      <c r="CC317" s="417"/>
      <c r="CD317" s="417"/>
      <c r="CE317" s="417"/>
      <c r="CF317" s="417"/>
      <c r="CG317" s="417"/>
      <c r="CH317" s="417"/>
      <c r="CI317" s="417"/>
      <c r="CJ317" s="417"/>
      <c r="CK317" s="417"/>
      <c r="CL317" s="417"/>
      <c r="CM317" s="417"/>
      <c r="CN317" s="417"/>
      <c r="CO317" s="417"/>
      <c r="CP317" s="417"/>
      <c r="CQ317" s="417"/>
      <c r="CR317" s="417"/>
      <c r="CS317" s="417"/>
      <c r="CT317" s="417"/>
      <c r="CU317" s="417"/>
      <c r="CV317" s="417"/>
      <c r="CW317" s="417"/>
      <c r="CX317" s="417"/>
      <c r="CY317" s="417"/>
      <c r="CZ317" s="417"/>
      <c r="DA317" s="417"/>
      <c r="DB317" s="417"/>
      <c r="DC317" s="417"/>
      <c r="DD317" s="417"/>
      <c r="DE317" s="417"/>
      <c r="DF317" s="417"/>
      <c r="DG317" s="417"/>
      <c r="DH317" s="417"/>
      <c r="DI317" s="417"/>
      <c r="DJ317" s="417"/>
      <c r="DK317" s="417"/>
    </row>
    <row r="318" spans="1:115" ht="16.7" hidden="1" customHeight="1">
      <c r="A318" s="421"/>
      <c r="B318" s="421"/>
      <c r="C318" s="416"/>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c r="AA318" s="417"/>
      <c r="AB318" s="417"/>
      <c r="AC318" s="417"/>
      <c r="AD318" s="417"/>
      <c r="AE318" s="417"/>
      <c r="AF318" s="417"/>
      <c r="AG318" s="417"/>
      <c r="AH318" s="417"/>
      <c r="AI318" s="417"/>
      <c r="AJ318" s="417"/>
      <c r="AK318" s="417"/>
      <c r="AL318" s="417"/>
      <c r="AM318" s="417"/>
      <c r="AN318" s="417"/>
      <c r="AO318" s="417"/>
      <c r="AP318" s="417"/>
      <c r="AQ318" s="417"/>
      <c r="AR318" s="417"/>
      <c r="AS318" s="417"/>
      <c r="AT318" s="417"/>
      <c r="AU318" s="417"/>
      <c r="AV318" s="417"/>
      <c r="AW318" s="417"/>
      <c r="AX318" s="417"/>
      <c r="AY318" s="417"/>
      <c r="AZ318" s="417"/>
      <c r="BA318" s="417"/>
      <c r="BB318" s="417"/>
      <c r="BC318" s="417"/>
      <c r="BD318" s="417"/>
      <c r="BE318" s="417"/>
      <c r="BF318" s="417"/>
      <c r="BG318" s="417"/>
      <c r="BH318" s="417"/>
      <c r="BI318" s="417"/>
      <c r="BJ318" s="417"/>
      <c r="BK318" s="417"/>
      <c r="BL318" s="417"/>
      <c r="BM318" s="417"/>
      <c r="BN318" s="417"/>
      <c r="BO318" s="417"/>
      <c r="BP318" s="417"/>
      <c r="BQ318" s="417"/>
      <c r="BR318" s="417"/>
      <c r="BS318" s="417"/>
      <c r="BT318" s="417"/>
      <c r="BU318" s="417"/>
      <c r="BV318" s="417"/>
      <c r="BW318" s="417"/>
      <c r="BX318" s="417"/>
      <c r="BY318" s="417"/>
      <c r="BZ318" s="417"/>
      <c r="CA318" s="417"/>
      <c r="CB318" s="417"/>
      <c r="CC318" s="417"/>
      <c r="CD318" s="417"/>
      <c r="CE318" s="417"/>
      <c r="CF318" s="417"/>
      <c r="CG318" s="417"/>
      <c r="CH318" s="417"/>
      <c r="CI318" s="417"/>
      <c r="CJ318" s="417"/>
      <c r="CK318" s="417"/>
      <c r="CL318" s="417"/>
      <c r="CM318" s="417"/>
      <c r="CN318" s="417"/>
      <c r="CO318" s="417"/>
      <c r="CP318" s="417"/>
      <c r="CQ318" s="417"/>
      <c r="CR318" s="417"/>
      <c r="CS318" s="417"/>
      <c r="CT318" s="417"/>
      <c r="CU318" s="417"/>
      <c r="CV318" s="417"/>
      <c r="CW318" s="417"/>
      <c r="CX318" s="417"/>
      <c r="CY318" s="417"/>
      <c r="CZ318" s="417"/>
      <c r="DA318" s="417"/>
      <c r="DB318" s="417"/>
      <c r="DC318" s="417"/>
      <c r="DD318" s="417"/>
      <c r="DE318" s="417"/>
      <c r="DF318" s="417"/>
      <c r="DG318" s="417"/>
      <c r="DH318" s="417"/>
      <c r="DI318" s="417"/>
      <c r="DJ318" s="417"/>
      <c r="DK318" s="417"/>
    </row>
    <row r="319" spans="1:115" ht="16.7" hidden="1" customHeight="1">
      <c r="A319" s="421"/>
      <c r="B319" s="421"/>
      <c r="C319" s="416"/>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c r="AA319" s="417"/>
      <c r="AB319" s="417"/>
      <c r="AC319" s="417"/>
      <c r="AD319" s="417"/>
      <c r="AE319" s="417"/>
      <c r="AF319" s="417"/>
      <c r="AG319" s="417"/>
      <c r="AH319" s="417"/>
      <c r="AI319" s="417"/>
      <c r="AJ319" s="417"/>
      <c r="AK319" s="417"/>
      <c r="AL319" s="417"/>
      <c r="AM319" s="417"/>
      <c r="AN319" s="417"/>
      <c r="AO319" s="417"/>
      <c r="AP319" s="417"/>
      <c r="AQ319" s="417"/>
      <c r="AR319" s="417"/>
      <c r="AS319" s="417"/>
      <c r="AT319" s="417"/>
      <c r="AU319" s="417"/>
      <c r="AV319" s="417"/>
      <c r="AW319" s="417"/>
      <c r="AX319" s="417"/>
      <c r="AY319" s="417"/>
      <c r="AZ319" s="417"/>
      <c r="BA319" s="417"/>
      <c r="BB319" s="417"/>
      <c r="BC319" s="417"/>
      <c r="BD319" s="417"/>
      <c r="BE319" s="417"/>
      <c r="BF319" s="417"/>
      <c r="BG319" s="417"/>
      <c r="BH319" s="417"/>
      <c r="BI319" s="417"/>
      <c r="BJ319" s="417"/>
      <c r="BK319" s="417"/>
      <c r="BL319" s="417"/>
      <c r="BM319" s="417"/>
      <c r="BN319" s="417"/>
      <c r="BO319" s="417"/>
      <c r="BP319" s="417"/>
      <c r="BQ319" s="417"/>
      <c r="BR319" s="417"/>
      <c r="BS319" s="417"/>
      <c r="BT319" s="417"/>
      <c r="BU319" s="417"/>
      <c r="BV319" s="417"/>
      <c r="BW319" s="417"/>
      <c r="BX319" s="417"/>
      <c r="BY319" s="417"/>
      <c r="BZ319" s="417"/>
      <c r="CA319" s="417"/>
      <c r="CB319" s="417"/>
      <c r="CC319" s="417"/>
      <c r="CD319" s="417"/>
      <c r="CE319" s="417"/>
      <c r="CF319" s="417"/>
      <c r="CG319" s="417"/>
      <c r="CH319" s="417"/>
      <c r="CI319" s="417"/>
      <c r="CJ319" s="417"/>
      <c r="CK319" s="417"/>
      <c r="CL319" s="417"/>
      <c r="CM319" s="417"/>
      <c r="CN319" s="417"/>
      <c r="CO319" s="417"/>
      <c r="CP319" s="417"/>
      <c r="CQ319" s="417"/>
      <c r="CR319" s="417"/>
      <c r="CS319" s="417"/>
      <c r="CT319" s="417"/>
      <c r="CU319" s="417"/>
      <c r="CV319" s="417"/>
      <c r="CW319" s="417"/>
      <c r="CX319" s="417"/>
      <c r="CY319" s="417"/>
      <c r="CZ319" s="417"/>
      <c r="DA319" s="417"/>
      <c r="DB319" s="417"/>
      <c r="DC319" s="417"/>
      <c r="DD319" s="417"/>
      <c r="DE319" s="417"/>
      <c r="DF319" s="417"/>
      <c r="DG319" s="417"/>
      <c r="DH319" s="417"/>
      <c r="DI319" s="417"/>
      <c r="DJ319" s="417"/>
      <c r="DK319" s="417"/>
    </row>
    <row r="320" spans="1:115" ht="16.7" hidden="1" customHeight="1">
      <c r="A320" s="421"/>
      <c r="B320" s="421"/>
      <c r="C320" s="416"/>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c r="AA320" s="417"/>
      <c r="AB320" s="417"/>
      <c r="AC320" s="417"/>
      <c r="AD320" s="417"/>
      <c r="AE320" s="417"/>
      <c r="AF320" s="417"/>
      <c r="AG320" s="417"/>
      <c r="AH320" s="417"/>
      <c r="AI320" s="417"/>
      <c r="AJ320" s="417"/>
      <c r="AK320" s="417"/>
      <c r="AL320" s="417"/>
      <c r="AM320" s="417"/>
      <c r="AN320" s="417"/>
      <c r="AO320" s="417"/>
      <c r="AP320" s="417"/>
      <c r="AQ320" s="417"/>
      <c r="AR320" s="417"/>
      <c r="AS320" s="417"/>
      <c r="AT320" s="417"/>
      <c r="AU320" s="417"/>
      <c r="AV320" s="417"/>
      <c r="AW320" s="417"/>
      <c r="AX320" s="417"/>
      <c r="AY320" s="417"/>
      <c r="AZ320" s="417"/>
      <c r="BA320" s="417"/>
      <c r="BB320" s="417"/>
      <c r="BC320" s="417"/>
      <c r="BD320" s="417"/>
      <c r="BE320" s="417"/>
      <c r="BF320" s="417"/>
      <c r="BG320" s="417"/>
      <c r="BH320" s="417"/>
      <c r="BI320" s="417"/>
      <c r="BJ320" s="417"/>
      <c r="BK320" s="417"/>
      <c r="BL320" s="417"/>
      <c r="BM320" s="417"/>
      <c r="BN320" s="417"/>
      <c r="BO320" s="417"/>
      <c r="BP320" s="417"/>
      <c r="BQ320" s="417"/>
      <c r="BR320" s="417"/>
      <c r="BS320" s="417"/>
      <c r="BT320" s="417"/>
      <c r="BU320" s="417"/>
      <c r="BV320" s="417"/>
      <c r="BW320" s="417"/>
      <c r="BX320" s="417"/>
      <c r="BY320" s="417"/>
      <c r="BZ320" s="417"/>
      <c r="CA320" s="417"/>
      <c r="CB320" s="417"/>
      <c r="CC320" s="417"/>
      <c r="CD320" s="417"/>
      <c r="CE320" s="417"/>
      <c r="CF320" s="417"/>
      <c r="CG320" s="417"/>
      <c r="CH320" s="417"/>
      <c r="CI320" s="417"/>
      <c r="CJ320" s="417"/>
      <c r="CK320" s="417"/>
      <c r="CL320" s="417"/>
      <c r="CM320" s="417"/>
      <c r="CN320" s="417"/>
      <c r="CO320" s="417"/>
      <c r="CP320" s="417"/>
      <c r="CQ320" s="417"/>
      <c r="CR320" s="417"/>
      <c r="CS320" s="417"/>
      <c r="CT320" s="417"/>
      <c r="CU320" s="417"/>
      <c r="CV320" s="417"/>
      <c r="CW320" s="417"/>
      <c r="CX320" s="417"/>
      <c r="CY320" s="417"/>
      <c r="CZ320" s="417"/>
      <c r="DA320" s="417"/>
      <c r="DB320" s="417"/>
      <c r="DC320" s="417"/>
      <c r="DD320" s="417"/>
      <c r="DE320" s="417"/>
      <c r="DF320" s="417"/>
      <c r="DG320" s="417"/>
      <c r="DH320" s="417"/>
      <c r="DI320" s="417"/>
      <c r="DJ320" s="417"/>
      <c r="DK320" s="417"/>
    </row>
    <row r="321" spans="1:115" ht="16.7" hidden="1" customHeight="1">
      <c r="A321" s="421"/>
      <c r="B321" s="421"/>
      <c r="C321" s="416"/>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c r="AA321" s="417"/>
      <c r="AB321" s="417"/>
      <c r="AC321" s="417"/>
      <c r="AD321" s="417"/>
      <c r="AE321" s="417"/>
      <c r="AF321" s="417"/>
      <c r="AG321" s="417"/>
      <c r="AH321" s="417"/>
      <c r="AI321" s="417"/>
      <c r="AJ321" s="417"/>
      <c r="AK321" s="417"/>
      <c r="AL321" s="417"/>
      <c r="AM321" s="417"/>
      <c r="AN321" s="417"/>
      <c r="AO321" s="417"/>
      <c r="AP321" s="417"/>
      <c r="AQ321" s="417"/>
      <c r="AR321" s="417"/>
      <c r="AS321" s="417"/>
      <c r="AT321" s="417"/>
      <c r="AU321" s="417"/>
      <c r="AV321" s="417"/>
      <c r="AW321" s="417"/>
      <c r="AX321" s="417"/>
      <c r="AY321" s="417"/>
      <c r="AZ321" s="417"/>
      <c r="BA321" s="417"/>
      <c r="BB321" s="417"/>
      <c r="BC321" s="417"/>
      <c r="BD321" s="417"/>
      <c r="BE321" s="417"/>
      <c r="BF321" s="417"/>
      <c r="BG321" s="417"/>
      <c r="BH321" s="417"/>
      <c r="BI321" s="417"/>
      <c r="BJ321" s="417"/>
      <c r="BK321" s="417"/>
      <c r="BL321" s="417"/>
      <c r="BM321" s="417"/>
      <c r="BN321" s="417"/>
      <c r="BO321" s="417"/>
      <c r="BP321" s="417"/>
      <c r="BQ321" s="417"/>
      <c r="BR321" s="417"/>
      <c r="BS321" s="417"/>
      <c r="BT321" s="417"/>
      <c r="BU321" s="417"/>
      <c r="BV321" s="417"/>
      <c r="BW321" s="417"/>
      <c r="BX321" s="417"/>
      <c r="BY321" s="417"/>
      <c r="BZ321" s="417"/>
      <c r="CA321" s="417"/>
      <c r="CB321" s="417"/>
      <c r="CC321" s="417"/>
      <c r="CD321" s="417"/>
      <c r="CE321" s="417"/>
      <c r="CF321" s="417"/>
      <c r="CG321" s="417"/>
      <c r="CH321" s="417"/>
      <c r="CI321" s="417"/>
      <c r="CJ321" s="417"/>
      <c r="CK321" s="417"/>
      <c r="CL321" s="417"/>
      <c r="CM321" s="417"/>
      <c r="CN321" s="417"/>
      <c r="CO321" s="417"/>
      <c r="CP321" s="417"/>
      <c r="CQ321" s="417"/>
      <c r="CR321" s="417"/>
      <c r="CS321" s="417"/>
      <c r="CT321" s="417"/>
      <c r="CU321" s="417"/>
      <c r="CV321" s="417"/>
      <c r="CW321" s="417"/>
      <c r="CX321" s="417"/>
      <c r="CY321" s="417"/>
      <c r="CZ321" s="417"/>
      <c r="DA321" s="417"/>
      <c r="DB321" s="417"/>
      <c r="DC321" s="417"/>
      <c r="DD321" s="417"/>
      <c r="DE321" s="417"/>
      <c r="DF321" s="417"/>
      <c r="DG321" s="417"/>
      <c r="DH321" s="417"/>
      <c r="DI321" s="417"/>
      <c r="DJ321" s="417"/>
      <c r="DK321" s="417"/>
    </row>
    <row r="322" spans="1:115" ht="16.7" hidden="1" customHeight="1">
      <c r="A322" s="421"/>
      <c r="B322" s="421"/>
      <c r="C322" s="416"/>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c r="AA322" s="417"/>
      <c r="AB322" s="417"/>
      <c r="AC322" s="417"/>
      <c r="AD322" s="417"/>
      <c r="AE322" s="417"/>
      <c r="AF322" s="417"/>
      <c r="AG322" s="417"/>
      <c r="AH322" s="417"/>
      <c r="AI322" s="417"/>
      <c r="AJ322" s="417"/>
      <c r="AK322" s="417"/>
      <c r="AL322" s="417"/>
      <c r="AM322" s="417"/>
      <c r="AN322" s="417"/>
      <c r="AO322" s="417"/>
      <c r="AP322" s="417"/>
      <c r="AQ322" s="417"/>
      <c r="AR322" s="417"/>
      <c r="AS322" s="417"/>
      <c r="AT322" s="417"/>
      <c r="AU322" s="417"/>
      <c r="AV322" s="417"/>
      <c r="AW322" s="417"/>
      <c r="AX322" s="417"/>
      <c r="AY322" s="417"/>
      <c r="AZ322" s="417"/>
      <c r="BA322" s="417"/>
      <c r="BB322" s="417"/>
      <c r="BC322" s="417"/>
      <c r="BD322" s="417"/>
      <c r="BE322" s="417"/>
      <c r="BF322" s="417"/>
      <c r="BG322" s="417"/>
      <c r="BH322" s="417"/>
      <c r="BI322" s="417"/>
      <c r="BJ322" s="417"/>
      <c r="BK322" s="417"/>
      <c r="BL322" s="417"/>
      <c r="BM322" s="417"/>
      <c r="BN322" s="417"/>
      <c r="BO322" s="417"/>
      <c r="BP322" s="417"/>
      <c r="BQ322" s="417"/>
      <c r="BR322" s="417"/>
      <c r="BS322" s="417"/>
      <c r="BT322" s="417"/>
      <c r="BU322" s="417"/>
      <c r="BV322" s="417"/>
      <c r="BW322" s="417"/>
      <c r="BX322" s="417"/>
      <c r="BY322" s="417"/>
      <c r="BZ322" s="417"/>
      <c r="CA322" s="417"/>
      <c r="CB322" s="417"/>
      <c r="CC322" s="417"/>
      <c r="CD322" s="417"/>
      <c r="CE322" s="417"/>
      <c r="CF322" s="417"/>
      <c r="CG322" s="417"/>
      <c r="CH322" s="417"/>
      <c r="CI322" s="417"/>
      <c r="CJ322" s="417"/>
      <c r="CK322" s="417"/>
      <c r="CL322" s="417"/>
      <c r="CM322" s="417"/>
      <c r="CN322" s="417"/>
      <c r="CO322" s="417"/>
      <c r="CP322" s="417"/>
      <c r="CQ322" s="417"/>
      <c r="CR322" s="417"/>
      <c r="CS322" s="417"/>
      <c r="CT322" s="417"/>
      <c r="CU322" s="417"/>
      <c r="CV322" s="417"/>
      <c r="CW322" s="417"/>
      <c r="CX322" s="417"/>
      <c r="CY322" s="417"/>
      <c r="CZ322" s="417"/>
      <c r="DA322" s="417"/>
      <c r="DB322" s="417"/>
      <c r="DC322" s="417"/>
      <c r="DD322" s="417"/>
      <c r="DE322" s="417"/>
      <c r="DF322" s="417"/>
      <c r="DG322" s="417"/>
      <c r="DH322" s="417"/>
      <c r="DI322" s="417"/>
      <c r="DJ322" s="417"/>
      <c r="DK322" s="417"/>
    </row>
    <row r="323" spans="1:115" ht="16.7" hidden="1" customHeight="1">
      <c r="A323" s="421"/>
      <c r="B323" s="421"/>
      <c r="C323" s="416"/>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c r="AA323" s="417"/>
      <c r="AB323" s="417"/>
      <c r="AC323" s="417"/>
      <c r="AD323" s="417"/>
      <c r="AE323" s="417"/>
      <c r="AF323" s="417"/>
      <c r="AG323" s="417"/>
      <c r="AH323" s="417"/>
      <c r="AI323" s="417"/>
      <c r="AJ323" s="417"/>
      <c r="AK323" s="417"/>
      <c r="AL323" s="417"/>
      <c r="AM323" s="417"/>
      <c r="AN323" s="417"/>
      <c r="AO323" s="417"/>
      <c r="AP323" s="417"/>
      <c r="AQ323" s="417"/>
      <c r="AR323" s="417"/>
      <c r="AS323" s="417"/>
      <c r="AT323" s="417"/>
      <c r="AU323" s="417"/>
      <c r="AV323" s="417"/>
      <c r="AW323" s="417"/>
      <c r="AX323" s="417"/>
      <c r="AY323" s="417"/>
      <c r="AZ323" s="417"/>
      <c r="BA323" s="417"/>
      <c r="BB323" s="417"/>
      <c r="BC323" s="417"/>
      <c r="BD323" s="417"/>
      <c r="BE323" s="417"/>
      <c r="BF323" s="417"/>
      <c r="BG323" s="417"/>
      <c r="BH323" s="417"/>
      <c r="BI323" s="417"/>
      <c r="BJ323" s="417"/>
      <c r="BK323" s="417"/>
      <c r="BL323" s="417"/>
      <c r="BM323" s="417"/>
      <c r="BN323" s="417"/>
      <c r="BO323" s="417"/>
      <c r="BP323" s="417"/>
      <c r="BQ323" s="417"/>
      <c r="BR323" s="417"/>
      <c r="BS323" s="417"/>
      <c r="BT323" s="417"/>
      <c r="BU323" s="417"/>
      <c r="BV323" s="417"/>
      <c r="BW323" s="417"/>
      <c r="BX323" s="417"/>
      <c r="BY323" s="417"/>
      <c r="BZ323" s="417"/>
      <c r="CA323" s="417"/>
      <c r="CB323" s="417"/>
      <c r="CC323" s="417"/>
      <c r="CD323" s="417"/>
      <c r="CE323" s="417"/>
      <c r="CF323" s="417"/>
      <c r="CG323" s="417"/>
      <c r="CH323" s="417"/>
      <c r="CI323" s="417"/>
      <c r="CJ323" s="417"/>
      <c r="CK323" s="417"/>
      <c r="CL323" s="417"/>
      <c r="CM323" s="417"/>
      <c r="CN323" s="417"/>
      <c r="CO323" s="417"/>
      <c r="CP323" s="417"/>
      <c r="CQ323" s="417"/>
      <c r="CR323" s="417"/>
      <c r="CS323" s="417"/>
      <c r="CT323" s="417"/>
      <c r="CU323" s="417"/>
      <c r="CV323" s="417"/>
      <c r="CW323" s="417"/>
      <c r="CX323" s="417"/>
      <c r="CY323" s="417"/>
      <c r="CZ323" s="417"/>
      <c r="DA323" s="417"/>
      <c r="DB323" s="417"/>
      <c r="DC323" s="417"/>
      <c r="DD323" s="417"/>
      <c r="DE323" s="417"/>
      <c r="DF323" s="417"/>
      <c r="DG323" s="417"/>
      <c r="DH323" s="417"/>
      <c r="DI323" s="417"/>
      <c r="DJ323" s="417"/>
      <c r="DK323" s="417"/>
    </row>
    <row r="324" spans="1:115" ht="16.7" hidden="1" customHeight="1">
      <c r="A324" s="421"/>
      <c r="B324" s="421"/>
      <c r="C324" s="416"/>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c r="AA324" s="417"/>
      <c r="AB324" s="417"/>
      <c r="AC324" s="417"/>
      <c r="AD324" s="417"/>
      <c r="AE324" s="417"/>
      <c r="AF324" s="417"/>
      <c r="AG324" s="417"/>
      <c r="AH324" s="417"/>
      <c r="AI324" s="417"/>
      <c r="AJ324" s="417"/>
      <c r="AK324" s="417"/>
      <c r="AL324" s="417"/>
      <c r="AM324" s="417"/>
      <c r="AN324" s="417"/>
      <c r="AO324" s="417"/>
      <c r="AP324" s="417"/>
      <c r="AQ324" s="417"/>
      <c r="AR324" s="417"/>
      <c r="AS324" s="417"/>
      <c r="AT324" s="417"/>
      <c r="AU324" s="417"/>
      <c r="AV324" s="417"/>
      <c r="AW324" s="417"/>
      <c r="AX324" s="417"/>
      <c r="AY324" s="417"/>
      <c r="AZ324" s="417"/>
      <c r="BA324" s="417"/>
      <c r="BB324" s="417"/>
      <c r="BC324" s="417"/>
      <c r="BD324" s="417"/>
      <c r="BE324" s="417"/>
      <c r="BF324" s="417"/>
      <c r="BG324" s="417"/>
      <c r="BH324" s="417"/>
      <c r="BI324" s="417"/>
      <c r="BJ324" s="417"/>
      <c r="BK324" s="417"/>
      <c r="BL324" s="417"/>
      <c r="BM324" s="417"/>
      <c r="BN324" s="417"/>
      <c r="BO324" s="417"/>
      <c r="BP324" s="417"/>
      <c r="BQ324" s="417"/>
      <c r="BR324" s="417"/>
      <c r="BS324" s="417"/>
      <c r="BT324" s="417"/>
      <c r="BU324" s="417"/>
      <c r="BV324" s="417"/>
      <c r="BW324" s="417"/>
      <c r="BX324" s="417"/>
      <c r="BY324" s="417"/>
      <c r="BZ324" s="417"/>
      <c r="CA324" s="417"/>
      <c r="CB324" s="417"/>
      <c r="CC324" s="417"/>
      <c r="CD324" s="417"/>
      <c r="CE324" s="417"/>
      <c r="CF324" s="417"/>
      <c r="CG324" s="417"/>
      <c r="CH324" s="417"/>
      <c r="CI324" s="417"/>
      <c r="CJ324" s="417"/>
      <c r="CK324" s="417"/>
      <c r="CL324" s="417"/>
      <c r="CM324" s="417"/>
      <c r="CN324" s="417"/>
      <c r="CO324" s="417"/>
      <c r="CP324" s="417"/>
      <c r="CQ324" s="417"/>
      <c r="CR324" s="417"/>
      <c r="CS324" s="417"/>
      <c r="CT324" s="417"/>
      <c r="CU324" s="417"/>
      <c r="CV324" s="417"/>
      <c r="CW324" s="417"/>
      <c r="CX324" s="417"/>
      <c r="CY324" s="417"/>
      <c r="CZ324" s="417"/>
      <c r="DA324" s="417"/>
      <c r="DB324" s="417"/>
      <c r="DC324" s="417"/>
      <c r="DD324" s="417"/>
      <c r="DE324" s="417"/>
      <c r="DF324" s="417"/>
      <c r="DG324" s="417"/>
      <c r="DH324" s="417"/>
      <c r="DI324" s="417"/>
      <c r="DJ324" s="417"/>
      <c r="DK324" s="417"/>
    </row>
    <row r="325" spans="1:115" ht="16.7" hidden="1" customHeight="1">
      <c r="A325" s="421"/>
      <c r="B325" s="421"/>
      <c r="C325" s="416"/>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c r="AA325" s="417"/>
      <c r="AB325" s="417"/>
      <c r="AC325" s="417"/>
      <c r="AD325" s="417"/>
      <c r="AE325" s="417"/>
      <c r="AF325" s="417"/>
      <c r="AG325" s="417"/>
      <c r="AH325" s="417"/>
      <c r="AI325" s="417"/>
      <c r="AJ325" s="417"/>
      <c r="AK325" s="417"/>
      <c r="AL325" s="417"/>
      <c r="AM325" s="417"/>
      <c r="AN325" s="417"/>
      <c r="AO325" s="417"/>
      <c r="AP325" s="417"/>
      <c r="AQ325" s="417"/>
      <c r="AR325" s="417"/>
      <c r="AS325" s="417"/>
      <c r="AT325" s="417"/>
      <c r="AU325" s="417"/>
      <c r="AV325" s="417"/>
      <c r="AW325" s="417"/>
      <c r="AX325" s="417"/>
      <c r="AY325" s="417"/>
      <c r="AZ325" s="417"/>
      <c r="BA325" s="417"/>
      <c r="BB325" s="417"/>
      <c r="BC325" s="417"/>
      <c r="BD325" s="417"/>
      <c r="BE325" s="417"/>
      <c r="BF325" s="417"/>
      <c r="BG325" s="417"/>
      <c r="BH325" s="417"/>
      <c r="BI325" s="417"/>
      <c r="BJ325" s="417"/>
      <c r="BK325" s="417"/>
      <c r="BL325" s="417"/>
      <c r="BM325" s="417"/>
      <c r="BN325" s="417"/>
      <c r="BO325" s="417"/>
      <c r="BP325" s="417"/>
      <c r="BQ325" s="417"/>
      <c r="BR325" s="417"/>
      <c r="BS325" s="417"/>
      <c r="BT325" s="417"/>
      <c r="BU325" s="417"/>
      <c r="BV325" s="417"/>
      <c r="BW325" s="417"/>
      <c r="BX325" s="417"/>
      <c r="BY325" s="417"/>
      <c r="BZ325" s="417"/>
      <c r="CA325" s="417"/>
      <c r="CB325" s="417"/>
      <c r="CC325" s="417"/>
      <c r="CD325" s="417"/>
      <c r="CE325" s="417"/>
      <c r="CF325" s="417"/>
      <c r="CG325" s="417"/>
      <c r="CH325" s="417"/>
      <c r="CI325" s="417"/>
      <c r="CJ325" s="417"/>
      <c r="CK325" s="417"/>
      <c r="CL325" s="417"/>
      <c r="CM325" s="417"/>
      <c r="CN325" s="417"/>
      <c r="CO325" s="417"/>
      <c r="CP325" s="417"/>
      <c r="CQ325" s="417"/>
      <c r="CR325" s="417"/>
      <c r="CS325" s="417"/>
      <c r="CT325" s="417"/>
      <c r="CU325" s="417"/>
      <c r="CV325" s="417"/>
      <c r="CW325" s="417"/>
      <c r="CX325" s="417"/>
      <c r="CY325" s="417"/>
      <c r="CZ325" s="417"/>
      <c r="DA325" s="417"/>
      <c r="DB325" s="417"/>
      <c r="DC325" s="417"/>
      <c r="DD325" s="417"/>
      <c r="DE325" s="417"/>
      <c r="DF325" s="417"/>
      <c r="DG325" s="417"/>
      <c r="DH325" s="417"/>
      <c r="DI325" s="417"/>
      <c r="DJ325" s="417"/>
      <c r="DK325" s="417"/>
    </row>
    <row r="326" spans="1:115" ht="16.7" hidden="1" customHeight="1">
      <c r="A326" s="421"/>
      <c r="B326" s="421"/>
      <c r="C326" s="416"/>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c r="AA326" s="417"/>
      <c r="AB326" s="417"/>
      <c r="AC326" s="417"/>
      <c r="AD326" s="417"/>
      <c r="AE326" s="417"/>
      <c r="AF326" s="417"/>
      <c r="AG326" s="417"/>
      <c r="AH326" s="417"/>
      <c r="AI326" s="417"/>
      <c r="AJ326" s="417"/>
      <c r="AK326" s="417"/>
      <c r="AL326" s="417"/>
      <c r="AM326" s="417"/>
      <c r="AN326" s="417"/>
      <c r="AO326" s="417"/>
      <c r="AP326" s="417"/>
      <c r="AQ326" s="417"/>
      <c r="AR326" s="417"/>
      <c r="AS326" s="417"/>
      <c r="AT326" s="417"/>
      <c r="AU326" s="417"/>
      <c r="AV326" s="417"/>
      <c r="AW326" s="417"/>
      <c r="AX326" s="417"/>
      <c r="AY326" s="417"/>
      <c r="AZ326" s="417"/>
      <c r="BA326" s="417"/>
      <c r="BB326" s="417"/>
      <c r="BC326" s="417"/>
      <c r="BD326" s="417"/>
      <c r="BE326" s="417"/>
      <c r="BF326" s="417"/>
      <c r="BG326" s="417"/>
      <c r="BH326" s="417"/>
      <c r="BI326" s="417"/>
      <c r="BJ326" s="417"/>
      <c r="BK326" s="417"/>
      <c r="BL326" s="417"/>
      <c r="BM326" s="417"/>
      <c r="BN326" s="417"/>
      <c r="BO326" s="417"/>
      <c r="BP326" s="417"/>
      <c r="BQ326" s="417"/>
      <c r="BR326" s="417"/>
      <c r="BS326" s="417"/>
      <c r="BT326" s="417"/>
      <c r="BU326" s="417"/>
      <c r="BV326" s="417"/>
      <c r="BW326" s="417"/>
      <c r="BX326" s="417"/>
      <c r="BY326" s="417"/>
      <c r="BZ326" s="417"/>
      <c r="CA326" s="417"/>
      <c r="CB326" s="417"/>
      <c r="CC326" s="417"/>
      <c r="CD326" s="417"/>
      <c r="CE326" s="417"/>
      <c r="CF326" s="417"/>
      <c r="CG326" s="417"/>
      <c r="CH326" s="417"/>
      <c r="CI326" s="417"/>
      <c r="CJ326" s="417"/>
      <c r="CK326" s="417"/>
      <c r="CL326" s="417"/>
      <c r="CM326" s="417"/>
      <c r="CN326" s="417"/>
      <c r="CO326" s="417"/>
      <c r="CP326" s="417"/>
      <c r="CQ326" s="417"/>
      <c r="CR326" s="417"/>
      <c r="CS326" s="417"/>
      <c r="CT326" s="417"/>
      <c r="CU326" s="417"/>
      <c r="CV326" s="417"/>
      <c r="CW326" s="417"/>
      <c r="CX326" s="417"/>
      <c r="CY326" s="417"/>
      <c r="CZ326" s="417"/>
      <c r="DA326" s="417"/>
      <c r="DB326" s="417"/>
      <c r="DC326" s="417"/>
      <c r="DD326" s="417"/>
      <c r="DE326" s="417"/>
      <c r="DF326" s="417"/>
      <c r="DG326" s="417"/>
      <c r="DH326" s="417"/>
      <c r="DI326" s="417"/>
      <c r="DJ326" s="417"/>
      <c r="DK326" s="417"/>
    </row>
    <row r="327" spans="1:115" ht="16.7" hidden="1" customHeight="1">
      <c r="A327" s="421"/>
      <c r="B327" s="421"/>
      <c r="C327" s="416"/>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c r="AA327" s="417"/>
      <c r="AB327" s="417"/>
      <c r="AC327" s="417"/>
      <c r="AD327" s="417"/>
      <c r="AE327" s="417"/>
      <c r="AF327" s="417"/>
      <c r="AG327" s="417"/>
      <c r="AH327" s="417"/>
      <c r="AI327" s="417"/>
      <c r="AJ327" s="417"/>
      <c r="AK327" s="417"/>
      <c r="AL327" s="417"/>
      <c r="AM327" s="417"/>
      <c r="AN327" s="417"/>
      <c r="AO327" s="417"/>
      <c r="AP327" s="417"/>
      <c r="AQ327" s="417"/>
      <c r="AR327" s="417"/>
      <c r="AS327" s="417"/>
      <c r="AT327" s="417"/>
      <c r="AU327" s="417"/>
      <c r="AV327" s="417"/>
      <c r="AW327" s="417"/>
      <c r="AX327" s="417"/>
      <c r="AY327" s="417"/>
      <c r="AZ327" s="417"/>
      <c r="BA327" s="417"/>
      <c r="BB327" s="417"/>
      <c r="BC327" s="417"/>
      <c r="BD327" s="417"/>
      <c r="BE327" s="417"/>
      <c r="BF327" s="417"/>
      <c r="BG327" s="417"/>
      <c r="BH327" s="417"/>
      <c r="BI327" s="417"/>
      <c r="BJ327" s="417"/>
      <c r="BK327" s="417"/>
      <c r="BL327" s="417"/>
      <c r="BM327" s="417"/>
      <c r="BN327" s="417"/>
      <c r="BO327" s="417"/>
      <c r="BP327" s="417"/>
      <c r="BQ327" s="417"/>
      <c r="BR327" s="417"/>
      <c r="BS327" s="417"/>
      <c r="BT327" s="417"/>
      <c r="BU327" s="417"/>
      <c r="BV327" s="417"/>
      <c r="BW327" s="417"/>
      <c r="BX327" s="417"/>
      <c r="BY327" s="417"/>
      <c r="BZ327" s="417"/>
      <c r="CA327" s="417"/>
      <c r="CB327" s="417"/>
      <c r="CC327" s="417"/>
      <c r="CD327" s="417"/>
      <c r="CE327" s="417"/>
      <c r="CF327" s="417"/>
      <c r="CG327" s="417"/>
      <c r="CH327" s="417"/>
      <c r="CI327" s="417"/>
      <c r="CJ327" s="417"/>
      <c r="CK327" s="417"/>
      <c r="CL327" s="417"/>
      <c r="CM327" s="417"/>
      <c r="CN327" s="417"/>
      <c r="CO327" s="417"/>
      <c r="CP327" s="417"/>
      <c r="CQ327" s="417"/>
      <c r="CR327" s="417"/>
      <c r="CS327" s="417"/>
      <c r="CT327" s="417"/>
      <c r="CU327" s="417"/>
      <c r="CV327" s="417"/>
      <c r="CW327" s="417"/>
      <c r="CX327" s="417"/>
      <c r="CY327" s="417"/>
      <c r="CZ327" s="417"/>
      <c r="DA327" s="417"/>
      <c r="DB327" s="417"/>
      <c r="DC327" s="417"/>
      <c r="DD327" s="417"/>
      <c r="DE327" s="417"/>
      <c r="DF327" s="417"/>
      <c r="DG327" s="417"/>
      <c r="DH327" s="417"/>
      <c r="DI327" s="417"/>
      <c r="DJ327" s="417"/>
      <c r="DK327" s="417"/>
    </row>
    <row r="328" spans="1:115" ht="16.7" hidden="1" customHeight="1">
      <c r="A328" s="421"/>
      <c r="B328" s="421"/>
      <c r="C328" s="416"/>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c r="AA328" s="417"/>
      <c r="AB328" s="417"/>
      <c r="AC328" s="417"/>
      <c r="AD328" s="417"/>
      <c r="AE328" s="417"/>
      <c r="AF328" s="417"/>
      <c r="AG328" s="417"/>
      <c r="AH328" s="417"/>
      <c r="AI328" s="417"/>
      <c r="AJ328" s="417"/>
      <c r="AK328" s="417"/>
      <c r="AL328" s="417"/>
      <c r="AM328" s="417"/>
      <c r="AN328" s="417"/>
      <c r="AO328" s="417"/>
      <c r="AP328" s="417"/>
      <c r="AQ328" s="417"/>
      <c r="AR328" s="417"/>
      <c r="AS328" s="417"/>
      <c r="AT328" s="417"/>
      <c r="AU328" s="417"/>
      <c r="AV328" s="417"/>
      <c r="AW328" s="417"/>
      <c r="AX328" s="417"/>
      <c r="AY328" s="417"/>
      <c r="AZ328" s="417"/>
      <c r="BA328" s="417"/>
      <c r="BB328" s="417"/>
      <c r="BC328" s="417"/>
      <c r="BD328" s="417"/>
      <c r="BE328" s="417"/>
      <c r="BF328" s="417"/>
      <c r="BG328" s="417"/>
      <c r="BH328" s="417"/>
      <c r="BI328" s="417"/>
      <c r="BJ328" s="417"/>
      <c r="BK328" s="417"/>
      <c r="BL328" s="417"/>
      <c r="BM328" s="417"/>
      <c r="BN328" s="417"/>
      <c r="BO328" s="417"/>
      <c r="BP328" s="417"/>
      <c r="BQ328" s="417"/>
      <c r="BR328" s="417"/>
      <c r="BS328" s="417"/>
      <c r="BT328" s="417"/>
      <c r="BU328" s="417"/>
      <c r="BV328" s="417"/>
      <c r="BW328" s="417"/>
      <c r="BX328" s="417"/>
      <c r="BY328" s="417"/>
      <c r="BZ328" s="417"/>
      <c r="CA328" s="417"/>
      <c r="CB328" s="417"/>
      <c r="CC328" s="417"/>
      <c r="CD328" s="417"/>
      <c r="CE328" s="417"/>
      <c r="CF328" s="417"/>
      <c r="CG328" s="417"/>
      <c r="CH328" s="417"/>
      <c r="CI328" s="417"/>
      <c r="CJ328" s="417"/>
      <c r="CK328" s="417"/>
      <c r="CL328" s="417"/>
      <c r="CM328" s="417"/>
      <c r="CN328" s="417"/>
      <c r="CO328" s="417"/>
      <c r="CP328" s="417"/>
      <c r="CQ328" s="417"/>
      <c r="CR328" s="417"/>
      <c r="CS328" s="417"/>
      <c r="CT328" s="417"/>
      <c r="CU328" s="417"/>
      <c r="CV328" s="417"/>
      <c r="CW328" s="417"/>
      <c r="CX328" s="417"/>
      <c r="CY328" s="417"/>
      <c r="CZ328" s="417"/>
      <c r="DA328" s="417"/>
      <c r="DB328" s="417"/>
      <c r="DC328" s="417"/>
      <c r="DD328" s="417"/>
      <c r="DE328" s="417"/>
      <c r="DF328" s="417"/>
      <c r="DG328" s="417"/>
      <c r="DH328" s="417"/>
      <c r="DI328" s="417"/>
      <c r="DJ328" s="417"/>
      <c r="DK328" s="417"/>
    </row>
    <row r="329" spans="1:115" ht="16.7" hidden="1" customHeight="1">
      <c r="A329" s="421"/>
      <c r="B329" s="421"/>
      <c r="C329" s="416"/>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c r="AC329" s="417"/>
      <c r="AD329" s="417"/>
      <c r="AE329" s="417"/>
      <c r="AF329" s="417"/>
      <c r="AG329" s="417"/>
      <c r="AH329" s="417"/>
      <c r="AI329" s="417"/>
      <c r="AJ329" s="417"/>
      <c r="AK329" s="417"/>
      <c r="AL329" s="417"/>
      <c r="AM329" s="417"/>
      <c r="AN329" s="417"/>
      <c r="AO329" s="417"/>
      <c r="AP329" s="417"/>
      <c r="AQ329" s="417"/>
      <c r="AR329" s="417"/>
      <c r="AS329" s="417"/>
      <c r="AT329" s="417"/>
      <c r="AU329" s="417"/>
      <c r="AV329" s="417"/>
      <c r="AW329" s="417"/>
      <c r="AX329" s="417"/>
      <c r="AY329" s="417"/>
      <c r="AZ329" s="417"/>
      <c r="BA329" s="417"/>
      <c r="BB329" s="417"/>
      <c r="BC329" s="417"/>
      <c r="BD329" s="417"/>
      <c r="BE329" s="417"/>
      <c r="BF329" s="417"/>
      <c r="BG329" s="417"/>
      <c r="BH329" s="417"/>
      <c r="BI329" s="417"/>
      <c r="BJ329" s="417"/>
      <c r="BK329" s="417"/>
      <c r="BL329" s="417"/>
      <c r="BM329" s="417"/>
      <c r="BN329" s="417"/>
      <c r="BO329" s="417"/>
      <c r="BP329" s="417"/>
      <c r="BQ329" s="417"/>
      <c r="BR329" s="417"/>
      <c r="BS329" s="417"/>
      <c r="BT329" s="417"/>
      <c r="BU329" s="417"/>
      <c r="BV329" s="417"/>
      <c r="BW329" s="417"/>
      <c r="BX329" s="417"/>
      <c r="BY329" s="417"/>
      <c r="BZ329" s="417"/>
      <c r="CA329" s="417"/>
      <c r="CB329" s="417"/>
      <c r="CC329" s="417"/>
      <c r="CD329" s="417"/>
      <c r="CE329" s="417"/>
      <c r="CF329" s="417"/>
      <c r="CG329" s="417"/>
      <c r="CH329" s="417"/>
      <c r="CI329" s="417"/>
      <c r="CJ329" s="417"/>
      <c r="CK329" s="417"/>
      <c r="CL329" s="417"/>
      <c r="CM329" s="417"/>
      <c r="CN329" s="417"/>
      <c r="CO329" s="417"/>
      <c r="CP329" s="417"/>
      <c r="CQ329" s="417"/>
      <c r="CR329" s="417"/>
      <c r="CS329" s="417"/>
      <c r="CT329" s="417"/>
      <c r="CU329" s="417"/>
      <c r="CV329" s="417"/>
      <c r="CW329" s="417"/>
      <c r="CX329" s="417"/>
      <c r="CY329" s="417"/>
      <c r="CZ329" s="417"/>
      <c r="DA329" s="417"/>
      <c r="DB329" s="417"/>
      <c r="DC329" s="417"/>
      <c r="DD329" s="417"/>
      <c r="DE329" s="417"/>
      <c r="DF329" s="417"/>
      <c r="DG329" s="417"/>
      <c r="DH329" s="417"/>
      <c r="DI329" s="417"/>
      <c r="DJ329" s="417"/>
      <c r="DK329" s="417"/>
    </row>
    <row r="330" spans="1:115" ht="16.7" hidden="1" customHeight="1">
      <c r="A330" s="421"/>
      <c r="B330" s="421"/>
      <c r="C330" s="416"/>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c r="AA330" s="417"/>
      <c r="AB330" s="417"/>
      <c r="AC330" s="417"/>
      <c r="AD330" s="417"/>
      <c r="AE330" s="417"/>
      <c r="AF330" s="417"/>
      <c r="AG330" s="417"/>
      <c r="AH330" s="417"/>
      <c r="AI330" s="417"/>
      <c r="AJ330" s="417"/>
      <c r="AK330" s="417"/>
      <c r="AL330" s="417"/>
      <c r="AM330" s="417"/>
      <c r="AN330" s="417"/>
      <c r="AO330" s="417"/>
      <c r="AP330" s="417"/>
      <c r="AQ330" s="417"/>
      <c r="AR330" s="417"/>
      <c r="AS330" s="417"/>
      <c r="AT330" s="417"/>
      <c r="AU330" s="417"/>
      <c r="AV330" s="417"/>
      <c r="AW330" s="417"/>
      <c r="AX330" s="417"/>
      <c r="AY330" s="417"/>
      <c r="AZ330" s="417"/>
      <c r="BA330" s="417"/>
      <c r="BB330" s="417"/>
      <c r="BC330" s="417"/>
      <c r="BD330" s="417"/>
      <c r="BE330" s="417"/>
      <c r="BF330" s="417"/>
      <c r="BG330" s="417"/>
      <c r="BH330" s="417"/>
      <c r="BI330" s="417"/>
      <c r="BJ330" s="417"/>
      <c r="BK330" s="417"/>
      <c r="BL330" s="417"/>
      <c r="BM330" s="417"/>
      <c r="BN330" s="417"/>
      <c r="BO330" s="417"/>
      <c r="BP330" s="417"/>
      <c r="BQ330" s="417"/>
      <c r="BR330" s="417"/>
      <c r="BS330" s="417"/>
      <c r="BT330" s="417"/>
      <c r="BU330" s="417"/>
      <c r="BV330" s="417"/>
      <c r="BW330" s="417"/>
      <c r="BX330" s="417"/>
      <c r="BY330" s="417"/>
      <c r="BZ330" s="417"/>
      <c r="CA330" s="417"/>
      <c r="CB330" s="417"/>
      <c r="CC330" s="417"/>
      <c r="CD330" s="417"/>
      <c r="CE330" s="417"/>
      <c r="CF330" s="417"/>
      <c r="CG330" s="417"/>
      <c r="CH330" s="417"/>
      <c r="CI330" s="417"/>
      <c r="CJ330" s="417"/>
      <c r="CK330" s="417"/>
      <c r="CL330" s="417"/>
      <c r="CM330" s="417"/>
      <c r="CN330" s="417"/>
      <c r="CO330" s="417"/>
      <c r="CP330" s="417"/>
      <c r="CQ330" s="417"/>
      <c r="CR330" s="417"/>
      <c r="CS330" s="417"/>
      <c r="CT330" s="417"/>
      <c r="CU330" s="417"/>
      <c r="CV330" s="417"/>
      <c r="CW330" s="417"/>
      <c r="CX330" s="417"/>
      <c r="CY330" s="417"/>
      <c r="CZ330" s="417"/>
      <c r="DA330" s="417"/>
      <c r="DB330" s="417"/>
      <c r="DC330" s="417"/>
      <c r="DD330" s="417"/>
      <c r="DE330" s="417"/>
      <c r="DF330" s="417"/>
      <c r="DG330" s="417"/>
      <c r="DH330" s="417"/>
      <c r="DI330" s="417"/>
      <c r="DJ330" s="417"/>
      <c r="DK330" s="417"/>
    </row>
    <row r="331" spans="1:115" ht="16.7" hidden="1" customHeight="1">
      <c r="A331" s="421"/>
      <c r="B331" s="421"/>
      <c r="C331" s="416"/>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c r="AC331" s="417"/>
      <c r="AD331" s="417"/>
      <c r="AE331" s="417"/>
      <c r="AF331" s="417"/>
      <c r="AG331" s="417"/>
      <c r="AH331" s="417"/>
      <c r="AI331" s="417"/>
      <c r="AJ331" s="417"/>
      <c r="AK331" s="417"/>
      <c r="AL331" s="417"/>
      <c r="AM331" s="417"/>
      <c r="AN331" s="417"/>
      <c r="AO331" s="417"/>
      <c r="AP331" s="417"/>
      <c r="AQ331" s="417"/>
      <c r="AR331" s="417"/>
      <c r="AS331" s="417"/>
      <c r="AT331" s="417"/>
      <c r="AU331" s="417"/>
      <c r="AV331" s="417"/>
      <c r="AW331" s="417"/>
      <c r="AX331" s="417"/>
      <c r="AY331" s="417"/>
      <c r="AZ331" s="417"/>
      <c r="BA331" s="417"/>
      <c r="BB331" s="417"/>
      <c r="BC331" s="417"/>
      <c r="BD331" s="417"/>
      <c r="BE331" s="417"/>
      <c r="BF331" s="417"/>
      <c r="BG331" s="417"/>
      <c r="BH331" s="417"/>
      <c r="BI331" s="417"/>
      <c r="BJ331" s="417"/>
      <c r="BK331" s="417"/>
      <c r="BL331" s="417"/>
      <c r="BM331" s="417"/>
      <c r="BN331" s="417"/>
      <c r="BO331" s="417"/>
      <c r="BP331" s="417"/>
      <c r="BQ331" s="417"/>
      <c r="BR331" s="417"/>
      <c r="BS331" s="417"/>
      <c r="BT331" s="417"/>
      <c r="BU331" s="417"/>
      <c r="BV331" s="417"/>
      <c r="BW331" s="417"/>
      <c r="BX331" s="417"/>
      <c r="BY331" s="417"/>
      <c r="BZ331" s="417"/>
      <c r="CA331" s="417"/>
      <c r="CB331" s="417"/>
      <c r="CC331" s="417"/>
      <c r="CD331" s="417"/>
      <c r="CE331" s="417"/>
      <c r="CF331" s="417"/>
      <c r="CG331" s="417"/>
      <c r="CH331" s="417"/>
      <c r="CI331" s="417"/>
      <c r="CJ331" s="417"/>
      <c r="CK331" s="417"/>
      <c r="CL331" s="417"/>
      <c r="CM331" s="417"/>
      <c r="CN331" s="417"/>
      <c r="CO331" s="417"/>
      <c r="CP331" s="417"/>
      <c r="CQ331" s="417"/>
      <c r="CR331" s="417"/>
      <c r="CS331" s="417"/>
      <c r="CT331" s="417"/>
      <c r="CU331" s="417"/>
      <c r="CV331" s="417"/>
      <c r="CW331" s="417"/>
      <c r="CX331" s="417"/>
      <c r="CY331" s="417"/>
      <c r="CZ331" s="417"/>
      <c r="DA331" s="417"/>
      <c r="DB331" s="417"/>
      <c r="DC331" s="417"/>
      <c r="DD331" s="417"/>
      <c r="DE331" s="417"/>
      <c r="DF331" s="417"/>
      <c r="DG331" s="417"/>
      <c r="DH331" s="417"/>
      <c r="DI331" s="417"/>
      <c r="DJ331" s="417"/>
      <c r="DK331" s="417"/>
    </row>
    <row r="332" spans="1:115" ht="16.7" hidden="1" customHeight="1">
      <c r="A332" s="421"/>
      <c r="B332" s="421"/>
      <c r="C332" s="416"/>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c r="AA332" s="417"/>
      <c r="AB332" s="417"/>
      <c r="AC332" s="417"/>
      <c r="AD332" s="417"/>
      <c r="AE332" s="417"/>
      <c r="AF332" s="417"/>
      <c r="AG332" s="417"/>
      <c r="AH332" s="417"/>
      <c r="AI332" s="417"/>
      <c r="AJ332" s="417"/>
      <c r="AK332" s="417"/>
      <c r="AL332" s="417"/>
      <c r="AM332" s="417"/>
      <c r="AN332" s="417"/>
      <c r="AO332" s="417"/>
      <c r="AP332" s="417"/>
      <c r="AQ332" s="417"/>
      <c r="AR332" s="417"/>
      <c r="AS332" s="417"/>
      <c r="AT332" s="417"/>
      <c r="AU332" s="417"/>
      <c r="AV332" s="417"/>
      <c r="AW332" s="417"/>
      <c r="AX332" s="417"/>
      <c r="AY332" s="417"/>
      <c r="AZ332" s="417"/>
      <c r="BA332" s="417"/>
      <c r="BB332" s="417"/>
      <c r="BC332" s="417"/>
      <c r="BD332" s="417"/>
      <c r="BE332" s="417"/>
      <c r="BF332" s="417"/>
      <c r="BG332" s="417"/>
      <c r="BH332" s="417"/>
      <c r="BI332" s="417"/>
      <c r="BJ332" s="417"/>
      <c r="BK332" s="417"/>
      <c r="BL332" s="417"/>
      <c r="BM332" s="417"/>
      <c r="BN332" s="417"/>
      <c r="BO332" s="417"/>
      <c r="BP332" s="417"/>
      <c r="BQ332" s="417"/>
      <c r="BR332" s="417"/>
      <c r="BS332" s="417"/>
      <c r="BT332" s="417"/>
      <c r="BU332" s="417"/>
      <c r="BV332" s="417"/>
      <c r="BW332" s="417"/>
      <c r="BX332" s="417"/>
      <c r="BY332" s="417"/>
      <c r="BZ332" s="417"/>
      <c r="CA332" s="417"/>
      <c r="CB332" s="417"/>
      <c r="CC332" s="417"/>
      <c r="CD332" s="417"/>
      <c r="CE332" s="417"/>
      <c r="CF332" s="417"/>
      <c r="CG332" s="417"/>
      <c r="CH332" s="417"/>
      <c r="CI332" s="417"/>
      <c r="CJ332" s="417"/>
      <c r="CK332" s="417"/>
      <c r="CL332" s="417"/>
      <c r="CM332" s="417"/>
      <c r="CN332" s="417"/>
      <c r="CO332" s="417"/>
      <c r="CP332" s="417"/>
      <c r="CQ332" s="417"/>
      <c r="CR332" s="417"/>
      <c r="CS332" s="417"/>
      <c r="CT332" s="417"/>
      <c r="CU332" s="417"/>
      <c r="CV332" s="417"/>
      <c r="CW332" s="417"/>
      <c r="CX332" s="417"/>
      <c r="CY332" s="417"/>
      <c r="CZ332" s="417"/>
      <c r="DA332" s="417"/>
      <c r="DB332" s="417"/>
      <c r="DC332" s="417"/>
      <c r="DD332" s="417"/>
      <c r="DE332" s="417"/>
      <c r="DF332" s="417"/>
      <c r="DG332" s="417"/>
      <c r="DH332" s="417"/>
      <c r="DI332" s="417"/>
      <c r="DJ332" s="417"/>
      <c r="DK332" s="417"/>
    </row>
    <row r="333" spans="1:115" ht="16.7" hidden="1" customHeight="1">
      <c r="A333" s="421"/>
      <c r="B333" s="421"/>
      <c r="C333" s="416"/>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c r="AC333" s="417"/>
      <c r="AD333" s="417"/>
      <c r="AE333" s="417"/>
      <c r="AF333" s="417"/>
      <c r="AG333" s="417"/>
      <c r="AH333" s="417"/>
      <c r="AI333" s="417"/>
      <c r="AJ333" s="417"/>
      <c r="AK333" s="417"/>
      <c r="AL333" s="417"/>
      <c r="AM333" s="417"/>
      <c r="AN333" s="417"/>
      <c r="AO333" s="417"/>
      <c r="AP333" s="417"/>
      <c r="AQ333" s="417"/>
      <c r="AR333" s="417"/>
      <c r="AS333" s="417"/>
      <c r="AT333" s="417"/>
      <c r="AU333" s="417"/>
      <c r="AV333" s="417"/>
      <c r="AW333" s="417"/>
      <c r="AX333" s="417"/>
      <c r="AY333" s="417"/>
      <c r="AZ333" s="417"/>
      <c r="BA333" s="417"/>
      <c r="BB333" s="417"/>
      <c r="BC333" s="417"/>
      <c r="BD333" s="417"/>
      <c r="BE333" s="417"/>
      <c r="BF333" s="417"/>
      <c r="BG333" s="417"/>
      <c r="BH333" s="417"/>
      <c r="BI333" s="417"/>
      <c r="BJ333" s="417"/>
      <c r="BK333" s="417"/>
      <c r="BL333" s="417"/>
      <c r="BM333" s="417"/>
      <c r="BN333" s="417"/>
      <c r="BO333" s="417"/>
      <c r="BP333" s="417"/>
      <c r="BQ333" s="417"/>
      <c r="BR333" s="417"/>
      <c r="BS333" s="417"/>
      <c r="BT333" s="417"/>
      <c r="BU333" s="417"/>
      <c r="BV333" s="417"/>
      <c r="BW333" s="417"/>
      <c r="BX333" s="417"/>
      <c r="BY333" s="417"/>
      <c r="BZ333" s="417"/>
      <c r="CA333" s="417"/>
      <c r="CB333" s="417"/>
      <c r="CC333" s="417"/>
      <c r="CD333" s="417"/>
      <c r="CE333" s="417"/>
      <c r="CF333" s="417"/>
      <c r="CG333" s="417"/>
      <c r="CH333" s="417"/>
      <c r="CI333" s="417"/>
      <c r="CJ333" s="417"/>
      <c r="CK333" s="417"/>
      <c r="CL333" s="417"/>
      <c r="CM333" s="417"/>
      <c r="CN333" s="417"/>
      <c r="CO333" s="417"/>
      <c r="CP333" s="417"/>
      <c r="CQ333" s="417"/>
      <c r="CR333" s="417"/>
      <c r="CS333" s="417"/>
      <c r="CT333" s="417"/>
      <c r="CU333" s="417"/>
      <c r="CV333" s="417"/>
      <c r="CW333" s="417"/>
      <c r="CX333" s="417"/>
      <c r="CY333" s="417"/>
      <c r="CZ333" s="417"/>
      <c r="DA333" s="417"/>
      <c r="DB333" s="417"/>
      <c r="DC333" s="417"/>
      <c r="DD333" s="417"/>
      <c r="DE333" s="417"/>
      <c r="DF333" s="417"/>
      <c r="DG333" s="417"/>
      <c r="DH333" s="417"/>
      <c r="DI333" s="417"/>
      <c r="DJ333" s="417"/>
      <c r="DK333" s="417"/>
    </row>
    <row r="334" spans="1:115" ht="16.7" hidden="1" customHeight="1">
      <c r="A334" s="421"/>
      <c r="B334" s="421"/>
      <c r="C334" s="416"/>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c r="AA334" s="417"/>
      <c r="AB334" s="417"/>
      <c r="AC334" s="417"/>
      <c r="AD334" s="417"/>
      <c r="AE334" s="417"/>
      <c r="AF334" s="417"/>
      <c r="AG334" s="417"/>
      <c r="AH334" s="417"/>
      <c r="AI334" s="417"/>
      <c r="AJ334" s="417"/>
      <c r="AK334" s="417"/>
      <c r="AL334" s="417"/>
      <c r="AM334" s="417"/>
      <c r="AN334" s="417"/>
      <c r="AO334" s="417"/>
      <c r="AP334" s="417"/>
      <c r="AQ334" s="417"/>
      <c r="AR334" s="417"/>
      <c r="AS334" s="417"/>
      <c r="AT334" s="417"/>
      <c r="AU334" s="417"/>
      <c r="AV334" s="417"/>
      <c r="AW334" s="417"/>
      <c r="AX334" s="417"/>
      <c r="AY334" s="417"/>
      <c r="AZ334" s="417"/>
      <c r="BA334" s="417"/>
      <c r="BB334" s="417"/>
      <c r="BC334" s="417"/>
      <c r="BD334" s="417"/>
      <c r="BE334" s="417"/>
      <c r="BF334" s="417"/>
      <c r="BG334" s="417"/>
      <c r="BH334" s="417"/>
      <c r="BI334" s="417"/>
      <c r="BJ334" s="417"/>
      <c r="BK334" s="417"/>
      <c r="BL334" s="417"/>
      <c r="BM334" s="417"/>
      <c r="BN334" s="417"/>
      <c r="BO334" s="417"/>
      <c r="BP334" s="417"/>
      <c r="BQ334" s="417"/>
      <c r="BR334" s="417"/>
      <c r="BS334" s="417"/>
      <c r="BT334" s="417"/>
      <c r="BU334" s="417"/>
      <c r="BV334" s="417"/>
      <c r="BW334" s="417"/>
      <c r="BX334" s="417"/>
      <c r="BY334" s="417"/>
      <c r="BZ334" s="417"/>
      <c r="CA334" s="417"/>
      <c r="CB334" s="417"/>
      <c r="CC334" s="417"/>
      <c r="CD334" s="417"/>
      <c r="CE334" s="417"/>
      <c r="CF334" s="417"/>
      <c r="CG334" s="417"/>
      <c r="CH334" s="417"/>
      <c r="CI334" s="417"/>
      <c r="CJ334" s="417"/>
      <c r="CK334" s="417"/>
      <c r="CL334" s="417"/>
      <c r="CM334" s="417"/>
      <c r="CN334" s="417"/>
      <c r="CO334" s="417"/>
      <c r="CP334" s="417"/>
      <c r="CQ334" s="417"/>
      <c r="CR334" s="417"/>
      <c r="CS334" s="417"/>
      <c r="CT334" s="417"/>
      <c r="CU334" s="417"/>
      <c r="CV334" s="417"/>
      <c r="CW334" s="417"/>
      <c r="CX334" s="417"/>
      <c r="CY334" s="417"/>
      <c r="CZ334" s="417"/>
      <c r="DA334" s="417"/>
      <c r="DB334" s="417"/>
      <c r="DC334" s="417"/>
      <c r="DD334" s="417"/>
      <c r="DE334" s="417"/>
      <c r="DF334" s="417"/>
      <c r="DG334" s="417"/>
      <c r="DH334" s="417"/>
      <c r="DI334" s="417"/>
      <c r="DJ334" s="417"/>
      <c r="DK334" s="417"/>
    </row>
    <row r="335" spans="1:115" ht="16.7" hidden="1" customHeight="1">
      <c r="A335" s="421"/>
      <c r="B335" s="421"/>
      <c r="C335" s="416"/>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c r="AA335" s="417"/>
      <c r="AB335" s="417"/>
      <c r="AC335" s="417"/>
      <c r="AD335" s="417"/>
      <c r="AE335" s="417"/>
      <c r="AF335" s="417"/>
      <c r="AG335" s="417"/>
      <c r="AH335" s="417"/>
      <c r="AI335" s="417"/>
      <c r="AJ335" s="417"/>
      <c r="AK335" s="417"/>
      <c r="AL335" s="417"/>
      <c r="AM335" s="417"/>
      <c r="AN335" s="417"/>
      <c r="AO335" s="417"/>
      <c r="AP335" s="417"/>
      <c r="AQ335" s="417"/>
      <c r="AR335" s="417"/>
      <c r="AS335" s="417"/>
      <c r="AT335" s="417"/>
      <c r="AU335" s="417"/>
      <c r="AV335" s="417"/>
      <c r="AW335" s="417"/>
      <c r="AX335" s="417"/>
      <c r="AY335" s="417"/>
      <c r="AZ335" s="417"/>
      <c r="BA335" s="417"/>
      <c r="BB335" s="417"/>
      <c r="BC335" s="417"/>
      <c r="BD335" s="417"/>
      <c r="BE335" s="417"/>
      <c r="BF335" s="417"/>
      <c r="BG335" s="417"/>
      <c r="BH335" s="417"/>
      <c r="BI335" s="417"/>
      <c r="BJ335" s="417"/>
      <c r="BK335" s="417"/>
      <c r="BL335" s="417"/>
      <c r="BM335" s="417"/>
      <c r="BN335" s="417"/>
      <c r="BO335" s="417"/>
      <c r="BP335" s="417"/>
      <c r="BQ335" s="417"/>
      <c r="BR335" s="417"/>
      <c r="BS335" s="417"/>
      <c r="BT335" s="417"/>
      <c r="BU335" s="417"/>
      <c r="BV335" s="417"/>
      <c r="BW335" s="417"/>
      <c r="BX335" s="417"/>
      <c r="BY335" s="417"/>
      <c r="BZ335" s="417"/>
      <c r="CA335" s="417"/>
      <c r="CB335" s="417"/>
      <c r="CC335" s="417"/>
      <c r="CD335" s="417"/>
      <c r="CE335" s="417"/>
      <c r="CF335" s="417"/>
      <c r="CG335" s="417"/>
      <c r="CH335" s="417"/>
      <c r="CI335" s="417"/>
      <c r="CJ335" s="417"/>
      <c r="CK335" s="417"/>
      <c r="CL335" s="417"/>
      <c r="CM335" s="417"/>
      <c r="CN335" s="417"/>
      <c r="CO335" s="417"/>
      <c r="CP335" s="417"/>
      <c r="CQ335" s="417"/>
      <c r="CR335" s="417"/>
      <c r="CS335" s="417"/>
      <c r="CT335" s="417"/>
      <c r="CU335" s="417"/>
      <c r="CV335" s="417"/>
      <c r="CW335" s="417"/>
      <c r="CX335" s="417"/>
      <c r="CY335" s="417"/>
      <c r="CZ335" s="417"/>
      <c r="DA335" s="417"/>
      <c r="DB335" s="417"/>
      <c r="DC335" s="417"/>
      <c r="DD335" s="417"/>
      <c r="DE335" s="417"/>
      <c r="DF335" s="417"/>
      <c r="DG335" s="417"/>
      <c r="DH335" s="417"/>
      <c r="DI335" s="417"/>
      <c r="DJ335" s="417"/>
      <c r="DK335" s="417"/>
    </row>
    <row r="336" spans="1:115" ht="16.7" hidden="1" customHeight="1">
      <c r="A336" s="421"/>
      <c r="B336" s="421"/>
      <c r="C336" s="416"/>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c r="AA336" s="417"/>
      <c r="AB336" s="417"/>
      <c r="AC336" s="417"/>
      <c r="AD336" s="417"/>
      <c r="AE336" s="417"/>
      <c r="AF336" s="417"/>
      <c r="AG336" s="417"/>
      <c r="AH336" s="417"/>
      <c r="AI336" s="417"/>
      <c r="AJ336" s="417"/>
      <c r="AK336" s="417"/>
      <c r="AL336" s="417"/>
      <c r="AM336" s="417"/>
      <c r="AN336" s="417"/>
      <c r="AO336" s="417"/>
      <c r="AP336" s="417"/>
      <c r="AQ336" s="417"/>
      <c r="AR336" s="417"/>
      <c r="AS336" s="417"/>
      <c r="AT336" s="417"/>
      <c r="AU336" s="417"/>
      <c r="AV336" s="417"/>
      <c r="AW336" s="417"/>
      <c r="AX336" s="417"/>
      <c r="AY336" s="417"/>
      <c r="AZ336" s="417"/>
      <c r="BA336" s="417"/>
      <c r="BB336" s="417"/>
      <c r="BC336" s="417"/>
      <c r="BD336" s="417"/>
      <c r="BE336" s="417"/>
      <c r="BF336" s="417"/>
      <c r="BG336" s="417"/>
      <c r="BH336" s="417"/>
      <c r="BI336" s="417"/>
      <c r="BJ336" s="417"/>
      <c r="BK336" s="417"/>
      <c r="BL336" s="417"/>
      <c r="BM336" s="417"/>
      <c r="BN336" s="417"/>
      <c r="BO336" s="417"/>
      <c r="BP336" s="417"/>
      <c r="BQ336" s="417"/>
      <c r="BR336" s="417"/>
      <c r="BS336" s="417"/>
      <c r="BT336" s="417"/>
      <c r="BU336" s="417"/>
      <c r="BV336" s="417"/>
      <c r="BW336" s="417"/>
      <c r="BX336" s="417"/>
      <c r="BY336" s="417"/>
      <c r="BZ336" s="417"/>
      <c r="CA336" s="417"/>
      <c r="CB336" s="417"/>
      <c r="CC336" s="417"/>
      <c r="CD336" s="417"/>
      <c r="CE336" s="417"/>
      <c r="CF336" s="417"/>
      <c r="CG336" s="417"/>
      <c r="CH336" s="417"/>
      <c r="CI336" s="417"/>
      <c r="CJ336" s="417"/>
      <c r="CK336" s="417"/>
      <c r="CL336" s="417"/>
      <c r="CM336" s="417"/>
      <c r="CN336" s="417"/>
      <c r="CO336" s="417"/>
      <c r="CP336" s="417"/>
      <c r="CQ336" s="417"/>
      <c r="CR336" s="417"/>
      <c r="CS336" s="417"/>
      <c r="CT336" s="417"/>
      <c r="CU336" s="417"/>
      <c r="CV336" s="417"/>
      <c r="CW336" s="417"/>
      <c r="CX336" s="417"/>
      <c r="CY336" s="417"/>
      <c r="CZ336" s="417"/>
      <c r="DA336" s="417"/>
      <c r="DB336" s="417"/>
      <c r="DC336" s="417"/>
      <c r="DD336" s="417"/>
      <c r="DE336" s="417"/>
      <c r="DF336" s="417"/>
      <c r="DG336" s="417"/>
      <c r="DH336" s="417"/>
      <c r="DI336" s="417"/>
      <c r="DJ336" s="417"/>
      <c r="DK336" s="417"/>
    </row>
    <row r="337" spans="1:115" ht="16.7" hidden="1" customHeight="1">
      <c r="A337" s="421"/>
      <c r="B337" s="421"/>
      <c r="C337" s="416"/>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c r="AA337" s="417"/>
      <c r="AB337" s="417"/>
      <c r="AC337" s="417"/>
      <c r="AD337" s="417"/>
      <c r="AE337" s="417"/>
      <c r="AF337" s="417"/>
      <c r="AG337" s="417"/>
      <c r="AH337" s="417"/>
      <c r="AI337" s="417"/>
      <c r="AJ337" s="417"/>
      <c r="AK337" s="417"/>
      <c r="AL337" s="417"/>
      <c r="AM337" s="417"/>
      <c r="AN337" s="417"/>
      <c r="AO337" s="417"/>
      <c r="AP337" s="417"/>
      <c r="AQ337" s="417"/>
      <c r="AR337" s="417"/>
      <c r="AS337" s="417"/>
      <c r="AT337" s="417"/>
      <c r="AU337" s="417"/>
      <c r="AV337" s="417"/>
      <c r="AW337" s="417"/>
      <c r="AX337" s="417"/>
      <c r="AY337" s="417"/>
      <c r="AZ337" s="417"/>
      <c r="BA337" s="417"/>
      <c r="BB337" s="417"/>
      <c r="BC337" s="417"/>
      <c r="BD337" s="417"/>
      <c r="BE337" s="417"/>
      <c r="BF337" s="417"/>
      <c r="BG337" s="417"/>
      <c r="BH337" s="417"/>
      <c r="BI337" s="417"/>
      <c r="BJ337" s="417"/>
      <c r="BK337" s="417"/>
      <c r="BL337" s="417"/>
      <c r="BM337" s="417"/>
      <c r="BN337" s="417"/>
      <c r="BO337" s="417"/>
      <c r="BP337" s="417"/>
      <c r="BQ337" s="417"/>
      <c r="BR337" s="417"/>
      <c r="BS337" s="417"/>
      <c r="BT337" s="417"/>
      <c r="BU337" s="417"/>
      <c r="BV337" s="417"/>
      <c r="BW337" s="417"/>
      <c r="BX337" s="417"/>
      <c r="BY337" s="417"/>
      <c r="BZ337" s="417"/>
      <c r="CA337" s="417"/>
      <c r="CB337" s="417"/>
      <c r="CC337" s="417"/>
      <c r="CD337" s="417"/>
      <c r="CE337" s="417"/>
      <c r="CF337" s="417"/>
      <c r="CG337" s="417"/>
      <c r="CH337" s="417"/>
      <c r="CI337" s="417"/>
      <c r="CJ337" s="417"/>
      <c r="CK337" s="417"/>
      <c r="CL337" s="417"/>
      <c r="CM337" s="417"/>
      <c r="CN337" s="417"/>
      <c r="CO337" s="417"/>
      <c r="CP337" s="417"/>
      <c r="CQ337" s="417"/>
      <c r="CR337" s="417"/>
      <c r="CS337" s="417"/>
      <c r="CT337" s="417"/>
      <c r="CU337" s="417"/>
      <c r="CV337" s="417"/>
      <c r="CW337" s="417"/>
      <c r="CX337" s="417"/>
      <c r="CY337" s="417"/>
      <c r="CZ337" s="417"/>
      <c r="DA337" s="417"/>
      <c r="DB337" s="417"/>
      <c r="DC337" s="417"/>
      <c r="DD337" s="417"/>
      <c r="DE337" s="417"/>
      <c r="DF337" s="417"/>
      <c r="DG337" s="417"/>
      <c r="DH337" s="417"/>
      <c r="DI337" s="417"/>
      <c r="DJ337" s="417"/>
      <c r="DK337" s="417"/>
    </row>
    <row r="338" spans="1:115" ht="16.7" hidden="1" customHeight="1">
      <c r="A338" s="421"/>
      <c r="B338" s="421"/>
      <c r="C338" s="416"/>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c r="AA338" s="417"/>
      <c r="AB338" s="417"/>
      <c r="AC338" s="417"/>
      <c r="AD338" s="417"/>
      <c r="AE338" s="417"/>
      <c r="AF338" s="417"/>
      <c r="AG338" s="417"/>
      <c r="AH338" s="417"/>
      <c r="AI338" s="417"/>
      <c r="AJ338" s="417"/>
      <c r="AK338" s="417"/>
      <c r="AL338" s="417"/>
      <c r="AM338" s="417"/>
      <c r="AN338" s="417"/>
      <c r="AO338" s="417"/>
      <c r="AP338" s="417"/>
      <c r="AQ338" s="417"/>
      <c r="AR338" s="417"/>
      <c r="AS338" s="417"/>
      <c r="AT338" s="417"/>
      <c r="AU338" s="417"/>
      <c r="AV338" s="417"/>
      <c r="AW338" s="417"/>
      <c r="AX338" s="417"/>
      <c r="AY338" s="417"/>
      <c r="AZ338" s="417"/>
      <c r="BA338" s="417"/>
      <c r="BB338" s="417"/>
      <c r="BC338" s="417"/>
      <c r="BD338" s="417"/>
      <c r="BE338" s="417"/>
      <c r="BF338" s="417"/>
      <c r="BG338" s="417"/>
      <c r="BH338" s="417"/>
      <c r="BI338" s="417"/>
      <c r="BJ338" s="417"/>
      <c r="BK338" s="417"/>
      <c r="BL338" s="417"/>
      <c r="BM338" s="417"/>
      <c r="BN338" s="417"/>
      <c r="BO338" s="417"/>
      <c r="BP338" s="417"/>
      <c r="BQ338" s="417"/>
      <c r="BR338" s="417"/>
      <c r="BS338" s="417"/>
      <c r="BT338" s="417"/>
      <c r="BU338" s="417"/>
      <c r="BV338" s="417"/>
      <c r="BW338" s="417"/>
      <c r="BX338" s="417"/>
      <c r="BY338" s="417"/>
      <c r="BZ338" s="417"/>
      <c r="CA338" s="417"/>
      <c r="CB338" s="417"/>
      <c r="CC338" s="417"/>
      <c r="CD338" s="417"/>
      <c r="CE338" s="417"/>
      <c r="CF338" s="417"/>
      <c r="CG338" s="417"/>
      <c r="CH338" s="417"/>
      <c r="CI338" s="417"/>
      <c r="CJ338" s="417"/>
      <c r="CK338" s="417"/>
      <c r="CL338" s="417"/>
      <c r="CM338" s="417"/>
      <c r="CN338" s="417"/>
      <c r="CO338" s="417"/>
      <c r="CP338" s="417"/>
      <c r="CQ338" s="417"/>
      <c r="CR338" s="417"/>
      <c r="CS338" s="417"/>
      <c r="CT338" s="417"/>
      <c r="CU338" s="417"/>
      <c r="CV338" s="417"/>
      <c r="CW338" s="417"/>
      <c r="CX338" s="417"/>
      <c r="CY338" s="417"/>
      <c r="CZ338" s="417"/>
      <c r="DA338" s="417"/>
      <c r="DB338" s="417"/>
      <c r="DC338" s="417"/>
      <c r="DD338" s="417"/>
      <c r="DE338" s="417"/>
      <c r="DF338" s="417"/>
      <c r="DG338" s="417"/>
      <c r="DH338" s="417"/>
      <c r="DI338" s="417"/>
      <c r="DJ338" s="417"/>
      <c r="DK338" s="417"/>
    </row>
    <row r="339" spans="1:115" ht="16.7" hidden="1" customHeight="1">
      <c r="A339" s="421"/>
      <c r="B339" s="421"/>
      <c r="C339" s="416"/>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c r="AA339" s="417"/>
      <c r="AB339" s="417"/>
      <c r="AC339" s="417"/>
      <c r="AD339" s="417"/>
      <c r="AE339" s="417"/>
      <c r="AF339" s="417"/>
      <c r="AG339" s="417"/>
      <c r="AH339" s="417"/>
      <c r="AI339" s="417"/>
      <c r="AJ339" s="417"/>
      <c r="AK339" s="417"/>
      <c r="AL339" s="417"/>
      <c r="AM339" s="417"/>
      <c r="AN339" s="417"/>
      <c r="AO339" s="417"/>
      <c r="AP339" s="417"/>
      <c r="AQ339" s="417"/>
      <c r="AR339" s="417"/>
      <c r="AS339" s="417"/>
      <c r="AT339" s="417"/>
      <c r="AU339" s="417"/>
      <c r="AV339" s="417"/>
      <c r="AW339" s="417"/>
      <c r="AX339" s="417"/>
      <c r="AY339" s="417"/>
      <c r="AZ339" s="417"/>
      <c r="BA339" s="417"/>
      <c r="BB339" s="417"/>
      <c r="BC339" s="417"/>
      <c r="BD339" s="417"/>
      <c r="BE339" s="417"/>
      <c r="BF339" s="417"/>
      <c r="BG339" s="417"/>
      <c r="BH339" s="417"/>
      <c r="BI339" s="417"/>
      <c r="BJ339" s="417"/>
      <c r="BK339" s="417"/>
      <c r="BL339" s="417"/>
      <c r="BM339" s="417"/>
      <c r="BN339" s="417"/>
      <c r="BO339" s="417"/>
      <c r="BP339" s="417"/>
      <c r="BQ339" s="417"/>
      <c r="BR339" s="417"/>
      <c r="BS339" s="417"/>
      <c r="BT339" s="417"/>
      <c r="BU339" s="417"/>
      <c r="BV339" s="417"/>
      <c r="BW339" s="417"/>
      <c r="BX339" s="417"/>
      <c r="BY339" s="417"/>
      <c r="BZ339" s="417"/>
      <c r="CA339" s="417"/>
      <c r="CB339" s="417"/>
      <c r="CC339" s="417"/>
      <c r="CD339" s="417"/>
      <c r="CE339" s="417"/>
      <c r="CF339" s="417"/>
      <c r="CG339" s="417"/>
      <c r="CH339" s="417"/>
      <c r="CI339" s="417"/>
      <c r="CJ339" s="417"/>
      <c r="CK339" s="417"/>
      <c r="CL339" s="417"/>
      <c r="CM339" s="417"/>
      <c r="CN339" s="417"/>
      <c r="CO339" s="417"/>
      <c r="CP339" s="417"/>
      <c r="CQ339" s="417"/>
      <c r="CR339" s="417"/>
      <c r="CS339" s="417"/>
      <c r="CT339" s="417"/>
      <c r="CU339" s="417"/>
      <c r="CV339" s="417"/>
      <c r="CW339" s="417"/>
      <c r="CX339" s="417"/>
      <c r="CY339" s="417"/>
      <c r="CZ339" s="417"/>
      <c r="DA339" s="417"/>
      <c r="DB339" s="417"/>
      <c r="DC339" s="417"/>
      <c r="DD339" s="417"/>
      <c r="DE339" s="417"/>
      <c r="DF339" s="417"/>
      <c r="DG339" s="417"/>
      <c r="DH339" s="417"/>
      <c r="DI339" s="417"/>
      <c r="DJ339" s="417"/>
      <c r="DK339" s="417"/>
    </row>
    <row r="340" spans="1:115" ht="16.7" hidden="1" customHeight="1">
      <c r="A340" s="421"/>
      <c r="B340" s="421"/>
      <c r="C340" s="416"/>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c r="AA340" s="417"/>
      <c r="AB340" s="417"/>
      <c r="AC340" s="417"/>
      <c r="AD340" s="417"/>
      <c r="AE340" s="417"/>
      <c r="AF340" s="417"/>
      <c r="AG340" s="417"/>
      <c r="AH340" s="417"/>
      <c r="AI340" s="417"/>
      <c r="AJ340" s="417"/>
      <c r="AK340" s="417"/>
      <c r="AL340" s="417"/>
      <c r="AM340" s="417"/>
      <c r="AN340" s="417"/>
      <c r="AO340" s="417"/>
      <c r="AP340" s="417"/>
      <c r="AQ340" s="417"/>
      <c r="AR340" s="417"/>
      <c r="AS340" s="417"/>
      <c r="AT340" s="417"/>
      <c r="AU340" s="417"/>
      <c r="AV340" s="417"/>
      <c r="AW340" s="417"/>
      <c r="AX340" s="417"/>
      <c r="AY340" s="417"/>
      <c r="AZ340" s="417"/>
      <c r="BA340" s="417"/>
      <c r="BB340" s="417"/>
      <c r="BC340" s="417"/>
      <c r="BD340" s="417"/>
      <c r="BE340" s="417"/>
      <c r="BF340" s="417"/>
      <c r="BG340" s="417"/>
      <c r="BH340" s="417"/>
      <c r="BI340" s="417"/>
      <c r="BJ340" s="417"/>
      <c r="BK340" s="417"/>
      <c r="BL340" s="417"/>
      <c r="BM340" s="417"/>
      <c r="BN340" s="417"/>
      <c r="BO340" s="417"/>
      <c r="BP340" s="417"/>
      <c r="BQ340" s="417"/>
      <c r="BR340" s="417"/>
      <c r="BS340" s="417"/>
      <c r="BT340" s="417"/>
      <c r="BU340" s="417"/>
      <c r="BV340" s="417"/>
      <c r="BW340" s="417"/>
      <c r="BX340" s="417"/>
      <c r="BY340" s="417"/>
      <c r="BZ340" s="417"/>
      <c r="CA340" s="417"/>
      <c r="CB340" s="417"/>
      <c r="CC340" s="417"/>
      <c r="CD340" s="417"/>
      <c r="CE340" s="417"/>
      <c r="CF340" s="417"/>
      <c r="CG340" s="417"/>
      <c r="CH340" s="417"/>
      <c r="CI340" s="417"/>
      <c r="CJ340" s="417"/>
      <c r="CK340" s="417"/>
      <c r="CL340" s="417"/>
      <c r="CM340" s="417"/>
      <c r="CN340" s="417"/>
      <c r="CO340" s="417"/>
      <c r="CP340" s="417"/>
      <c r="CQ340" s="417"/>
      <c r="CR340" s="417"/>
      <c r="CS340" s="417"/>
      <c r="CT340" s="417"/>
      <c r="CU340" s="417"/>
      <c r="CV340" s="417"/>
      <c r="CW340" s="417"/>
      <c r="CX340" s="417"/>
      <c r="CY340" s="417"/>
      <c r="CZ340" s="417"/>
      <c r="DA340" s="417"/>
      <c r="DB340" s="417"/>
      <c r="DC340" s="417"/>
      <c r="DD340" s="417"/>
      <c r="DE340" s="417"/>
      <c r="DF340" s="417"/>
      <c r="DG340" s="417"/>
      <c r="DH340" s="417"/>
      <c r="DI340" s="417"/>
      <c r="DJ340" s="417"/>
      <c r="DK340" s="417"/>
    </row>
    <row r="341" spans="1:115" ht="16.7" hidden="1" customHeight="1">
      <c r="A341" s="421"/>
      <c r="B341" s="421"/>
      <c r="C341" s="416"/>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c r="AA341" s="417"/>
      <c r="AB341" s="417"/>
      <c r="AC341" s="417"/>
      <c r="AD341" s="417"/>
      <c r="AE341" s="417"/>
      <c r="AF341" s="417"/>
      <c r="AG341" s="417"/>
      <c r="AH341" s="417"/>
      <c r="AI341" s="417"/>
      <c r="AJ341" s="417"/>
      <c r="AK341" s="417"/>
      <c r="AL341" s="417"/>
      <c r="AM341" s="417"/>
      <c r="AN341" s="417"/>
      <c r="AO341" s="417"/>
      <c r="AP341" s="417"/>
      <c r="AQ341" s="417"/>
      <c r="AR341" s="417"/>
      <c r="AS341" s="417"/>
      <c r="AT341" s="417"/>
      <c r="AU341" s="417"/>
      <c r="AV341" s="417"/>
      <c r="AW341" s="417"/>
      <c r="AX341" s="417"/>
      <c r="AY341" s="417"/>
      <c r="AZ341" s="417"/>
      <c r="BA341" s="417"/>
      <c r="BB341" s="417"/>
      <c r="BC341" s="417"/>
      <c r="BD341" s="417"/>
      <c r="BE341" s="417"/>
      <c r="BF341" s="417"/>
      <c r="BG341" s="417"/>
      <c r="BH341" s="417"/>
      <c r="BI341" s="417"/>
      <c r="BJ341" s="417"/>
      <c r="BK341" s="417"/>
      <c r="BL341" s="417"/>
      <c r="BM341" s="417"/>
      <c r="BN341" s="417"/>
      <c r="BO341" s="417"/>
      <c r="BP341" s="417"/>
      <c r="BQ341" s="417"/>
      <c r="BR341" s="417"/>
      <c r="BS341" s="417"/>
      <c r="BT341" s="417"/>
      <c r="BU341" s="417"/>
      <c r="BV341" s="417"/>
      <c r="BW341" s="417"/>
      <c r="BX341" s="417"/>
      <c r="BY341" s="417"/>
      <c r="BZ341" s="417"/>
      <c r="CA341" s="417"/>
      <c r="CB341" s="417"/>
      <c r="CC341" s="417"/>
      <c r="CD341" s="417"/>
      <c r="CE341" s="417"/>
      <c r="CF341" s="417"/>
      <c r="CG341" s="417"/>
      <c r="CH341" s="417"/>
      <c r="CI341" s="417"/>
      <c r="CJ341" s="417"/>
      <c r="CK341" s="417"/>
      <c r="CL341" s="417"/>
      <c r="CM341" s="417"/>
      <c r="CN341" s="417"/>
      <c r="CO341" s="417"/>
      <c r="CP341" s="417"/>
      <c r="CQ341" s="417"/>
      <c r="CR341" s="417"/>
      <c r="CS341" s="417"/>
      <c r="CT341" s="417"/>
      <c r="CU341" s="417"/>
      <c r="CV341" s="417"/>
      <c r="CW341" s="417"/>
      <c r="CX341" s="417"/>
      <c r="CY341" s="417"/>
      <c r="CZ341" s="417"/>
      <c r="DA341" s="417"/>
      <c r="DB341" s="417"/>
      <c r="DC341" s="417"/>
      <c r="DD341" s="417"/>
      <c r="DE341" s="417"/>
      <c r="DF341" s="417"/>
      <c r="DG341" s="417"/>
      <c r="DH341" s="417"/>
      <c r="DI341" s="417"/>
      <c r="DJ341" s="417"/>
      <c r="DK341" s="417"/>
    </row>
    <row r="342" spans="1:115" ht="16.7" hidden="1" customHeight="1">
      <c r="A342" s="421"/>
      <c r="B342" s="421"/>
      <c r="C342" s="416"/>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c r="AA342" s="417"/>
      <c r="AB342" s="417"/>
      <c r="AC342" s="417"/>
      <c r="AD342" s="417"/>
      <c r="AE342" s="417"/>
      <c r="AF342" s="417"/>
      <c r="AG342" s="417"/>
      <c r="AH342" s="417"/>
      <c r="AI342" s="417"/>
      <c r="AJ342" s="417"/>
      <c r="AK342" s="417"/>
      <c r="AL342" s="417"/>
      <c r="AM342" s="417"/>
      <c r="AN342" s="417"/>
      <c r="AO342" s="417"/>
      <c r="AP342" s="417"/>
      <c r="AQ342" s="417"/>
      <c r="AR342" s="417"/>
      <c r="AS342" s="417"/>
      <c r="AT342" s="417"/>
      <c r="AU342" s="417"/>
      <c r="AV342" s="417"/>
      <c r="AW342" s="417"/>
      <c r="AX342" s="417"/>
      <c r="AY342" s="417"/>
      <c r="AZ342" s="417"/>
      <c r="BA342" s="417"/>
      <c r="BB342" s="417"/>
      <c r="BC342" s="417"/>
      <c r="BD342" s="417"/>
      <c r="BE342" s="417"/>
      <c r="BF342" s="417"/>
      <c r="BG342" s="417"/>
      <c r="BH342" s="417"/>
      <c r="BI342" s="417"/>
      <c r="BJ342" s="417"/>
      <c r="BK342" s="417"/>
      <c r="BL342" s="417"/>
      <c r="BM342" s="417"/>
      <c r="BN342" s="417"/>
      <c r="BO342" s="417"/>
      <c r="BP342" s="417"/>
      <c r="BQ342" s="417"/>
      <c r="BR342" s="417"/>
      <c r="BS342" s="417"/>
      <c r="BT342" s="417"/>
      <c r="BU342" s="417"/>
      <c r="BV342" s="417"/>
      <c r="BW342" s="417"/>
      <c r="BX342" s="417"/>
      <c r="BY342" s="417"/>
      <c r="BZ342" s="417"/>
      <c r="CA342" s="417"/>
      <c r="CB342" s="417"/>
      <c r="CC342" s="417"/>
      <c r="CD342" s="417"/>
      <c r="CE342" s="417"/>
      <c r="CF342" s="417"/>
      <c r="CG342" s="417"/>
      <c r="CH342" s="417"/>
      <c r="CI342" s="417"/>
      <c r="CJ342" s="417"/>
      <c r="CK342" s="417"/>
      <c r="CL342" s="417"/>
      <c r="CM342" s="417"/>
      <c r="CN342" s="417"/>
      <c r="CO342" s="417"/>
      <c r="CP342" s="417"/>
      <c r="CQ342" s="417"/>
      <c r="CR342" s="417"/>
      <c r="CS342" s="417"/>
      <c r="CT342" s="417"/>
      <c r="CU342" s="417"/>
      <c r="CV342" s="417"/>
      <c r="CW342" s="417"/>
      <c r="CX342" s="417"/>
      <c r="CY342" s="417"/>
      <c r="CZ342" s="417"/>
      <c r="DA342" s="417"/>
      <c r="DB342" s="417"/>
      <c r="DC342" s="417"/>
      <c r="DD342" s="417"/>
      <c r="DE342" s="417"/>
      <c r="DF342" s="417"/>
      <c r="DG342" s="417"/>
      <c r="DH342" s="417"/>
      <c r="DI342" s="417"/>
      <c r="DJ342" s="417"/>
      <c r="DK342" s="417"/>
    </row>
    <row r="343" spans="1:115" ht="16.7" hidden="1" customHeight="1">
      <c r="A343" s="421"/>
      <c r="B343" s="421"/>
      <c r="C343" s="416"/>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c r="AA343" s="417"/>
      <c r="AB343" s="417"/>
      <c r="AC343" s="417"/>
      <c r="AD343" s="417"/>
      <c r="AE343" s="417"/>
      <c r="AF343" s="417"/>
      <c r="AG343" s="417"/>
      <c r="AH343" s="417"/>
      <c r="AI343" s="417"/>
      <c r="AJ343" s="417"/>
      <c r="AK343" s="417"/>
      <c r="AL343" s="417"/>
      <c r="AM343" s="417"/>
      <c r="AN343" s="417"/>
      <c r="AO343" s="417"/>
      <c r="AP343" s="417"/>
      <c r="AQ343" s="417"/>
      <c r="AR343" s="417"/>
      <c r="AS343" s="417"/>
      <c r="AT343" s="417"/>
      <c r="AU343" s="417"/>
      <c r="AV343" s="417"/>
      <c r="AW343" s="417"/>
      <c r="AX343" s="417"/>
      <c r="AY343" s="417"/>
      <c r="AZ343" s="417"/>
      <c r="BA343" s="417"/>
      <c r="BB343" s="417"/>
      <c r="BC343" s="417"/>
      <c r="BD343" s="417"/>
      <c r="BE343" s="417"/>
      <c r="BF343" s="417"/>
      <c r="BG343" s="417"/>
      <c r="BH343" s="417"/>
      <c r="BI343" s="417"/>
      <c r="BJ343" s="417"/>
      <c r="BK343" s="417"/>
      <c r="BL343" s="417"/>
      <c r="BM343" s="417"/>
      <c r="BN343" s="417"/>
      <c r="BO343" s="417"/>
      <c r="BP343" s="417"/>
      <c r="BQ343" s="417"/>
      <c r="BR343" s="417"/>
      <c r="BS343" s="417"/>
      <c r="BT343" s="417"/>
      <c r="BU343" s="417"/>
      <c r="BV343" s="417"/>
      <c r="BW343" s="417"/>
      <c r="BX343" s="417"/>
      <c r="BY343" s="417"/>
      <c r="BZ343" s="417"/>
      <c r="CA343" s="417"/>
      <c r="CB343" s="417"/>
      <c r="CC343" s="417"/>
      <c r="CD343" s="417"/>
      <c r="CE343" s="417"/>
      <c r="CF343" s="417"/>
      <c r="CG343" s="417"/>
      <c r="CH343" s="417"/>
      <c r="CI343" s="417"/>
      <c r="CJ343" s="417"/>
      <c r="CK343" s="417"/>
      <c r="CL343" s="417"/>
      <c r="CM343" s="417"/>
      <c r="CN343" s="417"/>
      <c r="CO343" s="417"/>
      <c r="CP343" s="417"/>
      <c r="CQ343" s="417"/>
      <c r="CR343" s="417"/>
      <c r="CS343" s="417"/>
      <c r="CT343" s="417"/>
      <c r="CU343" s="417"/>
      <c r="CV343" s="417"/>
      <c r="CW343" s="417"/>
      <c r="CX343" s="417"/>
      <c r="CY343" s="417"/>
      <c r="CZ343" s="417"/>
      <c r="DA343" s="417"/>
      <c r="DB343" s="417"/>
      <c r="DC343" s="417"/>
      <c r="DD343" s="417"/>
      <c r="DE343" s="417"/>
      <c r="DF343" s="417"/>
      <c r="DG343" s="417"/>
      <c r="DH343" s="417"/>
      <c r="DI343" s="417"/>
      <c r="DJ343" s="417"/>
      <c r="DK343" s="417"/>
    </row>
    <row r="344" spans="1:115" ht="16.7" hidden="1" customHeight="1">
      <c r="A344" s="421"/>
      <c r="B344" s="421"/>
      <c r="C344" s="416"/>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c r="AC344" s="417"/>
      <c r="AD344" s="417"/>
      <c r="AE344" s="417"/>
      <c r="AF344" s="417"/>
      <c r="AG344" s="417"/>
      <c r="AH344" s="417"/>
      <c r="AI344" s="417"/>
      <c r="AJ344" s="417"/>
      <c r="AK344" s="417"/>
      <c r="AL344" s="417"/>
      <c r="AM344" s="417"/>
      <c r="AN344" s="417"/>
      <c r="AO344" s="417"/>
      <c r="AP344" s="417"/>
      <c r="AQ344" s="417"/>
      <c r="AR344" s="417"/>
      <c r="AS344" s="417"/>
      <c r="AT344" s="417"/>
      <c r="AU344" s="417"/>
      <c r="AV344" s="417"/>
      <c r="AW344" s="417"/>
      <c r="AX344" s="417"/>
      <c r="AY344" s="417"/>
      <c r="AZ344" s="417"/>
      <c r="BA344" s="417"/>
      <c r="BB344" s="417"/>
      <c r="BC344" s="417"/>
      <c r="BD344" s="417"/>
      <c r="BE344" s="417"/>
      <c r="BF344" s="417"/>
      <c r="BG344" s="417"/>
      <c r="BH344" s="417"/>
      <c r="BI344" s="417"/>
      <c r="BJ344" s="417"/>
      <c r="BK344" s="417"/>
      <c r="BL344" s="417"/>
      <c r="BM344" s="417"/>
      <c r="BN344" s="417"/>
      <c r="BO344" s="417"/>
      <c r="BP344" s="417"/>
      <c r="BQ344" s="417"/>
      <c r="BR344" s="417"/>
      <c r="BS344" s="417"/>
      <c r="BT344" s="417"/>
      <c r="BU344" s="417"/>
      <c r="BV344" s="417"/>
      <c r="BW344" s="417"/>
      <c r="BX344" s="417"/>
      <c r="BY344" s="417"/>
      <c r="BZ344" s="417"/>
      <c r="CA344" s="417"/>
      <c r="CB344" s="417"/>
      <c r="CC344" s="417"/>
      <c r="CD344" s="417"/>
      <c r="CE344" s="417"/>
      <c r="CF344" s="417"/>
      <c r="CG344" s="417"/>
      <c r="CH344" s="417"/>
      <c r="CI344" s="417"/>
      <c r="CJ344" s="417"/>
      <c r="CK344" s="417"/>
      <c r="CL344" s="417"/>
      <c r="CM344" s="417"/>
      <c r="CN344" s="417"/>
      <c r="CO344" s="417"/>
      <c r="CP344" s="417"/>
      <c r="CQ344" s="417"/>
      <c r="CR344" s="417"/>
      <c r="CS344" s="417"/>
      <c r="CT344" s="417"/>
      <c r="CU344" s="417"/>
      <c r="CV344" s="417"/>
      <c r="CW344" s="417"/>
      <c r="CX344" s="417"/>
      <c r="CY344" s="417"/>
      <c r="CZ344" s="417"/>
      <c r="DA344" s="417"/>
      <c r="DB344" s="417"/>
      <c r="DC344" s="417"/>
      <c r="DD344" s="417"/>
      <c r="DE344" s="417"/>
      <c r="DF344" s="417"/>
      <c r="DG344" s="417"/>
      <c r="DH344" s="417"/>
      <c r="DI344" s="417"/>
      <c r="DJ344" s="417"/>
      <c r="DK344" s="417"/>
    </row>
    <row r="345" spans="1:115" ht="16.7" hidden="1" customHeight="1">
      <c r="A345" s="421"/>
      <c r="B345" s="421"/>
      <c r="C345" s="416"/>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c r="AC345" s="417"/>
      <c r="AD345" s="417"/>
      <c r="AE345" s="417"/>
      <c r="AF345" s="417"/>
      <c r="AG345" s="417"/>
      <c r="AH345" s="417"/>
      <c r="AI345" s="417"/>
      <c r="AJ345" s="417"/>
      <c r="AK345" s="417"/>
      <c r="AL345" s="417"/>
      <c r="AM345" s="417"/>
      <c r="AN345" s="417"/>
      <c r="AO345" s="417"/>
      <c r="AP345" s="417"/>
      <c r="AQ345" s="417"/>
      <c r="AR345" s="417"/>
      <c r="AS345" s="417"/>
      <c r="AT345" s="417"/>
      <c r="AU345" s="417"/>
      <c r="AV345" s="417"/>
      <c r="AW345" s="417"/>
      <c r="AX345" s="417"/>
      <c r="AY345" s="417"/>
      <c r="AZ345" s="417"/>
      <c r="BA345" s="417"/>
      <c r="BB345" s="417"/>
      <c r="BC345" s="417"/>
      <c r="BD345" s="417"/>
      <c r="BE345" s="417"/>
      <c r="BF345" s="417"/>
      <c r="BG345" s="417"/>
      <c r="BH345" s="417"/>
      <c r="BI345" s="417"/>
      <c r="BJ345" s="417"/>
      <c r="BK345" s="417"/>
      <c r="BL345" s="417"/>
      <c r="BM345" s="417"/>
      <c r="BN345" s="417"/>
      <c r="BO345" s="417"/>
      <c r="BP345" s="417"/>
      <c r="BQ345" s="417"/>
      <c r="BR345" s="417"/>
      <c r="BS345" s="417"/>
      <c r="BT345" s="417"/>
      <c r="BU345" s="417"/>
      <c r="BV345" s="417"/>
      <c r="BW345" s="417"/>
      <c r="BX345" s="417"/>
      <c r="BY345" s="417"/>
      <c r="BZ345" s="417"/>
      <c r="CA345" s="417"/>
      <c r="CB345" s="417"/>
      <c r="CC345" s="417"/>
      <c r="CD345" s="417"/>
      <c r="CE345" s="417"/>
      <c r="CF345" s="417"/>
      <c r="CG345" s="417"/>
      <c r="CH345" s="417"/>
      <c r="CI345" s="417"/>
      <c r="CJ345" s="417"/>
      <c r="CK345" s="417"/>
      <c r="CL345" s="417"/>
      <c r="CM345" s="417"/>
      <c r="CN345" s="417"/>
      <c r="CO345" s="417"/>
      <c r="CP345" s="417"/>
      <c r="CQ345" s="417"/>
      <c r="CR345" s="417"/>
      <c r="CS345" s="417"/>
      <c r="CT345" s="417"/>
      <c r="CU345" s="417"/>
      <c r="CV345" s="417"/>
      <c r="CW345" s="417"/>
      <c r="CX345" s="417"/>
      <c r="CY345" s="417"/>
      <c r="CZ345" s="417"/>
      <c r="DA345" s="417"/>
      <c r="DB345" s="417"/>
      <c r="DC345" s="417"/>
      <c r="DD345" s="417"/>
      <c r="DE345" s="417"/>
      <c r="DF345" s="417"/>
      <c r="DG345" s="417"/>
      <c r="DH345" s="417"/>
      <c r="DI345" s="417"/>
      <c r="DJ345" s="417"/>
      <c r="DK345" s="417"/>
    </row>
    <row r="346" spans="1:115" ht="16.7" hidden="1" customHeight="1">
      <c r="A346" s="421"/>
      <c r="B346" s="421"/>
      <c r="C346" s="416"/>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c r="AC346" s="417"/>
      <c r="AD346" s="417"/>
      <c r="AE346" s="417"/>
      <c r="AF346" s="417"/>
      <c r="AG346" s="417"/>
      <c r="AH346" s="417"/>
      <c r="AI346" s="417"/>
      <c r="AJ346" s="417"/>
      <c r="AK346" s="417"/>
      <c r="AL346" s="417"/>
      <c r="AM346" s="417"/>
      <c r="AN346" s="417"/>
      <c r="AO346" s="417"/>
      <c r="AP346" s="417"/>
      <c r="AQ346" s="417"/>
      <c r="AR346" s="417"/>
      <c r="AS346" s="417"/>
      <c r="AT346" s="417"/>
      <c r="AU346" s="417"/>
      <c r="AV346" s="417"/>
      <c r="AW346" s="417"/>
      <c r="AX346" s="417"/>
      <c r="AY346" s="417"/>
      <c r="AZ346" s="417"/>
      <c r="BA346" s="417"/>
      <c r="BB346" s="417"/>
      <c r="BC346" s="417"/>
      <c r="BD346" s="417"/>
      <c r="BE346" s="417"/>
      <c r="BF346" s="417"/>
      <c r="BG346" s="417"/>
      <c r="BH346" s="417"/>
      <c r="BI346" s="417"/>
      <c r="BJ346" s="417"/>
      <c r="BK346" s="417"/>
      <c r="BL346" s="417"/>
      <c r="BM346" s="417"/>
      <c r="BN346" s="417"/>
      <c r="BO346" s="417"/>
      <c r="BP346" s="417"/>
      <c r="BQ346" s="417"/>
      <c r="BR346" s="417"/>
      <c r="BS346" s="417"/>
      <c r="BT346" s="417"/>
      <c r="BU346" s="417"/>
      <c r="BV346" s="417"/>
      <c r="BW346" s="417"/>
      <c r="BX346" s="417"/>
      <c r="BY346" s="417"/>
      <c r="BZ346" s="417"/>
      <c r="CA346" s="417"/>
      <c r="CB346" s="417"/>
      <c r="CC346" s="417"/>
      <c r="CD346" s="417"/>
      <c r="CE346" s="417"/>
      <c r="CF346" s="417"/>
      <c r="CG346" s="417"/>
      <c r="CH346" s="417"/>
      <c r="CI346" s="417"/>
      <c r="CJ346" s="417"/>
      <c r="CK346" s="417"/>
      <c r="CL346" s="417"/>
      <c r="CM346" s="417"/>
      <c r="CN346" s="417"/>
      <c r="CO346" s="417"/>
      <c r="CP346" s="417"/>
      <c r="CQ346" s="417"/>
      <c r="CR346" s="417"/>
      <c r="CS346" s="417"/>
      <c r="CT346" s="417"/>
      <c r="CU346" s="417"/>
      <c r="CV346" s="417"/>
      <c r="CW346" s="417"/>
      <c r="CX346" s="417"/>
      <c r="CY346" s="417"/>
      <c r="CZ346" s="417"/>
      <c r="DA346" s="417"/>
      <c r="DB346" s="417"/>
      <c r="DC346" s="417"/>
      <c r="DD346" s="417"/>
      <c r="DE346" s="417"/>
      <c r="DF346" s="417"/>
      <c r="DG346" s="417"/>
      <c r="DH346" s="417"/>
      <c r="DI346" s="417"/>
      <c r="DJ346" s="417"/>
      <c r="DK346" s="417"/>
    </row>
    <row r="347" spans="1:115" ht="16.7" hidden="1" customHeight="1">
      <c r="A347" s="421"/>
      <c r="B347" s="421"/>
      <c r="C347" s="416"/>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c r="AA347" s="417"/>
      <c r="AB347" s="417"/>
      <c r="AC347" s="417"/>
      <c r="AD347" s="417"/>
      <c r="AE347" s="417"/>
      <c r="AF347" s="417"/>
      <c r="AG347" s="417"/>
      <c r="AH347" s="417"/>
      <c r="AI347" s="417"/>
      <c r="AJ347" s="417"/>
      <c r="AK347" s="417"/>
      <c r="AL347" s="417"/>
      <c r="AM347" s="417"/>
      <c r="AN347" s="417"/>
      <c r="AO347" s="417"/>
      <c r="AP347" s="417"/>
      <c r="AQ347" s="417"/>
      <c r="AR347" s="417"/>
      <c r="AS347" s="417"/>
      <c r="AT347" s="417"/>
      <c r="AU347" s="417"/>
      <c r="AV347" s="417"/>
      <c r="AW347" s="417"/>
      <c r="AX347" s="417"/>
      <c r="AY347" s="417"/>
      <c r="AZ347" s="417"/>
      <c r="BA347" s="417"/>
      <c r="BB347" s="417"/>
      <c r="BC347" s="417"/>
      <c r="BD347" s="417"/>
      <c r="BE347" s="417"/>
      <c r="BF347" s="417"/>
      <c r="BG347" s="417"/>
      <c r="BH347" s="417"/>
      <c r="BI347" s="417"/>
      <c r="BJ347" s="417"/>
      <c r="BK347" s="417"/>
      <c r="BL347" s="417"/>
      <c r="BM347" s="417"/>
      <c r="BN347" s="417"/>
      <c r="BO347" s="417"/>
      <c r="BP347" s="417"/>
      <c r="BQ347" s="417"/>
      <c r="BR347" s="417"/>
      <c r="BS347" s="417"/>
      <c r="BT347" s="417"/>
      <c r="BU347" s="417"/>
      <c r="BV347" s="417"/>
      <c r="BW347" s="417"/>
      <c r="BX347" s="417"/>
      <c r="BY347" s="417"/>
      <c r="BZ347" s="417"/>
      <c r="CA347" s="417"/>
      <c r="CB347" s="417"/>
      <c r="CC347" s="417"/>
      <c r="CD347" s="417"/>
      <c r="CE347" s="417"/>
      <c r="CF347" s="417"/>
      <c r="CG347" s="417"/>
      <c r="CH347" s="417"/>
      <c r="CI347" s="417"/>
      <c r="CJ347" s="417"/>
      <c r="CK347" s="417"/>
      <c r="CL347" s="417"/>
      <c r="CM347" s="417"/>
      <c r="CN347" s="417"/>
      <c r="CO347" s="417"/>
      <c r="CP347" s="417"/>
      <c r="CQ347" s="417"/>
      <c r="CR347" s="417"/>
      <c r="CS347" s="417"/>
      <c r="CT347" s="417"/>
      <c r="CU347" s="417"/>
      <c r="CV347" s="417"/>
      <c r="CW347" s="417"/>
      <c r="CX347" s="417"/>
      <c r="CY347" s="417"/>
      <c r="CZ347" s="417"/>
      <c r="DA347" s="417"/>
      <c r="DB347" s="417"/>
      <c r="DC347" s="417"/>
      <c r="DD347" s="417"/>
      <c r="DE347" s="417"/>
      <c r="DF347" s="417"/>
      <c r="DG347" s="417"/>
      <c r="DH347" s="417"/>
      <c r="DI347" s="417"/>
      <c r="DJ347" s="417"/>
      <c r="DK347" s="417"/>
    </row>
    <row r="348" spans="1:115" ht="16.7" hidden="1" customHeight="1">
      <c r="A348" s="421"/>
      <c r="B348" s="421"/>
      <c r="C348" s="416"/>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417"/>
      <c r="AF348" s="417"/>
      <c r="AG348" s="417"/>
      <c r="AH348" s="417"/>
      <c r="AI348" s="417"/>
      <c r="AJ348" s="417"/>
      <c r="AK348" s="417"/>
      <c r="AL348" s="417"/>
      <c r="AM348" s="417"/>
      <c r="AN348" s="417"/>
      <c r="AO348" s="417"/>
      <c r="AP348" s="417"/>
      <c r="AQ348" s="417"/>
      <c r="AR348" s="417"/>
      <c r="AS348" s="417"/>
      <c r="AT348" s="417"/>
      <c r="AU348" s="417"/>
      <c r="AV348" s="417"/>
      <c r="AW348" s="417"/>
      <c r="AX348" s="417"/>
      <c r="AY348" s="417"/>
      <c r="AZ348" s="417"/>
      <c r="BA348" s="417"/>
      <c r="BB348" s="417"/>
      <c r="BC348" s="417"/>
      <c r="BD348" s="417"/>
      <c r="BE348" s="417"/>
      <c r="BF348" s="417"/>
      <c r="BG348" s="417"/>
      <c r="BH348" s="417"/>
      <c r="BI348" s="417"/>
      <c r="BJ348" s="417"/>
      <c r="BK348" s="417"/>
      <c r="BL348" s="417"/>
      <c r="BM348" s="417"/>
      <c r="BN348" s="417"/>
      <c r="BO348" s="417"/>
      <c r="BP348" s="417"/>
      <c r="BQ348" s="417"/>
      <c r="BR348" s="417"/>
      <c r="BS348" s="417"/>
      <c r="BT348" s="417"/>
      <c r="BU348" s="417"/>
      <c r="BV348" s="417"/>
      <c r="BW348" s="417"/>
      <c r="BX348" s="417"/>
      <c r="BY348" s="417"/>
      <c r="BZ348" s="417"/>
      <c r="CA348" s="417"/>
      <c r="CB348" s="417"/>
      <c r="CC348" s="417"/>
      <c r="CD348" s="417"/>
      <c r="CE348" s="417"/>
      <c r="CF348" s="417"/>
      <c r="CG348" s="417"/>
      <c r="CH348" s="417"/>
      <c r="CI348" s="417"/>
      <c r="CJ348" s="417"/>
      <c r="CK348" s="417"/>
      <c r="CL348" s="417"/>
      <c r="CM348" s="417"/>
      <c r="CN348" s="417"/>
      <c r="CO348" s="417"/>
      <c r="CP348" s="417"/>
      <c r="CQ348" s="417"/>
      <c r="CR348" s="417"/>
      <c r="CS348" s="417"/>
      <c r="CT348" s="417"/>
      <c r="CU348" s="417"/>
      <c r="CV348" s="417"/>
      <c r="CW348" s="417"/>
      <c r="CX348" s="417"/>
      <c r="CY348" s="417"/>
      <c r="CZ348" s="417"/>
      <c r="DA348" s="417"/>
      <c r="DB348" s="417"/>
      <c r="DC348" s="417"/>
      <c r="DD348" s="417"/>
      <c r="DE348" s="417"/>
      <c r="DF348" s="417"/>
      <c r="DG348" s="417"/>
      <c r="DH348" s="417"/>
      <c r="DI348" s="417"/>
      <c r="DJ348" s="417"/>
      <c r="DK348" s="417"/>
    </row>
    <row r="349" spans="1:115" ht="16.7" hidden="1" customHeight="1">
      <c r="A349" s="421"/>
      <c r="B349" s="421"/>
      <c r="C349" s="416"/>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c r="AA349" s="417"/>
      <c r="AB349" s="417"/>
      <c r="AC349" s="417"/>
      <c r="AD349" s="417"/>
      <c r="AE349" s="417"/>
      <c r="AF349" s="417"/>
      <c r="AG349" s="417"/>
      <c r="AH349" s="417"/>
      <c r="AI349" s="417"/>
      <c r="AJ349" s="417"/>
      <c r="AK349" s="417"/>
      <c r="AL349" s="417"/>
      <c r="AM349" s="417"/>
      <c r="AN349" s="417"/>
      <c r="AO349" s="417"/>
      <c r="AP349" s="417"/>
      <c r="AQ349" s="417"/>
      <c r="AR349" s="417"/>
      <c r="AS349" s="417"/>
      <c r="AT349" s="417"/>
      <c r="AU349" s="417"/>
      <c r="AV349" s="417"/>
      <c r="AW349" s="417"/>
      <c r="AX349" s="417"/>
      <c r="AY349" s="417"/>
      <c r="AZ349" s="417"/>
      <c r="BA349" s="417"/>
      <c r="BB349" s="417"/>
      <c r="BC349" s="417"/>
      <c r="BD349" s="417"/>
      <c r="BE349" s="417"/>
      <c r="BF349" s="417"/>
      <c r="BG349" s="417"/>
      <c r="BH349" s="417"/>
      <c r="BI349" s="417"/>
      <c r="BJ349" s="417"/>
      <c r="BK349" s="417"/>
      <c r="BL349" s="417"/>
      <c r="BM349" s="417"/>
      <c r="BN349" s="417"/>
      <c r="BO349" s="417"/>
      <c r="BP349" s="417"/>
      <c r="BQ349" s="417"/>
      <c r="BR349" s="417"/>
      <c r="BS349" s="417"/>
      <c r="BT349" s="417"/>
      <c r="BU349" s="417"/>
      <c r="BV349" s="417"/>
      <c r="BW349" s="417"/>
      <c r="BX349" s="417"/>
      <c r="BY349" s="417"/>
      <c r="BZ349" s="417"/>
      <c r="CA349" s="417"/>
      <c r="CB349" s="417"/>
      <c r="CC349" s="417"/>
      <c r="CD349" s="417"/>
      <c r="CE349" s="417"/>
      <c r="CF349" s="417"/>
      <c r="CG349" s="417"/>
      <c r="CH349" s="417"/>
      <c r="CI349" s="417"/>
      <c r="CJ349" s="417"/>
      <c r="CK349" s="417"/>
      <c r="CL349" s="417"/>
      <c r="CM349" s="417"/>
      <c r="CN349" s="417"/>
      <c r="CO349" s="417"/>
      <c r="CP349" s="417"/>
      <c r="CQ349" s="417"/>
      <c r="CR349" s="417"/>
      <c r="CS349" s="417"/>
      <c r="CT349" s="417"/>
      <c r="CU349" s="417"/>
      <c r="CV349" s="417"/>
      <c r="CW349" s="417"/>
      <c r="CX349" s="417"/>
      <c r="CY349" s="417"/>
      <c r="CZ349" s="417"/>
      <c r="DA349" s="417"/>
      <c r="DB349" s="417"/>
      <c r="DC349" s="417"/>
      <c r="DD349" s="417"/>
      <c r="DE349" s="417"/>
      <c r="DF349" s="417"/>
      <c r="DG349" s="417"/>
      <c r="DH349" s="417"/>
      <c r="DI349" s="417"/>
      <c r="DJ349" s="417"/>
      <c r="DK349" s="417"/>
    </row>
    <row r="350" spans="1:115" ht="16.7" hidden="1" customHeight="1">
      <c r="A350" s="421"/>
      <c r="B350" s="421"/>
      <c r="C350" s="416"/>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c r="AA350" s="417"/>
      <c r="AB350" s="417"/>
      <c r="AC350" s="417"/>
      <c r="AD350" s="417"/>
      <c r="AE350" s="417"/>
      <c r="AF350" s="417"/>
      <c r="AG350" s="417"/>
      <c r="AH350" s="417"/>
      <c r="AI350" s="417"/>
      <c r="AJ350" s="417"/>
      <c r="AK350" s="417"/>
      <c r="AL350" s="417"/>
      <c r="AM350" s="417"/>
      <c r="AN350" s="417"/>
      <c r="AO350" s="417"/>
      <c r="AP350" s="417"/>
      <c r="AQ350" s="417"/>
      <c r="AR350" s="417"/>
      <c r="AS350" s="417"/>
      <c r="AT350" s="417"/>
      <c r="AU350" s="417"/>
      <c r="AV350" s="417"/>
      <c r="AW350" s="417"/>
      <c r="AX350" s="417"/>
      <c r="AY350" s="417"/>
      <c r="AZ350" s="417"/>
      <c r="BA350" s="417"/>
      <c r="BB350" s="417"/>
      <c r="BC350" s="417"/>
      <c r="BD350" s="417"/>
      <c r="BE350" s="417"/>
      <c r="BF350" s="417"/>
      <c r="BG350" s="417"/>
      <c r="BH350" s="417"/>
      <c r="BI350" s="417"/>
      <c r="BJ350" s="417"/>
      <c r="BK350" s="417"/>
      <c r="BL350" s="417"/>
      <c r="BM350" s="417"/>
      <c r="BN350" s="417"/>
      <c r="BO350" s="417"/>
      <c r="BP350" s="417"/>
      <c r="BQ350" s="417"/>
      <c r="BR350" s="417"/>
      <c r="BS350" s="417"/>
      <c r="BT350" s="417"/>
      <c r="BU350" s="417"/>
      <c r="BV350" s="417"/>
      <c r="BW350" s="417"/>
      <c r="BX350" s="417"/>
      <c r="BY350" s="417"/>
      <c r="BZ350" s="417"/>
      <c r="CA350" s="417"/>
      <c r="CB350" s="417"/>
      <c r="CC350" s="417"/>
      <c r="CD350" s="417"/>
      <c r="CE350" s="417"/>
      <c r="CF350" s="417"/>
      <c r="CG350" s="417"/>
      <c r="CH350" s="417"/>
      <c r="CI350" s="417"/>
      <c r="CJ350" s="417"/>
      <c r="CK350" s="417"/>
      <c r="CL350" s="417"/>
      <c r="CM350" s="417"/>
      <c r="CN350" s="417"/>
      <c r="CO350" s="417"/>
      <c r="CP350" s="417"/>
      <c r="CQ350" s="417"/>
      <c r="CR350" s="417"/>
      <c r="CS350" s="417"/>
      <c r="CT350" s="417"/>
      <c r="CU350" s="417"/>
      <c r="CV350" s="417"/>
      <c r="CW350" s="417"/>
      <c r="CX350" s="417"/>
      <c r="CY350" s="417"/>
      <c r="CZ350" s="417"/>
      <c r="DA350" s="417"/>
      <c r="DB350" s="417"/>
      <c r="DC350" s="417"/>
      <c r="DD350" s="417"/>
      <c r="DE350" s="417"/>
      <c r="DF350" s="417"/>
      <c r="DG350" s="417"/>
      <c r="DH350" s="417"/>
      <c r="DI350" s="417"/>
      <c r="DJ350" s="417"/>
      <c r="DK350" s="417"/>
    </row>
    <row r="351" spans="1:115" ht="16.7" hidden="1" customHeight="1">
      <c r="A351" s="421"/>
      <c r="B351" s="421"/>
      <c r="C351" s="416"/>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7"/>
      <c r="AC351" s="417"/>
      <c r="AD351" s="417"/>
      <c r="AE351" s="417"/>
      <c r="AF351" s="417"/>
      <c r="AG351" s="417"/>
      <c r="AH351" s="417"/>
      <c r="AI351" s="417"/>
      <c r="AJ351" s="417"/>
      <c r="AK351" s="417"/>
      <c r="AL351" s="417"/>
      <c r="AM351" s="417"/>
      <c r="AN351" s="417"/>
      <c r="AO351" s="417"/>
      <c r="AP351" s="417"/>
      <c r="AQ351" s="417"/>
      <c r="AR351" s="417"/>
      <c r="AS351" s="417"/>
      <c r="AT351" s="417"/>
      <c r="AU351" s="417"/>
      <c r="AV351" s="417"/>
      <c r="AW351" s="417"/>
      <c r="AX351" s="417"/>
      <c r="AY351" s="417"/>
      <c r="AZ351" s="417"/>
      <c r="BA351" s="417"/>
      <c r="BB351" s="417"/>
      <c r="BC351" s="417"/>
      <c r="BD351" s="417"/>
      <c r="BE351" s="417"/>
      <c r="BF351" s="417"/>
      <c r="BG351" s="417"/>
      <c r="BH351" s="417"/>
      <c r="BI351" s="417"/>
      <c r="BJ351" s="417"/>
      <c r="BK351" s="417"/>
      <c r="BL351" s="417"/>
      <c r="BM351" s="417"/>
      <c r="BN351" s="417"/>
      <c r="BO351" s="417"/>
      <c r="BP351" s="417"/>
      <c r="BQ351" s="417"/>
      <c r="BR351" s="417"/>
      <c r="BS351" s="417"/>
      <c r="BT351" s="417"/>
      <c r="BU351" s="417"/>
      <c r="BV351" s="417"/>
      <c r="BW351" s="417"/>
      <c r="BX351" s="417"/>
      <c r="BY351" s="417"/>
      <c r="BZ351" s="417"/>
      <c r="CA351" s="417"/>
      <c r="CB351" s="417"/>
      <c r="CC351" s="417"/>
      <c r="CD351" s="417"/>
      <c r="CE351" s="417"/>
      <c r="CF351" s="417"/>
      <c r="CG351" s="417"/>
      <c r="CH351" s="417"/>
      <c r="CI351" s="417"/>
      <c r="CJ351" s="417"/>
      <c r="CK351" s="417"/>
      <c r="CL351" s="417"/>
      <c r="CM351" s="417"/>
      <c r="CN351" s="417"/>
      <c r="CO351" s="417"/>
      <c r="CP351" s="417"/>
      <c r="CQ351" s="417"/>
      <c r="CR351" s="417"/>
      <c r="CS351" s="417"/>
      <c r="CT351" s="417"/>
      <c r="CU351" s="417"/>
      <c r="CV351" s="417"/>
      <c r="CW351" s="417"/>
      <c r="CX351" s="417"/>
      <c r="CY351" s="417"/>
      <c r="CZ351" s="417"/>
      <c r="DA351" s="417"/>
      <c r="DB351" s="417"/>
      <c r="DC351" s="417"/>
      <c r="DD351" s="417"/>
      <c r="DE351" s="417"/>
      <c r="DF351" s="417"/>
      <c r="DG351" s="417"/>
      <c r="DH351" s="417"/>
      <c r="DI351" s="417"/>
      <c r="DJ351" s="417"/>
      <c r="DK351" s="417"/>
    </row>
    <row r="352" spans="1:115" ht="16.7" hidden="1" customHeight="1">
      <c r="A352" s="421"/>
      <c r="B352" s="421"/>
      <c r="C352" s="416"/>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c r="AA352" s="417"/>
      <c r="AB352" s="417"/>
      <c r="AC352" s="417"/>
      <c r="AD352" s="417"/>
      <c r="AE352" s="417"/>
      <c r="AF352" s="417"/>
      <c r="AG352" s="417"/>
      <c r="AH352" s="417"/>
      <c r="AI352" s="417"/>
      <c r="AJ352" s="417"/>
      <c r="AK352" s="417"/>
      <c r="AL352" s="417"/>
      <c r="AM352" s="417"/>
      <c r="AN352" s="417"/>
      <c r="AO352" s="417"/>
      <c r="AP352" s="417"/>
      <c r="AQ352" s="417"/>
      <c r="AR352" s="417"/>
      <c r="AS352" s="417"/>
      <c r="AT352" s="417"/>
      <c r="AU352" s="417"/>
      <c r="AV352" s="417"/>
      <c r="AW352" s="417"/>
      <c r="AX352" s="417"/>
      <c r="AY352" s="417"/>
      <c r="AZ352" s="417"/>
      <c r="BA352" s="417"/>
      <c r="BB352" s="417"/>
      <c r="BC352" s="417"/>
      <c r="BD352" s="417"/>
      <c r="BE352" s="417"/>
      <c r="BF352" s="417"/>
      <c r="BG352" s="417"/>
      <c r="BH352" s="417"/>
      <c r="BI352" s="417"/>
      <c r="BJ352" s="417"/>
      <c r="BK352" s="417"/>
      <c r="BL352" s="417"/>
      <c r="BM352" s="417"/>
      <c r="BN352" s="417"/>
      <c r="BO352" s="417"/>
      <c r="BP352" s="417"/>
      <c r="BQ352" s="417"/>
      <c r="BR352" s="417"/>
      <c r="BS352" s="417"/>
      <c r="BT352" s="417"/>
      <c r="BU352" s="417"/>
      <c r="BV352" s="417"/>
      <c r="BW352" s="417"/>
      <c r="BX352" s="417"/>
      <c r="BY352" s="417"/>
      <c r="BZ352" s="417"/>
      <c r="CA352" s="417"/>
      <c r="CB352" s="417"/>
      <c r="CC352" s="417"/>
      <c r="CD352" s="417"/>
      <c r="CE352" s="417"/>
      <c r="CF352" s="417"/>
      <c r="CG352" s="417"/>
      <c r="CH352" s="417"/>
      <c r="CI352" s="417"/>
      <c r="CJ352" s="417"/>
      <c r="CK352" s="417"/>
      <c r="CL352" s="417"/>
      <c r="CM352" s="417"/>
      <c r="CN352" s="417"/>
      <c r="CO352" s="417"/>
      <c r="CP352" s="417"/>
      <c r="CQ352" s="417"/>
      <c r="CR352" s="417"/>
      <c r="CS352" s="417"/>
      <c r="CT352" s="417"/>
      <c r="CU352" s="417"/>
      <c r="CV352" s="417"/>
      <c r="CW352" s="417"/>
      <c r="CX352" s="417"/>
      <c r="CY352" s="417"/>
      <c r="CZ352" s="417"/>
      <c r="DA352" s="417"/>
      <c r="DB352" s="417"/>
      <c r="DC352" s="417"/>
      <c r="DD352" s="417"/>
      <c r="DE352" s="417"/>
      <c r="DF352" s="417"/>
      <c r="DG352" s="417"/>
      <c r="DH352" s="417"/>
      <c r="DI352" s="417"/>
      <c r="DJ352" s="417"/>
      <c r="DK352" s="417"/>
    </row>
    <row r="353" spans="1:115" ht="16.7" hidden="1" customHeight="1">
      <c r="A353" s="421"/>
      <c r="B353" s="421"/>
      <c r="C353" s="416"/>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c r="AA353" s="417"/>
      <c r="AB353" s="417"/>
      <c r="AC353" s="417"/>
      <c r="AD353" s="417"/>
      <c r="AE353" s="417"/>
      <c r="AF353" s="417"/>
      <c r="AG353" s="417"/>
      <c r="AH353" s="417"/>
      <c r="AI353" s="417"/>
      <c r="AJ353" s="417"/>
      <c r="AK353" s="417"/>
      <c r="AL353" s="417"/>
      <c r="AM353" s="417"/>
      <c r="AN353" s="417"/>
      <c r="AO353" s="417"/>
      <c r="AP353" s="417"/>
      <c r="AQ353" s="417"/>
      <c r="AR353" s="417"/>
      <c r="AS353" s="417"/>
      <c r="AT353" s="417"/>
      <c r="AU353" s="417"/>
      <c r="AV353" s="417"/>
      <c r="AW353" s="417"/>
      <c r="AX353" s="417"/>
      <c r="AY353" s="417"/>
      <c r="AZ353" s="417"/>
      <c r="BA353" s="417"/>
      <c r="BB353" s="417"/>
      <c r="BC353" s="417"/>
      <c r="BD353" s="417"/>
      <c r="BE353" s="417"/>
      <c r="BF353" s="417"/>
      <c r="BG353" s="417"/>
      <c r="BH353" s="417"/>
      <c r="BI353" s="417"/>
      <c r="BJ353" s="417"/>
      <c r="BK353" s="417"/>
      <c r="BL353" s="417"/>
      <c r="BM353" s="417"/>
      <c r="BN353" s="417"/>
      <c r="BO353" s="417"/>
      <c r="BP353" s="417"/>
      <c r="BQ353" s="417"/>
      <c r="BR353" s="417"/>
      <c r="BS353" s="417"/>
      <c r="BT353" s="417"/>
      <c r="BU353" s="417"/>
      <c r="BV353" s="417"/>
      <c r="BW353" s="417"/>
      <c r="BX353" s="417"/>
      <c r="BY353" s="417"/>
      <c r="BZ353" s="417"/>
      <c r="CA353" s="417"/>
      <c r="CB353" s="417"/>
      <c r="CC353" s="417"/>
      <c r="CD353" s="417"/>
      <c r="CE353" s="417"/>
      <c r="CF353" s="417"/>
      <c r="CG353" s="417"/>
      <c r="CH353" s="417"/>
      <c r="CI353" s="417"/>
      <c r="CJ353" s="417"/>
      <c r="CK353" s="417"/>
      <c r="CL353" s="417"/>
      <c r="CM353" s="417"/>
      <c r="CN353" s="417"/>
      <c r="CO353" s="417"/>
      <c r="CP353" s="417"/>
      <c r="CQ353" s="417"/>
      <c r="CR353" s="417"/>
      <c r="CS353" s="417"/>
      <c r="CT353" s="417"/>
      <c r="CU353" s="417"/>
      <c r="CV353" s="417"/>
      <c r="CW353" s="417"/>
      <c r="CX353" s="417"/>
      <c r="CY353" s="417"/>
      <c r="CZ353" s="417"/>
      <c r="DA353" s="417"/>
      <c r="DB353" s="417"/>
      <c r="DC353" s="417"/>
      <c r="DD353" s="417"/>
      <c r="DE353" s="417"/>
      <c r="DF353" s="417"/>
      <c r="DG353" s="417"/>
      <c r="DH353" s="417"/>
      <c r="DI353" s="417"/>
      <c r="DJ353" s="417"/>
      <c r="DK353" s="417"/>
    </row>
    <row r="354" spans="1:115" ht="16.7" hidden="1" customHeight="1">
      <c r="A354" s="421"/>
      <c r="B354" s="421"/>
      <c r="C354" s="416"/>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c r="AA354" s="417"/>
      <c r="AB354" s="417"/>
      <c r="AC354" s="417"/>
      <c r="AD354" s="417"/>
      <c r="AE354" s="417"/>
      <c r="AF354" s="417"/>
      <c r="AG354" s="417"/>
      <c r="AH354" s="417"/>
      <c r="AI354" s="417"/>
      <c r="AJ354" s="417"/>
      <c r="AK354" s="417"/>
      <c r="AL354" s="417"/>
      <c r="AM354" s="417"/>
      <c r="AN354" s="417"/>
      <c r="AO354" s="417"/>
      <c r="AP354" s="417"/>
      <c r="AQ354" s="417"/>
      <c r="AR354" s="417"/>
      <c r="AS354" s="417"/>
      <c r="AT354" s="417"/>
      <c r="AU354" s="417"/>
      <c r="AV354" s="417"/>
      <c r="AW354" s="417"/>
      <c r="AX354" s="417"/>
      <c r="AY354" s="417"/>
      <c r="AZ354" s="417"/>
      <c r="BA354" s="417"/>
      <c r="BB354" s="417"/>
      <c r="BC354" s="417"/>
      <c r="BD354" s="417"/>
      <c r="BE354" s="417"/>
      <c r="BF354" s="417"/>
      <c r="BG354" s="417"/>
      <c r="BH354" s="417"/>
      <c r="BI354" s="417"/>
      <c r="BJ354" s="417"/>
      <c r="BK354" s="417"/>
      <c r="BL354" s="417"/>
      <c r="BM354" s="417"/>
      <c r="BN354" s="417"/>
      <c r="BO354" s="417"/>
      <c r="BP354" s="417"/>
      <c r="BQ354" s="417"/>
      <c r="BR354" s="417"/>
      <c r="BS354" s="417"/>
      <c r="BT354" s="417"/>
      <c r="BU354" s="417"/>
      <c r="BV354" s="417"/>
      <c r="BW354" s="417"/>
      <c r="BX354" s="417"/>
      <c r="BY354" s="417"/>
      <c r="BZ354" s="417"/>
      <c r="CA354" s="417"/>
      <c r="CB354" s="417"/>
      <c r="CC354" s="417"/>
      <c r="CD354" s="417"/>
      <c r="CE354" s="417"/>
      <c r="CF354" s="417"/>
      <c r="CG354" s="417"/>
      <c r="CH354" s="417"/>
      <c r="CI354" s="417"/>
      <c r="CJ354" s="417"/>
      <c r="CK354" s="417"/>
      <c r="CL354" s="417"/>
      <c r="CM354" s="417"/>
      <c r="CN354" s="417"/>
      <c r="CO354" s="417"/>
      <c r="CP354" s="417"/>
      <c r="CQ354" s="417"/>
      <c r="CR354" s="417"/>
      <c r="CS354" s="417"/>
      <c r="CT354" s="417"/>
      <c r="CU354" s="417"/>
      <c r="CV354" s="417"/>
      <c r="CW354" s="417"/>
      <c r="CX354" s="417"/>
      <c r="CY354" s="417"/>
      <c r="CZ354" s="417"/>
      <c r="DA354" s="417"/>
      <c r="DB354" s="417"/>
      <c r="DC354" s="417"/>
      <c r="DD354" s="417"/>
      <c r="DE354" s="417"/>
      <c r="DF354" s="417"/>
      <c r="DG354" s="417"/>
      <c r="DH354" s="417"/>
      <c r="DI354" s="417"/>
      <c r="DJ354" s="417"/>
      <c r="DK354" s="417"/>
    </row>
    <row r="355" spans="1:115" ht="16.7" hidden="1" customHeight="1">
      <c r="A355" s="421"/>
      <c r="B355" s="421"/>
      <c r="C355" s="416"/>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c r="AA355" s="417"/>
      <c r="AB355" s="417"/>
      <c r="AC355" s="417"/>
      <c r="AD355" s="417"/>
      <c r="AE355" s="417"/>
      <c r="AF355" s="417"/>
      <c r="AG355" s="417"/>
      <c r="AH355" s="417"/>
      <c r="AI355" s="417"/>
      <c r="AJ355" s="417"/>
      <c r="AK355" s="417"/>
      <c r="AL355" s="417"/>
      <c r="AM355" s="417"/>
      <c r="AN355" s="417"/>
      <c r="AO355" s="417"/>
      <c r="AP355" s="417"/>
      <c r="AQ355" s="417"/>
      <c r="AR355" s="417"/>
      <c r="AS355" s="417"/>
      <c r="AT355" s="417"/>
      <c r="AU355" s="417"/>
      <c r="AV355" s="417"/>
      <c r="AW355" s="417"/>
      <c r="AX355" s="417"/>
      <c r="AY355" s="417"/>
      <c r="AZ355" s="417"/>
      <c r="BA355" s="417"/>
      <c r="BB355" s="417"/>
      <c r="BC355" s="417"/>
      <c r="BD355" s="417"/>
      <c r="BE355" s="417"/>
      <c r="BF355" s="417"/>
      <c r="BG355" s="417"/>
      <c r="BH355" s="417"/>
      <c r="BI355" s="417"/>
      <c r="BJ355" s="417"/>
      <c r="BK355" s="417"/>
      <c r="BL355" s="417"/>
      <c r="BM355" s="417"/>
      <c r="BN355" s="417"/>
      <c r="BO355" s="417"/>
      <c r="BP355" s="417"/>
      <c r="BQ355" s="417"/>
      <c r="BR355" s="417"/>
      <c r="BS355" s="417"/>
      <c r="BT355" s="417"/>
      <c r="BU355" s="417"/>
      <c r="BV355" s="417"/>
      <c r="BW355" s="417"/>
      <c r="BX355" s="417"/>
      <c r="BY355" s="417"/>
      <c r="BZ355" s="417"/>
      <c r="CA355" s="417"/>
      <c r="CB355" s="417"/>
      <c r="CC355" s="417"/>
      <c r="CD355" s="417"/>
      <c r="CE355" s="417"/>
      <c r="CF355" s="417"/>
      <c r="CG355" s="417"/>
      <c r="CH355" s="417"/>
      <c r="CI355" s="417"/>
      <c r="CJ355" s="417"/>
      <c r="CK355" s="417"/>
      <c r="CL355" s="417"/>
      <c r="CM355" s="417"/>
      <c r="CN355" s="417"/>
      <c r="CO355" s="417"/>
      <c r="CP355" s="417"/>
      <c r="CQ355" s="417"/>
      <c r="CR355" s="417"/>
      <c r="CS355" s="417"/>
      <c r="CT355" s="417"/>
      <c r="CU355" s="417"/>
      <c r="CV355" s="417"/>
      <c r="CW355" s="417"/>
      <c r="CX355" s="417"/>
      <c r="CY355" s="417"/>
      <c r="CZ355" s="417"/>
      <c r="DA355" s="417"/>
      <c r="DB355" s="417"/>
      <c r="DC355" s="417"/>
      <c r="DD355" s="417"/>
      <c r="DE355" s="417"/>
      <c r="DF355" s="417"/>
      <c r="DG355" s="417"/>
      <c r="DH355" s="417"/>
      <c r="DI355" s="417"/>
      <c r="DJ355" s="417"/>
      <c r="DK355" s="417"/>
    </row>
    <row r="356" spans="1:115" ht="16.7" hidden="1" customHeight="1">
      <c r="A356" s="421"/>
      <c r="B356" s="421"/>
      <c r="C356" s="416"/>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c r="AA356" s="417"/>
      <c r="AB356" s="417"/>
      <c r="AC356" s="417"/>
      <c r="AD356" s="417"/>
      <c r="AE356" s="417"/>
      <c r="AF356" s="417"/>
      <c r="AG356" s="417"/>
      <c r="AH356" s="417"/>
      <c r="AI356" s="417"/>
      <c r="AJ356" s="417"/>
      <c r="AK356" s="417"/>
      <c r="AL356" s="417"/>
      <c r="AM356" s="417"/>
      <c r="AN356" s="417"/>
      <c r="AO356" s="417"/>
      <c r="AP356" s="417"/>
      <c r="AQ356" s="417"/>
      <c r="AR356" s="417"/>
      <c r="AS356" s="417"/>
      <c r="AT356" s="417"/>
      <c r="AU356" s="417"/>
      <c r="AV356" s="417"/>
      <c r="AW356" s="417"/>
      <c r="AX356" s="417"/>
      <c r="AY356" s="417"/>
      <c r="AZ356" s="417"/>
      <c r="BA356" s="417"/>
      <c r="BB356" s="417"/>
      <c r="BC356" s="417"/>
      <c r="BD356" s="417"/>
      <c r="BE356" s="417"/>
      <c r="BF356" s="417"/>
      <c r="BG356" s="417"/>
      <c r="BH356" s="417"/>
      <c r="BI356" s="417"/>
      <c r="BJ356" s="417"/>
      <c r="BK356" s="417"/>
      <c r="BL356" s="417"/>
      <c r="BM356" s="417"/>
      <c r="BN356" s="417"/>
      <c r="BO356" s="417"/>
      <c r="BP356" s="417"/>
      <c r="BQ356" s="417"/>
      <c r="BR356" s="417"/>
      <c r="BS356" s="417"/>
      <c r="BT356" s="417"/>
      <c r="BU356" s="417"/>
      <c r="BV356" s="417"/>
      <c r="BW356" s="417"/>
      <c r="BX356" s="417"/>
      <c r="BY356" s="417"/>
      <c r="BZ356" s="417"/>
      <c r="CA356" s="417"/>
      <c r="CB356" s="417"/>
      <c r="CC356" s="417"/>
      <c r="CD356" s="417"/>
      <c r="CE356" s="417"/>
      <c r="CF356" s="417"/>
      <c r="CG356" s="417"/>
      <c r="CH356" s="417"/>
      <c r="CI356" s="417"/>
      <c r="CJ356" s="417"/>
      <c r="CK356" s="417"/>
      <c r="CL356" s="417"/>
      <c r="CM356" s="417"/>
      <c r="CN356" s="417"/>
      <c r="CO356" s="417"/>
      <c r="CP356" s="417"/>
      <c r="CQ356" s="417"/>
      <c r="CR356" s="417"/>
      <c r="CS356" s="417"/>
      <c r="CT356" s="417"/>
      <c r="CU356" s="417"/>
      <c r="CV356" s="417"/>
      <c r="CW356" s="417"/>
      <c r="CX356" s="417"/>
      <c r="CY356" s="417"/>
      <c r="CZ356" s="417"/>
      <c r="DA356" s="417"/>
      <c r="DB356" s="417"/>
      <c r="DC356" s="417"/>
      <c r="DD356" s="417"/>
      <c r="DE356" s="417"/>
      <c r="DF356" s="417"/>
      <c r="DG356" s="417"/>
      <c r="DH356" s="417"/>
      <c r="DI356" s="417"/>
      <c r="DJ356" s="417"/>
      <c r="DK356" s="417"/>
    </row>
    <row r="357" spans="1:115" ht="16.7" hidden="1" customHeight="1">
      <c r="A357" s="421"/>
      <c r="B357" s="421"/>
      <c r="C357" s="416"/>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c r="AA357" s="417"/>
      <c r="AB357" s="417"/>
      <c r="AC357" s="417"/>
      <c r="AD357" s="417"/>
      <c r="AE357" s="417"/>
      <c r="AF357" s="417"/>
      <c r="AG357" s="417"/>
      <c r="AH357" s="417"/>
      <c r="AI357" s="417"/>
      <c r="AJ357" s="417"/>
      <c r="AK357" s="417"/>
      <c r="AL357" s="417"/>
      <c r="AM357" s="417"/>
      <c r="AN357" s="417"/>
      <c r="AO357" s="417"/>
      <c r="AP357" s="417"/>
      <c r="AQ357" s="417"/>
      <c r="AR357" s="417"/>
      <c r="AS357" s="417"/>
      <c r="AT357" s="417"/>
      <c r="AU357" s="417"/>
      <c r="AV357" s="417"/>
      <c r="AW357" s="417"/>
      <c r="AX357" s="417"/>
      <c r="AY357" s="417"/>
      <c r="AZ357" s="417"/>
      <c r="BA357" s="417"/>
      <c r="BB357" s="417"/>
      <c r="BC357" s="417"/>
      <c r="BD357" s="417"/>
      <c r="BE357" s="417"/>
      <c r="BF357" s="417"/>
      <c r="BG357" s="417"/>
      <c r="BH357" s="417"/>
      <c r="BI357" s="417"/>
      <c r="BJ357" s="417"/>
      <c r="BK357" s="417"/>
      <c r="BL357" s="417"/>
      <c r="BM357" s="417"/>
      <c r="BN357" s="417"/>
      <c r="BO357" s="417"/>
      <c r="BP357" s="417"/>
      <c r="BQ357" s="417"/>
      <c r="BR357" s="417"/>
      <c r="BS357" s="417"/>
      <c r="BT357" s="417"/>
      <c r="BU357" s="417"/>
      <c r="BV357" s="417"/>
      <c r="BW357" s="417"/>
      <c r="BX357" s="417"/>
      <c r="BY357" s="417"/>
      <c r="BZ357" s="417"/>
      <c r="CA357" s="417"/>
      <c r="CB357" s="417"/>
      <c r="CC357" s="417"/>
      <c r="CD357" s="417"/>
      <c r="CE357" s="417"/>
      <c r="CF357" s="417"/>
      <c r="CG357" s="417"/>
      <c r="CH357" s="417"/>
      <c r="CI357" s="417"/>
      <c r="CJ357" s="417"/>
      <c r="CK357" s="417"/>
      <c r="CL357" s="417"/>
      <c r="CM357" s="417"/>
      <c r="CN357" s="417"/>
      <c r="CO357" s="417"/>
      <c r="CP357" s="417"/>
      <c r="CQ357" s="417"/>
      <c r="CR357" s="417"/>
      <c r="CS357" s="417"/>
      <c r="CT357" s="417"/>
      <c r="CU357" s="417"/>
      <c r="CV357" s="417"/>
      <c r="CW357" s="417"/>
      <c r="CX357" s="417"/>
      <c r="CY357" s="417"/>
      <c r="CZ357" s="417"/>
      <c r="DA357" s="417"/>
      <c r="DB357" s="417"/>
      <c r="DC357" s="417"/>
      <c r="DD357" s="417"/>
      <c r="DE357" s="417"/>
      <c r="DF357" s="417"/>
      <c r="DG357" s="417"/>
      <c r="DH357" s="417"/>
      <c r="DI357" s="417"/>
      <c r="DJ357" s="417"/>
      <c r="DK357" s="417"/>
    </row>
    <row r="358" spans="1:115" ht="16.7" hidden="1" customHeight="1">
      <c r="A358" s="421"/>
      <c r="B358" s="421"/>
      <c r="C358" s="416"/>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c r="AA358" s="417"/>
      <c r="AB358" s="417"/>
      <c r="AC358" s="417"/>
      <c r="AD358" s="417"/>
      <c r="AE358" s="417"/>
      <c r="AF358" s="417"/>
      <c r="AG358" s="417"/>
      <c r="AH358" s="417"/>
      <c r="AI358" s="417"/>
      <c r="AJ358" s="417"/>
      <c r="AK358" s="417"/>
      <c r="AL358" s="417"/>
      <c r="AM358" s="417"/>
      <c r="AN358" s="417"/>
      <c r="AO358" s="417"/>
      <c r="AP358" s="417"/>
      <c r="AQ358" s="417"/>
      <c r="AR358" s="417"/>
      <c r="AS358" s="417"/>
      <c r="AT358" s="417"/>
      <c r="AU358" s="417"/>
      <c r="AV358" s="417"/>
      <c r="AW358" s="417"/>
      <c r="AX358" s="417"/>
      <c r="AY358" s="417"/>
      <c r="AZ358" s="417"/>
      <c r="BA358" s="417"/>
      <c r="BB358" s="417"/>
      <c r="BC358" s="417"/>
      <c r="BD358" s="417"/>
      <c r="BE358" s="417"/>
      <c r="BF358" s="417"/>
      <c r="BG358" s="417"/>
      <c r="BH358" s="417"/>
      <c r="BI358" s="417"/>
      <c r="BJ358" s="417"/>
      <c r="BK358" s="417"/>
      <c r="BL358" s="417"/>
      <c r="BM358" s="417"/>
      <c r="BN358" s="417"/>
      <c r="BO358" s="417"/>
      <c r="BP358" s="417"/>
      <c r="BQ358" s="417"/>
      <c r="BR358" s="417"/>
      <c r="BS358" s="417"/>
      <c r="BT358" s="417"/>
      <c r="BU358" s="417"/>
      <c r="BV358" s="417"/>
      <c r="BW358" s="417"/>
      <c r="BX358" s="417"/>
      <c r="BY358" s="417"/>
      <c r="BZ358" s="417"/>
      <c r="CA358" s="417"/>
      <c r="CB358" s="417"/>
      <c r="CC358" s="417"/>
      <c r="CD358" s="417"/>
      <c r="CE358" s="417"/>
      <c r="CF358" s="417"/>
      <c r="CG358" s="417"/>
      <c r="CH358" s="417"/>
      <c r="CI358" s="417"/>
      <c r="CJ358" s="417"/>
      <c r="CK358" s="417"/>
      <c r="CL358" s="417"/>
      <c r="CM358" s="417"/>
      <c r="CN358" s="417"/>
      <c r="CO358" s="417"/>
      <c r="CP358" s="417"/>
      <c r="CQ358" s="417"/>
      <c r="CR358" s="417"/>
      <c r="CS358" s="417"/>
      <c r="CT358" s="417"/>
      <c r="CU358" s="417"/>
      <c r="CV358" s="417"/>
      <c r="CW358" s="417"/>
      <c r="CX358" s="417"/>
      <c r="CY358" s="417"/>
      <c r="CZ358" s="417"/>
      <c r="DA358" s="417"/>
      <c r="DB358" s="417"/>
      <c r="DC358" s="417"/>
      <c r="DD358" s="417"/>
      <c r="DE358" s="417"/>
      <c r="DF358" s="417"/>
      <c r="DG358" s="417"/>
      <c r="DH358" s="417"/>
      <c r="DI358" s="417"/>
      <c r="DJ358" s="417"/>
      <c r="DK358" s="417"/>
    </row>
    <row r="359" spans="1:115" ht="16.7" hidden="1" customHeight="1">
      <c r="A359" s="421"/>
      <c r="B359" s="421"/>
      <c r="C359" s="416"/>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c r="AA359" s="417"/>
      <c r="AB359" s="417"/>
      <c r="AC359" s="417"/>
      <c r="AD359" s="417"/>
      <c r="AE359" s="417"/>
      <c r="AF359" s="417"/>
      <c r="AG359" s="417"/>
      <c r="AH359" s="417"/>
      <c r="AI359" s="417"/>
      <c r="AJ359" s="417"/>
      <c r="AK359" s="417"/>
      <c r="AL359" s="417"/>
      <c r="AM359" s="417"/>
      <c r="AN359" s="417"/>
      <c r="AO359" s="417"/>
      <c r="AP359" s="417"/>
      <c r="AQ359" s="417"/>
      <c r="AR359" s="417"/>
      <c r="AS359" s="417"/>
      <c r="AT359" s="417"/>
      <c r="AU359" s="417"/>
      <c r="AV359" s="417"/>
      <c r="AW359" s="417"/>
      <c r="AX359" s="417"/>
      <c r="AY359" s="417"/>
      <c r="AZ359" s="417"/>
      <c r="BA359" s="417"/>
      <c r="BB359" s="417"/>
      <c r="BC359" s="417"/>
      <c r="BD359" s="417"/>
      <c r="BE359" s="417"/>
      <c r="BF359" s="417"/>
      <c r="BG359" s="417"/>
      <c r="BH359" s="417"/>
      <c r="BI359" s="417"/>
      <c r="BJ359" s="417"/>
      <c r="BK359" s="417"/>
      <c r="BL359" s="417"/>
      <c r="BM359" s="417"/>
      <c r="BN359" s="417"/>
      <c r="BO359" s="417"/>
      <c r="BP359" s="417"/>
      <c r="BQ359" s="417"/>
      <c r="BR359" s="417"/>
      <c r="BS359" s="417"/>
      <c r="BT359" s="417"/>
      <c r="BU359" s="417"/>
      <c r="BV359" s="417"/>
      <c r="BW359" s="417"/>
      <c r="BX359" s="417"/>
      <c r="BY359" s="417"/>
      <c r="BZ359" s="417"/>
      <c r="CA359" s="417"/>
      <c r="CB359" s="417"/>
      <c r="CC359" s="417"/>
      <c r="CD359" s="417"/>
      <c r="CE359" s="417"/>
      <c r="CF359" s="417"/>
      <c r="CG359" s="417"/>
      <c r="CH359" s="417"/>
      <c r="CI359" s="417"/>
      <c r="CJ359" s="417"/>
      <c r="CK359" s="417"/>
      <c r="CL359" s="417"/>
      <c r="CM359" s="417"/>
      <c r="CN359" s="417"/>
      <c r="CO359" s="417"/>
      <c r="CP359" s="417"/>
      <c r="CQ359" s="417"/>
      <c r="CR359" s="417"/>
      <c r="CS359" s="417"/>
      <c r="CT359" s="417"/>
      <c r="CU359" s="417"/>
      <c r="CV359" s="417"/>
      <c r="CW359" s="417"/>
      <c r="CX359" s="417"/>
      <c r="CY359" s="417"/>
      <c r="CZ359" s="417"/>
      <c r="DA359" s="417"/>
      <c r="DB359" s="417"/>
      <c r="DC359" s="417"/>
      <c r="DD359" s="417"/>
      <c r="DE359" s="417"/>
      <c r="DF359" s="417"/>
      <c r="DG359" s="417"/>
      <c r="DH359" s="417"/>
      <c r="DI359" s="417"/>
      <c r="DJ359" s="417"/>
      <c r="DK359" s="417"/>
    </row>
    <row r="360" spans="1:115" ht="16.7" hidden="1" customHeight="1">
      <c r="A360" s="421"/>
      <c r="B360" s="421"/>
      <c r="C360" s="416"/>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c r="AA360" s="417"/>
      <c r="AB360" s="417"/>
      <c r="AC360" s="417"/>
      <c r="AD360" s="417"/>
      <c r="AE360" s="417"/>
      <c r="AF360" s="417"/>
      <c r="AG360" s="417"/>
      <c r="AH360" s="417"/>
      <c r="AI360" s="417"/>
      <c r="AJ360" s="417"/>
      <c r="AK360" s="417"/>
      <c r="AL360" s="417"/>
      <c r="AM360" s="417"/>
      <c r="AN360" s="417"/>
      <c r="AO360" s="417"/>
      <c r="AP360" s="417"/>
      <c r="AQ360" s="417"/>
      <c r="AR360" s="417"/>
      <c r="AS360" s="417"/>
      <c r="AT360" s="417"/>
      <c r="AU360" s="417"/>
      <c r="AV360" s="417"/>
      <c r="AW360" s="417"/>
      <c r="AX360" s="417"/>
      <c r="AY360" s="417"/>
      <c r="AZ360" s="417"/>
      <c r="BA360" s="417"/>
      <c r="BB360" s="417"/>
      <c r="BC360" s="417"/>
      <c r="BD360" s="417"/>
      <c r="BE360" s="417"/>
      <c r="BF360" s="417"/>
      <c r="BG360" s="417"/>
      <c r="BH360" s="417"/>
      <c r="BI360" s="417"/>
      <c r="BJ360" s="417"/>
      <c r="BK360" s="417"/>
      <c r="BL360" s="417"/>
      <c r="BM360" s="417"/>
      <c r="BN360" s="417"/>
      <c r="BO360" s="417"/>
      <c r="BP360" s="417"/>
      <c r="BQ360" s="417"/>
      <c r="BR360" s="417"/>
      <c r="BS360" s="417"/>
      <c r="BT360" s="417"/>
      <c r="BU360" s="417"/>
      <c r="BV360" s="417"/>
      <c r="BW360" s="417"/>
      <c r="BX360" s="417"/>
      <c r="BY360" s="417"/>
      <c r="BZ360" s="417"/>
      <c r="CA360" s="417"/>
      <c r="CB360" s="417"/>
      <c r="CC360" s="417"/>
      <c r="CD360" s="417"/>
      <c r="CE360" s="417"/>
      <c r="CF360" s="417"/>
      <c r="CG360" s="417"/>
      <c r="CH360" s="417"/>
      <c r="CI360" s="417"/>
      <c r="CJ360" s="417"/>
      <c r="CK360" s="417"/>
      <c r="CL360" s="417"/>
      <c r="CM360" s="417"/>
      <c r="CN360" s="417"/>
      <c r="CO360" s="417"/>
      <c r="CP360" s="417"/>
      <c r="CQ360" s="417"/>
      <c r="CR360" s="417"/>
      <c r="CS360" s="417"/>
      <c r="CT360" s="417"/>
      <c r="CU360" s="417"/>
      <c r="CV360" s="417"/>
      <c r="CW360" s="417"/>
      <c r="CX360" s="417"/>
      <c r="CY360" s="417"/>
      <c r="CZ360" s="417"/>
      <c r="DA360" s="417"/>
      <c r="DB360" s="417"/>
      <c r="DC360" s="417"/>
      <c r="DD360" s="417"/>
      <c r="DE360" s="417"/>
      <c r="DF360" s="417"/>
      <c r="DG360" s="417"/>
      <c r="DH360" s="417"/>
      <c r="DI360" s="417"/>
      <c r="DJ360" s="417"/>
      <c r="DK360" s="417"/>
    </row>
    <row r="361" spans="1:115" ht="16.7" hidden="1" customHeight="1">
      <c r="A361" s="421"/>
      <c r="B361" s="421"/>
      <c r="C361" s="416"/>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c r="AA361" s="417"/>
      <c r="AB361" s="417"/>
      <c r="AC361" s="417"/>
      <c r="AD361" s="417"/>
      <c r="AE361" s="417"/>
      <c r="AF361" s="417"/>
      <c r="AG361" s="417"/>
      <c r="AH361" s="417"/>
      <c r="AI361" s="417"/>
      <c r="AJ361" s="417"/>
      <c r="AK361" s="417"/>
      <c r="AL361" s="417"/>
      <c r="AM361" s="417"/>
      <c r="AN361" s="417"/>
      <c r="AO361" s="417"/>
      <c r="AP361" s="417"/>
      <c r="AQ361" s="417"/>
      <c r="AR361" s="417"/>
      <c r="AS361" s="417"/>
      <c r="AT361" s="417"/>
      <c r="AU361" s="417"/>
      <c r="AV361" s="417"/>
      <c r="AW361" s="417"/>
      <c r="AX361" s="417"/>
      <c r="AY361" s="417"/>
      <c r="AZ361" s="417"/>
      <c r="BA361" s="417"/>
      <c r="BB361" s="417"/>
      <c r="BC361" s="417"/>
      <c r="BD361" s="417"/>
      <c r="BE361" s="417"/>
      <c r="BF361" s="417"/>
      <c r="BG361" s="417"/>
      <c r="BH361" s="417"/>
      <c r="BI361" s="417"/>
      <c r="BJ361" s="417"/>
      <c r="BK361" s="417"/>
      <c r="BL361" s="417"/>
      <c r="BM361" s="417"/>
      <c r="BN361" s="417"/>
      <c r="BO361" s="417"/>
      <c r="BP361" s="417"/>
      <c r="BQ361" s="417"/>
      <c r="BR361" s="417"/>
      <c r="BS361" s="417"/>
      <c r="BT361" s="417"/>
      <c r="BU361" s="417"/>
      <c r="BV361" s="417"/>
      <c r="BW361" s="417"/>
      <c r="BX361" s="417"/>
      <c r="BY361" s="417"/>
      <c r="BZ361" s="417"/>
      <c r="CA361" s="417"/>
      <c r="CB361" s="417"/>
      <c r="CC361" s="417"/>
      <c r="CD361" s="417"/>
      <c r="CE361" s="417"/>
      <c r="CF361" s="417"/>
      <c r="CG361" s="417"/>
      <c r="CH361" s="417"/>
      <c r="CI361" s="417"/>
      <c r="CJ361" s="417"/>
      <c r="CK361" s="417"/>
      <c r="CL361" s="417"/>
      <c r="CM361" s="417"/>
      <c r="CN361" s="417"/>
      <c r="CO361" s="417"/>
      <c r="CP361" s="417"/>
      <c r="CQ361" s="417"/>
      <c r="CR361" s="417"/>
      <c r="CS361" s="417"/>
      <c r="CT361" s="417"/>
      <c r="CU361" s="417"/>
      <c r="CV361" s="417"/>
      <c r="CW361" s="417"/>
      <c r="CX361" s="417"/>
      <c r="CY361" s="417"/>
      <c r="CZ361" s="417"/>
      <c r="DA361" s="417"/>
      <c r="DB361" s="417"/>
      <c r="DC361" s="417"/>
      <c r="DD361" s="417"/>
      <c r="DE361" s="417"/>
      <c r="DF361" s="417"/>
      <c r="DG361" s="417"/>
      <c r="DH361" s="417"/>
      <c r="DI361" s="417"/>
      <c r="DJ361" s="417"/>
      <c r="DK361" s="417"/>
    </row>
    <row r="362" spans="1:115" ht="16.7" hidden="1" customHeight="1">
      <c r="A362" s="421"/>
      <c r="B362" s="421"/>
      <c r="C362" s="416"/>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c r="AA362" s="417"/>
      <c r="AB362" s="417"/>
      <c r="AC362" s="417"/>
      <c r="AD362" s="417"/>
      <c r="AE362" s="417"/>
      <c r="AF362" s="417"/>
      <c r="AG362" s="417"/>
      <c r="AH362" s="417"/>
      <c r="AI362" s="417"/>
      <c r="AJ362" s="417"/>
      <c r="AK362" s="417"/>
      <c r="AL362" s="417"/>
      <c r="AM362" s="417"/>
      <c r="AN362" s="417"/>
      <c r="AO362" s="417"/>
      <c r="AP362" s="417"/>
      <c r="AQ362" s="417"/>
      <c r="AR362" s="417"/>
      <c r="AS362" s="417"/>
      <c r="AT362" s="417"/>
      <c r="AU362" s="417"/>
      <c r="AV362" s="417"/>
      <c r="AW362" s="417"/>
      <c r="AX362" s="417"/>
      <c r="AY362" s="417"/>
      <c r="AZ362" s="417"/>
      <c r="BA362" s="417"/>
      <c r="BB362" s="417"/>
      <c r="BC362" s="417"/>
      <c r="BD362" s="417"/>
      <c r="BE362" s="417"/>
      <c r="BF362" s="417"/>
      <c r="BG362" s="417"/>
      <c r="BH362" s="417"/>
      <c r="BI362" s="417"/>
      <c r="BJ362" s="417"/>
      <c r="BK362" s="417"/>
      <c r="BL362" s="417"/>
      <c r="BM362" s="417"/>
      <c r="BN362" s="417"/>
      <c r="BO362" s="417"/>
      <c r="BP362" s="417"/>
      <c r="BQ362" s="417"/>
      <c r="BR362" s="417"/>
      <c r="BS362" s="417"/>
      <c r="BT362" s="417"/>
      <c r="BU362" s="417"/>
      <c r="BV362" s="417"/>
      <c r="BW362" s="417"/>
      <c r="BX362" s="417"/>
      <c r="BY362" s="417"/>
      <c r="BZ362" s="417"/>
      <c r="CA362" s="417"/>
      <c r="CB362" s="417"/>
      <c r="CC362" s="417"/>
      <c r="CD362" s="417"/>
      <c r="CE362" s="417"/>
      <c r="CF362" s="417"/>
      <c r="CG362" s="417"/>
      <c r="CH362" s="417"/>
      <c r="CI362" s="417"/>
      <c r="CJ362" s="417"/>
      <c r="CK362" s="417"/>
      <c r="CL362" s="417"/>
      <c r="CM362" s="417"/>
      <c r="CN362" s="417"/>
      <c r="CO362" s="417"/>
      <c r="CP362" s="417"/>
      <c r="CQ362" s="417"/>
      <c r="CR362" s="417"/>
      <c r="CS362" s="417"/>
      <c r="CT362" s="417"/>
      <c r="CU362" s="417"/>
      <c r="CV362" s="417"/>
      <c r="CW362" s="417"/>
      <c r="CX362" s="417"/>
      <c r="CY362" s="417"/>
      <c r="CZ362" s="417"/>
      <c r="DA362" s="417"/>
      <c r="DB362" s="417"/>
      <c r="DC362" s="417"/>
      <c r="DD362" s="417"/>
      <c r="DE362" s="417"/>
      <c r="DF362" s="417"/>
      <c r="DG362" s="417"/>
      <c r="DH362" s="417"/>
      <c r="DI362" s="417"/>
      <c r="DJ362" s="417"/>
      <c r="DK362" s="417"/>
    </row>
    <row r="363" spans="1:115" ht="16.7" hidden="1" customHeight="1">
      <c r="A363" s="421"/>
      <c r="B363" s="421"/>
      <c r="C363" s="416"/>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c r="AA363" s="417"/>
      <c r="AB363" s="417"/>
      <c r="AC363" s="417"/>
      <c r="AD363" s="417"/>
      <c r="AE363" s="417"/>
      <c r="AF363" s="417"/>
      <c r="AG363" s="417"/>
      <c r="AH363" s="417"/>
      <c r="AI363" s="417"/>
      <c r="AJ363" s="417"/>
      <c r="AK363" s="417"/>
      <c r="AL363" s="417"/>
      <c r="AM363" s="417"/>
      <c r="AN363" s="417"/>
      <c r="AO363" s="417"/>
      <c r="AP363" s="417"/>
      <c r="AQ363" s="417"/>
      <c r="AR363" s="417"/>
      <c r="AS363" s="417"/>
      <c r="AT363" s="417"/>
      <c r="AU363" s="417"/>
      <c r="AV363" s="417"/>
      <c r="AW363" s="417"/>
      <c r="AX363" s="417"/>
      <c r="AY363" s="417"/>
      <c r="AZ363" s="417"/>
      <c r="BA363" s="417"/>
      <c r="BB363" s="417"/>
      <c r="BC363" s="417"/>
      <c r="BD363" s="417"/>
      <c r="BE363" s="417"/>
      <c r="BF363" s="417"/>
      <c r="BG363" s="417"/>
      <c r="BH363" s="417"/>
      <c r="BI363" s="417"/>
      <c r="BJ363" s="417"/>
      <c r="BK363" s="417"/>
      <c r="BL363" s="417"/>
      <c r="BM363" s="417"/>
      <c r="BN363" s="417"/>
      <c r="BO363" s="417"/>
      <c r="BP363" s="417"/>
      <c r="BQ363" s="417"/>
      <c r="BR363" s="417"/>
      <c r="BS363" s="417"/>
      <c r="BT363" s="417"/>
      <c r="BU363" s="417"/>
      <c r="BV363" s="417"/>
      <c r="BW363" s="417"/>
      <c r="BX363" s="417"/>
      <c r="BY363" s="417"/>
      <c r="BZ363" s="417"/>
      <c r="CA363" s="417"/>
      <c r="CB363" s="417"/>
      <c r="CC363" s="417"/>
      <c r="CD363" s="417"/>
      <c r="CE363" s="417"/>
      <c r="CF363" s="417"/>
      <c r="CG363" s="417"/>
      <c r="CH363" s="417"/>
      <c r="CI363" s="417"/>
      <c r="CJ363" s="417"/>
      <c r="CK363" s="417"/>
      <c r="CL363" s="417"/>
      <c r="CM363" s="417"/>
      <c r="CN363" s="417"/>
      <c r="CO363" s="417"/>
      <c r="CP363" s="417"/>
      <c r="CQ363" s="417"/>
      <c r="CR363" s="417"/>
      <c r="CS363" s="417"/>
      <c r="CT363" s="417"/>
      <c r="CU363" s="417"/>
      <c r="CV363" s="417"/>
      <c r="CW363" s="417"/>
      <c r="CX363" s="417"/>
      <c r="CY363" s="417"/>
      <c r="CZ363" s="417"/>
      <c r="DA363" s="417"/>
      <c r="DB363" s="417"/>
      <c r="DC363" s="417"/>
      <c r="DD363" s="417"/>
      <c r="DE363" s="417"/>
      <c r="DF363" s="417"/>
      <c r="DG363" s="417"/>
      <c r="DH363" s="417"/>
      <c r="DI363" s="417"/>
      <c r="DJ363" s="417"/>
      <c r="DK363" s="417"/>
    </row>
    <row r="364" spans="1:115" ht="16.7" hidden="1" customHeight="1">
      <c r="A364" s="421"/>
      <c r="B364" s="421"/>
      <c r="C364" s="416"/>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c r="AA364" s="417"/>
      <c r="AB364" s="417"/>
      <c r="AC364" s="417"/>
      <c r="AD364" s="417"/>
      <c r="AE364" s="417"/>
      <c r="AF364" s="417"/>
      <c r="AG364" s="417"/>
      <c r="AH364" s="417"/>
      <c r="AI364" s="417"/>
      <c r="AJ364" s="417"/>
      <c r="AK364" s="417"/>
      <c r="AL364" s="417"/>
      <c r="AM364" s="417"/>
      <c r="AN364" s="417"/>
      <c r="AO364" s="417"/>
      <c r="AP364" s="417"/>
      <c r="AQ364" s="417"/>
      <c r="AR364" s="417"/>
      <c r="AS364" s="417"/>
      <c r="AT364" s="417"/>
      <c r="AU364" s="417"/>
      <c r="AV364" s="417"/>
      <c r="AW364" s="417"/>
      <c r="AX364" s="417"/>
      <c r="AY364" s="417"/>
      <c r="AZ364" s="417"/>
      <c r="BA364" s="417"/>
      <c r="BB364" s="417"/>
      <c r="BC364" s="417"/>
      <c r="BD364" s="417"/>
      <c r="BE364" s="417"/>
      <c r="BF364" s="417"/>
      <c r="BG364" s="417"/>
      <c r="BH364" s="417"/>
      <c r="BI364" s="417"/>
      <c r="BJ364" s="417"/>
      <c r="BK364" s="417"/>
      <c r="BL364" s="417"/>
      <c r="BM364" s="417"/>
      <c r="BN364" s="417"/>
      <c r="BO364" s="417"/>
      <c r="BP364" s="417"/>
      <c r="BQ364" s="417"/>
      <c r="BR364" s="417"/>
      <c r="BS364" s="417"/>
      <c r="BT364" s="417"/>
      <c r="BU364" s="417"/>
      <c r="BV364" s="417"/>
      <c r="BW364" s="417"/>
      <c r="BX364" s="417"/>
      <c r="BY364" s="417"/>
      <c r="BZ364" s="417"/>
      <c r="CA364" s="417"/>
      <c r="CB364" s="417"/>
      <c r="CC364" s="417"/>
      <c r="CD364" s="417"/>
      <c r="CE364" s="417"/>
      <c r="CF364" s="417"/>
      <c r="CG364" s="417"/>
      <c r="CH364" s="417"/>
      <c r="CI364" s="417"/>
      <c r="CJ364" s="417"/>
      <c r="CK364" s="417"/>
      <c r="CL364" s="417"/>
      <c r="CM364" s="417"/>
      <c r="CN364" s="417"/>
      <c r="CO364" s="417"/>
      <c r="CP364" s="417"/>
      <c r="CQ364" s="417"/>
      <c r="CR364" s="417"/>
      <c r="CS364" s="417"/>
      <c r="CT364" s="417"/>
      <c r="CU364" s="417"/>
      <c r="CV364" s="417"/>
      <c r="CW364" s="417"/>
      <c r="CX364" s="417"/>
      <c r="CY364" s="417"/>
      <c r="CZ364" s="417"/>
      <c r="DA364" s="417"/>
      <c r="DB364" s="417"/>
      <c r="DC364" s="417"/>
      <c r="DD364" s="417"/>
      <c r="DE364" s="417"/>
      <c r="DF364" s="417"/>
      <c r="DG364" s="417"/>
      <c r="DH364" s="417"/>
      <c r="DI364" s="417"/>
      <c r="DJ364" s="417"/>
      <c r="DK364" s="417"/>
    </row>
    <row r="365" spans="1:115" ht="16.7" hidden="1" customHeight="1">
      <c r="A365" s="421"/>
      <c r="B365" s="421"/>
      <c r="C365" s="416"/>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c r="AA365" s="417"/>
      <c r="AB365" s="417"/>
      <c r="AC365" s="417"/>
      <c r="AD365" s="417"/>
      <c r="AE365" s="417"/>
      <c r="AF365" s="417"/>
      <c r="AG365" s="417"/>
      <c r="AH365" s="417"/>
      <c r="AI365" s="417"/>
      <c r="AJ365" s="417"/>
      <c r="AK365" s="417"/>
      <c r="AL365" s="417"/>
      <c r="AM365" s="417"/>
      <c r="AN365" s="417"/>
      <c r="AO365" s="417"/>
      <c r="AP365" s="417"/>
      <c r="AQ365" s="417"/>
      <c r="AR365" s="417"/>
      <c r="AS365" s="417"/>
      <c r="AT365" s="417"/>
      <c r="AU365" s="417"/>
      <c r="AV365" s="417"/>
      <c r="AW365" s="417"/>
      <c r="AX365" s="417"/>
      <c r="AY365" s="417"/>
      <c r="AZ365" s="417"/>
      <c r="BA365" s="417"/>
      <c r="BB365" s="417"/>
      <c r="BC365" s="417"/>
      <c r="BD365" s="417"/>
      <c r="BE365" s="417"/>
      <c r="BF365" s="417"/>
      <c r="BG365" s="417"/>
      <c r="BH365" s="417"/>
      <c r="BI365" s="417"/>
      <c r="BJ365" s="417"/>
      <c r="BK365" s="417"/>
      <c r="BL365" s="417"/>
      <c r="BM365" s="417"/>
      <c r="BN365" s="417"/>
      <c r="BO365" s="417"/>
      <c r="BP365" s="417"/>
      <c r="BQ365" s="417"/>
      <c r="BR365" s="417"/>
      <c r="BS365" s="417"/>
      <c r="BT365" s="417"/>
      <c r="BU365" s="417"/>
      <c r="BV365" s="417"/>
      <c r="BW365" s="417"/>
      <c r="BX365" s="417"/>
      <c r="BY365" s="417"/>
      <c r="BZ365" s="417"/>
      <c r="CA365" s="417"/>
      <c r="CB365" s="417"/>
      <c r="CC365" s="417"/>
      <c r="CD365" s="417"/>
      <c r="CE365" s="417"/>
      <c r="CF365" s="417"/>
      <c r="CG365" s="417"/>
      <c r="CH365" s="417"/>
      <c r="CI365" s="417"/>
      <c r="CJ365" s="417"/>
      <c r="CK365" s="417"/>
      <c r="CL365" s="417"/>
      <c r="CM365" s="417"/>
      <c r="CN365" s="417"/>
      <c r="CO365" s="417"/>
      <c r="CP365" s="417"/>
      <c r="CQ365" s="417"/>
      <c r="CR365" s="417"/>
      <c r="CS365" s="417"/>
      <c r="CT365" s="417"/>
      <c r="CU365" s="417"/>
      <c r="CV365" s="417"/>
      <c r="CW365" s="417"/>
      <c r="CX365" s="417"/>
      <c r="CY365" s="417"/>
      <c r="CZ365" s="417"/>
      <c r="DA365" s="417"/>
      <c r="DB365" s="417"/>
      <c r="DC365" s="417"/>
      <c r="DD365" s="417"/>
      <c r="DE365" s="417"/>
      <c r="DF365" s="417"/>
      <c r="DG365" s="417"/>
      <c r="DH365" s="417"/>
      <c r="DI365" s="417"/>
      <c r="DJ365" s="417"/>
      <c r="DK365" s="417"/>
    </row>
    <row r="366" spans="1:115" ht="16.7" hidden="1" customHeight="1">
      <c r="A366" s="421"/>
      <c r="B366" s="421"/>
      <c r="C366" s="416"/>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c r="AA366" s="417"/>
      <c r="AB366" s="417"/>
      <c r="AC366" s="417"/>
      <c r="AD366" s="417"/>
      <c r="AE366" s="417"/>
      <c r="AF366" s="417"/>
      <c r="AG366" s="417"/>
      <c r="AH366" s="417"/>
      <c r="AI366" s="417"/>
      <c r="AJ366" s="417"/>
      <c r="AK366" s="417"/>
      <c r="AL366" s="417"/>
      <c r="AM366" s="417"/>
      <c r="AN366" s="417"/>
      <c r="AO366" s="417"/>
      <c r="AP366" s="417"/>
      <c r="AQ366" s="417"/>
      <c r="AR366" s="417"/>
      <c r="AS366" s="417"/>
      <c r="AT366" s="417"/>
      <c r="AU366" s="417"/>
      <c r="AV366" s="417"/>
      <c r="AW366" s="417"/>
      <c r="AX366" s="417"/>
      <c r="AY366" s="417"/>
      <c r="AZ366" s="417"/>
      <c r="BA366" s="417"/>
      <c r="BB366" s="417"/>
      <c r="BC366" s="417"/>
      <c r="BD366" s="417"/>
      <c r="BE366" s="417"/>
      <c r="BF366" s="417"/>
      <c r="BG366" s="417"/>
      <c r="BH366" s="417"/>
      <c r="BI366" s="417"/>
      <c r="BJ366" s="417"/>
      <c r="BK366" s="417"/>
      <c r="BL366" s="417"/>
      <c r="BM366" s="417"/>
      <c r="BN366" s="417"/>
      <c r="BO366" s="417"/>
      <c r="BP366" s="417"/>
      <c r="BQ366" s="417"/>
      <c r="BR366" s="417"/>
      <c r="BS366" s="417"/>
      <c r="BT366" s="417"/>
      <c r="BU366" s="417"/>
      <c r="BV366" s="417"/>
      <c r="BW366" s="417"/>
      <c r="BX366" s="417"/>
      <c r="BY366" s="417"/>
      <c r="BZ366" s="417"/>
      <c r="CA366" s="417"/>
      <c r="CB366" s="417"/>
      <c r="CC366" s="417"/>
      <c r="CD366" s="417"/>
      <c r="CE366" s="417"/>
      <c r="CF366" s="417"/>
      <c r="CG366" s="417"/>
      <c r="CH366" s="417"/>
      <c r="CI366" s="417"/>
      <c r="CJ366" s="417"/>
      <c r="CK366" s="417"/>
      <c r="CL366" s="417"/>
      <c r="CM366" s="417"/>
      <c r="CN366" s="417"/>
      <c r="CO366" s="417"/>
      <c r="CP366" s="417"/>
      <c r="CQ366" s="417"/>
      <c r="CR366" s="417"/>
      <c r="CS366" s="417"/>
      <c r="CT366" s="417"/>
      <c r="CU366" s="417"/>
      <c r="CV366" s="417"/>
      <c r="CW366" s="417"/>
      <c r="CX366" s="417"/>
      <c r="CY366" s="417"/>
      <c r="CZ366" s="417"/>
      <c r="DA366" s="417"/>
      <c r="DB366" s="417"/>
      <c r="DC366" s="417"/>
      <c r="DD366" s="417"/>
      <c r="DE366" s="417"/>
      <c r="DF366" s="417"/>
      <c r="DG366" s="417"/>
      <c r="DH366" s="417"/>
      <c r="DI366" s="417"/>
      <c r="DJ366" s="417"/>
      <c r="DK366" s="417"/>
    </row>
    <row r="367" spans="1:115" ht="16.7" hidden="1" customHeight="1">
      <c r="A367" s="421"/>
      <c r="B367" s="421"/>
      <c r="C367" s="416"/>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c r="AA367" s="417"/>
      <c r="AB367" s="417"/>
      <c r="AC367" s="417"/>
      <c r="AD367" s="417"/>
      <c r="AE367" s="417"/>
      <c r="AF367" s="417"/>
      <c r="AG367" s="417"/>
      <c r="AH367" s="417"/>
      <c r="AI367" s="417"/>
      <c r="AJ367" s="417"/>
      <c r="AK367" s="417"/>
      <c r="AL367" s="417"/>
      <c r="AM367" s="417"/>
      <c r="AN367" s="417"/>
      <c r="AO367" s="417"/>
      <c r="AP367" s="417"/>
      <c r="AQ367" s="417"/>
      <c r="AR367" s="417"/>
      <c r="AS367" s="417"/>
      <c r="AT367" s="417"/>
      <c r="AU367" s="417"/>
      <c r="AV367" s="417"/>
      <c r="AW367" s="417"/>
      <c r="AX367" s="417"/>
      <c r="AY367" s="417"/>
      <c r="AZ367" s="417"/>
      <c r="BA367" s="417"/>
      <c r="BB367" s="417"/>
      <c r="BC367" s="417"/>
      <c r="BD367" s="417"/>
      <c r="BE367" s="417"/>
      <c r="BF367" s="417"/>
      <c r="BG367" s="417"/>
      <c r="BH367" s="417"/>
      <c r="BI367" s="417"/>
      <c r="BJ367" s="417"/>
      <c r="BK367" s="417"/>
      <c r="BL367" s="417"/>
      <c r="BM367" s="417"/>
      <c r="BN367" s="417"/>
      <c r="BO367" s="417"/>
      <c r="BP367" s="417"/>
      <c r="BQ367" s="417"/>
      <c r="BR367" s="417"/>
      <c r="BS367" s="417"/>
      <c r="BT367" s="417"/>
      <c r="BU367" s="417"/>
      <c r="BV367" s="417"/>
      <c r="BW367" s="417"/>
      <c r="BX367" s="417"/>
      <c r="BY367" s="417"/>
      <c r="BZ367" s="417"/>
      <c r="CA367" s="417"/>
      <c r="CB367" s="417"/>
      <c r="CC367" s="417"/>
      <c r="CD367" s="417"/>
      <c r="CE367" s="417"/>
      <c r="CF367" s="417"/>
      <c r="CG367" s="417"/>
      <c r="CH367" s="417"/>
      <c r="CI367" s="417"/>
      <c r="CJ367" s="417"/>
      <c r="CK367" s="417"/>
      <c r="CL367" s="417"/>
      <c r="CM367" s="417"/>
      <c r="CN367" s="417"/>
      <c r="CO367" s="417"/>
      <c r="CP367" s="417"/>
      <c r="CQ367" s="417"/>
      <c r="CR367" s="417"/>
      <c r="CS367" s="417"/>
      <c r="CT367" s="417"/>
      <c r="CU367" s="417"/>
      <c r="CV367" s="417"/>
      <c r="CW367" s="417"/>
      <c r="CX367" s="417"/>
      <c r="CY367" s="417"/>
      <c r="CZ367" s="417"/>
      <c r="DA367" s="417"/>
      <c r="DB367" s="417"/>
      <c r="DC367" s="417"/>
      <c r="DD367" s="417"/>
      <c r="DE367" s="417"/>
      <c r="DF367" s="417"/>
      <c r="DG367" s="417"/>
      <c r="DH367" s="417"/>
      <c r="DI367" s="417"/>
      <c r="DJ367" s="417"/>
      <c r="DK367" s="417"/>
    </row>
    <row r="368" spans="1:115" ht="16.7" hidden="1" customHeight="1">
      <c r="A368" s="421"/>
      <c r="B368" s="421"/>
      <c r="C368" s="416"/>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c r="AA368" s="417"/>
      <c r="AB368" s="417"/>
      <c r="AC368" s="417"/>
      <c r="AD368" s="417"/>
      <c r="AE368" s="417"/>
      <c r="AF368" s="417"/>
      <c r="AG368" s="417"/>
      <c r="AH368" s="417"/>
      <c r="AI368" s="417"/>
      <c r="AJ368" s="417"/>
      <c r="AK368" s="417"/>
      <c r="AL368" s="417"/>
      <c r="AM368" s="417"/>
      <c r="AN368" s="417"/>
      <c r="AO368" s="417"/>
      <c r="AP368" s="417"/>
      <c r="AQ368" s="417"/>
      <c r="AR368" s="417"/>
      <c r="AS368" s="417"/>
      <c r="AT368" s="417"/>
      <c r="AU368" s="417"/>
      <c r="AV368" s="417"/>
      <c r="AW368" s="417"/>
      <c r="AX368" s="417"/>
      <c r="AY368" s="417"/>
      <c r="AZ368" s="417"/>
      <c r="BA368" s="417"/>
      <c r="BB368" s="417"/>
      <c r="BC368" s="417"/>
      <c r="BD368" s="417"/>
      <c r="BE368" s="417"/>
      <c r="BF368" s="417"/>
      <c r="BG368" s="417"/>
      <c r="BH368" s="417"/>
      <c r="BI368" s="417"/>
      <c r="BJ368" s="417"/>
      <c r="BK368" s="417"/>
      <c r="BL368" s="417"/>
      <c r="BM368" s="417"/>
      <c r="BN368" s="417"/>
      <c r="BO368" s="417"/>
      <c r="BP368" s="417"/>
      <c r="BQ368" s="417"/>
      <c r="BR368" s="417"/>
      <c r="BS368" s="417"/>
      <c r="BT368" s="417"/>
      <c r="BU368" s="417"/>
      <c r="BV368" s="417"/>
      <c r="BW368" s="417"/>
      <c r="BX368" s="417"/>
      <c r="BY368" s="417"/>
      <c r="BZ368" s="417"/>
      <c r="CA368" s="417"/>
      <c r="CB368" s="417"/>
      <c r="CC368" s="417"/>
      <c r="CD368" s="417"/>
      <c r="CE368" s="417"/>
      <c r="CF368" s="417"/>
      <c r="CG368" s="417"/>
      <c r="CH368" s="417"/>
      <c r="CI368" s="417"/>
      <c r="CJ368" s="417"/>
      <c r="CK368" s="417"/>
      <c r="CL368" s="417"/>
      <c r="CM368" s="417"/>
      <c r="CN368" s="417"/>
      <c r="CO368" s="417"/>
      <c r="CP368" s="417"/>
      <c r="CQ368" s="417"/>
      <c r="CR368" s="417"/>
      <c r="CS368" s="417"/>
      <c r="CT368" s="417"/>
      <c r="CU368" s="417"/>
      <c r="CV368" s="417"/>
      <c r="CW368" s="417"/>
      <c r="CX368" s="417"/>
      <c r="CY368" s="417"/>
      <c r="CZ368" s="417"/>
      <c r="DA368" s="417"/>
      <c r="DB368" s="417"/>
      <c r="DC368" s="417"/>
      <c r="DD368" s="417"/>
      <c r="DE368" s="417"/>
      <c r="DF368" s="417"/>
      <c r="DG368" s="417"/>
      <c r="DH368" s="417"/>
      <c r="DI368" s="417"/>
      <c r="DJ368" s="417"/>
      <c r="DK368" s="417"/>
    </row>
    <row r="369" spans="1:115" ht="16.7" hidden="1" customHeight="1">
      <c r="A369" s="421"/>
      <c r="B369" s="421"/>
      <c r="C369" s="416"/>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c r="AA369" s="417"/>
      <c r="AB369" s="417"/>
      <c r="AC369" s="417"/>
      <c r="AD369" s="417"/>
      <c r="AE369" s="417"/>
      <c r="AF369" s="417"/>
      <c r="AG369" s="417"/>
      <c r="AH369" s="417"/>
      <c r="AI369" s="417"/>
      <c r="AJ369" s="417"/>
      <c r="AK369" s="417"/>
      <c r="AL369" s="417"/>
      <c r="AM369" s="417"/>
      <c r="AN369" s="417"/>
      <c r="AO369" s="417"/>
      <c r="AP369" s="417"/>
      <c r="AQ369" s="417"/>
      <c r="AR369" s="417"/>
      <c r="AS369" s="417"/>
      <c r="AT369" s="417"/>
      <c r="AU369" s="417"/>
      <c r="AV369" s="417"/>
      <c r="AW369" s="417"/>
      <c r="AX369" s="417"/>
      <c r="AY369" s="417"/>
      <c r="AZ369" s="417"/>
      <c r="BA369" s="417"/>
      <c r="BB369" s="417"/>
      <c r="BC369" s="417"/>
      <c r="BD369" s="417"/>
      <c r="BE369" s="417"/>
      <c r="BF369" s="417"/>
      <c r="BG369" s="417"/>
      <c r="BH369" s="417"/>
      <c r="BI369" s="417"/>
      <c r="BJ369" s="417"/>
      <c r="BK369" s="417"/>
      <c r="BL369" s="417"/>
      <c r="BM369" s="417"/>
      <c r="BN369" s="417"/>
      <c r="BO369" s="417"/>
      <c r="BP369" s="417"/>
      <c r="BQ369" s="417"/>
      <c r="BR369" s="417"/>
      <c r="BS369" s="417"/>
      <c r="BT369" s="417"/>
      <c r="BU369" s="417"/>
      <c r="BV369" s="417"/>
      <c r="BW369" s="417"/>
      <c r="BX369" s="417"/>
      <c r="BY369" s="417"/>
      <c r="BZ369" s="417"/>
      <c r="CA369" s="417"/>
      <c r="CB369" s="417"/>
      <c r="CC369" s="417"/>
      <c r="CD369" s="417"/>
      <c r="CE369" s="417"/>
      <c r="CF369" s="417"/>
      <c r="CG369" s="417"/>
      <c r="CH369" s="417"/>
      <c r="CI369" s="417"/>
      <c r="CJ369" s="417"/>
      <c r="CK369" s="417"/>
      <c r="CL369" s="417"/>
      <c r="CM369" s="417"/>
      <c r="CN369" s="417"/>
      <c r="CO369" s="417"/>
      <c r="CP369" s="417"/>
      <c r="CQ369" s="417"/>
      <c r="CR369" s="417"/>
      <c r="CS369" s="417"/>
      <c r="CT369" s="417"/>
      <c r="CU369" s="417"/>
      <c r="CV369" s="417"/>
      <c r="CW369" s="417"/>
      <c r="CX369" s="417"/>
      <c r="CY369" s="417"/>
      <c r="CZ369" s="417"/>
      <c r="DA369" s="417"/>
      <c r="DB369" s="417"/>
      <c r="DC369" s="417"/>
      <c r="DD369" s="417"/>
      <c r="DE369" s="417"/>
      <c r="DF369" s="417"/>
      <c r="DG369" s="417"/>
      <c r="DH369" s="417"/>
      <c r="DI369" s="417"/>
      <c r="DJ369" s="417"/>
      <c r="DK369" s="417"/>
    </row>
    <row r="370" spans="1:115" ht="16.7" hidden="1" customHeight="1">
      <c r="A370" s="421"/>
      <c r="B370" s="421"/>
      <c r="C370" s="416"/>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c r="AA370" s="417"/>
      <c r="AB370" s="417"/>
      <c r="AC370" s="417"/>
      <c r="AD370" s="417"/>
      <c r="AE370" s="417"/>
      <c r="AF370" s="417"/>
      <c r="AG370" s="417"/>
      <c r="AH370" s="417"/>
      <c r="AI370" s="417"/>
      <c r="AJ370" s="417"/>
      <c r="AK370" s="417"/>
      <c r="AL370" s="417"/>
      <c r="AM370" s="417"/>
      <c r="AN370" s="417"/>
      <c r="AO370" s="417"/>
      <c r="AP370" s="417"/>
      <c r="AQ370" s="417"/>
      <c r="AR370" s="417"/>
      <c r="AS370" s="417"/>
      <c r="AT370" s="417"/>
      <c r="AU370" s="417"/>
      <c r="AV370" s="417"/>
      <c r="AW370" s="417"/>
      <c r="AX370" s="417"/>
      <c r="AY370" s="417"/>
      <c r="AZ370" s="417"/>
      <c r="BA370" s="417"/>
      <c r="BB370" s="417"/>
      <c r="BC370" s="417"/>
      <c r="BD370" s="417"/>
      <c r="BE370" s="417"/>
      <c r="BF370" s="417"/>
      <c r="BG370" s="417"/>
      <c r="BH370" s="417"/>
      <c r="BI370" s="417"/>
      <c r="BJ370" s="417"/>
      <c r="BK370" s="417"/>
      <c r="BL370" s="417"/>
      <c r="BM370" s="417"/>
      <c r="BN370" s="417"/>
      <c r="BO370" s="417"/>
      <c r="BP370" s="417"/>
      <c r="BQ370" s="417"/>
      <c r="BR370" s="417"/>
      <c r="BS370" s="417"/>
      <c r="BT370" s="417"/>
      <c r="BU370" s="417"/>
      <c r="BV370" s="417"/>
      <c r="BW370" s="417"/>
      <c r="BX370" s="417"/>
      <c r="BY370" s="417"/>
      <c r="BZ370" s="417"/>
      <c r="CA370" s="417"/>
      <c r="CB370" s="417"/>
      <c r="CC370" s="417"/>
      <c r="CD370" s="417"/>
      <c r="CE370" s="417"/>
      <c r="CF370" s="417"/>
      <c r="CG370" s="417"/>
      <c r="CH370" s="417"/>
      <c r="CI370" s="417"/>
      <c r="CJ370" s="417"/>
      <c r="CK370" s="417"/>
      <c r="CL370" s="417"/>
      <c r="CM370" s="417"/>
      <c r="CN370" s="417"/>
      <c r="CO370" s="417"/>
      <c r="CP370" s="417"/>
      <c r="CQ370" s="417"/>
      <c r="CR370" s="417"/>
      <c r="CS370" s="417"/>
      <c r="CT370" s="417"/>
      <c r="CU370" s="417"/>
      <c r="CV370" s="417"/>
      <c r="CW370" s="417"/>
      <c r="CX370" s="417"/>
      <c r="CY370" s="417"/>
      <c r="CZ370" s="417"/>
      <c r="DA370" s="417"/>
      <c r="DB370" s="417"/>
      <c r="DC370" s="417"/>
      <c r="DD370" s="417"/>
      <c r="DE370" s="417"/>
      <c r="DF370" s="417"/>
      <c r="DG370" s="417"/>
      <c r="DH370" s="417"/>
      <c r="DI370" s="417"/>
      <c r="DJ370" s="417"/>
      <c r="DK370" s="417"/>
    </row>
    <row r="371" spans="1:115" ht="16.7" hidden="1" customHeight="1">
      <c r="A371" s="421"/>
      <c r="B371" s="421"/>
      <c r="C371" s="416"/>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c r="AA371" s="417"/>
      <c r="AB371" s="417"/>
      <c r="AC371" s="417"/>
      <c r="AD371" s="417"/>
      <c r="AE371" s="417"/>
      <c r="AF371" s="417"/>
      <c r="AG371" s="417"/>
      <c r="AH371" s="417"/>
      <c r="AI371" s="417"/>
      <c r="AJ371" s="417"/>
      <c r="AK371" s="417"/>
      <c r="AL371" s="417"/>
      <c r="AM371" s="417"/>
      <c r="AN371" s="417"/>
      <c r="AO371" s="417"/>
      <c r="AP371" s="417"/>
      <c r="AQ371" s="417"/>
      <c r="AR371" s="417"/>
      <c r="AS371" s="417"/>
      <c r="AT371" s="417"/>
      <c r="AU371" s="417"/>
      <c r="AV371" s="417"/>
      <c r="AW371" s="417"/>
      <c r="AX371" s="417"/>
      <c r="AY371" s="417"/>
      <c r="AZ371" s="417"/>
      <c r="BA371" s="417"/>
      <c r="BB371" s="417"/>
      <c r="BC371" s="417"/>
      <c r="BD371" s="417"/>
      <c r="BE371" s="417"/>
      <c r="BF371" s="417"/>
      <c r="BG371" s="417"/>
      <c r="BH371" s="417"/>
      <c r="BI371" s="417"/>
      <c r="BJ371" s="417"/>
      <c r="BK371" s="417"/>
      <c r="BL371" s="417"/>
      <c r="BM371" s="417"/>
      <c r="BN371" s="417"/>
      <c r="BO371" s="417"/>
      <c r="BP371" s="417"/>
      <c r="BQ371" s="417"/>
      <c r="BR371" s="417"/>
      <c r="BS371" s="417"/>
      <c r="BT371" s="417"/>
      <c r="BU371" s="417"/>
      <c r="BV371" s="417"/>
      <c r="BW371" s="417"/>
      <c r="BX371" s="417"/>
      <c r="BY371" s="417"/>
      <c r="BZ371" s="417"/>
      <c r="CA371" s="417"/>
      <c r="CB371" s="417"/>
      <c r="CC371" s="417"/>
      <c r="CD371" s="417"/>
      <c r="CE371" s="417"/>
      <c r="CF371" s="417"/>
      <c r="CG371" s="417"/>
      <c r="CH371" s="417"/>
      <c r="CI371" s="417"/>
      <c r="CJ371" s="417"/>
      <c r="CK371" s="417"/>
      <c r="CL371" s="417"/>
      <c r="CM371" s="417"/>
      <c r="CN371" s="417"/>
      <c r="CO371" s="417"/>
      <c r="CP371" s="417"/>
      <c r="CQ371" s="417"/>
      <c r="CR371" s="417"/>
      <c r="CS371" s="417"/>
      <c r="CT371" s="417"/>
      <c r="CU371" s="417"/>
      <c r="CV371" s="417"/>
      <c r="CW371" s="417"/>
      <c r="CX371" s="417"/>
      <c r="CY371" s="417"/>
      <c r="CZ371" s="417"/>
      <c r="DA371" s="417"/>
      <c r="DB371" s="417"/>
      <c r="DC371" s="417"/>
      <c r="DD371" s="417"/>
      <c r="DE371" s="417"/>
      <c r="DF371" s="417"/>
      <c r="DG371" s="417"/>
      <c r="DH371" s="417"/>
      <c r="DI371" s="417"/>
      <c r="DJ371" s="417"/>
      <c r="DK371" s="417"/>
    </row>
    <row r="372" spans="1:115" ht="16.7" hidden="1" customHeight="1">
      <c r="A372" s="421"/>
      <c r="B372" s="421"/>
      <c r="C372" s="416"/>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c r="AA372" s="417"/>
      <c r="AB372" s="417"/>
      <c r="AC372" s="417"/>
      <c r="AD372" s="417"/>
      <c r="AE372" s="417"/>
      <c r="AF372" s="417"/>
      <c r="AG372" s="417"/>
      <c r="AH372" s="417"/>
      <c r="AI372" s="417"/>
      <c r="AJ372" s="417"/>
      <c r="AK372" s="417"/>
      <c r="AL372" s="417"/>
      <c r="AM372" s="417"/>
      <c r="AN372" s="417"/>
      <c r="AO372" s="417"/>
      <c r="AP372" s="417"/>
      <c r="AQ372" s="417"/>
      <c r="AR372" s="417"/>
      <c r="AS372" s="417"/>
      <c r="AT372" s="417"/>
      <c r="AU372" s="417"/>
      <c r="AV372" s="417"/>
      <c r="AW372" s="417"/>
      <c r="AX372" s="417"/>
      <c r="AY372" s="417"/>
      <c r="AZ372" s="417"/>
      <c r="BA372" s="417"/>
      <c r="BB372" s="417"/>
      <c r="BC372" s="417"/>
      <c r="BD372" s="417"/>
      <c r="BE372" s="417"/>
      <c r="BF372" s="417"/>
      <c r="BG372" s="417"/>
      <c r="BH372" s="417"/>
      <c r="BI372" s="417"/>
      <c r="BJ372" s="417"/>
      <c r="BK372" s="417"/>
      <c r="BL372" s="417"/>
      <c r="BM372" s="417"/>
      <c r="BN372" s="417"/>
      <c r="BO372" s="417"/>
      <c r="BP372" s="417"/>
      <c r="BQ372" s="417"/>
      <c r="BR372" s="417"/>
      <c r="BS372" s="417"/>
      <c r="BT372" s="417"/>
      <c r="BU372" s="417"/>
      <c r="BV372" s="417"/>
      <c r="BW372" s="417"/>
      <c r="BX372" s="417"/>
      <c r="BY372" s="417"/>
      <c r="BZ372" s="417"/>
      <c r="CA372" s="417"/>
      <c r="CB372" s="417"/>
      <c r="CC372" s="417"/>
      <c r="CD372" s="417"/>
      <c r="CE372" s="417"/>
      <c r="CF372" s="417"/>
      <c r="CG372" s="417"/>
      <c r="CH372" s="417"/>
      <c r="CI372" s="417"/>
      <c r="CJ372" s="417"/>
      <c r="CK372" s="417"/>
      <c r="CL372" s="417"/>
      <c r="CM372" s="417"/>
      <c r="CN372" s="417"/>
      <c r="CO372" s="417"/>
      <c r="CP372" s="417"/>
      <c r="CQ372" s="417"/>
      <c r="CR372" s="417"/>
      <c r="CS372" s="417"/>
      <c r="CT372" s="417"/>
      <c r="CU372" s="417"/>
      <c r="CV372" s="417"/>
      <c r="CW372" s="417"/>
      <c r="CX372" s="417"/>
      <c r="CY372" s="417"/>
      <c r="CZ372" s="417"/>
      <c r="DA372" s="417"/>
      <c r="DB372" s="417"/>
      <c r="DC372" s="417"/>
      <c r="DD372" s="417"/>
      <c r="DE372" s="417"/>
      <c r="DF372" s="417"/>
      <c r="DG372" s="417"/>
      <c r="DH372" s="417"/>
      <c r="DI372" s="417"/>
      <c r="DJ372" s="417"/>
      <c r="DK372" s="417"/>
    </row>
    <row r="373" spans="1:115" ht="16.7" hidden="1" customHeight="1">
      <c r="A373" s="421"/>
      <c r="B373" s="421"/>
      <c r="C373" s="416"/>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c r="AA373" s="417"/>
      <c r="AB373" s="417"/>
      <c r="AC373" s="417"/>
      <c r="AD373" s="417"/>
      <c r="AE373" s="417"/>
      <c r="AF373" s="417"/>
      <c r="AG373" s="417"/>
      <c r="AH373" s="417"/>
      <c r="AI373" s="417"/>
      <c r="AJ373" s="417"/>
      <c r="AK373" s="417"/>
      <c r="AL373" s="417"/>
      <c r="AM373" s="417"/>
      <c r="AN373" s="417"/>
      <c r="AO373" s="417"/>
      <c r="AP373" s="417"/>
      <c r="AQ373" s="417"/>
      <c r="AR373" s="417"/>
      <c r="AS373" s="417"/>
      <c r="AT373" s="417"/>
      <c r="AU373" s="417"/>
      <c r="AV373" s="417"/>
      <c r="AW373" s="417"/>
      <c r="AX373" s="417"/>
      <c r="AY373" s="417"/>
      <c r="AZ373" s="417"/>
      <c r="BA373" s="417"/>
      <c r="BB373" s="417"/>
      <c r="BC373" s="417"/>
      <c r="BD373" s="417"/>
      <c r="BE373" s="417"/>
      <c r="BF373" s="417"/>
      <c r="BG373" s="417"/>
      <c r="BH373" s="417"/>
      <c r="BI373" s="417"/>
      <c r="BJ373" s="417"/>
      <c r="BK373" s="417"/>
      <c r="BL373" s="417"/>
      <c r="BM373" s="417"/>
      <c r="BN373" s="417"/>
      <c r="BO373" s="417"/>
      <c r="BP373" s="417"/>
      <c r="BQ373" s="417"/>
      <c r="BR373" s="417"/>
      <c r="BS373" s="417"/>
      <c r="BT373" s="417"/>
      <c r="BU373" s="417"/>
      <c r="BV373" s="417"/>
      <c r="BW373" s="417"/>
      <c r="BX373" s="417"/>
      <c r="BY373" s="417"/>
      <c r="BZ373" s="417"/>
      <c r="CA373" s="417"/>
      <c r="CB373" s="417"/>
      <c r="CC373" s="417"/>
      <c r="CD373" s="417"/>
      <c r="CE373" s="417"/>
      <c r="CF373" s="417"/>
      <c r="CG373" s="417"/>
      <c r="CH373" s="417"/>
      <c r="CI373" s="417"/>
      <c r="CJ373" s="417"/>
      <c r="CK373" s="417"/>
      <c r="CL373" s="417"/>
      <c r="CM373" s="417"/>
      <c r="CN373" s="417"/>
      <c r="CO373" s="417"/>
      <c r="CP373" s="417"/>
      <c r="CQ373" s="417"/>
      <c r="CR373" s="417"/>
      <c r="CS373" s="417"/>
      <c r="CT373" s="417"/>
      <c r="CU373" s="417"/>
      <c r="CV373" s="417"/>
      <c r="CW373" s="417"/>
      <c r="CX373" s="417"/>
      <c r="CY373" s="417"/>
      <c r="CZ373" s="417"/>
      <c r="DA373" s="417"/>
      <c r="DB373" s="417"/>
      <c r="DC373" s="417"/>
      <c r="DD373" s="417"/>
      <c r="DE373" s="417"/>
      <c r="DF373" s="417"/>
      <c r="DG373" s="417"/>
      <c r="DH373" s="417"/>
      <c r="DI373" s="417"/>
      <c r="DJ373" s="417"/>
      <c r="DK373" s="417"/>
    </row>
    <row r="374" spans="1:115" ht="16.7" hidden="1" customHeight="1">
      <c r="A374" s="421"/>
      <c r="B374" s="421"/>
      <c r="C374" s="416"/>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c r="AA374" s="417"/>
      <c r="AB374" s="417"/>
      <c r="AC374" s="417"/>
      <c r="AD374" s="417"/>
      <c r="AE374" s="417"/>
      <c r="AF374" s="417"/>
      <c r="AG374" s="417"/>
      <c r="AH374" s="417"/>
      <c r="AI374" s="417"/>
      <c r="AJ374" s="417"/>
      <c r="AK374" s="417"/>
      <c r="AL374" s="417"/>
      <c r="AM374" s="417"/>
      <c r="AN374" s="417"/>
      <c r="AO374" s="417"/>
      <c r="AP374" s="417"/>
      <c r="AQ374" s="417"/>
      <c r="AR374" s="417"/>
      <c r="AS374" s="417"/>
      <c r="AT374" s="417"/>
      <c r="AU374" s="417"/>
      <c r="AV374" s="417"/>
      <c r="AW374" s="417"/>
      <c r="AX374" s="417"/>
      <c r="AY374" s="417"/>
      <c r="AZ374" s="417"/>
      <c r="BA374" s="417"/>
      <c r="BB374" s="417"/>
      <c r="BC374" s="417"/>
      <c r="BD374" s="417"/>
      <c r="BE374" s="417"/>
      <c r="BF374" s="417"/>
      <c r="BG374" s="417"/>
      <c r="BH374" s="417"/>
      <c r="BI374" s="417"/>
      <c r="BJ374" s="417"/>
      <c r="BK374" s="417"/>
      <c r="BL374" s="417"/>
      <c r="BM374" s="417"/>
      <c r="BN374" s="417"/>
      <c r="BO374" s="417"/>
      <c r="BP374" s="417"/>
      <c r="BQ374" s="417"/>
      <c r="BR374" s="417"/>
      <c r="BS374" s="417"/>
      <c r="BT374" s="417"/>
      <c r="BU374" s="417"/>
      <c r="BV374" s="417"/>
      <c r="BW374" s="417"/>
      <c r="BX374" s="417"/>
      <c r="BY374" s="417"/>
      <c r="BZ374" s="417"/>
      <c r="CA374" s="417"/>
      <c r="CB374" s="417"/>
      <c r="CC374" s="417"/>
      <c r="CD374" s="417"/>
      <c r="CE374" s="417"/>
      <c r="CF374" s="417"/>
      <c r="CG374" s="417"/>
      <c r="CH374" s="417"/>
      <c r="CI374" s="417"/>
      <c r="CJ374" s="417"/>
      <c r="CK374" s="417"/>
      <c r="CL374" s="417"/>
      <c r="CM374" s="417"/>
      <c r="CN374" s="417"/>
      <c r="CO374" s="417"/>
      <c r="CP374" s="417"/>
      <c r="CQ374" s="417"/>
      <c r="CR374" s="417"/>
      <c r="CS374" s="417"/>
      <c r="CT374" s="417"/>
      <c r="CU374" s="417"/>
      <c r="CV374" s="417"/>
      <c r="CW374" s="417"/>
      <c r="CX374" s="417"/>
      <c r="CY374" s="417"/>
      <c r="CZ374" s="417"/>
      <c r="DA374" s="417"/>
      <c r="DB374" s="417"/>
      <c r="DC374" s="417"/>
      <c r="DD374" s="417"/>
      <c r="DE374" s="417"/>
      <c r="DF374" s="417"/>
      <c r="DG374" s="417"/>
      <c r="DH374" s="417"/>
      <c r="DI374" s="417"/>
      <c r="DJ374" s="417"/>
      <c r="DK374" s="417"/>
    </row>
    <row r="375" spans="1:115" ht="16.7" hidden="1" customHeight="1">
      <c r="A375" s="421"/>
      <c r="B375" s="421"/>
      <c r="C375" s="416"/>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c r="AA375" s="417"/>
      <c r="AB375" s="417"/>
      <c r="AC375" s="417"/>
      <c r="AD375" s="417"/>
      <c r="AE375" s="417"/>
      <c r="AF375" s="417"/>
      <c r="AG375" s="417"/>
      <c r="AH375" s="417"/>
      <c r="AI375" s="417"/>
      <c r="AJ375" s="417"/>
      <c r="AK375" s="417"/>
      <c r="AL375" s="417"/>
      <c r="AM375" s="417"/>
      <c r="AN375" s="417"/>
      <c r="AO375" s="417"/>
      <c r="AP375" s="417"/>
      <c r="AQ375" s="417"/>
      <c r="AR375" s="417"/>
      <c r="AS375" s="417"/>
      <c r="AT375" s="417"/>
      <c r="AU375" s="417"/>
      <c r="AV375" s="417"/>
      <c r="AW375" s="417"/>
      <c r="AX375" s="417"/>
      <c r="AY375" s="417"/>
      <c r="AZ375" s="417"/>
      <c r="BA375" s="417"/>
      <c r="BB375" s="417"/>
      <c r="BC375" s="417"/>
      <c r="BD375" s="417"/>
      <c r="BE375" s="417"/>
      <c r="BF375" s="417"/>
      <c r="BG375" s="417"/>
      <c r="BH375" s="417"/>
      <c r="BI375" s="417"/>
      <c r="BJ375" s="417"/>
      <c r="BK375" s="417"/>
      <c r="BL375" s="417"/>
      <c r="BM375" s="417"/>
      <c r="BN375" s="417"/>
      <c r="BO375" s="417"/>
      <c r="BP375" s="417"/>
      <c r="BQ375" s="417"/>
      <c r="BR375" s="417"/>
      <c r="BS375" s="417"/>
      <c r="BT375" s="417"/>
      <c r="BU375" s="417"/>
      <c r="BV375" s="417"/>
      <c r="BW375" s="417"/>
      <c r="BX375" s="417"/>
      <c r="BY375" s="417"/>
      <c r="BZ375" s="417"/>
      <c r="CA375" s="417"/>
      <c r="CB375" s="417"/>
      <c r="CC375" s="417"/>
      <c r="CD375" s="417"/>
      <c r="CE375" s="417"/>
      <c r="CF375" s="417"/>
      <c r="CG375" s="417"/>
      <c r="CH375" s="417"/>
      <c r="CI375" s="417"/>
      <c r="CJ375" s="417"/>
      <c r="CK375" s="417"/>
      <c r="CL375" s="417"/>
      <c r="CM375" s="417"/>
      <c r="CN375" s="417"/>
      <c r="CO375" s="417"/>
      <c r="CP375" s="417"/>
      <c r="CQ375" s="417"/>
      <c r="CR375" s="417"/>
      <c r="CS375" s="417"/>
      <c r="CT375" s="417"/>
      <c r="CU375" s="417"/>
      <c r="CV375" s="417"/>
      <c r="CW375" s="417"/>
      <c r="CX375" s="417"/>
      <c r="CY375" s="417"/>
      <c r="CZ375" s="417"/>
      <c r="DA375" s="417"/>
      <c r="DB375" s="417"/>
      <c r="DC375" s="417"/>
      <c r="DD375" s="417"/>
      <c r="DE375" s="417"/>
      <c r="DF375" s="417"/>
      <c r="DG375" s="417"/>
      <c r="DH375" s="417"/>
      <c r="DI375" s="417"/>
      <c r="DJ375" s="417"/>
      <c r="DK375" s="417"/>
    </row>
    <row r="376" spans="1:115" ht="16.7" hidden="1" customHeight="1">
      <c r="A376" s="421"/>
      <c r="B376" s="421"/>
      <c r="C376" s="416"/>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c r="AA376" s="417"/>
      <c r="AB376" s="417"/>
      <c r="AC376" s="417"/>
      <c r="AD376" s="417"/>
      <c r="AE376" s="417"/>
      <c r="AF376" s="417"/>
      <c r="AG376" s="417"/>
      <c r="AH376" s="417"/>
      <c r="AI376" s="417"/>
      <c r="AJ376" s="417"/>
      <c r="AK376" s="417"/>
      <c r="AL376" s="417"/>
      <c r="AM376" s="417"/>
      <c r="AN376" s="417"/>
      <c r="AO376" s="417"/>
      <c r="AP376" s="417"/>
      <c r="AQ376" s="417"/>
      <c r="AR376" s="417"/>
      <c r="AS376" s="417"/>
      <c r="AT376" s="417"/>
      <c r="AU376" s="417"/>
      <c r="AV376" s="417"/>
      <c r="AW376" s="417"/>
      <c r="AX376" s="417"/>
      <c r="AY376" s="417"/>
      <c r="AZ376" s="417"/>
      <c r="BA376" s="417"/>
      <c r="BB376" s="417"/>
      <c r="BC376" s="417"/>
      <c r="BD376" s="417"/>
      <c r="BE376" s="417"/>
      <c r="BF376" s="417"/>
      <c r="BG376" s="417"/>
      <c r="BH376" s="417"/>
      <c r="BI376" s="417"/>
      <c r="BJ376" s="417"/>
      <c r="BK376" s="417"/>
      <c r="BL376" s="417"/>
      <c r="BM376" s="417"/>
      <c r="BN376" s="417"/>
      <c r="BO376" s="417"/>
      <c r="BP376" s="417"/>
      <c r="BQ376" s="417"/>
      <c r="BR376" s="417"/>
      <c r="BS376" s="417"/>
      <c r="BT376" s="417"/>
      <c r="BU376" s="417"/>
      <c r="BV376" s="417"/>
      <c r="BW376" s="417"/>
      <c r="BX376" s="417"/>
      <c r="BY376" s="417"/>
      <c r="BZ376" s="417"/>
      <c r="CA376" s="417"/>
      <c r="CB376" s="417"/>
      <c r="CC376" s="417"/>
      <c r="CD376" s="417"/>
      <c r="CE376" s="417"/>
      <c r="CF376" s="417"/>
      <c r="CG376" s="417"/>
      <c r="CH376" s="417"/>
      <c r="CI376" s="417"/>
      <c r="CJ376" s="417"/>
      <c r="CK376" s="417"/>
      <c r="CL376" s="417"/>
      <c r="CM376" s="417"/>
      <c r="CN376" s="417"/>
      <c r="CO376" s="417"/>
      <c r="CP376" s="417"/>
      <c r="CQ376" s="417"/>
      <c r="CR376" s="417"/>
      <c r="CS376" s="417"/>
      <c r="CT376" s="417"/>
      <c r="CU376" s="417"/>
      <c r="CV376" s="417"/>
      <c r="CW376" s="417"/>
      <c r="CX376" s="417"/>
      <c r="CY376" s="417"/>
      <c r="CZ376" s="417"/>
      <c r="DA376" s="417"/>
      <c r="DB376" s="417"/>
      <c r="DC376" s="417"/>
      <c r="DD376" s="417"/>
      <c r="DE376" s="417"/>
      <c r="DF376" s="417"/>
      <c r="DG376" s="417"/>
      <c r="DH376" s="417"/>
      <c r="DI376" s="417"/>
      <c r="DJ376" s="417"/>
      <c r="DK376" s="417"/>
    </row>
    <row r="377" spans="1:115" ht="16.7" hidden="1" customHeight="1">
      <c r="A377" s="421"/>
      <c r="B377" s="421"/>
      <c r="C377" s="416"/>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c r="AA377" s="417"/>
      <c r="AB377" s="417"/>
      <c r="AC377" s="417"/>
      <c r="AD377" s="417"/>
      <c r="AE377" s="417"/>
      <c r="AF377" s="417"/>
      <c r="AG377" s="417"/>
      <c r="AH377" s="417"/>
      <c r="AI377" s="417"/>
      <c r="AJ377" s="417"/>
      <c r="AK377" s="417"/>
      <c r="AL377" s="417"/>
      <c r="AM377" s="417"/>
      <c r="AN377" s="417"/>
      <c r="AO377" s="417"/>
      <c r="AP377" s="417"/>
      <c r="AQ377" s="417"/>
      <c r="AR377" s="417"/>
      <c r="AS377" s="417"/>
      <c r="AT377" s="417"/>
      <c r="AU377" s="417"/>
      <c r="AV377" s="417"/>
      <c r="AW377" s="417"/>
      <c r="AX377" s="417"/>
      <c r="AY377" s="417"/>
      <c r="AZ377" s="417"/>
      <c r="BA377" s="417"/>
      <c r="BB377" s="417"/>
      <c r="BC377" s="417"/>
      <c r="BD377" s="417"/>
      <c r="BE377" s="417"/>
      <c r="BF377" s="417"/>
      <c r="BG377" s="417"/>
      <c r="BH377" s="417"/>
      <c r="BI377" s="417"/>
      <c r="BJ377" s="417"/>
      <c r="BK377" s="417"/>
      <c r="BL377" s="417"/>
      <c r="BM377" s="417"/>
      <c r="BN377" s="417"/>
      <c r="BO377" s="417"/>
      <c r="BP377" s="417"/>
      <c r="BQ377" s="417"/>
      <c r="BR377" s="417"/>
      <c r="BS377" s="417"/>
      <c r="BT377" s="417"/>
      <c r="BU377" s="417"/>
      <c r="BV377" s="417"/>
      <c r="BW377" s="417"/>
      <c r="BX377" s="417"/>
      <c r="BY377" s="417"/>
      <c r="BZ377" s="417"/>
      <c r="CA377" s="417"/>
      <c r="CB377" s="417"/>
      <c r="CC377" s="417"/>
      <c r="CD377" s="417"/>
      <c r="CE377" s="417"/>
      <c r="CF377" s="417"/>
      <c r="CG377" s="417"/>
      <c r="CH377" s="417"/>
      <c r="CI377" s="417"/>
      <c r="CJ377" s="417"/>
      <c r="CK377" s="417"/>
      <c r="CL377" s="417"/>
      <c r="CM377" s="417"/>
      <c r="CN377" s="417"/>
      <c r="CO377" s="417"/>
      <c r="CP377" s="417"/>
      <c r="CQ377" s="417"/>
      <c r="CR377" s="417"/>
      <c r="CS377" s="417"/>
      <c r="CT377" s="417"/>
      <c r="CU377" s="417"/>
      <c r="CV377" s="417"/>
      <c r="CW377" s="417"/>
      <c r="CX377" s="417"/>
      <c r="CY377" s="417"/>
      <c r="CZ377" s="417"/>
      <c r="DA377" s="417"/>
      <c r="DB377" s="417"/>
      <c r="DC377" s="417"/>
      <c r="DD377" s="417"/>
      <c r="DE377" s="417"/>
      <c r="DF377" s="417"/>
      <c r="DG377" s="417"/>
      <c r="DH377" s="417"/>
      <c r="DI377" s="417"/>
      <c r="DJ377" s="417"/>
      <c r="DK377" s="417"/>
    </row>
    <row r="378" spans="1:115" ht="16.7" hidden="1" customHeight="1">
      <c r="A378" s="421"/>
      <c r="B378" s="421"/>
      <c r="C378" s="416"/>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c r="AA378" s="417"/>
      <c r="AB378" s="417"/>
      <c r="AC378" s="417"/>
      <c r="AD378" s="417"/>
      <c r="AE378" s="417"/>
      <c r="AF378" s="417"/>
      <c r="AG378" s="417"/>
      <c r="AH378" s="417"/>
      <c r="AI378" s="417"/>
      <c r="AJ378" s="417"/>
      <c r="AK378" s="417"/>
      <c r="AL378" s="417"/>
      <c r="AM378" s="417"/>
      <c r="AN378" s="417"/>
      <c r="AO378" s="417"/>
      <c r="AP378" s="417"/>
      <c r="AQ378" s="417"/>
      <c r="AR378" s="417"/>
      <c r="AS378" s="417"/>
      <c r="AT378" s="417"/>
      <c r="AU378" s="417"/>
      <c r="AV378" s="417"/>
      <c r="AW378" s="417"/>
      <c r="AX378" s="417"/>
      <c r="AY378" s="417"/>
      <c r="AZ378" s="417"/>
      <c r="BA378" s="417"/>
      <c r="BB378" s="417"/>
      <c r="BC378" s="417"/>
      <c r="BD378" s="417"/>
      <c r="BE378" s="417"/>
      <c r="BF378" s="417"/>
      <c r="BG378" s="417"/>
      <c r="BH378" s="417"/>
      <c r="BI378" s="417"/>
      <c r="BJ378" s="417"/>
      <c r="BK378" s="417"/>
      <c r="BL378" s="417"/>
      <c r="BM378" s="417"/>
      <c r="BN378" s="417"/>
      <c r="BO378" s="417"/>
      <c r="BP378" s="417"/>
      <c r="BQ378" s="417"/>
      <c r="BR378" s="417"/>
      <c r="BS378" s="417"/>
      <c r="BT378" s="417"/>
      <c r="BU378" s="417"/>
      <c r="BV378" s="417"/>
      <c r="BW378" s="417"/>
      <c r="BX378" s="417"/>
      <c r="BY378" s="417"/>
      <c r="BZ378" s="417"/>
      <c r="CA378" s="417"/>
      <c r="CB378" s="417"/>
      <c r="CC378" s="417"/>
      <c r="CD378" s="417"/>
      <c r="CE378" s="417"/>
      <c r="CF378" s="417"/>
      <c r="CG378" s="417"/>
      <c r="CH378" s="417"/>
      <c r="CI378" s="417"/>
      <c r="CJ378" s="417"/>
      <c r="CK378" s="417"/>
      <c r="CL378" s="417"/>
      <c r="CM378" s="417"/>
      <c r="CN378" s="417"/>
      <c r="CO378" s="417"/>
      <c r="CP378" s="417"/>
      <c r="CQ378" s="417"/>
      <c r="CR378" s="417"/>
      <c r="CS378" s="417"/>
      <c r="CT378" s="417"/>
      <c r="CU378" s="417"/>
      <c r="CV378" s="417"/>
      <c r="CW378" s="417"/>
      <c r="CX378" s="417"/>
      <c r="CY378" s="417"/>
      <c r="CZ378" s="417"/>
      <c r="DA378" s="417"/>
      <c r="DB378" s="417"/>
      <c r="DC378" s="417"/>
      <c r="DD378" s="417"/>
      <c r="DE378" s="417"/>
      <c r="DF378" s="417"/>
      <c r="DG378" s="417"/>
      <c r="DH378" s="417"/>
      <c r="DI378" s="417"/>
      <c r="DJ378" s="417"/>
      <c r="DK378" s="417"/>
    </row>
    <row r="379" spans="1:115" ht="16.7" hidden="1" customHeight="1">
      <c r="A379" s="421"/>
      <c r="B379" s="421"/>
      <c r="C379" s="416"/>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c r="AA379" s="417"/>
      <c r="AB379" s="417"/>
      <c r="AC379" s="417"/>
      <c r="AD379" s="417"/>
      <c r="AE379" s="417"/>
      <c r="AF379" s="417"/>
      <c r="AG379" s="417"/>
      <c r="AH379" s="417"/>
      <c r="AI379" s="417"/>
      <c r="AJ379" s="417"/>
      <c r="AK379" s="417"/>
      <c r="AL379" s="417"/>
      <c r="AM379" s="417"/>
      <c r="AN379" s="417"/>
      <c r="AO379" s="417"/>
      <c r="AP379" s="417"/>
      <c r="AQ379" s="417"/>
      <c r="AR379" s="417"/>
      <c r="AS379" s="417"/>
      <c r="AT379" s="417"/>
      <c r="AU379" s="417"/>
      <c r="AV379" s="417"/>
      <c r="AW379" s="417"/>
      <c r="AX379" s="417"/>
      <c r="AY379" s="417"/>
      <c r="AZ379" s="417"/>
      <c r="BA379" s="417"/>
      <c r="BB379" s="417"/>
      <c r="BC379" s="417"/>
      <c r="BD379" s="417"/>
      <c r="BE379" s="417"/>
      <c r="BF379" s="417"/>
      <c r="BG379" s="417"/>
      <c r="BH379" s="417"/>
      <c r="BI379" s="417"/>
      <c r="BJ379" s="417"/>
      <c r="BK379" s="417"/>
      <c r="BL379" s="417"/>
      <c r="BM379" s="417"/>
      <c r="BN379" s="417"/>
      <c r="BO379" s="417"/>
      <c r="BP379" s="417"/>
      <c r="BQ379" s="417"/>
      <c r="BR379" s="417"/>
      <c r="BS379" s="417"/>
      <c r="BT379" s="417"/>
      <c r="BU379" s="417"/>
      <c r="BV379" s="417"/>
      <c r="BW379" s="417"/>
      <c r="BX379" s="417"/>
      <c r="BY379" s="417"/>
      <c r="BZ379" s="417"/>
      <c r="CA379" s="417"/>
      <c r="CB379" s="417"/>
      <c r="CC379" s="417"/>
      <c r="CD379" s="417"/>
      <c r="CE379" s="417"/>
      <c r="CF379" s="417"/>
      <c r="CG379" s="417"/>
      <c r="CH379" s="417"/>
      <c r="CI379" s="417"/>
      <c r="CJ379" s="417"/>
      <c r="CK379" s="417"/>
      <c r="CL379" s="417"/>
      <c r="CM379" s="417"/>
      <c r="CN379" s="417"/>
      <c r="CO379" s="417"/>
      <c r="CP379" s="417"/>
      <c r="CQ379" s="417"/>
      <c r="CR379" s="417"/>
      <c r="CS379" s="417"/>
      <c r="CT379" s="417"/>
      <c r="CU379" s="417"/>
      <c r="CV379" s="417"/>
      <c r="CW379" s="417"/>
      <c r="CX379" s="417"/>
      <c r="CY379" s="417"/>
      <c r="CZ379" s="417"/>
      <c r="DA379" s="417"/>
      <c r="DB379" s="417"/>
      <c r="DC379" s="417"/>
      <c r="DD379" s="417"/>
      <c r="DE379" s="417"/>
      <c r="DF379" s="417"/>
      <c r="DG379" s="417"/>
      <c r="DH379" s="417"/>
      <c r="DI379" s="417"/>
      <c r="DJ379" s="417"/>
      <c r="DK379" s="417"/>
    </row>
    <row r="380" spans="1:115" ht="16.7" hidden="1" customHeight="1">
      <c r="A380" s="421"/>
      <c r="B380" s="421"/>
      <c r="C380" s="416"/>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c r="AA380" s="417"/>
      <c r="AB380" s="417"/>
      <c r="AC380" s="417"/>
      <c r="AD380" s="417"/>
      <c r="AE380" s="417"/>
      <c r="AF380" s="417"/>
      <c r="AG380" s="417"/>
      <c r="AH380" s="417"/>
      <c r="AI380" s="417"/>
      <c r="AJ380" s="417"/>
      <c r="AK380" s="417"/>
      <c r="AL380" s="417"/>
      <c r="AM380" s="417"/>
      <c r="AN380" s="417"/>
      <c r="AO380" s="417"/>
      <c r="AP380" s="417"/>
      <c r="AQ380" s="417"/>
      <c r="AR380" s="417"/>
      <c r="AS380" s="417"/>
      <c r="AT380" s="417"/>
      <c r="AU380" s="417"/>
      <c r="AV380" s="417"/>
      <c r="AW380" s="417"/>
      <c r="AX380" s="417"/>
      <c r="AY380" s="417"/>
      <c r="AZ380" s="417"/>
      <c r="BA380" s="417"/>
      <c r="BB380" s="417"/>
      <c r="BC380" s="417"/>
      <c r="BD380" s="417"/>
      <c r="BE380" s="417"/>
      <c r="BF380" s="417"/>
      <c r="BG380" s="417"/>
      <c r="BH380" s="417"/>
      <c r="BI380" s="417"/>
      <c r="BJ380" s="417"/>
      <c r="BK380" s="417"/>
      <c r="BL380" s="417"/>
      <c r="BM380" s="417"/>
      <c r="BN380" s="417"/>
      <c r="BO380" s="417"/>
      <c r="BP380" s="417"/>
      <c r="BQ380" s="417"/>
      <c r="BR380" s="417"/>
      <c r="BS380" s="417"/>
      <c r="BT380" s="417"/>
      <c r="BU380" s="417"/>
      <c r="BV380" s="417"/>
      <c r="BW380" s="417"/>
      <c r="BX380" s="417"/>
      <c r="BY380" s="417"/>
      <c r="BZ380" s="417"/>
      <c r="CA380" s="417"/>
      <c r="CB380" s="417"/>
      <c r="CC380" s="417"/>
      <c r="CD380" s="417"/>
      <c r="CE380" s="417"/>
      <c r="CF380" s="417"/>
      <c r="CG380" s="417"/>
      <c r="CH380" s="417"/>
      <c r="CI380" s="417"/>
      <c r="CJ380" s="417"/>
      <c r="CK380" s="417"/>
      <c r="CL380" s="417"/>
      <c r="CM380" s="417"/>
      <c r="CN380" s="417"/>
      <c r="CO380" s="417"/>
      <c r="CP380" s="417"/>
      <c r="CQ380" s="417"/>
      <c r="CR380" s="417"/>
      <c r="CS380" s="417"/>
      <c r="CT380" s="417"/>
      <c r="CU380" s="417"/>
      <c r="CV380" s="417"/>
      <c r="CW380" s="417"/>
      <c r="CX380" s="417"/>
      <c r="CY380" s="417"/>
      <c r="CZ380" s="417"/>
      <c r="DA380" s="417"/>
      <c r="DB380" s="417"/>
      <c r="DC380" s="417"/>
      <c r="DD380" s="417"/>
      <c r="DE380" s="417"/>
      <c r="DF380" s="417"/>
      <c r="DG380" s="417"/>
      <c r="DH380" s="417"/>
      <c r="DI380" s="417"/>
      <c r="DJ380" s="417"/>
      <c r="DK380" s="417"/>
    </row>
    <row r="381" spans="1:115" ht="16.7" hidden="1" customHeight="1">
      <c r="A381" s="421"/>
      <c r="B381" s="421"/>
      <c r="C381" s="416"/>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c r="AA381" s="417"/>
      <c r="AB381" s="417"/>
      <c r="AC381" s="417"/>
      <c r="AD381" s="417"/>
      <c r="AE381" s="417"/>
      <c r="AF381" s="417"/>
      <c r="AG381" s="417"/>
      <c r="AH381" s="417"/>
      <c r="AI381" s="417"/>
      <c r="AJ381" s="417"/>
      <c r="AK381" s="417"/>
      <c r="AL381" s="417"/>
      <c r="AM381" s="417"/>
      <c r="AN381" s="417"/>
      <c r="AO381" s="417"/>
      <c r="AP381" s="417"/>
      <c r="AQ381" s="417"/>
      <c r="AR381" s="417"/>
      <c r="AS381" s="417"/>
      <c r="AT381" s="417"/>
      <c r="AU381" s="417"/>
      <c r="AV381" s="417"/>
      <c r="AW381" s="417"/>
      <c r="AX381" s="417"/>
      <c r="AY381" s="417"/>
      <c r="AZ381" s="417"/>
      <c r="BA381" s="417"/>
      <c r="BB381" s="417"/>
      <c r="BC381" s="417"/>
      <c r="BD381" s="417"/>
      <c r="BE381" s="417"/>
      <c r="BF381" s="417"/>
      <c r="BG381" s="417"/>
      <c r="BH381" s="417"/>
      <c r="BI381" s="417"/>
      <c r="BJ381" s="417"/>
      <c r="BK381" s="417"/>
      <c r="BL381" s="417"/>
      <c r="BM381" s="417"/>
      <c r="BN381" s="417"/>
      <c r="BO381" s="417"/>
      <c r="BP381" s="417"/>
      <c r="BQ381" s="417"/>
      <c r="BR381" s="417"/>
      <c r="BS381" s="417"/>
      <c r="BT381" s="417"/>
      <c r="BU381" s="417"/>
      <c r="BV381" s="417"/>
      <c r="BW381" s="417"/>
      <c r="BX381" s="417"/>
      <c r="BY381" s="417"/>
      <c r="BZ381" s="417"/>
      <c r="CA381" s="417"/>
      <c r="CB381" s="417"/>
      <c r="CC381" s="417"/>
      <c r="CD381" s="417"/>
      <c r="CE381" s="417"/>
      <c r="CF381" s="417"/>
      <c r="CG381" s="417"/>
      <c r="CH381" s="417"/>
      <c r="CI381" s="417"/>
      <c r="CJ381" s="417"/>
      <c r="CK381" s="417"/>
      <c r="CL381" s="417"/>
      <c r="CM381" s="417"/>
      <c r="CN381" s="417"/>
      <c r="CO381" s="417"/>
      <c r="CP381" s="417"/>
      <c r="CQ381" s="417"/>
      <c r="CR381" s="417"/>
      <c r="CS381" s="417"/>
      <c r="CT381" s="417"/>
      <c r="CU381" s="417"/>
      <c r="CV381" s="417"/>
      <c r="CW381" s="417"/>
      <c r="CX381" s="417"/>
      <c r="CY381" s="417"/>
      <c r="CZ381" s="417"/>
      <c r="DA381" s="417"/>
      <c r="DB381" s="417"/>
      <c r="DC381" s="417"/>
      <c r="DD381" s="417"/>
      <c r="DE381" s="417"/>
      <c r="DF381" s="417"/>
      <c r="DG381" s="417"/>
      <c r="DH381" s="417"/>
      <c r="DI381" s="417"/>
      <c r="DJ381" s="417"/>
      <c r="DK381" s="417"/>
    </row>
    <row r="382" spans="1:115" ht="16.7" hidden="1" customHeight="1">
      <c r="A382" s="421"/>
      <c r="B382" s="421"/>
      <c r="C382" s="416"/>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c r="AA382" s="417"/>
      <c r="AB382" s="417"/>
      <c r="AC382" s="417"/>
      <c r="AD382" s="417"/>
      <c r="AE382" s="417"/>
      <c r="AF382" s="417"/>
      <c r="AG382" s="417"/>
      <c r="AH382" s="417"/>
      <c r="AI382" s="417"/>
      <c r="AJ382" s="417"/>
      <c r="AK382" s="417"/>
      <c r="AL382" s="417"/>
      <c r="AM382" s="417"/>
      <c r="AN382" s="417"/>
      <c r="AO382" s="417"/>
      <c r="AP382" s="417"/>
      <c r="AQ382" s="417"/>
      <c r="AR382" s="417"/>
      <c r="AS382" s="417"/>
      <c r="AT382" s="417"/>
      <c r="AU382" s="417"/>
      <c r="AV382" s="417"/>
      <c r="AW382" s="417"/>
      <c r="AX382" s="417"/>
      <c r="AY382" s="417"/>
      <c r="AZ382" s="417"/>
      <c r="BA382" s="417"/>
      <c r="BB382" s="417"/>
      <c r="BC382" s="417"/>
      <c r="BD382" s="417"/>
      <c r="BE382" s="417"/>
      <c r="BF382" s="417"/>
      <c r="BG382" s="417"/>
      <c r="BH382" s="417"/>
      <c r="BI382" s="417"/>
      <c r="BJ382" s="417"/>
      <c r="BK382" s="417"/>
      <c r="BL382" s="417"/>
      <c r="BM382" s="417"/>
      <c r="BN382" s="417"/>
      <c r="BO382" s="417"/>
      <c r="BP382" s="417"/>
      <c r="BQ382" s="417"/>
      <c r="BR382" s="417"/>
      <c r="BS382" s="417"/>
      <c r="BT382" s="417"/>
      <c r="BU382" s="417"/>
      <c r="BV382" s="417"/>
      <c r="BW382" s="417"/>
      <c r="BX382" s="417"/>
      <c r="BY382" s="417"/>
      <c r="BZ382" s="417"/>
      <c r="CA382" s="417"/>
      <c r="CB382" s="417"/>
      <c r="CC382" s="417"/>
      <c r="CD382" s="417"/>
      <c r="CE382" s="417"/>
      <c r="CF382" s="417"/>
      <c r="CG382" s="417"/>
      <c r="CH382" s="417"/>
      <c r="CI382" s="417"/>
      <c r="CJ382" s="417"/>
      <c r="CK382" s="417"/>
      <c r="CL382" s="417"/>
      <c r="CM382" s="417"/>
      <c r="CN382" s="417"/>
      <c r="CO382" s="417"/>
      <c r="CP382" s="417"/>
      <c r="CQ382" s="417"/>
      <c r="CR382" s="417"/>
      <c r="CS382" s="417"/>
      <c r="CT382" s="417"/>
      <c r="CU382" s="417"/>
      <c r="CV382" s="417"/>
      <c r="CW382" s="417"/>
      <c r="CX382" s="417"/>
      <c r="CY382" s="417"/>
      <c r="CZ382" s="417"/>
      <c r="DA382" s="417"/>
      <c r="DB382" s="417"/>
      <c r="DC382" s="417"/>
      <c r="DD382" s="417"/>
      <c r="DE382" s="417"/>
      <c r="DF382" s="417"/>
      <c r="DG382" s="417"/>
      <c r="DH382" s="417"/>
      <c r="DI382" s="417"/>
      <c r="DJ382" s="417"/>
      <c r="DK382" s="417"/>
    </row>
    <row r="383" spans="1:115" ht="16.7" hidden="1" customHeight="1">
      <c r="A383" s="421"/>
      <c r="B383" s="421"/>
      <c r="C383" s="416"/>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c r="AA383" s="417"/>
      <c r="AB383" s="417"/>
      <c r="AC383" s="417"/>
      <c r="AD383" s="417"/>
      <c r="AE383" s="417"/>
      <c r="AF383" s="417"/>
      <c r="AG383" s="417"/>
      <c r="AH383" s="417"/>
      <c r="AI383" s="417"/>
      <c r="AJ383" s="417"/>
      <c r="AK383" s="417"/>
      <c r="AL383" s="417"/>
      <c r="AM383" s="417"/>
      <c r="AN383" s="417"/>
      <c r="AO383" s="417"/>
      <c r="AP383" s="417"/>
      <c r="AQ383" s="417"/>
      <c r="AR383" s="417"/>
      <c r="AS383" s="417"/>
      <c r="AT383" s="417"/>
      <c r="AU383" s="417"/>
      <c r="AV383" s="417"/>
      <c r="AW383" s="417"/>
      <c r="AX383" s="417"/>
      <c r="AY383" s="417"/>
      <c r="AZ383" s="417"/>
      <c r="BA383" s="417"/>
      <c r="BB383" s="417"/>
      <c r="BC383" s="417"/>
      <c r="BD383" s="417"/>
      <c r="BE383" s="417"/>
      <c r="BF383" s="417"/>
      <c r="BG383" s="417"/>
      <c r="BH383" s="417"/>
      <c r="BI383" s="417"/>
      <c r="BJ383" s="417"/>
      <c r="BK383" s="417"/>
      <c r="BL383" s="417"/>
      <c r="BM383" s="417"/>
      <c r="BN383" s="417"/>
      <c r="BO383" s="417"/>
      <c r="BP383" s="417"/>
      <c r="BQ383" s="417"/>
      <c r="BR383" s="417"/>
      <c r="BS383" s="417"/>
      <c r="BT383" s="417"/>
      <c r="BU383" s="417"/>
      <c r="BV383" s="417"/>
      <c r="BW383" s="417"/>
      <c r="BX383" s="417"/>
      <c r="BY383" s="417"/>
      <c r="BZ383" s="417"/>
      <c r="CA383" s="417"/>
      <c r="CB383" s="417"/>
      <c r="CC383" s="417"/>
      <c r="CD383" s="417"/>
      <c r="CE383" s="417"/>
      <c r="CF383" s="417"/>
      <c r="CG383" s="417"/>
      <c r="CH383" s="417"/>
      <c r="CI383" s="417"/>
      <c r="CJ383" s="417"/>
      <c r="CK383" s="417"/>
      <c r="CL383" s="417"/>
      <c r="CM383" s="417"/>
      <c r="CN383" s="417"/>
      <c r="CO383" s="417"/>
      <c r="CP383" s="417"/>
      <c r="CQ383" s="417"/>
      <c r="CR383" s="417"/>
      <c r="CS383" s="417"/>
      <c r="CT383" s="417"/>
      <c r="CU383" s="417"/>
      <c r="CV383" s="417"/>
      <c r="CW383" s="417"/>
      <c r="CX383" s="417"/>
      <c r="CY383" s="417"/>
      <c r="CZ383" s="417"/>
      <c r="DA383" s="417"/>
      <c r="DB383" s="417"/>
      <c r="DC383" s="417"/>
      <c r="DD383" s="417"/>
      <c r="DE383" s="417"/>
      <c r="DF383" s="417"/>
      <c r="DG383" s="417"/>
      <c r="DH383" s="417"/>
      <c r="DI383" s="417"/>
      <c r="DJ383" s="417"/>
      <c r="DK383" s="417"/>
    </row>
    <row r="384" spans="1:115" ht="16.7" hidden="1" customHeight="1">
      <c r="A384" s="421"/>
      <c r="B384" s="421"/>
      <c r="C384" s="416"/>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c r="AA384" s="417"/>
      <c r="AB384" s="417"/>
      <c r="AC384" s="417"/>
      <c r="AD384" s="417"/>
      <c r="AE384" s="417"/>
      <c r="AF384" s="417"/>
      <c r="AG384" s="417"/>
      <c r="AH384" s="417"/>
      <c r="AI384" s="417"/>
      <c r="AJ384" s="417"/>
      <c r="AK384" s="417"/>
      <c r="AL384" s="417"/>
      <c r="AM384" s="417"/>
      <c r="AN384" s="417"/>
      <c r="AO384" s="417"/>
      <c r="AP384" s="417"/>
      <c r="AQ384" s="417"/>
      <c r="AR384" s="417"/>
      <c r="AS384" s="417"/>
      <c r="AT384" s="417"/>
      <c r="AU384" s="417"/>
      <c r="AV384" s="417"/>
      <c r="AW384" s="417"/>
      <c r="AX384" s="417"/>
      <c r="AY384" s="417"/>
      <c r="AZ384" s="417"/>
      <c r="BA384" s="417"/>
      <c r="BB384" s="417"/>
      <c r="BC384" s="417"/>
      <c r="BD384" s="417"/>
      <c r="BE384" s="417"/>
      <c r="BF384" s="417"/>
      <c r="BG384" s="417"/>
      <c r="BH384" s="417"/>
      <c r="BI384" s="417"/>
      <c r="BJ384" s="417"/>
      <c r="BK384" s="417"/>
      <c r="BL384" s="417"/>
      <c r="BM384" s="417"/>
      <c r="BN384" s="417"/>
      <c r="BO384" s="417"/>
      <c r="BP384" s="417"/>
      <c r="BQ384" s="417"/>
      <c r="BR384" s="417"/>
      <c r="BS384" s="417"/>
      <c r="BT384" s="417"/>
      <c r="BU384" s="417"/>
      <c r="BV384" s="417"/>
      <c r="BW384" s="417"/>
      <c r="BX384" s="417"/>
      <c r="BY384" s="417"/>
      <c r="BZ384" s="417"/>
      <c r="CA384" s="417"/>
      <c r="CB384" s="417"/>
      <c r="CC384" s="417"/>
      <c r="CD384" s="417"/>
      <c r="CE384" s="417"/>
      <c r="CF384" s="417"/>
      <c r="CG384" s="417"/>
      <c r="CH384" s="417"/>
      <c r="CI384" s="417"/>
      <c r="CJ384" s="417"/>
      <c r="CK384" s="417"/>
      <c r="CL384" s="417"/>
      <c r="CM384" s="417"/>
      <c r="CN384" s="417"/>
      <c r="CO384" s="417"/>
      <c r="CP384" s="417"/>
      <c r="CQ384" s="417"/>
      <c r="CR384" s="417"/>
      <c r="CS384" s="417"/>
      <c r="CT384" s="417"/>
      <c r="CU384" s="417"/>
      <c r="CV384" s="417"/>
      <c r="CW384" s="417"/>
      <c r="CX384" s="417"/>
      <c r="CY384" s="417"/>
      <c r="CZ384" s="417"/>
      <c r="DA384" s="417"/>
      <c r="DB384" s="417"/>
      <c r="DC384" s="417"/>
      <c r="DD384" s="417"/>
      <c r="DE384" s="417"/>
      <c r="DF384" s="417"/>
      <c r="DG384" s="417"/>
      <c r="DH384" s="417"/>
      <c r="DI384" s="417"/>
      <c r="DJ384" s="417"/>
      <c r="DK384" s="417"/>
    </row>
    <row r="385" spans="1:115" ht="16.7" hidden="1" customHeight="1">
      <c r="A385" s="421"/>
      <c r="B385" s="421"/>
      <c r="C385" s="416"/>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c r="AA385" s="417"/>
      <c r="AB385" s="417"/>
      <c r="AC385" s="417"/>
      <c r="AD385" s="417"/>
      <c r="AE385" s="417"/>
      <c r="AF385" s="417"/>
      <c r="AG385" s="417"/>
      <c r="AH385" s="417"/>
      <c r="AI385" s="417"/>
      <c r="AJ385" s="417"/>
      <c r="AK385" s="417"/>
      <c r="AL385" s="417"/>
      <c r="AM385" s="417"/>
      <c r="AN385" s="417"/>
      <c r="AO385" s="417"/>
      <c r="AP385" s="417"/>
      <c r="AQ385" s="417"/>
      <c r="AR385" s="417"/>
      <c r="AS385" s="417"/>
      <c r="AT385" s="417"/>
      <c r="AU385" s="417"/>
      <c r="AV385" s="417"/>
      <c r="AW385" s="417"/>
      <c r="AX385" s="417"/>
      <c r="AY385" s="417"/>
      <c r="AZ385" s="417"/>
      <c r="BA385" s="417"/>
      <c r="BB385" s="417"/>
      <c r="BC385" s="417"/>
      <c r="BD385" s="417"/>
      <c r="BE385" s="417"/>
      <c r="BF385" s="417"/>
      <c r="BG385" s="417"/>
      <c r="BH385" s="417"/>
      <c r="BI385" s="417"/>
      <c r="BJ385" s="417"/>
      <c r="BK385" s="417"/>
      <c r="BL385" s="417"/>
      <c r="BM385" s="417"/>
      <c r="BN385" s="417"/>
      <c r="BO385" s="417"/>
      <c r="BP385" s="417"/>
      <c r="BQ385" s="417"/>
      <c r="BR385" s="417"/>
      <c r="BS385" s="417"/>
      <c r="BT385" s="417"/>
      <c r="BU385" s="417"/>
      <c r="BV385" s="417"/>
      <c r="BW385" s="417"/>
      <c r="BX385" s="417"/>
      <c r="BY385" s="417"/>
      <c r="BZ385" s="417"/>
      <c r="CA385" s="417"/>
      <c r="CB385" s="417"/>
      <c r="CC385" s="417"/>
      <c r="CD385" s="417"/>
      <c r="CE385" s="417"/>
      <c r="CF385" s="417"/>
      <c r="CG385" s="417"/>
      <c r="CH385" s="417"/>
      <c r="CI385" s="417"/>
      <c r="CJ385" s="417"/>
      <c r="CK385" s="417"/>
      <c r="CL385" s="417"/>
      <c r="CM385" s="417"/>
      <c r="CN385" s="417"/>
      <c r="CO385" s="417"/>
      <c r="CP385" s="417"/>
      <c r="CQ385" s="417"/>
      <c r="CR385" s="417"/>
      <c r="CS385" s="417"/>
      <c r="CT385" s="417"/>
      <c r="CU385" s="417"/>
      <c r="CV385" s="417"/>
      <c r="CW385" s="417"/>
      <c r="CX385" s="417"/>
      <c r="CY385" s="417"/>
      <c r="CZ385" s="417"/>
      <c r="DA385" s="417"/>
      <c r="DB385" s="417"/>
      <c r="DC385" s="417"/>
      <c r="DD385" s="417"/>
      <c r="DE385" s="417"/>
      <c r="DF385" s="417"/>
      <c r="DG385" s="417"/>
      <c r="DH385" s="417"/>
      <c r="DI385" s="417"/>
      <c r="DJ385" s="417"/>
      <c r="DK385" s="417"/>
    </row>
    <row r="386" spans="1:115" ht="16.7" hidden="1" customHeight="1">
      <c r="A386" s="421"/>
      <c r="B386" s="421"/>
      <c r="C386" s="416"/>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c r="AA386" s="417"/>
      <c r="AB386" s="417"/>
      <c r="AC386" s="417"/>
      <c r="AD386" s="417"/>
      <c r="AE386" s="417"/>
      <c r="AF386" s="417"/>
      <c r="AG386" s="417"/>
      <c r="AH386" s="417"/>
      <c r="AI386" s="417"/>
      <c r="AJ386" s="417"/>
      <c r="AK386" s="417"/>
      <c r="AL386" s="417"/>
      <c r="AM386" s="417"/>
      <c r="AN386" s="417"/>
      <c r="AO386" s="417"/>
      <c r="AP386" s="417"/>
      <c r="AQ386" s="417"/>
      <c r="AR386" s="417"/>
      <c r="AS386" s="417"/>
      <c r="AT386" s="417"/>
      <c r="AU386" s="417"/>
      <c r="AV386" s="417"/>
      <c r="AW386" s="417"/>
      <c r="AX386" s="417"/>
      <c r="AY386" s="417"/>
      <c r="AZ386" s="417"/>
      <c r="BA386" s="417"/>
      <c r="BB386" s="417"/>
      <c r="BC386" s="417"/>
      <c r="BD386" s="417"/>
      <c r="BE386" s="417"/>
      <c r="BF386" s="417"/>
      <c r="BG386" s="417"/>
      <c r="BH386" s="417"/>
      <c r="BI386" s="417"/>
      <c r="BJ386" s="417"/>
      <c r="BK386" s="417"/>
      <c r="BL386" s="417"/>
      <c r="BM386" s="417"/>
      <c r="BN386" s="417"/>
      <c r="BO386" s="417"/>
      <c r="BP386" s="417"/>
      <c r="BQ386" s="417"/>
      <c r="BR386" s="417"/>
      <c r="BS386" s="417"/>
      <c r="BT386" s="417"/>
      <c r="BU386" s="417"/>
      <c r="BV386" s="417"/>
      <c r="BW386" s="417"/>
      <c r="BX386" s="417"/>
      <c r="BY386" s="417"/>
      <c r="BZ386" s="417"/>
      <c r="CA386" s="417"/>
      <c r="CB386" s="417"/>
      <c r="CC386" s="417"/>
      <c r="CD386" s="417"/>
      <c r="CE386" s="417"/>
      <c r="CF386" s="417"/>
      <c r="CG386" s="417"/>
      <c r="CH386" s="417"/>
      <c r="CI386" s="417"/>
      <c r="CJ386" s="417"/>
      <c r="CK386" s="417"/>
      <c r="CL386" s="417"/>
      <c r="CM386" s="417"/>
      <c r="CN386" s="417"/>
      <c r="CO386" s="417"/>
      <c r="CP386" s="417"/>
      <c r="CQ386" s="417"/>
      <c r="CR386" s="417"/>
      <c r="CS386" s="417"/>
      <c r="CT386" s="417"/>
      <c r="CU386" s="417"/>
      <c r="CV386" s="417"/>
      <c r="CW386" s="417"/>
      <c r="CX386" s="417"/>
      <c r="CY386" s="417"/>
      <c r="CZ386" s="417"/>
      <c r="DA386" s="417"/>
      <c r="DB386" s="417"/>
      <c r="DC386" s="417"/>
      <c r="DD386" s="417"/>
      <c r="DE386" s="417"/>
      <c r="DF386" s="417"/>
      <c r="DG386" s="417"/>
      <c r="DH386" s="417"/>
      <c r="DI386" s="417"/>
      <c r="DJ386" s="417"/>
      <c r="DK386" s="417"/>
    </row>
    <row r="387" spans="1:115" ht="16.7" hidden="1" customHeight="1">
      <c r="A387" s="421"/>
      <c r="B387" s="421"/>
      <c r="C387" s="416"/>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c r="AA387" s="417"/>
      <c r="AB387" s="417"/>
      <c r="AC387" s="417"/>
      <c r="AD387" s="417"/>
      <c r="AE387" s="417"/>
      <c r="AF387" s="417"/>
      <c r="AG387" s="417"/>
      <c r="AH387" s="417"/>
      <c r="AI387" s="417"/>
      <c r="AJ387" s="417"/>
      <c r="AK387" s="417"/>
      <c r="AL387" s="417"/>
      <c r="AM387" s="417"/>
      <c r="AN387" s="417"/>
      <c r="AO387" s="417"/>
      <c r="AP387" s="417"/>
      <c r="AQ387" s="417"/>
      <c r="AR387" s="417"/>
      <c r="AS387" s="417"/>
      <c r="AT387" s="417"/>
      <c r="AU387" s="417"/>
      <c r="AV387" s="417"/>
      <c r="AW387" s="417"/>
      <c r="AX387" s="417"/>
      <c r="AY387" s="417"/>
      <c r="AZ387" s="417"/>
      <c r="BA387" s="417"/>
      <c r="BB387" s="417"/>
      <c r="BC387" s="417"/>
      <c r="BD387" s="417"/>
      <c r="BE387" s="417"/>
      <c r="BF387" s="417"/>
      <c r="BG387" s="417"/>
      <c r="BH387" s="417"/>
      <c r="BI387" s="417"/>
      <c r="BJ387" s="417"/>
      <c r="BK387" s="417"/>
      <c r="BL387" s="417"/>
      <c r="BM387" s="417"/>
      <c r="BN387" s="417"/>
      <c r="BO387" s="417"/>
      <c r="BP387" s="417"/>
      <c r="BQ387" s="417"/>
      <c r="BR387" s="417"/>
      <c r="BS387" s="417"/>
      <c r="BT387" s="417"/>
      <c r="BU387" s="417"/>
      <c r="BV387" s="417"/>
      <c r="BW387" s="417"/>
      <c r="BX387" s="417"/>
      <c r="BY387" s="417"/>
      <c r="BZ387" s="417"/>
      <c r="CA387" s="417"/>
      <c r="CB387" s="417"/>
      <c r="CC387" s="417"/>
      <c r="CD387" s="417"/>
      <c r="CE387" s="417"/>
      <c r="CF387" s="417"/>
      <c r="CG387" s="417"/>
      <c r="CH387" s="417"/>
      <c r="CI387" s="417"/>
      <c r="CJ387" s="417"/>
      <c r="CK387" s="417"/>
      <c r="CL387" s="417"/>
      <c r="CM387" s="417"/>
      <c r="CN387" s="417"/>
      <c r="CO387" s="417"/>
      <c r="CP387" s="417"/>
      <c r="CQ387" s="417"/>
      <c r="CR387" s="417"/>
      <c r="CS387" s="417"/>
      <c r="CT387" s="417"/>
      <c r="CU387" s="417"/>
      <c r="CV387" s="417"/>
      <c r="CW387" s="417"/>
      <c r="CX387" s="417"/>
      <c r="CY387" s="417"/>
      <c r="CZ387" s="417"/>
      <c r="DA387" s="417"/>
      <c r="DB387" s="417"/>
      <c r="DC387" s="417"/>
      <c r="DD387" s="417"/>
      <c r="DE387" s="417"/>
      <c r="DF387" s="417"/>
      <c r="DG387" s="417"/>
      <c r="DH387" s="417"/>
      <c r="DI387" s="417"/>
      <c r="DJ387" s="417"/>
      <c r="DK387" s="417"/>
    </row>
    <row r="388" spans="1:115" ht="16.7" hidden="1" customHeight="1">
      <c r="A388" s="421"/>
      <c r="B388" s="421"/>
      <c r="C388" s="416"/>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c r="AA388" s="417"/>
      <c r="AB388" s="417"/>
      <c r="AC388" s="417"/>
      <c r="AD388" s="417"/>
      <c r="AE388" s="417"/>
      <c r="AF388" s="417"/>
      <c r="AG388" s="417"/>
      <c r="AH388" s="417"/>
      <c r="AI388" s="417"/>
      <c r="AJ388" s="417"/>
      <c r="AK388" s="417"/>
      <c r="AL388" s="417"/>
      <c r="AM388" s="417"/>
      <c r="AN388" s="417"/>
      <c r="AO388" s="417"/>
      <c r="AP388" s="417"/>
      <c r="AQ388" s="417"/>
      <c r="AR388" s="417"/>
      <c r="AS388" s="417"/>
      <c r="AT388" s="417"/>
      <c r="AU388" s="417"/>
      <c r="AV388" s="417"/>
      <c r="AW388" s="417"/>
      <c r="AX388" s="417"/>
      <c r="AY388" s="417"/>
      <c r="AZ388" s="417"/>
      <c r="BA388" s="417"/>
      <c r="BB388" s="417"/>
      <c r="BC388" s="417"/>
      <c r="BD388" s="417"/>
      <c r="BE388" s="417"/>
      <c r="BF388" s="417"/>
      <c r="BG388" s="417"/>
      <c r="BH388" s="417"/>
      <c r="BI388" s="417"/>
      <c r="BJ388" s="417"/>
      <c r="BK388" s="417"/>
      <c r="BL388" s="417"/>
      <c r="BM388" s="417"/>
      <c r="BN388" s="417"/>
      <c r="BO388" s="417"/>
      <c r="BP388" s="417"/>
      <c r="BQ388" s="417"/>
      <c r="BR388" s="417"/>
      <c r="BS388" s="417"/>
      <c r="BT388" s="417"/>
      <c r="BU388" s="417"/>
      <c r="BV388" s="417"/>
      <c r="BW388" s="417"/>
      <c r="BX388" s="417"/>
      <c r="BY388" s="417"/>
      <c r="BZ388" s="417"/>
      <c r="CA388" s="417"/>
      <c r="CB388" s="417"/>
      <c r="CC388" s="417"/>
      <c r="CD388" s="417"/>
      <c r="CE388" s="417"/>
      <c r="CF388" s="417"/>
      <c r="CG388" s="417"/>
      <c r="CH388" s="417"/>
      <c r="CI388" s="417"/>
      <c r="CJ388" s="417"/>
      <c r="CK388" s="417"/>
      <c r="CL388" s="417"/>
      <c r="CM388" s="417"/>
      <c r="CN388" s="417"/>
      <c r="CO388" s="417"/>
      <c r="CP388" s="417"/>
      <c r="CQ388" s="417"/>
      <c r="CR388" s="417"/>
      <c r="CS388" s="417"/>
      <c r="CT388" s="417"/>
      <c r="CU388" s="417"/>
      <c r="CV388" s="417"/>
      <c r="CW388" s="417"/>
      <c r="CX388" s="417"/>
      <c r="CY388" s="417"/>
      <c r="CZ388" s="417"/>
      <c r="DA388" s="417"/>
      <c r="DB388" s="417"/>
      <c r="DC388" s="417"/>
      <c r="DD388" s="417"/>
      <c r="DE388" s="417"/>
      <c r="DF388" s="417"/>
      <c r="DG388" s="417"/>
      <c r="DH388" s="417"/>
      <c r="DI388" s="417"/>
      <c r="DJ388" s="417"/>
      <c r="DK388" s="417"/>
    </row>
    <row r="389" spans="1:115" ht="16.7" hidden="1" customHeight="1">
      <c r="A389" s="421"/>
      <c r="B389" s="421"/>
      <c r="C389" s="416"/>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c r="AA389" s="417"/>
      <c r="AB389" s="417"/>
      <c r="AC389" s="417"/>
      <c r="AD389" s="417"/>
      <c r="AE389" s="417"/>
      <c r="AF389" s="417"/>
      <c r="AG389" s="417"/>
      <c r="AH389" s="417"/>
      <c r="AI389" s="417"/>
      <c r="AJ389" s="417"/>
      <c r="AK389" s="417"/>
      <c r="AL389" s="417"/>
      <c r="AM389" s="417"/>
      <c r="AN389" s="417"/>
      <c r="AO389" s="417"/>
      <c r="AP389" s="417"/>
      <c r="AQ389" s="417"/>
      <c r="AR389" s="417"/>
      <c r="AS389" s="417"/>
      <c r="AT389" s="417"/>
      <c r="AU389" s="417"/>
      <c r="AV389" s="417"/>
      <c r="AW389" s="417"/>
      <c r="AX389" s="417"/>
      <c r="AY389" s="417"/>
      <c r="AZ389" s="417"/>
      <c r="BA389" s="417"/>
      <c r="BB389" s="417"/>
      <c r="BC389" s="417"/>
      <c r="BD389" s="417"/>
      <c r="BE389" s="417"/>
      <c r="BF389" s="417"/>
      <c r="BG389" s="417"/>
      <c r="BH389" s="417"/>
      <c r="BI389" s="417"/>
      <c r="BJ389" s="417"/>
      <c r="BK389" s="417"/>
      <c r="BL389" s="417"/>
      <c r="BM389" s="417"/>
      <c r="BN389" s="417"/>
      <c r="BO389" s="417"/>
      <c r="BP389" s="417"/>
      <c r="BQ389" s="417"/>
      <c r="BR389" s="417"/>
      <c r="BS389" s="417"/>
      <c r="BT389" s="417"/>
      <c r="BU389" s="417"/>
      <c r="BV389" s="417"/>
      <c r="BW389" s="417"/>
      <c r="BX389" s="417"/>
      <c r="BY389" s="417"/>
      <c r="BZ389" s="417"/>
      <c r="CA389" s="417"/>
      <c r="CB389" s="417"/>
      <c r="CC389" s="417"/>
      <c r="CD389" s="417"/>
      <c r="CE389" s="417"/>
      <c r="CF389" s="417"/>
      <c r="CG389" s="417"/>
      <c r="CH389" s="417"/>
      <c r="CI389" s="417"/>
      <c r="CJ389" s="417"/>
      <c r="CK389" s="417"/>
      <c r="CL389" s="417"/>
      <c r="CM389" s="417"/>
      <c r="CN389" s="417"/>
      <c r="CO389" s="417"/>
      <c r="CP389" s="417"/>
      <c r="CQ389" s="417"/>
      <c r="CR389" s="417"/>
      <c r="CS389" s="417"/>
      <c r="CT389" s="417"/>
      <c r="CU389" s="417"/>
      <c r="CV389" s="417"/>
      <c r="CW389" s="417"/>
      <c r="CX389" s="417"/>
      <c r="CY389" s="417"/>
      <c r="CZ389" s="417"/>
      <c r="DA389" s="417"/>
      <c r="DB389" s="417"/>
      <c r="DC389" s="417"/>
      <c r="DD389" s="417"/>
      <c r="DE389" s="417"/>
      <c r="DF389" s="417"/>
      <c r="DG389" s="417"/>
      <c r="DH389" s="417"/>
      <c r="DI389" s="417"/>
      <c r="DJ389" s="417"/>
      <c r="DK389" s="417"/>
    </row>
    <row r="390" spans="1:115" ht="16.7" hidden="1" customHeight="1">
      <c r="A390" s="421"/>
      <c r="B390" s="421"/>
      <c r="C390" s="416"/>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c r="AA390" s="417"/>
      <c r="AB390" s="417"/>
      <c r="AC390" s="417"/>
      <c r="AD390" s="417"/>
      <c r="AE390" s="417"/>
      <c r="AF390" s="417"/>
      <c r="AG390" s="417"/>
      <c r="AH390" s="417"/>
      <c r="AI390" s="417"/>
      <c r="AJ390" s="417"/>
      <c r="AK390" s="417"/>
      <c r="AL390" s="417"/>
      <c r="AM390" s="417"/>
      <c r="AN390" s="417"/>
      <c r="AO390" s="417"/>
      <c r="AP390" s="417"/>
      <c r="AQ390" s="417"/>
      <c r="AR390" s="417"/>
      <c r="AS390" s="417"/>
      <c r="AT390" s="417"/>
      <c r="AU390" s="417"/>
      <c r="AV390" s="417"/>
      <c r="AW390" s="417"/>
      <c r="AX390" s="417"/>
      <c r="AY390" s="417"/>
      <c r="AZ390" s="417"/>
      <c r="BA390" s="417"/>
      <c r="BB390" s="417"/>
      <c r="BC390" s="417"/>
      <c r="BD390" s="417"/>
      <c r="BE390" s="417"/>
      <c r="BF390" s="417"/>
      <c r="BG390" s="417"/>
      <c r="BH390" s="417"/>
      <c r="BI390" s="417"/>
      <c r="BJ390" s="417"/>
      <c r="BK390" s="417"/>
      <c r="BL390" s="417"/>
      <c r="BM390" s="417"/>
      <c r="BN390" s="417"/>
      <c r="BO390" s="417"/>
      <c r="BP390" s="417"/>
      <c r="BQ390" s="417"/>
      <c r="BR390" s="417"/>
      <c r="BS390" s="417"/>
      <c r="BT390" s="417"/>
      <c r="BU390" s="417"/>
      <c r="BV390" s="417"/>
      <c r="BW390" s="417"/>
      <c r="BX390" s="417"/>
      <c r="BY390" s="417"/>
      <c r="BZ390" s="417"/>
      <c r="CA390" s="417"/>
      <c r="CB390" s="417"/>
      <c r="CC390" s="417"/>
      <c r="CD390" s="417"/>
      <c r="CE390" s="417"/>
      <c r="CF390" s="417"/>
      <c r="CG390" s="417"/>
      <c r="CH390" s="417"/>
      <c r="CI390" s="417"/>
      <c r="CJ390" s="417"/>
      <c r="CK390" s="417"/>
      <c r="CL390" s="417"/>
      <c r="CM390" s="417"/>
      <c r="CN390" s="417"/>
      <c r="CO390" s="417"/>
      <c r="CP390" s="417"/>
      <c r="CQ390" s="417"/>
      <c r="CR390" s="417"/>
      <c r="CS390" s="417"/>
      <c r="CT390" s="417"/>
      <c r="CU390" s="417"/>
      <c r="CV390" s="417"/>
      <c r="CW390" s="417"/>
      <c r="CX390" s="417"/>
      <c r="CY390" s="417"/>
      <c r="CZ390" s="417"/>
      <c r="DA390" s="417"/>
      <c r="DB390" s="417"/>
      <c r="DC390" s="417"/>
      <c r="DD390" s="417"/>
      <c r="DE390" s="417"/>
      <c r="DF390" s="417"/>
      <c r="DG390" s="417"/>
      <c r="DH390" s="417"/>
      <c r="DI390" s="417"/>
      <c r="DJ390" s="417"/>
      <c r="DK390" s="417"/>
    </row>
    <row r="391" spans="1:115" ht="16.7" hidden="1" customHeight="1">
      <c r="A391" s="421"/>
      <c r="B391" s="421"/>
      <c r="C391" s="416"/>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c r="AA391" s="417"/>
      <c r="AB391" s="417"/>
      <c r="AC391" s="417"/>
      <c r="AD391" s="417"/>
      <c r="AE391" s="417"/>
      <c r="AF391" s="417"/>
      <c r="AG391" s="417"/>
      <c r="AH391" s="417"/>
      <c r="AI391" s="417"/>
      <c r="AJ391" s="417"/>
      <c r="AK391" s="417"/>
      <c r="AL391" s="417"/>
      <c r="AM391" s="417"/>
      <c r="AN391" s="417"/>
      <c r="AO391" s="417"/>
      <c r="AP391" s="417"/>
      <c r="AQ391" s="417"/>
      <c r="AR391" s="417"/>
      <c r="AS391" s="417"/>
      <c r="AT391" s="417"/>
      <c r="AU391" s="417"/>
      <c r="AV391" s="417"/>
      <c r="AW391" s="417"/>
      <c r="AX391" s="417"/>
      <c r="AY391" s="417"/>
      <c r="AZ391" s="417"/>
      <c r="BA391" s="417"/>
      <c r="BB391" s="417"/>
      <c r="BC391" s="417"/>
      <c r="BD391" s="417"/>
      <c r="BE391" s="417"/>
      <c r="BF391" s="417"/>
      <c r="BG391" s="417"/>
      <c r="BH391" s="417"/>
      <c r="BI391" s="417"/>
      <c r="BJ391" s="417"/>
      <c r="BK391" s="417"/>
      <c r="BL391" s="417"/>
      <c r="BM391" s="417"/>
      <c r="BN391" s="417"/>
      <c r="BO391" s="417"/>
      <c r="BP391" s="417"/>
      <c r="BQ391" s="417"/>
      <c r="BR391" s="417"/>
      <c r="BS391" s="417"/>
      <c r="BT391" s="417"/>
      <c r="BU391" s="417"/>
      <c r="BV391" s="417"/>
      <c r="BW391" s="417"/>
      <c r="BX391" s="417"/>
      <c r="BY391" s="417"/>
      <c r="BZ391" s="417"/>
      <c r="CA391" s="417"/>
      <c r="CB391" s="417"/>
      <c r="CC391" s="417"/>
      <c r="CD391" s="417"/>
      <c r="CE391" s="417"/>
      <c r="CF391" s="417"/>
      <c r="CG391" s="417"/>
      <c r="CH391" s="417"/>
      <c r="CI391" s="417"/>
      <c r="CJ391" s="417"/>
      <c r="CK391" s="417"/>
      <c r="CL391" s="417"/>
      <c r="CM391" s="417"/>
      <c r="CN391" s="417"/>
      <c r="CO391" s="417"/>
      <c r="CP391" s="417"/>
      <c r="CQ391" s="417"/>
      <c r="CR391" s="417"/>
      <c r="CS391" s="417"/>
      <c r="CT391" s="417"/>
      <c r="CU391" s="417"/>
      <c r="CV391" s="417"/>
      <c r="CW391" s="417"/>
      <c r="CX391" s="417"/>
      <c r="CY391" s="417"/>
      <c r="CZ391" s="417"/>
      <c r="DA391" s="417"/>
      <c r="DB391" s="417"/>
      <c r="DC391" s="417"/>
      <c r="DD391" s="417"/>
      <c r="DE391" s="417"/>
      <c r="DF391" s="417"/>
      <c r="DG391" s="417"/>
      <c r="DH391" s="417"/>
      <c r="DI391" s="417"/>
      <c r="DJ391" s="417"/>
      <c r="DK391" s="417"/>
    </row>
    <row r="392" spans="1:115" ht="16.7" hidden="1" customHeight="1">
      <c r="A392" s="421"/>
      <c r="B392" s="421"/>
      <c r="C392" s="416"/>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c r="AA392" s="417"/>
      <c r="AB392" s="417"/>
      <c r="AC392" s="417"/>
      <c r="AD392" s="417"/>
      <c r="AE392" s="417"/>
      <c r="AF392" s="417"/>
      <c r="AG392" s="417"/>
      <c r="AH392" s="417"/>
      <c r="AI392" s="417"/>
      <c r="AJ392" s="417"/>
      <c r="AK392" s="417"/>
      <c r="AL392" s="417"/>
      <c r="AM392" s="417"/>
      <c r="AN392" s="417"/>
      <c r="AO392" s="417"/>
      <c r="AP392" s="417"/>
      <c r="AQ392" s="417"/>
      <c r="AR392" s="417"/>
      <c r="AS392" s="417"/>
      <c r="AT392" s="417"/>
      <c r="AU392" s="417"/>
      <c r="AV392" s="417"/>
      <c r="AW392" s="417"/>
      <c r="AX392" s="417"/>
      <c r="AY392" s="417"/>
      <c r="AZ392" s="417"/>
      <c r="BA392" s="417"/>
      <c r="BB392" s="417"/>
      <c r="BC392" s="417"/>
      <c r="BD392" s="417"/>
      <c r="BE392" s="417"/>
      <c r="BF392" s="417"/>
      <c r="BG392" s="417"/>
      <c r="BH392" s="417"/>
      <c r="BI392" s="417"/>
      <c r="BJ392" s="417"/>
      <c r="BK392" s="417"/>
      <c r="BL392" s="417"/>
      <c r="BM392" s="417"/>
      <c r="BN392" s="417"/>
      <c r="BO392" s="417"/>
      <c r="BP392" s="417"/>
      <c r="BQ392" s="417"/>
      <c r="BR392" s="417"/>
      <c r="BS392" s="417"/>
      <c r="BT392" s="417"/>
      <c r="BU392" s="417"/>
      <c r="BV392" s="417"/>
      <c r="BW392" s="417"/>
      <c r="BX392" s="417"/>
      <c r="BY392" s="417"/>
      <c r="BZ392" s="417"/>
      <c r="CA392" s="417"/>
      <c r="CB392" s="417"/>
      <c r="CC392" s="417"/>
      <c r="CD392" s="417"/>
      <c r="CE392" s="417"/>
      <c r="CF392" s="417"/>
      <c r="CG392" s="417"/>
      <c r="CH392" s="417"/>
      <c r="CI392" s="417"/>
      <c r="CJ392" s="417"/>
      <c r="CK392" s="417"/>
      <c r="CL392" s="417"/>
      <c r="CM392" s="417"/>
      <c r="CN392" s="417"/>
      <c r="CO392" s="417"/>
      <c r="CP392" s="417"/>
      <c r="CQ392" s="417"/>
      <c r="CR392" s="417"/>
      <c r="CS392" s="417"/>
      <c r="CT392" s="417"/>
      <c r="CU392" s="417"/>
      <c r="CV392" s="417"/>
      <c r="CW392" s="417"/>
      <c r="CX392" s="417"/>
      <c r="CY392" s="417"/>
      <c r="CZ392" s="417"/>
      <c r="DA392" s="417"/>
      <c r="DB392" s="417"/>
      <c r="DC392" s="417"/>
      <c r="DD392" s="417"/>
      <c r="DE392" s="417"/>
      <c r="DF392" s="417"/>
      <c r="DG392" s="417"/>
      <c r="DH392" s="417"/>
      <c r="DI392" s="417"/>
      <c r="DJ392" s="417"/>
      <c r="DK392" s="417"/>
    </row>
    <row r="393" spans="1:115" ht="16.7" hidden="1" customHeight="1">
      <c r="A393" s="421"/>
      <c r="B393" s="421"/>
      <c r="C393" s="416"/>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c r="AA393" s="417"/>
      <c r="AB393" s="417"/>
      <c r="AC393" s="417"/>
      <c r="AD393" s="417"/>
      <c r="AE393" s="417"/>
      <c r="AF393" s="417"/>
      <c r="AG393" s="417"/>
      <c r="AH393" s="417"/>
      <c r="AI393" s="417"/>
      <c r="AJ393" s="417"/>
      <c r="AK393" s="417"/>
      <c r="AL393" s="417"/>
      <c r="AM393" s="417"/>
      <c r="AN393" s="417"/>
      <c r="AO393" s="417"/>
      <c r="AP393" s="417"/>
      <c r="AQ393" s="417"/>
      <c r="AR393" s="417"/>
      <c r="AS393" s="417"/>
      <c r="AT393" s="417"/>
      <c r="AU393" s="417"/>
      <c r="AV393" s="417"/>
      <c r="AW393" s="417"/>
      <c r="AX393" s="417"/>
      <c r="AY393" s="417"/>
      <c r="AZ393" s="417"/>
      <c r="BA393" s="417"/>
      <c r="BB393" s="417"/>
      <c r="BC393" s="417"/>
      <c r="BD393" s="417"/>
      <c r="BE393" s="417"/>
      <c r="BF393" s="417"/>
      <c r="BG393" s="417"/>
      <c r="BH393" s="417"/>
      <c r="BI393" s="417"/>
      <c r="BJ393" s="417"/>
      <c r="BK393" s="417"/>
      <c r="BL393" s="417"/>
      <c r="BM393" s="417"/>
      <c r="BN393" s="417"/>
      <c r="BO393" s="417"/>
      <c r="BP393" s="417"/>
      <c r="BQ393" s="417"/>
      <c r="BR393" s="417"/>
      <c r="BS393" s="417"/>
      <c r="BT393" s="417"/>
      <c r="BU393" s="417"/>
      <c r="BV393" s="417"/>
      <c r="BW393" s="417"/>
      <c r="BX393" s="417"/>
      <c r="BY393" s="417"/>
      <c r="BZ393" s="417"/>
      <c r="CA393" s="417"/>
      <c r="CB393" s="417"/>
      <c r="CC393" s="417"/>
      <c r="CD393" s="417"/>
      <c r="CE393" s="417"/>
      <c r="CF393" s="417"/>
      <c r="CG393" s="417"/>
      <c r="CH393" s="417"/>
      <c r="CI393" s="417"/>
      <c r="CJ393" s="417"/>
      <c r="CK393" s="417"/>
      <c r="CL393" s="417"/>
      <c r="CM393" s="417"/>
      <c r="CN393" s="417"/>
      <c r="CO393" s="417"/>
      <c r="CP393" s="417"/>
      <c r="CQ393" s="417"/>
      <c r="CR393" s="417"/>
      <c r="CS393" s="417"/>
      <c r="CT393" s="417"/>
      <c r="CU393" s="417"/>
      <c r="CV393" s="417"/>
      <c r="CW393" s="417"/>
      <c r="CX393" s="417"/>
      <c r="CY393" s="417"/>
      <c r="CZ393" s="417"/>
      <c r="DA393" s="417"/>
      <c r="DB393" s="417"/>
      <c r="DC393" s="417"/>
      <c r="DD393" s="417"/>
      <c r="DE393" s="417"/>
      <c r="DF393" s="417"/>
      <c r="DG393" s="417"/>
      <c r="DH393" s="417"/>
      <c r="DI393" s="417"/>
      <c r="DJ393" s="417"/>
      <c r="DK393" s="417"/>
    </row>
    <row r="394" spans="1:115" ht="16.7" hidden="1" customHeight="1">
      <c r="A394" s="421"/>
      <c r="B394" s="421"/>
      <c r="C394" s="416"/>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c r="AA394" s="417"/>
      <c r="AB394" s="417"/>
      <c r="AC394" s="417"/>
      <c r="AD394" s="417"/>
      <c r="AE394" s="417"/>
      <c r="AF394" s="417"/>
      <c r="AG394" s="417"/>
      <c r="AH394" s="417"/>
      <c r="AI394" s="417"/>
      <c r="AJ394" s="417"/>
      <c r="AK394" s="417"/>
      <c r="AL394" s="417"/>
      <c r="AM394" s="417"/>
      <c r="AN394" s="417"/>
      <c r="AO394" s="417"/>
      <c r="AP394" s="417"/>
      <c r="AQ394" s="417"/>
      <c r="AR394" s="417"/>
      <c r="AS394" s="417"/>
      <c r="AT394" s="417"/>
      <c r="AU394" s="417"/>
      <c r="AV394" s="417"/>
      <c r="AW394" s="417"/>
      <c r="AX394" s="417"/>
      <c r="AY394" s="417"/>
      <c r="AZ394" s="417"/>
      <c r="BA394" s="417"/>
      <c r="BB394" s="417"/>
      <c r="BC394" s="417"/>
      <c r="BD394" s="417"/>
      <c r="BE394" s="417"/>
      <c r="BF394" s="417"/>
      <c r="BG394" s="417"/>
      <c r="BH394" s="417"/>
      <c r="BI394" s="417"/>
      <c r="BJ394" s="417"/>
      <c r="BK394" s="417"/>
      <c r="BL394" s="417"/>
      <c r="BM394" s="417"/>
      <c r="BN394" s="417"/>
      <c r="BO394" s="417"/>
      <c r="BP394" s="417"/>
      <c r="BQ394" s="417"/>
      <c r="BR394" s="417"/>
      <c r="BS394" s="417"/>
      <c r="BT394" s="417"/>
      <c r="BU394" s="417"/>
      <c r="BV394" s="417"/>
      <c r="BW394" s="417"/>
      <c r="BX394" s="417"/>
      <c r="BY394" s="417"/>
      <c r="BZ394" s="417"/>
      <c r="CA394" s="417"/>
      <c r="CB394" s="417"/>
      <c r="CC394" s="417"/>
      <c r="CD394" s="417"/>
      <c r="CE394" s="417"/>
      <c r="CF394" s="417"/>
      <c r="CG394" s="417"/>
      <c r="CH394" s="417"/>
      <c r="CI394" s="417"/>
      <c r="CJ394" s="417"/>
      <c r="CK394" s="417"/>
      <c r="CL394" s="417"/>
      <c r="CM394" s="417"/>
      <c r="CN394" s="417"/>
      <c r="CO394" s="417"/>
      <c r="CP394" s="417"/>
      <c r="CQ394" s="417"/>
      <c r="CR394" s="417"/>
      <c r="CS394" s="417"/>
      <c r="CT394" s="417"/>
      <c r="CU394" s="417"/>
      <c r="CV394" s="417"/>
      <c r="CW394" s="417"/>
      <c r="CX394" s="417"/>
      <c r="CY394" s="417"/>
      <c r="CZ394" s="417"/>
      <c r="DA394" s="417"/>
      <c r="DB394" s="417"/>
      <c r="DC394" s="417"/>
      <c r="DD394" s="417"/>
      <c r="DE394" s="417"/>
      <c r="DF394" s="417"/>
      <c r="DG394" s="417"/>
      <c r="DH394" s="417"/>
      <c r="DI394" s="417"/>
      <c r="DJ394" s="417"/>
      <c r="DK394" s="417"/>
    </row>
    <row r="395" spans="1:115" ht="16.7" hidden="1" customHeight="1">
      <c r="A395" s="421"/>
      <c r="B395" s="421"/>
      <c r="C395" s="416"/>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c r="AA395" s="417"/>
      <c r="AB395" s="417"/>
      <c r="AC395" s="417"/>
      <c r="AD395" s="417"/>
      <c r="AE395" s="417"/>
      <c r="AF395" s="417"/>
      <c r="AG395" s="417"/>
      <c r="AH395" s="417"/>
      <c r="AI395" s="417"/>
      <c r="AJ395" s="417"/>
      <c r="AK395" s="417"/>
      <c r="AL395" s="417"/>
      <c r="AM395" s="417"/>
      <c r="AN395" s="417"/>
      <c r="AO395" s="417"/>
      <c r="AP395" s="417"/>
      <c r="AQ395" s="417"/>
      <c r="AR395" s="417"/>
      <c r="AS395" s="417"/>
      <c r="AT395" s="417"/>
      <c r="AU395" s="417"/>
      <c r="AV395" s="417"/>
      <c r="AW395" s="417"/>
      <c r="AX395" s="417"/>
      <c r="AY395" s="417"/>
      <c r="AZ395" s="417"/>
      <c r="BA395" s="417"/>
      <c r="BB395" s="417"/>
      <c r="BC395" s="417"/>
      <c r="BD395" s="417"/>
      <c r="BE395" s="417"/>
      <c r="BF395" s="417"/>
      <c r="BG395" s="417"/>
      <c r="BH395" s="417"/>
      <c r="BI395" s="417"/>
      <c r="BJ395" s="417"/>
      <c r="BK395" s="417"/>
      <c r="BL395" s="417"/>
      <c r="BM395" s="417"/>
      <c r="BN395" s="417"/>
      <c r="BO395" s="417"/>
      <c r="BP395" s="417"/>
      <c r="BQ395" s="417"/>
      <c r="BR395" s="417"/>
      <c r="BS395" s="417"/>
      <c r="BT395" s="417"/>
      <c r="BU395" s="417"/>
      <c r="BV395" s="417"/>
      <c r="BW395" s="417"/>
      <c r="BX395" s="417"/>
      <c r="BY395" s="417"/>
      <c r="BZ395" s="417"/>
      <c r="CA395" s="417"/>
      <c r="CB395" s="417"/>
      <c r="CC395" s="417"/>
      <c r="CD395" s="417"/>
      <c r="CE395" s="417"/>
      <c r="CF395" s="417"/>
      <c r="CG395" s="417"/>
      <c r="CH395" s="417"/>
      <c r="CI395" s="417"/>
      <c r="CJ395" s="417"/>
      <c r="CK395" s="417"/>
      <c r="CL395" s="417"/>
      <c r="CM395" s="417"/>
      <c r="CN395" s="417"/>
      <c r="CO395" s="417"/>
      <c r="CP395" s="417"/>
      <c r="CQ395" s="417"/>
      <c r="CR395" s="417"/>
      <c r="CS395" s="417"/>
      <c r="CT395" s="417"/>
      <c r="CU395" s="417"/>
      <c r="CV395" s="417"/>
      <c r="CW395" s="417"/>
      <c r="CX395" s="417"/>
      <c r="CY395" s="417"/>
      <c r="CZ395" s="417"/>
      <c r="DA395" s="417"/>
      <c r="DB395" s="417"/>
      <c r="DC395" s="417"/>
      <c r="DD395" s="417"/>
      <c r="DE395" s="417"/>
      <c r="DF395" s="417"/>
      <c r="DG395" s="417"/>
      <c r="DH395" s="417"/>
      <c r="DI395" s="417"/>
      <c r="DJ395" s="417"/>
      <c r="DK395" s="417"/>
    </row>
    <row r="396" spans="1:115" ht="16.7" hidden="1" customHeight="1">
      <c r="A396" s="421"/>
      <c r="B396" s="421"/>
      <c r="C396" s="416"/>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c r="AA396" s="417"/>
      <c r="AB396" s="417"/>
      <c r="AC396" s="417"/>
      <c r="AD396" s="417"/>
      <c r="AE396" s="417"/>
      <c r="AF396" s="417"/>
      <c r="AG396" s="417"/>
      <c r="AH396" s="417"/>
      <c r="AI396" s="417"/>
      <c r="AJ396" s="417"/>
      <c r="AK396" s="417"/>
      <c r="AL396" s="417"/>
      <c r="AM396" s="417"/>
      <c r="AN396" s="417"/>
      <c r="AO396" s="417"/>
      <c r="AP396" s="417"/>
      <c r="AQ396" s="417"/>
      <c r="AR396" s="417"/>
      <c r="AS396" s="417"/>
      <c r="AT396" s="417"/>
      <c r="AU396" s="417"/>
      <c r="AV396" s="417"/>
      <c r="AW396" s="417"/>
      <c r="AX396" s="417"/>
      <c r="AY396" s="417"/>
      <c r="AZ396" s="417"/>
      <c r="BA396" s="417"/>
      <c r="BB396" s="417"/>
      <c r="BC396" s="417"/>
      <c r="BD396" s="417"/>
      <c r="BE396" s="417"/>
      <c r="BF396" s="417"/>
      <c r="BG396" s="417"/>
      <c r="BH396" s="417"/>
      <c r="BI396" s="417"/>
      <c r="BJ396" s="417"/>
      <c r="BK396" s="417"/>
      <c r="BL396" s="417"/>
      <c r="BM396" s="417"/>
      <c r="BN396" s="417"/>
      <c r="BO396" s="417"/>
      <c r="BP396" s="417"/>
      <c r="BQ396" s="417"/>
      <c r="BR396" s="417"/>
      <c r="BS396" s="417"/>
      <c r="BT396" s="417"/>
      <c r="BU396" s="417"/>
      <c r="BV396" s="417"/>
      <c r="BW396" s="417"/>
      <c r="BX396" s="417"/>
      <c r="BY396" s="417"/>
      <c r="BZ396" s="417"/>
      <c r="CA396" s="417"/>
      <c r="CB396" s="417"/>
      <c r="CC396" s="417"/>
      <c r="CD396" s="417"/>
      <c r="CE396" s="417"/>
      <c r="CF396" s="417"/>
      <c r="CG396" s="417"/>
      <c r="CH396" s="417"/>
      <c r="CI396" s="417"/>
      <c r="CJ396" s="417"/>
      <c r="CK396" s="417"/>
      <c r="CL396" s="417"/>
      <c r="CM396" s="417"/>
      <c r="CN396" s="417"/>
      <c r="CO396" s="417"/>
      <c r="CP396" s="417"/>
      <c r="CQ396" s="417"/>
      <c r="CR396" s="417"/>
      <c r="CS396" s="417"/>
      <c r="CT396" s="417"/>
      <c r="CU396" s="417"/>
      <c r="CV396" s="417"/>
      <c r="CW396" s="417"/>
      <c r="CX396" s="417"/>
      <c r="CY396" s="417"/>
      <c r="CZ396" s="417"/>
      <c r="DA396" s="417"/>
      <c r="DB396" s="417"/>
      <c r="DC396" s="417"/>
      <c r="DD396" s="417"/>
      <c r="DE396" s="417"/>
      <c r="DF396" s="417"/>
      <c r="DG396" s="417"/>
      <c r="DH396" s="417"/>
      <c r="DI396" s="417"/>
      <c r="DJ396" s="417"/>
      <c r="DK396" s="417"/>
    </row>
    <row r="397" spans="1:115" ht="16.7" hidden="1" customHeight="1">
      <c r="A397" s="421"/>
      <c r="B397" s="421"/>
      <c r="C397" s="416"/>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c r="AA397" s="417"/>
      <c r="AB397" s="417"/>
      <c r="AC397" s="417"/>
      <c r="AD397" s="417"/>
      <c r="AE397" s="417"/>
      <c r="AF397" s="417"/>
      <c r="AG397" s="417"/>
      <c r="AH397" s="417"/>
      <c r="AI397" s="417"/>
      <c r="AJ397" s="417"/>
      <c r="AK397" s="417"/>
      <c r="AL397" s="417"/>
      <c r="AM397" s="417"/>
      <c r="AN397" s="417"/>
      <c r="AO397" s="417"/>
      <c r="AP397" s="417"/>
      <c r="AQ397" s="417"/>
      <c r="AR397" s="417"/>
      <c r="AS397" s="417"/>
      <c r="AT397" s="417"/>
      <c r="AU397" s="417"/>
      <c r="AV397" s="417"/>
      <c r="AW397" s="417"/>
      <c r="AX397" s="417"/>
      <c r="AY397" s="417"/>
      <c r="AZ397" s="417"/>
      <c r="BA397" s="417"/>
      <c r="BB397" s="417"/>
      <c r="BC397" s="417"/>
      <c r="BD397" s="417"/>
      <c r="BE397" s="417"/>
      <c r="BF397" s="417"/>
      <c r="BG397" s="417"/>
      <c r="BH397" s="417"/>
      <c r="BI397" s="417"/>
      <c r="BJ397" s="417"/>
      <c r="BK397" s="417"/>
      <c r="BL397" s="417"/>
      <c r="BM397" s="417"/>
      <c r="BN397" s="417"/>
      <c r="BO397" s="417"/>
      <c r="BP397" s="417"/>
      <c r="BQ397" s="417"/>
      <c r="BR397" s="417"/>
      <c r="BS397" s="417"/>
      <c r="BT397" s="417"/>
      <c r="BU397" s="417"/>
      <c r="BV397" s="417"/>
      <c r="BW397" s="417"/>
      <c r="BX397" s="417"/>
      <c r="BY397" s="417"/>
      <c r="BZ397" s="417"/>
      <c r="CA397" s="417"/>
      <c r="CB397" s="417"/>
      <c r="CC397" s="417"/>
      <c r="CD397" s="417"/>
      <c r="CE397" s="417"/>
      <c r="CF397" s="417"/>
      <c r="CG397" s="417"/>
      <c r="CH397" s="417"/>
      <c r="CI397" s="417"/>
      <c r="CJ397" s="417"/>
      <c r="CK397" s="417"/>
      <c r="CL397" s="417"/>
      <c r="CM397" s="417"/>
      <c r="CN397" s="417"/>
      <c r="CO397" s="417"/>
      <c r="CP397" s="417"/>
      <c r="CQ397" s="417"/>
      <c r="CR397" s="417"/>
      <c r="CS397" s="417"/>
      <c r="CT397" s="417"/>
      <c r="CU397" s="417"/>
      <c r="CV397" s="417"/>
      <c r="CW397" s="417"/>
      <c r="CX397" s="417"/>
      <c r="CY397" s="417"/>
      <c r="CZ397" s="417"/>
      <c r="DA397" s="417"/>
      <c r="DB397" s="417"/>
      <c r="DC397" s="417"/>
      <c r="DD397" s="417"/>
      <c r="DE397" s="417"/>
      <c r="DF397" s="417"/>
      <c r="DG397" s="417"/>
      <c r="DH397" s="417"/>
      <c r="DI397" s="417"/>
      <c r="DJ397" s="417"/>
      <c r="DK397" s="417"/>
    </row>
    <row r="398" spans="1:115" ht="16.7" hidden="1" customHeight="1">
      <c r="A398" s="421"/>
      <c r="B398" s="421"/>
      <c r="C398" s="416"/>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c r="AA398" s="417"/>
      <c r="AB398" s="417"/>
      <c r="AC398" s="417"/>
      <c r="AD398" s="417"/>
      <c r="AE398" s="417"/>
      <c r="AF398" s="417"/>
      <c r="AG398" s="417"/>
      <c r="AH398" s="417"/>
      <c r="AI398" s="417"/>
      <c r="AJ398" s="417"/>
      <c r="AK398" s="417"/>
      <c r="AL398" s="417"/>
      <c r="AM398" s="417"/>
      <c r="AN398" s="417"/>
      <c r="AO398" s="417"/>
      <c r="AP398" s="417"/>
      <c r="AQ398" s="417"/>
      <c r="AR398" s="417"/>
      <c r="AS398" s="417"/>
      <c r="AT398" s="417"/>
      <c r="AU398" s="417"/>
      <c r="AV398" s="417"/>
      <c r="AW398" s="417"/>
      <c r="AX398" s="417"/>
      <c r="AY398" s="417"/>
      <c r="AZ398" s="417"/>
      <c r="BA398" s="417"/>
      <c r="BB398" s="417"/>
      <c r="BC398" s="417"/>
      <c r="BD398" s="417"/>
      <c r="BE398" s="417"/>
      <c r="BF398" s="417"/>
      <c r="BG398" s="417"/>
      <c r="BH398" s="417"/>
      <c r="BI398" s="417"/>
      <c r="BJ398" s="417"/>
      <c r="BK398" s="417"/>
      <c r="BL398" s="417"/>
      <c r="BM398" s="417"/>
      <c r="BN398" s="417"/>
      <c r="BO398" s="417"/>
      <c r="BP398" s="417"/>
      <c r="BQ398" s="417"/>
      <c r="BR398" s="417"/>
      <c r="BS398" s="417"/>
      <c r="BT398" s="417"/>
      <c r="BU398" s="417"/>
      <c r="BV398" s="417"/>
      <c r="BW398" s="417"/>
      <c r="BX398" s="417"/>
      <c r="BY398" s="417"/>
      <c r="BZ398" s="417"/>
      <c r="CA398" s="417"/>
      <c r="CB398" s="417"/>
      <c r="CC398" s="417"/>
      <c r="CD398" s="417"/>
      <c r="CE398" s="417"/>
      <c r="CF398" s="417"/>
      <c r="CG398" s="417"/>
      <c r="CH398" s="417"/>
      <c r="CI398" s="417"/>
      <c r="CJ398" s="417"/>
      <c r="CK398" s="417"/>
      <c r="CL398" s="417"/>
      <c r="CM398" s="417"/>
      <c r="CN398" s="417"/>
      <c r="CO398" s="417"/>
      <c r="CP398" s="417"/>
      <c r="CQ398" s="417"/>
      <c r="CR398" s="417"/>
      <c r="CS398" s="417"/>
      <c r="CT398" s="417"/>
      <c r="CU398" s="417"/>
      <c r="CV398" s="417"/>
      <c r="CW398" s="417"/>
      <c r="CX398" s="417"/>
      <c r="CY398" s="417"/>
      <c r="CZ398" s="417"/>
      <c r="DA398" s="417"/>
      <c r="DB398" s="417"/>
      <c r="DC398" s="417"/>
      <c r="DD398" s="417"/>
      <c r="DE398" s="417"/>
      <c r="DF398" s="417"/>
      <c r="DG398" s="417"/>
      <c r="DH398" s="417"/>
      <c r="DI398" s="417"/>
      <c r="DJ398" s="417"/>
      <c r="DK398" s="417"/>
    </row>
    <row r="399" spans="1:115" ht="16.7" hidden="1" customHeight="1">
      <c r="A399" s="421"/>
      <c r="B399" s="421"/>
      <c r="C399" s="416"/>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c r="AA399" s="417"/>
      <c r="AB399" s="417"/>
      <c r="AC399" s="417"/>
      <c r="AD399" s="417"/>
      <c r="AE399" s="417"/>
      <c r="AF399" s="417"/>
      <c r="AG399" s="417"/>
      <c r="AH399" s="417"/>
      <c r="AI399" s="417"/>
      <c r="AJ399" s="417"/>
      <c r="AK399" s="417"/>
      <c r="AL399" s="417"/>
      <c r="AM399" s="417"/>
      <c r="AN399" s="417"/>
      <c r="AO399" s="417"/>
      <c r="AP399" s="417"/>
      <c r="AQ399" s="417"/>
      <c r="AR399" s="417"/>
      <c r="AS399" s="417"/>
      <c r="AT399" s="417"/>
      <c r="AU399" s="417"/>
      <c r="AV399" s="417"/>
      <c r="AW399" s="417"/>
      <c r="AX399" s="417"/>
      <c r="AY399" s="417"/>
      <c r="AZ399" s="417"/>
      <c r="BA399" s="417"/>
      <c r="BB399" s="417"/>
      <c r="BC399" s="417"/>
      <c r="BD399" s="417"/>
      <c r="BE399" s="417"/>
      <c r="BF399" s="417"/>
      <c r="BG399" s="417"/>
      <c r="BH399" s="417"/>
      <c r="BI399" s="417"/>
      <c r="BJ399" s="417"/>
      <c r="BK399" s="417"/>
      <c r="BL399" s="417"/>
      <c r="BM399" s="417"/>
      <c r="BN399" s="417"/>
      <c r="BO399" s="417"/>
      <c r="BP399" s="417"/>
      <c r="BQ399" s="417"/>
      <c r="BR399" s="417"/>
      <c r="BS399" s="417"/>
      <c r="BT399" s="417"/>
      <c r="BU399" s="417"/>
      <c r="BV399" s="417"/>
      <c r="BW399" s="417"/>
      <c r="BX399" s="417"/>
      <c r="BY399" s="417"/>
      <c r="BZ399" s="417"/>
      <c r="CA399" s="417"/>
      <c r="CB399" s="417"/>
      <c r="CC399" s="417"/>
      <c r="CD399" s="417"/>
      <c r="CE399" s="417"/>
      <c r="CF399" s="417"/>
      <c r="CG399" s="417"/>
      <c r="CH399" s="417"/>
      <c r="CI399" s="417"/>
      <c r="CJ399" s="417"/>
      <c r="CK399" s="417"/>
      <c r="CL399" s="417"/>
      <c r="CM399" s="417"/>
      <c r="CN399" s="417"/>
      <c r="CO399" s="417"/>
      <c r="CP399" s="417"/>
      <c r="CQ399" s="417"/>
      <c r="CR399" s="417"/>
      <c r="CS399" s="417"/>
      <c r="CT399" s="417"/>
      <c r="CU399" s="417"/>
      <c r="CV399" s="417"/>
      <c r="CW399" s="417"/>
      <c r="CX399" s="417"/>
      <c r="CY399" s="417"/>
      <c r="CZ399" s="417"/>
      <c r="DA399" s="417"/>
      <c r="DB399" s="417"/>
      <c r="DC399" s="417"/>
      <c r="DD399" s="417"/>
      <c r="DE399" s="417"/>
      <c r="DF399" s="417"/>
      <c r="DG399" s="417"/>
      <c r="DH399" s="417"/>
      <c r="DI399" s="417"/>
      <c r="DJ399" s="417"/>
      <c r="DK399" s="417"/>
    </row>
    <row r="400" spans="1:115" ht="16.7" hidden="1" customHeight="1">
      <c r="A400" s="421"/>
      <c r="B400" s="421"/>
      <c r="C400" s="416"/>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c r="AA400" s="417"/>
      <c r="AB400" s="417"/>
      <c r="AC400" s="417"/>
      <c r="AD400" s="417"/>
      <c r="AE400" s="417"/>
      <c r="AF400" s="417"/>
      <c r="AG400" s="417"/>
      <c r="AH400" s="417"/>
      <c r="AI400" s="417"/>
      <c r="AJ400" s="417"/>
      <c r="AK400" s="417"/>
      <c r="AL400" s="417"/>
      <c r="AM400" s="417"/>
      <c r="AN400" s="417"/>
      <c r="AO400" s="417"/>
      <c r="AP400" s="417"/>
      <c r="AQ400" s="417"/>
      <c r="AR400" s="417"/>
      <c r="AS400" s="417"/>
      <c r="AT400" s="417"/>
      <c r="AU400" s="417"/>
      <c r="AV400" s="417"/>
      <c r="AW400" s="417"/>
      <c r="AX400" s="417"/>
      <c r="AY400" s="417"/>
      <c r="AZ400" s="417"/>
      <c r="BA400" s="417"/>
      <c r="BB400" s="417"/>
      <c r="BC400" s="417"/>
      <c r="BD400" s="417"/>
      <c r="BE400" s="417"/>
      <c r="BF400" s="417"/>
      <c r="BG400" s="417"/>
      <c r="BH400" s="417"/>
      <c r="BI400" s="417"/>
      <c r="BJ400" s="417"/>
      <c r="BK400" s="417"/>
      <c r="BL400" s="417"/>
      <c r="BM400" s="417"/>
      <c r="BN400" s="417"/>
      <c r="BO400" s="417"/>
      <c r="BP400" s="417"/>
      <c r="BQ400" s="417"/>
      <c r="BR400" s="417"/>
      <c r="BS400" s="417"/>
      <c r="BT400" s="417"/>
      <c r="BU400" s="417"/>
      <c r="BV400" s="417"/>
      <c r="BW400" s="417"/>
      <c r="BX400" s="417"/>
      <c r="BY400" s="417"/>
      <c r="BZ400" s="417"/>
      <c r="CA400" s="417"/>
      <c r="CB400" s="417"/>
      <c r="CC400" s="417"/>
      <c r="CD400" s="417"/>
      <c r="CE400" s="417"/>
      <c r="CF400" s="417"/>
      <c r="CG400" s="417"/>
      <c r="CH400" s="417"/>
      <c r="CI400" s="417"/>
      <c r="CJ400" s="417"/>
      <c r="CK400" s="417"/>
      <c r="CL400" s="417"/>
      <c r="CM400" s="417"/>
      <c r="CN400" s="417"/>
      <c r="CO400" s="417"/>
      <c r="CP400" s="417"/>
      <c r="CQ400" s="417"/>
      <c r="CR400" s="417"/>
      <c r="CS400" s="417"/>
      <c r="CT400" s="417"/>
      <c r="CU400" s="417"/>
      <c r="CV400" s="417"/>
      <c r="CW400" s="417"/>
      <c r="CX400" s="417"/>
      <c r="CY400" s="417"/>
      <c r="CZ400" s="417"/>
      <c r="DA400" s="417"/>
      <c r="DB400" s="417"/>
      <c r="DC400" s="417"/>
      <c r="DD400" s="417"/>
      <c r="DE400" s="417"/>
      <c r="DF400" s="417"/>
      <c r="DG400" s="417"/>
      <c r="DH400" s="417"/>
      <c r="DI400" s="417"/>
      <c r="DJ400" s="417"/>
      <c r="DK400" s="417"/>
    </row>
    <row r="401" spans="1:115" ht="16.7" hidden="1" customHeight="1">
      <c r="A401" s="421"/>
      <c r="B401" s="421"/>
      <c r="C401" s="416"/>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c r="AA401" s="417"/>
      <c r="AB401" s="417"/>
      <c r="AC401" s="417"/>
      <c r="AD401" s="417"/>
      <c r="AE401" s="417"/>
      <c r="AF401" s="417"/>
      <c r="AG401" s="417"/>
      <c r="AH401" s="417"/>
      <c r="AI401" s="417"/>
      <c r="AJ401" s="417"/>
      <c r="AK401" s="417"/>
      <c r="AL401" s="417"/>
      <c r="AM401" s="417"/>
      <c r="AN401" s="417"/>
      <c r="AO401" s="417"/>
      <c r="AP401" s="417"/>
      <c r="AQ401" s="417"/>
      <c r="AR401" s="417"/>
      <c r="AS401" s="417"/>
      <c r="AT401" s="417"/>
      <c r="AU401" s="417"/>
      <c r="AV401" s="417"/>
      <c r="AW401" s="417"/>
      <c r="AX401" s="417"/>
      <c r="AY401" s="417"/>
      <c r="AZ401" s="417"/>
      <c r="BA401" s="417"/>
      <c r="BB401" s="417"/>
      <c r="BC401" s="417"/>
      <c r="BD401" s="417"/>
      <c r="BE401" s="417"/>
      <c r="BF401" s="417"/>
      <c r="BG401" s="417"/>
      <c r="BH401" s="417"/>
      <c r="BI401" s="417"/>
      <c r="BJ401" s="417"/>
      <c r="BK401" s="417"/>
      <c r="BL401" s="417"/>
      <c r="BM401" s="417"/>
      <c r="BN401" s="417"/>
      <c r="BO401" s="417"/>
      <c r="BP401" s="417"/>
      <c r="BQ401" s="417"/>
      <c r="BR401" s="417"/>
      <c r="BS401" s="417"/>
      <c r="BT401" s="417"/>
      <c r="BU401" s="417"/>
      <c r="BV401" s="417"/>
      <c r="BW401" s="417"/>
      <c r="BX401" s="417"/>
      <c r="BY401" s="417"/>
      <c r="BZ401" s="417"/>
      <c r="CA401" s="417"/>
      <c r="CB401" s="417"/>
      <c r="CC401" s="417"/>
      <c r="CD401" s="417"/>
      <c r="CE401" s="417"/>
      <c r="CF401" s="417"/>
      <c r="CG401" s="417"/>
      <c r="CH401" s="417"/>
      <c r="CI401" s="417"/>
      <c r="CJ401" s="417"/>
      <c r="CK401" s="417"/>
      <c r="CL401" s="417"/>
      <c r="CM401" s="417"/>
      <c r="CN401" s="417"/>
      <c r="CO401" s="417"/>
      <c r="CP401" s="417"/>
      <c r="CQ401" s="417"/>
      <c r="CR401" s="417"/>
      <c r="CS401" s="417"/>
      <c r="CT401" s="417"/>
      <c r="CU401" s="417"/>
      <c r="CV401" s="417"/>
      <c r="CW401" s="417"/>
      <c r="CX401" s="417"/>
      <c r="CY401" s="417"/>
      <c r="CZ401" s="417"/>
      <c r="DA401" s="417"/>
      <c r="DB401" s="417"/>
      <c r="DC401" s="417"/>
      <c r="DD401" s="417"/>
      <c r="DE401" s="417"/>
      <c r="DF401" s="417"/>
      <c r="DG401" s="417"/>
      <c r="DH401" s="417"/>
      <c r="DI401" s="417"/>
      <c r="DJ401" s="417"/>
      <c r="DK401" s="417"/>
    </row>
    <row r="402" spans="1:115" ht="16.7" hidden="1" customHeight="1">
      <c r="A402" s="421"/>
      <c r="B402" s="421"/>
      <c r="C402" s="416"/>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c r="AA402" s="417"/>
      <c r="AB402" s="417"/>
      <c r="AC402" s="417"/>
      <c r="AD402" s="417"/>
      <c r="AE402" s="417"/>
      <c r="AF402" s="417"/>
      <c r="AG402" s="417"/>
      <c r="AH402" s="417"/>
      <c r="AI402" s="417"/>
      <c r="AJ402" s="417"/>
      <c r="AK402" s="417"/>
      <c r="AL402" s="417"/>
      <c r="AM402" s="417"/>
      <c r="AN402" s="417"/>
      <c r="AO402" s="417"/>
      <c r="AP402" s="417"/>
      <c r="AQ402" s="417"/>
      <c r="AR402" s="417"/>
      <c r="AS402" s="417"/>
      <c r="AT402" s="417"/>
      <c r="AU402" s="417"/>
      <c r="AV402" s="417"/>
      <c r="AW402" s="417"/>
      <c r="AX402" s="417"/>
      <c r="AY402" s="417"/>
      <c r="AZ402" s="417"/>
      <c r="BA402" s="417"/>
      <c r="BB402" s="417"/>
      <c r="BC402" s="417"/>
      <c r="BD402" s="417"/>
      <c r="BE402" s="417"/>
      <c r="BF402" s="417"/>
      <c r="BG402" s="417"/>
      <c r="BH402" s="417"/>
      <c r="BI402" s="417"/>
      <c r="BJ402" s="417"/>
      <c r="BK402" s="417"/>
      <c r="BL402" s="417"/>
      <c r="BM402" s="417"/>
      <c r="BN402" s="417"/>
      <c r="BO402" s="417"/>
      <c r="BP402" s="417"/>
      <c r="BQ402" s="417"/>
      <c r="BR402" s="417"/>
      <c r="BS402" s="417"/>
      <c r="BT402" s="417"/>
      <c r="BU402" s="417"/>
      <c r="BV402" s="417"/>
      <c r="BW402" s="417"/>
      <c r="BX402" s="417"/>
      <c r="BY402" s="417"/>
      <c r="BZ402" s="417"/>
      <c r="CA402" s="417"/>
      <c r="CB402" s="417"/>
      <c r="CC402" s="417"/>
      <c r="CD402" s="417"/>
      <c r="CE402" s="417"/>
      <c r="CF402" s="417"/>
      <c r="CG402" s="417"/>
      <c r="CH402" s="417"/>
      <c r="CI402" s="417"/>
      <c r="CJ402" s="417"/>
      <c r="CK402" s="417"/>
      <c r="CL402" s="417"/>
      <c r="CM402" s="417"/>
      <c r="CN402" s="417"/>
      <c r="CO402" s="417"/>
      <c r="CP402" s="417"/>
      <c r="CQ402" s="417"/>
      <c r="CR402" s="417"/>
      <c r="CS402" s="417"/>
      <c r="CT402" s="417"/>
      <c r="CU402" s="417"/>
      <c r="CV402" s="417"/>
      <c r="CW402" s="417"/>
      <c r="CX402" s="417"/>
      <c r="CY402" s="417"/>
      <c r="CZ402" s="417"/>
      <c r="DA402" s="417"/>
      <c r="DB402" s="417"/>
      <c r="DC402" s="417"/>
      <c r="DD402" s="417"/>
      <c r="DE402" s="417"/>
      <c r="DF402" s="417"/>
      <c r="DG402" s="417"/>
      <c r="DH402" s="417"/>
      <c r="DI402" s="417"/>
      <c r="DJ402" s="417"/>
      <c r="DK402" s="417"/>
    </row>
    <row r="403" spans="1:115" ht="16.7" hidden="1" customHeight="1">
      <c r="A403" s="421"/>
      <c r="B403" s="421"/>
      <c r="C403" s="416"/>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c r="AA403" s="417"/>
      <c r="AB403" s="417"/>
      <c r="AC403" s="417"/>
      <c r="AD403" s="417"/>
      <c r="AE403" s="417"/>
      <c r="AF403" s="417"/>
      <c r="AG403" s="417"/>
      <c r="AH403" s="417"/>
      <c r="AI403" s="417"/>
      <c r="AJ403" s="417"/>
      <c r="AK403" s="417"/>
      <c r="AL403" s="417"/>
      <c r="AM403" s="417"/>
      <c r="AN403" s="417"/>
      <c r="AO403" s="417"/>
      <c r="AP403" s="417"/>
      <c r="AQ403" s="417"/>
      <c r="AR403" s="417"/>
      <c r="AS403" s="417"/>
      <c r="AT403" s="417"/>
      <c r="AU403" s="417"/>
      <c r="AV403" s="417"/>
      <c r="AW403" s="417"/>
      <c r="AX403" s="417"/>
      <c r="AY403" s="417"/>
      <c r="AZ403" s="417"/>
      <c r="BA403" s="417"/>
      <c r="BB403" s="417"/>
      <c r="BC403" s="417"/>
      <c r="BD403" s="417"/>
      <c r="BE403" s="417"/>
      <c r="BF403" s="417"/>
      <c r="BG403" s="417"/>
      <c r="BH403" s="417"/>
      <c r="BI403" s="417"/>
      <c r="BJ403" s="417"/>
      <c r="BK403" s="417"/>
      <c r="BL403" s="417"/>
      <c r="BM403" s="417"/>
      <c r="BN403" s="417"/>
      <c r="BO403" s="417"/>
      <c r="BP403" s="417"/>
      <c r="BQ403" s="417"/>
      <c r="BR403" s="417"/>
      <c r="BS403" s="417"/>
      <c r="BT403" s="417"/>
      <c r="BU403" s="417"/>
      <c r="BV403" s="417"/>
      <c r="BW403" s="417"/>
      <c r="BX403" s="417"/>
      <c r="BY403" s="417"/>
      <c r="BZ403" s="417"/>
      <c r="CA403" s="417"/>
      <c r="CB403" s="417"/>
      <c r="CC403" s="417"/>
      <c r="CD403" s="417"/>
      <c r="CE403" s="417"/>
      <c r="CF403" s="417"/>
      <c r="CG403" s="417"/>
      <c r="CH403" s="417"/>
      <c r="CI403" s="417"/>
      <c r="CJ403" s="417"/>
      <c r="CK403" s="417"/>
      <c r="CL403" s="417"/>
      <c r="CM403" s="417"/>
      <c r="CN403" s="417"/>
      <c r="CO403" s="417"/>
      <c r="CP403" s="417"/>
      <c r="CQ403" s="417"/>
      <c r="CR403" s="417"/>
      <c r="CS403" s="417"/>
      <c r="CT403" s="417"/>
      <c r="CU403" s="417"/>
      <c r="CV403" s="417"/>
      <c r="CW403" s="417"/>
      <c r="CX403" s="417"/>
      <c r="CY403" s="417"/>
      <c r="CZ403" s="417"/>
      <c r="DA403" s="417"/>
      <c r="DB403" s="417"/>
      <c r="DC403" s="417"/>
      <c r="DD403" s="417"/>
      <c r="DE403" s="417"/>
      <c r="DF403" s="417"/>
      <c r="DG403" s="417"/>
      <c r="DH403" s="417"/>
      <c r="DI403" s="417"/>
      <c r="DJ403" s="417"/>
      <c r="DK403" s="417"/>
    </row>
    <row r="404" spans="1:115" ht="16.7" hidden="1" customHeight="1">
      <c r="A404" s="421"/>
      <c r="B404" s="421"/>
      <c r="C404" s="416"/>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c r="AA404" s="417"/>
      <c r="AB404" s="417"/>
      <c r="AC404" s="417"/>
      <c r="AD404" s="417"/>
      <c r="AE404" s="417"/>
      <c r="AF404" s="417"/>
      <c r="AG404" s="417"/>
      <c r="AH404" s="417"/>
      <c r="AI404" s="417"/>
      <c r="AJ404" s="417"/>
      <c r="AK404" s="417"/>
      <c r="AL404" s="417"/>
      <c r="AM404" s="417"/>
      <c r="AN404" s="417"/>
      <c r="AO404" s="417"/>
      <c r="AP404" s="417"/>
      <c r="AQ404" s="417"/>
      <c r="AR404" s="417"/>
      <c r="AS404" s="417"/>
      <c r="AT404" s="417"/>
      <c r="AU404" s="417"/>
      <c r="AV404" s="417"/>
      <c r="AW404" s="417"/>
      <c r="AX404" s="417"/>
      <c r="AY404" s="417"/>
      <c r="AZ404" s="417"/>
      <c r="BA404" s="417"/>
      <c r="BB404" s="417"/>
      <c r="BC404" s="417"/>
      <c r="BD404" s="417"/>
      <c r="BE404" s="417"/>
      <c r="BF404" s="417"/>
      <c r="BG404" s="417"/>
      <c r="BH404" s="417"/>
      <c r="BI404" s="417"/>
      <c r="BJ404" s="417"/>
      <c r="BK404" s="417"/>
      <c r="BL404" s="417"/>
      <c r="BM404" s="417"/>
      <c r="BN404" s="417"/>
      <c r="BO404" s="417"/>
      <c r="BP404" s="417"/>
      <c r="BQ404" s="417"/>
      <c r="BR404" s="417"/>
      <c r="BS404" s="417"/>
      <c r="BT404" s="417"/>
      <c r="BU404" s="417"/>
      <c r="BV404" s="417"/>
      <c r="BW404" s="417"/>
      <c r="BX404" s="417"/>
      <c r="BY404" s="417"/>
      <c r="BZ404" s="417"/>
      <c r="CA404" s="417"/>
      <c r="CB404" s="417"/>
      <c r="CC404" s="417"/>
      <c r="CD404" s="417"/>
      <c r="CE404" s="417"/>
      <c r="CF404" s="417"/>
      <c r="CG404" s="417"/>
      <c r="CH404" s="417"/>
      <c r="CI404" s="417"/>
      <c r="CJ404" s="417"/>
      <c r="CK404" s="417"/>
      <c r="CL404" s="417"/>
      <c r="CM404" s="417"/>
      <c r="CN404" s="417"/>
      <c r="CO404" s="417"/>
      <c r="CP404" s="417"/>
      <c r="CQ404" s="417"/>
      <c r="CR404" s="417"/>
      <c r="CS404" s="417"/>
      <c r="CT404" s="417"/>
      <c r="CU404" s="417"/>
      <c r="CV404" s="417"/>
      <c r="CW404" s="417"/>
      <c r="CX404" s="417"/>
      <c r="CY404" s="417"/>
      <c r="CZ404" s="417"/>
      <c r="DA404" s="417"/>
      <c r="DB404" s="417"/>
      <c r="DC404" s="417"/>
      <c r="DD404" s="417"/>
      <c r="DE404" s="417"/>
      <c r="DF404" s="417"/>
      <c r="DG404" s="417"/>
      <c r="DH404" s="417"/>
      <c r="DI404" s="417"/>
      <c r="DJ404" s="417"/>
      <c r="DK404" s="417"/>
    </row>
    <row r="405" spans="1:115" ht="16.7" hidden="1" customHeight="1">
      <c r="A405" s="421"/>
      <c r="B405" s="421"/>
      <c r="C405" s="416"/>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c r="AA405" s="417"/>
      <c r="AB405" s="417"/>
      <c r="AC405" s="417"/>
      <c r="AD405" s="417"/>
      <c r="AE405" s="417"/>
      <c r="AF405" s="417"/>
      <c r="AG405" s="417"/>
      <c r="AH405" s="417"/>
      <c r="AI405" s="417"/>
      <c r="AJ405" s="417"/>
      <c r="AK405" s="417"/>
      <c r="AL405" s="417"/>
      <c r="AM405" s="417"/>
      <c r="AN405" s="417"/>
      <c r="AO405" s="417"/>
      <c r="AP405" s="417"/>
      <c r="AQ405" s="417"/>
      <c r="AR405" s="417"/>
      <c r="AS405" s="417"/>
      <c r="AT405" s="417"/>
      <c r="AU405" s="417"/>
      <c r="AV405" s="417"/>
      <c r="AW405" s="417"/>
      <c r="AX405" s="417"/>
      <c r="AY405" s="417"/>
      <c r="AZ405" s="417"/>
      <c r="BA405" s="417"/>
      <c r="BB405" s="417"/>
      <c r="BC405" s="417"/>
      <c r="BD405" s="417"/>
      <c r="BE405" s="417"/>
      <c r="BF405" s="417"/>
      <c r="BG405" s="417"/>
      <c r="BH405" s="417"/>
      <c r="BI405" s="417"/>
      <c r="BJ405" s="417"/>
      <c r="BK405" s="417"/>
      <c r="BL405" s="417"/>
      <c r="BM405" s="417"/>
      <c r="BN405" s="417"/>
      <c r="BO405" s="417"/>
      <c r="BP405" s="417"/>
      <c r="BQ405" s="417"/>
      <c r="BR405" s="417"/>
      <c r="BS405" s="417"/>
      <c r="BT405" s="417"/>
      <c r="BU405" s="417"/>
      <c r="BV405" s="417"/>
      <c r="BW405" s="417"/>
      <c r="BX405" s="417"/>
      <c r="BY405" s="417"/>
      <c r="BZ405" s="417"/>
      <c r="CA405" s="417"/>
      <c r="CB405" s="417"/>
      <c r="CC405" s="417"/>
      <c r="CD405" s="417"/>
      <c r="CE405" s="417"/>
      <c r="CF405" s="417"/>
      <c r="CG405" s="417"/>
      <c r="CH405" s="417"/>
      <c r="CI405" s="417"/>
      <c r="CJ405" s="417"/>
      <c r="CK405" s="417"/>
      <c r="CL405" s="417"/>
      <c r="CM405" s="417"/>
      <c r="CN405" s="417"/>
      <c r="CO405" s="417"/>
      <c r="CP405" s="417"/>
      <c r="CQ405" s="417"/>
      <c r="CR405" s="417"/>
      <c r="CS405" s="417"/>
      <c r="CT405" s="417"/>
      <c r="CU405" s="417"/>
      <c r="CV405" s="417"/>
      <c r="CW405" s="417"/>
      <c r="CX405" s="417"/>
      <c r="CY405" s="417"/>
      <c r="CZ405" s="417"/>
      <c r="DA405" s="417"/>
      <c r="DB405" s="417"/>
      <c r="DC405" s="417"/>
      <c r="DD405" s="417"/>
      <c r="DE405" s="417"/>
      <c r="DF405" s="417"/>
      <c r="DG405" s="417"/>
      <c r="DH405" s="417"/>
      <c r="DI405" s="417"/>
      <c r="DJ405" s="417"/>
      <c r="DK405" s="417"/>
    </row>
    <row r="406" spans="1:115" ht="16.7" hidden="1" customHeight="1">
      <c r="A406" s="421"/>
      <c r="B406" s="421"/>
      <c r="C406" s="416"/>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c r="AA406" s="417"/>
      <c r="AB406" s="417"/>
      <c r="AC406" s="417"/>
      <c r="AD406" s="417"/>
      <c r="AE406" s="417"/>
      <c r="AF406" s="417"/>
      <c r="AG406" s="417"/>
      <c r="AH406" s="417"/>
      <c r="AI406" s="417"/>
      <c r="AJ406" s="417"/>
      <c r="AK406" s="417"/>
      <c r="AL406" s="417"/>
      <c r="AM406" s="417"/>
      <c r="AN406" s="417"/>
      <c r="AO406" s="417"/>
      <c r="AP406" s="417"/>
      <c r="AQ406" s="417"/>
      <c r="AR406" s="417"/>
      <c r="AS406" s="417"/>
      <c r="AT406" s="417"/>
      <c r="AU406" s="417"/>
      <c r="AV406" s="417"/>
      <c r="AW406" s="417"/>
      <c r="AX406" s="417"/>
      <c r="AY406" s="417"/>
      <c r="AZ406" s="417"/>
      <c r="BA406" s="417"/>
      <c r="BB406" s="417"/>
      <c r="BC406" s="417"/>
      <c r="BD406" s="417"/>
      <c r="BE406" s="417"/>
      <c r="BF406" s="417"/>
      <c r="BG406" s="417"/>
      <c r="BH406" s="417"/>
      <c r="BI406" s="417"/>
      <c r="BJ406" s="417"/>
      <c r="BK406" s="417"/>
      <c r="BL406" s="417"/>
      <c r="BM406" s="417"/>
      <c r="BN406" s="417"/>
      <c r="BO406" s="417"/>
      <c r="BP406" s="417"/>
      <c r="BQ406" s="417"/>
      <c r="BR406" s="417"/>
      <c r="BS406" s="417"/>
      <c r="BT406" s="417"/>
      <c r="BU406" s="417"/>
      <c r="BV406" s="417"/>
      <c r="BW406" s="417"/>
      <c r="BX406" s="417"/>
      <c r="BY406" s="417"/>
      <c r="BZ406" s="417"/>
      <c r="CA406" s="417"/>
      <c r="CB406" s="417"/>
      <c r="CC406" s="417"/>
      <c r="CD406" s="417"/>
      <c r="CE406" s="417"/>
      <c r="CF406" s="417"/>
      <c r="CG406" s="417"/>
      <c r="CH406" s="417"/>
      <c r="CI406" s="417"/>
      <c r="CJ406" s="417"/>
      <c r="CK406" s="417"/>
      <c r="CL406" s="417"/>
      <c r="CM406" s="417"/>
      <c r="CN406" s="417"/>
      <c r="CO406" s="417"/>
      <c r="CP406" s="417"/>
      <c r="CQ406" s="417"/>
      <c r="CR406" s="417"/>
      <c r="CS406" s="417"/>
      <c r="CT406" s="417"/>
      <c r="CU406" s="417"/>
      <c r="CV406" s="417"/>
      <c r="CW406" s="417"/>
      <c r="CX406" s="417"/>
      <c r="CY406" s="417"/>
      <c r="CZ406" s="417"/>
      <c r="DA406" s="417"/>
      <c r="DB406" s="417"/>
      <c r="DC406" s="417"/>
      <c r="DD406" s="417"/>
      <c r="DE406" s="417"/>
      <c r="DF406" s="417"/>
      <c r="DG406" s="417"/>
      <c r="DH406" s="417"/>
      <c r="DI406" s="417"/>
      <c r="DJ406" s="417"/>
      <c r="DK406" s="417"/>
    </row>
    <row r="407" spans="1:115" ht="16.7" hidden="1" customHeight="1">
      <c r="A407" s="421"/>
      <c r="B407" s="421"/>
      <c r="C407" s="416"/>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c r="AA407" s="417"/>
      <c r="AB407" s="417"/>
      <c r="AC407" s="417"/>
      <c r="AD407" s="417"/>
      <c r="AE407" s="417"/>
      <c r="AF407" s="417"/>
      <c r="AG407" s="417"/>
      <c r="AH407" s="417"/>
      <c r="AI407" s="417"/>
      <c r="AJ407" s="417"/>
      <c r="AK407" s="417"/>
      <c r="AL407" s="417"/>
      <c r="AM407" s="417"/>
      <c r="AN407" s="417"/>
      <c r="AO407" s="417"/>
      <c r="AP407" s="417"/>
      <c r="AQ407" s="417"/>
      <c r="AR407" s="417"/>
      <c r="AS407" s="417"/>
      <c r="AT407" s="417"/>
      <c r="AU407" s="417"/>
      <c r="AV407" s="417"/>
      <c r="AW407" s="417"/>
      <c r="AX407" s="417"/>
      <c r="AY407" s="417"/>
      <c r="AZ407" s="417"/>
      <c r="BA407" s="417"/>
      <c r="BB407" s="417"/>
      <c r="BC407" s="417"/>
      <c r="BD407" s="417"/>
      <c r="BE407" s="417"/>
      <c r="BF407" s="417"/>
      <c r="BG407" s="417"/>
      <c r="BH407" s="417"/>
      <c r="BI407" s="417"/>
      <c r="BJ407" s="417"/>
      <c r="BK407" s="417"/>
      <c r="BL407" s="417"/>
      <c r="BM407" s="417"/>
      <c r="BN407" s="417"/>
      <c r="BO407" s="417"/>
      <c r="BP407" s="417"/>
      <c r="BQ407" s="417"/>
      <c r="BR407" s="417"/>
      <c r="BS407" s="417"/>
      <c r="BT407" s="417"/>
      <c r="BU407" s="417"/>
      <c r="BV407" s="417"/>
      <c r="BW407" s="417"/>
      <c r="BX407" s="417"/>
      <c r="BY407" s="417"/>
      <c r="BZ407" s="417"/>
      <c r="CA407" s="417"/>
      <c r="CB407" s="417"/>
      <c r="CC407" s="417"/>
      <c r="CD407" s="417"/>
      <c r="CE407" s="417"/>
      <c r="CF407" s="417"/>
      <c r="CG407" s="417"/>
      <c r="CH407" s="417"/>
      <c r="CI407" s="417"/>
      <c r="CJ407" s="417"/>
      <c r="CK407" s="417"/>
      <c r="CL407" s="417"/>
      <c r="CM407" s="417"/>
      <c r="CN407" s="417"/>
      <c r="CO407" s="417"/>
      <c r="CP407" s="417"/>
      <c r="CQ407" s="417"/>
      <c r="CR407" s="417"/>
      <c r="CS407" s="417"/>
      <c r="CT407" s="417"/>
      <c r="CU407" s="417"/>
      <c r="CV407" s="417"/>
      <c r="CW407" s="417"/>
      <c r="CX407" s="417"/>
      <c r="CY407" s="417"/>
      <c r="CZ407" s="417"/>
      <c r="DA407" s="417"/>
      <c r="DB407" s="417"/>
      <c r="DC407" s="417"/>
      <c r="DD407" s="417"/>
      <c r="DE407" s="417"/>
      <c r="DF407" s="417"/>
      <c r="DG407" s="417"/>
      <c r="DH407" s="417"/>
      <c r="DI407" s="417"/>
      <c r="DJ407" s="417"/>
      <c r="DK407" s="417"/>
    </row>
    <row r="408" spans="1:115" ht="16.7" hidden="1" customHeight="1">
      <c r="A408" s="421"/>
      <c r="B408" s="421"/>
      <c r="C408" s="416"/>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c r="AA408" s="417"/>
      <c r="AB408" s="417"/>
      <c r="AC408" s="417"/>
      <c r="AD408" s="417"/>
      <c r="AE408" s="417"/>
      <c r="AF408" s="417"/>
      <c r="AG408" s="417"/>
      <c r="AH408" s="417"/>
      <c r="AI408" s="417"/>
      <c r="AJ408" s="417"/>
      <c r="AK408" s="417"/>
      <c r="AL408" s="417"/>
      <c r="AM408" s="417"/>
      <c r="AN408" s="417"/>
      <c r="AO408" s="417"/>
      <c r="AP408" s="417"/>
      <c r="AQ408" s="417"/>
      <c r="AR408" s="417"/>
      <c r="AS408" s="417"/>
      <c r="AT408" s="417"/>
      <c r="AU408" s="417"/>
      <c r="AV408" s="417"/>
      <c r="AW408" s="417"/>
      <c r="AX408" s="417"/>
      <c r="AY408" s="417"/>
      <c r="AZ408" s="417"/>
      <c r="BA408" s="417"/>
      <c r="BB408" s="417"/>
      <c r="BC408" s="417"/>
      <c r="BD408" s="417"/>
      <c r="BE408" s="417"/>
      <c r="BF408" s="417"/>
      <c r="BG408" s="417"/>
      <c r="BH408" s="417"/>
      <c r="BI408" s="417"/>
      <c r="BJ408" s="417"/>
      <c r="BK408" s="417"/>
      <c r="BL408" s="417"/>
      <c r="BM408" s="417"/>
      <c r="BN408" s="417"/>
      <c r="BO408" s="417"/>
      <c r="BP408" s="417"/>
      <c r="BQ408" s="417"/>
      <c r="BR408" s="417"/>
      <c r="BS408" s="417"/>
      <c r="BT408" s="417"/>
      <c r="BU408" s="417"/>
      <c r="BV408" s="417"/>
      <c r="BW408" s="417"/>
      <c r="BX408" s="417"/>
      <c r="BY408" s="417"/>
      <c r="BZ408" s="417"/>
      <c r="CA408" s="417"/>
      <c r="CB408" s="417"/>
      <c r="CC408" s="417"/>
      <c r="CD408" s="417"/>
      <c r="CE408" s="417"/>
      <c r="CF408" s="417"/>
      <c r="CG408" s="417"/>
      <c r="CH408" s="417"/>
      <c r="CI408" s="417"/>
      <c r="CJ408" s="417"/>
      <c r="CK408" s="417"/>
      <c r="CL408" s="417"/>
      <c r="CM408" s="417"/>
      <c r="CN408" s="417"/>
      <c r="CO408" s="417"/>
      <c r="CP408" s="417"/>
      <c r="CQ408" s="417"/>
      <c r="CR408" s="417"/>
      <c r="CS408" s="417"/>
      <c r="CT408" s="417"/>
      <c r="CU408" s="417"/>
      <c r="CV408" s="417"/>
      <c r="CW408" s="417"/>
      <c r="CX408" s="417"/>
      <c r="CY408" s="417"/>
      <c r="CZ408" s="417"/>
      <c r="DA408" s="417"/>
      <c r="DB408" s="417"/>
      <c r="DC408" s="417"/>
      <c r="DD408" s="417"/>
      <c r="DE408" s="417"/>
      <c r="DF408" s="417"/>
      <c r="DG408" s="417"/>
      <c r="DH408" s="417"/>
      <c r="DI408" s="417"/>
      <c r="DJ408" s="417"/>
      <c r="DK408" s="417"/>
    </row>
    <row r="409" spans="1:115" ht="16.7" hidden="1" customHeight="1">
      <c r="A409" s="421"/>
      <c r="B409" s="421"/>
      <c r="C409" s="416"/>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c r="AA409" s="417"/>
      <c r="AB409" s="417"/>
      <c r="AC409" s="417"/>
      <c r="AD409" s="417"/>
      <c r="AE409" s="417"/>
      <c r="AF409" s="417"/>
      <c r="AG409" s="417"/>
      <c r="AH409" s="417"/>
      <c r="AI409" s="417"/>
      <c r="AJ409" s="417"/>
      <c r="AK409" s="417"/>
      <c r="AL409" s="417"/>
      <c r="AM409" s="417"/>
      <c r="AN409" s="417"/>
      <c r="AO409" s="417"/>
      <c r="AP409" s="417"/>
      <c r="AQ409" s="417"/>
      <c r="AR409" s="417"/>
      <c r="AS409" s="417"/>
      <c r="AT409" s="417"/>
      <c r="AU409" s="417"/>
      <c r="AV409" s="417"/>
      <c r="AW409" s="417"/>
      <c r="AX409" s="417"/>
      <c r="AY409" s="417"/>
      <c r="AZ409" s="417"/>
      <c r="BA409" s="417"/>
      <c r="BB409" s="417"/>
      <c r="BC409" s="417"/>
      <c r="BD409" s="417"/>
      <c r="BE409" s="417"/>
      <c r="BF409" s="417"/>
      <c r="BG409" s="417"/>
      <c r="BH409" s="417"/>
      <c r="BI409" s="417"/>
      <c r="BJ409" s="417"/>
      <c r="BK409" s="417"/>
      <c r="BL409" s="417"/>
      <c r="BM409" s="417"/>
      <c r="BN409" s="417"/>
      <c r="BO409" s="417"/>
      <c r="BP409" s="417"/>
      <c r="BQ409" s="417"/>
      <c r="BR409" s="417"/>
      <c r="BS409" s="417"/>
      <c r="BT409" s="417"/>
      <c r="BU409" s="417"/>
      <c r="BV409" s="417"/>
      <c r="BW409" s="417"/>
      <c r="BX409" s="417"/>
      <c r="BY409" s="417"/>
      <c r="BZ409" s="417"/>
      <c r="CA409" s="417"/>
      <c r="CB409" s="417"/>
      <c r="CC409" s="417"/>
      <c r="CD409" s="417"/>
      <c r="CE409" s="417"/>
      <c r="CF409" s="417"/>
      <c r="CG409" s="417"/>
      <c r="CH409" s="417"/>
      <c r="CI409" s="417"/>
      <c r="CJ409" s="417"/>
      <c r="CK409" s="417"/>
      <c r="CL409" s="417"/>
      <c r="CM409" s="417"/>
      <c r="CN409" s="417"/>
      <c r="CO409" s="417"/>
      <c r="CP409" s="417"/>
      <c r="CQ409" s="417"/>
      <c r="CR409" s="417"/>
      <c r="CS409" s="417"/>
      <c r="CT409" s="417"/>
      <c r="CU409" s="417"/>
      <c r="CV409" s="417"/>
      <c r="CW409" s="417"/>
      <c r="CX409" s="417"/>
      <c r="CY409" s="417"/>
      <c r="CZ409" s="417"/>
      <c r="DA409" s="417"/>
      <c r="DB409" s="417"/>
      <c r="DC409" s="417"/>
      <c r="DD409" s="417"/>
      <c r="DE409" s="417"/>
      <c r="DF409" s="417"/>
      <c r="DG409" s="417"/>
      <c r="DH409" s="417"/>
      <c r="DI409" s="417"/>
      <c r="DJ409" s="417"/>
      <c r="DK409" s="417"/>
    </row>
    <row r="410" spans="1:115" ht="16.7" hidden="1" customHeight="1">
      <c r="A410" s="421"/>
      <c r="B410" s="421"/>
      <c r="C410" s="416"/>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c r="AA410" s="417"/>
      <c r="AB410" s="417"/>
      <c r="AC410" s="417"/>
      <c r="AD410" s="417"/>
      <c r="AE410" s="417"/>
      <c r="AF410" s="417"/>
      <c r="AG410" s="417"/>
      <c r="AH410" s="417"/>
      <c r="AI410" s="417"/>
      <c r="AJ410" s="417"/>
      <c r="AK410" s="417"/>
      <c r="AL410" s="417"/>
      <c r="AM410" s="417"/>
      <c r="AN410" s="417"/>
      <c r="AO410" s="417"/>
      <c r="AP410" s="417"/>
      <c r="AQ410" s="417"/>
      <c r="AR410" s="417"/>
      <c r="AS410" s="417"/>
      <c r="AT410" s="417"/>
      <c r="AU410" s="417"/>
      <c r="AV410" s="417"/>
      <c r="AW410" s="417"/>
      <c r="AX410" s="417"/>
      <c r="AY410" s="417"/>
      <c r="AZ410" s="417"/>
      <c r="BA410" s="417"/>
      <c r="BB410" s="417"/>
      <c r="BC410" s="417"/>
      <c r="BD410" s="417"/>
      <c r="BE410" s="417"/>
      <c r="BF410" s="417"/>
      <c r="BG410" s="417"/>
      <c r="BH410" s="417"/>
      <c r="BI410" s="417"/>
      <c r="BJ410" s="417"/>
      <c r="BK410" s="417"/>
      <c r="BL410" s="417"/>
      <c r="BM410" s="417"/>
      <c r="BN410" s="417"/>
      <c r="BO410" s="417"/>
      <c r="BP410" s="417"/>
      <c r="BQ410" s="417"/>
      <c r="BR410" s="417"/>
      <c r="BS410" s="417"/>
      <c r="BT410" s="417"/>
      <c r="BU410" s="417"/>
      <c r="BV410" s="417"/>
      <c r="BW410" s="417"/>
      <c r="BX410" s="417"/>
      <c r="BY410" s="417"/>
      <c r="BZ410" s="417"/>
      <c r="CA410" s="417"/>
      <c r="CB410" s="417"/>
      <c r="CC410" s="417"/>
      <c r="CD410" s="417"/>
      <c r="CE410" s="417"/>
      <c r="CF410" s="417"/>
      <c r="CG410" s="417"/>
      <c r="CH410" s="417"/>
      <c r="CI410" s="417"/>
      <c r="CJ410" s="417"/>
      <c r="CK410" s="417"/>
      <c r="CL410" s="417"/>
      <c r="CM410" s="417"/>
      <c r="CN410" s="417"/>
      <c r="CO410" s="417"/>
      <c r="CP410" s="417"/>
      <c r="CQ410" s="417"/>
      <c r="CR410" s="417"/>
      <c r="CS410" s="417"/>
      <c r="CT410" s="417"/>
      <c r="CU410" s="417"/>
      <c r="CV410" s="417"/>
      <c r="CW410" s="417"/>
      <c r="CX410" s="417"/>
      <c r="CY410" s="417"/>
      <c r="CZ410" s="417"/>
      <c r="DA410" s="417"/>
      <c r="DB410" s="417"/>
      <c r="DC410" s="417"/>
      <c r="DD410" s="417"/>
      <c r="DE410" s="417"/>
      <c r="DF410" s="417"/>
      <c r="DG410" s="417"/>
      <c r="DH410" s="417"/>
      <c r="DI410" s="417"/>
      <c r="DJ410" s="417"/>
      <c r="DK410" s="417"/>
    </row>
    <row r="411" spans="1:115" ht="16.7" hidden="1" customHeight="1">
      <c r="A411" s="421"/>
      <c r="B411" s="421"/>
      <c r="C411" s="416"/>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c r="AA411" s="417"/>
      <c r="AB411" s="417"/>
      <c r="AC411" s="417"/>
      <c r="AD411" s="417"/>
      <c r="AE411" s="417"/>
      <c r="AF411" s="417"/>
      <c r="AG411" s="417"/>
      <c r="AH411" s="417"/>
      <c r="AI411" s="417"/>
      <c r="AJ411" s="417"/>
      <c r="AK411" s="417"/>
      <c r="AL411" s="417"/>
      <c r="AM411" s="417"/>
      <c r="AN411" s="417"/>
      <c r="AO411" s="417"/>
      <c r="AP411" s="417"/>
      <c r="AQ411" s="417"/>
      <c r="AR411" s="417"/>
      <c r="AS411" s="417"/>
      <c r="AT411" s="417"/>
      <c r="AU411" s="417"/>
      <c r="AV411" s="417"/>
      <c r="AW411" s="417"/>
      <c r="AX411" s="417"/>
      <c r="AY411" s="417"/>
      <c r="AZ411" s="417"/>
      <c r="BA411" s="417"/>
      <c r="BB411" s="417"/>
      <c r="BC411" s="417"/>
      <c r="BD411" s="417"/>
      <c r="BE411" s="417"/>
      <c r="BF411" s="417"/>
      <c r="BG411" s="417"/>
      <c r="BH411" s="417"/>
      <c r="BI411" s="417"/>
      <c r="BJ411" s="417"/>
      <c r="BK411" s="417"/>
      <c r="BL411" s="417"/>
      <c r="BM411" s="417"/>
      <c r="BN411" s="417"/>
      <c r="BO411" s="417"/>
      <c r="BP411" s="417"/>
      <c r="BQ411" s="417"/>
      <c r="BR411" s="417"/>
      <c r="BS411" s="417"/>
      <c r="BT411" s="417"/>
      <c r="BU411" s="417"/>
      <c r="BV411" s="417"/>
      <c r="BW411" s="417"/>
      <c r="BX411" s="417"/>
      <c r="BY411" s="417"/>
      <c r="BZ411" s="417"/>
      <c r="CA411" s="417"/>
      <c r="CB411" s="417"/>
      <c r="CC411" s="417"/>
      <c r="CD411" s="417"/>
      <c r="CE411" s="417"/>
      <c r="CF411" s="417"/>
      <c r="CG411" s="417"/>
      <c r="CH411" s="417"/>
      <c r="CI411" s="417"/>
      <c r="CJ411" s="417"/>
      <c r="CK411" s="417"/>
      <c r="CL411" s="417"/>
      <c r="CM411" s="417"/>
      <c r="CN411" s="417"/>
      <c r="CO411" s="417"/>
      <c r="CP411" s="417"/>
      <c r="CQ411" s="417"/>
      <c r="CR411" s="417"/>
      <c r="CS411" s="417"/>
      <c r="CT411" s="417"/>
      <c r="CU411" s="417"/>
      <c r="CV411" s="417"/>
      <c r="CW411" s="417"/>
      <c r="CX411" s="417"/>
      <c r="CY411" s="417"/>
      <c r="CZ411" s="417"/>
      <c r="DA411" s="417"/>
      <c r="DB411" s="417"/>
      <c r="DC411" s="417"/>
      <c r="DD411" s="417"/>
      <c r="DE411" s="417"/>
      <c r="DF411" s="417"/>
      <c r="DG411" s="417"/>
      <c r="DH411" s="417"/>
      <c r="DI411" s="417"/>
      <c r="DJ411" s="417"/>
      <c r="DK411" s="417"/>
    </row>
    <row r="412" spans="1:115" ht="16.7" hidden="1" customHeight="1">
      <c r="A412" s="421"/>
      <c r="B412" s="421"/>
      <c r="C412" s="416"/>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c r="AA412" s="417"/>
      <c r="AB412" s="417"/>
      <c r="AC412" s="417"/>
      <c r="AD412" s="417"/>
      <c r="AE412" s="417"/>
      <c r="AF412" s="417"/>
      <c r="AG412" s="417"/>
      <c r="AH412" s="417"/>
      <c r="AI412" s="417"/>
      <c r="AJ412" s="417"/>
      <c r="AK412" s="417"/>
      <c r="AL412" s="417"/>
      <c r="AM412" s="417"/>
      <c r="AN412" s="417"/>
      <c r="AO412" s="417"/>
      <c r="AP412" s="417"/>
      <c r="AQ412" s="417"/>
      <c r="AR412" s="417"/>
      <c r="AS412" s="417"/>
      <c r="AT412" s="417"/>
      <c r="AU412" s="417"/>
      <c r="AV412" s="417"/>
      <c r="AW412" s="417"/>
      <c r="AX412" s="417"/>
      <c r="AY412" s="417"/>
      <c r="AZ412" s="417"/>
      <c r="BA412" s="417"/>
      <c r="BB412" s="417"/>
      <c r="BC412" s="417"/>
      <c r="BD412" s="417"/>
      <c r="BE412" s="417"/>
      <c r="BF412" s="417"/>
      <c r="BG412" s="417"/>
      <c r="BH412" s="417"/>
      <c r="BI412" s="417"/>
      <c r="BJ412" s="417"/>
      <c r="BK412" s="417"/>
      <c r="BL412" s="417"/>
      <c r="BM412" s="417"/>
      <c r="BN412" s="417"/>
      <c r="BO412" s="417"/>
      <c r="BP412" s="417"/>
      <c r="BQ412" s="417"/>
      <c r="BR412" s="417"/>
      <c r="BS412" s="417"/>
      <c r="BT412" s="417"/>
      <c r="BU412" s="417"/>
      <c r="BV412" s="417"/>
      <c r="BW412" s="417"/>
      <c r="BX412" s="417"/>
      <c r="BY412" s="417"/>
      <c r="BZ412" s="417"/>
      <c r="CA412" s="417"/>
      <c r="CB412" s="417"/>
      <c r="CC412" s="417"/>
      <c r="CD412" s="417"/>
      <c r="CE412" s="417"/>
      <c r="CF412" s="417"/>
      <c r="CG412" s="417"/>
      <c r="CH412" s="417"/>
      <c r="CI412" s="417"/>
      <c r="CJ412" s="417"/>
      <c r="CK412" s="417"/>
      <c r="CL412" s="417"/>
      <c r="CM412" s="417"/>
      <c r="CN412" s="417"/>
      <c r="CO412" s="417"/>
      <c r="CP412" s="417"/>
      <c r="CQ412" s="417"/>
      <c r="CR412" s="417"/>
      <c r="CS412" s="417"/>
      <c r="CT412" s="417"/>
      <c r="CU412" s="417"/>
      <c r="CV412" s="417"/>
      <c r="CW412" s="417"/>
      <c r="CX412" s="417"/>
      <c r="CY412" s="417"/>
      <c r="CZ412" s="417"/>
      <c r="DA412" s="417"/>
      <c r="DB412" s="417"/>
      <c r="DC412" s="417"/>
      <c r="DD412" s="417"/>
      <c r="DE412" s="417"/>
      <c r="DF412" s="417"/>
      <c r="DG412" s="417"/>
      <c r="DH412" s="417"/>
      <c r="DI412" s="417"/>
      <c r="DJ412" s="417"/>
      <c r="DK412" s="417"/>
    </row>
    <row r="413" spans="1:115" ht="16.7" hidden="1" customHeight="1">
      <c r="A413" s="421"/>
      <c r="B413" s="421"/>
      <c r="C413" s="416"/>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c r="AA413" s="417"/>
      <c r="AB413" s="417"/>
      <c r="AC413" s="417"/>
      <c r="AD413" s="417"/>
      <c r="AE413" s="417"/>
      <c r="AF413" s="417"/>
      <c r="AG413" s="417"/>
      <c r="AH413" s="417"/>
      <c r="AI413" s="417"/>
      <c r="AJ413" s="417"/>
      <c r="AK413" s="417"/>
      <c r="AL413" s="417"/>
      <c r="AM413" s="417"/>
      <c r="AN413" s="417"/>
      <c r="AO413" s="417"/>
      <c r="AP413" s="417"/>
      <c r="AQ413" s="417"/>
      <c r="AR413" s="417"/>
      <c r="AS413" s="417"/>
      <c r="AT413" s="417"/>
      <c r="AU413" s="417"/>
      <c r="AV413" s="417"/>
      <c r="AW413" s="417"/>
      <c r="AX413" s="417"/>
      <c r="AY413" s="417"/>
      <c r="AZ413" s="417"/>
      <c r="BA413" s="417"/>
      <c r="BB413" s="417"/>
      <c r="BC413" s="417"/>
      <c r="BD413" s="417"/>
      <c r="BE413" s="417"/>
      <c r="BF413" s="417"/>
      <c r="BG413" s="417"/>
      <c r="BH413" s="417"/>
      <c r="BI413" s="417"/>
      <c r="BJ413" s="417"/>
      <c r="BK413" s="417"/>
      <c r="BL413" s="417"/>
      <c r="BM413" s="417"/>
      <c r="BN413" s="417"/>
      <c r="BO413" s="417"/>
      <c r="BP413" s="417"/>
      <c r="BQ413" s="417"/>
      <c r="BR413" s="417"/>
      <c r="BS413" s="417"/>
      <c r="BT413" s="417"/>
      <c r="BU413" s="417"/>
      <c r="BV413" s="417"/>
      <c r="BW413" s="417"/>
      <c r="BX413" s="417"/>
      <c r="BY413" s="417"/>
      <c r="BZ413" s="417"/>
      <c r="CA413" s="417"/>
      <c r="CB413" s="417"/>
      <c r="CC413" s="417"/>
      <c r="CD413" s="417"/>
      <c r="CE413" s="417"/>
      <c r="CF413" s="417"/>
      <c r="CG413" s="417"/>
      <c r="CH413" s="417"/>
      <c r="CI413" s="417"/>
      <c r="CJ413" s="417"/>
      <c r="CK413" s="417"/>
      <c r="CL413" s="417"/>
      <c r="CM413" s="417"/>
      <c r="CN413" s="417"/>
      <c r="CO413" s="417"/>
      <c r="CP413" s="417"/>
      <c r="CQ413" s="417"/>
      <c r="CR413" s="417"/>
      <c r="CS413" s="417"/>
      <c r="CT413" s="417"/>
      <c r="CU413" s="417"/>
      <c r="CV413" s="417"/>
      <c r="CW413" s="417"/>
      <c r="CX413" s="417"/>
      <c r="CY413" s="417"/>
      <c r="CZ413" s="417"/>
      <c r="DA413" s="417"/>
      <c r="DB413" s="417"/>
      <c r="DC413" s="417"/>
      <c r="DD413" s="417"/>
      <c r="DE413" s="417"/>
      <c r="DF413" s="417"/>
      <c r="DG413" s="417"/>
      <c r="DH413" s="417"/>
      <c r="DI413" s="417"/>
      <c r="DJ413" s="417"/>
      <c r="DK413" s="417"/>
    </row>
    <row r="414" spans="1:115" ht="16.7" hidden="1" customHeight="1">
      <c r="A414" s="421"/>
      <c r="B414" s="421"/>
      <c r="C414" s="416"/>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c r="AA414" s="417"/>
      <c r="AB414" s="417"/>
      <c r="AC414" s="417"/>
      <c r="AD414" s="417"/>
      <c r="AE414" s="417"/>
      <c r="AF414" s="417"/>
      <c r="AG414" s="417"/>
      <c r="AH414" s="417"/>
      <c r="AI414" s="417"/>
      <c r="AJ414" s="417"/>
      <c r="AK414" s="417"/>
      <c r="AL414" s="417"/>
      <c r="AM414" s="417"/>
      <c r="AN414" s="417"/>
      <c r="AO414" s="417"/>
      <c r="AP414" s="417"/>
      <c r="AQ414" s="417"/>
      <c r="AR414" s="417"/>
      <c r="AS414" s="417"/>
      <c r="AT414" s="417"/>
      <c r="AU414" s="417"/>
      <c r="AV414" s="417"/>
      <c r="AW414" s="417"/>
      <c r="AX414" s="417"/>
      <c r="AY414" s="417"/>
      <c r="AZ414" s="417"/>
      <c r="BA414" s="417"/>
      <c r="BB414" s="417"/>
      <c r="BC414" s="417"/>
      <c r="BD414" s="417"/>
      <c r="BE414" s="417"/>
      <c r="BF414" s="417"/>
      <c r="BG414" s="417"/>
      <c r="BH414" s="417"/>
      <c r="BI414" s="417"/>
      <c r="BJ414" s="417"/>
      <c r="BK414" s="417"/>
      <c r="BL414" s="417"/>
      <c r="BM414" s="417"/>
      <c r="BN414" s="417"/>
      <c r="BO414" s="417"/>
      <c r="BP414" s="417"/>
      <c r="BQ414" s="417"/>
      <c r="BR414" s="417"/>
      <c r="BS414" s="417"/>
      <c r="BT414" s="417"/>
      <c r="BU414" s="417"/>
      <c r="BV414" s="417"/>
      <c r="BW414" s="417"/>
      <c r="BX414" s="417"/>
      <c r="BY414" s="417"/>
      <c r="BZ414" s="417"/>
      <c r="CA414" s="417"/>
      <c r="CB414" s="417"/>
      <c r="CC414" s="417"/>
      <c r="CD414" s="417"/>
      <c r="CE414" s="417"/>
      <c r="CF414" s="417"/>
      <c r="CG414" s="417"/>
      <c r="CH414" s="417"/>
      <c r="CI414" s="417"/>
      <c r="CJ414" s="417"/>
      <c r="CK414" s="417"/>
      <c r="CL414" s="417"/>
      <c r="CM414" s="417"/>
      <c r="CN414" s="417"/>
      <c r="CO414" s="417"/>
      <c r="CP414" s="417"/>
      <c r="CQ414" s="417"/>
      <c r="CR414" s="417"/>
      <c r="CS414" s="417"/>
      <c r="CT414" s="417"/>
      <c r="CU414" s="417"/>
      <c r="CV414" s="417"/>
      <c r="CW414" s="417"/>
      <c r="CX414" s="417"/>
      <c r="CY414" s="417"/>
      <c r="CZ414" s="417"/>
      <c r="DA414" s="417"/>
      <c r="DB414" s="417"/>
      <c r="DC414" s="417"/>
      <c r="DD414" s="417"/>
      <c r="DE414" s="417"/>
      <c r="DF414" s="417"/>
      <c r="DG414" s="417"/>
      <c r="DH414" s="417"/>
      <c r="DI414" s="417"/>
      <c r="DJ414" s="417"/>
      <c r="DK414" s="417"/>
    </row>
    <row r="415" spans="1:115" ht="16.7" hidden="1" customHeight="1">
      <c r="A415" s="422"/>
      <c r="B415" s="421"/>
      <c r="C415" s="416"/>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c r="AA415" s="417"/>
      <c r="AB415" s="417"/>
      <c r="AC415" s="417"/>
      <c r="AD415" s="417"/>
      <c r="AE415" s="417"/>
      <c r="AF415" s="417"/>
      <c r="AG415" s="417"/>
      <c r="AH415" s="417"/>
      <c r="AI415" s="417"/>
      <c r="AJ415" s="417"/>
      <c r="AK415" s="417"/>
      <c r="AL415" s="417"/>
      <c r="AM415" s="417"/>
      <c r="AN415" s="417"/>
      <c r="AO415" s="417"/>
      <c r="AP415" s="417"/>
      <c r="AQ415" s="417"/>
      <c r="AR415" s="417"/>
      <c r="AS415" s="417"/>
      <c r="AT415" s="417"/>
      <c r="AU415" s="417"/>
      <c r="AV415" s="417"/>
      <c r="AW415" s="417"/>
      <c r="AX415" s="417"/>
      <c r="AY415" s="417"/>
      <c r="AZ415" s="417"/>
      <c r="BA415" s="417"/>
      <c r="BB415" s="417"/>
      <c r="BC415" s="417"/>
      <c r="BD415" s="417"/>
      <c r="BE415" s="417"/>
      <c r="BF415" s="417"/>
      <c r="BG415" s="417"/>
      <c r="BH415" s="417"/>
      <c r="BI415" s="417"/>
      <c r="BJ415" s="417"/>
      <c r="BK415" s="417"/>
      <c r="BL415" s="417"/>
      <c r="BM415" s="417"/>
      <c r="BN415" s="417"/>
      <c r="BO415" s="417"/>
      <c r="BP415" s="417"/>
      <c r="BQ415" s="417"/>
      <c r="BR415" s="417"/>
      <c r="BS415" s="417"/>
      <c r="BT415" s="417"/>
      <c r="BU415" s="417"/>
      <c r="BV415" s="417"/>
      <c r="BW415" s="417"/>
      <c r="BX415" s="417"/>
      <c r="BY415" s="417"/>
      <c r="BZ415" s="417"/>
      <c r="CA415" s="417"/>
      <c r="CB415" s="417"/>
      <c r="CC415" s="417"/>
      <c r="CD415" s="417"/>
      <c r="CE415" s="417"/>
      <c r="CF415" s="417"/>
      <c r="CG415" s="417"/>
      <c r="CH415" s="417"/>
      <c r="CI415" s="417"/>
      <c r="CJ415" s="417"/>
      <c r="CK415" s="417"/>
      <c r="CL415" s="417"/>
      <c r="CM415" s="417"/>
      <c r="CN415" s="417"/>
      <c r="CO415" s="417"/>
      <c r="CP415" s="417"/>
      <c r="CQ415" s="417"/>
      <c r="CR415" s="417"/>
      <c r="CS415" s="417"/>
      <c r="CT415" s="417"/>
      <c r="CU415" s="417"/>
      <c r="CV415" s="417"/>
      <c r="CW415" s="417"/>
      <c r="CX415" s="417"/>
      <c r="CY415" s="417"/>
      <c r="CZ415" s="417"/>
      <c r="DA415" s="417"/>
      <c r="DB415" s="417"/>
      <c r="DC415" s="417"/>
      <c r="DD415" s="417"/>
      <c r="DE415" s="417"/>
      <c r="DF415" s="417"/>
      <c r="DG415" s="417"/>
      <c r="DH415" s="417"/>
      <c r="DI415" s="417"/>
      <c r="DJ415" s="417"/>
      <c r="DK415" s="417"/>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tabColor rgb="FFFF0000"/>
  </sheetPr>
  <dimension ref="A1:I112"/>
  <sheetViews>
    <sheetView showGridLines="0" topLeftCell="XFD1048576" workbookViewId="0">
      <selection sqref="A1:XFD1048576"/>
    </sheetView>
  </sheetViews>
  <sheetFormatPr defaultColWidth="0" defaultRowHeight="16.7" customHeight="1" zeroHeight="1"/>
  <cols>
    <col min="1" max="1" width="12.3984375" style="7" hidden="1" customWidth="1"/>
    <col min="2" max="2" width="9.5" style="3" hidden="1" customWidth="1"/>
    <col min="3" max="16384" width="9" style="3" hidden="1"/>
  </cols>
  <sheetData>
    <row r="1" spans="1:9" ht="16.149999999999999" hidden="1">
      <c r="A1" s="6"/>
      <c r="B1" s="128" t="s">
        <v>187</v>
      </c>
      <c r="C1" s="128" t="s">
        <v>188</v>
      </c>
      <c r="D1" s="128" t="s">
        <v>189</v>
      </c>
      <c r="E1" s="128" t="s">
        <v>190</v>
      </c>
      <c r="F1" s="128" t="s">
        <v>191</v>
      </c>
      <c r="G1" s="128" t="s">
        <v>192</v>
      </c>
      <c r="H1" s="128" t="s">
        <v>193</v>
      </c>
      <c r="I1" s="129" t="s">
        <v>331</v>
      </c>
    </row>
    <row r="2" spans="1:9" ht="16.149999999999999" hidden="1">
      <c r="A2" s="7" t="s">
        <v>76</v>
      </c>
      <c r="B2" s="3">
        <f ca="1">DGET(INDIRECT(B$1&amp;"!A:DJ"),$A2,factor_key)</f>
        <v>0</v>
      </c>
      <c r="C2" s="3">
        <f t="shared" ref="B2:E21" ca="1" si="0">DGET(INDIRECT(C$1&amp;"!A:DJ"),$A2,factor_key)</f>
        <v>0</v>
      </c>
      <c r="D2" s="3">
        <f t="shared" ca="1" si="0"/>
        <v>6673</v>
      </c>
      <c r="E2" s="3">
        <f t="shared" ca="1" si="0"/>
        <v>6139</v>
      </c>
      <c r="G2" s="3">
        <f t="shared" ref="G2:I21" ca="1" si="1">DGET(INDIRECT(G$1&amp;"!A:DJ"),$A2,factor_key)</f>
        <v>0</v>
      </c>
      <c r="H2" s="3">
        <f t="shared" ca="1" si="1"/>
        <v>6673</v>
      </c>
      <c r="I2" s="3" t="e">
        <f ca="1">DGET(INDIRECT(I$1&amp;"!A:DJ"),$A2,factor_key)</f>
        <v>#VALUE!</v>
      </c>
    </row>
    <row r="3" spans="1:9" ht="16.149999999999999" hidden="1">
      <c r="A3" s="7" t="s">
        <v>77</v>
      </c>
      <c r="B3" s="3">
        <f t="shared" ca="1" si="0"/>
        <v>100</v>
      </c>
      <c r="C3" s="3">
        <f t="shared" ca="1" si="0"/>
        <v>0</v>
      </c>
      <c r="D3" s="3">
        <f t="shared" ca="1" si="0"/>
        <v>6769</v>
      </c>
      <c r="E3" s="3">
        <f t="shared" ca="1" si="0"/>
        <v>6227</v>
      </c>
      <c r="G3" s="3">
        <f t="shared" ca="1" si="1"/>
        <v>7714</v>
      </c>
      <c r="H3" s="3">
        <f t="shared" ca="1" si="1"/>
        <v>6769</v>
      </c>
      <c r="I3" s="3" t="e">
        <f t="shared" ca="1" si="1"/>
        <v>#VALUE!</v>
      </c>
    </row>
    <row r="4" spans="1:9" ht="16.149999999999999" hidden="1">
      <c r="A4" s="7" t="s">
        <v>78</v>
      </c>
      <c r="B4" s="3">
        <f t="shared" ca="1" si="0"/>
        <v>200</v>
      </c>
      <c r="C4" s="3">
        <f t="shared" ca="1" si="0"/>
        <v>0</v>
      </c>
      <c r="D4" s="3">
        <f t="shared" ca="1" si="0"/>
        <v>6868</v>
      </c>
      <c r="E4" s="3">
        <f t="shared" ca="1" si="0"/>
        <v>6319</v>
      </c>
      <c r="G4" s="3">
        <f t="shared" ca="1" si="1"/>
        <v>7714</v>
      </c>
      <c r="H4" s="3">
        <f t="shared" ca="1" si="1"/>
        <v>6868</v>
      </c>
      <c r="I4" s="3" t="e">
        <f t="shared" ca="1" si="1"/>
        <v>#VALUE!</v>
      </c>
    </row>
    <row r="5" spans="1:9" ht="16.149999999999999" hidden="1">
      <c r="A5" s="7" t="s">
        <v>79</v>
      </c>
      <c r="B5" s="3">
        <f t="shared" ca="1" si="0"/>
        <v>300</v>
      </c>
      <c r="C5" s="3">
        <f t="shared" ca="1" si="0"/>
        <v>0</v>
      </c>
      <c r="D5" s="3">
        <f t="shared" ca="1" si="0"/>
        <v>6969</v>
      </c>
      <c r="E5" s="3">
        <f t="shared" ca="1" si="0"/>
        <v>6899</v>
      </c>
      <c r="G5" s="3">
        <f t="shared" ca="1" si="1"/>
        <v>7714</v>
      </c>
      <c r="H5" s="3">
        <f t="shared" ca="1" si="1"/>
        <v>6969</v>
      </c>
      <c r="I5" s="3" t="e">
        <f t="shared" ca="1" si="1"/>
        <v>#VALUE!</v>
      </c>
    </row>
    <row r="6" spans="1:9" ht="16.149999999999999" hidden="1">
      <c r="A6" s="7" t="s">
        <v>80</v>
      </c>
      <c r="B6" s="3">
        <f t="shared" ca="1" si="0"/>
        <v>400</v>
      </c>
      <c r="C6" s="3">
        <f t="shared" ca="1" si="0"/>
        <v>0</v>
      </c>
      <c r="D6" s="3">
        <f t="shared" ca="1" si="0"/>
        <v>7072</v>
      </c>
      <c r="E6" s="3">
        <f t="shared" ca="1" si="0"/>
        <v>7001</v>
      </c>
      <c r="G6" s="3">
        <f t="shared" ca="1" si="1"/>
        <v>7714</v>
      </c>
      <c r="H6" s="3">
        <f t="shared" ca="1" si="1"/>
        <v>7072</v>
      </c>
      <c r="I6" s="3" t="e">
        <f t="shared" ca="1" si="1"/>
        <v>#VALUE!</v>
      </c>
    </row>
    <row r="7" spans="1:9" ht="16.149999999999999" hidden="1">
      <c r="A7" s="7" t="s">
        <v>81</v>
      </c>
      <c r="B7" s="3">
        <f t="shared" ca="1" si="0"/>
        <v>10000</v>
      </c>
      <c r="C7" s="3">
        <f t="shared" ca="1" si="0"/>
        <v>0</v>
      </c>
      <c r="D7" s="3">
        <f t="shared" ca="1" si="0"/>
        <v>7111</v>
      </c>
      <c r="E7" s="3">
        <f t="shared" ca="1" si="0"/>
        <v>7040</v>
      </c>
      <c r="G7" s="3">
        <f t="shared" ca="1" si="1"/>
        <v>10000</v>
      </c>
      <c r="H7" s="3">
        <f t="shared" ca="1" si="1"/>
        <v>7111</v>
      </c>
      <c r="I7" s="3" t="e">
        <f t="shared" ca="1" si="1"/>
        <v>#VALUE!</v>
      </c>
    </row>
    <row r="8" spans="1:9" ht="16.149999999999999" hidden="1">
      <c r="A8" s="7" t="s">
        <v>82</v>
      </c>
      <c r="B8" s="3">
        <f t="shared" ca="1" si="0"/>
        <v>10000</v>
      </c>
      <c r="C8" s="3">
        <f t="shared" ca="1" si="0"/>
        <v>0</v>
      </c>
      <c r="D8" s="3">
        <f t="shared" ca="1" si="0"/>
        <v>7144</v>
      </c>
      <c r="E8" s="3">
        <f t="shared" ca="1" si="0"/>
        <v>7073</v>
      </c>
      <c r="G8" s="3">
        <f t="shared" ca="1" si="1"/>
        <v>10000</v>
      </c>
      <c r="H8" s="3">
        <f t="shared" ca="1" si="1"/>
        <v>7144</v>
      </c>
      <c r="I8" s="3" t="e">
        <f t="shared" ca="1" si="1"/>
        <v>#VALUE!</v>
      </c>
    </row>
    <row r="9" spans="1:9" ht="16.149999999999999" hidden="1">
      <c r="A9" s="7" t="s">
        <v>83</v>
      </c>
      <c r="B9" s="3">
        <f t="shared" ca="1" si="0"/>
        <v>10000</v>
      </c>
      <c r="C9" s="3">
        <f t="shared" ca="1" si="0"/>
        <v>0</v>
      </c>
      <c r="D9" s="3">
        <f t="shared" ca="1" si="0"/>
        <v>7170</v>
      </c>
      <c r="E9" s="3">
        <f t="shared" ca="1" si="0"/>
        <v>7170</v>
      </c>
      <c r="G9" s="3">
        <f t="shared" ca="1" si="1"/>
        <v>10000</v>
      </c>
      <c r="H9" s="3">
        <f t="shared" ca="1" si="1"/>
        <v>7170</v>
      </c>
      <c r="I9" s="3" t="e">
        <f t="shared" ca="1" si="1"/>
        <v>#VALUE!</v>
      </c>
    </row>
    <row r="10" spans="1:9" ht="16.149999999999999" hidden="1">
      <c r="A10" s="7" t="s">
        <v>84</v>
      </c>
      <c r="B10" s="3">
        <f t="shared" ca="1" si="0"/>
        <v>10000</v>
      </c>
      <c r="C10" s="3">
        <f t="shared" ca="1" si="0"/>
        <v>0</v>
      </c>
      <c r="D10" s="3">
        <f t="shared" ca="1" si="0"/>
        <v>7187</v>
      </c>
      <c r="E10" s="3">
        <f t="shared" ca="1" si="0"/>
        <v>7187</v>
      </c>
      <c r="G10" s="3">
        <f t="shared" ca="1" si="1"/>
        <v>10000</v>
      </c>
      <c r="H10" s="3">
        <f t="shared" ca="1" si="1"/>
        <v>7187</v>
      </c>
      <c r="I10" s="3" t="e">
        <f t="shared" ca="1" si="1"/>
        <v>#VALUE!</v>
      </c>
    </row>
    <row r="11" spans="1:9" ht="16.149999999999999" hidden="1">
      <c r="A11" s="7" t="s">
        <v>85</v>
      </c>
      <c r="B11" s="3">
        <f t="shared" ca="1" si="0"/>
        <v>10000</v>
      </c>
      <c r="C11" s="3">
        <f t="shared" ca="1" si="0"/>
        <v>0</v>
      </c>
      <c r="D11" s="3">
        <f t="shared" ca="1" si="0"/>
        <v>7194</v>
      </c>
      <c r="E11" s="3">
        <f t="shared" ca="1" si="0"/>
        <v>7194</v>
      </c>
      <c r="G11" s="3">
        <f t="shared" ca="1" si="1"/>
        <v>10000</v>
      </c>
      <c r="H11" s="3">
        <f t="shared" ca="1" si="1"/>
        <v>7194</v>
      </c>
      <c r="I11" s="3" t="e">
        <f t="shared" ca="1" si="1"/>
        <v>#VALUE!</v>
      </c>
    </row>
    <row r="12" spans="1:9" ht="16.149999999999999" hidden="1">
      <c r="A12" s="7" t="s">
        <v>86</v>
      </c>
      <c r="B12" s="3">
        <f t="shared" ca="1" si="0"/>
        <v>10000</v>
      </c>
      <c r="C12" s="3">
        <f t="shared" ca="1" si="0"/>
        <v>0</v>
      </c>
      <c r="D12" s="3">
        <f t="shared" ca="1" si="0"/>
        <v>7190</v>
      </c>
      <c r="E12" s="3">
        <f t="shared" ca="1" si="0"/>
        <v>7190</v>
      </c>
      <c r="G12" s="3">
        <f t="shared" ca="1" si="1"/>
        <v>10000</v>
      </c>
      <c r="H12" s="3">
        <f t="shared" ca="1" si="1"/>
        <v>7190</v>
      </c>
      <c r="I12" s="3" t="e">
        <f t="shared" ca="1" si="1"/>
        <v>#VALUE!</v>
      </c>
    </row>
    <row r="13" spans="1:9" ht="16.149999999999999" hidden="1">
      <c r="A13" s="7" t="s">
        <v>87</v>
      </c>
      <c r="B13" s="3">
        <f t="shared" ca="1" si="0"/>
        <v>9800</v>
      </c>
      <c r="C13" s="3">
        <f t="shared" ca="1" si="0"/>
        <v>0</v>
      </c>
      <c r="D13" s="3">
        <f t="shared" ca="1" si="0"/>
        <v>7184</v>
      </c>
      <c r="E13" s="3">
        <f t="shared" ca="1" si="0"/>
        <v>7184</v>
      </c>
      <c r="G13" s="3">
        <f t="shared" ca="1" si="1"/>
        <v>9800</v>
      </c>
      <c r="H13" s="3">
        <f t="shared" ca="1" si="1"/>
        <v>7184</v>
      </c>
      <c r="I13" s="3" t="e">
        <f t="shared" ca="1" si="1"/>
        <v>#VALUE!</v>
      </c>
    </row>
    <row r="14" spans="1:9" ht="16.149999999999999" hidden="1">
      <c r="A14" s="7" t="s">
        <v>88</v>
      </c>
      <c r="B14" s="3">
        <f t="shared" ca="1" si="0"/>
        <v>9604</v>
      </c>
      <c r="C14" s="3">
        <f t="shared" ca="1" si="0"/>
        <v>0</v>
      </c>
      <c r="D14" s="3">
        <f t="shared" ca="1" si="0"/>
        <v>7175</v>
      </c>
      <c r="E14" s="3">
        <f t="shared" ca="1" si="0"/>
        <v>7175</v>
      </c>
      <c r="G14" s="3">
        <f t="shared" ca="1" si="1"/>
        <v>9604</v>
      </c>
      <c r="H14" s="3">
        <f t="shared" ca="1" si="1"/>
        <v>7175</v>
      </c>
      <c r="I14" s="3" t="e">
        <f t="shared" ca="1" si="1"/>
        <v>#VALUE!</v>
      </c>
    </row>
    <row r="15" spans="1:9" ht="16.149999999999999" hidden="1">
      <c r="A15" s="7" t="s">
        <v>89</v>
      </c>
      <c r="B15" s="3">
        <f t="shared" ca="1" si="0"/>
        <v>9412</v>
      </c>
      <c r="C15" s="3">
        <f t="shared" ca="1" si="0"/>
        <v>0</v>
      </c>
      <c r="D15" s="3">
        <f t="shared" ca="1" si="0"/>
        <v>7164</v>
      </c>
      <c r="E15" s="3">
        <f t="shared" ca="1" si="0"/>
        <v>7164</v>
      </c>
      <c r="G15" s="3">
        <f t="shared" ca="1" si="1"/>
        <v>9412</v>
      </c>
      <c r="H15" s="3">
        <f t="shared" ca="1" si="1"/>
        <v>7164</v>
      </c>
      <c r="I15" s="3" t="e">
        <f t="shared" ca="1" si="1"/>
        <v>#VALUE!</v>
      </c>
    </row>
    <row r="16" spans="1:9" ht="16.149999999999999" hidden="1">
      <c r="A16" s="7" t="s">
        <v>90</v>
      </c>
      <c r="B16" s="3">
        <f t="shared" ca="1" si="0"/>
        <v>9224</v>
      </c>
      <c r="C16" s="3">
        <f t="shared" ca="1" si="0"/>
        <v>0</v>
      </c>
      <c r="D16" s="3">
        <f t="shared" ca="1" si="0"/>
        <v>7152</v>
      </c>
      <c r="E16" s="3">
        <f t="shared" ca="1" si="0"/>
        <v>7152</v>
      </c>
      <c r="G16" s="3">
        <f t="shared" ca="1" si="1"/>
        <v>9224</v>
      </c>
      <c r="H16" s="3">
        <f t="shared" ca="1" si="1"/>
        <v>7152</v>
      </c>
      <c r="I16" s="3" t="e">
        <f t="shared" ca="1" si="1"/>
        <v>#VALUE!</v>
      </c>
    </row>
    <row r="17" spans="1:9" ht="16.149999999999999" hidden="1">
      <c r="A17" s="7" t="s">
        <v>91</v>
      </c>
      <c r="B17" s="3">
        <f t="shared" ca="1" si="0"/>
        <v>9040</v>
      </c>
      <c r="C17" s="3">
        <f t="shared" ca="1" si="0"/>
        <v>0</v>
      </c>
      <c r="D17" s="3">
        <f t="shared" ca="1" si="0"/>
        <v>7139</v>
      </c>
      <c r="E17" s="3">
        <f t="shared" ca="1" si="0"/>
        <v>7139</v>
      </c>
      <c r="G17" s="3">
        <f t="shared" ca="1" si="1"/>
        <v>9040</v>
      </c>
      <c r="H17" s="3">
        <f t="shared" ca="1" si="1"/>
        <v>7139</v>
      </c>
      <c r="I17" s="3" t="e">
        <f t="shared" ca="1" si="1"/>
        <v>#VALUE!</v>
      </c>
    </row>
    <row r="18" spans="1:9" ht="16.149999999999999" hidden="1">
      <c r="A18" s="7" t="s">
        <v>92</v>
      </c>
      <c r="B18" s="3">
        <f t="shared" ca="1" si="0"/>
        <v>8859</v>
      </c>
      <c r="C18" s="3">
        <f t="shared" ca="1" si="0"/>
        <v>0</v>
      </c>
      <c r="D18" s="3">
        <f t="shared" ca="1" si="0"/>
        <v>7126</v>
      </c>
      <c r="E18" s="3">
        <f t="shared" ca="1" si="0"/>
        <v>7126</v>
      </c>
      <c r="G18" s="3">
        <f t="shared" ca="1" si="1"/>
        <v>8859</v>
      </c>
      <c r="H18" s="3">
        <f t="shared" ca="1" si="1"/>
        <v>7126</v>
      </c>
      <c r="I18" s="3" t="e">
        <f t="shared" ca="1" si="1"/>
        <v>#VALUE!</v>
      </c>
    </row>
    <row r="19" spans="1:9" ht="16.149999999999999" hidden="1">
      <c r="A19" s="7" t="s">
        <v>93</v>
      </c>
      <c r="B19" s="3">
        <f t="shared" ca="1" si="0"/>
        <v>8682</v>
      </c>
      <c r="C19" s="3">
        <f t="shared" ca="1" si="0"/>
        <v>0</v>
      </c>
      <c r="D19" s="3">
        <f t="shared" ca="1" si="0"/>
        <v>7113</v>
      </c>
      <c r="E19" s="3">
        <f t="shared" ca="1" si="0"/>
        <v>7113</v>
      </c>
      <c r="G19" s="3">
        <f t="shared" ca="1" si="1"/>
        <v>8682</v>
      </c>
      <c r="H19" s="3">
        <f t="shared" ca="1" si="1"/>
        <v>7113</v>
      </c>
      <c r="I19" s="3" t="e">
        <f t="shared" ca="1" si="1"/>
        <v>#VALUE!</v>
      </c>
    </row>
    <row r="20" spans="1:9" ht="16.149999999999999" hidden="1">
      <c r="A20" s="7" t="s">
        <v>94</v>
      </c>
      <c r="B20" s="3">
        <f t="shared" ca="1" si="0"/>
        <v>8508</v>
      </c>
      <c r="C20" s="3">
        <f t="shared" ca="1" si="0"/>
        <v>0</v>
      </c>
      <c r="D20" s="3">
        <f t="shared" ca="1" si="0"/>
        <v>7103</v>
      </c>
      <c r="E20" s="3">
        <f t="shared" ca="1" si="0"/>
        <v>7103</v>
      </c>
      <c r="G20" s="3">
        <f t="shared" ca="1" si="1"/>
        <v>8508</v>
      </c>
      <c r="H20" s="3">
        <f t="shared" ca="1" si="1"/>
        <v>7103</v>
      </c>
      <c r="I20" s="3" t="e">
        <f t="shared" ca="1" si="1"/>
        <v>#VALUE!</v>
      </c>
    </row>
    <row r="21" spans="1:9" ht="16.149999999999999" hidden="1">
      <c r="A21" s="7" t="s">
        <v>95</v>
      </c>
      <c r="B21" s="3">
        <f t="shared" ca="1" si="0"/>
        <v>8338</v>
      </c>
      <c r="C21" s="3">
        <f t="shared" ca="1" si="0"/>
        <v>0</v>
      </c>
      <c r="D21" s="3">
        <f t="shared" ca="1" si="0"/>
        <v>7097</v>
      </c>
      <c r="E21" s="3">
        <f t="shared" ca="1" si="0"/>
        <v>7097</v>
      </c>
      <c r="G21" s="3">
        <f t="shared" ca="1" si="1"/>
        <v>8338</v>
      </c>
      <c r="H21" s="3">
        <f t="shared" ca="1" si="1"/>
        <v>7097</v>
      </c>
      <c r="I21" s="3" t="e">
        <f t="shared" ca="1" si="1"/>
        <v>#VALUE!</v>
      </c>
    </row>
    <row r="22" spans="1:9" ht="16.149999999999999" hidden="1">
      <c r="A22" s="7" t="s">
        <v>96</v>
      </c>
      <c r="B22" s="3">
        <f t="shared" ref="B22:E41" ca="1" si="2">DGET(INDIRECT(B$1&amp;"!A:DJ"),$A22,factor_key)</f>
        <v>8171.0000000000009</v>
      </c>
      <c r="C22" s="3">
        <f t="shared" ca="1" si="2"/>
        <v>0</v>
      </c>
      <c r="D22" s="3">
        <f t="shared" ca="1" si="2"/>
        <v>7097</v>
      </c>
      <c r="E22" s="3">
        <f t="shared" ca="1" si="2"/>
        <v>7097</v>
      </c>
      <c r="G22" s="3">
        <f t="shared" ref="G22:I41" ca="1" si="3">DGET(INDIRECT(G$1&amp;"!A:DJ"),$A22,factor_key)</f>
        <v>8171.0000000000009</v>
      </c>
      <c r="H22" s="3">
        <f t="shared" ca="1" si="3"/>
        <v>7097</v>
      </c>
      <c r="I22" s="3" t="e">
        <f t="shared" ca="1" si="3"/>
        <v>#VALUE!</v>
      </c>
    </row>
    <row r="23" spans="1:9" ht="16.149999999999999" hidden="1">
      <c r="A23" s="7" t="s">
        <v>97</v>
      </c>
      <c r="B23" s="3">
        <f t="shared" ca="1" si="2"/>
        <v>8008</v>
      </c>
      <c r="C23" s="3">
        <f t="shared" ca="1" si="2"/>
        <v>0</v>
      </c>
      <c r="D23" s="3">
        <f t="shared" ca="1" si="2"/>
        <v>7105</v>
      </c>
      <c r="E23" s="3">
        <f t="shared" ca="1" si="2"/>
        <v>7105</v>
      </c>
      <c r="G23" s="3">
        <f t="shared" ca="1" si="3"/>
        <v>8008</v>
      </c>
      <c r="H23" s="3">
        <f t="shared" ca="1" si="3"/>
        <v>7105</v>
      </c>
      <c r="I23" s="3" t="e">
        <f t="shared" ca="1" si="3"/>
        <v>#VALUE!</v>
      </c>
    </row>
    <row r="24" spans="1:9" ht="16.149999999999999" hidden="1">
      <c r="A24" s="7" t="s">
        <v>98</v>
      </c>
      <c r="B24" s="3">
        <f t="shared" ca="1" si="2"/>
        <v>7848.0000000000009</v>
      </c>
      <c r="C24" s="3">
        <f t="shared" ca="1" si="2"/>
        <v>0</v>
      </c>
      <c r="D24" s="3">
        <f t="shared" ca="1" si="2"/>
        <v>7127</v>
      </c>
      <c r="E24" s="3">
        <f t="shared" ca="1" si="2"/>
        <v>7127</v>
      </c>
      <c r="G24" s="3">
        <f t="shared" ca="1" si="3"/>
        <v>7848.0000000000009</v>
      </c>
      <c r="H24" s="3">
        <f t="shared" ca="1" si="3"/>
        <v>7127</v>
      </c>
      <c r="I24" s="3" t="e">
        <f t="shared" ca="1" si="3"/>
        <v>#VALUE!</v>
      </c>
    </row>
    <row r="25" spans="1:9" ht="16.149999999999999" hidden="1">
      <c r="A25" s="7" t="s">
        <v>99</v>
      </c>
      <c r="B25" s="3">
        <f t="shared" ca="1" si="2"/>
        <v>7691</v>
      </c>
      <c r="C25" s="3">
        <f t="shared" ca="1" si="2"/>
        <v>0</v>
      </c>
      <c r="D25" s="3">
        <f t="shared" ca="1" si="2"/>
        <v>7165</v>
      </c>
      <c r="E25" s="3">
        <f t="shared" ca="1" si="2"/>
        <v>7165</v>
      </c>
      <c r="G25" s="3">
        <f t="shared" ca="1" si="3"/>
        <v>7714</v>
      </c>
      <c r="H25" s="3">
        <f t="shared" ca="1" si="3"/>
        <v>7165</v>
      </c>
      <c r="I25" s="3" t="e">
        <f t="shared" ca="1" si="3"/>
        <v>#VALUE!</v>
      </c>
    </row>
    <row r="26" spans="1:9" ht="16.149999999999999" hidden="1">
      <c r="A26" s="7" t="s">
        <v>100</v>
      </c>
      <c r="B26" s="3">
        <f t="shared" ca="1" si="2"/>
        <v>7537</v>
      </c>
      <c r="C26" s="3">
        <f t="shared" ca="1" si="2"/>
        <v>0</v>
      </c>
      <c r="D26" s="3">
        <f t="shared" ca="1" si="2"/>
        <v>7201</v>
      </c>
      <c r="E26" s="3">
        <f t="shared" ca="1" si="2"/>
        <v>7201</v>
      </c>
      <c r="G26" s="3">
        <f t="shared" ca="1" si="3"/>
        <v>7714</v>
      </c>
      <c r="H26" s="3">
        <f t="shared" ca="1" si="3"/>
        <v>7201</v>
      </c>
      <c r="I26" s="3" t="e">
        <f t="shared" ca="1" si="3"/>
        <v>#VALUE!</v>
      </c>
    </row>
    <row r="27" spans="1:9" ht="16.149999999999999" hidden="1">
      <c r="A27" s="7" t="s">
        <v>101</v>
      </c>
      <c r="B27" s="3">
        <f t="shared" ca="1" si="2"/>
        <v>7386</v>
      </c>
      <c r="C27" s="3">
        <f t="shared" ca="1" si="2"/>
        <v>0</v>
      </c>
      <c r="D27" s="3">
        <f t="shared" ca="1" si="2"/>
        <v>7235</v>
      </c>
      <c r="E27" s="3">
        <f t="shared" ca="1" si="2"/>
        <v>7235</v>
      </c>
      <c r="G27" s="3">
        <f t="shared" ca="1" si="3"/>
        <v>7714</v>
      </c>
      <c r="H27" s="3">
        <f t="shared" ca="1" si="3"/>
        <v>7235</v>
      </c>
      <c r="I27" s="3" t="e">
        <f t="shared" ca="1" si="3"/>
        <v>#VALUE!</v>
      </c>
    </row>
    <row r="28" spans="1:9" ht="16.149999999999999" hidden="1">
      <c r="A28" s="7" t="s">
        <v>102</v>
      </c>
      <c r="B28" s="3">
        <f t="shared" ca="1" si="2"/>
        <v>7238</v>
      </c>
      <c r="C28" s="3">
        <f t="shared" ca="1" si="2"/>
        <v>0</v>
      </c>
      <c r="D28" s="3">
        <f t="shared" ca="1" si="2"/>
        <v>7268</v>
      </c>
      <c r="E28" s="3">
        <f t="shared" ca="1" si="2"/>
        <v>7268</v>
      </c>
      <c r="G28" s="3">
        <f t="shared" ca="1" si="3"/>
        <v>7714</v>
      </c>
      <c r="H28" s="3">
        <f t="shared" ca="1" si="3"/>
        <v>7268</v>
      </c>
      <c r="I28" s="3" t="e">
        <f t="shared" ca="1" si="3"/>
        <v>#VALUE!</v>
      </c>
    </row>
    <row r="29" spans="1:9" ht="16.149999999999999" hidden="1">
      <c r="A29" s="7" t="s">
        <v>103</v>
      </c>
      <c r="B29" s="3">
        <f t="shared" ca="1" si="2"/>
        <v>7093</v>
      </c>
      <c r="C29" s="3">
        <f t="shared" ca="1" si="2"/>
        <v>0</v>
      </c>
      <c r="D29" s="3">
        <f t="shared" ca="1" si="2"/>
        <v>7300</v>
      </c>
      <c r="E29" s="3">
        <f t="shared" ca="1" si="2"/>
        <v>7300</v>
      </c>
      <c r="G29" s="3">
        <f t="shared" ca="1" si="3"/>
        <v>7714</v>
      </c>
      <c r="H29" s="3">
        <f t="shared" ca="1" si="3"/>
        <v>7300</v>
      </c>
      <c r="I29" s="3" t="e">
        <f t="shared" ca="1" si="3"/>
        <v>#VALUE!</v>
      </c>
    </row>
    <row r="30" spans="1:9" ht="16.149999999999999" hidden="1">
      <c r="A30" s="7" t="s">
        <v>104</v>
      </c>
      <c r="B30" s="3">
        <f t="shared" ca="1" si="2"/>
        <v>6951.0000000000009</v>
      </c>
      <c r="C30" s="3">
        <f t="shared" ca="1" si="2"/>
        <v>0</v>
      </c>
      <c r="D30" s="3">
        <f t="shared" ca="1" si="2"/>
        <v>7329</v>
      </c>
      <c r="E30" s="3">
        <f t="shared" ca="1" si="2"/>
        <v>7329</v>
      </c>
      <c r="G30" s="3">
        <f t="shared" ca="1" si="3"/>
        <v>7714</v>
      </c>
      <c r="H30" s="3">
        <f t="shared" ca="1" si="3"/>
        <v>7329</v>
      </c>
      <c r="I30" s="3" t="e">
        <f t="shared" ca="1" si="3"/>
        <v>#VALUE!</v>
      </c>
    </row>
    <row r="31" spans="1:9" ht="16.149999999999999" hidden="1">
      <c r="A31" s="7" t="s">
        <v>105</v>
      </c>
      <c r="B31" s="3">
        <f t="shared" ca="1" si="2"/>
        <v>6812</v>
      </c>
      <c r="C31" s="3">
        <f t="shared" ca="1" si="2"/>
        <v>0</v>
      </c>
      <c r="D31" s="3">
        <f t="shared" ca="1" si="2"/>
        <v>7357</v>
      </c>
      <c r="E31" s="3">
        <f t="shared" ca="1" si="2"/>
        <v>7357</v>
      </c>
      <c r="G31" s="3">
        <f t="shared" ca="1" si="3"/>
        <v>7714</v>
      </c>
      <c r="H31" s="3">
        <f t="shared" ca="1" si="3"/>
        <v>7357</v>
      </c>
      <c r="I31" s="3" t="e">
        <f t="shared" ca="1" si="3"/>
        <v>#VALUE!</v>
      </c>
    </row>
    <row r="32" spans="1:9" ht="16.149999999999999" hidden="1">
      <c r="A32" s="7" t="s">
        <v>106</v>
      </c>
      <c r="B32" s="3">
        <f t="shared" ca="1" si="2"/>
        <v>6676</v>
      </c>
      <c r="C32" s="3">
        <f t="shared" ca="1" si="2"/>
        <v>0</v>
      </c>
      <c r="D32" s="3">
        <f t="shared" ca="1" si="2"/>
        <v>7384</v>
      </c>
      <c r="E32" s="3">
        <f t="shared" ca="1" si="2"/>
        <v>7384</v>
      </c>
      <c r="G32" s="3">
        <f t="shared" ca="1" si="3"/>
        <v>7714</v>
      </c>
      <c r="H32" s="3">
        <f t="shared" ca="1" si="3"/>
        <v>7384</v>
      </c>
      <c r="I32" s="3" t="e">
        <f t="shared" ca="1" si="3"/>
        <v>#VALUE!</v>
      </c>
    </row>
    <row r="33" spans="1:9" ht="16.149999999999999" hidden="1">
      <c r="A33" s="7" t="s">
        <v>107</v>
      </c>
      <c r="B33" s="3">
        <f t="shared" ca="1" si="2"/>
        <v>6542</v>
      </c>
      <c r="C33" s="3">
        <f t="shared" ca="1" si="2"/>
        <v>0</v>
      </c>
      <c r="D33" s="3">
        <f t="shared" ca="1" si="2"/>
        <v>7409</v>
      </c>
      <c r="E33" s="3">
        <f t="shared" ca="1" si="2"/>
        <v>7409</v>
      </c>
      <c r="G33" s="3">
        <f t="shared" ca="1" si="3"/>
        <v>7714</v>
      </c>
      <c r="H33" s="3">
        <f t="shared" ca="1" si="3"/>
        <v>7409</v>
      </c>
      <c r="I33" s="3" t="e">
        <f t="shared" ca="1" si="3"/>
        <v>#VALUE!</v>
      </c>
    </row>
    <row r="34" spans="1:9" ht="16.149999999999999" hidden="1">
      <c r="A34" s="7" t="s">
        <v>108</v>
      </c>
      <c r="B34" s="3">
        <f t="shared" ca="1" si="2"/>
        <v>6411</v>
      </c>
      <c r="C34" s="3">
        <f t="shared" ca="1" si="2"/>
        <v>0</v>
      </c>
      <c r="D34" s="3">
        <f t="shared" ca="1" si="2"/>
        <v>7433</v>
      </c>
      <c r="E34" s="3">
        <f t="shared" ca="1" si="2"/>
        <v>7433</v>
      </c>
      <c r="G34" s="3">
        <f t="shared" ca="1" si="3"/>
        <v>7714</v>
      </c>
      <c r="H34" s="3">
        <f t="shared" ca="1" si="3"/>
        <v>7433</v>
      </c>
      <c r="I34" s="3" t="e">
        <f t="shared" ca="1" si="3"/>
        <v>#VALUE!</v>
      </c>
    </row>
    <row r="35" spans="1:9" ht="16.149999999999999" hidden="1">
      <c r="A35" s="7" t="s">
        <v>109</v>
      </c>
      <c r="B35" s="3">
        <f t="shared" ca="1" si="2"/>
        <v>6283</v>
      </c>
      <c r="C35" s="3">
        <f t="shared" ca="1" si="2"/>
        <v>0</v>
      </c>
      <c r="D35" s="3">
        <f t="shared" ca="1" si="2"/>
        <v>7457</v>
      </c>
      <c r="E35" s="3">
        <f t="shared" ca="1" si="2"/>
        <v>7457</v>
      </c>
      <c r="G35" s="3">
        <f t="shared" ca="1" si="3"/>
        <v>7714</v>
      </c>
      <c r="H35" s="3">
        <f t="shared" ca="1" si="3"/>
        <v>7457</v>
      </c>
      <c r="I35" s="3" t="e">
        <f t="shared" ca="1" si="3"/>
        <v>#VALUE!</v>
      </c>
    </row>
    <row r="36" spans="1:9" ht="16.149999999999999" hidden="1">
      <c r="A36" s="7" t="s">
        <v>110</v>
      </c>
      <c r="B36" s="3">
        <f t="shared" ca="1" si="2"/>
        <v>6157</v>
      </c>
      <c r="C36" s="3">
        <f t="shared" ca="1" si="2"/>
        <v>0</v>
      </c>
      <c r="D36" s="3">
        <f t="shared" ca="1" si="2"/>
        <v>7482</v>
      </c>
      <c r="E36" s="3">
        <f t="shared" ca="1" si="2"/>
        <v>7482</v>
      </c>
      <c r="G36" s="3">
        <f t="shared" ca="1" si="3"/>
        <v>7714</v>
      </c>
      <c r="H36" s="3">
        <f t="shared" ca="1" si="3"/>
        <v>7482</v>
      </c>
      <c r="I36" s="3" t="e">
        <f t="shared" ca="1" si="3"/>
        <v>#VALUE!</v>
      </c>
    </row>
    <row r="37" spans="1:9" ht="16.149999999999999" hidden="1">
      <c r="A37" s="7" t="s">
        <v>111</v>
      </c>
      <c r="B37" s="3">
        <f t="shared" ca="1" si="2"/>
        <v>6034.0000000000009</v>
      </c>
      <c r="C37" s="3">
        <f t="shared" ca="1" si="2"/>
        <v>0</v>
      </c>
      <c r="D37" s="3">
        <f t="shared" ca="1" si="2"/>
        <v>7509</v>
      </c>
      <c r="E37" s="3">
        <f t="shared" ca="1" si="2"/>
        <v>7509</v>
      </c>
      <c r="G37" s="3">
        <f t="shared" ca="1" si="3"/>
        <v>7714</v>
      </c>
      <c r="H37" s="3">
        <f t="shared" ca="1" si="3"/>
        <v>7509</v>
      </c>
      <c r="I37" s="3" t="e">
        <f t="shared" ca="1" si="3"/>
        <v>#VALUE!</v>
      </c>
    </row>
    <row r="38" spans="1:9" ht="16.149999999999999" hidden="1">
      <c r="A38" s="7" t="s">
        <v>112</v>
      </c>
      <c r="B38" s="3">
        <f t="shared" ca="1" si="2"/>
        <v>5913.0000000000009</v>
      </c>
      <c r="C38" s="3">
        <f t="shared" ca="1" si="2"/>
        <v>0</v>
      </c>
      <c r="D38" s="3">
        <f t="shared" ca="1" si="2"/>
        <v>7537</v>
      </c>
      <c r="E38" s="3">
        <f t="shared" ca="1" si="2"/>
        <v>7537</v>
      </c>
      <c r="G38" s="3">
        <f t="shared" ca="1" si="3"/>
        <v>7714</v>
      </c>
      <c r="H38" s="3">
        <f t="shared" ca="1" si="3"/>
        <v>7537</v>
      </c>
      <c r="I38" s="3" t="e">
        <f t="shared" ca="1" si="3"/>
        <v>#VALUE!</v>
      </c>
    </row>
    <row r="39" spans="1:9" ht="16.149999999999999" hidden="1">
      <c r="A39" s="7" t="s">
        <v>113</v>
      </c>
      <c r="B39" s="3">
        <f t="shared" ca="1" si="2"/>
        <v>5795</v>
      </c>
      <c r="C39" s="3">
        <f t="shared" ca="1" si="2"/>
        <v>0</v>
      </c>
      <c r="D39" s="3">
        <f t="shared" ca="1" si="2"/>
        <v>7569</v>
      </c>
      <c r="E39" s="3">
        <f t="shared" ca="1" si="2"/>
        <v>7569</v>
      </c>
      <c r="G39" s="3">
        <f t="shared" ca="1" si="3"/>
        <v>7714</v>
      </c>
      <c r="H39" s="3">
        <f t="shared" ca="1" si="3"/>
        <v>7569</v>
      </c>
      <c r="I39" s="3" t="e">
        <f t="shared" ca="1" si="3"/>
        <v>#VALUE!</v>
      </c>
    </row>
    <row r="40" spans="1:9" ht="16.149999999999999" hidden="1">
      <c r="A40" s="7" t="s">
        <v>114</v>
      </c>
      <c r="B40" s="3">
        <f t="shared" ca="1" si="2"/>
        <v>5679</v>
      </c>
      <c r="C40" s="3">
        <f t="shared" ca="1" si="2"/>
        <v>0</v>
      </c>
      <c r="D40" s="3">
        <f t="shared" ca="1" si="2"/>
        <v>7618</v>
      </c>
      <c r="E40" s="3">
        <f t="shared" ca="1" si="2"/>
        <v>7618</v>
      </c>
      <c r="G40" s="3">
        <f t="shared" ca="1" si="3"/>
        <v>7714</v>
      </c>
      <c r="H40" s="3">
        <f t="shared" ca="1" si="3"/>
        <v>7618</v>
      </c>
      <c r="I40" s="3" t="e">
        <f t="shared" ca="1" si="3"/>
        <v>#VALUE!</v>
      </c>
    </row>
    <row r="41" spans="1:9" ht="16.149999999999999" hidden="1">
      <c r="A41" s="7" t="s">
        <v>115</v>
      </c>
      <c r="B41" s="3">
        <f t="shared" ca="1" si="2"/>
        <v>5565</v>
      </c>
      <c r="C41" s="3">
        <f t="shared" ca="1" si="2"/>
        <v>7714</v>
      </c>
      <c r="D41" s="3">
        <f t="shared" ca="1" si="2"/>
        <v>0</v>
      </c>
      <c r="E41" s="3">
        <f t="shared" ca="1" si="2"/>
        <v>0</v>
      </c>
      <c r="G41" s="3">
        <f t="shared" ca="1" si="3"/>
        <v>7714</v>
      </c>
      <c r="H41" s="3">
        <f t="shared" ca="1" si="3"/>
        <v>0</v>
      </c>
      <c r="I41" s="3" t="e">
        <f t="shared" ca="1" si="3"/>
        <v>#VALUE!</v>
      </c>
    </row>
    <row r="42" spans="1:9" ht="16.149999999999999" hidden="1">
      <c r="A42" s="7" t="s">
        <v>116</v>
      </c>
      <c r="B42" s="3">
        <f t="shared" ref="B42:E61" ca="1" si="4">DGET(INDIRECT(B$1&amp;"!A:DJ"),$A42,factor_key)</f>
        <v>0</v>
      </c>
      <c r="C42" s="3">
        <f t="shared" ca="1" si="4"/>
        <v>0</v>
      </c>
      <c r="D42" s="3">
        <f t="shared" ca="1" si="4"/>
        <v>0</v>
      </c>
      <c r="E42" s="3">
        <f t="shared" ca="1" si="4"/>
        <v>0</v>
      </c>
      <c r="G42" s="3">
        <f t="shared" ref="G42:I61" ca="1" si="5">DGET(INDIRECT(G$1&amp;"!A:DJ"),$A42,factor_key)</f>
        <v>0</v>
      </c>
      <c r="H42" s="3">
        <f t="shared" ca="1" si="5"/>
        <v>0</v>
      </c>
      <c r="I42" s="3" t="e">
        <f t="shared" ca="1" si="5"/>
        <v>#VALUE!</v>
      </c>
    </row>
    <row r="43" spans="1:9" ht="16.149999999999999" hidden="1">
      <c r="A43" s="7" t="s">
        <v>117</v>
      </c>
      <c r="B43" s="3">
        <f t="shared" ca="1" si="4"/>
        <v>0</v>
      </c>
      <c r="C43" s="3">
        <f t="shared" ca="1" si="4"/>
        <v>0</v>
      </c>
      <c r="D43" s="3">
        <f t="shared" ca="1" si="4"/>
        <v>0</v>
      </c>
      <c r="E43" s="3">
        <f t="shared" ca="1" si="4"/>
        <v>0</v>
      </c>
      <c r="G43" s="3">
        <f t="shared" ca="1" si="5"/>
        <v>0</v>
      </c>
      <c r="H43" s="3">
        <f t="shared" ca="1" si="5"/>
        <v>0</v>
      </c>
      <c r="I43" s="3" t="e">
        <f t="shared" ca="1" si="5"/>
        <v>#VALUE!</v>
      </c>
    </row>
    <row r="44" spans="1:9" ht="16.149999999999999" hidden="1">
      <c r="A44" s="7" t="s">
        <v>118</v>
      </c>
      <c r="B44" s="3">
        <f t="shared" ca="1" si="4"/>
        <v>0</v>
      </c>
      <c r="C44" s="3">
        <f t="shared" ca="1" si="4"/>
        <v>0</v>
      </c>
      <c r="D44" s="3">
        <f t="shared" ca="1" si="4"/>
        <v>0</v>
      </c>
      <c r="E44" s="3">
        <f t="shared" ca="1" si="4"/>
        <v>0</v>
      </c>
      <c r="G44" s="3">
        <f t="shared" ca="1" si="5"/>
        <v>0</v>
      </c>
      <c r="H44" s="3">
        <f t="shared" ca="1" si="5"/>
        <v>0</v>
      </c>
      <c r="I44" s="3" t="e">
        <f t="shared" ca="1" si="5"/>
        <v>#VALUE!</v>
      </c>
    </row>
    <row r="45" spans="1:9" ht="16.149999999999999" hidden="1">
      <c r="A45" s="7" t="s">
        <v>119</v>
      </c>
      <c r="B45" s="3">
        <f t="shared" ca="1" si="4"/>
        <v>0</v>
      </c>
      <c r="C45" s="3">
        <f t="shared" ca="1" si="4"/>
        <v>0</v>
      </c>
      <c r="D45" s="3">
        <f t="shared" ca="1" si="4"/>
        <v>0</v>
      </c>
      <c r="E45" s="3">
        <f t="shared" ca="1" si="4"/>
        <v>0</v>
      </c>
      <c r="G45" s="3">
        <f t="shared" ca="1" si="5"/>
        <v>0</v>
      </c>
      <c r="H45" s="3">
        <f t="shared" ca="1" si="5"/>
        <v>0</v>
      </c>
      <c r="I45" s="3" t="e">
        <f t="shared" ca="1" si="5"/>
        <v>#VALUE!</v>
      </c>
    </row>
    <row r="46" spans="1:9" ht="16.149999999999999" hidden="1">
      <c r="A46" s="7" t="s">
        <v>120</v>
      </c>
      <c r="B46" s="3">
        <f t="shared" ca="1" si="4"/>
        <v>0</v>
      </c>
      <c r="C46" s="3">
        <f t="shared" ca="1" si="4"/>
        <v>0</v>
      </c>
      <c r="D46" s="3">
        <f t="shared" ca="1" si="4"/>
        <v>0</v>
      </c>
      <c r="E46" s="3">
        <f t="shared" ca="1" si="4"/>
        <v>0</v>
      </c>
      <c r="G46" s="3">
        <f t="shared" ca="1" si="5"/>
        <v>0</v>
      </c>
      <c r="H46" s="3">
        <f t="shared" ca="1" si="5"/>
        <v>0</v>
      </c>
      <c r="I46" s="3" t="e">
        <f t="shared" ca="1" si="5"/>
        <v>#VALUE!</v>
      </c>
    </row>
    <row r="47" spans="1:9" ht="16.149999999999999" hidden="1">
      <c r="A47" s="7" t="s">
        <v>121</v>
      </c>
      <c r="B47" s="3">
        <f t="shared" ca="1" si="4"/>
        <v>0</v>
      </c>
      <c r="C47" s="3">
        <f t="shared" ca="1" si="4"/>
        <v>0</v>
      </c>
      <c r="D47" s="3">
        <f t="shared" ca="1" si="4"/>
        <v>0</v>
      </c>
      <c r="E47" s="3">
        <f t="shared" ca="1" si="4"/>
        <v>0</v>
      </c>
      <c r="G47" s="3">
        <f t="shared" ca="1" si="5"/>
        <v>0</v>
      </c>
      <c r="H47" s="3">
        <f t="shared" ca="1" si="5"/>
        <v>0</v>
      </c>
      <c r="I47" s="3" t="e">
        <f t="shared" ca="1" si="5"/>
        <v>#VALUE!</v>
      </c>
    </row>
    <row r="48" spans="1:9" ht="16.149999999999999" hidden="1">
      <c r="A48" s="7" t="s">
        <v>122</v>
      </c>
      <c r="B48" s="3">
        <f t="shared" ca="1" si="4"/>
        <v>0</v>
      </c>
      <c r="C48" s="3">
        <f t="shared" ca="1" si="4"/>
        <v>0</v>
      </c>
      <c r="D48" s="3">
        <f t="shared" ca="1" si="4"/>
        <v>0</v>
      </c>
      <c r="E48" s="3">
        <f t="shared" ca="1" si="4"/>
        <v>0</v>
      </c>
      <c r="G48" s="3">
        <f t="shared" ca="1" si="5"/>
        <v>0</v>
      </c>
      <c r="H48" s="3">
        <f t="shared" ca="1" si="5"/>
        <v>0</v>
      </c>
      <c r="I48" s="3" t="e">
        <f t="shared" ca="1" si="5"/>
        <v>#VALUE!</v>
      </c>
    </row>
    <row r="49" spans="1:9" ht="16.149999999999999" hidden="1">
      <c r="A49" s="7" t="s">
        <v>123</v>
      </c>
      <c r="B49" s="3">
        <f t="shared" ca="1" si="4"/>
        <v>0</v>
      </c>
      <c r="C49" s="3">
        <f t="shared" ca="1" si="4"/>
        <v>0</v>
      </c>
      <c r="D49" s="3">
        <f t="shared" ca="1" si="4"/>
        <v>0</v>
      </c>
      <c r="E49" s="3">
        <f t="shared" ca="1" si="4"/>
        <v>0</v>
      </c>
      <c r="G49" s="3">
        <f t="shared" ca="1" si="5"/>
        <v>0</v>
      </c>
      <c r="H49" s="3">
        <f t="shared" ca="1" si="5"/>
        <v>0</v>
      </c>
      <c r="I49" s="3" t="e">
        <f t="shared" ca="1" si="5"/>
        <v>#VALUE!</v>
      </c>
    </row>
    <row r="50" spans="1:9" ht="16.149999999999999" hidden="1">
      <c r="A50" s="7" t="s">
        <v>124</v>
      </c>
      <c r="B50" s="3">
        <f t="shared" ca="1" si="4"/>
        <v>0</v>
      </c>
      <c r="C50" s="3">
        <f t="shared" ca="1" si="4"/>
        <v>0</v>
      </c>
      <c r="D50" s="3">
        <f t="shared" ca="1" si="4"/>
        <v>0</v>
      </c>
      <c r="E50" s="3">
        <f t="shared" ca="1" si="4"/>
        <v>0</v>
      </c>
      <c r="G50" s="3">
        <f t="shared" ca="1" si="5"/>
        <v>0</v>
      </c>
      <c r="H50" s="3">
        <f t="shared" ca="1" si="5"/>
        <v>0</v>
      </c>
      <c r="I50" s="3" t="e">
        <f t="shared" ca="1" si="5"/>
        <v>#VALUE!</v>
      </c>
    </row>
    <row r="51" spans="1:9" ht="16.149999999999999" hidden="1">
      <c r="A51" s="7" t="s">
        <v>125</v>
      </c>
      <c r="B51" s="3">
        <f t="shared" ca="1" si="4"/>
        <v>0</v>
      </c>
      <c r="C51" s="3">
        <f t="shared" ca="1" si="4"/>
        <v>0</v>
      </c>
      <c r="D51" s="3">
        <f t="shared" ca="1" si="4"/>
        <v>0</v>
      </c>
      <c r="E51" s="3">
        <f t="shared" ca="1" si="4"/>
        <v>0</v>
      </c>
      <c r="G51" s="3">
        <f t="shared" ca="1" si="5"/>
        <v>0</v>
      </c>
      <c r="H51" s="3">
        <f t="shared" ca="1" si="5"/>
        <v>0</v>
      </c>
      <c r="I51" s="3" t="e">
        <f t="shared" ca="1" si="5"/>
        <v>#VALUE!</v>
      </c>
    </row>
    <row r="52" spans="1:9" ht="16.149999999999999" hidden="1">
      <c r="A52" s="7" t="s">
        <v>126</v>
      </c>
      <c r="B52" s="3">
        <f t="shared" ca="1" si="4"/>
        <v>0</v>
      </c>
      <c r="C52" s="3">
        <f t="shared" ca="1" si="4"/>
        <v>0</v>
      </c>
      <c r="D52" s="3">
        <f t="shared" ca="1" si="4"/>
        <v>0</v>
      </c>
      <c r="E52" s="3">
        <f t="shared" ca="1" si="4"/>
        <v>0</v>
      </c>
      <c r="G52" s="3">
        <f t="shared" ca="1" si="5"/>
        <v>0</v>
      </c>
      <c r="H52" s="3">
        <f t="shared" ca="1" si="5"/>
        <v>0</v>
      </c>
      <c r="I52" s="3" t="e">
        <f t="shared" ca="1" si="5"/>
        <v>#VALUE!</v>
      </c>
    </row>
    <row r="53" spans="1:9" ht="16.149999999999999" hidden="1">
      <c r="A53" s="7" t="s">
        <v>127</v>
      </c>
      <c r="B53" s="3">
        <f t="shared" ca="1" si="4"/>
        <v>0</v>
      </c>
      <c r="C53" s="3">
        <f t="shared" ca="1" si="4"/>
        <v>0</v>
      </c>
      <c r="D53" s="3">
        <f t="shared" ca="1" si="4"/>
        <v>0</v>
      </c>
      <c r="E53" s="3">
        <f t="shared" ca="1" si="4"/>
        <v>0</v>
      </c>
      <c r="G53" s="3">
        <f t="shared" ca="1" si="5"/>
        <v>0</v>
      </c>
      <c r="H53" s="3">
        <f t="shared" ca="1" si="5"/>
        <v>0</v>
      </c>
      <c r="I53" s="3" t="e">
        <f t="shared" ca="1" si="5"/>
        <v>#VALUE!</v>
      </c>
    </row>
    <row r="54" spans="1:9" ht="16.149999999999999" hidden="1">
      <c r="A54" s="7" t="s">
        <v>128</v>
      </c>
      <c r="B54" s="3">
        <f t="shared" ca="1" si="4"/>
        <v>0</v>
      </c>
      <c r="C54" s="3">
        <f t="shared" ca="1" si="4"/>
        <v>0</v>
      </c>
      <c r="D54" s="3">
        <f t="shared" ca="1" si="4"/>
        <v>0</v>
      </c>
      <c r="E54" s="3">
        <f t="shared" ca="1" si="4"/>
        <v>0</v>
      </c>
      <c r="G54" s="3">
        <f t="shared" ca="1" si="5"/>
        <v>0</v>
      </c>
      <c r="H54" s="3">
        <f t="shared" ca="1" si="5"/>
        <v>0</v>
      </c>
      <c r="I54" s="3" t="e">
        <f t="shared" ca="1" si="5"/>
        <v>#VALUE!</v>
      </c>
    </row>
    <row r="55" spans="1:9" ht="16.149999999999999" hidden="1">
      <c r="A55" s="7" t="s">
        <v>129</v>
      </c>
      <c r="B55" s="3">
        <f t="shared" ca="1" si="4"/>
        <v>0</v>
      </c>
      <c r="C55" s="3">
        <f t="shared" ca="1" si="4"/>
        <v>0</v>
      </c>
      <c r="D55" s="3">
        <f t="shared" ca="1" si="4"/>
        <v>0</v>
      </c>
      <c r="E55" s="3">
        <f t="shared" ca="1" si="4"/>
        <v>0</v>
      </c>
      <c r="G55" s="3">
        <f t="shared" ca="1" si="5"/>
        <v>0</v>
      </c>
      <c r="H55" s="3">
        <f t="shared" ca="1" si="5"/>
        <v>0</v>
      </c>
      <c r="I55" s="3" t="e">
        <f t="shared" ca="1" si="5"/>
        <v>#VALUE!</v>
      </c>
    </row>
    <row r="56" spans="1:9" ht="16.149999999999999" hidden="1">
      <c r="A56" s="7" t="s">
        <v>130</v>
      </c>
      <c r="B56" s="3">
        <f t="shared" ca="1" si="4"/>
        <v>0</v>
      </c>
      <c r="C56" s="3">
        <f t="shared" ca="1" si="4"/>
        <v>0</v>
      </c>
      <c r="D56" s="3">
        <f t="shared" ca="1" si="4"/>
        <v>0</v>
      </c>
      <c r="E56" s="3">
        <f t="shared" ca="1" si="4"/>
        <v>0</v>
      </c>
      <c r="G56" s="3">
        <f t="shared" ca="1" si="5"/>
        <v>0</v>
      </c>
      <c r="H56" s="3">
        <f t="shared" ca="1" si="5"/>
        <v>0</v>
      </c>
      <c r="I56" s="3" t="e">
        <f t="shared" ca="1" si="5"/>
        <v>#VALUE!</v>
      </c>
    </row>
    <row r="57" spans="1:9" ht="16.149999999999999" hidden="1">
      <c r="A57" s="7" t="s">
        <v>131</v>
      </c>
      <c r="B57" s="3">
        <f t="shared" ca="1" si="4"/>
        <v>0</v>
      </c>
      <c r="C57" s="3">
        <f t="shared" ca="1" si="4"/>
        <v>0</v>
      </c>
      <c r="D57" s="3">
        <f t="shared" ca="1" si="4"/>
        <v>0</v>
      </c>
      <c r="E57" s="3">
        <f t="shared" ca="1" si="4"/>
        <v>0</v>
      </c>
      <c r="G57" s="3">
        <f t="shared" ca="1" si="5"/>
        <v>0</v>
      </c>
      <c r="H57" s="3">
        <f t="shared" ca="1" si="5"/>
        <v>0</v>
      </c>
      <c r="I57" s="3" t="e">
        <f t="shared" ca="1" si="5"/>
        <v>#VALUE!</v>
      </c>
    </row>
    <row r="58" spans="1:9" ht="16.149999999999999" hidden="1">
      <c r="A58" s="7" t="s">
        <v>132</v>
      </c>
      <c r="B58" s="3">
        <f t="shared" ca="1" si="4"/>
        <v>0</v>
      </c>
      <c r="C58" s="3">
        <f t="shared" ca="1" si="4"/>
        <v>0</v>
      </c>
      <c r="D58" s="3">
        <f t="shared" ca="1" si="4"/>
        <v>0</v>
      </c>
      <c r="E58" s="3">
        <f t="shared" ca="1" si="4"/>
        <v>0</v>
      </c>
      <c r="G58" s="3">
        <f t="shared" ca="1" si="5"/>
        <v>0</v>
      </c>
      <c r="H58" s="3">
        <f t="shared" ca="1" si="5"/>
        <v>0</v>
      </c>
      <c r="I58" s="3" t="e">
        <f t="shared" ca="1" si="5"/>
        <v>#VALUE!</v>
      </c>
    </row>
    <row r="59" spans="1:9" ht="16.149999999999999" hidden="1">
      <c r="A59" s="7" t="s">
        <v>133</v>
      </c>
      <c r="B59" s="3">
        <f t="shared" ca="1" si="4"/>
        <v>0</v>
      </c>
      <c r="C59" s="3">
        <f t="shared" ca="1" si="4"/>
        <v>0</v>
      </c>
      <c r="D59" s="3">
        <f t="shared" ca="1" si="4"/>
        <v>0</v>
      </c>
      <c r="E59" s="3">
        <f t="shared" ca="1" si="4"/>
        <v>0</v>
      </c>
      <c r="G59" s="3">
        <f t="shared" ca="1" si="5"/>
        <v>0</v>
      </c>
      <c r="H59" s="3">
        <f t="shared" ca="1" si="5"/>
        <v>0</v>
      </c>
      <c r="I59" s="3" t="e">
        <f t="shared" ca="1" si="5"/>
        <v>#VALUE!</v>
      </c>
    </row>
    <row r="60" spans="1:9" ht="16.149999999999999" hidden="1">
      <c r="A60" s="7" t="s">
        <v>134</v>
      </c>
      <c r="B60" s="3">
        <f t="shared" ca="1" si="4"/>
        <v>0</v>
      </c>
      <c r="C60" s="3">
        <f t="shared" ca="1" si="4"/>
        <v>0</v>
      </c>
      <c r="D60" s="3">
        <f t="shared" ca="1" si="4"/>
        <v>0</v>
      </c>
      <c r="E60" s="3">
        <f t="shared" ca="1" si="4"/>
        <v>0</v>
      </c>
      <c r="G60" s="3">
        <f t="shared" ca="1" si="5"/>
        <v>0</v>
      </c>
      <c r="H60" s="3">
        <f t="shared" ca="1" si="5"/>
        <v>0</v>
      </c>
      <c r="I60" s="3" t="e">
        <f t="shared" ca="1" si="5"/>
        <v>#VALUE!</v>
      </c>
    </row>
    <row r="61" spans="1:9" ht="16.149999999999999" hidden="1">
      <c r="A61" s="7" t="s">
        <v>135</v>
      </c>
      <c r="B61" s="3">
        <f t="shared" ca="1" si="4"/>
        <v>0</v>
      </c>
      <c r="C61" s="3">
        <f t="shared" ca="1" si="4"/>
        <v>0</v>
      </c>
      <c r="D61" s="3">
        <f t="shared" ca="1" si="4"/>
        <v>0</v>
      </c>
      <c r="E61" s="3">
        <f t="shared" ca="1" si="4"/>
        <v>0</v>
      </c>
      <c r="G61" s="3">
        <f t="shared" ca="1" si="5"/>
        <v>0</v>
      </c>
      <c r="H61" s="3">
        <f t="shared" ca="1" si="5"/>
        <v>0</v>
      </c>
      <c r="I61" s="3" t="e">
        <f t="shared" ca="1" si="5"/>
        <v>#VALUE!</v>
      </c>
    </row>
    <row r="62" spans="1:9" ht="16.149999999999999" hidden="1">
      <c r="A62" s="7" t="s">
        <v>136</v>
      </c>
      <c r="B62" s="3">
        <f t="shared" ref="B62:E81" ca="1" si="6">DGET(INDIRECT(B$1&amp;"!A:DJ"),$A62,factor_key)</f>
        <v>0</v>
      </c>
      <c r="C62" s="3">
        <f t="shared" ca="1" si="6"/>
        <v>0</v>
      </c>
      <c r="D62" s="3">
        <f t="shared" ca="1" si="6"/>
        <v>0</v>
      </c>
      <c r="E62" s="3">
        <f t="shared" ca="1" si="6"/>
        <v>0</v>
      </c>
      <c r="G62" s="3">
        <f t="shared" ref="G62:I81" ca="1" si="7">DGET(INDIRECT(G$1&amp;"!A:DJ"),$A62,factor_key)</f>
        <v>0</v>
      </c>
      <c r="H62" s="3">
        <f t="shared" ca="1" si="7"/>
        <v>0</v>
      </c>
      <c r="I62" s="3" t="e">
        <f t="shared" ca="1" si="7"/>
        <v>#VALUE!</v>
      </c>
    </row>
    <row r="63" spans="1:9" ht="16.149999999999999" hidden="1">
      <c r="A63" s="7" t="s">
        <v>137</v>
      </c>
      <c r="B63" s="3">
        <f t="shared" ca="1" si="6"/>
        <v>0</v>
      </c>
      <c r="C63" s="3">
        <f t="shared" ca="1" si="6"/>
        <v>0</v>
      </c>
      <c r="D63" s="3">
        <f t="shared" ca="1" si="6"/>
        <v>0</v>
      </c>
      <c r="E63" s="3">
        <f t="shared" ca="1" si="6"/>
        <v>0</v>
      </c>
      <c r="G63" s="3">
        <f t="shared" ca="1" si="7"/>
        <v>0</v>
      </c>
      <c r="H63" s="3">
        <f t="shared" ca="1" si="7"/>
        <v>0</v>
      </c>
      <c r="I63" s="3" t="e">
        <f t="shared" ca="1" si="7"/>
        <v>#VALUE!</v>
      </c>
    </row>
    <row r="64" spans="1:9" ht="16.149999999999999" hidden="1">
      <c r="A64" s="7" t="s">
        <v>138</v>
      </c>
      <c r="B64" s="3">
        <f t="shared" ca="1" si="6"/>
        <v>0</v>
      </c>
      <c r="C64" s="3">
        <f t="shared" ca="1" si="6"/>
        <v>0</v>
      </c>
      <c r="D64" s="3">
        <f t="shared" ca="1" si="6"/>
        <v>0</v>
      </c>
      <c r="E64" s="3">
        <f t="shared" ca="1" si="6"/>
        <v>0</v>
      </c>
      <c r="G64" s="3">
        <f t="shared" ca="1" si="7"/>
        <v>0</v>
      </c>
      <c r="H64" s="3">
        <f t="shared" ca="1" si="7"/>
        <v>0</v>
      </c>
      <c r="I64" s="3" t="e">
        <f t="shared" ca="1" si="7"/>
        <v>#VALUE!</v>
      </c>
    </row>
    <row r="65" spans="1:9" ht="16.149999999999999" hidden="1">
      <c r="A65" s="7" t="s">
        <v>139</v>
      </c>
      <c r="B65" s="3">
        <f t="shared" ca="1" si="6"/>
        <v>0</v>
      </c>
      <c r="C65" s="3">
        <f t="shared" ca="1" si="6"/>
        <v>0</v>
      </c>
      <c r="D65" s="3">
        <f t="shared" ca="1" si="6"/>
        <v>0</v>
      </c>
      <c r="E65" s="3">
        <f t="shared" ca="1" si="6"/>
        <v>0</v>
      </c>
      <c r="G65" s="3">
        <f t="shared" ca="1" si="7"/>
        <v>0</v>
      </c>
      <c r="H65" s="3">
        <f t="shared" ca="1" si="7"/>
        <v>0</v>
      </c>
      <c r="I65" s="3" t="e">
        <f t="shared" ca="1" si="7"/>
        <v>#VALUE!</v>
      </c>
    </row>
    <row r="66" spans="1:9" ht="16.149999999999999" hidden="1">
      <c r="A66" s="7" t="s">
        <v>140</v>
      </c>
      <c r="B66" s="3">
        <f t="shared" ca="1" si="6"/>
        <v>0</v>
      </c>
      <c r="C66" s="3">
        <f t="shared" ca="1" si="6"/>
        <v>0</v>
      </c>
      <c r="D66" s="3">
        <f t="shared" ca="1" si="6"/>
        <v>0</v>
      </c>
      <c r="E66" s="3">
        <f t="shared" ca="1" si="6"/>
        <v>0</v>
      </c>
      <c r="G66" s="3">
        <f t="shared" ca="1" si="7"/>
        <v>0</v>
      </c>
      <c r="H66" s="3">
        <f t="shared" ca="1" si="7"/>
        <v>0</v>
      </c>
      <c r="I66" s="3" t="e">
        <f t="shared" ca="1" si="7"/>
        <v>#VALUE!</v>
      </c>
    </row>
    <row r="67" spans="1:9" ht="16.149999999999999" hidden="1">
      <c r="A67" s="7" t="s">
        <v>141</v>
      </c>
      <c r="B67" s="3">
        <f t="shared" ca="1" si="6"/>
        <v>0</v>
      </c>
      <c r="C67" s="3">
        <f t="shared" ca="1" si="6"/>
        <v>0</v>
      </c>
      <c r="D67" s="3">
        <f t="shared" ca="1" si="6"/>
        <v>0</v>
      </c>
      <c r="E67" s="3">
        <f t="shared" ca="1" si="6"/>
        <v>0</v>
      </c>
      <c r="G67" s="3">
        <f t="shared" ca="1" si="7"/>
        <v>0</v>
      </c>
      <c r="H67" s="3">
        <f t="shared" ca="1" si="7"/>
        <v>0</v>
      </c>
      <c r="I67" s="3" t="e">
        <f t="shared" ca="1" si="7"/>
        <v>#VALUE!</v>
      </c>
    </row>
    <row r="68" spans="1:9" ht="16.149999999999999" hidden="1">
      <c r="A68" s="7" t="s">
        <v>142</v>
      </c>
      <c r="B68" s="3">
        <f t="shared" ca="1" si="6"/>
        <v>0</v>
      </c>
      <c r="C68" s="3">
        <f t="shared" ca="1" si="6"/>
        <v>0</v>
      </c>
      <c r="D68" s="3">
        <f t="shared" ca="1" si="6"/>
        <v>0</v>
      </c>
      <c r="E68" s="3">
        <f t="shared" ca="1" si="6"/>
        <v>0</v>
      </c>
      <c r="G68" s="3">
        <f t="shared" ca="1" si="7"/>
        <v>0</v>
      </c>
      <c r="H68" s="3">
        <f t="shared" ca="1" si="7"/>
        <v>0</v>
      </c>
      <c r="I68" s="3" t="e">
        <f t="shared" ca="1" si="7"/>
        <v>#VALUE!</v>
      </c>
    </row>
    <row r="69" spans="1:9" ht="16.149999999999999" hidden="1">
      <c r="A69" s="7" t="s">
        <v>143</v>
      </c>
      <c r="B69" s="3">
        <f t="shared" ca="1" si="6"/>
        <v>0</v>
      </c>
      <c r="C69" s="3">
        <f t="shared" ca="1" si="6"/>
        <v>0</v>
      </c>
      <c r="D69" s="3">
        <f t="shared" ca="1" si="6"/>
        <v>0</v>
      </c>
      <c r="E69" s="3">
        <f t="shared" ca="1" si="6"/>
        <v>0</v>
      </c>
      <c r="G69" s="3">
        <f t="shared" ca="1" si="7"/>
        <v>0</v>
      </c>
      <c r="H69" s="3">
        <f t="shared" ca="1" si="7"/>
        <v>0</v>
      </c>
      <c r="I69" s="3" t="e">
        <f t="shared" ca="1" si="7"/>
        <v>#VALUE!</v>
      </c>
    </row>
    <row r="70" spans="1:9" ht="16.149999999999999" hidden="1">
      <c r="A70" s="7" t="s">
        <v>144</v>
      </c>
      <c r="B70" s="3">
        <f t="shared" ca="1" si="6"/>
        <v>0</v>
      </c>
      <c r="C70" s="3">
        <f t="shared" ca="1" si="6"/>
        <v>0</v>
      </c>
      <c r="D70" s="3">
        <f t="shared" ca="1" si="6"/>
        <v>0</v>
      </c>
      <c r="E70" s="3">
        <f t="shared" ca="1" si="6"/>
        <v>0</v>
      </c>
      <c r="G70" s="3">
        <f t="shared" ca="1" si="7"/>
        <v>0</v>
      </c>
      <c r="H70" s="3">
        <f t="shared" ca="1" si="7"/>
        <v>0</v>
      </c>
      <c r="I70" s="3" t="e">
        <f t="shared" ca="1" si="7"/>
        <v>#VALUE!</v>
      </c>
    </row>
    <row r="71" spans="1:9" ht="16.149999999999999" hidden="1">
      <c r="A71" s="7" t="s">
        <v>145</v>
      </c>
      <c r="B71" s="3">
        <f t="shared" ca="1" si="6"/>
        <v>0</v>
      </c>
      <c r="C71" s="3">
        <f t="shared" ca="1" si="6"/>
        <v>0</v>
      </c>
      <c r="D71" s="3">
        <f t="shared" ca="1" si="6"/>
        <v>0</v>
      </c>
      <c r="E71" s="3">
        <f t="shared" ca="1" si="6"/>
        <v>0</v>
      </c>
      <c r="G71" s="3">
        <f t="shared" ca="1" si="7"/>
        <v>0</v>
      </c>
      <c r="H71" s="3">
        <f t="shared" ca="1" si="7"/>
        <v>0</v>
      </c>
      <c r="I71" s="3" t="e">
        <f t="shared" ca="1" si="7"/>
        <v>#VALUE!</v>
      </c>
    </row>
    <row r="72" spans="1:9" ht="16.149999999999999" hidden="1">
      <c r="A72" s="7" t="s">
        <v>146</v>
      </c>
      <c r="B72" s="3">
        <f t="shared" ca="1" si="6"/>
        <v>0</v>
      </c>
      <c r="C72" s="3">
        <f t="shared" ca="1" si="6"/>
        <v>0</v>
      </c>
      <c r="D72" s="3">
        <f t="shared" ca="1" si="6"/>
        <v>0</v>
      </c>
      <c r="E72" s="3">
        <f t="shared" ca="1" si="6"/>
        <v>0</v>
      </c>
      <c r="G72" s="3">
        <f t="shared" ca="1" si="7"/>
        <v>0</v>
      </c>
      <c r="H72" s="3">
        <f t="shared" ca="1" si="7"/>
        <v>0</v>
      </c>
      <c r="I72" s="3" t="e">
        <f t="shared" ca="1" si="7"/>
        <v>#VALUE!</v>
      </c>
    </row>
    <row r="73" spans="1:9" ht="16.149999999999999" hidden="1">
      <c r="A73" s="7" t="s">
        <v>147</v>
      </c>
      <c r="B73" s="3">
        <f t="shared" ca="1" si="6"/>
        <v>0</v>
      </c>
      <c r="C73" s="3">
        <f t="shared" ca="1" si="6"/>
        <v>0</v>
      </c>
      <c r="D73" s="3">
        <f t="shared" ca="1" si="6"/>
        <v>0</v>
      </c>
      <c r="E73" s="3">
        <f t="shared" ca="1" si="6"/>
        <v>0</v>
      </c>
      <c r="G73" s="3">
        <f t="shared" ca="1" si="7"/>
        <v>0</v>
      </c>
      <c r="H73" s="3">
        <f t="shared" ca="1" si="7"/>
        <v>0</v>
      </c>
      <c r="I73" s="3" t="e">
        <f t="shared" ca="1" si="7"/>
        <v>#VALUE!</v>
      </c>
    </row>
    <row r="74" spans="1:9" ht="16.149999999999999" hidden="1">
      <c r="A74" s="7" t="s">
        <v>148</v>
      </c>
      <c r="B74" s="3">
        <f t="shared" ca="1" si="6"/>
        <v>0</v>
      </c>
      <c r="C74" s="3">
        <f t="shared" ca="1" si="6"/>
        <v>0</v>
      </c>
      <c r="D74" s="3">
        <f t="shared" ca="1" si="6"/>
        <v>0</v>
      </c>
      <c r="E74" s="3">
        <f t="shared" ca="1" si="6"/>
        <v>0</v>
      </c>
      <c r="G74" s="3">
        <f t="shared" ca="1" si="7"/>
        <v>0</v>
      </c>
      <c r="H74" s="3">
        <f t="shared" ca="1" si="7"/>
        <v>0</v>
      </c>
      <c r="I74" s="3" t="e">
        <f t="shared" ca="1" si="7"/>
        <v>#VALUE!</v>
      </c>
    </row>
    <row r="75" spans="1:9" ht="16.149999999999999" hidden="1">
      <c r="A75" s="7" t="s">
        <v>149</v>
      </c>
      <c r="B75" s="3">
        <f t="shared" ca="1" si="6"/>
        <v>0</v>
      </c>
      <c r="C75" s="3">
        <f t="shared" ca="1" si="6"/>
        <v>0</v>
      </c>
      <c r="D75" s="3">
        <f t="shared" ca="1" si="6"/>
        <v>0</v>
      </c>
      <c r="E75" s="3">
        <f t="shared" ca="1" si="6"/>
        <v>0</v>
      </c>
      <c r="G75" s="3">
        <f t="shared" ca="1" si="7"/>
        <v>0</v>
      </c>
      <c r="H75" s="3">
        <f t="shared" ca="1" si="7"/>
        <v>0</v>
      </c>
      <c r="I75" s="3" t="e">
        <f t="shared" ca="1" si="7"/>
        <v>#VALUE!</v>
      </c>
    </row>
    <row r="76" spans="1:9" ht="16.149999999999999" hidden="1">
      <c r="A76" s="7" t="s">
        <v>150</v>
      </c>
      <c r="B76" s="3">
        <f t="shared" ca="1" si="6"/>
        <v>0</v>
      </c>
      <c r="C76" s="3">
        <f t="shared" ca="1" si="6"/>
        <v>0</v>
      </c>
      <c r="D76" s="3">
        <f t="shared" ca="1" si="6"/>
        <v>0</v>
      </c>
      <c r="E76" s="3">
        <f t="shared" ca="1" si="6"/>
        <v>0</v>
      </c>
      <c r="G76" s="3">
        <f t="shared" ca="1" si="7"/>
        <v>0</v>
      </c>
      <c r="H76" s="3">
        <f t="shared" ca="1" si="7"/>
        <v>0</v>
      </c>
      <c r="I76" s="3" t="e">
        <f t="shared" ca="1" si="7"/>
        <v>#VALUE!</v>
      </c>
    </row>
    <row r="77" spans="1:9" ht="16.149999999999999" hidden="1">
      <c r="A77" s="7" t="s">
        <v>151</v>
      </c>
      <c r="B77" s="3">
        <f t="shared" ca="1" si="6"/>
        <v>0</v>
      </c>
      <c r="C77" s="3">
        <f t="shared" ca="1" si="6"/>
        <v>0</v>
      </c>
      <c r="D77" s="3">
        <f t="shared" ca="1" si="6"/>
        <v>0</v>
      </c>
      <c r="E77" s="3">
        <f t="shared" ca="1" si="6"/>
        <v>0</v>
      </c>
      <c r="G77" s="3">
        <f t="shared" ca="1" si="7"/>
        <v>0</v>
      </c>
      <c r="H77" s="3">
        <f t="shared" ca="1" si="7"/>
        <v>0</v>
      </c>
      <c r="I77" s="3" t="e">
        <f t="shared" ca="1" si="7"/>
        <v>#VALUE!</v>
      </c>
    </row>
    <row r="78" spans="1:9" ht="16.149999999999999" hidden="1">
      <c r="A78" s="7" t="s">
        <v>152</v>
      </c>
      <c r="B78" s="3">
        <f t="shared" ca="1" si="6"/>
        <v>0</v>
      </c>
      <c r="C78" s="3">
        <f t="shared" ca="1" si="6"/>
        <v>0</v>
      </c>
      <c r="D78" s="3">
        <f t="shared" ca="1" si="6"/>
        <v>0</v>
      </c>
      <c r="E78" s="3">
        <f t="shared" ca="1" si="6"/>
        <v>0</v>
      </c>
      <c r="G78" s="3">
        <f t="shared" ca="1" si="7"/>
        <v>0</v>
      </c>
      <c r="H78" s="3">
        <f t="shared" ca="1" si="7"/>
        <v>0</v>
      </c>
      <c r="I78" s="3" t="e">
        <f t="shared" ca="1" si="7"/>
        <v>#VALUE!</v>
      </c>
    </row>
    <row r="79" spans="1:9" ht="16.149999999999999" hidden="1">
      <c r="A79" s="7" t="s">
        <v>153</v>
      </c>
      <c r="B79" s="3">
        <f t="shared" ca="1" si="6"/>
        <v>0</v>
      </c>
      <c r="C79" s="3">
        <f t="shared" ca="1" si="6"/>
        <v>0</v>
      </c>
      <c r="D79" s="3">
        <f t="shared" ca="1" si="6"/>
        <v>0</v>
      </c>
      <c r="E79" s="3">
        <f t="shared" ca="1" si="6"/>
        <v>0</v>
      </c>
      <c r="G79" s="3">
        <f t="shared" ca="1" si="7"/>
        <v>0</v>
      </c>
      <c r="H79" s="3">
        <f t="shared" ca="1" si="7"/>
        <v>0</v>
      </c>
      <c r="I79" s="3" t="e">
        <f t="shared" ca="1" si="7"/>
        <v>#VALUE!</v>
      </c>
    </row>
    <row r="80" spans="1:9" ht="16.149999999999999" hidden="1">
      <c r="A80" s="7" t="s">
        <v>154</v>
      </c>
      <c r="B80" s="3">
        <f t="shared" ca="1" si="6"/>
        <v>0</v>
      </c>
      <c r="C80" s="3">
        <f t="shared" ca="1" si="6"/>
        <v>0</v>
      </c>
      <c r="D80" s="3">
        <f t="shared" ca="1" si="6"/>
        <v>0</v>
      </c>
      <c r="E80" s="3">
        <f t="shared" ca="1" si="6"/>
        <v>0</v>
      </c>
      <c r="G80" s="3">
        <f t="shared" ca="1" si="7"/>
        <v>0</v>
      </c>
      <c r="H80" s="3">
        <f t="shared" ca="1" si="7"/>
        <v>0</v>
      </c>
      <c r="I80" s="3" t="e">
        <f t="shared" ca="1" si="7"/>
        <v>#VALUE!</v>
      </c>
    </row>
    <row r="81" spans="1:9" ht="16.149999999999999" hidden="1">
      <c r="A81" s="7" t="s">
        <v>155</v>
      </c>
      <c r="B81" s="3">
        <f t="shared" ca="1" si="6"/>
        <v>0</v>
      </c>
      <c r="C81" s="3">
        <f t="shared" ca="1" si="6"/>
        <v>0</v>
      </c>
      <c r="D81" s="3">
        <f t="shared" ca="1" si="6"/>
        <v>0</v>
      </c>
      <c r="E81" s="3">
        <f t="shared" ca="1" si="6"/>
        <v>0</v>
      </c>
      <c r="G81" s="3">
        <f t="shared" ca="1" si="7"/>
        <v>0</v>
      </c>
      <c r="H81" s="3">
        <f t="shared" ca="1" si="7"/>
        <v>0</v>
      </c>
      <c r="I81" s="3" t="e">
        <f t="shared" ca="1" si="7"/>
        <v>#VALUE!</v>
      </c>
    </row>
    <row r="82" spans="1:9" ht="16.149999999999999" hidden="1">
      <c r="A82" s="7" t="s">
        <v>156</v>
      </c>
      <c r="B82" s="3">
        <f t="shared" ref="B82:E101" ca="1" si="8">DGET(INDIRECT(B$1&amp;"!A:DJ"),$A82,factor_key)</f>
        <v>0</v>
      </c>
      <c r="C82" s="3">
        <f t="shared" ca="1" si="8"/>
        <v>0</v>
      </c>
      <c r="D82" s="3">
        <f t="shared" ca="1" si="8"/>
        <v>0</v>
      </c>
      <c r="E82" s="3">
        <f t="shared" ca="1" si="8"/>
        <v>0</v>
      </c>
      <c r="G82" s="3">
        <f t="shared" ref="G82:I101" ca="1" si="9">DGET(INDIRECT(G$1&amp;"!A:DJ"),$A82,factor_key)</f>
        <v>0</v>
      </c>
      <c r="H82" s="3">
        <f t="shared" ca="1" si="9"/>
        <v>0</v>
      </c>
      <c r="I82" s="3" t="e">
        <f t="shared" ca="1" si="9"/>
        <v>#VALUE!</v>
      </c>
    </row>
    <row r="83" spans="1:9" ht="16.149999999999999" hidden="1">
      <c r="A83" s="7" t="s">
        <v>157</v>
      </c>
      <c r="B83" s="3">
        <f t="shared" ca="1" si="8"/>
        <v>0</v>
      </c>
      <c r="C83" s="3">
        <f t="shared" ca="1" si="8"/>
        <v>0</v>
      </c>
      <c r="D83" s="3">
        <f t="shared" ca="1" si="8"/>
        <v>0</v>
      </c>
      <c r="E83" s="3">
        <f t="shared" ca="1" si="8"/>
        <v>0</v>
      </c>
      <c r="G83" s="3">
        <f t="shared" ca="1" si="9"/>
        <v>0</v>
      </c>
      <c r="H83" s="3">
        <f t="shared" ca="1" si="9"/>
        <v>0</v>
      </c>
      <c r="I83" s="3" t="e">
        <f t="shared" ca="1" si="9"/>
        <v>#VALUE!</v>
      </c>
    </row>
    <row r="84" spans="1:9" ht="16.149999999999999" hidden="1">
      <c r="A84" s="7" t="s">
        <v>158</v>
      </c>
      <c r="B84" s="3">
        <f t="shared" ca="1" si="8"/>
        <v>0</v>
      </c>
      <c r="C84" s="3">
        <f t="shared" ca="1" si="8"/>
        <v>0</v>
      </c>
      <c r="D84" s="3">
        <f t="shared" ca="1" si="8"/>
        <v>0</v>
      </c>
      <c r="E84" s="3">
        <f t="shared" ca="1" si="8"/>
        <v>0</v>
      </c>
      <c r="G84" s="3">
        <f t="shared" ca="1" si="9"/>
        <v>0</v>
      </c>
      <c r="H84" s="3">
        <f t="shared" ca="1" si="9"/>
        <v>0</v>
      </c>
      <c r="I84" s="3" t="e">
        <f t="shared" ca="1" si="9"/>
        <v>#VALUE!</v>
      </c>
    </row>
    <row r="85" spans="1:9" ht="16.149999999999999" hidden="1">
      <c r="A85" s="7" t="s">
        <v>159</v>
      </c>
      <c r="B85" s="3">
        <f t="shared" ca="1" si="8"/>
        <v>0</v>
      </c>
      <c r="C85" s="3">
        <f t="shared" ca="1" si="8"/>
        <v>0</v>
      </c>
      <c r="D85" s="3">
        <f t="shared" ca="1" si="8"/>
        <v>0</v>
      </c>
      <c r="E85" s="3">
        <f t="shared" ca="1" si="8"/>
        <v>0</v>
      </c>
      <c r="G85" s="3">
        <f t="shared" ca="1" si="9"/>
        <v>0</v>
      </c>
      <c r="H85" s="3">
        <f t="shared" ca="1" si="9"/>
        <v>0</v>
      </c>
      <c r="I85" s="3" t="e">
        <f t="shared" ca="1" si="9"/>
        <v>#VALUE!</v>
      </c>
    </row>
    <row r="86" spans="1:9" ht="16.149999999999999" hidden="1">
      <c r="A86" s="7" t="s">
        <v>160</v>
      </c>
      <c r="B86" s="3">
        <f t="shared" ca="1" si="8"/>
        <v>0</v>
      </c>
      <c r="C86" s="3">
        <f t="shared" ca="1" si="8"/>
        <v>0</v>
      </c>
      <c r="D86" s="3">
        <f t="shared" ca="1" si="8"/>
        <v>0</v>
      </c>
      <c r="E86" s="3">
        <f t="shared" ca="1" si="8"/>
        <v>0</v>
      </c>
      <c r="G86" s="3">
        <f t="shared" ca="1" si="9"/>
        <v>0</v>
      </c>
      <c r="H86" s="3">
        <f t="shared" ca="1" si="9"/>
        <v>0</v>
      </c>
      <c r="I86" s="3" t="e">
        <f t="shared" ca="1" si="9"/>
        <v>#VALUE!</v>
      </c>
    </row>
    <row r="87" spans="1:9" ht="16.149999999999999" hidden="1">
      <c r="A87" s="7" t="s">
        <v>161</v>
      </c>
      <c r="B87" s="3">
        <f t="shared" ca="1" si="8"/>
        <v>0</v>
      </c>
      <c r="C87" s="3">
        <f t="shared" ca="1" si="8"/>
        <v>0</v>
      </c>
      <c r="D87" s="3">
        <f t="shared" ca="1" si="8"/>
        <v>0</v>
      </c>
      <c r="E87" s="3">
        <f t="shared" ca="1" si="8"/>
        <v>0</v>
      </c>
      <c r="G87" s="3">
        <f t="shared" ca="1" si="9"/>
        <v>0</v>
      </c>
      <c r="H87" s="3">
        <f t="shared" ca="1" si="9"/>
        <v>0</v>
      </c>
      <c r="I87" s="3" t="e">
        <f t="shared" ca="1" si="9"/>
        <v>#VALUE!</v>
      </c>
    </row>
    <row r="88" spans="1:9" ht="16.149999999999999" hidden="1">
      <c r="A88" s="7" t="s">
        <v>162</v>
      </c>
      <c r="B88" s="3">
        <f t="shared" ca="1" si="8"/>
        <v>0</v>
      </c>
      <c r="C88" s="3">
        <f t="shared" ca="1" si="8"/>
        <v>0</v>
      </c>
      <c r="D88" s="3">
        <f t="shared" ca="1" si="8"/>
        <v>0</v>
      </c>
      <c r="E88" s="3">
        <f t="shared" ca="1" si="8"/>
        <v>0</v>
      </c>
      <c r="G88" s="3">
        <f t="shared" ca="1" si="9"/>
        <v>0</v>
      </c>
      <c r="H88" s="3">
        <f t="shared" ca="1" si="9"/>
        <v>0</v>
      </c>
      <c r="I88" s="3" t="e">
        <f t="shared" ca="1" si="9"/>
        <v>#VALUE!</v>
      </c>
    </row>
    <row r="89" spans="1:9" ht="16.149999999999999" hidden="1">
      <c r="A89" s="7" t="s">
        <v>163</v>
      </c>
      <c r="B89" s="3">
        <f t="shared" ca="1" si="8"/>
        <v>0</v>
      </c>
      <c r="C89" s="3">
        <f t="shared" ca="1" si="8"/>
        <v>0</v>
      </c>
      <c r="D89" s="3">
        <f t="shared" ca="1" si="8"/>
        <v>0</v>
      </c>
      <c r="E89" s="3">
        <f t="shared" ca="1" si="8"/>
        <v>0</v>
      </c>
      <c r="G89" s="3">
        <f t="shared" ca="1" si="9"/>
        <v>0</v>
      </c>
      <c r="H89" s="3">
        <f t="shared" ca="1" si="9"/>
        <v>0</v>
      </c>
      <c r="I89" s="3" t="e">
        <f t="shared" ca="1" si="9"/>
        <v>#VALUE!</v>
      </c>
    </row>
    <row r="90" spans="1:9" ht="16.149999999999999" hidden="1">
      <c r="A90" s="7" t="s">
        <v>164</v>
      </c>
      <c r="B90" s="3">
        <f t="shared" ca="1" si="8"/>
        <v>0</v>
      </c>
      <c r="C90" s="3">
        <f t="shared" ca="1" si="8"/>
        <v>0</v>
      </c>
      <c r="D90" s="3">
        <f t="shared" ca="1" si="8"/>
        <v>0</v>
      </c>
      <c r="E90" s="3">
        <f t="shared" ca="1" si="8"/>
        <v>0</v>
      </c>
      <c r="G90" s="3">
        <f t="shared" ca="1" si="9"/>
        <v>0</v>
      </c>
      <c r="H90" s="3">
        <f t="shared" ca="1" si="9"/>
        <v>0</v>
      </c>
      <c r="I90" s="3" t="e">
        <f t="shared" ca="1" si="9"/>
        <v>#VALUE!</v>
      </c>
    </row>
    <row r="91" spans="1:9" ht="16.149999999999999" hidden="1">
      <c r="A91" s="7" t="s">
        <v>165</v>
      </c>
      <c r="B91" s="3">
        <f t="shared" ca="1" si="8"/>
        <v>0</v>
      </c>
      <c r="C91" s="3">
        <f t="shared" ca="1" si="8"/>
        <v>0</v>
      </c>
      <c r="D91" s="3">
        <f t="shared" ca="1" si="8"/>
        <v>0</v>
      </c>
      <c r="E91" s="3">
        <f t="shared" ca="1" si="8"/>
        <v>0</v>
      </c>
      <c r="G91" s="3">
        <f t="shared" ca="1" si="9"/>
        <v>0</v>
      </c>
      <c r="H91" s="3">
        <f t="shared" ca="1" si="9"/>
        <v>0</v>
      </c>
      <c r="I91" s="3" t="e">
        <f t="shared" ca="1" si="9"/>
        <v>#VALUE!</v>
      </c>
    </row>
    <row r="92" spans="1:9" ht="16.149999999999999" hidden="1">
      <c r="A92" s="7" t="s">
        <v>166</v>
      </c>
      <c r="B92" s="3">
        <f t="shared" ca="1" si="8"/>
        <v>0</v>
      </c>
      <c r="C92" s="3">
        <f t="shared" ca="1" si="8"/>
        <v>0</v>
      </c>
      <c r="D92" s="3">
        <f t="shared" ca="1" si="8"/>
        <v>0</v>
      </c>
      <c r="E92" s="3">
        <f t="shared" ca="1" si="8"/>
        <v>0</v>
      </c>
      <c r="G92" s="3">
        <f t="shared" ca="1" si="9"/>
        <v>0</v>
      </c>
      <c r="H92" s="3">
        <f t="shared" ca="1" si="9"/>
        <v>0</v>
      </c>
      <c r="I92" s="3" t="e">
        <f t="shared" ca="1" si="9"/>
        <v>#VALUE!</v>
      </c>
    </row>
    <row r="93" spans="1:9" ht="16.149999999999999" hidden="1">
      <c r="A93" s="7" t="s">
        <v>167</v>
      </c>
      <c r="B93" s="3">
        <f t="shared" ca="1" si="8"/>
        <v>0</v>
      </c>
      <c r="C93" s="3">
        <f t="shared" ca="1" si="8"/>
        <v>0</v>
      </c>
      <c r="D93" s="3">
        <f t="shared" ca="1" si="8"/>
        <v>0</v>
      </c>
      <c r="E93" s="3">
        <f t="shared" ca="1" si="8"/>
        <v>0</v>
      </c>
      <c r="G93" s="3">
        <f t="shared" ca="1" si="9"/>
        <v>0</v>
      </c>
      <c r="H93" s="3">
        <f t="shared" ca="1" si="9"/>
        <v>0</v>
      </c>
      <c r="I93" s="3" t="e">
        <f t="shared" ca="1" si="9"/>
        <v>#VALUE!</v>
      </c>
    </row>
    <row r="94" spans="1:9" ht="16.149999999999999" hidden="1">
      <c r="A94" s="7" t="s">
        <v>168</v>
      </c>
      <c r="B94" s="3">
        <f t="shared" ca="1" si="8"/>
        <v>0</v>
      </c>
      <c r="C94" s="3">
        <f t="shared" ca="1" si="8"/>
        <v>0</v>
      </c>
      <c r="D94" s="3">
        <f t="shared" ca="1" si="8"/>
        <v>0</v>
      </c>
      <c r="E94" s="3">
        <f t="shared" ca="1" si="8"/>
        <v>0</v>
      </c>
      <c r="G94" s="3">
        <f t="shared" ca="1" si="9"/>
        <v>0</v>
      </c>
      <c r="H94" s="3">
        <f t="shared" ca="1" si="9"/>
        <v>0</v>
      </c>
      <c r="I94" s="3" t="e">
        <f t="shared" ca="1" si="9"/>
        <v>#VALUE!</v>
      </c>
    </row>
    <row r="95" spans="1:9" ht="16.149999999999999" hidden="1">
      <c r="A95" s="7" t="s">
        <v>169</v>
      </c>
      <c r="B95" s="3">
        <f t="shared" ca="1" si="8"/>
        <v>0</v>
      </c>
      <c r="C95" s="3">
        <f t="shared" ca="1" si="8"/>
        <v>0</v>
      </c>
      <c r="D95" s="3">
        <f t="shared" ca="1" si="8"/>
        <v>0</v>
      </c>
      <c r="E95" s="3">
        <f t="shared" ca="1" si="8"/>
        <v>0</v>
      </c>
      <c r="G95" s="3">
        <f t="shared" ca="1" si="9"/>
        <v>0</v>
      </c>
      <c r="H95" s="3">
        <f t="shared" ca="1" si="9"/>
        <v>0</v>
      </c>
      <c r="I95" s="3" t="e">
        <f t="shared" ca="1" si="9"/>
        <v>#VALUE!</v>
      </c>
    </row>
    <row r="96" spans="1:9" ht="16.149999999999999" hidden="1">
      <c r="A96" s="7" t="s">
        <v>170</v>
      </c>
      <c r="B96" s="3" t="e">
        <f t="shared" ca="1" si="8"/>
        <v>#VALUE!</v>
      </c>
      <c r="C96" s="3" t="e">
        <f t="shared" ca="1" si="8"/>
        <v>#VALUE!</v>
      </c>
      <c r="D96" s="3" t="e">
        <f t="shared" ca="1" si="8"/>
        <v>#VALUE!</v>
      </c>
      <c r="E96" s="3" t="e">
        <f t="shared" ca="1" si="8"/>
        <v>#VALUE!</v>
      </c>
      <c r="G96" s="3" t="e">
        <f t="shared" ca="1" si="9"/>
        <v>#VALUE!</v>
      </c>
      <c r="H96" s="3" t="e">
        <f t="shared" ca="1" si="9"/>
        <v>#VALUE!</v>
      </c>
      <c r="I96" s="3" t="e">
        <f t="shared" ca="1" si="9"/>
        <v>#VALUE!</v>
      </c>
    </row>
    <row r="97" spans="1:9" ht="16.149999999999999" hidden="1">
      <c r="A97" s="7" t="s">
        <v>171</v>
      </c>
      <c r="B97" s="3" t="e">
        <f t="shared" ca="1" si="8"/>
        <v>#VALUE!</v>
      </c>
      <c r="C97" s="3" t="e">
        <f t="shared" ca="1" si="8"/>
        <v>#VALUE!</v>
      </c>
      <c r="D97" s="3" t="e">
        <f t="shared" ca="1" si="8"/>
        <v>#VALUE!</v>
      </c>
      <c r="E97" s="3" t="e">
        <f t="shared" ca="1" si="8"/>
        <v>#VALUE!</v>
      </c>
      <c r="G97" s="3" t="e">
        <f t="shared" ca="1" si="9"/>
        <v>#VALUE!</v>
      </c>
      <c r="H97" s="3" t="e">
        <f t="shared" ca="1" si="9"/>
        <v>#VALUE!</v>
      </c>
      <c r="I97" s="3" t="e">
        <f t="shared" ca="1" si="9"/>
        <v>#VALUE!</v>
      </c>
    </row>
    <row r="98" spans="1:9" ht="16.149999999999999" hidden="1">
      <c r="A98" s="7" t="s">
        <v>172</v>
      </c>
      <c r="B98" s="3" t="e">
        <f t="shared" ca="1" si="8"/>
        <v>#VALUE!</v>
      </c>
      <c r="C98" s="3" t="e">
        <f t="shared" ca="1" si="8"/>
        <v>#VALUE!</v>
      </c>
      <c r="D98" s="3" t="e">
        <f t="shared" ca="1" si="8"/>
        <v>#VALUE!</v>
      </c>
      <c r="E98" s="3" t="e">
        <f t="shared" ca="1" si="8"/>
        <v>#VALUE!</v>
      </c>
      <c r="G98" s="3" t="e">
        <f t="shared" ca="1" si="9"/>
        <v>#VALUE!</v>
      </c>
      <c r="H98" s="3" t="e">
        <f t="shared" ca="1" si="9"/>
        <v>#VALUE!</v>
      </c>
      <c r="I98" s="3" t="e">
        <f t="shared" ca="1" si="9"/>
        <v>#VALUE!</v>
      </c>
    </row>
    <row r="99" spans="1:9" ht="16.149999999999999" hidden="1">
      <c r="A99" s="7" t="s">
        <v>173</v>
      </c>
      <c r="B99" s="3" t="e">
        <f t="shared" ca="1" si="8"/>
        <v>#VALUE!</v>
      </c>
      <c r="C99" s="3" t="e">
        <f t="shared" ca="1" si="8"/>
        <v>#VALUE!</v>
      </c>
      <c r="D99" s="3" t="e">
        <f t="shared" ca="1" si="8"/>
        <v>#VALUE!</v>
      </c>
      <c r="E99" s="3" t="e">
        <f t="shared" ca="1" si="8"/>
        <v>#VALUE!</v>
      </c>
      <c r="G99" s="3" t="e">
        <f t="shared" ca="1" si="9"/>
        <v>#VALUE!</v>
      </c>
      <c r="H99" s="3" t="e">
        <f t="shared" ca="1" si="9"/>
        <v>#VALUE!</v>
      </c>
      <c r="I99" s="3" t="e">
        <f t="shared" ca="1" si="9"/>
        <v>#VALUE!</v>
      </c>
    </row>
    <row r="100" spans="1:9" ht="16.149999999999999" hidden="1">
      <c r="A100" s="7" t="s">
        <v>174</v>
      </c>
      <c r="B100" s="3" t="e">
        <f t="shared" ca="1" si="8"/>
        <v>#VALUE!</v>
      </c>
      <c r="C100" s="3" t="e">
        <f t="shared" ca="1" si="8"/>
        <v>#VALUE!</v>
      </c>
      <c r="D100" s="3" t="e">
        <f t="shared" ca="1" si="8"/>
        <v>#VALUE!</v>
      </c>
      <c r="E100" s="3" t="e">
        <f t="shared" ca="1" si="8"/>
        <v>#VALUE!</v>
      </c>
      <c r="G100" s="3" t="e">
        <f t="shared" ca="1" si="9"/>
        <v>#VALUE!</v>
      </c>
      <c r="H100" s="3" t="e">
        <f t="shared" ca="1" si="9"/>
        <v>#VALUE!</v>
      </c>
      <c r="I100" s="3" t="e">
        <f t="shared" ca="1" si="9"/>
        <v>#VALUE!</v>
      </c>
    </row>
    <row r="101" spans="1:9" ht="16.149999999999999" hidden="1">
      <c r="A101" s="7" t="s">
        <v>175</v>
      </c>
      <c r="B101" s="3" t="e">
        <f t="shared" ca="1" si="8"/>
        <v>#VALUE!</v>
      </c>
      <c r="C101" s="3" t="e">
        <f t="shared" ca="1" si="8"/>
        <v>#VALUE!</v>
      </c>
      <c r="D101" s="3" t="e">
        <f t="shared" ca="1" si="8"/>
        <v>#VALUE!</v>
      </c>
      <c r="E101" s="3" t="e">
        <f t="shared" ca="1" si="8"/>
        <v>#VALUE!</v>
      </c>
      <c r="G101" s="3" t="e">
        <f t="shared" ca="1" si="9"/>
        <v>#VALUE!</v>
      </c>
      <c r="H101" s="3" t="e">
        <f t="shared" ca="1" si="9"/>
        <v>#VALUE!</v>
      </c>
      <c r="I101" s="3" t="e">
        <f t="shared" ca="1" si="9"/>
        <v>#VALUE!</v>
      </c>
    </row>
    <row r="102" spans="1:9" ht="16.149999999999999" hidden="1">
      <c r="A102" s="7" t="s">
        <v>176</v>
      </c>
      <c r="B102" s="3" t="e">
        <f t="shared" ref="B102:E112" ca="1" si="10">DGET(INDIRECT(B$1&amp;"!A:DJ"),$A102,factor_key)</f>
        <v>#VALUE!</v>
      </c>
      <c r="C102" s="3" t="e">
        <f t="shared" ca="1" si="10"/>
        <v>#VALUE!</v>
      </c>
      <c r="D102" s="3" t="e">
        <f t="shared" ca="1" si="10"/>
        <v>#VALUE!</v>
      </c>
      <c r="E102" s="3" t="e">
        <f t="shared" ca="1" si="10"/>
        <v>#VALUE!</v>
      </c>
      <c r="G102" s="3" t="e">
        <f t="shared" ref="G102:I112" ca="1" si="11">DGET(INDIRECT(G$1&amp;"!A:DJ"),$A102,factor_key)</f>
        <v>#VALUE!</v>
      </c>
      <c r="H102" s="3" t="e">
        <f t="shared" ca="1" si="11"/>
        <v>#VALUE!</v>
      </c>
      <c r="I102" s="3" t="e">
        <f t="shared" ca="1" si="11"/>
        <v>#VALUE!</v>
      </c>
    </row>
    <row r="103" spans="1:9" ht="16.149999999999999" hidden="1">
      <c r="A103" s="7" t="s">
        <v>177</v>
      </c>
      <c r="B103" s="3" t="e">
        <f t="shared" ca="1" si="10"/>
        <v>#VALUE!</v>
      </c>
      <c r="C103" s="3" t="e">
        <f t="shared" ca="1" si="10"/>
        <v>#VALUE!</v>
      </c>
      <c r="D103" s="3" t="e">
        <f t="shared" ca="1" si="10"/>
        <v>#VALUE!</v>
      </c>
      <c r="E103" s="3" t="e">
        <f t="shared" ca="1" si="10"/>
        <v>#VALUE!</v>
      </c>
      <c r="G103" s="3" t="e">
        <f t="shared" ca="1" si="11"/>
        <v>#VALUE!</v>
      </c>
      <c r="H103" s="3" t="e">
        <f t="shared" ca="1" si="11"/>
        <v>#VALUE!</v>
      </c>
      <c r="I103" s="3" t="e">
        <f t="shared" ca="1" si="11"/>
        <v>#VALUE!</v>
      </c>
    </row>
    <row r="104" spans="1:9" ht="16.149999999999999" hidden="1">
      <c r="A104" s="7" t="s">
        <v>178</v>
      </c>
      <c r="B104" s="3" t="e">
        <f t="shared" ca="1" si="10"/>
        <v>#VALUE!</v>
      </c>
      <c r="C104" s="3" t="e">
        <f t="shared" ca="1" si="10"/>
        <v>#VALUE!</v>
      </c>
      <c r="D104" s="3" t="e">
        <f t="shared" ca="1" si="10"/>
        <v>#VALUE!</v>
      </c>
      <c r="E104" s="3" t="e">
        <f t="shared" ca="1" si="10"/>
        <v>#VALUE!</v>
      </c>
      <c r="G104" s="3" t="e">
        <f t="shared" ca="1" si="11"/>
        <v>#VALUE!</v>
      </c>
      <c r="H104" s="3" t="e">
        <f t="shared" ca="1" si="11"/>
        <v>#VALUE!</v>
      </c>
      <c r="I104" s="3" t="e">
        <f t="shared" ca="1" si="11"/>
        <v>#VALUE!</v>
      </c>
    </row>
    <row r="105" spans="1:9" ht="16.149999999999999" hidden="1">
      <c r="A105" s="7" t="s">
        <v>179</v>
      </c>
      <c r="B105" s="3" t="e">
        <f t="shared" ca="1" si="10"/>
        <v>#VALUE!</v>
      </c>
      <c r="C105" s="3" t="e">
        <f t="shared" ca="1" si="10"/>
        <v>#VALUE!</v>
      </c>
      <c r="D105" s="3" t="e">
        <f t="shared" ca="1" si="10"/>
        <v>#VALUE!</v>
      </c>
      <c r="E105" s="3" t="e">
        <f t="shared" ca="1" si="10"/>
        <v>#VALUE!</v>
      </c>
      <c r="G105" s="3" t="e">
        <f t="shared" ca="1" si="11"/>
        <v>#VALUE!</v>
      </c>
      <c r="H105" s="3" t="e">
        <f t="shared" ca="1" si="11"/>
        <v>#VALUE!</v>
      </c>
      <c r="I105" s="3" t="e">
        <f t="shared" ca="1" si="11"/>
        <v>#VALUE!</v>
      </c>
    </row>
    <row r="106" spans="1:9" ht="16.149999999999999" hidden="1">
      <c r="A106" s="7" t="s">
        <v>180</v>
      </c>
      <c r="B106" s="3" t="e">
        <f t="shared" ca="1" si="10"/>
        <v>#VALUE!</v>
      </c>
      <c r="C106" s="3" t="e">
        <f t="shared" ca="1" si="10"/>
        <v>#VALUE!</v>
      </c>
      <c r="D106" s="3" t="e">
        <f t="shared" ca="1" si="10"/>
        <v>#VALUE!</v>
      </c>
      <c r="E106" s="3" t="e">
        <f t="shared" ca="1" si="10"/>
        <v>#VALUE!</v>
      </c>
      <c r="G106" s="3" t="e">
        <f t="shared" ca="1" si="11"/>
        <v>#VALUE!</v>
      </c>
      <c r="H106" s="3" t="e">
        <f t="shared" ca="1" si="11"/>
        <v>#VALUE!</v>
      </c>
      <c r="I106" s="3" t="e">
        <f t="shared" ca="1" si="11"/>
        <v>#VALUE!</v>
      </c>
    </row>
    <row r="107" spans="1:9" ht="16.149999999999999" hidden="1">
      <c r="A107" s="7" t="s">
        <v>181</v>
      </c>
      <c r="B107" s="3" t="e">
        <f t="shared" ca="1" si="10"/>
        <v>#VALUE!</v>
      </c>
      <c r="C107" s="3" t="e">
        <f t="shared" ca="1" si="10"/>
        <v>#VALUE!</v>
      </c>
      <c r="D107" s="3" t="e">
        <f t="shared" ca="1" si="10"/>
        <v>#VALUE!</v>
      </c>
      <c r="E107" s="3" t="e">
        <f t="shared" ca="1" si="10"/>
        <v>#VALUE!</v>
      </c>
      <c r="G107" s="3" t="e">
        <f t="shared" ca="1" si="11"/>
        <v>#VALUE!</v>
      </c>
      <c r="H107" s="3" t="e">
        <f t="shared" ca="1" si="11"/>
        <v>#VALUE!</v>
      </c>
      <c r="I107" s="3" t="e">
        <f t="shared" ca="1" si="11"/>
        <v>#VALUE!</v>
      </c>
    </row>
    <row r="108" spans="1:9" ht="16.149999999999999" hidden="1">
      <c r="A108" s="7" t="s">
        <v>182</v>
      </c>
      <c r="B108" s="3" t="e">
        <f t="shared" ca="1" si="10"/>
        <v>#VALUE!</v>
      </c>
      <c r="C108" s="3" t="e">
        <f t="shared" ca="1" si="10"/>
        <v>#VALUE!</v>
      </c>
      <c r="D108" s="3" t="e">
        <f t="shared" ca="1" si="10"/>
        <v>#VALUE!</v>
      </c>
      <c r="E108" s="3" t="e">
        <f t="shared" ca="1" si="10"/>
        <v>#VALUE!</v>
      </c>
      <c r="G108" s="3" t="e">
        <f t="shared" ca="1" si="11"/>
        <v>#VALUE!</v>
      </c>
      <c r="H108" s="3" t="e">
        <f t="shared" ca="1" si="11"/>
        <v>#VALUE!</v>
      </c>
      <c r="I108" s="3" t="e">
        <f t="shared" ca="1" si="11"/>
        <v>#VALUE!</v>
      </c>
    </row>
    <row r="109" spans="1:9" ht="16.149999999999999" hidden="1">
      <c r="A109" s="7" t="s">
        <v>183</v>
      </c>
      <c r="B109" s="3" t="e">
        <f t="shared" ca="1" si="10"/>
        <v>#VALUE!</v>
      </c>
      <c r="C109" s="3" t="e">
        <f t="shared" ca="1" si="10"/>
        <v>#VALUE!</v>
      </c>
      <c r="D109" s="3" t="e">
        <f t="shared" ca="1" si="10"/>
        <v>#VALUE!</v>
      </c>
      <c r="E109" s="3" t="e">
        <f t="shared" ca="1" si="10"/>
        <v>#VALUE!</v>
      </c>
      <c r="G109" s="3" t="e">
        <f t="shared" ca="1" si="11"/>
        <v>#VALUE!</v>
      </c>
      <c r="H109" s="3" t="e">
        <f t="shared" ca="1" si="11"/>
        <v>#VALUE!</v>
      </c>
      <c r="I109" s="3" t="e">
        <f t="shared" ca="1" si="11"/>
        <v>#VALUE!</v>
      </c>
    </row>
    <row r="110" spans="1:9" ht="16.149999999999999" hidden="1">
      <c r="A110" s="7" t="s">
        <v>184</v>
      </c>
      <c r="B110" s="3" t="e">
        <f t="shared" ca="1" si="10"/>
        <v>#VALUE!</v>
      </c>
      <c r="C110" s="3" t="e">
        <f t="shared" ca="1" si="10"/>
        <v>#VALUE!</v>
      </c>
      <c r="D110" s="3" t="e">
        <f t="shared" ca="1" si="10"/>
        <v>#VALUE!</v>
      </c>
      <c r="E110" s="3" t="e">
        <f t="shared" ca="1" si="10"/>
        <v>#VALUE!</v>
      </c>
      <c r="G110" s="3" t="e">
        <f t="shared" ca="1" si="11"/>
        <v>#VALUE!</v>
      </c>
      <c r="H110" s="3" t="e">
        <f t="shared" ca="1" si="11"/>
        <v>#VALUE!</v>
      </c>
      <c r="I110" s="3" t="e">
        <f t="shared" ca="1" si="11"/>
        <v>#VALUE!</v>
      </c>
    </row>
    <row r="111" spans="1:9" ht="16.149999999999999" hidden="1">
      <c r="A111" s="7" t="s">
        <v>185</v>
      </c>
      <c r="B111" s="3" t="e">
        <f t="shared" ca="1" si="10"/>
        <v>#VALUE!</v>
      </c>
      <c r="C111" s="3" t="e">
        <f t="shared" ca="1" si="10"/>
        <v>#VALUE!</v>
      </c>
      <c r="D111" s="3" t="e">
        <f t="shared" ca="1" si="10"/>
        <v>#VALUE!</v>
      </c>
      <c r="E111" s="3" t="e">
        <f t="shared" ca="1" si="10"/>
        <v>#VALUE!</v>
      </c>
      <c r="G111" s="3" t="e">
        <f t="shared" ca="1" si="11"/>
        <v>#VALUE!</v>
      </c>
      <c r="H111" s="3" t="e">
        <f t="shared" ca="1" si="11"/>
        <v>#VALUE!</v>
      </c>
      <c r="I111" s="3" t="e">
        <f t="shared" ca="1" si="11"/>
        <v>#VALUE!</v>
      </c>
    </row>
    <row r="112" spans="1:9" ht="16.149999999999999" hidden="1">
      <c r="A112" s="7" t="s">
        <v>186</v>
      </c>
      <c r="B112" s="3" t="e">
        <f t="shared" ca="1" si="10"/>
        <v>#VALUE!</v>
      </c>
      <c r="C112" s="3" t="e">
        <f t="shared" ca="1" si="10"/>
        <v>#VALUE!</v>
      </c>
      <c r="D112" s="3" t="e">
        <f t="shared" ca="1" si="10"/>
        <v>#VALUE!</v>
      </c>
      <c r="E112" s="3" t="e">
        <f t="shared" ca="1" si="10"/>
        <v>#VALUE!</v>
      </c>
      <c r="G112" s="3" t="e">
        <f t="shared" ca="1" si="11"/>
        <v>#VALUE!</v>
      </c>
      <c r="H112" s="3" t="e">
        <f t="shared" ca="1" si="11"/>
        <v>#VALUE!</v>
      </c>
      <c r="I112" s="3" t="e">
        <f t="shared" ca="1" si="11"/>
        <v>#VALUE!</v>
      </c>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tabColor rgb="FFFF0000"/>
  </sheetPr>
  <dimension ref="A1:DK415"/>
  <sheetViews>
    <sheetView showGridLines="0" topLeftCell="XFD1048576" workbookViewId="0">
      <selection sqref="A1:XFD1048576"/>
    </sheetView>
  </sheetViews>
  <sheetFormatPr defaultColWidth="0" defaultRowHeight="16.7" customHeight="1" zeroHeight="1"/>
  <cols>
    <col min="1" max="1" width="10.19921875" style="4" hidden="1" customWidth="1"/>
    <col min="2" max="3" width="5" style="4" hidden="1" customWidth="1"/>
    <col min="4" max="16384" width="9" style="3" hidden="1"/>
  </cols>
  <sheetData>
    <row r="1" spans="1:115" ht="16.149999999999999" hidden="1">
      <c r="A1" s="1" t="s">
        <v>0</v>
      </c>
      <c r="B1" s="1" t="s">
        <v>1</v>
      </c>
      <c r="C1" s="2" t="s">
        <v>2</v>
      </c>
      <c r="D1" s="3" t="s">
        <v>76</v>
      </c>
      <c r="E1" s="3" t="s">
        <v>77</v>
      </c>
      <c r="F1" s="3" t="s">
        <v>78</v>
      </c>
      <c r="G1" s="3" t="s">
        <v>79</v>
      </c>
      <c r="H1" s="3" t="s">
        <v>80</v>
      </c>
      <c r="I1" s="3" t="s">
        <v>81</v>
      </c>
      <c r="J1" s="3" t="s">
        <v>82</v>
      </c>
      <c r="K1" s="3" t="s">
        <v>83</v>
      </c>
      <c r="L1" s="3" t="s">
        <v>84</v>
      </c>
      <c r="M1" s="3" t="s">
        <v>85</v>
      </c>
      <c r="N1" s="3" t="s">
        <v>86</v>
      </c>
      <c r="O1" s="3" t="s">
        <v>87</v>
      </c>
      <c r="P1" s="3" t="s">
        <v>88</v>
      </c>
      <c r="Q1" s="3" t="s">
        <v>89</v>
      </c>
      <c r="R1" s="3" t="s">
        <v>90</v>
      </c>
      <c r="S1" s="3" t="s">
        <v>91</v>
      </c>
      <c r="T1" s="3" t="s">
        <v>92</v>
      </c>
      <c r="U1" s="3" t="s">
        <v>93</v>
      </c>
      <c r="V1" s="3" t="s">
        <v>94</v>
      </c>
      <c r="W1" s="3" t="s">
        <v>95</v>
      </c>
      <c r="X1" s="3" t="s">
        <v>96</v>
      </c>
      <c r="Y1" s="3" t="s">
        <v>97</v>
      </c>
      <c r="Z1" s="3" t="s">
        <v>98</v>
      </c>
      <c r="AA1" s="3" t="s">
        <v>99</v>
      </c>
      <c r="AB1" s="3" t="s">
        <v>100</v>
      </c>
      <c r="AC1" s="3" t="s">
        <v>101</v>
      </c>
      <c r="AD1" s="3" t="s">
        <v>102</v>
      </c>
      <c r="AE1" s="3" t="s">
        <v>103</v>
      </c>
      <c r="AF1" s="3" t="s">
        <v>104</v>
      </c>
      <c r="AG1" s="3" t="s">
        <v>105</v>
      </c>
      <c r="AH1" s="3" t="s">
        <v>106</v>
      </c>
      <c r="AI1" s="3" t="s">
        <v>107</v>
      </c>
      <c r="AJ1" s="3" t="s">
        <v>108</v>
      </c>
      <c r="AK1" s="3" t="s">
        <v>109</v>
      </c>
      <c r="AL1" s="3" t="s">
        <v>110</v>
      </c>
      <c r="AM1" s="3" t="s">
        <v>111</v>
      </c>
      <c r="AN1" s="3" t="s">
        <v>112</v>
      </c>
      <c r="AO1" s="3" t="s">
        <v>113</v>
      </c>
      <c r="AP1" s="3" t="s">
        <v>114</v>
      </c>
      <c r="AQ1" s="3" t="s">
        <v>115</v>
      </c>
      <c r="AR1" s="3" t="s">
        <v>116</v>
      </c>
      <c r="AS1" s="3" t="s">
        <v>117</v>
      </c>
      <c r="AT1" s="3" t="s">
        <v>118</v>
      </c>
      <c r="AU1" s="3" t="s">
        <v>119</v>
      </c>
      <c r="AV1" s="3" t="s">
        <v>120</v>
      </c>
      <c r="AW1" s="3" t="s">
        <v>121</v>
      </c>
      <c r="AX1" s="3" t="s">
        <v>122</v>
      </c>
      <c r="AY1" s="3" t="s">
        <v>123</v>
      </c>
      <c r="AZ1" s="3" t="s">
        <v>124</v>
      </c>
      <c r="BA1" s="3" t="s">
        <v>125</v>
      </c>
      <c r="BB1" s="3" t="s">
        <v>126</v>
      </c>
      <c r="BC1" s="3" t="s">
        <v>127</v>
      </c>
      <c r="BD1" s="3" t="s">
        <v>128</v>
      </c>
      <c r="BE1" s="3" t="s">
        <v>129</v>
      </c>
      <c r="BF1" s="3" t="s">
        <v>130</v>
      </c>
      <c r="BG1" s="3" t="s">
        <v>131</v>
      </c>
      <c r="BH1" s="3" t="s">
        <v>132</v>
      </c>
      <c r="BI1" s="3" t="s">
        <v>133</v>
      </c>
      <c r="BJ1" s="3" t="s">
        <v>134</v>
      </c>
      <c r="BK1" s="3" t="s">
        <v>135</v>
      </c>
      <c r="BL1" s="3" t="s">
        <v>136</v>
      </c>
      <c r="BM1" s="3" t="s">
        <v>137</v>
      </c>
      <c r="BN1" s="3" t="s">
        <v>138</v>
      </c>
      <c r="BO1" s="3" t="s">
        <v>139</v>
      </c>
      <c r="BP1" s="3" t="s">
        <v>140</v>
      </c>
      <c r="BQ1" s="3" t="s">
        <v>141</v>
      </c>
      <c r="BR1" s="3" t="s">
        <v>142</v>
      </c>
      <c r="BS1" s="3" t="s">
        <v>143</v>
      </c>
      <c r="BT1" s="3" t="s">
        <v>144</v>
      </c>
      <c r="BU1" s="3" t="s">
        <v>145</v>
      </c>
      <c r="BV1" s="3" t="s">
        <v>146</v>
      </c>
      <c r="BW1" s="3" t="s">
        <v>147</v>
      </c>
      <c r="BX1" s="3" t="s">
        <v>148</v>
      </c>
      <c r="BY1" s="3" t="s">
        <v>149</v>
      </c>
      <c r="BZ1" s="3" t="s">
        <v>150</v>
      </c>
      <c r="CA1" s="3" t="s">
        <v>151</v>
      </c>
      <c r="CB1" s="3" t="s">
        <v>152</v>
      </c>
      <c r="CC1" s="3" t="s">
        <v>153</v>
      </c>
      <c r="CD1" s="3" t="s">
        <v>154</v>
      </c>
      <c r="CE1" s="3" t="s">
        <v>155</v>
      </c>
      <c r="CF1" s="3" t="s">
        <v>156</v>
      </c>
      <c r="CG1" s="3" t="s">
        <v>157</v>
      </c>
      <c r="CH1" s="3" t="s">
        <v>158</v>
      </c>
      <c r="CI1" s="3" t="s">
        <v>159</v>
      </c>
      <c r="CJ1" s="3" t="s">
        <v>160</v>
      </c>
      <c r="CK1" s="3" t="s">
        <v>161</v>
      </c>
      <c r="CL1" s="3" t="s">
        <v>162</v>
      </c>
      <c r="CM1" s="3" t="s">
        <v>163</v>
      </c>
      <c r="CN1" s="3" t="s">
        <v>164</v>
      </c>
      <c r="CO1" s="3" t="s">
        <v>165</v>
      </c>
      <c r="CP1" s="3" t="s">
        <v>166</v>
      </c>
      <c r="CQ1" s="3" t="s">
        <v>167</v>
      </c>
      <c r="CR1" s="3" t="s">
        <v>168</v>
      </c>
      <c r="CS1" s="3" t="s">
        <v>169</v>
      </c>
      <c r="CT1" s="3" t="s">
        <v>170</v>
      </c>
      <c r="CU1" s="3" t="s">
        <v>171</v>
      </c>
      <c r="CV1" s="3" t="s">
        <v>172</v>
      </c>
      <c r="CW1" s="3" t="s">
        <v>173</v>
      </c>
      <c r="CX1" s="3" t="s">
        <v>174</v>
      </c>
      <c r="CY1" s="3" t="s">
        <v>175</v>
      </c>
      <c r="CZ1" s="3" t="s">
        <v>176</v>
      </c>
      <c r="DA1" s="3" t="s">
        <v>177</v>
      </c>
      <c r="DB1" s="3" t="s">
        <v>178</v>
      </c>
      <c r="DC1" s="3" t="s">
        <v>179</v>
      </c>
      <c r="DD1" s="3" t="s">
        <v>180</v>
      </c>
      <c r="DE1" s="3" t="s">
        <v>181</v>
      </c>
      <c r="DF1" s="3" t="s">
        <v>182</v>
      </c>
      <c r="DG1" s="3" t="s">
        <v>183</v>
      </c>
      <c r="DH1" s="3" t="s">
        <v>184</v>
      </c>
      <c r="DI1" s="3" t="s">
        <v>185</v>
      </c>
      <c r="DJ1" s="3" t="s">
        <v>186</v>
      </c>
    </row>
    <row r="2" spans="1:115" ht="16.149999999999999" hidden="1">
      <c r="A2" s="423" t="s">
        <v>7</v>
      </c>
      <c r="B2" s="423">
        <v>1</v>
      </c>
      <c r="C2" s="418" t="s">
        <v>23</v>
      </c>
      <c r="D2" s="419">
        <v>0</v>
      </c>
      <c r="E2" s="419">
        <v>0</v>
      </c>
      <c r="F2" s="419">
        <v>0</v>
      </c>
      <c r="G2" s="419">
        <v>0</v>
      </c>
      <c r="H2" s="419">
        <v>0</v>
      </c>
      <c r="I2" s="419">
        <v>0</v>
      </c>
      <c r="J2" s="419">
        <v>0</v>
      </c>
      <c r="K2" s="419">
        <v>0</v>
      </c>
      <c r="L2" s="419">
        <v>0</v>
      </c>
      <c r="M2" s="419">
        <v>0</v>
      </c>
      <c r="N2" s="419">
        <v>0</v>
      </c>
      <c r="O2" s="419">
        <v>0</v>
      </c>
      <c r="P2" s="419">
        <v>0</v>
      </c>
      <c r="Q2" s="419">
        <v>0</v>
      </c>
      <c r="R2" s="419">
        <v>0</v>
      </c>
      <c r="S2" s="419">
        <v>0</v>
      </c>
      <c r="T2" s="419">
        <v>0</v>
      </c>
      <c r="U2" s="419">
        <v>0</v>
      </c>
      <c r="V2" s="419">
        <v>0</v>
      </c>
      <c r="W2" s="419">
        <v>0</v>
      </c>
      <c r="X2" s="419">
        <v>0</v>
      </c>
      <c r="Y2" s="419">
        <v>0</v>
      </c>
      <c r="Z2" s="419">
        <v>0</v>
      </c>
      <c r="AA2" s="419">
        <v>0</v>
      </c>
      <c r="AB2" s="419">
        <v>0</v>
      </c>
      <c r="AC2" s="419">
        <v>0</v>
      </c>
      <c r="AD2" s="419">
        <v>0</v>
      </c>
      <c r="AE2" s="419">
        <v>0</v>
      </c>
      <c r="AF2" s="419">
        <v>0</v>
      </c>
      <c r="AG2" s="419">
        <v>0</v>
      </c>
      <c r="AH2" s="419">
        <v>0</v>
      </c>
      <c r="AI2" s="419">
        <v>0</v>
      </c>
      <c r="AJ2" s="419">
        <v>0</v>
      </c>
      <c r="AK2" s="419">
        <v>0</v>
      </c>
      <c r="AL2" s="419">
        <v>0</v>
      </c>
      <c r="AM2" s="419">
        <v>0</v>
      </c>
      <c r="AN2" s="419">
        <v>0</v>
      </c>
      <c r="AO2" s="419">
        <v>0</v>
      </c>
      <c r="AP2" s="419">
        <v>0</v>
      </c>
      <c r="AQ2" s="419">
        <v>0</v>
      </c>
      <c r="AR2" s="419">
        <v>0</v>
      </c>
      <c r="AS2" s="419">
        <v>0</v>
      </c>
      <c r="AT2" s="419">
        <v>0</v>
      </c>
      <c r="AU2" s="419">
        <v>0</v>
      </c>
      <c r="AV2" s="419">
        <v>0</v>
      </c>
      <c r="AW2" s="419">
        <v>0</v>
      </c>
      <c r="AX2" s="419">
        <v>0</v>
      </c>
      <c r="AY2" s="419">
        <v>0</v>
      </c>
      <c r="AZ2" s="419">
        <v>0</v>
      </c>
      <c r="BA2" s="419">
        <v>0</v>
      </c>
      <c r="BB2" s="419">
        <v>0</v>
      </c>
      <c r="BC2" s="419">
        <v>0</v>
      </c>
      <c r="BD2" s="419">
        <v>0</v>
      </c>
      <c r="BE2" s="419">
        <v>0</v>
      </c>
      <c r="BF2" s="419">
        <v>0</v>
      </c>
      <c r="BG2" s="419">
        <v>0</v>
      </c>
      <c r="BH2" s="419">
        <v>0</v>
      </c>
      <c r="BI2" s="419">
        <v>0</v>
      </c>
      <c r="BJ2" s="419">
        <v>0</v>
      </c>
      <c r="BK2" s="419">
        <v>0</v>
      </c>
      <c r="BL2" s="419">
        <v>0</v>
      </c>
      <c r="BM2" s="419">
        <v>0</v>
      </c>
      <c r="BN2" s="419">
        <v>0</v>
      </c>
      <c r="BO2" s="419">
        <v>0</v>
      </c>
      <c r="BP2" s="419">
        <v>0</v>
      </c>
      <c r="BQ2" s="419">
        <v>0</v>
      </c>
      <c r="BR2" s="419">
        <v>0</v>
      </c>
      <c r="BS2" s="419">
        <v>0</v>
      </c>
      <c r="BT2" s="419">
        <v>0</v>
      </c>
      <c r="BU2" s="419">
        <v>0</v>
      </c>
      <c r="BV2" s="419">
        <v>0</v>
      </c>
      <c r="BW2" s="419">
        <v>0</v>
      </c>
      <c r="BX2" s="419">
        <v>0</v>
      </c>
      <c r="BY2" s="419">
        <v>0</v>
      </c>
      <c r="BZ2" s="419">
        <v>0</v>
      </c>
      <c r="CA2" s="419">
        <v>0</v>
      </c>
      <c r="CB2" s="419">
        <v>0</v>
      </c>
      <c r="CC2" s="419">
        <v>0</v>
      </c>
      <c r="CD2" s="419">
        <v>0</v>
      </c>
      <c r="CE2" s="419">
        <v>0</v>
      </c>
      <c r="CF2" s="419">
        <v>0</v>
      </c>
      <c r="CG2" s="419">
        <v>0</v>
      </c>
      <c r="CH2" s="419">
        <v>0</v>
      </c>
      <c r="CI2" s="419">
        <v>0</v>
      </c>
      <c r="CJ2" s="419">
        <v>0</v>
      </c>
      <c r="CK2" s="419">
        <v>0</v>
      </c>
      <c r="CL2" s="419">
        <v>0</v>
      </c>
      <c r="CM2" s="419">
        <v>0</v>
      </c>
      <c r="CN2" s="419">
        <v>0</v>
      </c>
      <c r="CO2" s="419">
        <v>0</v>
      </c>
      <c r="CP2" s="419">
        <v>0</v>
      </c>
      <c r="CQ2" s="419">
        <v>0</v>
      </c>
      <c r="CR2" s="419">
        <v>1905</v>
      </c>
      <c r="CS2" s="419">
        <v>0</v>
      </c>
      <c r="CT2" s="419"/>
      <c r="CU2" s="419"/>
      <c r="CV2" s="419"/>
      <c r="CW2" s="419"/>
      <c r="CX2" s="419"/>
      <c r="CY2" s="419"/>
      <c r="CZ2" s="419"/>
      <c r="DA2" s="419"/>
      <c r="DB2" s="419"/>
      <c r="DC2" s="419"/>
      <c r="DD2" s="419"/>
      <c r="DE2" s="419"/>
      <c r="DF2" s="419"/>
      <c r="DG2" s="419"/>
      <c r="DH2" s="419"/>
      <c r="DI2" s="419"/>
      <c r="DJ2" s="419"/>
      <c r="DK2" s="419"/>
    </row>
    <row r="3" spans="1:115" ht="16.149999999999999" hidden="1">
      <c r="A3" s="423" t="s">
        <v>7</v>
      </c>
      <c r="B3" s="423">
        <v>1</v>
      </c>
      <c r="C3" s="418" t="s">
        <v>24</v>
      </c>
      <c r="D3" s="419">
        <v>0</v>
      </c>
      <c r="E3" s="419">
        <v>0</v>
      </c>
      <c r="F3" s="419">
        <v>0</v>
      </c>
      <c r="G3" s="419">
        <v>0</v>
      </c>
      <c r="H3" s="419">
        <v>0</v>
      </c>
      <c r="I3" s="419">
        <v>0</v>
      </c>
      <c r="J3" s="419">
        <v>0</v>
      </c>
      <c r="K3" s="419">
        <v>0</v>
      </c>
      <c r="L3" s="419">
        <v>0</v>
      </c>
      <c r="M3" s="419">
        <v>0</v>
      </c>
      <c r="N3" s="419">
        <v>0</v>
      </c>
      <c r="O3" s="419">
        <v>0</v>
      </c>
      <c r="P3" s="419">
        <v>0</v>
      </c>
      <c r="Q3" s="419">
        <v>0</v>
      </c>
      <c r="R3" s="419">
        <v>0</v>
      </c>
      <c r="S3" s="419">
        <v>0</v>
      </c>
      <c r="T3" s="419">
        <v>0</v>
      </c>
      <c r="U3" s="419">
        <v>0</v>
      </c>
      <c r="V3" s="419">
        <v>0</v>
      </c>
      <c r="W3" s="419">
        <v>0</v>
      </c>
      <c r="X3" s="419">
        <v>0</v>
      </c>
      <c r="Y3" s="419">
        <v>0</v>
      </c>
      <c r="Z3" s="419">
        <v>0</v>
      </c>
      <c r="AA3" s="419">
        <v>0</v>
      </c>
      <c r="AB3" s="419">
        <v>0</v>
      </c>
      <c r="AC3" s="419">
        <v>0</v>
      </c>
      <c r="AD3" s="419">
        <v>0</v>
      </c>
      <c r="AE3" s="419">
        <v>0</v>
      </c>
      <c r="AF3" s="419">
        <v>0</v>
      </c>
      <c r="AG3" s="419">
        <v>0</v>
      </c>
      <c r="AH3" s="419">
        <v>0</v>
      </c>
      <c r="AI3" s="419">
        <v>0</v>
      </c>
      <c r="AJ3" s="419">
        <v>0</v>
      </c>
      <c r="AK3" s="419">
        <v>0</v>
      </c>
      <c r="AL3" s="419">
        <v>0</v>
      </c>
      <c r="AM3" s="419">
        <v>0</v>
      </c>
      <c r="AN3" s="419">
        <v>0</v>
      </c>
      <c r="AO3" s="419">
        <v>0</v>
      </c>
      <c r="AP3" s="419">
        <v>0</v>
      </c>
      <c r="AQ3" s="419">
        <v>0</v>
      </c>
      <c r="AR3" s="419">
        <v>0</v>
      </c>
      <c r="AS3" s="419">
        <v>0</v>
      </c>
      <c r="AT3" s="419">
        <v>0</v>
      </c>
      <c r="AU3" s="419">
        <v>0</v>
      </c>
      <c r="AV3" s="419">
        <v>0</v>
      </c>
      <c r="AW3" s="419">
        <v>0</v>
      </c>
      <c r="AX3" s="419">
        <v>0</v>
      </c>
      <c r="AY3" s="419">
        <v>0</v>
      </c>
      <c r="AZ3" s="419">
        <v>0</v>
      </c>
      <c r="BA3" s="419">
        <v>0</v>
      </c>
      <c r="BB3" s="419">
        <v>0</v>
      </c>
      <c r="BC3" s="419">
        <v>0</v>
      </c>
      <c r="BD3" s="419">
        <v>0</v>
      </c>
      <c r="BE3" s="419">
        <v>0</v>
      </c>
      <c r="BF3" s="419">
        <v>0</v>
      </c>
      <c r="BG3" s="419">
        <v>0</v>
      </c>
      <c r="BH3" s="419">
        <v>0</v>
      </c>
      <c r="BI3" s="419">
        <v>0</v>
      </c>
      <c r="BJ3" s="419">
        <v>0</v>
      </c>
      <c r="BK3" s="419">
        <v>0</v>
      </c>
      <c r="BL3" s="419">
        <v>0</v>
      </c>
      <c r="BM3" s="419">
        <v>0</v>
      </c>
      <c r="BN3" s="419">
        <v>0</v>
      </c>
      <c r="BO3" s="419">
        <v>0</v>
      </c>
      <c r="BP3" s="419">
        <v>0</v>
      </c>
      <c r="BQ3" s="419">
        <v>0</v>
      </c>
      <c r="BR3" s="419">
        <v>0</v>
      </c>
      <c r="BS3" s="419">
        <v>0</v>
      </c>
      <c r="BT3" s="419">
        <v>0</v>
      </c>
      <c r="BU3" s="419">
        <v>0</v>
      </c>
      <c r="BV3" s="419">
        <v>0</v>
      </c>
      <c r="BW3" s="419">
        <v>0</v>
      </c>
      <c r="BX3" s="419">
        <v>0</v>
      </c>
      <c r="BY3" s="419">
        <v>0</v>
      </c>
      <c r="BZ3" s="419">
        <v>0</v>
      </c>
      <c r="CA3" s="419">
        <v>0</v>
      </c>
      <c r="CB3" s="419">
        <v>0</v>
      </c>
      <c r="CC3" s="419">
        <v>0</v>
      </c>
      <c r="CD3" s="419">
        <v>0</v>
      </c>
      <c r="CE3" s="419">
        <v>0</v>
      </c>
      <c r="CF3" s="419">
        <v>0</v>
      </c>
      <c r="CG3" s="419">
        <v>0</v>
      </c>
      <c r="CH3" s="419">
        <v>0</v>
      </c>
      <c r="CI3" s="419">
        <v>0</v>
      </c>
      <c r="CJ3" s="419">
        <v>0</v>
      </c>
      <c r="CK3" s="419">
        <v>0</v>
      </c>
      <c r="CL3" s="419">
        <v>0</v>
      </c>
      <c r="CM3" s="419">
        <v>0</v>
      </c>
      <c r="CN3" s="419">
        <v>0</v>
      </c>
      <c r="CO3" s="419">
        <v>0</v>
      </c>
      <c r="CP3" s="419">
        <v>0</v>
      </c>
      <c r="CQ3" s="419">
        <v>1944</v>
      </c>
      <c r="CR3" s="419">
        <v>0</v>
      </c>
      <c r="CS3" s="419">
        <v>0</v>
      </c>
      <c r="CT3" s="419"/>
      <c r="CU3" s="419"/>
      <c r="CV3" s="419"/>
      <c r="CW3" s="419"/>
      <c r="CX3" s="419"/>
      <c r="CY3" s="419"/>
      <c r="CZ3" s="419"/>
      <c r="DA3" s="419"/>
      <c r="DB3" s="419"/>
      <c r="DC3" s="419"/>
      <c r="DD3" s="419"/>
      <c r="DE3" s="419"/>
      <c r="DF3" s="419"/>
      <c r="DG3" s="419"/>
      <c r="DH3" s="419"/>
      <c r="DI3" s="419"/>
      <c r="DJ3" s="419"/>
      <c r="DK3" s="419"/>
    </row>
    <row r="4" spans="1:115" ht="16.149999999999999" hidden="1">
      <c r="A4" s="423" t="s">
        <v>7</v>
      </c>
      <c r="B4" s="423">
        <v>1</v>
      </c>
      <c r="C4" s="418" t="s">
        <v>25</v>
      </c>
      <c r="D4" s="419">
        <v>0</v>
      </c>
      <c r="E4" s="419">
        <v>0</v>
      </c>
      <c r="F4" s="419">
        <v>0</v>
      </c>
      <c r="G4" s="419">
        <v>0</v>
      </c>
      <c r="H4" s="419">
        <v>0</v>
      </c>
      <c r="I4" s="419">
        <v>0</v>
      </c>
      <c r="J4" s="419">
        <v>0</v>
      </c>
      <c r="K4" s="419">
        <v>0</v>
      </c>
      <c r="L4" s="419">
        <v>0</v>
      </c>
      <c r="M4" s="419">
        <v>0</v>
      </c>
      <c r="N4" s="419">
        <v>0</v>
      </c>
      <c r="O4" s="419">
        <v>0</v>
      </c>
      <c r="P4" s="419">
        <v>0</v>
      </c>
      <c r="Q4" s="419">
        <v>0</v>
      </c>
      <c r="R4" s="419">
        <v>0</v>
      </c>
      <c r="S4" s="419">
        <v>0</v>
      </c>
      <c r="T4" s="419">
        <v>0</v>
      </c>
      <c r="U4" s="419">
        <v>0</v>
      </c>
      <c r="V4" s="419">
        <v>0</v>
      </c>
      <c r="W4" s="419">
        <v>0</v>
      </c>
      <c r="X4" s="419">
        <v>0</v>
      </c>
      <c r="Y4" s="419">
        <v>0</v>
      </c>
      <c r="Z4" s="419">
        <v>0</v>
      </c>
      <c r="AA4" s="419">
        <v>0</v>
      </c>
      <c r="AB4" s="419">
        <v>0</v>
      </c>
      <c r="AC4" s="419">
        <v>0</v>
      </c>
      <c r="AD4" s="419">
        <v>0</v>
      </c>
      <c r="AE4" s="419">
        <v>0</v>
      </c>
      <c r="AF4" s="419">
        <v>0</v>
      </c>
      <c r="AG4" s="419">
        <v>0</v>
      </c>
      <c r="AH4" s="419">
        <v>0</v>
      </c>
      <c r="AI4" s="419">
        <v>0</v>
      </c>
      <c r="AJ4" s="419">
        <v>0</v>
      </c>
      <c r="AK4" s="419">
        <v>0</v>
      </c>
      <c r="AL4" s="419">
        <v>0</v>
      </c>
      <c r="AM4" s="419">
        <v>0</v>
      </c>
      <c r="AN4" s="419">
        <v>0</v>
      </c>
      <c r="AO4" s="419">
        <v>0</v>
      </c>
      <c r="AP4" s="419">
        <v>0</v>
      </c>
      <c r="AQ4" s="419">
        <v>0</v>
      </c>
      <c r="AR4" s="419">
        <v>0</v>
      </c>
      <c r="AS4" s="419">
        <v>0</v>
      </c>
      <c r="AT4" s="419">
        <v>0</v>
      </c>
      <c r="AU4" s="419">
        <v>0</v>
      </c>
      <c r="AV4" s="419">
        <v>0</v>
      </c>
      <c r="AW4" s="419">
        <v>0</v>
      </c>
      <c r="AX4" s="419">
        <v>0</v>
      </c>
      <c r="AY4" s="419">
        <v>0</v>
      </c>
      <c r="AZ4" s="419">
        <v>0</v>
      </c>
      <c r="BA4" s="419">
        <v>0</v>
      </c>
      <c r="BB4" s="419">
        <v>0</v>
      </c>
      <c r="BC4" s="419">
        <v>0</v>
      </c>
      <c r="BD4" s="419">
        <v>0</v>
      </c>
      <c r="BE4" s="419">
        <v>0</v>
      </c>
      <c r="BF4" s="419">
        <v>0</v>
      </c>
      <c r="BG4" s="419">
        <v>0</v>
      </c>
      <c r="BH4" s="419">
        <v>0</v>
      </c>
      <c r="BI4" s="419">
        <v>0</v>
      </c>
      <c r="BJ4" s="419">
        <v>0</v>
      </c>
      <c r="BK4" s="419">
        <v>0</v>
      </c>
      <c r="BL4" s="419">
        <v>0</v>
      </c>
      <c r="BM4" s="419">
        <v>0</v>
      </c>
      <c r="BN4" s="419">
        <v>0</v>
      </c>
      <c r="BO4" s="419">
        <v>0</v>
      </c>
      <c r="BP4" s="419">
        <v>0</v>
      </c>
      <c r="BQ4" s="419">
        <v>0</v>
      </c>
      <c r="BR4" s="419">
        <v>0</v>
      </c>
      <c r="BS4" s="419">
        <v>0</v>
      </c>
      <c r="BT4" s="419">
        <v>0</v>
      </c>
      <c r="BU4" s="419">
        <v>0</v>
      </c>
      <c r="BV4" s="419">
        <v>0</v>
      </c>
      <c r="BW4" s="419">
        <v>0</v>
      </c>
      <c r="BX4" s="419">
        <v>0</v>
      </c>
      <c r="BY4" s="419">
        <v>0</v>
      </c>
      <c r="BZ4" s="419">
        <v>0</v>
      </c>
      <c r="CA4" s="419">
        <v>0</v>
      </c>
      <c r="CB4" s="419">
        <v>0</v>
      </c>
      <c r="CC4" s="419">
        <v>0</v>
      </c>
      <c r="CD4" s="419">
        <v>0</v>
      </c>
      <c r="CE4" s="419">
        <v>0</v>
      </c>
      <c r="CF4" s="419">
        <v>0</v>
      </c>
      <c r="CG4" s="419">
        <v>0</v>
      </c>
      <c r="CH4" s="419">
        <v>0</v>
      </c>
      <c r="CI4" s="419">
        <v>0</v>
      </c>
      <c r="CJ4" s="419">
        <v>0</v>
      </c>
      <c r="CK4" s="419">
        <v>0</v>
      </c>
      <c r="CL4" s="419">
        <v>0</v>
      </c>
      <c r="CM4" s="419">
        <v>0</v>
      </c>
      <c r="CN4" s="419">
        <v>0</v>
      </c>
      <c r="CO4" s="419">
        <v>0</v>
      </c>
      <c r="CP4" s="419">
        <v>1984</v>
      </c>
      <c r="CQ4" s="419">
        <v>0</v>
      </c>
      <c r="CR4" s="419">
        <v>0</v>
      </c>
      <c r="CS4" s="419">
        <v>0</v>
      </c>
      <c r="CT4" s="419"/>
      <c r="CU4" s="419"/>
      <c r="CV4" s="419"/>
      <c r="CW4" s="419"/>
      <c r="CX4" s="419"/>
      <c r="CY4" s="419"/>
      <c r="CZ4" s="419"/>
      <c r="DA4" s="419"/>
      <c r="DB4" s="419"/>
      <c r="DC4" s="419"/>
      <c r="DD4" s="419"/>
      <c r="DE4" s="419"/>
      <c r="DF4" s="419"/>
      <c r="DG4" s="419"/>
      <c r="DH4" s="419"/>
      <c r="DI4" s="419"/>
      <c r="DJ4" s="419"/>
      <c r="DK4" s="419"/>
    </row>
    <row r="5" spans="1:115" ht="16.149999999999999" hidden="1">
      <c r="A5" s="423" t="s">
        <v>7</v>
      </c>
      <c r="B5" s="423">
        <v>1</v>
      </c>
      <c r="C5" s="418" t="s">
        <v>26</v>
      </c>
      <c r="D5" s="419">
        <v>0</v>
      </c>
      <c r="E5" s="419">
        <v>0</v>
      </c>
      <c r="F5" s="419">
        <v>0</v>
      </c>
      <c r="G5" s="419">
        <v>0</v>
      </c>
      <c r="H5" s="419">
        <v>0</v>
      </c>
      <c r="I5" s="419">
        <v>0</v>
      </c>
      <c r="J5" s="419">
        <v>0</v>
      </c>
      <c r="K5" s="419">
        <v>0</v>
      </c>
      <c r="L5" s="419">
        <v>0</v>
      </c>
      <c r="M5" s="419">
        <v>0</v>
      </c>
      <c r="N5" s="419">
        <v>0</v>
      </c>
      <c r="O5" s="419">
        <v>0</v>
      </c>
      <c r="P5" s="419">
        <v>0</v>
      </c>
      <c r="Q5" s="419">
        <v>0</v>
      </c>
      <c r="R5" s="419">
        <v>0</v>
      </c>
      <c r="S5" s="419">
        <v>0</v>
      </c>
      <c r="T5" s="419">
        <v>0</v>
      </c>
      <c r="U5" s="419">
        <v>0</v>
      </c>
      <c r="V5" s="419">
        <v>0</v>
      </c>
      <c r="W5" s="419">
        <v>0</v>
      </c>
      <c r="X5" s="419">
        <v>0</v>
      </c>
      <c r="Y5" s="419">
        <v>0</v>
      </c>
      <c r="Z5" s="419">
        <v>0</v>
      </c>
      <c r="AA5" s="419">
        <v>0</v>
      </c>
      <c r="AB5" s="419">
        <v>0</v>
      </c>
      <c r="AC5" s="419">
        <v>0</v>
      </c>
      <c r="AD5" s="419">
        <v>0</v>
      </c>
      <c r="AE5" s="419">
        <v>0</v>
      </c>
      <c r="AF5" s="419">
        <v>0</v>
      </c>
      <c r="AG5" s="419">
        <v>0</v>
      </c>
      <c r="AH5" s="419">
        <v>0</v>
      </c>
      <c r="AI5" s="419">
        <v>0</v>
      </c>
      <c r="AJ5" s="419">
        <v>0</v>
      </c>
      <c r="AK5" s="419">
        <v>0</v>
      </c>
      <c r="AL5" s="419">
        <v>0</v>
      </c>
      <c r="AM5" s="419">
        <v>0</v>
      </c>
      <c r="AN5" s="419">
        <v>0</v>
      </c>
      <c r="AO5" s="419">
        <v>0</v>
      </c>
      <c r="AP5" s="419">
        <v>0</v>
      </c>
      <c r="AQ5" s="419">
        <v>0</v>
      </c>
      <c r="AR5" s="419">
        <v>0</v>
      </c>
      <c r="AS5" s="419">
        <v>0</v>
      </c>
      <c r="AT5" s="419">
        <v>0</v>
      </c>
      <c r="AU5" s="419">
        <v>0</v>
      </c>
      <c r="AV5" s="419">
        <v>0</v>
      </c>
      <c r="AW5" s="419">
        <v>0</v>
      </c>
      <c r="AX5" s="419">
        <v>0</v>
      </c>
      <c r="AY5" s="419">
        <v>0</v>
      </c>
      <c r="AZ5" s="419">
        <v>0</v>
      </c>
      <c r="BA5" s="419">
        <v>0</v>
      </c>
      <c r="BB5" s="419">
        <v>0</v>
      </c>
      <c r="BC5" s="419">
        <v>0</v>
      </c>
      <c r="BD5" s="419">
        <v>0</v>
      </c>
      <c r="BE5" s="419">
        <v>0</v>
      </c>
      <c r="BF5" s="419">
        <v>0</v>
      </c>
      <c r="BG5" s="419">
        <v>0</v>
      </c>
      <c r="BH5" s="419">
        <v>0</v>
      </c>
      <c r="BI5" s="419">
        <v>0</v>
      </c>
      <c r="BJ5" s="419">
        <v>0</v>
      </c>
      <c r="BK5" s="419">
        <v>0</v>
      </c>
      <c r="BL5" s="419">
        <v>0</v>
      </c>
      <c r="BM5" s="419">
        <v>0</v>
      </c>
      <c r="BN5" s="419">
        <v>0</v>
      </c>
      <c r="BO5" s="419">
        <v>0</v>
      </c>
      <c r="BP5" s="419">
        <v>0</v>
      </c>
      <c r="BQ5" s="419">
        <v>0</v>
      </c>
      <c r="BR5" s="419">
        <v>0</v>
      </c>
      <c r="BS5" s="419">
        <v>0</v>
      </c>
      <c r="BT5" s="419">
        <v>0</v>
      </c>
      <c r="BU5" s="419">
        <v>0</v>
      </c>
      <c r="BV5" s="419">
        <v>0</v>
      </c>
      <c r="BW5" s="419">
        <v>0</v>
      </c>
      <c r="BX5" s="419">
        <v>0</v>
      </c>
      <c r="BY5" s="419">
        <v>0</v>
      </c>
      <c r="BZ5" s="419">
        <v>0</v>
      </c>
      <c r="CA5" s="419">
        <v>0</v>
      </c>
      <c r="CB5" s="419">
        <v>0</v>
      </c>
      <c r="CC5" s="419">
        <v>0</v>
      </c>
      <c r="CD5" s="419">
        <v>0</v>
      </c>
      <c r="CE5" s="419">
        <v>0</v>
      </c>
      <c r="CF5" s="419">
        <v>0</v>
      </c>
      <c r="CG5" s="419">
        <v>0</v>
      </c>
      <c r="CH5" s="419">
        <v>0</v>
      </c>
      <c r="CI5" s="419">
        <v>0</v>
      </c>
      <c r="CJ5" s="419">
        <v>0</v>
      </c>
      <c r="CK5" s="419">
        <v>0</v>
      </c>
      <c r="CL5" s="419">
        <v>0</v>
      </c>
      <c r="CM5" s="419">
        <v>0</v>
      </c>
      <c r="CN5" s="419">
        <v>0</v>
      </c>
      <c r="CO5" s="419">
        <v>2024</v>
      </c>
      <c r="CP5" s="419">
        <v>0</v>
      </c>
      <c r="CQ5" s="419">
        <v>0</v>
      </c>
      <c r="CR5" s="419">
        <v>0</v>
      </c>
      <c r="CS5" s="419">
        <v>0</v>
      </c>
      <c r="CT5" s="419"/>
      <c r="CU5" s="419"/>
      <c r="CV5" s="419"/>
      <c r="CW5" s="419"/>
      <c r="CX5" s="419"/>
      <c r="CY5" s="419"/>
      <c r="CZ5" s="419"/>
      <c r="DA5" s="419"/>
      <c r="DB5" s="419"/>
      <c r="DC5" s="419"/>
      <c r="DD5" s="419"/>
      <c r="DE5" s="419"/>
      <c r="DF5" s="419"/>
      <c r="DG5" s="419"/>
      <c r="DH5" s="419"/>
      <c r="DI5" s="419"/>
      <c r="DJ5" s="419"/>
      <c r="DK5" s="419"/>
    </row>
    <row r="6" spans="1:115" ht="16.149999999999999" hidden="1">
      <c r="A6" s="423" t="s">
        <v>7</v>
      </c>
      <c r="B6" s="423">
        <v>1</v>
      </c>
      <c r="C6" s="418" t="s">
        <v>27</v>
      </c>
      <c r="D6" s="419">
        <v>0</v>
      </c>
      <c r="E6" s="419">
        <v>0</v>
      </c>
      <c r="F6" s="419">
        <v>0</v>
      </c>
      <c r="G6" s="419">
        <v>0</v>
      </c>
      <c r="H6" s="419">
        <v>0</v>
      </c>
      <c r="I6" s="419">
        <v>0</v>
      </c>
      <c r="J6" s="419">
        <v>0</v>
      </c>
      <c r="K6" s="419">
        <v>0</v>
      </c>
      <c r="L6" s="419">
        <v>0</v>
      </c>
      <c r="M6" s="419">
        <v>0</v>
      </c>
      <c r="N6" s="419">
        <v>0</v>
      </c>
      <c r="O6" s="419">
        <v>0</v>
      </c>
      <c r="P6" s="419">
        <v>0</v>
      </c>
      <c r="Q6" s="419">
        <v>0</v>
      </c>
      <c r="R6" s="419">
        <v>0</v>
      </c>
      <c r="S6" s="419">
        <v>0</v>
      </c>
      <c r="T6" s="419">
        <v>0</v>
      </c>
      <c r="U6" s="419">
        <v>0</v>
      </c>
      <c r="V6" s="419">
        <v>0</v>
      </c>
      <c r="W6" s="419">
        <v>0</v>
      </c>
      <c r="X6" s="419">
        <v>0</v>
      </c>
      <c r="Y6" s="419">
        <v>0</v>
      </c>
      <c r="Z6" s="419">
        <v>0</v>
      </c>
      <c r="AA6" s="419">
        <v>0</v>
      </c>
      <c r="AB6" s="419">
        <v>0</v>
      </c>
      <c r="AC6" s="419">
        <v>0</v>
      </c>
      <c r="AD6" s="419">
        <v>0</v>
      </c>
      <c r="AE6" s="419">
        <v>0</v>
      </c>
      <c r="AF6" s="419">
        <v>0</v>
      </c>
      <c r="AG6" s="419">
        <v>0</v>
      </c>
      <c r="AH6" s="419">
        <v>0</v>
      </c>
      <c r="AI6" s="419">
        <v>0</v>
      </c>
      <c r="AJ6" s="419">
        <v>0</v>
      </c>
      <c r="AK6" s="419">
        <v>0</v>
      </c>
      <c r="AL6" s="419">
        <v>0</v>
      </c>
      <c r="AM6" s="419">
        <v>0</v>
      </c>
      <c r="AN6" s="419">
        <v>0</v>
      </c>
      <c r="AO6" s="419">
        <v>0</v>
      </c>
      <c r="AP6" s="419">
        <v>0</v>
      </c>
      <c r="AQ6" s="419">
        <v>0</v>
      </c>
      <c r="AR6" s="419">
        <v>0</v>
      </c>
      <c r="AS6" s="419">
        <v>0</v>
      </c>
      <c r="AT6" s="419">
        <v>0</v>
      </c>
      <c r="AU6" s="419">
        <v>0</v>
      </c>
      <c r="AV6" s="419">
        <v>0</v>
      </c>
      <c r="AW6" s="419">
        <v>0</v>
      </c>
      <c r="AX6" s="419">
        <v>0</v>
      </c>
      <c r="AY6" s="419">
        <v>0</v>
      </c>
      <c r="AZ6" s="419">
        <v>0</v>
      </c>
      <c r="BA6" s="419">
        <v>0</v>
      </c>
      <c r="BB6" s="419">
        <v>0</v>
      </c>
      <c r="BC6" s="419">
        <v>0</v>
      </c>
      <c r="BD6" s="419">
        <v>0</v>
      </c>
      <c r="BE6" s="419">
        <v>0</v>
      </c>
      <c r="BF6" s="419">
        <v>0</v>
      </c>
      <c r="BG6" s="419">
        <v>0</v>
      </c>
      <c r="BH6" s="419">
        <v>0</v>
      </c>
      <c r="BI6" s="419">
        <v>0</v>
      </c>
      <c r="BJ6" s="419">
        <v>0</v>
      </c>
      <c r="BK6" s="419">
        <v>0</v>
      </c>
      <c r="BL6" s="419">
        <v>0</v>
      </c>
      <c r="BM6" s="419">
        <v>0</v>
      </c>
      <c r="BN6" s="419">
        <v>0</v>
      </c>
      <c r="BO6" s="419">
        <v>0</v>
      </c>
      <c r="BP6" s="419">
        <v>0</v>
      </c>
      <c r="BQ6" s="419">
        <v>0</v>
      </c>
      <c r="BR6" s="419">
        <v>0</v>
      </c>
      <c r="BS6" s="419">
        <v>0</v>
      </c>
      <c r="BT6" s="419">
        <v>0</v>
      </c>
      <c r="BU6" s="419">
        <v>0</v>
      </c>
      <c r="BV6" s="419">
        <v>0</v>
      </c>
      <c r="BW6" s="419">
        <v>0</v>
      </c>
      <c r="BX6" s="419">
        <v>0</v>
      </c>
      <c r="BY6" s="419">
        <v>0</v>
      </c>
      <c r="BZ6" s="419">
        <v>0</v>
      </c>
      <c r="CA6" s="419">
        <v>0</v>
      </c>
      <c r="CB6" s="419">
        <v>0</v>
      </c>
      <c r="CC6" s="419">
        <v>0</v>
      </c>
      <c r="CD6" s="419">
        <v>0</v>
      </c>
      <c r="CE6" s="419">
        <v>0</v>
      </c>
      <c r="CF6" s="419">
        <v>0</v>
      </c>
      <c r="CG6" s="419">
        <v>0</v>
      </c>
      <c r="CH6" s="419">
        <v>0</v>
      </c>
      <c r="CI6" s="419">
        <v>0</v>
      </c>
      <c r="CJ6" s="419">
        <v>0</v>
      </c>
      <c r="CK6" s="419">
        <v>0</v>
      </c>
      <c r="CL6" s="419">
        <v>0</v>
      </c>
      <c r="CM6" s="419">
        <v>0</v>
      </c>
      <c r="CN6" s="419">
        <v>2065</v>
      </c>
      <c r="CO6" s="419">
        <v>0</v>
      </c>
      <c r="CP6" s="419">
        <v>0</v>
      </c>
      <c r="CQ6" s="419">
        <v>0</v>
      </c>
      <c r="CR6" s="419">
        <v>0</v>
      </c>
      <c r="CS6" s="419">
        <v>0</v>
      </c>
      <c r="CT6" s="419"/>
      <c r="CU6" s="419"/>
      <c r="CV6" s="419"/>
      <c r="CW6" s="419"/>
      <c r="CX6" s="419"/>
      <c r="CY6" s="419"/>
      <c r="CZ6" s="419"/>
      <c r="DA6" s="419"/>
      <c r="DB6" s="419"/>
      <c r="DC6" s="419"/>
      <c r="DD6" s="419"/>
      <c r="DE6" s="419"/>
      <c r="DF6" s="419"/>
      <c r="DG6" s="419"/>
      <c r="DH6" s="419"/>
      <c r="DI6" s="419"/>
      <c r="DJ6" s="419"/>
      <c r="DK6" s="419"/>
    </row>
    <row r="7" spans="1:115" ht="16.149999999999999" hidden="1">
      <c r="A7" s="423" t="s">
        <v>7</v>
      </c>
      <c r="B7" s="423">
        <v>1</v>
      </c>
      <c r="C7" s="418" t="s">
        <v>28</v>
      </c>
      <c r="D7" s="419">
        <v>0</v>
      </c>
      <c r="E7" s="419">
        <v>0</v>
      </c>
      <c r="F7" s="419">
        <v>0</v>
      </c>
      <c r="G7" s="419">
        <v>0</v>
      </c>
      <c r="H7" s="419">
        <v>0</v>
      </c>
      <c r="I7" s="419">
        <v>0</v>
      </c>
      <c r="J7" s="419">
        <v>0</v>
      </c>
      <c r="K7" s="419">
        <v>0</v>
      </c>
      <c r="L7" s="419">
        <v>0</v>
      </c>
      <c r="M7" s="419">
        <v>0</v>
      </c>
      <c r="N7" s="419">
        <v>0</v>
      </c>
      <c r="O7" s="419">
        <v>0</v>
      </c>
      <c r="P7" s="419">
        <v>0</v>
      </c>
      <c r="Q7" s="419">
        <v>0</v>
      </c>
      <c r="R7" s="419">
        <v>0</v>
      </c>
      <c r="S7" s="419">
        <v>0</v>
      </c>
      <c r="T7" s="419">
        <v>0</v>
      </c>
      <c r="U7" s="419">
        <v>0</v>
      </c>
      <c r="V7" s="419">
        <v>0</v>
      </c>
      <c r="W7" s="419">
        <v>0</v>
      </c>
      <c r="X7" s="419">
        <v>0</v>
      </c>
      <c r="Y7" s="419">
        <v>0</v>
      </c>
      <c r="Z7" s="419">
        <v>0</v>
      </c>
      <c r="AA7" s="419">
        <v>0</v>
      </c>
      <c r="AB7" s="419">
        <v>0</v>
      </c>
      <c r="AC7" s="419">
        <v>0</v>
      </c>
      <c r="AD7" s="419">
        <v>0</v>
      </c>
      <c r="AE7" s="419">
        <v>0</v>
      </c>
      <c r="AF7" s="419">
        <v>0</v>
      </c>
      <c r="AG7" s="419">
        <v>0</v>
      </c>
      <c r="AH7" s="419">
        <v>0</v>
      </c>
      <c r="AI7" s="419">
        <v>0</v>
      </c>
      <c r="AJ7" s="419">
        <v>0</v>
      </c>
      <c r="AK7" s="419">
        <v>0</v>
      </c>
      <c r="AL7" s="419">
        <v>0</v>
      </c>
      <c r="AM7" s="419">
        <v>0</v>
      </c>
      <c r="AN7" s="419">
        <v>0</v>
      </c>
      <c r="AO7" s="419">
        <v>0</v>
      </c>
      <c r="AP7" s="419">
        <v>0</v>
      </c>
      <c r="AQ7" s="419">
        <v>0</v>
      </c>
      <c r="AR7" s="419">
        <v>0</v>
      </c>
      <c r="AS7" s="419">
        <v>0</v>
      </c>
      <c r="AT7" s="419">
        <v>0</v>
      </c>
      <c r="AU7" s="419">
        <v>0</v>
      </c>
      <c r="AV7" s="419">
        <v>0</v>
      </c>
      <c r="AW7" s="419">
        <v>0</v>
      </c>
      <c r="AX7" s="419">
        <v>0</v>
      </c>
      <c r="AY7" s="419">
        <v>0</v>
      </c>
      <c r="AZ7" s="419">
        <v>0</v>
      </c>
      <c r="BA7" s="419">
        <v>0</v>
      </c>
      <c r="BB7" s="419">
        <v>0</v>
      </c>
      <c r="BC7" s="419">
        <v>0</v>
      </c>
      <c r="BD7" s="419">
        <v>0</v>
      </c>
      <c r="BE7" s="419">
        <v>0</v>
      </c>
      <c r="BF7" s="419">
        <v>0</v>
      </c>
      <c r="BG7" s="419">
        <v>0</v>
      </c>
      <c r="BH7" s="419">
        <v>0</v>
      </c>
      <c r="BI7" s="419">
        <v>0</v>
      </c>
      <c r="BJ7" s="419">
        <v>0</v>
      </c>
      <c r="BK7" s="419">
        <v>0</v>
      </c>
      <c r="BL7" s="419">
        <v>0</v>
      </c>
      <c r="BM7" s="419">
        <v>0</v>
      </c>
      <c r="BN7" s="419">
        <v>0</v>
      </c>
      <c r="BO7" s="419">
        <v>0</v>
      </c>
      <c r="BP7" s="419">
        <v>0</v>
      </c>
      <c r="BQ7" s="419">
        <v>0</v>
      </c>
      <c r="BR7" s="419">
        <v>0</v>
      </c>
      <c r="BS7" s="419">
        <v>0</v>
      </c>
      <c r="BT7" s="419">
        <v>0</v>
      </c>
      <c r="BU7" s="419">
        <v>0</v>
      </c>
      <c r="BV7" s="419">
        <v>0</v>
      </c>
      <c r="BW7" s="419">
        <v>0</v>
      </c>
      <c r="BX7" s="419">
        <v>0</v>
      </c>
      <c r="BY7" s="419">
        <v>0</v>
      </c>
      <c r="BZ7" s="419">
        <v>0</v>
      </c>
      <c r="CA7" s="419">
        <v>0</v>
      </c>
      <c r="CB7" s="419">
        <v>0</v>
      </c>
      <c r="CC7" s="419">
        <v>0</v>
      </c>
      <c r="CD7" s="419">
        <v>0</v>
      </c>
      <c r="CE7" s="419">
        <v>0</v>
      </c>
      <c r="CF7" s="419">
        <v>0</v>
      </c>
      <c r="CG7" s="419">
        <v>0</v>
      </c>
      <c r="CH7" s="419">
        <v>0</v>
      </c>
      <c r="CI7" s="419">
        <v>0</v>
      </c>
      <c r="CJ7" s="419">
        <v>0</v>
      </c>
      <c r="CK7" s="419">
        <v>0</v>
      </c>
      <c r="CL7" s="419">
        <v>0</v>
      </c>
      <c r="CM7" s="419">
        <v>2107</v>
      </c>
      <c r="CN7" s="419">
        <v>0</v>
      </c>
      <c r="CO7" s="419">
        <v>0</v>
      </c>
      <c r="CP7" s="419">
        <v>0</v>
      </c>
      <c r="CQ7" s="419">
        <v>0</v>
      </c>
      <c r="CR7" s="419">
        <v>0</v>
      </c>
      <c r="CS7" s="419">
        <v>0</v>
      </c>
      <c r="CT7" s="419"/>
      <c r="CU7" s="419"/>
      <c r="CV7" s="419"/>
      <c r="CW7" s="419"/>
      <c r="CX7" s="419"/>
      <c r="CY7" s="419"/>
      <c r="CZ7" s="419"/>
      <c r="DA7" s="419"/>
      <c r="DB7" s="419"/>
      <c r="DC7" s="419"/>
      <c r="DD7" s="419"/>
      <c r="DE7" s="419"/>
      <c r="DF7" s="419"/>
      <c r="DG7" s="419"/>
      <c r="DH7" s="419"/>
      <c r="DI7" s="419"/>
      <c r="DJ7" s="419"/>
      <c r="DK7" s="419"/>
    </row>
    <row r="8" spans="1:115" ht="16.149999999999999" hidden="1">
      <c r="A8" s="423" t="s">
        <v>7</v>
      </c>
      <c r="B8" s="423">
        <v>1</v>
      </c>
      <c r="C8" s="418" t="s">
        <v>29</v>
      </c>
      <c r="D8" s="419">
        <v>0</v>
      </c>
      <c r="E8" s="419">
        <v>0</v>
      </c>
      <c r="F8" s="419">
        <v>0</v>
      </c>
      <c r="G8" s="419">
        <v>0</v>
      </c>
      <c r="H8" s="419">
        <v>0</v>
      </c>
      <c r="I8" s="419">
        <v>0</v>
      </c>
      <c r="J8" s="419">
        <v>0</v>
      </c>
      <c r="K8" s="419">
        <v>0</v>
      </c>
      <c r="L8" s="419">
        <v>0</v>
      </c>
      <c r="M8" s="419">
        <v>0</v>
      </c>
      <c r="N8" s="419">
        <v>0</v>
      </c>
      <c r="O8" s="419">
        <v>0</v>
      </c>
      <c r="P8" s="419">
        <v>0</v>
      </c>
      <c r="Q8" s="419">
        <v>0</v>
      </c>
      <c r="R8" s="419">
        <v>0</v>
      </c>
      <c r="S8" s="419">
        <v>0</v>
      </c>
      <c r="T8" s="419">
        <v>0</v>
      </c>
      <c r="U8" s="419">
        <v>0</v>
      </c>
      <c r="V8" s="419">
        <v>0</v>
      </c>
      <c r="W8" s="419">
        <v>0</v>
      </c>
      <c r="X8" s="419">
        <v>0</v>
      </c>
      <c r="Y8" s="419">
        <v>0</v>
      </c>
      <c r="Z8" s="419">
        <v>0</v>
      </c>
      <c r="AA8" s="419">
        <v>0</v>
      </c>
      <c r="AB8" s="419">
        <v>0</v>
      </c>
      <c r="AC8" s="419">
        <v>0</v>
      </c>
      <c r="AD8" s="419">
        <v>0</v>
      </c>
      <c r="AE8" s="419">
        <v>0</v>
      </c>
      <c r="AF8" s="419">
        <v>0</v>
      </c>
      <c r="AG8" s="419">
        <v>0</v>
      </c>
      <c r="AH8" s="419">
        <v>0</v>
      </c>
      <c r="AI8" s="419">
        <v>0</v>
      </c>
      <c r="AJ8" s="419">
        <v>0</v>
      </c>
      <c r="AK8" s="419">
        <v>0</v>
      </c>
      <c r="AL8" s="419">
        <v>0</v>
      </c>
      <c r="AM8" s="419">
        <v>0</v>
      </c>
      <c r="AN8" s="419">
        <v>0</v>
      </c>
      <c r="AO8" s="419">
        <v>0</v>
      </c>
      <c r="AP8" s="419">
        <v>0</v>
      </c>
      <c r="AQ8" s="419">
        <v>0</v>
      </c>
      <c r="AR8" s="419">
        <v>0</v>
      </c>
      <c r="AS8" s="419">
        <v>0</v>
      </c>
      <c r="AT8" s="419">
        <v>0</v>
      </c>
      <c r="AU8" s="419">
        <v>0</v>
      </c>
      <c r="AV8" s="419">
        <v>0</v>
      </c>
      <c r="AW8" s="419">
        <v>0</v>
      </c>
      <c r="AX8" s="419">
        <v>0</v>
      </c>
      <c r="AY8" s="419">
        <v>0</v>
      </c>
      <c r="AZ8" s="419">
        <v>0</v>
      </c>
      <c r="BA8" s="419">
        <v>0</v>
      </c>
      <c r="BB8" s="419">
        <v>0</v>
      </c>
      <c r="BC8" s="419">
        <v>0</v>
      </c>
      <c r="BD8" s="419">
        <v>0</v>
      </c>
      <c r="BE8" s="419">
        <v>0</v>
      </c>
      <c r="BF8" s="419">
        <v>0</v>
      </c>
      <c r="BG8" s="419">
        <v>0</v>
      </c>
      <c r="BH8" s="419">
        <v>0</v>
      </c>
      <c r="BI8" s="419">
        <v>0</v>
      </c>
      <c r="BJ8" s="419">
        <v>0</v>
      </c>
      <c r="BK8" s="419">
        <v>0</v>
      </c>
      <c r="BL8" s="419">
        <v>0</v>
      </c>
      <c r="BM8" s="419">
        <v>0</v>
      </c>
      <c r="BN8" s="419">
        <v>0</v>
      </c>
      <c r="BO8" s="419">
        <v>0</v>
      </c>
      <c r="BP8" s="419">
        <v>0</v>
      </c>
      <c r="BQ8" s="419">
        <v>0</v>
      </c>
      <c r="BR8" s="419">
        <v>0</v>
      </c>
      <c r="BS8" s="419">
        <v>0</v>
      </c>
      <c r="BT8" s="419">
        <v>0</v>
      </c>
      <c r="BU8" s="419">
        <v>0</v>
      </c>
      <c r="BV8" s="419">
        <v>0</v>
      </c>
      <c r="BW8" s="419">
        <v>0</v>
      </c>
      <c r="BX8" s="419">
        <v>0</v>
      </c>
      <c r="BY8" s="419">
        <v>0</v>
      </c>
      <c r="BZ8" s="419">
        <v>0</v>
      </c>
      <c r="CA8" s="419">
        <v>0</v>
      </c>
      <c r="CB8" s="419">
        <v>0</v>
      </c>
      <c r="CC8" s="419">
        <v>0</v>
      </c>
      <c r="CD8" s="419">
        <v>0</v>
      </c>
      <c r="CE8" s="419">
        <v>0</v>
      </c>
      <c r="CF8" s="419">
        <v>0</v>
      </c>
      <c r="CG8" s="419">
        <v>0</v>
      </c>
      <c r="CH8" s="419">
        <v>0</v>
      </c>
      <c r="CI8" s="419">
        <v>0</v>
      </c>
      <c r="CJ8" s="419">
        <v>0</v>
      </c>
      <c r="CK8" s="419">
        <v>0</v>
      </c>
      <c r="CL8" s="419">
        <v>2150</v>
      </c>
      <c r="CM8" s="419">
        <v>0</v>
      </c>
      <c r="CN8" s="419">
        <v>0</v>
      </c>
      <c r="CO8" s="419">
        <v>0</v>
      </c>
      <c r="CP8" s="419">
        <v>0</v>
      </c>
      <c r="CQ8" s="419">
        <v>0</v>
      </c>
      <c r="CR8" s="419">
        <v>0</v>
      </c>
      <c r="CS8" s="419">
        <v>0</v>
      </c>
      <c r="CT8" s="419"/>
      <c r="CU8" s="419"/>
      <c r="CV8" s="419"/>
      <c r="CW8" s="419"/>
      <c r="CX8" s="419"/>
      <c r="CY8" s="419"/>
      <c r="CZ8" s="419"/>
      <c r="DA8" s="419"/>
      <c r="DB8" s="419"/>
      <c r="DC8" s="419"/>
      <c r="DD8" s="419"/>
      <c r="DE8" s="419"/>
      <c r="DF8" s="419"/>
      <c r="DG8" s="419"/>
      <c r="DH8" s="419"/>
      <c r="DI8" s="419"/>
      <c r="DJ8" s="419"/>
      <c r="DK8" s="419"/>
    </row>
    <row r="9" spans="1:115" ht="16.149999999999999" hidden="1">
      <c r="A9" s="423" t="s">
        <v>7</v>
      </c>
      <c r="B9" s="423">
        <v>1</v>
      </c>
      <c r="C9" s="418" t="s">
        <v>30</v>
      </c>
      <c r="D9" s="419">
        <v>0</v>
      </c>
      <c r="E9" s="419">
        <v>0</v>
      </c>
      <c r="F9" s="419">
        <v>0</v>
      </c>
      <c r="G9" s="419">
        <v>0</v>
      </c>
      <c r="H9" s="419">
        <v>0</v>
      </c>
      <c r="I9" s="419">
        <v>0</v>
      </c>
      <c r="J9" s="419">
        <v>0</v>
      </c>
      <c r="K9" s="419">
        <v>0</v>
      </c>
      <c r="L9" s="419">
        <v>0</v>
      </c>
      <c r="M9" s="419">
        <v>0</v>
      </c>
      <c r="N9" s="419">
        <v>0</v>
      </c>
      <c r="O9" s="419">
        <v>0</v>
      </c>
      <c r="P9" s="419">
        <v>0</v>
      </c>
      <c r="Q9" s="419">
        <v>0</v>
      </c>
      <c r="R9" s="419">
        <v>0</v>
      </c>
      <c r="S9" s="419">
        <v>0</v>
      </c>
      <c r="T9" s="419">
        <v>0</v>
      </c>
      <c r="U9" s="419">
        <v>0</v>
      </c>
      <c r="V9" s="419">
        <v>0</v>
      </c>
      <c r="W9" s="419">
        <v>0</v>
      </c>
      <c r="X9" s="419">
        <v>0</v>
      </c>
      <c r="Y9" s="419">
        <v>0</v>
      </c>
      <c r="Z9" s="419">
        <v>0</v>
      </c>
      <c r="AA9" s="419">
        <v>0</v>
      </c>
      <c r="AB9" s="419">
        <v>0</v>
      </c>
      <c r="AC9" s="419">
        <v>0</v>
      </c>
      <c r="AD9" s="419">
        <v>0</v>
      </c>
      <c r="AE9" s="419">
        <v>0</v>
      </c>
      <c r="AF9" s="419">
        <v>0</v>
      </c>
      <c r="AG9" s="419">
        <v>0</v>
      </c>
      <c r="AH9" s="419">
        <v>0</v>
      </c>
      <c r="AI9" s="419">
        <v>0</v>
      </c>
      <c r="AJ9" s="419">
        <v>0</v>
      </c>
      <c r="AK9" s="419">
        <v>0</v>
      </c>
      <c r="AL9" s="419">
        <v>0</v>
      </c>
      <c r="AM9" s="419">
        <v>0</v>
      </c>
      <c r="AN9" s="419">
        <v>0</v>
      </c>
      <c r="AO9" s="419">
        <v>0</v>
      </c>
      <c r="AP9" s="419">
        <v>0</v>
      </c>
      <c r="AQ9" s="419">
        <v>0</v>
      </c>
      <c r="AR9" s="419">
        <v>0</v>
      </c>
      <c r="AS9" s="419">
        <v>0</v>
      </c>
      <c r="AT9" s="419">
        <v>0</v>
      </c>
      <c r="AU9" s="419">
        <v>0</v>
      </c>
      <c r="AV9" s="419">
        <v>0</v>
      </c>
      <c r="AW9" s="419">
        <v>0</v>
      </c>
      <c r="AX9" s="419">
        <v>0</v>
      </c>
      <c r="AY9" s="419">
        <v>0</v>
      </c>
      <c r="AZ9" s="419">
        <v>0</v>
      </c>
      <c r="BA9" s="419">
        <v>0</v>
      </c>
      <c r="BB9" s="419">
        <v>0</v>
      </c>
      <c r="BC9" s="419">
        <v>0</v>
      </c>
      <c r="BD9" s="419">
        <v>0</v>
      </c>
      <c r="BE9" s="419">
        <v>0</v>
      </c>
      <c r="BF9" s="419">
        <v>0</v>
      </c>
      <c r="BG9" s="419">
        <v>0</v>
      </c>
      <c r="BH9" s="419">
        <v>0</v>
      </c>
      <c r="BI9" s="419">
        <v>0</v>
      </c>
      <c r="BJ9" s="419">
        <v>0</v>
      </c>
      <c r="BK9" s="419">
        <v>0</v>
      </c>
      <c r="BL9" s="419">
        <v>0</v>
      </c>
      <c r="BM9" s="419">
        <v>0</v>
      </c>
      <c r="BN9" s="419">
        <v>0</v>
      </c>
      <c r="BO9" s="419">
        <v>0</v>
      </c>
      <c r="BP9" s="419">
        <v>0</v>
      </c>
      <c r="BQ9" s="419">
        <v>0</v>
      </c>
      <c r="BR9" s="419">
        <v>0</v>
      </c>
      <c r="BS9" s="419">
        <v>0</v>
      </c>
      <c r="BT9" s="419">
        <v>0</v>
      </c>
      <c r="BU9" s="419">
        <v>0</v>
      </c>
      <c r="BV9" s="419">
        <v>0</v>
      </c>
      <c r="BW9" s="419">
        <v>0</v>
      </c>
      <c r="BX9" s="419">
        <v>0</v>
      </c>
      <c r="BY9" s="419">
        <v>0</v>
      </c>
      <c r="BZ9" s="419">
        <v>0</v>
      </c>
      <c r="CA9" s="419">
        <v>0</v>
      </c>
      <c r="CB9" s="419">
        <v>0</v>
      </c>
      <c r="CC9" s="419">
        <v>0</v>
      </c>
      <c r="CD9" s="419">
        <v>0</v>
      </c>
      <c r="CE9" s="419">
        <v>0</v>
      </c>
      <c r="CF9" s="419">
        <v>0</v>
      </c>
      <c r="CG9" s="419">
        <v>0</v>
      </c>
      <c r="CH9" s="419">
        <v>0</v>
      </c>
      <c r="CI9" s="419">
        <v>0</v>
      </c>
      <c r="CJ9" s="419">
        <v>0</v>
      </c>
      <c r="CK9" s="419">
        <v>2194</v>
      </c>
      <c r="CL9" s="419">
        <v>0</v>
      </c>
      <c r="CM9" s="419">
        <v>0</v>
      </c>
      <c r="CN9" s="419">
        <v>0</v>
      </c>
      <c r="CO9" s="419">
        <v>0</v>
      </c>
      <c r="CP9" s="419">
        <v>0</v>
      </c>
      <c r="CQ9" s="419">
        <v>0</v>
      </c>
      <c r="CR9" s="419">
        <v>0</v>
      </c>
      <c r="CS9" s="419">
        <v>0</v>
      </c>
      <c r="CT9" s="419"/>
      <c r="CU9" s="419"/>
      <c r="CV9" s="419"/>
      <c r="CW9" s="419"/>
      <c r="CX9" s="419"/>
      <c r="CY9" s="419"/>
      <c r="CZ9" s="419"/>
      <c r="DA9" s="419"/>
      <c r="DB9" s="419"/>
      <c r="DC9" s="419"/>
      <c r="DD9" s="419"/>
      <c r="DE9" s="419"/>
      <c r="DF9" s="419"/>
      <c r="DG9" s="419"/>
      <c r="DH9" s="419"/>
      <c r="DI9" s="419"/>
      <c r="DJ9" s="419"/>
      <c r="DK9" s="419"/>
    </row>
    <row r="10" spans="1:115" ht="16.149999999999999" hidden="1">
      <c r="A10" s="423" t="s">
        <v>7</v>
      </c>
      <c r="B10" s="423">
        <v>1</v>
      </c>
      <c r="C10" s="418" t="s">
        <v>31</v>
      </c>
      <c r="D10" s="419">
        <v>0</v>
      </c>
      <c r="E10" s="419">
        <v>0</v>
      </c>
      <c r="F10" s="419">
        <v>0</v>
      </c>
      <c r="G10" s="419">
        <v>0</v>
      </c>
      <c r="H10" s="419">
        <v>0</v>
      </c>
      <c r="I10" s="419">
        <v>0</v>
      </c>
      <c r="J10" s="419">
        <v>0</v>
      </c>
      <c r="K10" s="419">
        <v>0</v>
      </c>
      <c r="L10" s="419">
        <v>0</v>
      </c>
      <c r="M10" s="419">
        <v>0</v>
      </c>
      <c r="N10" s="419">
        <v>0</v>
      </c>
      <c r="O10" s="419">
        <v>0</v>
      </c>
      <c r="P10" s="419">
        <v>0</v>
      </c>
      <c r="Q10" s="419">
        <v>0</v>
      </c>
      <c r="R10" s="419">
        <v>0</v>
      </c>
      <c r="S10" s="419">
        <v>0</v>
      </c>
      <c r="T10" s="419">
        <v>0</v>
      </c>
      <c r="U10" s="419">
        <v>0</v>
      </c>
      <c r="V10" s="419">
        <v>0</v>
      </c>
      <c r="W10" s="419">
        <v>0</v>
      </c>
      <c r="X10" s="419">
        <v>0</v>
      </c>
      <c r="Y10" s="419">
        <v>0</v>
      </c>
      <c r="Z10" s="419">
        <v>0</v>
      </c>
      <c r="AA10" s="419">
        <v>0</v>
      </c>
      <c r="AB10" s="419">
        <v>0</v>
      </c>
      <c r="AC10" s="419">
        <v>0</v>
      </c>
      <c r="AD10" s="419">
        <v>0</v>
      </c>
      <c r="AE10" s="419">
        <v>0</v>
      </c>
      <c r="AF10" s="419">
        <v>0</v>
      </c>
      <c r="AG10" s="419">
        <v>0</v>
      </c>
      <c r="AH10" s="419">
        <v>0</v>
      </c>
      <c r="AI10" s="419">
        <v>0</v>
      </c>
      <c r="AJ10" s="419">
        <v>0</v>
      </c>
      <c r="AK10" s="419">
        <v>0</v>
      </c>
      <c r="AL10" s="419">
        <v>0</v>
      </c>
      <c r="AM10" s="419">
        <v>0</v>
      </c>
      <c r="AN10" s="419">
        <v>0</v>
      </c>
      <c r="AO10" s="419">
        <v>0</v>
      </c>
      <c r="AP10" s="419">
        <v>0</v>
      </c>
      <c r="AQ10" s="419">
        <v>0</v>
      </c>
      <c r="AR10" s="419">
        <v>0</v>
      </c>
      <c r="AS10" s="419">
        <v>0</v>
      </c>
      <c r="AT10" s="419">
        <v>0</v>
      </c>
      <c r="AU10" s="419">
        <v>0</v>
      </c>
      <c r="AV10" s="419">
        <v>0</v>
      </c>
      <c r="AW10" s="419">
        <v>0</v>
      </c>
      <c r="AX10" s="419">
        <v>0</v>
      </c>
      <c r="AY10" s="419">
        <v>0</v>
      </c>
      <c r="AZ10" s="419">
        <v>0</v>
      </c>
      <c r="BA10" s="419">
        <v>0</v>
      </c>
      <c r="BB10" s="419">
        <v>0</v>
      </c>
      <c r="BC10" s="419">
        <v>0</v>
      </c>
      <c r="BD10" s="419">
        <v>0</v>
      </c>
      <c r="BE10" s="419">
        <v>0</v>
      </c>
      <c r="BF10" s="419">
        <v>0</v>
      </c>
      <c r="BG10" s="419">
        <v>0</v>
      </c>
      <c r="BH10" s="419">
        <v>0</v>
      </c>
      <c r="BI10" s="419">
        <v>0</v>
      </c>
      <c r="BJ10" s="419">
        <v>0</v>
      </c>
      <c r="BK10" s="419">
        <v>0</v>
      </c>
      <c r="BL10" s="419">
        <v>0</v>
      </c>
      <c r="BM10" s="419">
        <v>0</v>
      </c>
      <c r="BN10" s="419">
        <v>0</v>
      </c>
      <c r="BO10" s="419">
        <v>0</v>
      </c>
      <c r="BP10" s="419">
        <v>0</v>
      </c>
      <c r="BQ10" s="419">
        <v>0</v>
      </c>
      <c r="BR10" s="419">
        <v>0</v>
      </c>
      <c r="BS10" s="419">
        <v>0</v>
      </c>
      <c r="BT10" s="419">
        <v>0</v>
      </c>
      <c r="BU10" s="419">
        <v>0</v>
      </c>
      <c r="BV10" s="419">
        <v>0</v>
      </c>
      <c r="BW10" s="419">
        <v>0</v>
      </c>
      <c r="BX10" s="419">
        <v>0</v>
      </c>
      <c r="BY10" s="419">
        <v>0</v>
      </c>
      <c r="BZ10" s="419">
        <v>0</v>
      </c>
      <c r="CA10" s="419">
        <v>0</v>
      </c>
      <c r="CB10" s="419">
        <v>0</v>
      </c>
      <c r="CC10" s="419">
        <v>0</v>
      </c>
      <c r="CD10" s="419">
        <v>0</v>
      </c>
      <c r="CE10" s="419">
        <v>0</v>
      </c>
      <c r="CF10" s="419">
        <v>0</v>
      </c>
      <c r="CG10" s="419">
        <v>0</v>
      </c>
      <c r="CH10" s="419">
        <v>0</v>
      </c>
      <c r="CI10" s="419">
        <v>0</v>
      </c>
      <c r="CJ10" s="419">
        <v>2239</v>
      </c>
      <c r="CK10" s="419">
        <v>0</v>
      </c>
      <c r="CL10" s="419">
        <v>0</v>
      </c>
      <c r="CM10" s="419">
        <v>0</v>
      </c>
      <c r="CN10" s="419">
        <v>0</v>
      </c>
      <c r="CO10" s="419">
        <v>0</v>
      </c>
      <c r="CP10" s="419">
        <v>0</v>
      </c>
      <c r="CQ10" s="419">
        <v>0</v>
      </c>
      <c r="CR10" s="419">
        <v>0</v>
      </c>
      <c r="CS10" s="419">
        <v>0</v>
      </c>
      <c r="CT10" s="419"/>
      <c r="CU10" s="419"/>
      <c r="CV10" s="419"/>
      <c r="CW10" s="419"/>
      <c r="CX10" s="419"/>
      <c r="CY10" s="419"/>
      <c r="CZ10" s="419"/>
      <c r="DA10" s="419"/>
      <c r="DB10" s="419"/>
      <c r="DC10" s="419"/>
      <c r="DD10" s="419"/>
      <c r="DE10" s="419"/>
      <c r="DF10" s="419"/>
      <c r="DG10" s="419"/>
      <c r="DH10" s="419"/>
      <c r="DI10" s="419"/>
      <c r="DJ10" s="419"/>
      <c r="DK10" s="419"/>
    </row>
    <row r="11" spans="1:115" ht="16.149999999999999" hidden="1">
      <c r="A11" s="423" t="s">
        <v>7</v>
      </c>
      <c r="B11" s="423">
        <v>1</v>
      </c>
      <c r="C11" s="418" t="s">
        <v>32</v>
      </c>
      <c r="D11" s="419">
        <v>0</v>
      </c>
      <c r="E11" s="419">
        <v>0</v>
      </c>
      <c r="F11" s="419">
        <v>0</v>
      </c>
      <c r="G11" s="419">
        <v>0</v>
      </c>
      <c r="H11" s="419">
        <v>0</v>
      </c>
      <c r="I11" s="419">
        <v>0</v>
      </c>
      <c r="J11" s="419">
        <v>0</v>
      </c>
      <c r="K11" s="419">
        <v>0</v>
      </c>
      <c r="L11" s="419">
        <v>0</v>
      </c>
      <c r="M11" s="419">
        <v>0</v>
      </c>
      <c r="N11" s="419">
        <v>0</v>
      </c>
      <c r="O11" s="419">
        <v>0</v>
      </c>
      <c r="P11" s="419">
        <v>0</v>
      </c>
      <c r="Q11" s="419">
        <v>0</v>
      </c>
      <c r="R11" s="419">
        <v>0</v>
      </c>
      <c r="S11" s="419">
        <v>0</v>
      </c>
      <c r="T11" s="419">
        <v>0</v>
      </c>
      <c r="U11" s="419">
        <v>0</v>
      </c>
      <c r="V11" s="419">
        <v>0</v>
      </c>
      <c r="W11" s="419">
        <v>0</v>
      </c>
      <c r="X11" s="419">
        <v>0</v>
      </c>
      <c r="Y11" s="419">
        <v>0</v>
      </c>
      <c r="Z11" s="419">
        <v>0</v>
      </c>
      <c r="AA11" s="419">
        <v>0</v>
      </c>
      <c r="AB11" s="419">
        <v>0</v>
      </c>
      <c r="AC11" s="419">
        <v>0</v>
      </c>
      <c r="AD11" s="419">
        <v>0</v>
      </c>
      <c r="AE11" s="419">
        <v>0</v>
      </c>
      <c r="AF11" s="419">
        <v>0</v>
      </c>
      <c r="AG11" s="419">
        <v>0</v>
      </c>
      <c r="AH11" s="419">
        <v>0</v>
      </c>
      <c r="AI11" s="419">
        <v>0</v>
      </c>
      <c r="AJ11" s="419">
        <v>0</v>
      </c>
      <c r="AK11" s="419">
        <v>0</v>
      </c>
      <c r="AL11" s="419">
        <v>0</v>
      </c>
      <c r="AM11" s="419">
        <v>0</v>
      </c>
      <c r="AN11" s="419">
        <v>0</v>
      </c>
      <c r="AO11" s="419">
        <v>0</v>
      </c>
      <c r="AP11" s="419">
        <v>0</v>
      </c>
      <c r="AQ11" s="419">
        <v>0</v>
      </c>
      <c r="AR11" s="419">
        <v>0</v>
      </c>
      <c r="AS11" s="419">
        <v>0</v>
      </c>
      <c r="AT11" s="419">
        <v>0</v>
      </c>
      <c r="AU11" s="419">
        <v>0</v>
      </c>
      <c r="AV11" s="419">
        <v>0</v>
      </c>
      <c r="AW11" s="419">
        <v>0</v>
      </c>
      <c r="AX11" s="419">
        <v>0</v>
      </c>
      <c r="AY11" s="419">
        <v>0</v>
      </c>
      <c r="AZ11" s="419">
        <v>0</v>
      </c>
      <c r="BA11" s="419">
        <v>0</v>
      </c>
      <c r="BB11" s="419">
        <v>0</v>
      </c>
      <c r="BC11" s="419">
        <v>0</v>
      </c>
      <c r="BD11" s="419">
        <v>0</v>
      </c>
      <c r="BE11" s="419">
        <v>0</v>
      </c>
      <c r="BF11" s="419">
        <v>0</v>
      </c>
      <c r="BG11" s="419">
        <v>0</v>
      </c>
      <c r="BH11" s="419">
        <v>0</v>
      </c>
      <c r="BI11" s="419">
        <v>0</v>
      </c>
      <c r="BJ11" s="419">
        <v>0</v>
      </c>
      <c r="BK11" s="419">
        <v>0</v>
      </c>
      <c r="BL11" s="419">
        <v>0</v>
      </c>
      <c r="BM11" s="419">
        <v>0</v>
      </c>
      <c r="BN11" s="419">
        <v>0</v>
      </c>
      <c r="BO11" s="419">
        <v>0</v>
      </c>
      <c r="BP11" s="419">
        <v>0</v>
      </c>
      <c r="BQ11" s="419">
        <v>0</v>
      </c>
      <c r="BR11" s="419">
        <v>0</v>
      </c>
      <c r="BS11" s="419">
        <v>0</v>
      </c>
      <c r="BT11" s="419">
        <v>0</v>
      </c>
      <c r="BU11" s="419">
        <v>0</v>
      </c>
      <c r="BV11" s="419">
        <v>0</v>
      </c>
      <c r="BW11" s="419">
        <v>0</v>
      </c>
      <c r="BX11" s="419">
        <v>0</v>
      </c>
      <c r="BY11" s="419">
        <v>0</v>
      </c>
      <c r="BZ11" s="419">
        <v>0</v>
      </c>
      <c r="CA11" s="419">
        <v>0</v>
      </c>
      <c r="CB11" s="419">
        <v>0</v>
      </c>
      <c r="CC11" s="419">
        <v>0</v>
      </c>
      <c r="CD11" s="419">
        <v>0</v>
      </c>
      <c r="CE11" s="419">
        <v>0</v>
      </c>
      <c r="CF11" s="419">
        <v>0</v>
      </c>
      <c r="CG11" s="419">
        <v>0</v>
      </c>
      <c r="CH11" s="419">
        <v>0</v>
      </c>
      <c r="CI11" s="419">
        <v>2285</v>
      </c>
      <c r="CJ11" s="419">
        <v>0</v>
      </c>
      <c r="CK11" s="419">
        <v>0</v>
      </c>
      <c r="CL11" s="419">
        <v>0</v>
      </c>
      <c r="CM11" s="419">
        <v>0</v>
      </c>
      <c r="CN11" s="419">
        <v>0</v>
      </c>
      <c r="CO11" s="419">
        <v>0</v>
      </c>
      <c r="CP11" s="419">
        <v>0</v>
      </c>
      <c r="CQ11" s="419">
        <v>0</v>
      </c>
      <c r="CR11" s="419">
        <v>0</v>
      </c>
      <c r="CS11" s="419">
        <v>0</v>
      </c>
      <c r="CT11" s="419"/>
      <c r="CU11" s="419"/>
      <c r="CV11" s="419"/>
      <c r="CW11" s="419"/>
      <c r="CX11" s="419"/>
      <c r="CY11" s="419"/>
      <c r="CZ11" s="419"/>
      <c r="DA11" s="419"/>
      <c r="DB11" s="419"/>
      <c r="DC11" s="419"/>
      <c r="DD11" s="419"/>
      <c r="DE11" s="419"/>
      <c r="DF11" s="419"/>
      <c r="DG11" s="419"/>
      <c r="DH11" s="419"/>
      <c r="DI11" s="419"/>
      <c r="DJ11" s="419"/>
      <c r="DK11" s="419"/>
    </row>
    <row r="12" spans="1:115" ht="16.149999999999999" hidden="1">
      <c r="A12" s="423" t="s">
        <v>7</v>
      </c>
      <c r="B12" s="423">
        <v>1</v>
      </c>
      <c r="C12" s="418" t="s">
        <v>33</v>
      </c>
      <c r="D12" s="419">
        <v>0</v>
      </c>
      <c r="E12" s="419">
        <v>0</v>
      </c>
      <c r="F12" s="419">
        <v>0</v>
      </c>
      <c r="G12" s="419">
        <v>0</v>
      </c>
      <c r="H12" s="419">
        <v>0</v>
      </c>
      <c r="I12" s="419">
        <v>0</v>
      </c>
      <c r="J12" s="419">
        <v>0</v>
      </c>
      <c r="K12" s="419">
        <v>0</v>
      </c>
      <c r="L12" s="419">
        <v>0</v>
      </c>
      <c r="M12" s="419">
        <v>0</v>
      </c>
      <c r="N12" s="419">
        <v>0</v>
      </c>
      <c r="O12" s="419">
        <v>0</v>
      </c>
      <c r="P12" s="419">
        <v>0</v>
      </c>
      <c r="Q12" s="419">
        <v>0</v>
      </c>
      <c r="R12" s="419">
        <v>0</v>
      </c>
      <c r="S12" s="419">
        <v>0</v>
      </c>
      <c r="T12" s="419">
        <v>0</v>
      </c>
      <c r="U12" s="419">
        <v>0</v>
      </c>
      <c r="V12" s="419">
        <v>0</v>
      </c>
      <c r="W12" s="419">
        <v>0</v>
      </c>
      <c r="X12" s="419">
        <v>0</v>
      </c>
      <c r="Y12" s="419">
        <v>0</v>
      </c>
      <c r="Z12" s="419">
        <v>0</v>
      </c>
      <c r="AA12" s="419">
        <v>0</v>
      </c>
      <c r="AB12" s="419">
        <v>0</v>
      </c>
      <c r="AC12" s="419">
        <v>0</v>
      </c>
      <c r="AD12" s="419">
        <v>0</v>
      </c>
      <c r="AE12" s="419">
        <v>0</v>
      </c>
      <c r="AF12" s="419">
        <v>0</v>
      </c>
      <c r="AG12" s="419">
        <v>0</v>
      </c>
      <c r="AH12" s="419">
        <v>0</v>
      </c>
      <c r="AI12" s="419">
        <v>0</v>
      </c>
      <c r="AJ12" s="419">
        <v>0</v>
      </c>
      <c r="AK12" s="419">
        <v>0</v>
      </c>
      <c r="AL12" s="419">
        <v>0</v>
      </c>
      <c r="AM12" s="419">
        <v>0</v>
      </c>
      <c r="AN12" s="419">
        <v>0</v>
      </c>
      <c r="AO12" s="419">
        <v>0</v>
      </c>
      <c r="AP12" s="419">
        <v>0</v>
      </c>
      <c r="AQ12" s="419">
        <v>0</v>
      </c>
      <c r="AR12" s="419">
        <v>0</v>
      </c>
      <c r="AS12" s="419">
        <v>0</v>
      </c>
      <c r="AT12" s="419">
        <v>0</v>
      </c>
      <c r="AU12" s="419">
        <v>0</v>
      </c>
      <c r="AV12" s="419">
        <v>0</v>
      </c>
      <c r="AW12" s="419">
        <v>0</v>
      </c>
      <c r="AX12" s="419">
        <v>0</v>
      </c>
      <c r="AY12" s="419">
        <v>0</v>
      </c>
      <c r="AZ12" s="419">
        <v>0</v>
      </c>
      <c r="BA12" s="419">
        <v>0</v>
      </c>
      <c r="BB12" s="419">
        <v>0</v>
      </c>
      <c r="BC12" s="419">
        <v>0</v>
      </c>
      <c r="BD12" s="419">
        <v>0</v>
      </c>
      <c r="BE12" s="419">
        <v>0</v>
      </c>
      <c r="BF12" s="419">
        <v>0</v>
      </c>
      <c r="BG12" s="419">
        <v>0</v>
      </c>
      <c r="BH12" s="419">
        <v>0</v>
      </c>
      <c r="BI12" s="419">
        <v>0</v>
      </c>
      <c r="BJ12" s="419">
        <v>0</v>
      </c>
      <c r="BK12" s="419">
        <v>0</v>
      </c>
      <c r="BL12" s="419">
        <v>0</v>
      </c>
      <c r="BM12" s="419">
        <v>0</v>
      </c>
      <c r="BN12" s="419">
        <v>0</v>
      </c>
      <c r="BO12" s="419">
        <v>0</v>
      </c>
      <c r="BP12" s="419">
        <v>0</v>
      </c>
      <c r="BQ12" s="419">
        <v>0</v>
      </c>
      <c r="BR12" s="419">
        <v>0</v>
      </c>
      <c r="BS12" s="419">
        <v>0</v>
      </c>
      <c r="BT12" s="419">
        <v>0</v>
      </c>
      <c r="BU12" s="419">
        <v>0</v>
      </c>
      <c r="BV12" s="419">
        <v>0</v>
      </c>
      <c r="BW12" s="419">
        <v>0</v>
      </c>
      <c r="BX12" s="419">
        <v>0</v>
      </c>
      <c r="BY12" s="419">
        <v>0</v>
      </c>
      <c r="BZ12" s="419">
        <v>0</v>
      </c>
      <c r="CA12" s="419">
        <v>0</v>
      </c>
      <c r="CB12" s="419">
        <v>0</v>
      </c>
      <c r="CC12" s="419">
        <v>0</v>
      </c>
      <c r="CD12" s="419">
        <v>0</v>
      </c>
      <c r="CE12" s="419">
        <v>0</v>
      </c>
      <c r="CF12" s="419">
        <v>0</v>
      </c>
      <c r="CG12" s="419">
        <v>0</v>
      </c>
      <c r="CH12" s="419">
        <v>2332</v>
      </c>
      <c r="CI12" s="419">
        <v>0</v>
      </c>
      <c r="CJ12" s="419">
        <v>0</v>
      </c>
      <c r="CK12" s="419">
        <v>0</v>
      </c>
      <c r="CL12" s="419">
        <v>0</v>
      </c>
      <c r="CM12" s="419">
        <v>0</v>
      </c>
      <c r="CN12" s="419">
        <v>0</v>
      </c>
      <c r="CO12" s="419">
        <v>0</v>
      </c>
      <c r="CP12" s="419">
        <v>0</v>
      </c>
      <c r="CQ12" s="419">
        <v>0</v>
      </c>
      <c r="CR12" s="419">
        <v>0</v>
      </c>
      <c r="CS12" s="419">
        <v>0</v>
      </c>
      <c r="CT12" s="419"/>
      <c r="CU12" s="419"/>
      <c r="CV12" s="419"/>
      <c r="CW12" s="419"/>
      <c r="CX12" s="419"/>
      <c r="CY12" s="419"/>
      <c r="CZ12" s="419"/>
      <c r="DA12" s="419"/>
      <c r="DB12" s="419"/>
      <c r="DC12" s="419"/>
      <c r="DD12" s="419"/>
      <c r="DE12" s="419"/>
      <c r="DF12" s="419"/>
      <c r="DG12" s="419"/>
      <c r="DH12" s="419"/>
      <c r="DI12" s="419"/>
      <c r="DJ12" s="419"/>
      <c r="DK12" s="419"/>
    </row>
    <row r="13" spans="1:115" ht="16.149999999999999" hidden="1">
      <c r="A13" s="423" t="s">
        <v>7</v>
      </c>
      <c r="B13" s="423">
        <v>1</v>
      </c>
      <c r="C13" s="418" t="s">
        <v>34</v>
      </c>
      <c r="D13" s="419">
        <v>0</v>
      </c>
      <c r="E13" s="419">
        <v>0</v>
      </c>
      <c r="F13" s="419">
        <v>0</v>
      </c>
      <c r="G13" s="419">
        <v>0</v>
      </c>
      <c r="H13" s="419">
        <v>0</v>
      </c>
      <c r="I13" s="419">
        <v>0</v>
      </c>
      <c r="J13" s="419">
        <v>0</v>
      </c>
      <c r="K13" s="419">
        <v>0</v>
      </c>
      <c r="L13" s="419">
        <v>0</v>
      </c>
      <c r="M13" s="419">
        <v>0</v>
      </c>
      <c r="N13" s="419">
        <v>0</v>
      </c>
      <c r="O13" s="419">
        <v>0</v>
      </c>
      <c r="P13" s="419">
        <v>0</v>
      </c>
      <c r="Q13" s="419">
        <v>0</v>
      </c>
      <c r="R13" s="419">
        <v>0</v>
      </c>
      <c r="S13" s="419">
        <v>0</v>
      </c>
      <c r="T13" s="419">
        <v>0</v>
      </c>
      <c r="U13" s="419">
        <v>0</v>
      </c>
      <c r="V13" s="419">
        <v>0</v>
      </c>
      <c r="W13" s="419">
        <v>0</v>
      </c>
      <c r="X13" s="419">
        <v>0</v>
      </c>
      <c r="Y13" s="419">
        <v>0</v>
      </c>
      <c r="Z13" s="419">
        <v>0</v>
      </c>
      <c r="AA13" s="419">
        <v>0</v>
      </c>
      <c r="AB13" s="419">
        <v>0</v>
      </c>
      <c r="AC13" s="419">
        <v>0</v>
      </c>
      <c r="AD13" s="419">
        <v>0</v>
      </c>
      <c r="AE13" s="419">
        <v>0</v>
      </c>
      <c r="AF13" s="419">
        <v>0</v>
      </c>
      <c r="AG13" s="419">
        <v>0</v>
      </c>
      <c r="AH13" s="419">
        <v>0</v>
      </c>
      <c r="AI13" s="419">
        <v>0</v>
      </c>
      <c r="AJ13" s="419">
        <v>0</v>
      </c>
      <c r="AK13" s="419">
        <v>0</v>
      </c>
      <c r="AL13" s="419">
        <v>0</v>
      </c>
      <c r="AM13" s="419">
        <v>0</v>
      </c>
      <c r="AN13" s="419">
        <v>0</v>
      </c>
      <c r="AO13" s="419">
        <v>0</v>
      </c>
      <c r="AP13" s="419">
        <v>0</v>
      </c>
      <c r="AQ13" s="419">
        <v>0</v>
      </c>
      <c r="AR13" s="419">
        <v>0</v>
      </c>
      <c r="AS13" s="419">
        <v>0</v>
      </c>
      <c r="AT13" s="419">
        <v>0</v>
      </c>
      <c r="AU13" s="419">
        <v>0</v>
      </c>
      <c r="AV13" s="419">
        <v>0</v>
      </c>
      <c r="AW13" s="419">
        <v>0</v>
      </c>
      <c r="AX13" s="419">
        <v>0</v>
      </c>
      <c r="AY13" s="419">
        <v>0</v>
      </c>
      <c r="AZ13" s="419">
        <v>0</v>
      </c>
      <c r="BA13" s="419">
        <v>0</v>
      </c>
      <c r="BB13" s="419">
        <v>0</v>
      </c>
      <c r="BC13" s="419">
        <v>0</v>
      </c>
      <c r="BD13" s="419">
        <v>0</v>
      </c>
      <c r="BE13" s="419">
        <v>0</v>
      </c>
      <c r="BF13" s="419">
        <v>0</v>
      </c>
      <c r="BG13" s="419">
        <v>0</v>
      </c>
      <c r="BH13" s="419">
        <v>0</v>
      </c>
      <c r="BI13" s="419">
        <v>0</v>
      </c>
      <c r="BJ13" s="419">
        <v>0</v>
      </c>
      <c r="BK13" s="419">
        <v>0</v>
      </c>
      <c r="BL13" s="419">
        <v>0</v>
      </c>
      <c r="BM13" s="419">
        <v>0</v>
      </c>
      <c r="BN13" s="419">
        <v>0</v>
      </c>
      <c r="BO13" s="419">
        <v>0</v>
      </c>
      <c r="BP13" s="419">
        <v>0</v>
      </c>
      <c r="BQ13" s="419">
        <v>0</v>
      </c>
      <c r="BR13" s="419">
        <v>0</v>
      </c>
      <c r="BS13" s="419">
        <v>0</v>
      </c>
      <c r="BT13" s="419">
        <v>0</v>
      </c>
      <c r="BU13" s="419">
        <v>0</v>
      </c>
      <c r="BV13" s="419">
        <v>0</v>
      </c>
      <c r="BW13" s="419">
        <v>0</v>
      </c>
      <c r="BX13" s="419">
        <v>0</v>
      </c>
      <c r="BY13" s="419">
        <v>0</v>
      </c>
      <c r="BZ13" s="419">
        <v>0</v>
      </c>
      <c r="CA13" s="419">
        <v>0</v>
      </c>
      <c r="CB13" s="419">
        <v>0</v>
      </c>
      <c r="CC13" s="419">
        <v>0</v>
      </c>
      <c r="CD13" s="419">
        <v>0</v>
      </c>
      <c r="CE13" s="419">
        <v>0</v>
      </c>
      <c r="CF13" s="419">
        <v>0</v>
      </c>
      <c r="CG13" s="419">
        <v>2380</v>
      </c>
      <c r="CH13" s="419">
        <v>0</v>
      </c>
      <c r="CI13" s="419">
        <v>0</v>
      </c>
      <c r="CJ13" s="419">
        <v>0</v>
      </c>
      <c r="CK13" s="419">
        <v>0</v>
      </c>
      <c r="CL13" s="419">
        <v>0</v>
      </c>
      <c r="CM13" s="419">
        <v>0</v>
      </c>
      <c r="CN13" s="419">
        <v>0</v>
      </c>
      <c r="CO13" s="419">
        <v>0</v>
      </c>
      <c r="CP13" s="419">
        <v>0</v>
      </c>
      <c r="CQ13" s="419">
        <v>0</v>
      </c>
      <c r="CR13" s="419">
        <v>0</v>
      </c>
      <c r="CS13" s="419">
        <v>0</v>
      </c>
      <c r="CT13" s="419"/>
      <c r="CU13" s="419"/>
      <c r="CV13" s="419"/>
      <c r="CW13" s="419"/>
      <c r="CX13" s="419"/>
      <c r="CY13" s="419"/>
      <c r="CZ13" s="419"/>
      <c r="DA13" s="419"/>
      <c r="DB13" s="419"/>
      <c r="DC13" s="419"/>
      <c r="DD13" s="419"/>
      <c r="DE13" s="419"/>
      <c r="DF13" s="419"/>
      <c r="DG13" s="419"/>
      <c r="DH13" s="419"/>
      <c r="DI13" s="419"/>
      <c r="DJ13" s="419"/>
      <c r="DK13" s="419"/>
    </row>
    <row r="14" spans="1:115" ht="16.149999999999999" hidden="1">
      <c r="A14" s="423" t="s">
        <v>7</v>
      </c>
      <c r="B14" s="423">
        <v>1</v>
      </c>
      <c r="C14" s="418" t="s">
        <v>35</v>
      </c>
      <c r="D14" s="419">
        <v>0</v>
      </c>
      <c r="E14" s="419">
        <v>0</v>
      </c>
      <c r="F14" s="419">
        <v>0</v>
      </c>
      <c r="G14" s="419">
        <v>0</v>
      </c>
      <c r="H14" s="419">
        <v>0</v>
      </c>
      <c r="I14" s="419">
        <v>0</v>
      </c>
      <c r="J14" s="419">
        <v>0</v>
      </c>
      <c r="K14" s="419">
        <v>0</v>
      </c>
      <c r="L14" s="419">
        <v>0</v>
      </c>
      <c r="M14" s="419">
        <v>0</v>
      </c>
      <c r="N14" s="419">
        <v>0</v>
      </c>
      <c r="O14" s="419">
        <v>0</v>
      </c>
      <c r="P14" s="419">
        <v>0</v>
      </c>
      <c r="Q14" s="419">
        <v>0</v>
      </c>
      <c r="R14" s="419">
        <v>0</v>
      </c>
      <c r="S14" s="419">
        <v>0</v>
      </c>
      <c r="T14" s="419">
        <v>0</v>
      </c>
      <c r="U14" s="419">
        <v>0</v>
      </c>
      <c r="V14" s="419">
        <v>0</v>
      </c>
      <c r="W14" s="419">
        <v>0</v>
      </c>
      <c r="X14" s="419">
        <v>0</v>
      </c>
      <c r="Y14" s="419">
        <v>0</v>
      </c>
      <c r="Z14" s="419">
        <v>0</v>
      </c>
      <c r="AA14" s="419">
        <v>0</v>
      </c>
      <c r="AB14" s="419">
        <v>0</v>
      </c>
      <c r="AC14" s="419">
        <v>0</v>
      </c>
      <c r="AD14" s="419">
        <v>0</v>
      </c>
      <c r="AE14" s="419">
        <v>0</v>
      </c>
      <c r="AF14" s="419">
        <v>0</v>
      </c>
      <c r="AG14" s="419">
        <v>0</v>
      </c>
      <c r="AH14" s="419">
        <v>0</v>
      </c>
      <c r="AI14" s="419">
        <v>0</v>
      </c>
      <c r="AJ14" s="419">
        <v>0</v>
      </c>
      <c r="AK14" s="419">
        <v>0</v>
      </c>
      <c r="AL14" s="419">
        <v>0</v>
      </c>
      <c r="AM14" s="419">
        <v>0</v>
      </c>
      <c r="AN14" s="419">
        <v>0</v>
      </c>
      <c r="AO14" s="419">
        <v>0</v>
      </c>
      <c r="AP14" s="419">
        <v>0</v>
      </c>
      <c r="AQ14" s="419">
        <v>0</v>
      </c>
      <c r="AR14" s="419">
        <v>0</v>
      </c>
      <c r="AS14" s="419">
        <v>0</v>
      </c>
      <c r="AT14" s="419">
        <v>0</v>
      </c>
      <c r="AU14" s="419">
        <v>0</v>
      </c>
      <c r="AV14" s="419">
        <v>0</v>
      </c>
      <c r="AW14" s="419">
        <v>0</v>
      </c>
      <c r="AX14" s="419">
        <v>0</v>
      </c>
      <c r="AY14" s="419">
        <v>0</v>
      </c>
      <c r="AZ14" s="419">
        <v>0</v>
      </c>
      <c r="BA14" s="419">
        <v>0</v>
      </c>
      <c r="BB14" s="419">
        <v>0</v>
      </c>
      <c r="BC14" s="419">
        <v>0</v>
      </c>
      <c r="BD14" s="419">
        <v>0</v>
      </c>
      <c r="BE14" s="419">
        <v>0</v>
      </c>
      <c r="BF14" s="419">
        <v>0</v>
      </c>
      <c r="BG14" s="419">
        <v>0</v>
      </c>
      <c r="BH14" s="419">
        <v>0</v>
      </c>
      <c r="BI14" s="419">
        <v>0</v>
      </c>
      <c r="BJ14" s="419">
        <v>0</v>
      </c>
      <c r="BK14" s="419">
        <v>0</v>
      </c>
      <c r="BL14" s="419">
        <v>0</v>
      </c>
      <c r="BM14" s="419">
        <v>0</v>
      </c>
      <c r="BN14" s="419">
        <v>0</v>
      </c>
      <c r="BO14" s="419">
        <v>0</v>
      </c>
      <c r="BP14" s="419">
        <v>0</v>
      </c>
      <c r="BQ14" s="419">
        <v>0</v>
      </c>
      <c r="BR14" s="419">
        <v>0</v>
      </c>
      <c r="BS14" s="419">
        <v>0</v>
      </c>
      <c r="BT14" s="419">
        <v>0</v>
      </c>
      <c r="BU14" s="419">
        <v>0</v>
      </c>
      <c r="BV14" s="419">
        <v>0</v>
      </c>
      <c r="BW14" s="419">
        <v>0</v>
      </c>
      <c r="BX14" s="419">
        <v>0</v>
      </c>
      <c r="BY14" s="419">
        <v>0</v>
      </c>
      <c r="BZ14" s="419">
        <v>0</v>
      </c>
      <c r="CA14" s="419">
        <v>0</v>
      </c>
      <c r="CB14" s="419">
        <v>0</v>
      </c>
      <c r="CC14" s="419">
        <v>0</v>
      </c>
      <c r="CD14" s="419">
        <v>0</v>
      </c>
      <c r="CE14" s="419">
        <v>0</v>
      </c>
      <c r="CF14" s="419">
        <v>2429</v>
      </c>
      <c r="CG14" s="419">
        <v>0</v>
      </c>
      <c r="CH14" s="419">
        <v>0</v>
      </c>
      <c r="CI14" s="419">
        <v>0</v>
      </c>
      <c r="CJ14" s="419">
        <v>0</v>
      </c>
      <c r="CK14" s="419">
        <v>0</v>
      </c>
      <c r="CL14" s="419">
        <v>0</v>
      </c>
      <c r="CM14" s="419">
        <v>0</v>
      </c>
      <c r="CN14" s="419">
        <v>0</v>
      </c>
      <c r="CO14" s="419">
        <v>0</v>
      </c>
      <c r="CP14" s="419">
        <v>0</v>
      </c>
      <c r="CQ14" s="419">
        <v>0</v>
      </c>
      <c r="CR14" s="419">
        <v>0</v>
      </c>
      <c r="CS14" s="419">
        <v>0</v>
      </c>
      <c r="CT14" s="419"/>
      <c r="CU14" s="419"/>
      <c r="CV14" s="419"/>
      <c r="CW14" s="419"/>
      <c r="CX14" s="419"/>
      <c r="CY14" s="419"/>
      <c r="CZ14" s="419"/>
      <c r="DA14" s="419"/>
      <c r="DB14" s="419"/>
      <c r="DC14" s="419"/>
      <c r="DD14" s="419"/>
      <c r="DE14" s="419"/>
      <c r="DF14" s="419"/>
      <c r="DG14" s="419"/>
      <c r="DH14" s="419"/>
      <c r="DI14" s="419"/>
      <c r="DJ14" s="419"/>
      <c r="DK14" s="419"/>
    </row>
    <row r="15" spans="1:115" ht="16.149999999999999" hidden="1">
      <c r="A15" s="423" t="s">
        <v>7</v>
      </c>
      <c r="B15" s="423">
        <v>1</v>
      </c>
      <c r="C15" s="418" t="s">
        <v>36</v>
      </c>
      <c r="D15" s="419">
        <v>0</v>
      </c>
      <c r="E15" s="419">
        <v>0</v>
      </c>
      <c r="F15" s="419">
        <v>0</v>
      </c>
      <c r="G15" s="419">
        <v>0</v>
      </c>
      <c r="H15" s="419">
        <v>0</v>
      </c>
      <c r="I15" s="419">
        <v>0</v>
      </c>
      <c r="J15" s="419">
        <v>0</v>
      </c>
      <c r="K15" s="419">
        <v>0</v>
      </c>
      <c r="L15" s="419">
        <v>0</v>
      </c>
      <c r="M15" s="419">
        <v>0</v>
      </c>
      <c r="N15" s="419">
        <v>0</v>
      </c>
      <c r="O15" s="419">
        <v>0</v>
      </c>
      <c r="P15" s="419">
        <v>0</v>
      </c>
      <c r="Q15" s="419">
        <v>0</v>
      </c>
      <c r="R15" s="419">
        <v>0</v>
      </c>
      <c r="S15" s="419">
        <v>0</v>
      </c>
      <c r="T15" s="419">
        <v>0</v>
      </c>
      <c r="U15" s="419">
        <v>0</v>
      </c>
      <c r="V15" s="419">
        <v>0</v>
      </c>
      <c r="W15" s="419">
        <v>0</v>
      </c>
      <c r="X15" s="419">
        <v>0</v>
      </c>
      <c r="Y15" s="419">
        <v>0</v>
      </c>
      <c r="Z15" s="419">
        <v>0</v>
      </c>
      <c r="AA15" s="419">
        <v>0</v>
      </c>
      <c r="AB15" s="419">
        <v>0</v>
      </c>
      <c r="AC15" s="419">
        <v>0</v>
      </c>
      <c r="AD15" s="419">
        <v>0</v>
      </c>
      <c r="AE15" s="419">
        <v>0</v>
      </c>
      <c r="AF15" s="419">
        <v>0</v>
      </c>
      <c r="AG15" s="419">
        <v>0</v>
      </c>
      <c r="AH15" s="419">
        <v>0</v>
      </c>
      <c r="AI15" s="419">
        <v>0</v>
      </c>
      <c r="AJ15" s="419">
        <v>0</v>
      </c>
      <c r="AK15" s="419">
        <v>0</v>
      </c>
      <c r="AL15" s="419">
        <v>0</v>
      </c>
      <c r="AM15" s="419">
        <v>0</v>
      </c>
      <c r="AN15" s="419">
        <v>0</v>
      </c>
      <c r="AO15" s="419">
        <v>0</v>
      </c>
      <c r="AP15" s="419">
        <v>0</v>
      </c>
      <c r="AQ15" s="419">
        <v>0</v>
      </c>
      <c r="AR15" s="419">
        <v>0</v>
      </c>
      <c r="AS15" s="419">
        <v>0</v>
      </c>
      <c r="AT15" s="419">
        <v>0</v>
      </c>
      <c r="AU15" s="419">
        <v>0</v>
      </c>
      <c r="AV15" s="419">
        <v>0</v>
      </c>
      <c r="AW15" s="419">
        <v>0</v>
      </c>
      <c r="AX15" s="419">
        <v>0</v>
      </c>
      <c r="AY15" s="419">
        <v>0</v>
      </c>
      <c r="AZ15" s="419">
        <v>0</v>
      </c>
      <c r="BA15" s="419">
        <v>0</v>
      </c>
      <c r="BB15" s="419">
        <v>0</v>
      </c>
      <c r="BC15" s="419">
        <v>0</v>
      </c>
      <c r="BD15" s="419">
        <v>0</v>
      </c>
      <c r="BE15" s="419">
        <v>0</v>
      </c>
      <c r="BF15" s="419">
        <v>0</v>
      </c>
      <c r="BG15" s="419">
        <v>0</v>
      </c>
      <c r="BH15" s="419">
        <v>0</v>
      </c>
      <c r="BI15" s="419">
        <v>0</v>
      </c>
      <c r="BJ15" s="419">
        <v>0</v>
      </c>
      <c r="BK15" s="419">
        <v>0</v>
      </c>
      <c r="BL15" s="419">
        <v>0</v>
      </c>
      <c r="BM15" s="419">
        <v>0</v>
      </c>
      <c r="BN15" s="419">
        <v>0</v>
      </c>
      <c r="BO15" s="419">
        <v>0</v>
      </c>
      <c r="BP15" s="419">
        <v>0</v>
      </c>
      <c r="BQ15" s="419">
        <v>0</v>
      </c>
      <c r="BR15" s="419">
        <v>0</v>
      </c>
      <c r="BS15" s="419">
        <v>0</v>
      </c>
      <c r="BT15" s="419">
        <v>0</v>
      </c>
      <c r="BU15" s="419">
        <v>0</v>
      </c>
      <c r="BV15" s="419">
        <v>0</v>
      </c>
      <c r="BW15" s="419">
        <v>0</v>
      </c>
      <c r="BX15" s="419">
        <v>0</v>
      </c>
      <c r="BY15" s="419">
        <v>0</v>
      </c>
      <c r="BZ15" s="419">
        <v>0</v>
      </c>
      <c r="CA15" s="419">
        <v>0</v>
      </c>
      <c r="CB15" s="419">
        <v>0</v>
      </c>
      <c r="CC15" s="419">
        <v>0</v>
      </c>
      <c r="CD15" s="419">
        <v>0</v>
      </c>
      <c r="CE15" s="419">
        <v>2479</v>
      </c>
      <c r="CF15" s="419">
        <v>0</v>
      </c>
      <c r="CG15" s="419">
        <v>0</v>
      </c>
      <c r="CH15" s="419">
        <v>0</v>
      </c>
      <c r="CI15" s="419">
        <v>0</v>
      </c>
      <c r="CJ15" s="419">
        <v>0</v>
      </c>
      <c r="CK15" s="419">
        <v>0</v>
      </c>
      <c r="CL15" s="419">
        <v>0</v>
      </c>
      <c r="CM15" s="419">
        <v>0</v>
      </c>
      <c r="CN15" s="419">
        <v>0</v>
      </c>
      <c r="CO15" s="419">
        <v>0</v>
      </c>
      <c r="CP15" s="419">
        <v>0</v>
      </c>
      <c r="CQ15" s="419">
        <v>0</v>
      </c>
      <c r="CR15" s="419">
        <v>0</v>
      </c>
      <c r="CS15" s="419">
        <v>0</v>
      </c>
      <c r="CT15" s="419"/>
      <c r="CU15" s="419"/>
      <c r="CV15" s="419"/>
      <c r="CW15" s="419"/>
      <c r="CX15" s="419"/>
      <c r="CY15" s="419"/>
      <c r="CZ15" s="419"/>
      <c r="DA15" s="419"/>
      <c r="DB15" s="419"/>
      <c r="DC15" s="419"/>
      <c r="DD15" s="419"/>
      <c r="DE15" s="419"/>
      <c r="DF15" s="419"/>
      <c r="DG15" s="419"/>
      <c r="DH15" s="419"/>
      <c r="DI15" s="419"/>
      <c r="DJ15" s="419"/>
      <c r="DK15" s="419"/>
    </row>
    <row r="16" spans="1:115" ht="16.149999999999999" hidden="1">
      <c r="A16" s="423" t="s">
        <v>7</v>
      </c>
      <c r="B16" s="423">
        <v>1</v>
      </c>
      <c r="C16" s="418" t="s">
        <v>37</v>
      </c>
      <c r="D16" s="419">
        <v>0</v>
      </c>
      <c r="E16" s="419">
        <v>0</v>
      </c>
      <c r="F16" s="419">
        <v>0</v>
      </c>
      <c r="G16" s="419">
        <v>0</v>
      </c>
      <c r="H16" s="419">
        <v>0</v>
      </c>
      <c r="I16" s="419">
        <v>0</v>
      </c>
      <c r="J16" s="419">
        <v>0</v>
      </c>
      <c r="K16" s="419">
        <v>0</v>
      </c>
      <c r="L16" s="419">
        <v>0</v>
      </c>
      <c r="M16" s="419">
        <v>0</v>
      </c>
      <c r="N16" s="419">
        <v>0</v>
      </c>
      <c r="O16" s="419">
        <v>0</v>
      </c>
      <c r="P16" s="419">
        <v>0</v>
      </c>
      <c r="Q16" s="419">
        <v>0</v>
      </c>
      <c r="R16" s="419">
        <v>0</v>
      </c>
      <c r="S16" s="419">
        <v>0</v>
      </c>
      <c r="T16" s="419">
        <v>0</v>
      </c>
      <c r="U16" s="419">
        <v>0</v>
      </c>
      <c r="V16" s="419">
        <v>0</v>
      </c>
      <c r="W16" s="419">
        <v>0</v>
      </c>
      <c r="X16" s="419">
        <v>0</v>
      </c>
      <c r="Y16" s="419">
        <v>0</v>
      </c>
      <c r="Z16" s="419">
        <v>0</v>
      </c>
      <c r="AA16" s="419">
        <v>0</v>
      </c>
      <c r="AB16" s="419">
        <v>0</v>
      </c>
      <c r="AC16" s="419">
        <v>0</v>
      </c>
      <c r="AD16" s="419">
        <v>0</v>
      </c>
      <c r="AE16" s="419">
        <v>0</v>
      </c>
      <c r="AF16" s="419">
        <v>0</v>
      </c>
      <c r="AG16" s="419">
        <v>0</v>
      </c>
      <c r="AH16" s="419">
        <v>0</v>
      </c>
      <c r="AI16" s="419">
        <v>0</v>
      </c>
      <c r="AJ16" s="419">
        <v>0</v>
      </c>
      <c r="AK16" s="419">
        <v>0</v>
      </c>
      <c r="AL16" s="419">
        <v>0</v>
      </c>
      <c r="AM16" s="419">
        <v>0</v>
      </c>
      <c r="AN16" s="419">
        <v>0</v>
      </c>
      <c r="AO16" s="419">
        <v>0</v>
      </c>
      <c r="AP16" s="419">
        <v>0</v>
      </c>
      <c r="AQ16" s="419">
        <v>0</v>
      </c>
      <c r="AR16" s="419">
        <v>0</v>
      </c>
      <c r="AS16" s="419">
        <v>0</v>
      </c>
      <c r="AT16" s="419">
        <v>0</v>
      </c>
      <c r="AU16" s="419">
        <v>0</v>
      </c>
      <c r="AV16" s="419">
        <v>0</v>
      </c>
      <c r="AW16" s="419">
        <v>0</v>
      </c>
      <c r="AX16" s="419">
        <v>0</v>
      </c>
      <c r="AY16" s="419">
        <v>0</v>
      </c>
      <c r="AZ16" s="419">
        <v>0</v>
      </c>
      <c r="BA16" s="419">
        <v>0</v>
      </c>
      <c r="BB16" s="419">
        <v>0</v>
      </c>
      <c r="BC16" s="419">
        <v>0</v>
      </c>
      <c r="BD16" s="419">
        <v>0</v>
      </c>
      <c r="BE16" s="419">
        <v>0</v>
      </c>
      <c r="BF16" s="419">
        <v>0</v>
      </c>
      <c r="BG16" s="419">
        <v>0</v>
      </c>
      <c r="BH16" s="419">
        <v>0</v>
      </c>
      <c r="BI16" s="419">
        <v>0</v>
      </c>
      <c r="BJ16" s="419">
        <v>0</v>
      </c>
      <c r="BK16" s="419">
        <v>0</v>
      </c>
      <c r="BL16" s="419">
        <v>0</v>
      </c>
      <c r="BM16" s="419">
        <v>0</v>
      </c>
      <c r="BN16" s="419">
        <v>0</v>
      </c>
      <c r="BO16" s="419">
        <v>0</v>
      </c>
      <c r="BP16" s="419">
        <v>0</v>
      </c>
      <c r="BQ16" s="419">
        <v>0</v>
      </c>
      <c r="BR16" s="419">
        <v>0</v>
      </c>
      <c r="BS16" s="419">
        <v>0</v>
      </c>
      <c r="BT16" s="419">
        <v>0</v>
      </c>
      <c r="BU16" s="419">
        <v>0</v>
      </c>
      <c r="BV16" s="419">
        <v>0</v>
      </c>
      <c r="BW16" s="419">
        <v>0</v>
      </c>
      <c r="BX16" s="419">
        <v>0</v>
      </c>
      <c r="BY16" s="419">
        <v>0</v>
      </c>
      <c r="BZ16" s="419">
        <v>0</v>
      </c>
      <c r="CA16" s="419">
        <v>0</v>
      </c>
      <c r="CB16" s="419">
        <v>0</v>
      </c>
      <c r="CC16" s="419">
        <v>0</v>
      </c>
      <c r="CD16" s="419">
        <v>2530</v>
      </c>
      <c r="CE16" s="419">
        <v>0</v>
      </c>
      <c r="CF16" s="419">
        <v>0</v>
      </c>
      <c r="CG16" s="419">
        <v>0</v>
      </c>
      <c r="CH16" s="419">
        <v>0</v>
      </c>
      <c r="CI16" s="419">
        <v>0</v>
      </c>
      <c r="CJ16" s="419">
        <v>0</v>
      </c>
      <c r="CK16" s="419">
        <v>0</v>
      </c>
      <c r="CL16" s="419">
        <v>0</v>
      </c>
      <c r="CM16" s="419">
        <v>0</v>
      </c>
      <c r="CN16" s="419">
        <v>0</v>
      </c>
      <c r="CO16" s="419">
        <v>0</v>
      </c>
      <c r="CP16" s="419">
        <v>0</v>
      </c>
      <c r="CQ16" s="419">
        <v>0</v>
      </c>
      <c r="CR16" s="419">
        <v>0</v>
      </c>
      <c r="CS16" s="419">
        <v>0</v>
      </c>
      <c r="CT16" s="419"/>
      <c r="CU16" s="419"/>
      <c r="CV16" s="419"/>
      <c r="CW16" s="419"/>
      <c r="CX16" s="419"/>
      <c r="CY16" s="419"/>
      <c r="CZ16" s="419"/>
      <c r="DA16" s="419"/>
      <c r="DB16" s="419"/>
      <c r="DC16" s="419"/>
      <c r="DD16" s="419"/>
      <c r="DE16" s="419"/>
      <c r="DF16" s="419"/>
      <c r="DG16" s="419"/>
      <c r="DH16" s="419"/>
      <c r="DI16" s="419"/>
      <c r="DJ16" s="419"/>
      <c r="DK16" s="419"/>
    </row>
    <row r="17" spans="1:115" ht="16.149999999999999" hidden="1">
      <c r="A17" s="423" t="s">
        <v>7</v>
      </c>
      <c r="B17" s="423">
        <v>1</v>
      </c>
      <c r="C17" s="418" t="s">
        <v>38</v>
      </c>
      <c r="D17" s="419">
        <v>0</v>
      </c>
      <c r="E17" s="419">
        <v>0</v>
      </c>
      <c r="F17" s="419">
        <v>0</v>
      </c>
      <c r="G17" s="419">
        <v>0</v>
      </c>
      <c r="H17" s="419">
        <v>0</v>
      </c>
      <c r="I17" s="419">
        <v>0</v>
      </c>
      <c r="J17" s="419">
        <v>0</v>
      </c>
      <c r="K17" s="419">
        <v>0</v>
      </c>
      <c r="L17" s="419">
        <v>0</v>
      </c>
      <c r="M17" s="419">
        <v>0</v>
      </c>
      <c r="N17" s="419">
        <v>0</v>
      </c>
      <c r="O17" s="419">
        <v>0</v>
      </c>
      <c r="P17" s="419">
        <v>0</v>
      </c>
      <c r="Q17" s="419">
        <v>0</v>
      </c>
      <c r="R17" s="419">
        <v>0</v>
      </c>
      <c r="S17" s="419">
        <v>0</v>
      </c>
      <c r="T17" s="419">
        <v>0</v>
      </c>
      <c r="U17" s="419">
        <v>0</v>
      </c>
      <c r="V17" s="419">
        <v>0</v>
      </c>
      <c r="W17" s="419">
        <v>0</v>
      </c>
      <c r="X17" s="419">
        <v>0</v>
      </c>
      <c r="Y17" s="419">
        <v>0</v>
      </c>
      <c r="Z17" s="419">
        <v>0</v>
      </c>
      <c r="AA17" s="419">
        <v>0</v>
      </c>
      <c r="AB17" s="419">
        <v>0</v>
      </c>
      <c r="AC17" s="419">
        <v>0</v>
      </c>
      <c r="AD17" s="419">
        <v>0</v>
      </c>
      <c r="AE17" s="419">
        <v>0</v>
      </c>
      <c r="AF17" s="419">
        <v>0</v>
      </c>
      <c r="AG17" s="419">
        <v>0</v>
      </c>
      <c r="AH17" s="419">
        <v>0</v>
      </c>
      <c r="AI17" s="419">
        <v>0</v>
      </c>
      <c r="AJ17" s="419">
        <v>0</v>
      </c>
      <c r="AK17" s="419">
        <v>0</v>
      </c>
      <c r="AL17" s="419">
        <v>0</v>
      </c>
      <c r="AM17" s="419">
        <v>0</v>
      </c>
      <c r="AN17" s="419">
        <v>0</v>
      </c>
      <c r="AO17" s="419">
        <v>0</v>
      </c>
      <c r="AP17" s="419">
        <v>0</v>
      </c>
      <c r="AQ17" s="419">
        <v>0</v>
      </c>
      <c r="AR17" s="419">
        <v>0</v>
      </c>
      <c r="AS17" s="419">
        <v>0</v>
      </c>
      <c r="AT17" s="419">
        <v>0</v>
      </c>
      <c r="AU17" s="419">
        <v>0</v>
      </c>
      <c r="AV17" s="419">
        <v>0</v>
      </c>
      <c r="AW17" s="419">
        <v>0</v>
      </c>
      <c r="AX17" s="419">
        <v>0</v>
      </c>
      <c r="AY17" s="419">
        <v>0</v>
      </c>
      <c r="AZ17" s="419">
        <v>0</v>
      </c>
      <c r="BA17" s="419">
        <v>0</v>
      </c>
      <c r="BB17" s="419">
        <v>0</v>
      </c>
      <c r="BC17" s="419">
        <v>0</v>
      </c>
      <c r="BD17" s="419">
        <v>0</v>
      </c>
      <c r="BE17" s="419">
        <v>0</v>
      </c>
      <c r="BF17" s="419">
        <v>0</v>
      </c>
      <c r="BG17" s="419">
        <v>0</v>
      </c>
      <c r="BH17" s="419">
        <v>0</v>
      </c>
      <c r="BI17" s="419">
        <v>0</v>
      </c>
      <c r="BJ17" s="419">
        <v>0</v>
      </c>
      <c r="BK17" s="419">
        <v>0</v>
      </c>
      <c r="BL17" s="419">
        <v>0</v>
      </c>
      <c r="BM17" s="419">
        <v>0</v>
      </c>
      <c r="BN17" s="419">
        <v>0</v>
      </c>
      <c r="BO17" s="419">
        <v>0</v>
      </c>
      <c r="BP17" s="419">
        <v>0</v>
      </c>
      <c r="BQ17" s="419">
        <v>0</v>
      </c>
      <c r="BR17" s="419">
        <v>0</v>
      </c>
      <c r="BS17" s="419">
        <v>0</v>
      </c>
      <c r="BT17" s="419">
        <v>0</v>
      </c>
      <c r="BU17" s="419">
        <v>0</v>
      </c>
      <c r="BV17" s="419">
        <v>0</v>
      </c>
      <c r="BW17" s="419">
        <v>0</v>
      </c>
      <c r="BX17" s="419">
        <v>0</v>
      </c>
      <c r="BY17" s="419">
        <v>0</v>
      </c>
      <c r="BZ17" s="419">
        <v>0</v>
      </c>
      <c r="CA17" s="419">
        <v>0</v>
      </c>
      <c r="CB17" s="419">
        <v>0</v>
      </c>
      <c r="CC17" s="419">
        <v>2582</v>
      </c>
      <c r="CD17" s="419">
        <v>0</v>
      </c>
      <c r="CE17" s="419">
        <v>0</v>
      </c>
      <c r="CF17" s="419">
        <v>0</v>
      </c>
      <c r="CG17" s="419">
        <v>0</v>
      </c>
      <c r="CH17" s="419">
        <v>0</v>
      </c>
      <c r="CI17" s="419">
        <v>0</v>
      </c>
      <c r="CJ17" s="419">
        <v>0</v>
      </c>
      <c r="CK17" s="419">
        <v>0</v>
      </c>
      <c r="CL17" s="419">
        <v>0</v>
      </c>
      <c r="CM17" s="419">
        <v>0</v>
      </c>
      <c r="CN17" s="419">
        <v>0</v>
      </c>
      <c r="CO17" s="419">
        <v>0</v>
      </c>
      <c r="CP17" s="419">
        <v>0</v>
      </c>
      <c r="CQ17" s="419">
        <v>0</v>
      </c>
      <c r="CR17" s="419">
        <v>0</v>
      </c>
      <c r="CS17" s="419">
        <v>0</v>
      </c>
      <c r="CT17" s="419"/>
      <c r="CU17" s="419"/>
      <c r="CV17" s="419"/>
      <c r="CW17" s="419"/>
      <c r="CX17" s="419"/>
      <c r="CY17" s="419"/>
      <c r="CZ17" s="419"/>
      <c r="DA17" s="419"/>
      <c r="DB17" s="419"/>
      <c r="DC17" s="419"/>
      <c r="DD17" s="419"/>
      <c r="DE17" s="419"/>
      <c r="DF17" s="419"/>
      <c r="DG17" s="419"/>
      <c r="DH17" s="419"/>
      <c r="DI17" s="419"/>
      <c r="DJ17" s="419"/>
      <c r="DK17" s="419"/>
    </row>
    <row r="18" spans="1:115" ht="16.149999999999999" hidden="1">
      <c r="A18" s="423" t="s">
        <v>7</v>
      </c>
      <c r="B18" s="423">
        <v>1</v>
      </c>
      <c r="C18" s="418" t="s">
        <v>39</v>
      </c>
      <c r="D18" s="419">
        <v>0</v>
      </c>
      <c r="E18" s="419">
        <v>0</v>
      </c>
      <c r="F18" s="419">
        <v>0</v>
      </c>
      <c r="G18" s="419">
        <v>0</v>
      </c>
      <c r="H18" s="419">
        <v>0</v>
      </c>
      <c r="I18" s="419">
        <v>0</v>
      </c>
      <c r="J18" s="419">
        <v>0</v>
      </c>
      <c r="K18" s="419">
        <v>0</v>
      </c>
      <c r="L18" s="419">
        <v>0</v>
      </c>
      <c r="M18" s="419">
        <v>0</v>
      </c>
      <c r="N18" s="419">
        <v>0</v>
      </c>
      <c r="O18" s="419">
        <v>0</v>
      </c>
      <c r="P18" s="419">
        <v>0</v>
      </c>
      <c r="Q18" s="419">
        <v>0</v>
      </c>
      <c r="R18" s="419">
        <v>0</v>
      </c>
      <c r="S18" s="419">
        <v>0</v>
      </c>
      <c r="T18" s="419">
        <v>0</v>
      </c>
      <c r="U18" s="419">
        <v>0</v>
      </c>
      <c r="V18" s="419">
        <v>0</v>
      </c>
      <c r="W18" s="419">
        <v>0</v>
      </c>
      <c r="X18" s="419">
        <v>0</v>
      </c>
      <c r="Y18" s="419">
        <v>0</v>
      </c>
      <c r="Z18" s="419">
        <v>0</v>
      </c>
      <c r="AA18" s="419">
        <v>0</v>
      </c>
      <c r="AB18" s="419">
        <v>0</v>
      </c>
      <c r="AC18" s="419">
        <v>0</v>
      </c>
      <c r="AD18" s="419">
        <v>0</v>
      </c>
      <c r="AE18" s="419">
        <v>0</v>
      </c>
      <c r="AF18" s="419">
        <v>0</v>
      </c>
      <c r="AG18" s="419">
        <v>0</v>
      </c>
      <c r="AH18" s="419">
        <v>0</v>
      </c>
      <c r="AI18" s="419">
        <v>0</v>
      </c>
      <c r="AJ18" s="419">
        <v>0</v>
      </c>
      <c r="AK18" s="419">
        <v>0</v>
      </c>
      <c r="AL18" s="419">
        <v>0</v>
      </c>
      <c r="AM18" s="419">
        <v>0</v>
      </c>
      <c r="AN18" s="419">
        <v>0</v>
      </c>
      <c r="AO18" s="419">
        <v>0</v>
      </c>
      <c r="AP18" s="419">
        <v>0</v>
      </c>
      <c r="AQ18" s="419">
        <v>0</v>
      </c>
      <c r="AR18" s="419">
        <v>0</v>
      </c>
      <c r="AS18" s="419">
        <v>0</v>
      </c>
      <c r="AT18" s="419">
        <v>0</v>
      </c>
      <c r="AU18" s="419">
        <v>0</v>
      </c>
      <c r="AV18" s="419">
        <v>0</v>
      </c>
      <c r="AW18" s="419">
        <v>0</v>
      </c>
      <c r="AX18" s="419">
        <v>0</v>
      </c>
      <c r="AY18" s="419">
        <v>0</v>
      </c>
      <c r="AZ18" s="419">
        <v>0</v>
      </c>
      <c r="BA18" s="419">
        <v>0</v>
      </c>
      <c r="BB18" s="419">
        <v>0</v>
      </c>
      <c r="BC18" s="419">
        <v>0</v>
      </c>
      <c r="BD18" s="419">
        <v>0</v>
      </c>
      <c r="BE18" s="419">
        <v>0</v>
      </c>
      <c r="BF18" s="419">
        <v>0</v>
      </c>
      <c r="BG18" s="419">
        <v>0</v>
      </c>
      <c r="BH18" s="419">
        <v>0</v>
      </c>
      <c r="BI18" s="419">
        <v>0</v>
      </c>
      <c r="BJ18" s="419">
        <v>0</v>
      </c>
      <c r="BK18" s="419">
        <v>0</v>
      </c>
      <c r="BL18" s="419">
        <v>0</v>
      </c>
      <c r="BM18" s="419">
        <v>0</v>
      </c>
      <c r="BN18" s="419">
        <v>0</v>
      </c>
      <c r="BO18" s="419">
        <v>0</v>
      </c>
      <c r="BP18" s="419">
        <v>0</v>
      </c>
      <c r="BQ18" s="419">
        <v>0</v>
      </c>
      <c r="BR18" s="419">
        <v>0</v>
      </c>
      <c r="BS18" s="419">
        <v>0</v>
      </c>
      <c r="BT18" s="419">
        <v>0</v>
      </c>
      <c r="BU18" s="419">
        <v>0</v>
      </c>
      <c r="BV18" s="419">
        <v>0</v>
      </c>
      <c r="BW18" s="419">
        <v>0</v>
      </c>
      <c r="BX18" s="419">
        <v>0</v>
      </c>
      <c r="BY18" s="419">
        <v>0</v>
      </c>
      <c r="BZ18" s="419">
        <v>0</v>
      </c>
      <c r="CA18" s="419">
        <v>0</v>
      </c>
      <c r="CB18" s="419">
        <v>2636</v>
      </c>
      <c r="CC18" s="419">
        <v>0</v>
      </c>
      <c r="CD18" s="419">
        <v>0</v>
      </c>
      <c r="CE18" s="419">
        <v>0</v>
      </c>
      <c r="CF18" s="419">
        <v>0</v>
      </c>
      <c r="CG18" s="419">
        <v>0</v>
      </c>
      <c r="CH18" s="419">
        <v>0</v>
      </c>
      <c r="CI18" s="419">
        <v>0</v>
      </c>
      <c r="CJ18" s="419">
        <v>0</v>
      </c>
      <c r="CK18" s="419">
        <v>0</v>
      </c>
      <c r="CL18" s="419">
        <v>0</v>
      </c>
      <c r="CM18" s="419">
        <v>0</v>
      </c>
      <c r="CN18" s="419">
        <v>0</v>
      </c>
      <c r="CO18" s="419">
        <v>0</v>
      </c>
      <c r="CP18" s="419">
        <v>0</v>
      </c>
      <c r="CQ18" s="419">
        <v>0</v>
      </c>
      <c r="CR18" s="419">
        <v>0</v>
      </c>
      <c r="CS18" s="419">
        <v>0</v>
      </c>
      <c r="CT18" s="419"/>
      <c r="CU18" s="419"/>
      <c r="CV18" s="419"/>
      <c r="CW18" s="419"/>
      <c r="CX18" s="419"/>
      <c r="CY18" s="419"/>
      <c r="CZ18" s="419"/>
      <c r="DA18" s="419"/>
      <c r="DB18" s="419"/>
      <c r="DC18" s="419"/>
      <c r="DD18" s="419"/>
      <c r="DE18" s="419"/>
      <c r="DF18" s="419"/>
      <c r="DG18" s="419"/>
      <c r="DH18" s="419"/>
      <c r="DI18" s="419"/>
      <c r="DJ18" s="419"/>
      <c r="DK18" s="419"/>
    </row>
    <row r="19" spans="1:115" ht="16.149999999999999" hidden="1">
      <c r="A19" s="423" t="s">
        <v>7</v>
      </c>
      <c r="B19" s="423">
        <v>1</v>
      </c>
      <c r="C19" s="418" t="s">
        <v>40</v>
      </c>
      <c r="D19" s="419">
        <v>0</v>
      </c>
      <c r="E19" s="419">
        <v>0</v>
      </c>
      <c r="F19" s="419">
        <v>0</v>
      </c>
      <c r="G19" s="419">
        <v>0</v>
      </c>
      <c r="H19" s="419">
        <v>0</v>
      </c>
      <c r="I19" s="419">
        <v>0</v>
      </c>
      <c r="J19" s="419">
        <v>0</v>
      </c>
      <c r="K19" s="419">
        <v>0</v>
      </c>
      <c r="L19" s="419">
        <v>0</v>
      </c>
      <c r="M19" s="419">
        <v>0</v>
      </c>
      <c r="N19" s="419">
        <v>0</v>
      </c>
      <c r="O19" s="419">
        <v>0</v>
      </c>
      <c r="P19" s="419">
        <v>0</v>
      </c>
      <c r="Q19" s="419">
        <v>0</v>
      </c>
      <c r="R19" s="419">
        <v>0</v>
      </c>
      <c r="S19" s="419">
        <v>0</v>
      </c>
      <c r="T19" s="419">
        <v>0</v>
      </c>
      <c r="U19" s="419">
        <v>0</v>
      </c>
      <c r="V19" s="419">
        <v>0</v>
      </c>
      <c r="W19" s="419">
        <v>0</v>
      </c>
      <c r="X19" s="419">
        <v>0</v>
      </c>
      <c r="Y19" s="419">
        <v>0</v>
      </c>
      <c r="Z19" s="419">
        <v>0</v>
      </c>
      <c r="AA19" s="419">
        <v>0</v>
      </c>
      <c r="AB19" s="419">
        <v>0</v>
      </c>
      <c r="AC19" s="419">
        <v>0</v>
      </c>
      <c r="AD19" s="419">
        <v>0</v>
      </c>
      <c r="AE19" s="419">
        <v>0</v>
      </c>
      <c r="AF19" s="419">
        <v>0</v>
      </c>
      <c r="AG19" s="419">
        <v>0</v>
      </c>
      <c r="AH19" s="419">
        <v>0</v>
      </c>
      <c r="AI19" s="419">
        <v>0</v>
      </c>
      <c r="AJ19" s="419">
        <v>0</v>
      </c>
      <c r="AK19" s="419">
        <v>0</v>
      </c>
      <c r="AL19" s="419">
        <v>0</v>
      </c>
      <c r="AM19" s="419">
        <v>0</v>
      </c>
      <c r="AN19" s="419">
        <v>0</v>
      </c>
      <c r="AO19" s="419">
        <v>0</v>
      </c>
      <c r="AP19" s="419">
        <v>0</v>
      </c>
      <c r="AQ19" s="419">
        <v>0</v>
      </c>
      <c r="AR19" s="419">
        <v>0</v>
      </c>
      <c r="AS19" s="419">
        <v>0</v>
      </c>
      <c r="AT19" s="419">
        <v>0</v>
      </c>
      <c r="AU19" s="419">
        <v>0</v>
      </c>
      <c r="AV19" s="419">
        <v>0</v>
      </c>
      <c r="AW19" s="419">
        <v>0</v>
      </c>
      <c r="AX19" s="419">
        <v>0</v>
      </c>
      <c r="AY19" s="419">
        <v>0</v>
      </c>
      <c r="AZ19" s="419">
        <v>0</v>
      </c>
      <c r="BA19" s="419">
        <v>0</v>
      </c>
      <c r="BB19" s="419">
        <v>0</v>
      </c>
      <c r="BC19" s="419">
        <v>0</v>
      </c>
      <c r="BD19" s="419">
        <v>0</v>
      </c>
      <c r="BE19" s="419">
        <v>0</v>
      </c>
      <c r="BF19" s="419">
        <v>0</v>
      </c>
      <c r="BG19" s="419">
        <v>0</v>
      </c>
      <c r="BH19" s="419">
        <v>0</v>
      </c>
      <c r="BI19" s="419">
        <v>0</v>
      </c>
      <c r="BJ19" s="419">
        <v>0</v>
      </c>
      <c r="BK19" s="419">
        <v>0</v>
      </c>
      <c r="BL19" s="419">
        <v>0</v>
      </c>
      <c r="BM19" s="419">
        <v>0</v>
      </c>
      <c r="BN19" s="419">
        <v>0</v>
      </c>
      <c r="BO19" s="419">
        <v>0</v>
      </c>
      <c r="BP19" s="419">
        <v>0</v>
      </c>
      <c r="BQ19" s="419">
        <v>0</v>
      </c>
      <c r="BR19" s="419">
        <v>0</v>
      </c>
      <c r="BS19" s="419">
        <v>0</v>
      </c>
      <c r="BT19" s="419">
        <v>0</v>
      </c>
      <c r="BU19" s="419">
        <v>0</v>
      </c>
      <c r="BV19" s="419">
        <v>0</v>
      </c>
      <c r="BW19" s="419">
        <v>0</v>
      </c>
      <c r="BX19" s="419">
        <v>0</v>
      </c>
      <c r="BY19" s="419">
        <v>0</v>
      </c>
      <c r="BZ19" s="419">
        <v>0</v>
      </c>
      <c r="CA19" s="419">
        <v>2723.9999999999995</v>
      </c>
      <c r="CB19" s="419">
        <v>0</v>
      </c>
      <c r="CC19" s="419">
        <v>0</v>
      </c>
      <c r="CD19" s="419">
        <v>0</v>
      </c>
      <c r="CE19" s="419">
        <v>0</v>
      </c>
      <c r="CF19" s="419">
        <v>0</v>
      </c>
      <c r="CG19" s="419">
        <v>0</v>
      </c>
      <c r="CH19" s="419">
        <v>0</v>
      </c>
      <c r="CI19" s="419">
        <v>0</v>
      </c>
      <c r="CJ19" s="419">
        <v>0</v>
      </c>
      <c r="CK19" s="419">
        <v>0</v>
      </c>
      <c r="CL19" s="419">
        <v>0</v>
      </c>
      <c r="CM19" s="419">
        <v>0</v>
      </c>
      <c r="CN19" s="419">
        <v>0</v>
      </c>
      <c r="CO19" s="419">
        <v>0</v>
      </c>
      <c r="CP19" s="419">
        <v>0</v>
      </c>
      <c r="CQ19" s="419">
        <v>0</v>
      </c>
      <c r="CR19" s="419">
        <v>0</v>
      </c>
      <c r="CS19" s="419">
        <v>0</v>
      </c>
      <c r="CT19" s="419"/>
      <c r="CU19" s="419"/>
      <c r="CV19" s="419"/>
      <c r="CW19" s="419"/>
      <c r="CX19" s="419"/>
      <c r="CY19" s="419"/>
      <c r="CZ19" s="419"/>
      <c r="DA19" s="419"/>
      <c r="DB19" s="419"/>
      <c r="DC19" s="419"/>
      <c r="DD19" s="419"/>
      <c r="DE19" s="419"/>
      <c r="DF19" s="419"/>
      <c r="DG19" s="419"/>
      <c r="DH19" s="419"/>
      <c r="DI19" s="419"/>
      <c r="DJ19" s="419"/>
      <c r="DK19" s="419"/>
    </row>
    <row r="20" spans="1:115" ht="16.149999999999999" hidden="1">
      <c r="A20" s="423" t="s">
        <v>7</v>
      </c>
      <c r="B20" s="423">
        <v>1</v>
      </c>
      <c r="C20" s="418" t="s">
        <v>41</v>
      </c>
      <c r="D20" s="419">
        <v>0</v>
      </c>
      <c r="E20" s="419">
        <v>0</v>
      </c>
      <c r="F20" s="419">
        <v>0</v>
      </c>
      <c r="G20" s="419">
        <v>0</v>
      </c>
      <c r="H20" s="419">
        <v>0</v>
      </c>
      <c r="I20" s="419">
        <v>0</v>
      </c>
      <c r="J20" s="419">
        <v>0</v>
      </c>
      <c r="K20" s="419">
        <v>0</v>
      </c>
      <c r="L20" s="419">
        <v>0</v>
      </c>
      <c r="M20" s="419">
        <v>0</v>
      </c>
      <c r="N20" s="419">
        <v>0</v>
      </c>
      <c r="O20" s="419">
        <v>0</v>
      </c>
      <c r="P20" s="419">
        <v>0</v>
      </c>
      <c r="Q20" s="419">
        <v>0</v>
      </c>
      <c r="R20" s="419">
        <v>0</v>
      </c>
      <c r="S20" s="419">
        <v>0</v>
      </c>
      <c r="T20" s="419">
        <v>0</v>
      </c>
      <c r="U20" s="419">
        <v>0</v>
      </c>
      <c r="V20" s="419">
        <v>0</v>
      </c>
      <c r="W20" s="419">
        <v>0</v>
      </c>
      <c r="X20" s="419">
        <v>0</v>
      </c>
      <c r="Y20" s="419">
        <v>0</v>
      </c>
      <c r="Z20" s="419">
        <v>0</v>
      </c>
      <c r="AA20" s="419">
        <v>0</v>
      </c>
      <c r="AB20" s="419">
        <v>0</v>
      </c>
      <c r="AC20" s="419">
        <v>0</v>
      </c>
      <c r="AD20" s="419">
        <v>0</v>
      </c>
      <c r="AE20" s="419">
        <v>0</v>
      </c>
      <c r="AF20" s="419">
        <v>0</v>
      </c>
      <c r="AG20" s="419">
        <v>0</v>
      </c>
      <c r="AH20" s="419">
        <v>0</v>
      </c>
      <c r="AI20" s="419">
        <v>0</v>
      </c>
      <c r="AJ20" s="419">
        <v>0</v>
      </c>
      <c r="AK20" s="419">
        <v>0</v>
      </c>
      <c r="AL20" s="419">
        <v>0</v>
      </c>
      <c r="AM20" s="419">
        <v>0</v>
      </c>
      <c r="AN20" s="419">
        <v>0</v>
      </c>
      <c r="AO20" s="419">
        <v>0</v>
      </c>
      <c r="AP20" s="419">
        <v>0</v>
      </c>
      <c r="AQ20" s="419">
        <v>0</v>
      </c>
      <c r="AR20" s="419">
        <v>0</v>
      </c>
      <c r="AS20" s="419">
        <v>0</v>
      </c>
      <c r="AT20" s="419">
        <v>0</v>
      </c>
      <c r="AU20" s="419">
        <v>0</v>
      </c>
      <c r="AV20" s="419">
        <v>0</v>
      </c>
      <c r="AW20" s="419">
        <v>0</v>
      </c>
      <c r="AX20" s="419">
        <v>0</v>
      </c>
      <c r="AY20" s="419">
        <v>0</v>
      </c>
      <c r="AZ20" s="419">
        <v>0</v>
      </c>
      <c r="BA20" s="419">
        <v>0</v>
      </c>
      <c r="BB20" s="419">
        <v>0</v>
      </c>
      <c r="BC20" s="419">
        <v>0</v>
      </c>
      <c r="BD20" s="419">
        <v>0</v>
      </c>
      <c r="BE20" s="419">
        <v>0</v>
      </c>
      <c r="BF20" s="419">
        <v>0</v>
      </c>
      <c r="BG20" s="419">
        <v>0</v>
      </c>
      <c r="BH20" s="419">
        <v>0</v>
      </c>
      <c r="BI20" s="419">
        <v>0</v>
      </c>
      <c r="BJ20" s="419">
        <v>0</v>
      </c>
      <c r="BK20" s="419">
        <v>0</v>
      </c>
      <c r="BL20" s="419">
        <v>0</v>
      </c>
      <c r="BM20" s="419">
        <v>0</v>
      </c>
      <c r="BN20" s="419">
        <v>0</v>
      </c>
      <c r="BO20" s="419">
        <v>0</v>
      </c>
      <c r="BP20" s="419">
        <v>0</v>
      </c>
      <c r="BQ20" s="419">
        <v>0</v>
      </c>
      <c r="BR20" s="419">
        <v>0</v>
      </c>
      <c r="BS20" s="419">
        <v>0</v>
      </c>
      <c r="BT20" s="419">
        <v>0</v>
      </c>
      <c r="BU20" s="419">
        <v>0</v>
      </c>
      <c r="BV20" s="419">
        <v>0</v>
      </c>
      <c r="BW20" s="419">
        <v>0</v>
      </c>
      <c r="BX20" s="419">
        <v>0</v>
      </c>
      <c r="BY20" s="419">
        <v>0</v>
      </c>
      <c r="BZ20" s="419">
        <v>2814.9999999999995</v>
      </c>
      <c r="CA20" s="419">
        <v>0</v>
      </c>
      <c r="CB20" s="419">
        <v>0</v>
      </c>
      <c r="CC20" s="419">
        <v>0</v>
      </c>
      <c r="CD20" s="419">
        <v>0</v>
      </c>
      <c r="CE20" s="419">
        <v>0</v>
      </c>
      <c r="CF20" s="419">
        <v>0</v>
      </c>
      <c r="CG20" s="419">
        <v>0</v>
      </c>
      <c r="CH20" s="419">
        <v>0</v>
      </c>
      <c r="CI20" s="419">
        <v>0</v>
      </c>
      <c r="CJ20" s="419">
        <v>0</v>
      </c>
      <c r="CK20" s="419">
        <v>0</v>
      </c>
      <c r="CL20" s="419">
        <v>0</v>
      </c>
      <c r="CM20" s="419">
        <v>0</v>
      </c>
      <c r="CN20" s="419">
        <v>0</v>
      </c>
      <c r="CO20" s="419">
        <v>0</v>
      </c>
      <c r="CP20" s="419">
        <v>0</v>
      </c>
      <c r="CQ20" s="419">
        <v>0</v>
      </c>
      <c r="CR20" s="419">
        <v>0</v>
      </c>
      <c r="CS20" s="419">
        <v>0</v>
      </c>
      <c r="CT20" s="419"/>
      <c r="CU20" s="419"/>
      <c r="CV20" s="419"/>
      <c r="CW20" s="419"/>
      <c r="CX20" s="419"/>
      <c r="CY20" s="419"/>
      <c r="CZ20" s="419"/>
      <c r="DA20" s="419"/>
      <c r="DB20" s="419"/>
      <c r="DC20" s="419"/>
      <c r="DD20" s="419"/>
      <c r="DE20" s="419"/>
      <c r="DF20" s="419"/>
      <c r="DG20" s="419"/>
      <c r="DH20" s="419"/>
      <c r="DI20" s="419"/>
      <c r="DJ20" s="419"/>
      <c r="DK20" s="419"/>
    </row>
    <row r="21" spans="1:115" ht="16.149999999999999" hidden="1">
      <c r="A21" s="423" t="s">
        <v>7</v>
      </c>
      <c r="B21" s="423">
        <v>1</v>
      </c>
      <c r="C21" s="418" t="s">
        <v>42</v>
      </c>
      <c r="D21" s="419">
        <v>0</v>
      </c>
      <c r="E21" s="419">
        <v>0</v>
      </c>
      <c r="F21" s="419">
        <v>0</v>
      </c>
      <c r="G21" s="419">
        <v>0</v>
      </c>
      <c r="H21" s="419">
        <v>0</v>
      </c>
      <c r="I21" s="419">
        <v>0</v>
      </c>
      <c r="J21" s="419">
        <v>0</v>
      </c>
      <c r="K21" s="419">
        <v>0</v>
      </c>
      <c r="L21" s="419">
        <v>0</v>
      </c>
      <c r="M21" s="419">
        <v>0</v>
      </c>
      <c r="N21" s="419">
        <v>0</v>
      </c>
      <c r="O21" s="419">
        <v>0</v>
      </c>
      <c r="P21" s="419">
        <v>0</v>
      </c>
      <c r="Q21" s="419">
        <v>0</v>
      </c>
      <c r="R21" s="419">
        <v>0</v>
      </c>
      <c r="S21" s="419">
        <v>0</v>
      </c>
      <c r="T21" s="419">
        <v>0</v>
      </c>
      <c r="U21" s="419">
        <v>0</v>
      </c>
      <c r="V21" s="419">
        <v>0</v>
      </c>
      <c r="W21" s="419">
        <v>0</v>
      </c>
      <c r="X21" s="419">
        <v>0</v>
      </c>
      <c r="Y21" s="419">
        <v>0</v>
      </c>
      <c r="Z21" s="419">
        <v>0</v>
      </c>
      <c r="AA21" s="419">
        <v>0</v>
      </c>
      <c r="AB21" s="419">
        <v>0</v>
      </c>
      <c r="AC21" s="419">
        <v>0</v>
      </c>
      <c r="AD21" s="419">
        <v>0</v>
      </c>
      <c r="AE21" s="419">
        <v>0</v>
      </c>
      <c r="AF21" s="419">
        <v>0</v>
      </c>
      <c r="AG21" s="419">
        <v>0</v>
      </c>
      <c r="AH21" s="419">
        <v>0</v>
      </c>
      <c r="AI21" s="419">
        <v>0</v>
      </c>
      <c r="AJ21" s="419">
        <v>0</v>
      </c>
      <c r="AK21" s="419">
        <v>0</v>
      </c>
      <c r="AL21" s="419">
        <v>0</v>
      </c>
      <c r="AM21" s="419">
        <v>0</v>
      </c>
      <c r="AN21" s="419">
        <v>0</v>
      </c>
      <c r="AO21" s="419">
        <v>0</v>
      </c>
      <c r="AP21" s="419">
        <v>0</v>
      </c>
      <c r="AQ21" s="419">
        <v>0</v>
      </c>
      <c r="AR21" s="419">
        <v>0</v>
      </c>
      <c r="AS21" s="419">
        <v>0</v>
      </c>
      <c r="AT21" s="419">
        <v>0</v>
      </c>
      <c r="AU21" s="419">
        <v>0</v>
      </c>
      <c r="AV21" s="419">
        <v>0</v>
      </c>
      <c r="AW21" s="419">
        <v>0</v>
      </c>
      <c r="AX21" s="419">
        <v>0</v>
      </c>
      <c r="AY21" s="419">
        <v>0</v>
      </c>
      <c r="AZ21" s="419">
        <v>0</v>
      </c>
      <c r="BA21" s="419">
        <v>0</v>
      </c>
      <c r="BB21" s="419">
        <v>0</v>
      </c>
      <c r="BC21" s="419">
        <v>0</v>
      </c>
      <c r="BD21" s="419">
        <v>0</v>
      </c>
      <c r="BE21" s="419">
        <v>0</v>
      </c>
      <c r="BF21" s="419">
        <v>0</v>
      </c>
      <c r="BG21" s="419">
        <v>0</v>
      </c>
      <c r="BH21" s="419">
        <v>0</v>
      </c>
      <c r="BI21" s="419">
        <v>0</v>
      </c>
      <c r="BJ21" s="419">
        <v>0</v>
      </c>
      <c r="BK21" s="419">
        <v>0</v>
      </c>
      <c r="BL21" s="419">
        <v>0</v>
      </c>
      <c r="BM21" s="419">
        <v>0</v>
      </c>
      <c r="BN21" s="419">
        <v>0</v>
      </c>
      <c r="BO21" s="419">
        <v>0</v>
      </c>
      <c r="BP21" s="419">
        <v>0</v>
      </c>
      <c r="BQ21" s="419">
        <v>0</v>
      </c>
      <c r="BR21" s="419">
        <v>0</v>
      </c>
      <c r="BS21" s="419">
        <v>0</v>
      </c>
      <c r="BT21" s="419">
        <v>0</v>
      </c>
      <c r="BU21" s="419">
        <v>0</v>
      </c>
      <c r="BV21" s="419">
        <v>0</v>
      </c>
      <c r="BW21" s="419">
        <v>0</v>
      </c>
      <c r="BX21" s="419">
        <v>0</v>
      </c>
      <c r="BY21" s="419">
        <v>2908</v>
      </c>
      <c r="BZ21" s="419">
        <v>0</v>
      </c>
      <c r="CA21" s="419">
        <v>0</v>
      </c>
      <c r="CB21" s="419">
        <v>0</v>
      </c>
      <c r="CC21" s="419">
        <v>0</v>
      </c>
      <c r="CD21" s="419">
        <v>0</v>
      </c>
      <c r="CE21" s="419">
        <v>0</v>
      </c>
      <c r="CF21" s="419">
        <v>0</v>
      </c>
      <c r="CG21" s="419">
        <v>0</v>
      </c>
      <c r="CH21" s="419">
        <v>0</v>
      </c>
      <c r="CI21" s="419">
        <v>0</v>
      </c>
      <c r="CJ21" s="419">
        <v>0</v>
      </c>
      <c r="CK21" s="419">
        <v>0</v>
      </c>
      <c r="CL21" s="419">
        <v>0</v>
      </c>
      <c r="CM21" s="419">
        <v>0</v>
      </c>
      <c r="CN21" s="419">
        <v>0</v>
      </c>
      <c r="CO21" s="419">
        <v>0</v>
      </c>
      <c r="CP21" s="419">
        <v>0</v>
      </c>
      <c r="CQ21" s="419">
        <v>0</v>
      </c>
      <c r="CR21" s="419">
        <v>0</v>
      </c>
      <c r="CS21" s="419">
        <v>0</v>
      </c>
      <c r="CT21" s="419"/>
      <c r="CU21" s="419"/>
      <c r="CV21" s="419"/>
      <c r="CW21" s="419"/>
      <c r="CX21" s="419"/>
      <c r="CY21" s="419"/>
      <c r="CZ21" s="419"/>
      <c r="DA21" s="419"/>
      <c r="DB21" s="419"/>
      <c r="DC21" s="419"/>
      <c r="DD21" s="419"/>
      <c r="DE21" s="419"/>
      <c r="DF21" s="419"/>
      <c r="DG21" s="419"/>
      <c r="DH21" s="419"/>
      <c r="DI21" s="419"/>
      <c r="DJ21" s="419"/>
      <c r="DK21" s="419"/>
    </row>
    <row r="22" spans="1:115" ht="16.149999999999999" hidden="1">
      <c r="A22" s="423" t="s">
        <v>7</v>
      </c>
      <c r="B22" s="423">
        <v>1</v>
      </c>
      <c r="C22" s="418" t="s">
        <v>43</v>
      </c>
      <c r="D22" s="419">
        <v>0</v>
      </c>
      <c r="E22" s="419">
        <v>0</v>
      </c>
      <c r="F22" s="419">
        <v>0</v>
      </c>
      <c r="G22" s="419">
        <v>0</v>
      </c>
      <c r="H22" s="419">
        <v>0</v>
      </c>
      <c r="I22" s="419">
        <v>0</v>
      </c>
      <c r="J22" s="419">
        <v>0</v>
      </c>
      <c r="K22" s="419">
        <v>0</v>
      </c>
      <c r="L22" s="419">
        <v>0</v>
      </c>
      <c r="M22" s="419">
        <v>0</v>
      </c>
      <c r="N22" s="419">
        <v>0</v>
      </c>
      <c r="O22" s="419">
        <v>0</v>
      </c>
      <c r="P22" s="419">
        <v>0</v>
      </c>
      <c r="Q22" s="419">
        <v>0</v>
      </c>
      <c r="R22" s="419">
        <v>0</v>
      </c>
      <c r="S22" s="419">
        <v>0</v>
      </c>
      <c r="T22" s="419">
        <v>0</v>
      </c>
      <c r="U22" s="419">
        <v>0</v>
      </c>
      <c r="V22" s="419">
        <v>0</v>
      </c>
      <c r="W22" s="419">
        <v>0</v>
      </c>
      <c r="X22" s="419">
        <v>0</v>
      </c>
      <c r="Y22" s="419">
        <v>0</v>
      </c>
      <c r="Z22" s="419">
        <v>0</v>
      </c>
      <c r="AA22" s="419">
        <v>0</v>
      </c>
      <c r="AB22" s="419">
        <v>0</v>
      </c>
      <c r="AC22" s="419">
        <v>0</v>
      </c>
      <c r="AD22" s="419">
        <v>0</v>
      </c>
      <c r="AE22" s="419">
        <v>0</v>
      </c>
      <c r="AF22" s="419">
        <v>0</v>
      </c>
      <c r="AG22" s="419">
        <v>0</v>
      </c>
      <c r="AH22" s="419">
        <v>0</v>
      </c>
      <c r="AI22" s="419">
        <v>0</v>
      </c>
      <c r="AJ22" s="419">
        <v>0</v>
      </c>
      <c r="AK22" s="419">
        <v>0</v>
      </c>
      <c r="AL22" s="419">
        <v>0</v>
      </c>
      <c r="AM22" s="419">
        <v>0</v>
      </c>
      <c r="AN22" s="419">
        <v>0</v>
      </c>
      <c r="AO22" s="419">
        <v>0</v>
      </c>
      <c r="AP22" s="419">
        <v>0</v>
      </c>
      <c r="AQ22" s="419">
        <v>0</v>
      </c>
      <c r="AR22" s="419">
        <v>0</v>
      </c>
      <c r="AS22" s="419">
        <v>0</v>
      </c>
      <c r="AT22" s="419">
        <v>0</v>
      </c>
      <c r="AU22" s="419">
        <v>0</v>
      </c>
      <c r="AV22" s="419">
        <v>0</v>
      </c>
      <c r="AW22" s="419">
        <v>0</v>
      </c>
      <c r="AX22" s="419">
        <v>0</v>
      </c>
      <c r="AY22" s="419">
        <v>0</v>
      </c>
      <c r="AZ22" s="419">
        <v>0</v>
      </c>
      <c r="BA22" s="419">
        <v>0</v>
      </c>
      <c r="BB22" s="419">
        <v>0</v>
      </c>
      <c r="BC22" s="419">
        <v>0</v>
      </c>
      <c r="BD22" s="419">
        <v>0</v>
      </c>
      <c r="BE22" s="419">
        <v>0</v>
      </c>
      <c r="BF22" s="419">
        <v>0</v>
      </c>
      <c r="BG22" s="419">
        <v>0</v>
      </c>
      <c r="BH22" s="419">
        <v>0</v>
      </c>
      <c r="BI22" s="419">
        <v>0</v>
      </c>
      <c r="BJ22" s="419">
        <v>0</v>
      </c>
      <c r="BK22" s="419">
        <v>0</v>
      </c>
      <c r="BL22" s="419">
        <v>0</v>
      </c>
      <c r="BM22" s="419">
        <v>0</v>
      </c>
      <c r="BN22" s="419">
        <v>0</v>
      </c>
      <c r="BO22" s="419">
        <v>0</v>
      </c>
      <c r="BP22" s="419">
        <v>0</v>
      </c>
      <c r="BQ22" s="419">
        <v>0</v>
      </c>
      <c r="BR22" s="419">
        <v>0</v>
      </c>
      <c r="BS22" s="419">
        <v>0</v>
      </c>
      <c r="BT22" s="419">
        <v>0</v>
      </c>
      <c r="BU22" s="419">
        <v>0</v>
      </c>
      <c r="BV22" s="419">
        <v>0</v>
      </c>
      <c r="BW22" s="419">
        <v>0</v>
      </c>
      <c r="BX22" s="419">
        <v>3003</v>
      </c>
      <c r="BY22" s="419">
        <v>0</v>
      </c>
      <c r="BZ22" s="419">
        <v>0</v>
      </c>
      <c r="CA22" s="419">
        <v>0</v>
      </c>
      <c r="CB22" s="419">
        <v>0</v>
      </c>
      <c r="CC22" s="419">
        <v>0</v>
      </c>
      <c r="CD22" s="419">
        <v>0</v>
      </c>
      <c r="CE22" s="419">
        <v>0</v>
      </c>
      <c r="CF22" s="419">
        <v>0</v>
      </c>
      <c r="CG22" s="419">
        <v>0</v>
      </c>
      <c r="CH22" s="419">
        <v>0</v>
      </c>
      <c r="CI22" s="419">
        <v>0</v>
      </c>
      <c r="CJ22" s="419">
        <v>0</v>
      </c>
      <c r="CK22" s="419">
        <v>0</v>
      </c>
      <c r="CL22" s="419">
        <v>0</v>
      </c>
      <c r="CM22" s="419">
        <v>0</v>
      </c>
      <c r="CN22" s="419">
        <v>0</v>
      </c>
      <c r="CO22" s="419">
        <v>0</v>
      </c>
      <c r="CP22" s="419">
        <v>0</v>
      </c>
      <c r="CQ22" s="419">
        <v>0</v>
      </c>
      <c r="CR22" s="419">
        <v>0</v>
      </c>
      <c r="CS22" s="419">
        <v>0</v>
      </c>
      <c r="CT22" s="419"/>
      <c r="CU22" s="419"/>
      <c r="CV22" s="419"/>
      <c r="CW22" s="419"/>
      <c r="CX22" s="419"/>
      <c r="CY22" s="419"/>
      <c r="CZ22" s="419"/>
      <c r="DA22" s="419"/>
      <c r="DB22" s="419"/>
      <c r="DC22" s="419"/>
      <c r="DD22" s="419"/>
      <c r="DE22" s="419"/>
      <c r="DF22" s="419"/>
      <c r="DG22" s="419"/>
      <c r="DH22" s="419"/>
      <c r="DI22" s="419"/>
      <c r="DJ22" s="419"/>
      <c r="DK22" s="419"/>
    </row>
    <row r="23" spans="1:115" ht="16.149999999999999" hidden="1">
      <c r="A23" s="423" t="s">
        <v>7</v>
      </c>
      <c r="B23" s="423">
        <v>1</v>
      </c>
      <c r="C23" s="418" t="s">
        <v>44</v>
      </c>
      <c r="D23" s="419">
        <v>0</v>
      </c>
      <c r="E23" s="419">
        <v>0</v>
      </c>
      <c r="F23" s="419">
        <v>0</v>
      </c>
      <c r="G23" s="419">
        <v>0</v>
      </c>
      <c r="H23" s="419">
        <v>0</v>
      </c>
      <c r="I23" s="419">
        <v>0</v>
      </c>
      <c r="J23" s="419">
        <v>0</v>
      </c>
      <c r="K23" s="419">
        <v>0</v>
      </c>
      <c r="L23" s="419">
        <v>0</v>
      </c>
      <c r="M23" s="419">
        <v>0</v>
      </c>
      <c r="N23" s="419">
        <v>0</v>
      </c>
      <c r="O23" s="419">
        <v>0</v>
      </c>
      <c r="P23" s="419">
        <v>0</v>
      </c>
      <c r="Q23" s="419">
        <v>0</v>
      </c>
      <c r="R23" s="419">
        <v>0</v>
      </c>
      <c r="S23" s="419">
        <v>0</v>
      </c>
      <c r="T23" s="419">
        <v>0</v>
      </c>
      <c r="U23" s="419">
        <v>0</v>
      </c>
      <c r="V23" s="419">
        <v>0</v>
      </c>
      <c r="W23" s="419">
        <v>0</v>
      </c>
      <c r="X23" s="419">
        <v>0</v>
      </c>
      <c r="Y23" s="419">
        <v>0</v>
      </c>
      <c r="Z23" s="419">
        <v>0</v>
      </c>
      <c r="AA23" s="419">
        <v>0</v>
      </c>
      <c r="AB23" s="419">
        <v>0</v>
      </c>
      <c r="AC23" s="419">
        <v>0</v>
      </c>
      <c r="AD23" s="419">
        <v>0</v>
      </c>
      <c r="AE23" s="419">
        <v>0</v>
      </c>
      <c r="AF23" s="419">
        <v>0</v>
      </c>
      <c r="AG23" s="419">
        <v>0</v>
      </c>
      <c r="AH23" s="419">
        <v>0</v>
      </c>
      <c r="AI23" s="419">
        <v>0</v>
      </c>
      <c r="AJ23" s="419">
        <v>0</v>
      </c>
      <c r="AK23" s="419">
        <v>0</v>
      </c>
      <c r="AL23" s="419">
        <v>0</v>
      </c>
      <c r="AM23" s="419">
        <v>0</v>
      </c>
      <c r="AN23" s="419">
        <v>0</v>
      </c>
      <c r="AO23" s="419">
        <v>0</v>
      </c>
      <c r="AP23" s="419">
        <v>0</v>
      </c>
      <c r="AQ23" s="419">
        <v>0</v>
      </c>
      <c r="AR23" s="419">
        <v>0</v>
      </c>
      <c r="AS23" s="419">
        <v>0</v>
      </c>
      <c r="AT23" s="419">
        <v>0</v>
      </c>
      <c r="AU23" s="419">
        <v>0</v>
      </c>
      <c r="AV23" s="419">
        <v>0</v>
      </c>
      <c r="AW23" s="419">
        <v>0</v>
      </c>
      <c r="AX23" s="419">
        <v>0</v>
      </c>
      <c r="AY23" s="419">
        <v>0</v>
      </c>
      <c r="AZ23" s="419">
        <v>0</v>
      </c>
      <c r="BA23" s="419">
        <v>0</v>
      </c>
      <c r="BB23" s="419">
        <v>0</v>
      </c>
      <c r="BC23" s="419">
        <v>0</v>
      </c>
      <c r="BD23" s="419">
        <v>0</v>
      </c>
      <c r="BE23" s="419">
        <v>0</v>
      </c>
      <c r="BF23" s="419">
        <v>0</v>
      </c>
      <c r="BG23" s="419">
        <v>0</v>
      </c>
      <c r="BH23" s="419">
        <v>0</v>
      </c>
      <c r="BI23" s="419">
        <v>0</v>
      </c>
      <c r="BJ23" s="419">
        <v>0</v>
      </c>
      <c r="BK23" s="419">
        <v>0</v>
      </c>
      <c r="BL23" s="419">
        <v>0</v>
      </c>
      <c r="BM23" s="419">
        <v>0</v>
      </c>
      <c r="BN23" s="419">
        <v>0</v>
      </c>
      <c r="BO23" s="419">
        <v>0</v>
      </c>
      <c r="BP23" s="419">
        <v>0</v>
      </c>
      <c r="BQ23" s="419">
        <v>0</v>
      </c>
      <c r="BR23" s="419">
        <v>0</v>
      </c>
      <c r="BS23" s="419">
        <v>0</v>
      </c>
      <c r="BT23" s="419">
        <v>0</v>
      </c>
      <c r="BU23" s="419">
        <v>0</v>
      </c>
      <c r="BV23" s="419">
        <v>0</v>
      </c>
      <c r="BW23" s="419">
        <v>3100</v>
      </c>
      <c r="BX23" s="419">
        <v>0</v>
      </c>
      <c r="BY23" s="419">
        <v>0</v>
      </c>
      <c r="BZ23" s="419">
        <v>0</v>
      </c>
      <c r="CA23" s="419">
        <v>0</v>
      </c>
      <c r="CB23" s="419">
        <v>0</v>
      </c>
      <c r="CC23" s="419">
        <v>0</v>
      </c>
      <c r="CD23" s="419">
        <v>0</v>
      </c>
      <c r="CE23" s="419">
        <v>0</v>
      </c>
      <c r="CF23" s="419">
        <v>0</v>
      </c>
      <c r="CG23" s="419">
        <v>0</v>
      </c>
      <c r="CH23" s="419">
        <v>0</v>
      </c>
      <c r="CI23" s="419">
        <v>0</v>
      </c>
      <c r="CJ23" s="419">
        <v>0</v>
      </c>
      <c r="CK23" s="419">
        <v>0</v>
      </c>
      <c r="CL23" s="419">
        <v>0</v>
      </c>
      <c r="CM23" s="419">
        <v>0</v>
      </c>
      <c r="CN23" s="419">
        <v>0</v>
      </c>
      <c r="CO23" s="419">
        <v>0</v>
      </c>
      <c r="CP23" s="419">
        <v>0</v>
      </c>
      <c r="CQ23" s="419">
        <v>0</v>
      </c>
      <c r="CR23" s="419">
        <v>0</v>
      </c>
      <c r="CS23" s="419">
        <v>0</v>
      </c>
      <c r="CT23" s="419"/>
      <c r="CU23" s="419"/>
      <c r="CV23" s="419"/>
      <c r="CW23" s="419"/>
      <c r="CX23" s="419"/>
      <c r="CY23" s="419"/>
      <c r="CZ23" s="419"/>
      <c r="DA23" s="419"/>
      <c r="DB23" s="419"/>
      <c r="DC23" s="419"/>
      <c r="DD23" s="419"/>
      <c r="DE23" s="419"/>
      <c r="DF23" s="419"/>
      <c r="DG23" s="419"/>
      <c r="DH23" s="419"/>
      <c r="DI23" s="419"/>
      <c r="DJ23" s="419"/>
      <c r="DK23" s="419"/>
    </row>
    <row r="24" spans="1:115" ht="16.149999999999999" hidden="1">
      <c r="A24" s="423" t="s">
        <v>7</v>
      </c>
      <c r="B24" s="423">
        <v>1</v>
      </c>
      <c r="C24" s="418" t="s">
        <v>45</v>
      </c>
      <c r="D24" s="419">
        <v>0</v>
      </c>
      <c r="E24" s="419">
        <v>0</v>
      </c>
      <c r="F24" s="419">
        <v>0</v>
      </c>
      <c r="G24" s="419">
        <v>0</v>
      </c>
      <c r="H24" s="419">
        <v>0</v>
      </c>
      <c r="I24" s="419">
        <v>0</v>
      </c>
      <c r="J24" s="419">
        <v>0</v>
      </c>
      <c r="K24" s="419">
        <v>0</v>
      </c>
      <c r="L24" s="419">
        <v>0</v>
      </c>
      <c r="M24" s="419">
        <v>0</v>
      </c>
      <c r="N24" s="419">
        <v>0</v>
      </c>
      <c r="O24" s="419">
        <v>0</v>
      </c>
      <c r="P24" s="419">
        <v>0</v>
      </c>
      <c r="Q24" s="419">
        <v>0</v>
      </c>
      <c r="R24" s="419">
        <v>0</v>
      </c>
      <c r="S24" s="419">
        <v>0</v>
      </c>
      <c r="T24" s="419">
        <v>0</v>
      </c>
      <c r="U24" s="419">
        <v>0</v>
      </c>
      <c r="V24" s="419">
        <v>0</v>
      </c>
      <c r="W24" s="419">
        <v>0</v>
      </c>
      <c r="X24" s="419">
        <v>0</v>
      </c>
      <c r="Y24" s="419">
        <v>0</v>
      </c>
      <c r="Z24" s="419">
        <v>0</v>
      </c>
      <c r="AA24" s="419">
        <v>0</v>
      </c>
      <c r="AB24" s="419">
        <v>0</v>
      </c>
      <c r="AC24" s="419">
        <v>0</v>
      </c>
      <c r="AD24" s="419">
        <v>0</v>
      </c>
      <c r="AE24" s="419">
        <v>0</v>
      </c>
      <c r="AF24" s="419">
        <v>0</v>
      </c>
      <c r="AG24" s="419">
        <v>0</v>
      </c>
      <c r="AH24" s="419">
        <v>0</v>
      </c>
      <c r="AI24" s="419">
        <v>0</v>
      </c>
      <c r="AJ24" s="419">
        <v>0</v>
      </c>
      <c r="AK24" s="419">
        <v>0</v>
      </c>
      <c r="AL24" s="419">
        <v>0</v>
      </c>
      <c r="AM24" s="419">
        <v>0</v>
      </c>
      <c r="AN24" s="419">
        <v>0</v>
      </c>
      <c r="AO24" s="419">
        <v>0</v>
      </c>
      <c r="AP24" s="419">
        <v>0</v>
      </c>
      <c r="AQ24" s="419">
        <v>0</v>
      </c>
      <c r="AR24" s="419">
        <v>0</v>
      </c>
      <c r="AS24" s="419">
        <v>0</v>
      </c>
      <c r="AT24" s="419">
        <v>0</v>
      </c>
      <c r="AU24" s="419">
        <v>0</v>
      </c>
      <c r="AV24" s="419">
        <v>0</v>
      </c>
      <c r="AW24" s="419">
        <v>0</v>
      </c>
      <c r="AX24" s="419">
        <v>0</v>
      </c>
      <c r="AY24" s="419">
        <v>0</v>
      </c>
      <c r="AZ24" s="419">
        <v>0</v>
      </c>
      <c r="BA24" s="419">
        <v>0</v>
      </c>
      <c r="BB24" s="419">
        <v>0</v>
      </c>
      <c r="BC24" s="419">
        <v>0</v>
      </c>
      <c r="BD24" s="419">
        <v>0</v>
      </c>
      <c r="BE24" s="419">
        <v>0</v>
      </c>
      <c r="BF24" s="419">
        <v>0</v>
      </c>
      <c r="BG24" s="419">
        <v>0</v>
      </c>
      <c r="BH24" s="419">
        <v>0</v>
      </c>
      <c r="BI24" s="419">
        <v>0</v>
      </c>
      <c r="BJ24" s="419">
        <v>0</v>
      </c>
      <c r="BK24" s="419">
        <v>0</v>
      </c>
      <c r="BL24" s="419">
        <v>0</v>
      </c>
      <c r="BM24" s="419">
        <v>0</v>
      </c>
      <c r="BN24" s="419">
        <v>0</v>
      </c>
      <c r="BO24" s="419">
        <v>0</v>
      </c>
      <c r="BP24" s="419">
        <v>0</v>
      </c>
      <c r="BQ24" s="419">
        <v>0</v>
      </c>
      <c r="BR24" s="419">
        <v>0</v>
      </c>
      <c r="BS24" s="419">
        <v>0</v>
      </c>
      <c r="BT24" s="419">
        <v>0</v>
      </c>
      <c r="BU24" s="419">
        <v>0</v>
      </c>
      <c r="BV24" s="419">
        <v>3199</v>
      </c>
      <c r="BW24" s="419">
        <v>0</v>
      </c>
      <c r="BX24" s="419">
        <v>0</v>
      </c>
      <c r="BY24" s="419">
        <v>0</v>
      </c>
      <c r="BZ24" s="419">
        <v>0</v>
      </c>
      <c r="CA24" s="419">
        <v>0</v>
      </c>
      <c r="CB24" s="419">
        <v>0</v>
      </c>
      <c r="CC24" s="419">
        <v>0</v>
      </c>
      <c r="CD24" s="419">
        <v>0</v>
      </c>
      <c r="CE24" s="419">
        <v>0</v>
      </c>
      <c r="CF24" s="419">
        <v>0</v>
      </c>
      <c r="CG24" s="419">
        <v>0</v>
      </c>
      <c r="CH24" s="419">
        <v>0</v>
      </c>
      <c r="CI24" s="419">
        <v>0</v>
      </c>
      <c r="CJ24" s="419">
        <v>0</v>
      </c>
      <c r="CK24" s="419">
        <v>0</v>
      </c>
      <c r="CL24" s="419">
        <v>0</v>
      </c>
      <c r="CM24" s="419">
        <v>0</v>
      </c>
      <c r="CN24" s="419">
        <v>0</v>
      </c>
      <c r="CO24" s="419">
        <v>0</v>
      </c>
      <c r="CP24" s="419">
        <v>0</v>
      </c>
      <c r="CQ24" s="419">
        <v>0</v>
      </c>
      <c r="CR24" s="419">
        <v>0</v>
      </c>
      <c r="CS24" s="419">
        <v>0</v>
      </c>
      <c r="CT24" s="419"/>
      <c r="CU24" s="419"/>
      <c r="CV24" s="419"/>
      <c r="CW24" s="419"/>
      <c r="CX24" s="419"/>
      <c r="CY24" s="419"/>
      <c r="CZ24" s="419"/>
      <c r="DA24" s="419"/>
      <c r="DB24" s="419"/>
      <c r="DC24" s="419"/>
      <c r="DD24" s="419"/>
      <c r="DE24" s="419"/>
      <c r="DF24" s="419"/>
      <c r="DG24" s="419"/>
      <c r="DH24" s="419"/>
      <c r="DI24" s="419"/>
      <c r="DJ24" s="419"/>
      <c r="DK24" s="419"/>
    </row>
    <row r="25" spans="1:115" ht="16.149999999999999" hidden="1">
      <c r="A25" s="423" t="s">
        <v>7</v>
      </c>
      <c r="B25" s="423">
        <v>1</v>
      </c>
      <c r="C25" s="418" t="s">
        <v>46</v>
      </c>
      <c r="D25" s="419">
        <v>0</v>
      </c>
      <c r="E25" s="419">
        <v>0</v>
      </c>
      <c r="F25" s="419">
        <v>0</v>
      </c>
      <c r="G25" s="419">
        <v>0</v>
      </c>
      <c r="H25" s="419">
        <v>0</v>
      </c>
      <c r="I25" s="419">
        <v>0</v>
      </c>
      <c r="J25" s="419">
        <v>0</v>
      </c>
      <c r="K25" s="419">
        <v>0</v>
      </c>
      <c r="L25" s="419">
        <v>0</v>
      </c>
      <c r="M25" s="419">
        <v>0</v>
      </c>
      <c r="N25" s="419">
        <v>0</v>
      </c>
      <c r="O25" s="419">
        <v>0</v>
      </c>
      <c r="P25" s="419">
        <v>0</v>
      </c>
      <c r="Q25" s="419">
        <v>0</v>
      </c>
      <c r="R25" s="419">
        <v>0</v>
      </c>
      <c r="S25" s="419">
        <v>0</v>
      </c>
      <c r="T25" s="419">
        <v>0</v>
      </c>
      <c r="U25" s="419">
        <v>0</v>
      </c>
      <c r="V25" s="419">
        <v>0</v>
      </c>
      <c r="W25" s="419">
        <v>0</v>
      </c>
      <c r="X25" s="419">
        <v>0</v>
      </c>
      <c r="Y25" s="419">
        <v>0</v>
      </c>
      <c r="Z25" s="419">
        <v>0</v>
      </c>
      <c r="AA25" s="419">
        <v>0</v>
      </c>
      <c r="AB25" s="419">
        <v>0</v>
      </c>
      <c r="AC25" s="419">
        <v>0</v>
      </c>
      <c r="AD25" s="419">
        <v>0</v>
      </c>
      <c r="AE25" s="419">
        <v>0</v>
      </c>
      <c r="AF25" s="419">
        <v>0</v>
      </c>
      <c r="AG25" s="419">
        <v>0</v>
      </c>
      <c r="AH25" s="419">
        <v>0</v>
      </c>
      <c r="AI25" s="419">
        <v>0</v>
      </c>
      <c r="AJ25" s="419">
        <v>0</v>
      </c>
      <c r="AK25" s="419">
        <v>0</v>
      </c>
      <c r="AL25" s="419">
        <v>0</v>
      </c>
      <c r="AM25" s="419">
        <v>0</v>
      </c>
      <c r="AN25" s="419">
        <v>0</v>
      </c>
      <c r="AO25" s="419">
        <v>0</v>
      </c>
      <c r="AP25" s="419">
        <v>0</v>
      </c>
      <c r="AQ25" s="419">
        <v>0</v>
      </c>
      <c r="AR25" s="419">
        <v>0</v>
      </c>
      <c r="AS25" s="419">
        <v>0</v>
      </c>
      <c r="AT25" s="419">
        <v>0</v>
      </c>
      <c r="AU25" s="419">
        <v>0</v>
      </c>
      <c r="AV25" s="419">
        <v>0</v>
      </c>
      <c r="AW25" s="419">
        <v>0</v>
      </c>
      <c r="AX25" s="419">
        <v>0</v>
      </c>
      <c r="AY25" s="419">
        <v>0</v>
      </c>
      <c r="AZ25" s="419">
        <v>0</v>
      </c>
      <c r="BA25" s="419">
        <v>0</v>
      </c>
      <c r="BB25" s="419">
        <v>0</v>
      </c>
      <c r="BC25" s="419">
        <v>0</v>
      </c>
      <c r="BD25" s="419">
        <v>0</v>
      </c>
      <c r="BE25" s="419">
        <v>0</v>
      </c>
      <c r="BF25" s="419">
        <v>0</v>
      </c>
      <c r="BG25" s="419">
        <v>0</v>
      </c>
      <c r="BH25" s="419">
        <v>0</v>
      </c>
      <c r="BI25" s="419">
        <v>0</v>
      </c>
      <c r="BJ25" s="419">
        <v>0</v>
      </c>
      <c r="BK25" s="419">
        <v>0</v>
      </c>
      <c r="BL25" s="419">
        <v>0</v>
      </c>
      <c r="BM25" s="419">
        <v>0</v>
      </c>
      <c r="BN25" s="419">
        <v>0</v>
      </c>
      <c r="BO25" s="419">
        <v>0</v>
      </c>
      <c r="BP25" s="419">
        <v>0</v>
      </c>
      <c r="BQ25" s="419">
        <v>0</v>
      </c>
      <c r="BR25" s="419">
        <v>0</v>
      </c>
      <c r="BS25" s="419">
        <v>0</v>
      </c>
      <c r="BT25" s="419">
        <v>0</v>
      </c>
      <c r="BU25" s="419">
        <v>3302</v>
      </c>
      <c r="BV25" s="419">
        <v>0</v>
      </c>
      <c r="BW25" s="419">
        <v>0</v>
      </c>
      <c r="BX25" s="419">
        <v>0</v>
      </c>
      <c r="BY25" s="419">
        <v>0</v>
      </c>
      <c r="BZ25" s="419">
        <v>0</v>
      </c>
      <c r="CA25" s="419">
        <v>0</v>
      </c>
      <c r="CB25" s="419">
        <v>0</v>
      </c>
      <c r="CC25" s="419">
        <v>0</v>
      </c>
      <c r="CD25" s="419">
        <v>0</v>
      </c>
      <c r="CE25" s="419">
        <v>0</v>
      </c>
      <c r="CF25" s="419">
        <v>0</v>
      </c>
      <c r="CG25" s="419">
        <v>0</v>
      </c>
      <c r="CH25" s="419">
        <v>0</v>
      </c>
      <c r="CI25" s="419">
        <v>0</v>
      </c>
      <c r="CJ25" s="419">
        <v>0</v>
      </c>
      <c r="CK25" s="419">
        <v>0</v>
      </c>
      <c r="CL25" s="419">
        <v>0</v>
      </c>
      <c r="CM25" s="419">
        <v>0</v>
      </c>
      <c r="CN25" s="419">
        <v>0</v>
      </c>
      <c r="CO25" s="419">
        <v>0</v>
      </c>
      <c r="CP25" s="419">
        <v>0</v>
      </c>
      <c r="CQ25" s="419">
        <v>0</v>
      </c>
      <c r="CR25" s="419">
        <v>0</v>
      </c>
      <c r="CS25" s="419">
        <v>0</v>
      </c>
      <c r="CT25" s="419"/>
      <c r="CU25" s="419"/>
      <c r="CV25" s="419"/>
      <c r="CW25" s="419"/>
      <c r="CX25" s="419"/>
      <c r="CY25" s="419"/>
      <c r="CZ25" s="419"/>
      <c r="DA25" s="419"/>
      <c r="DB25" s="419"/>
      <c r="DC25" s="419"/>
      <c r="DD25" s="419"/>
      <c r="DE25" s="419"/>
      <c r="DF25" s="419"/>
      <c r="DG25" s="419"/>
      <c r="DH25" s="419"/>
      <c r="DI25" s="419"/>
      <c r="DJ25" s="419"/>
      <c r="DK25" s="419"/>
    </row>
    <row r="26" spans="1:115" ht="16.149999999999999" hidden="1">
      <c r="A26" s="423" t="s">
        <v>7</v>
      </c>
      <c r="B26" s="423">
        <v>1</v>
      </c>
      <c r="C26" s="418" t="s">
        <v>47</v>
      </c>
      <c r="D26" s="419">
        <v>0</v>
      </c>
      <c r="E26" s="419">
        <v>0</v>
      </c>
      <c r="F26" s="419">
        <v>0</v>
      </c>
      <c r="G26" s="419">
        <v>0</v>
      </c>
      <c r="H26" s="419">
        <v>0</v>
      </c>
      <c r="I26" s="419">
        <v>0</v>
      </c>
      <c r="J26" s="419">
        <v>0</v>
      </c>
      <c r="K26" s="419">
        <v>0</v>
      </c>
      <c r="L26" s="419">
        <v>0</v>
      </c>
      <c r="M26" s="419">
        <v>0</v>
      </c>
      <c r="N26" s="419">
        <v>0</v>
      </c>
      <c r="O26" s="419">
        <v>0</v>
      </c>
      <c r="P26" s="419">
        <v>0</v>
      </c>
      <c r="Q26" s="419">
        <v>0</v>
      </c>
      <c r="R26" s="419">
        <v>0</v>
      </c>
      <c r="S26" s="419">
        <v>0</v>
      </c>
      <c r="T26" s="419">
        <v>0</v>
      </c>
      <c r="U26" s="419">
        <v>0</v>
      </c>
      <c r="V26" s="419">
        <v>0</v>
      </c>
      <c r="W26" s="419">
        <v>0</v>
      </c>
      <c r="X26" s="419">
        <v>0</v>
      </c>
      <c r="Y26" s="419">
        <v>0</v>
      </c>
      <c r="Z26" s="419">
        <v>0</v>
      </c>
      <c r="AA26" s="419">
        <v>0</v>
      </c>
      <c r="AB26" s="419">
        <v>0</v>
      </c>
      <c r="AC26" s="419">
        <v>0</v>
      </c>
      <c r="AD26" s="419">
        <v>0</v>
      </c>
      <c r="AE26" s="419">
        <v>0</v>
      </c>
      <c r="AF26" s="419">
        <v>0</v>
      </c>
      <c r="AG26" s="419">
        <v>0</v>
      </c>
      <c r="AH26" s="419">
        <v>0</v>
      </c>
      <c r="AI26" s="419">
        <v>0</v>
      </c>
      <c r="AJ26" s="419">
        <v>0</v>
      </c>
      <c r="AK26" s="419">
        <v>0</v>
      </c>
      <c r="AL26" s="419">
        <v>0</v>
      </c>
      <c r="AM26" s="419">
        <v>0</v>
      </c>
      <c r="AN26" s="419">
        <v>0</v>
      </c>
      <c r="AO26" s="419">
        <v>0</v>
      </c>
      <c r="AP26" s="419">
        <v>0</v>
      </c>
      <c r="AQ26" s="419">
        <v>0</v>
      </c>
      <c r="AR26" s="419">
        <v>0</v>
      </c>
      <c r="AS26" s="419">
        <v>0</v>
      </c>
      <c r="AT26" s="419">
        <v>0</v>
      </c>
      <c r="AU26" s="419">
        <v>0</v>
      </c>
      <c r="AV26" s="419">
        <v>0</v>
      </c>
      <c r="AW26" s="419">
        <v>0</v>
      </c>
      <c r="AX26" s="419">
        <v>0</v>
      </c>
      <c r="AY26" s="419">
        <v>0</v>
      </c>
      <c r="AZ26" s="419">
        <v>0</v>
      </c>
      <c r="BA26" s="419">
        <v>0</v>
      </c>
      <c r="BB26" s="419">
        <v>0</v>
      </c>
      <c r="BC26" s="419">
        <v>0</v>
      </c>
      <c r="BD26" s="419">
        <v>0</v>
      </c>
      <c r="BE26" s="419">
        <v>0</v>
      </c>
      <c r="BF26" s="419">
        <v>0</v>
      </c>
      <c r="BG26" s="419">
        <v>0</v>
      </c>
      <c r="BH26" s="419">
        <v>0</v>
      </c>
      <c r="BI26" s="419">
        <v>0</v>
      </c>
      <c r="BJ26" s="419">
        <v>0</v>
      </c>
      <c r="BK26" s="419">
        <v>0</v>
      </c>
      <c r="BL26" s="419">
        <v>0</v>
      </c>
      <c r="BM26" s="419">
        <v>0</v>
      </c>
      <c r="BN26" s="419">
        <v>0</v>
      </c>
      <c r="BO26" s="419">
        <v>0</v>
      </c>
      <c r="BP26" s="419">
        <v>0</v>
      </c>
      <c r="BQ26" s="419">
        <v>0</v>
      </c>
      <c r="BR26" s="419">
        <v>0</v>
      </c>
      <c r="BS26" s="419">
        <v>0</v>
      </c>
      <c r="BT26" s="419">
        <v>3407</v>
      </c>
      <c r="BU26" s="419">
        <v>0</v>
      </c>
      <c r="BV26" s="419">
        <v>0</v>
      </c>
      <c r="BW26" s="419">
        <v>0</v>
      </c>
      <c r="BX26" s="419">
        <v>0</v>
      </c>
      <c r="BY26" s="419">
        <v>0</v>
      </c>
      <c r="BZ26" s="419">
        <v>0</v>
      </c>
      <c r="CA26" s="419">
        <v>0</v>
      </c>
      <c r="CB26" s="419">
        <v>0</v>
      </c>
      <c r="CC26" s="419">
        <v>0</v>
      </c>
      <c r="CD26" s="419">
        <v>0</v>
      </c>
      <c r="CE26" s="419">
        <v>0</v>
      </c>
      <c r="CF26" s="419">
        <v>0</v>
      </c>
      <c r="CG26" s="419">
        <v>0</v>
      </c>
      <c r="CH26" s="419">
        <v>0</v>
      </c>
      <c r="CI26" s="419">
        <v>0</v>
      </c>
      <c r="CJ26" s="419">
        <v>0</v>
      </c>
      <c r="CK26" s="419">
        <v>0</v>
      </c>
      <c r="CL26" s="419">
        <v>0</v>
      </c>
      <c r="CM26" s="419">
        <v>0</v>
      </c>
      <c r="CN26" s="419">
        <v>0</v>
      </c>
      <c r="CO26" s="419">
        <v>0</v>
      </c>
      <c r="CP26" s="419">
        <v>0</v>
      </c>
      <c r="CQ26" s="419">
        <v>0</v>
      </c>
      <c r="CR26" s="419">
        <v>0</v>
      </c>
      <c r="CS26" s="419">
        <v>0</v>
      </c>
      <c r="CT26" s="419"/>
      <c r="CU26" s="419"/>
      <c r="CV26" s="419"/>
      <c r="CW26" s="419"/>
      <c r="CX26" s="419"/>
      <c r="CY26" s="419"/>
      <c r="CZ26" s="419"/>
      <c r="DA26" s="419"/>
      <c r="DB26" s="419"/>
      <c r="DC26" s="419"/>
      <c r="DD26" s="419"/>
      <c r="DE26" s="419"/>
      <c r="DF26" s="419"/>
      <c r="DG26" s="419"/>
      <c r="DH26" s="419"/>
      <c r="DI26" s="419"/>
      <c r="DJ26" s="419"/>
      <c r="DK26" s="419"/>
    </row>
    <row r="27" spans="1:115" ht="16.149999999999999" hidden="1">
      <c r="A27" s="423" t="s">
        <v>7</v>
      </c>
      <c r="B27" s="423">
        <v>1</v>
      </c>
      <c r="C27" s="418" t="s">
        <v>48</v>
      </c>
      <c r="D27" s="419">
        <v>0</v>
      </c>
      <c r="E27" s="419">
        <v>0</v>
      </c>
      <c r="F27" s="419">
        <v>0</v>
      </c>
      <c r="G27" s="419">
        <v>0</v>
      </c>
      <c r="H27" s="419">
        <v>0</v>
      </c>
      <c r="I27" s="419">
        <v>0</v>
      </c>
      <c r="J27" s="419">
        <v>0</v>
      </c>
      <c r="K27" s="419">
        <v>0</v>
      </c>
      <c r="L27" s="419">
        <v>0</v>
      </c>
      <c r="M27" s="419">
        <v>0</v>
      </c>
      <c r="N27" s="419">
        <v>0</v>
      </c>
      <c r="O27" s="419">
        <v>0</v>
      </c>
      <c r="P27" s="419">
        <v>0</v>
      </c>
      <c r="Q27" s="419">
        <v>0</v>
      </c>
      <c r="R27" s="419">
        <v>0</v>
      </c>
      <c r="S27" s="419">
        <v>0</v>
      </c>
      <c r="T27" s="419">
        <v>0</v>
      </c>
      <c r="U27" s="419">
        <v>0</v>
      </c>
      <c r="V27" s="419">
        <v>0</v>
      </c>
      <c r="W27" s="419">
        <v>0</v>
      </c>
      <c r="X27" s="419">
        <v>0</v>
      </c>
      <c r="Y27" s="419">
        <v>0</v>
      </c>
      <c r="Z27" s="419">
        <v>0</v>
      </c>
      <c r="AA27" s="419">
        <v>0</v>
      </c>
      <c r="AB27" s="419">
        <v>0</v>
      </c>
      <c r="AC27" s="419">
        <v>0</v>
      </c>
      <c r="AD27" s="419">
        <v>0</v>
      </c>
      <c r="AE27" s="419">
        <v>0</v>
      </c>
      <c r="AF27" s="419">
        <v>0</v>
      </c>
      <c r="AG27" s="419">
        <v>0</v>
      </c>
      <c r="AH27" s="419">
        <v>0</v>
      </c>
      <c r="AI27" s="419">
        <v>0</v>
      </c>
      <c r="AJ27" s="419">
        <v>0</v>
      </c>
      <c r="AK27" s="419">
        <v>0</v>
      </c>
      <c r="AL27" s="419">
        <v>0</v>
      </c>
      <c r="AM27" s="419">
        <v>0</v>
      </c>
      <c r="AN27" s="419">
        <v>0</v>
      </c>
      <c r="AO27" s="419">
        <v>0</v>
      </c>
      <c r="AP27" s="419">
        <v>0</v>
      </c>
      <c r="AQ27" s="419">
        <v>0</v>
      </c>
      <c r="AR27" s="419">
        <v>0</v>
      </c>
      <c r="AS27" s="419">
        <v>0</v>
      </c>
      <c r="AT27" s="419">
        <v>0</v>
      </c>
      <c r="AU27" s="419">
        <v>0</v>
      </c>
      <c r="AV27" s="419">
        <v>0</v>
      </c>
      <c r="AW27" s="419">
        <v>0</v>
      </c>
      <c r="AX27" s="419">
        <v>0</v>
      </c>
      <c r="AY27" s="419">
        <v>0</v>
      </c>
      <c r="AZ27" s="419">
        <v>0</v>
      </c>
      <c r="BA27" s="419">
        <v>0</v>
      </c>
      <c r="BB27" s="419">
        <v>0</v>
      </c>
      <c r="BC27" s="419">
        <v>0</v>
      </c>
      <c r="BD27" s="419">
        <v>0</v>
      </c>
      <c r="BE27" s="419">
        <v>0</v>
      </c>
      <c r="BF27" s="419">
        <v>0</v>
      </c>
      <c r="BG27" s="419">
        <v>0</v>
      </c>
      <c r="BH27" s="419">
        <v>0</v>
      </c>
      <c r="BI27" s="419">
        <v>0</v>
      </c>
      <c r="BJ27" s="419">
        <v>0</v>
      </c>
      <c r="BK27" s="419">
        <v>0</v>
      </c>
      <c r="BL27" s="419">
        <v>0</v>
      </c>
      <c r="BM27" s="419">
        <v>0</v>
      </c>
      <c r="BN27" s="419">
        <v>0</v>
      </c>
      <c r="BO27" s="419">
        <v>0</v>
      </c>
      <c r="BP27" s="419">
        <v>0</v>
      </c>
      <c r="BQ27" s="419">
        <v>0</v>
      </c>
      <c r="BR27" s="419">
        <v>0</v>
      </c>
      <c r="BS27" s="419">
        <v>3516.0000000000005</v>
      </c>
      <c r="BT27" s="419">
        <v>0</v>
      </c>
      <c r="BU27" s="419">
        <v>0</v>
      </c>
      <c r="BV27" s="419">
        <v>0</v>
      </c>
      <c r="BW27" s="419">
        <v>0</v>
      </c>
      <c r="BX27" s="419">
        <v>0</v>
      </c>
      <c r="BY27" s="419">
        <v>0</v>
      </c>
      <c r="BZ27" s="419">
        <v>0</v>
      </c>
      <c r="CA27" s="419">
        <v>0</v>
      </c>
      <c r="CB27" s="419">
        <v>0</v>
      </c>
      <c r="CC27" s="419">
        <v>0</v>
      </c>
      <c r="CD27" s="419">
        <v>0</v>
      </c>
      <c r="CE27" s="419">
        <v>0</v>
      </c>
      <c r="CF27" s="419">
        <v>0</v>
      </c>
      <c r="CG27" s="419">
        <v>0</v>
      </c>
      <c r="CH27" s="419">
        <v>0</v>
      </c>
      <c r="CI27" s="419">
        <v>0</v>
      </c>
      <c r="CJ27" s="419">
        <v>0</v>
      </c>
      <c r="CK27" s="419">
        <v>0</v>
      </c>
      <c r="CL27" s="419">
        <v>0</v>
      </c>
      <c r="CM27" s="419">
        <v>0</v>
      </c>
      <c r="CN27" s="419">
        <v>0</v>
      </c>
      <c r="CO27" s="419">
        <v>0</v>
      </c>
      <c r="CP27" s="419">
        <v>0</v>
      </c>
      <c r="CQ27" s="419">
        <v>0</v>
      </c>
      <c r="CR27" s="419">
        <v>0</v>
      </c>
      <c r="CS27" s="419">
        <v>0</v>
      </c>
      <c r="CT27" s="419"/>
      <c r="CU27" s="419"/>
      <c r="CV27" s="419"/>
      <c r="CW27" s="419"/>
      <c r="CX27" s="419"/>
      <c r="CY27" s="419"/>
      <c r="CZ27" s="419"/>
      <c r="DA27" s="419"/>
      <c r="DB27" s="419"/>
      <c r="DC27" s="419"/>
      <c r="DD27" s="419"/>
      <c r="DE27" s="419"/>
      <c r="DF27" s="419"/>
      <c r="DG27" s="419"/>
      <c r="DH27" s="419"/>
      <c r="DI27" s="419"/>
      <c r="DJ27" s="419"/>
      <c r="DK27" s="419"/>
    </row>
    <row r="28" spans="1:115" ht="16.149999999999999" hidden="1">
      <c r="A28" s="423" t="s">
        <v>7</v>
      </c>
      <c r="B28" s="423">
        <v>1</v>
      </c>
      <c r="C28" s="418" t="s">
        <v>49</v>
      </c>
      <c r="D28" s="419">
        <v>0</v>
      </c>
      <c r="E28" s="419">
        <v>0</v>
      </c>
      <c r="F28" s="419">
        <v>0</v>
      </c>
      <c r="G28" s="419">
        <v>0</v>
      </c>
      <c r="H28" s="419">
        <v>0</v>
      </c>
      <c r="I28" s="419">
        <v>0</v>
      </c>
      <c r="J28" s="419">
        <v>0</v>
      </c>
      <c r="K28" s="419">
        <v>0</v>
      </c>
      <c r="L28" s="419">
        <v>0</v>
      </c>
      <c r="M28" s="419">
        <v>0</v>
      </c>
      <c r="N28" s="419">
        <v>0</v>
      </c>
      <c r="O28" s="419">
        <v>0</v>
      </c>
      <c r="P28" s="419">
        <v>0</v>
      </c>
      <c r="Q28" s="419">
        <v>0</v>
      </c>
      <c r="R28" s="419">
        <v>0</v>
      </c>
      <c r="S28" s="419">
        <v>0</v>
      </c>
      <c r="T28" s="419">
        <v>0</v>
      </c>
      <c r="U28" s="419">
        <v>0</v>
      </c>
      <c r="V28" s="419">
        <v>0</v>
      </c>
      <c r="W28" s="419">
        <v>0</v>
      </c>
      <c r="X28" s="419">
        <v>0</v>
      </c>
      <c r="Y28" s="419">
        <v>0</v>
      </c>
      <c r="Z28" s="419">
        <v>0</v>
      </c>
      <c r="AA28" s="419">
        <v>0</v>
      </c>
      <c r="AB28" s="419">
        <v>0</v>
      </c>
      <c r="AC28" s="419">
        <v>0</v>
      </c>
      <c r="AD28" s="419">
        <v>0</v>
      </c>
      <c r="AE28" s="419">
        <v>0</v>
      </c>
      <c r="AF28" s="419">
        <v>0</v>
      </c>
      <c r="AG28" s="419">
        <v>0</v>
      </c>
      <c r="AH28" s="419">
        <v>0</v>
      </c>
      <c r="AI28" s="419">
        <v>0</v>
      </c>
      <c r="AJ28" s="419">
        <v>0</v>
      </c>
      <c r="AK28" s="419">
        <v>0</v>
      </c>
      <c r="AL28" s="419">
        <v>0</v>
      </c>
      <c r="AM28" s="419">
        <v>0</v>
      </c>
      <c r="AN28" s="419">
        <v>0</v>
      </c>
      <c r="AO28" s="419">
        <v>0</v>
      </c>
      <c r="AP28" s="419">
        <v>0</v>
      </c>
      <c r="AQ28" s="419">
        <v>0</v>
      </c>
      <c r="AR28" s="419">
        <v>0</v>
      </c>
      <c r="AS28" s="419">
        <v>0</v>
      </c>
      <c r="AT28" s="419">
        <v>0</v>
      </c>
      <c r="AU28" s="419">
        <v>0</v>
      </c>
      <c r="AV28" s="419">
        <v>0</v>
      </c>
      <c r="AW28" s="419">
        <v>0</v>
      </c>
      <c r="AX28" s="419">
        <v>0</v>
      </c>
      <c r="AY28" s="419">
        <v>0</v>
      </c>
      <c r="AZ28" s="419">
        <v>0</v>
      </c>
      <c r="BA28" s="419">
        <v>0</v>
      </c>
      <c r="BB28" s="419">
        <v>0</v>
      </c>
      <c r="BC28" s="419">
        <v>0</v>
      </c>
      <c r="BD28" s="419">
        <v>0</v>
      </c>
      <c r="BE28" s="419">
        <v>0</v>
      </c>
      <c r="BF28" s="419">
        <v>0</v>
      </c>
      <c r="BG28" s="419">
        <v>0</v>
      </c>
      <c r="BH28" s="419">
        <v>0</v>
      </c>
      <c r="BI28" s="419">
        <v>0</v>
      </c>
      <c r="BJ28" s="419">
        <v>0</v>
      </c>
      <c r="BK28" s="419">
        <v>0</v>
      </c>
      <c r="BL28" s="419">
        <v>0</v>
      </c>
      <c r="BM28" s="419">
        <v>0</v>
      </c>
      <c r="BN28" s="419">
        <v>0</v>
      </c>
      <c r="BO28" s="419">
        <v>0</v>
      </c>
      <c r="BP28" s="419">
        <v>0</v>
      </c>
      <c r="BQ28" s="419">
        <v>0</v>
      </c>
      <c r="BR28" s="419">
        <v>3632.0000000000005</v>
      </c>
      <c r="BS28" s="419">
        <v>0</v>
      </c>
      <c r="BT28" s="419">
        <v>0</v>
      </c>
      <c r="BU28" s="419">
        <v>0</v>
      </c>
      <c r="BV28" s="419">
        <v>0</v>
      </c>
      <c r="BW28" s="419">
        <v>0</v>
      </c>
      <c r="BX28" s="419">
        <v>0</v>
      </c>
      <c r="BY28" s="419">
        <v>0</v>
      </c>
      <c r="BZ28" s="419">
        <v>0</v>
      </c>
      <c r="CA28" s="419">
        <v>0</v>
      </c>
      <c r="CB28" s="419">
        <v>0</v>
      </c>
      <c r="CC28" s="419">
        <v>0</v>
      </c>
      <c r="CD28" s="419">
        <v>0</v>
      </c>
      <c r="CE28" s="419">
        <v>0</v>
      </c>
      <c r="CF28" s="419">
        <v>0</v>
      </c>
      <c r="CG28" s="419">
        <v>0</v>
      </c>
      <c r="CH28" s="419">
        <v>0</v>
      </c>
      <c r="CI28" s="419">
        <v>0</v>
      </c>
      <c r="CJ28" s="419">
        <v>0</v>
      </c>
      <c r="CK28" s="419">
        <v>0</v>
      </c>
      <c r="CL28" s="419">
        <v>0</v>
      </c>
      <c r="CM28" s="419">
        <v>0</v>
      </c>
      <c r="CN28" s="419">
        <v>0</v>
      </c>
      <c r="CO28" s="419">
        <v>0</v>
      </c>
      <c r="CP28" s="419">
        <v>0</v>
      </c>
      <c r="CQ28" s="419">
        <v>0</v>
      </c>
      <c r="CR28" s="419">
        <v>0</v>
      </c>
      <c r="CS28" s="419">
        <v>0</v>
      </c>
      <c r="CT28" s="419"/>
      <c r="CU28" s="419"/>
      <c r="CV28" s="419"/>
      <c r="CW28" s="419"/>
      <c r="CX28" s="419"/>
      <c r="CY28" s="419"/>
      <c r="CZ28" s="419"/>
      <c r="DA28" s="419"/>
      <c r="DB28" s="419"/>
      <c r="DC28" s="419"/>
      <c r="DD28" s="419"/>
      <c r="DE28" s="419"/>
      <c r="DF28" s="419"/>
      <c r="DG28" s="419"/>
      <c r="DH28" s="419"/>
      <c r="DI28" s="419"/>
      <c r="DJ28" s="419"/>
      <c r="DK28" s="419"/>
    </row>
    <row r="29" spans="1:115" ht="16.149999999999999" hidden="1">
      <c r="A29" s="423" t="s">
        <v>7</v>
      </c>
      <c r="B29" s="423">
        <v>1</v>
      </c>
      <c r="C29" s="418" t="s">
        <v>50</v>
      </c>
      <c r="D29" s="419">
        <v>0</v>
      </c>
      <c r="E29" s="419">
        <v>0</v>
      </c>
      <c r="F29" s="419">
        <v>0</v>
      </c>
      <c r="G29" s="419">
        <v>0</v>
      </c>
      <c r="H29" s="419">
        <v>0</v>
      </c>
      <c r="I29" s="419">
        <v>0</v>
      </c>
      <c r="J29" s="419">
        <v>0</v>
      </c>
      <c r="K29" s="419">
        <v>0</v>
      </c>
      <c r="L29" s="419">
        <v>0</v>
      </c>
      <c r="M29" s="419">
        <v>0</v>
      </c>
      <c r="N29" s="419">
        <v>0</v>
      </c>
      <c r="O29" s="419">
        <v>0</v>
      </c>
      <c r="P29" s="419">
        <v>0</v>
      </c>
      <c r="Q29" s="419">
        <v>0</v>
      </c>
      <c r="R29" s="419">
        <v>0</v>
      </c>
      <c r="S29" s="419">
        <v>0</v>
      </c>
      <c r="T29" s="419">
        <v>0</v>
      </c>
      <c r="U29" s="419">
        <v>0</v>
      </c>
      <c r="V29" s="419">
        <v>0</v>
      </c>
      <c r="W29" s="419">
        <v>0</v>
      </c>
      <c r="X29" s="419">
        <v>0</v>
      </c>
      <c r="Y29" s="419">
        <v>0</v>
      </c>
      <c r="Z29" s="419">
        <v>0</v>
      </c>
      <c r="AA29" s="419">
        <v>0</v>
      </c>
      <c r="AB29" s="419">
        <v>0</v>
      </c>
      <c r="AC29" s="419">
        <v>0</v>
      </c>
      <c r="AD29" s="419">
        <v>0</v>
      </c>
      <c r="AE29" s="419">
        <v>0</v>
      </c>
      <c r="AF29" s="419">
        <v>0</v>
      </c>
      <c r="AG29" s="419">
        <v>0</v>
      </c>
      <c r="AH29" s="419">
        <v>0</v>
      </c>
      <c r="AI29" s="419">
        <v>0</v>
      </c>
      <c r="AJ29" s="419">
        <v>0</v>
      </c>
      <c r="AK29" s="419">
        <v>0</v>
      </c>
      <c r="AL29" s="419">
        <v>0</v>
      </c>
      <c r="AM29" s="419">
        <v>0</v>
      </c>
      <c r="AN29" s="419">
        <v>0</v>
      </c>
      <c r="AO29" s="419">
        <v>0</v>
      </c>
      <c r="AP29" s="419">
        <v>0</v>
      </c>
      <c r="AQ29" s="419">
        <v>0</v>
      </c>
      <c r="AR29" s="419">
        <v>0</v>
      </c>
      <c r="AS29" s="419">
        <v>0</v>
      </c>
      <c r="AT29" s="419">
        <v>0</v>
      </c>
      <c r="AU29" s="419">
        <v>0</v>
      </c>
      <c r="AV29" s="419">
        <v>0</v>
      </c>
      <c r="AW29" s="419">
        <v>0</v>
      </c>
      <c r="AX29" s="419">
        <v>0</v>
      </c>
      <c r="AY29" s="419">
        <v>0</v>
      </c>
      <c r="AZ29" s="419">
        <v>0</v>
      </c>
      <c r="BA29" s="419">
        <v>0</v>
      </c>
      <c r="BB29" s="419">
        <v>0</v>
      </c>
      <c r="BC29" s="419">
        <v>0</v>
      </c>
      <c r="BD29" s="419">
        <v>0</v>
      </c>
      <c r="BE29" s="419">
        <v>0</v>
      </c>
      <c r="BF29" s="419">
        <v>0</v>
      </c>
      <c r="BG29" s="419">
        <v>0</v>
      </c>
      <c r="BH29" s="419">
        <v>0</v>
      </c>
      <c r="BI29" s="419">
        <v>0</v>
      </c>
      <c r="BJ29" s="419">
        <v>0</v>
      </c>
      <c r="BK29" s="419">
        <v>0</v>
      </c>
      <c r="BL29" s="419">
        <v>0</v>
      </c>
      <c r="BM29" s="419">
        <v>0</v>
      </c>
      <c r="BN29" s="419">
        <v>0</v>
      </c>
      <c r="BO29" s="419">
        <v>0</v>
      </c>
      <c r="BP29" s="419">
        <v>0</v>
      </c>
      <c r="BQ29" s="419">
        <v>3744</v>
      </c>
      <c r="BR29" s="419">
        <v>0</v>
      </c>
      <c r="BS29" s="419">
        <v>0</v>
      </c>
      <c r="BT29" s="419">
        <v>0</v>
      </c>
      <c r="BU29" s="419">
        <v>0</v>
      </c>
      <c r="BV29" s="419">
        <v>0</v>
      </c>
      <c r="BW29" s="419">
        <v>0</v>
      </c>
      <c r="BX29" s="419">
        <v>0</v>
      </c>
      <c r="BY29" s="419">
        <v>0</v>
      </c>
      <c r="BZ29" s="419">
        <v>0</v>
      </c>
      <c r="CA29" s="419">
        <v>0</v>
      </c>
      <c r="CB29" s="419">
        <v>0</v>
      </c>
      <c r="CC29" s="419">
        <v>0</v>
      </c>
      <c r="CD29" s="419">
        <v>0</v>
      </c>
      <c r="CE29" s="419">
        <v>0</v>
      </c>
      <c r="CF29" s="419">
        <v>0</v>
      </c>
      <c r="CG29" s="419">
        <v>0</v>
      </c>
      <c r="CH29" s="419">
        <v>0</v>
      </c>
      <c r="CI29" s="419">
        <v>0</v>
      </c>
      <c r="CJ29" s="419">
        <v>0</v>
      </c>
      <c r="CK29" s="419">
        <v>0</v>
      </c>
      <c r="CL29" s="419">
        <v>0</v>
      </c>
      <c r="CM29" s="419">
        <v>0</v>
      </c>
      <c r="CN29" s="419">
        <v>0</v>
      </c>
      <c r="CO29" s="419">
        <v>0</v>
      </c>
      <c r="CP29" s="419">
        <v>0</v>
      </c>
      <c r="CQ29" s="419">
        <v>0</v>
      </c>
      <c r="CR29" s="419">
        <v>0</v>
      </c>
      <c r="CS29" s="419">
        <v>0</v>
      </c>
      <c r="CT29" s="419"/>
      <c r="CU29" s="419"/>
      <c r="CV29" s="419"/>
      <c r="CW29" s="419"/>
      <c r="CX29" s="419"/>
      <c r="CY29" s="419"/>
      <c r="CZ29" s="419"/>
      <c r="DA29" s="419"/>
      <c r="DB29" s="419"/>
      <c r="DC29" s="419"/>
      <c r="DD29" s="419"/>
      <c r="DE29" s="419"/>
      <c r="DF29" s="419"/>
      <c r="DG29" s="419"/>
      <c r="DH29" s="419"/>
      <c r="DI29" s="419"/>
      <c r="DJ29" s="419"/>
      <c r="DK29" s="419"/>
    </row>
    <row r="30" spans="1:115" ht="16.149999999999999" hidden="1">
      <c r="A30" s="423" t="s">
        <v>7</v>
      </c>
      <c r="B30" s="423">
        <v>1</v>
      </c>
      <c r="C30" s="418" t="s">
        <v>51</v>
      </c>
      <c r="D30" s="419">
        <v>0</v>
      </c>
      <c r="E30" s="419">
        <v>0</v>
      </c>
      <c r="F30" s="419">
        <v>0</v>
      </c>
      <c r="G30" s="419">
        <v>0</v>
      </c>
      <c r="H30" s="419">
        <v>0</v>
      </c>
      <c r="I30" s="419">
        <v>0</v>
      </c>
      <c r="J30" s="419">
        <v>0</v>
      </c>
      <c r="K30" s="419">
        <v>0</v>
      </c>
      <c r="L30" s="419">
        <v>0</v>
      </c>
      <c r="M30" s="419">
        <v>0</v>
      </c>
      <c r="N30" s="419">
        <v>0</v>
      </c>
      <c r="O30" s="419">
        <v>0</v>
      </c>
      <c r="P30" s="419">
        <v>0</v>
      </c>
      <c r="Q30" s="419">
        <v>0</v>
      </c>
      <c r="R30" s="419">
        <v>0</v>
      </c>
      <c r="S30" s="419">
        <v>0</v>
      </c>
      <c r="T30" s="419">
        <v>0</v>
      </c>
      <c r="U30" s="419">
        <v>0</v>
      </c>
      <c r="V30" s="419">
        <v>0</v>
      </c>
      <c r="W30" s="419">
        <v>0</v>
      </c>
      <c r="X30" s="419">
        <v>0</v>
      </c>
      <c r="Y30" s="419">
        <v>0</v>
      </c>
      <c r="Z30" s="419">
        <v>0</v>
      </c>
      <c r="AA30" s="419">
        <v>0</v>
      </c>
      <c r="AB30" s="419">
        <v>0</v>
      </c>
      <c r="AC30" s="419">
        <v>0</v>
      </c>
      <c r="AD30" s="419">
        <v>0</v>
      </c>
      <c r="AE30" s="419">
        <v>0</v>
      </c>
      <c r="AF30" s="419">
        <v>0</v>
      </c>
      <c r="AG30" s="419">
        <v>0</v>
      </c>
      <c r="AH30" s="419">
        <v>0</v>
      </c>
      <c r="AI30" s="419">
        <v>0</v>
      </c>
      <c r="AJ30" s="419">
        <v>0</v>
      </c>
      <c r="AK30" s="419">
        <v>0</v>
      </c>
      <c r="AL30" s="419">
        <v>0</v>
      </c>
      <c r="AM30" s="419">
        <v>0</v>
      </c>
      <c r="AN30" s="419">
        <v>0</v>
      </c>
      <c r="AO30" s="419">
        <v>0</v>
      </c>
      <c r="AP30" s="419">
        <v>0</v>
      </c>
      <c r="AQ30" s="419">
        <v>0</v>
      </c>
      <c r="AR30" s="419">
        <v>0</v>
      </c>
      <c r="AS30" s="419">
        <v>0</v>
      </c>
      <c r="AT30" s="419">
        <v>0</v>
      </c>
      <c r="AU30" s="419">
        <v>0</v>
      </c>
      <c r="AV30" s="419">
        <v>0</v>
      </c>
      <c r="AW30" s="419">
        <v>0</v>
      </c>
      <c r="AX30" s="419">
        <v>0</v>
      </c>
      <c r="AY30" s="419">
        <v>0</v>
      </c>
      <c r="AZ30" s="419">
        <v>0</v>
      </c>
      <c r="BA30" s="419">
        <v>0</v>
      </c>
      <c r="BB30" s="419">
        <v>0</v>
      </c>
      <c r="BC30" s="419">
        <v>0</v>
      </c>
      <c r="BD30" s="419">
        <v>0</v>
      </c>
      <c r="BE30" s="419">
        <v>0</v>
      </c>
      <c r="BF30" s="419">
        <v>0</v>
      </c>
      <c r="BG30" s="419">
        <v>0</v>
      </c>
      <c r="BH30" s="419">
        <v>0</v>
      </c>
      <c r="BI30" s="419">
        <v>0</v>
      </c>
      <c r="BJ30" s="419">
        <v>0</v>
      </c>
      <c r="BK30" s="419">
        <v>0</v>
      </c>
      <c r="BL30" s="419">
        <v>0</v>
      </c>
      <c r="BM30" s="419">
        <v>0</v>
      </c>
      <c r="BN30" s="419">
        <v>0</v>
      </c>
      <c r="BO30" s="419">
        <v>0</v>
      </c>
      <c r="BP30" s="419">
        <v>3861</v>
      </c>
      <c r="BQ30" s="419">
        <v>0</v>
      </c>
      <c r="BR30" s="419">
        <v>0</v>
      </c>
      <c r="BS30" s="419">
        <v>0</v>
      </c>
      <c r="BT30" s="419">
        <v>0</v>
      </c>
      <c r="BU30" s="419">
        <v>0</v>
      </c>
      <c r="BV30" s="419">
        <v>0</v>
      </c>
      <c r="BW30" s="419">
        <v>0</v>
      </c>
      <c r="BX30" s="419">
        <v>0</v>
      </c>
      <c r="BY30" s="419">
        <v>0</v>
      </c>
      <c r="BZ30" s="419">
        <v>0</v>
      </c>
      <c r="CA30" s="419">
        <v>0</v>
      </c>
      <c r="CB30" s="419">
        <v>0</v>
      </c>
      <c r="CC30" s="419">
        <v>0</v>
      </c>
      <c r="CD30" s="419">
        <v>0</v>
      </c>
      <c r="CE30" s="419">
        <v>0</v>
      </c>
      <c r="CF30" s="419">
        <v>0</v>
      </c>
      <c r="CG30" s="419">
        <v>0</v>
      </c>
      <c r="CH30" s="419">
        <v>0</v>
      </c>
      <c r="CI30" s="419">
        <v>0</v>
      </c>
      <c r="CJ30" s="419">
        <v>0</v>
      </c>
      <c r="CK30" s="419">
        <v>0</v>
      </c>
      <c r="CL30" s="419">
        <v>0</v>
      </c>
      <c r="CM30" s="419">
        <v>0</v>
      </c>
      <c r="CN30" s="419">
        <v>0</v>
      </c>
      <c r="CO30" s="419">
        <v>0</v>
      </c>
      <c r="CP30" s="419">
        <v>0</v>
      </c>
      <c r="CQ30" s="419">
        <v>0</v>
      </c>
      <c r="CR30" s="419">
        <v>0</v>
      </c>
      <c r="CS30" s="419">
        <v>0</v>
      </c>
      <c r="CT30" s="419"/>
      <c r="CU30" s="419"/>
      <c r="CV30" s="419"/>
      <c r="CW30" s="419"/>
      <c r="CX30" s="419"/>
      <c r="CY30" s="419"/>
      <c r="CZ30" s="419"/>
      <c r="DA30" s="419"/>
      <c r="DB30" s="419"/>
      <c r="DC30" s="419"/>
      <c r="DD30" s="419"/>
      <c r="DE30" s="419"/>
      <c r="DF30" s="419"/>
      <c r="DG30" s="419"/>
      <c r="DH30" s="419"/>
      <c r="DI30" s="419"/>
      <c r="DJ30" s="419"/>
      <c r="DK30" s="419"/>
    </row>
    <row r="31" spans="1:115" ht="16.149999999999999" hidden="1">
      <c r="A31" s="423" t="s">
        <v>7</v>
      </c>
      <c r="B31" s="423">
        <v>1</v>
      </c>
      <c r="C31" s="418" t="s">
        <v>52</v>
      </c>
      <c r="D31" s="419">
        <v>0</v>
      </c>
      <c r="E31" s="419">
        <v>0</v>
      </c>
      <c r="F31" s="419">
        <v>0</v>
      </c>
      <c r="G31" s="419">
        <v>0</v>
      </c>
      <c r="H31" s="419">
        <v>0</v>
      </c>
      <c r="I31" s="419">
        <v>0</v>
      </c>
      <c r="J31" s="419">
        <v>0</v>
      </c>
      <c r="K31" s="419">
        <v>0</v>
      </c>
      <c r="L31" s="419">
        <v>0</v>
      </c>
      <c r="M31" s="419">
        <v>0</v>
      </c>
      <c r="N31" s="419">
        <v>0</v>
      </c>
      <c r="O31" s="419">
        <v>0</v>
      </c>
      <c r="P31" s="419">
        <v>0</v>
      </c>
      <c r="Q31" s="419">
        <v>0</v>
      </c>
      <c r="R31" s="419">
        <v>0</v>
      </c>
      <c r="S31" s="419">
        <v>0</v>
      </c>
      <c r="T31" s="419">
        <v>0</v>
      </c>
      <c r="U31" s="419">
        <v>0</v>
      </c>
      <c r="V31" s="419">
        <v>0</v>
      </c>
      <c r="W31" s="419">
        <v>0</v>
      </c>
      <c r="X31" s="419">
        <v>0</v>
      </c>
      <c r="Y31" s="419">
        <v>0</v>
      </c>
      <c r="Z31" s="419">
        <v>0</v>
      </c>
      <c r="AA31" s="419">
        <v>0</v>
      </c>
      <c r="AB31" s="419">
        <v>0</v>
      </c>
      <c r="AC31" s="419">
        <v>0</v>
      </c>
      <c r="AD31" s="419">
        <v>0</v>
      </c>
      <c r="AE31" s="419">
        <v>0</v>
      </c>
      <c r="AF31" s="419">
        <v>0</v>
      </c>
      <c r="AG31" s="419">
        <v>0</v>
      </c>
      <c r="AH31" s="419">
        <v>0</v>
      </c>
      <c r="AI31" s="419">
        <v>0</v>
      </c>
      <c r="AJ31" s="419">
        <v>0</v>
      </c>
      <c r="AK31" s="419">
        <v>0</v>
      </c>
      <c r="AL31" s="419">
        <v>0</v>
      </c>
      <c r="AM31" s="419">
        <v>0</v>
      </c>
      <c r="AN31" s="419">
        <v>0</v>
      </c>
      <c r="AO31" s="419">
        <v>0</v>
      </c>
      <c r="AP31" s="419">
        <v>0</v>
      </c>
      <c r="AQ31" s="419">
        <v>0</v>
      </c>
      <c r="AR31" s="419">
        <v>0</v>
      </c>
      <c r="AS31" s="419">
        <v>0</v>
      </c>
      <c r="AT31" s="419">
        <v>0</v>
      </c>
      <c r="AU31" s="419">
        <v>0</v>
      </c>
      <c r="AV31" s="419">
        <v>0</v>
      </c>
      <c r="AW31" s="419">
        <v>0</v>
      </c>
      <c r="AX31" s="419">
        <v>0</v>
      </c>
      <c r="AY31" s="419">
        <v>0</v>
      </c>
      <c r="AZ31" s="419">
        <v>0</v>
      </c>
      <c r="BA31" s="419">
        <v>0</v>
      </c>
      <c r="BB31" s="419">
        <v>0</v>
      </c>
      <c r="BC31" s="419">
        <v>0</v>
      </c>
      <c r="BD31" s="419">
        <v>0</v>
      </c>
      <c r="BE31" s="419">
        <v>0</v>
      </c>
      <c r="BF31" s="419">
        <v>0</v>
      </c>
      <c r="BG31" s="419">
        <v>0</v>
      </c>
      <c r="BH31" s="419">
        <v>0</v>
      </c>
      <c r="BI31" s="419">
        <v>0</v>
      </c>
      <c r="BJ31" s="419">
        <v>0</v>
      </c>
      <c r="BK31" s="419">
        <v>0</v>
      </c>
      <c r="BL31" s="419">
        <v>0</v>
      </c>
      <c r="BM31" s="419">
        <v>0</v>
      </c>
      <c r="BN31" s="419">
        <v>0</v>
      </c>
      <c r="BO31" s="419">
        <v>3980</v>
      </c>
      <c r="BP31" s="419">
        <v>0</v>
      </c>
      <c r="BQ31" s="419">
        <v>0</v>
      </c>
      <c r="BR31" s="419">
        <v>0</v>
      </c>
      <c r="BS31" s="419">
        <v>0</v>
      </c>
      <c r="BT31" s="419">
        <v>0</v>
      </c>
      <c r="BU31" s="419">
        <v>0</v>
      </c>
      <c r="BV31" s="419">
        <v>0</v>
      </c>
      <c r="BW31" s="419">
        <v>0</v>
      </c>
      <c r="BX31" s="419">
        <v>0</v>
      </c>
      <c r="BY31" s="419">
        <v>0</v>
      </c>
      <c r="BZ31" s="419">
        <v>0</v>
      </c>
      <c r="CA31" s="419">
        <v>0</v>
      </c>
      <c r="CB31" s="419">
        <v>0</v>
      </c>
      <c r="CC31" s="419">
        <v>0</v>
      </c>
      <c r="CD31" s="419">
        <v>0</v>
      </c>
      <c r="CE31" s="419">
        <v>0</v>
      </c>
      <c r="CF31" s="419">
        <v>0</v>
      </c>
      <c r="CG31" s="419">
        <v>0</v>
      </c>
      <c r="CH31" s="419">
        <v>0</v>
      </c>
      <c r="CI31" s="419">
        <v>0</v>
      </c>
      <c r="CJ31" s="419">
        <v>0</v>
      </c>
      <c r="CK31" s="419">
        <v>0</v>
      </c>
      <c r="CL31" s="419">
        <v>0</v>
      </c>
      <c r="CM31" s="419">
        <v>0</v>
      </c>
      <c r="CN31" s="419">
        <v>0</v>
      </c>
      <c r="CO31" s="419">
        <v>0</v>
      </c>
      <c r="CP31" s="419">
        <v>0</v>
      </c>
      <c r="CQ31" s="419">
        <v>0</v>
      </c>
      <c r="CR31" s="419">
        <v>0</v>
      </c>
      <c r="CS31" s="419">
        <v>0</v>
      </c>
      <c r="CT31" s="419"/>
      <c r="CU31" s="419"/>
      <c r="CV31" s="419"/>
      <c r="CW31" s="419"/>
      <c r="CX31" s="419"/>
      <c r="CY31" s="419"/>
      <c r="CZ31" s="419"/>
      <c r="DA31" s="419"/>
      <c r="DB31" s="419"/>
      <c r="DC31" s="419"/>
      <c r="DD31" s="419"/>
      <c r="DE31" s="419"/>
      <c r="DF31" s="419"/>
      <c r="DG31" s="419"/>
      <c r="DH31" s="419"/>
      <c r="DI31" s="419"/>
      <c r="DJ31" s="419"/>
      <c r="DK31" s="419"/>
    </row>
    <row r="32" spans="1:115" ht="16.149999999999999" hidden="1">
      <c r="A32" s="423" t="s">
        <v>7</v>
      </c>
      <c r="B32" s="423">
        <v>1</v>
      </c>
      <c r="C32" s="418" t="s">
        <v>53</v>
      </c>
      <c r="D32" s="419">
        <v>0</v>
      </c>
      <c r="E32" s="419">
        <v>0</v>
      </c>
      <c r="F32" s="419">
        <v>0</v>
      </c>
      <c r="G32" s="419">
        <v>0</v>
      </c>
      <c r="H32" s="419">
        <v>0</v>
      </c>
      <c r="I32" s="419">
        <v>0</v>
      </c>
      <c r="J32" s="419">
        <v>0</v>
      </c>
      <c r="K32" s="419">
        <v>0</v>
      </c>
      <c r="L32" s="419">
        <v>0</v>
      </c>
      <c r="M32" s="419">
        <v>0</v>
      </c>
      <c r="N32" s="419">
        <v>0</v>
      </c>
      <c r="O32" s="419">
        <v>0</v>
      </c>
      <c r="P32" s="419">
        <v>0</v>
      </c>
      <c r="Q32" s="419">
        <v>0</v>
      </c>
      <c r="R32" s="419">
        <v>0</v>
      </c>
      <c r="S32" s="419">
        <v>0</v>
      </c>
      <c r="T32" s="419">
        <v>0</v>
      </c>
      <c r="U32" s="419">
        <v>0</v>
      </c>
      <c r="V32" s="419">
        <v>0</v>
      </c>
      <c r="W32" s="419">
        <v>0</v>
      </c>
      <c r="X32" s="419">
        <v>0</v>
      </c>
      <c r="Y32" s="419">
        <v>0</v>
      </c>
      <c r="Z32" s="419">
        <v>0</v>
      </c>
      <c r="AA32" s="419">
        <v>0</v>
      </c>
      <c r="AB32" s="419">
        <v>0</v>
      </c>
      <c r="AC32" s="419">
        <v>0</v>
      </c>
      <c r="AD32" s="419">
        <v>0</v>
      </c>
      <c r="AE32" s="419">
        <v>0</v>
      </c>
      <c r="AF32" s="419">
        <v>0</v>
      </c>
      <c r="AG32" s="419">
        <v>0</v>
      </c>
      <c r="AH32" s="419">
        <v>0</v>
      </c>
      <c r="AI32" s="419">
        <v>0</v>
      </c>
      <c r="AJ32" s="419">
        <v>0</v>
      </c>
      <c r="AK32" s="419">
        <v>0</v>
      </c>
      <c r="AL32" s="419">
        <v>0</v>
      </c>
      <c r="AM32" s="419">
        <v>0</v>
      </c>
      <c r="AN32" s="419">
        <v>0</v>
      </c>
      <c r="AO32" s="419">
        <v>0</v>
      </c>
      <c r="AP32" s="419">
        <v>0</v>
      </c>
      <c r="AQ32" s="419">
        <v>0</v>
      </c>
      <c r="AR32" s="419">
        <v>0</v>
      </c>
      <c r="AS32" s="419">
        <v>0</v>
      </c>
      <c r="AT32" s="419">
        <v>0</v>
      </c>
      <c r="AU32" s="419">
        <v>0</v>
      </c>
      <c r="AV32" s="419">
        <v>0</v>
      </c>
      <c r="AW32" s="419">
        <v>0</v>
      </c>
      <c r="AX32" s="419">
        <v>0</v>
      </c>
      <c r="AY32" s="419">
        <v>0</v>
      </c>
      <c r="AZ32" s="419">
        <v>0</v>
      </c>
      <c r="BA32" s="419">
        <v>0</v>
      </c>
      <c r="BB32" s="419">
        <v>0</v>
      </c>
      <c r="BC32" s="419">
        <v>0</v>
      </c>
      <c r="BD32" s="419">
        <v>0</v>
      </c>
      <c r="BE32" s="419">
        <v>0</v>
      </c>
      <c r="BF32" s="419">
        <v>0</v>
      </c>
      <c r="BG32" s="419">
        <v>0</v>
      </c>
      <c r="BH32" s="419">
        <v>0</v>
      </c>
      <c r="BI32" s="419">
        <v>0</v>
      </c>
      <c r="BJ32" s="419">
        <v>0</v>
      </c>
      <c r="BK32" s="419">
        <v>0</v>
      </c>
      <c r="BL32" s="419">
        <v>0</v>
      </c>
      <c r="BM32" s="419">
        <v>0</v>
      </c>
      <c r="BN32" s="419">
        <v>4101</v>
      </c>
      <c r="BO32" s="419">
        <v>0</v>
      </c>
      <c r="BP32" s="419">
        <v>0</v>
      </c>
      <c r="BQ32" s="419">
        <v>0</v>
      </c>
      <c r="BR32" s="419">
        <v>0</v>
      </c>
      <c r="BS32" s="419">
        <v>0</v>
      </c>
      <c r="BT32" s="419">
        <v>0</v>
      </c>
      <c r="BU32" s="419">
        <v>0</v>
      </c>
      <c r="BV32" s="419">
        <v>0</v>
      </c>
      <c r="BW32" s="419">
        <v>0</v>
      </c>
      <c r="BX32" s="419">
        <v>0</v>
      </c>
      <c r="BY32" s="419">
        <v>0</v>
      </c>
      <c r="BZ32" s="419">
        <v>0</v>
      </c>
      <c r="CA32" s="419">
        <v>0</v>
      </c>
      <c r="CB32" s="419">
        <v>0</v>
      </c>
      <c r="CC32" s="419">
        <v>0</v>
      </c>
      <c r="CD32" s="419">
        <v>0</v>
      </c>
      <c r="CE32" s="419">
        <v>0</v>
      </c>
      <c r="CF32" s="419">
        <v>0</v>
      </c>
      <c r="CG32" s="419">
        <v>0</v>
      </c>
      <c r="CH32" s="419">
        <v>0</v>
      </c>
      <c r="CI32" s="419">
        <v>0</v>
      </c>
      <c r="CJ32" s="419">
        <v>0</v>
      </c>
      <c r="CK32" s="419">
        <v>0</v>
      </c>
      <c r="CL32" s="419">
        <v>0</v>
      </c>
      <c r="CM32" s="419">
        <v>0</v>
      </c>
      <c r="CN32" s="419">
        <v>0</v>
      </c>
      <c r="CO32" s="419">
        <v>0</v>
      </c>
      <c r="CP32" s="419">
        <v>0</v>
      </c>
      <c r="CQ32" s="419">
        <v>0</v>
      </c>
      <c r="CR32" s="419">
        <v>0</v>
      </c>
      <c r="CS32" s="419">
        <v>0</v>
      </c>
      <c r="CT32" s="419"/>
      <c r="CU32" s="419"/>
      <c r="CV32" s="419"/>
      <c r="CW32" s="419"/>
      <c r="CX32" s="419"/>
      <c r="CY32" s="419"/>
      <c r="CZ32" s="419"/>
      <c r="DA32" s="419"/>
      <c r="DB32" s="419"/>
      <c r="DC32" s="419"/>
      <c r="DD32" s="419"/>
      <c r="DE32" s="419"/>
      <c r="DF32" s="419"/>
      <c r="DG32" s="419"/>
      <c r="DH32" s="419"/>
      <c r="DI32" s="419"/>
      <c r="DJ32" s="419"/>
      <c r="DK32" s="419"/>
    </row>
    <row r="33" spans="1:115" ht="16.149999999999999" hidden="1">
      <c r="A33" s="423" t="s">
        <v>7</v>
      </c>
      <c r="B33" s="423">
        <v>1</v>
      </c>
      <c r="C33" s="418" t="s">
        <v>54</v>
      </c>
      <c r="D33" s="419">
        <v>0</v>
      </c>
      <c r="E33" s="419">
        <v>0</v>
      </c>
      <c r="F33" s="419">
        <v>0</v>
      </c>
      <c r="G33" s="419">
        <v>0</v>
      </c>
      <c r="H33" s="419">
        <v>0</v>
      </c>
      <c r="I33" s="419">
        <v>0</v>
      </c>
      <c r="J33" s="419">
        <v>0</v>
      </c>
      <c r="K33" s="419">
        <v>0</v>
      </c>
      <c r="L33" s="419">
        <v>0</v>
      </c>
      <c r="M33" s="419">
        <v>0</v>
      </c>
      <c r="N33" s="419">
        <v>0</v>
      </c>
      <c r="O33" s="419">
        <v>0</v>
      </c>
      <c r="P33" s="419">
        <v>0</v>
      </c>
      <c r="Q33" s="419">
        <v>0</v>
      </c>
      <c r="R33" s="419">
        <v>0</v>
      </c>
      <c r="S33" s="419">
        <v>0</v>
      </c>
      <c r="T33" s="419">
        <v>0</v>
      </c>
      <c r="U33" s="419">
        <v>0</v>
      </c>
      <c r="V33" s="419">
        <v>0</v>
      </c>
      <c r="W33" s="419">
        <v>0</v>
      </c>
      <c r="X33" s="419">
        <v>0</v>
      </c>
      <c r="Y33" s="419">
        <v>0</v>
      </c>
      <c r="Z33" s="419">
        <v>0</v>
      </c>
      <c r="AA33" s="419">
        <v>0</v>
      </c>
      <c r="AB33" s="419">
        <v>0</v>
      </c>
      <c r="AC33" s="419">
        <v>0</v>
      </c>
      <c r="AD33" s="419">
        <v>0</v>
      </c>
      <c r="AE33" s="419">
        <v>0</v>
      </c>
      <c r="AF33" s="419">
        <v>0</v>
      </c>
      <c r="AG33" s="419">
        <v>0</v>
      </c>
      <c r="AH33" s="419">
        <v>0</v>
      </c>
      <c r="AI33" s="419">
        <v>0</v>
      </c>
      <c r="AJ33" s="419">
        <v>0</v>
      </c>
      <c r="AK33" s="419">
        <v>0</v>
      </c>
      <c r="AL33" s="419">
        <v>0</v>
      </c>
      <c r="AM33" s="419">
        <v>0</v>
      </c>
      <c r="AN33" s="419">
        <v>0</v>
      </c>
      <c r="AO33" s="419">
        <v>0</v>
      </c>
      <c r="AP33" s="419">
        <v>0</v>
      </c>
      <c r="AQ33" s="419">
        <v>0</v>
      </c>
      <c r="AR33" s="419">
        <v>0</v>
      </c>
      <c r="AS33" s="419">
        <v>0</v>
      </c>
      <c r="AT33" s="419">
        <v>0</v>
      </c>
      <c r="AU33" s="419">
        <v>0</v>
      </c>
      <c r="AV33" s="419">
        <v>0</v>
      </c>
      <c r="AW33" s="419">
        <v>0</v>
      </c>
      <c r="AX33" s="419">
        <v>0</v>
      </c>
      <c r="AY33" s="419">
        <v>0</v>
      </c>
      <c r="AZ33" s="419">
        <v>0</v>
      </c>
      <c r="BA33" s="419">
        <v>0</v>
      </c>
      <c r="BB33" s="419">
        <v>0</v>
      </c>
      <c r="BC33" s="419">
        <v>0</v>
      </c>
      <c r="BD33" s="419">
        <v>0</v>
      </c>
      <c r="BE33" s="419">
        <v>0</v>
      </c>
      <c r="BF33" s="419">
        <v>0</v>
      </c>
      <c r="BG33" s="419">
        <v>0</v>
      </c>
      <c r="BH33" s="419">
        <v>0</v>
      </c>
      <c r="BI33" s="419">
        <v>0</v>
      </c>
      <c r="BJ33" s="419">
        <v>0</v>
      </c>
      <c r="BK33" s="419">
        <v>0</v>
      </c>
      <c r="BL33" s="419">
        <v>0</v>
      </c>
      <c r="BM33" s="419">
        <v>4229</v>
      </c>
      <c r="BN33" s="419">
        <v>0</v>
      </c>
      <c r="BO33" s="419">
        <v>0</v>
      </c>
      <c r="BP33" s="419">
        <v>0</v>
      </c>
      <c r="BQ33" s="419">
        <v>0</v>
      </c>
      <c r="BR33" s="419">
        <v>0</v>
      </c>
      <c r="BS33" s="419">
        <v>0</v>
      </c>
      <c r="BT33" s="419">
        <v>0</v>
      </c>
      <c r="BU33" s="419">
        <v>0</v>
      </c>
      <c r="BV33" s="419">
        <v>0</v>
      </c>
      <c r="BW33" s="419">
        <v>0</v>
      </c>
      <c r="BX33" s="419">
        <v>0</v>
      </c>
      <c r="BY33" s="419">
        <v>0</v>
      </c>
      <c r="BZ33" s="419">
        <v>0</v>
      </c>
      <c r="CA33" s="419">
        <v>0</v>
      </c>
      <c r="CB33" s="419">
        <v>0</v>
      </c>
      <c r="CC33" s="419">
        <v>0</v>
      </c>
      <c r="CD33" s="419">
        <v>0</v>
      </c>
      <c r="CE33" s="419">
        <v>0</v>
      </c>
      <c r="CF33" s="419">
        <v>0</v>
      </c>
      <c r="CG33" s="419">
        <v>0</v>
      </c>
      <c r="CH33" s="419">
        <v>0</v>
      </c>
      <c r="CI33" s="419">
        <v>0</v>
      </c>
      <c r="CJ33" s="419">
        <v>0</v>
      </c>
      <c r="CK33" s="419">
        <v>0</v>
      </c>
      <c r="CL33" s="419">
        <v>0</v>
      </c>
      <c r="CM33" s="419">
        <v>0</v>
      </c>
      <c r="CN33" s="419">
        <v>0</v>
      </c>
      <c r="CO33" s="419">
        <v>0</v>
      </c>
      <c r="CP33" s="419">
        <v>0</v>
      </c>
      <c r="CQ33" s="419">
        <v>0</v>
      </c>
      <c r="CR33" s="419">
        <v>0</v>
      </c>
      <c r="CS33" s="419">
        <v>0</v>
      </c>
      <c r="CT33" s="419"/>
      <c r="CU33" s="419"/>
      <c r="CV33" s="419"/>
      <c r="CW33" s="419"/>
      <c r="CX33" s="419"/>
      <c r="CY33" s="419"/>
      <c r="CZ33" s="419"/>
      <c r="DA33" s="419"/>
      <c r="DB33" s="419"/>
      <c r="DC33" s="419"/>
      <c r="DD33" s="419"/>
      <c r="DE33" s="419"/>
      <c r="DF33" s="419"/>
      <c r="DG33" s="419"/>
      <c r="DH33" s="419"/>
      <c r="DI33" s="419"/>
      <c r="DJ33" s="419"/>
      <c r="DK33" s="419"/>
    </row>
    <row r="34" spans="1:115" ht="16.149999999999999" hidden="1">
      <c r="A34" s="423" t="s">
        <v>7</v>
      </c>
      <c r="B34" s="423">
        <v>1</v>
      </c>
      <c r="C34" s="418" t="s">
        <v>55</v>
      </c>
      <c r="D34" s="419">
        <v>0</v>
      </c>
      <c r="E34" s="419">
        <v>0</v>
      </c>
      <c r="F34" s="419">
        <v>0</v>
      </c>
      <c r="G34" s="419">
        <v>0</v>
      </c>
      <c r="H34" s="419">
        <v>0</v>
      </c>
      <c r="I34" s="419">
        <v>0</v>
      </c>
      <c r="J34" s="419">
        <v>0</v>
      </c>
      <c r="K34" s="419">
        <v>0</v>
      </c>
      <c r="L34" s="419">
        <v>0</v>
      </c>
      <c r="M34" s="419">
        <v>0</v>
      </c>
      <c r="N34" s="419">
        <v>0</v>
      </c>
      <c r="O34" s="419">
        <v>0</v>
      </c>
      <c r="P34" s="419">
        <v>0</v>
      </c>
      <c r="Q34" s="419">
        <v>0</v>
      </c>
      <c r="R34" s="419">
        <v>0</v>
      </c>
      <c r="S34" s="419">
        <v>0</v>
      </c>
      <c r="T34" s="419">
        <v>0</v>
      </c>
      <c r="U34" s="419">
        <v>0</v>
      </c>
      <c r="V34" s="419">
        <v>0</v>
      </c>
      <c r="W34" s="419">
        <v>0</v>
      </c>
      <c r="X34" s="419">
        <v>0</v>
      </c>
      <c r="Y34" s="419">
        <v>0</v>
      </c>
      <c r="Z34" s="419">
        <v>0</v>
      </c>
      <c r="AA34" s="419">
        <v>0</v>
      </c>
      <c r="AB34" s="419">
        <v>0</v>
      </c>
      <c r="AC34" s="419">
        <v>0</v>
      </c>
      <c r="AD34" s="419">
        <v>0</v>
      </c>
      <c r="AE34" s="419">
        <v>0</v>
      </c>
      <c r="AF34" s="419">
        <v>0</v>
      </c>
      <c r="AG34" s="419">
        <v>0</v>
      </c>
      <c r="AH34" s="419">
        <v>0</v>
      </c>
      <c r="AI34" s="419">
        <v>0</v>
      </c>
      <c r="AJ34" s="419">
        <v>0</v>
      </c>
      <c r="AK34" s="419">
        <v>0</v>
      </c>
      <c r="AL34" s="419">
        <v>0</v>
      </c>
      <c r="AM34" s="419">
        <v>0</v>
      </c>
      <c r="AN34" s="419">
        <v>0</v>
      </c>
      <c r="AO34" s="419">
        <v>0</v>
      </c>
      <c r="AP34" s="419">
        <v>0</v>
      </c>
      <c r="AQ34" s="419">
        <v>0</v>
      </c>
      <c r="AR34" s="419">
        <v>0</v>
      </c>
      <c r="AS34" s="419">
        <v>0</v>
      </c>
      <c r="AT34" s="419">
        <v>0</v>
      </c>
      <c r="AU34" s="419">
        <v>0</v>
      </c>
      <c r="AV34" s="419">
        <v>0</v>
      </c>
      <c r="AW34" s="419">
        <v>0</v>
      </c>
      <c r="AX34" s="419">
        <v>0</v>
      </c>
      <c r="AY34" s="419">
        <v>0</v>
      </c>
      <c r="AZ34" s="419">
        <v>0</v>
      </c>
      <c r="BA34" s="419">
        <v>0</v>
      </c>
      <c r="BB34" s="419">
        <v>0</v>
      </c>
      <c r="BC34" s="419">
        <v>0</v>
      </c>
      <c r="BD34" s="419">
        <v>0</v>
      </c>
      <c r="BE34" s="419">
        <v>0</v>
      </c>
      <c r="BF34" s="419">
        <v>0</v>
      </c>
      <c r="BG34" s="419">
        <v>0</v>
      </c>
      <c r="BH34" s="419">
        <v>0</v>
      </c>
      <c r="BI34" s="419">
        <v>0</v>
      </c>
      <c r="BJ34" s="419">
        <v>0</v>
      </c>
      <c r="BK34" s="419">
        <v>0</v>
      </c>
      <c r="BL34" s="419">
        <v>4357</v>
      </c>
      <c r="BM34" s="419">
        <v>0</v>
      </c>
      <c r="BN34" s="419">
        <v>0</v>
      </c>
      <c r="BO34" s="419">
        <v>0</v>
      </c>
      <c r="BP34" s="419">
        <v>0</v>
      </c>
      <c r="BQ34" s="419">
        <v>0</v>
      </c>
      <c r="BR34" s="419">
        <v>0</v>
      </c>
      <c r="BS34" s="419">
        <v>0</v>
      </c>
      <c r="BT34" s="419">
        <v>0</v>
      </c>
      <c r="BU34" s="419">
        <v>0</v>
      </c>
      <c r="BV34" s="419">
        <v>0</v>
      </c>
      <c r="BW34" s="419">
        <v>0</v>
      </c>
      <c r="BX34" s="419">
        <v>0</v>
      </c>
      <c r="BY34" s="419">
        <v>0</v>
      </c>
      <c r="BZ34" s="419">
        <v>0</v>
      </c>
      <c r="CA34" s="419">
        <v>0</v>
      </c>
      <c r="CB34" s="419">
        <v>0</v>
      </c>
      <c r="CC34" s="419">
        <v>0</v>
      </c>
      <c r="CD34" s="419">
        <v>0</v>
      </c>
      <c r="CE34" s="419">
        <v>0</v>
      </c>
      <c r="CF34" s="419">
        <v>0</v>
      </c>
      <c r="CG34" s="419">
        <v>0</v>
      </c>
      <c r="CH34" s="419">
        <v>0</v>
      </c>
      <c r="CI34" s="419">
        <v>0</v>
      </c>
      <c r="CJ34" s="419">
        <v>0</v>
      </c>
      <c r="CK34" s="419">
        <v>0</v>
      </c>
      <c r="CL34" s="419">
        <v>0</v>
      </c>
      <c r="CM34" s="419">
        <v>0</v>
      </c>
      <c r="CN34" s="419">
        <v>0</v>
      </c>
      <c r="CO34" s="419">
        <v>0</v>
      </c>
      <c r="CP34" s="419">
        <v>0</v>
      </c>
      <c r="CQ34" s="419">
        <v>0</v>
      </c>
      <c r="CR34" s="419">
        <v>0</v>
      </c>
      <c r="CS34" s="419">
        <v>0</v>
      </c>
      <c r="CT34" s="419"/>
      <c r="CU34" s="419"/>
      <c r="CV34" s="419"/>
      <c r="CW34" s="419"/>
      <c r="CX34" s="419"/>
      <c r="CY34" s="419"/>
      <c r="CZ34" s="419"/>
      <c r="DA34" s="419"/>
      <c r="DB34" s="419"/>
      <c r="DC34" s="419"/>
      <c r="DD34" s="419"/>
      <c r="DE34" s="419"/>
      <c r="DF34" s="419"/>
      <c r="DG34" s="419"/>
      <c r="DH34" s="419"/>
      <c r="DI34" s="419"/>
      <c r="DJ34" s="419"/>
      <c r="DK34" s="419"/>
    </row>
    <row r="35" spans="1:115" ht="16.149999999999999" hidden="1">
      <c r="A35" s="423" t="s">
        <v>7</v>
      </c>
      <c r="B35" s="423">
        <v>1</v>
      </c>
      <c r="C35" s="418" t="s">
        <v>56</v>
      </c>
      <c r="D35" s="419">
        <v>0</v>
      </c>
      <c r="E35" s="419">
        <v>0</v>
      </c>
      <c r="F35" s="419">
        <v>0</v>
      </c>
      <c r="G35" s="419">
        <v>0</v>
      </c>
      <c r="H35" s="419">
        <v>0</v>
      </c>
      <c r="I35" s="419">
        <v>0</v>
      </c>
      <c r="J35" s="419">
        <v>0</v>
      </c>
      <c r="K35" s="419">
        <v>0</v>
      </c>
      <c r="L35" s="419">
        <v>0</v>
      </c>
      <c r="M35" s="419">
        <v>0</v>
      </c>
      <c r="N35" s="419">
        <v>0</v>
      </c>
      <c r="O35" s="419">
        <v>0</v>
      </c>
      <c r="P35" s="419">
        <v>0</v>
      </c>
      <c r="Q35" s="419">
        <v>0</v>
      </c>
      <c r="R35" s="419">
        <v>0</v>
      </c>
      <c r="S35" s="419">
        <v>0</v>
      </c>
      <c r="T35" s="419">
        <v>0</v>
      </c>
      <c r="U35" s="419">
        <v>0</v>
      </c>
      <c r="V35" s="419">
        <v>0</v>
      </c>
      <c r="W35" s="419">
        <v>0</v>
      </c>
      <c r="X35" s="419">
        <v>0</v>
      </c>
      <c r="Y35" s="419">
        <v>0</v>
      </c>
      <c r="Z35" s="419">
        <v>0</v>
      </c>
      <c r="AA35" s="419">
        <v>0</v>
      </c>
      <c r="AB35" s="419">
        <v>0</v>
      </c>
      <c r="AC35" s="419">
        <v>0</v>
      </c>
      <c r="AD35" s="419">
        <v>0</v>
      </c>
      <c r="AE35" s="419">
        <v>0</v>
      </c>
      <c r="AF35" s="419">
        <v>0</v>
      </c>
      <c r="AG35" s="419">
        <v>0</v>
      </c>
      <c r="AH35" s="419">
        <v>0</v>
      </c>
      <c r="AI35" s="419">
        <v>0</v>
      </c>
      <c r="AJ35" s="419">
        <v>0</v>
      </c>
      <c r="AK35" s="419">
        <v>0</v>
      </c>
      <c r="AL35" s="419">
        <v>0</v>
      </c>
      <c r="AM35" s="419">
        <v>0</v>
      </c>
      <c r="AN35" s="419">
        <v>0</v>
      </c>
      <c r="AO35" s="419">
        <v>0</v>
      </c>
      <c r="AP35" s="419">
        <v>0</v>
      </c>
      <c r="AQ35" s="419">
        <v>0</v>
      </c>
      <c r="AR35" s="419">
        <v>0</v>
      </c>
      <c r="AS35" s="419">
        <v>0</v>
      </c>
      <c r="AT35" s="419">
        <v>0</v>
      </c>
      <c r="AU35" s="419">
        <v>0</v>
      </c>
      <c r="AV35" s="419">
        <v>0</v>
      </c>
      <c r="AW35" s="419">
        <v>0</v>
      </c>
      <c r="AX35" s="419">
        <v>0</v>
      </c>
      <c r="AY35" s="419">
        <v>0</v>
      </c>
      <c r="AZ35" s="419">
        <v>0</v>
      </c>
      <c r="BA35" s="419">
        <v>0</v>
      </c>
      <c r="BB35" s="419">
        <v>0</v>
      </c>
      <c r="BC35" s="419">
        <v>0</v>
      </c>
      <c r="BD35" s="419">
        <v>0</v>
      </c>
      <c r="BE35" s="419">
        <v>0</v>
      </c>
      <c r="BF35" s="419">
        <v>0</v>
      </c>
      <c r="BG35" s="419">
        <v>0</v>
      </c>
      <c r="BH35" s="419">
        <v>0</v>
      </c>
      <c r="BI35" s="419">
        <v>0</v>
      </c>
      <c r="BJ35" s="419">
        <v>0</v>
      </c>
      <c r="BK35" s="419">
        <v>4488</v>
      </c>
      <c r="BL35" s="419">
        <v>0</v>
      </c>
      <c r="BM35" s="419">
        <v>0</v>
      </c>
      <c r="BN35" s="419">
        <v>0</v>
      </c>
      <c r="BO35" s="419">
        <v>0</v>
      </c>
      <c r="BP35" s="419">
        <v>0</v>
      </c>
      <c r="BQ35" s="419">
        <v>0</v>
      </c>
      <c r="BR35" s="419">
        <v>0</v>
      </c>
      <c r="BS35" s="419">
        <v>0</v>
      </c>
      <c r="BT35" s="419">
        <v>0</v>
      </c>
      <c r="BU35" s="419">
        <v>0</v>
      </c>
      <c r="BV35" s="419">
        <v>0</v>
      </c>
      <c r="BW35" s="419">
        <v>0</v>
      </c>
      <c r="BX35" s="419">
        <v>0</v>
      </c>
      <c r="BY35" s="419">
        <v>0</v>
      </c>
      <c r="BZ35" s="419">
        <v>0</v>
      </c>
      <c r="CA35" s="419">
        <v>0</v>
      </c>
      <c r="CB35" s="419">
        <v>0</v>
      </c>
      <c r="CC35" s="419">
        <v>0</v>
      </c>
      <c r="CD35" s="419">
        <v>0</v>
      </c>
      <c r="CE35" s="419">
        <v>0</v>
      </c>
      <c r="CF35" s="419">
        <v>0</v>
      </c>
      <c r="CG35" s="419">
        <v>0</v>
      </c>
      <c r="CH35" s="419">
        <v>0</v>
      </c>
      <c r="CI35" s="419">
        <v>0</v>
      </c>
      <c r="CJ35" s="419">
        <v>0</v>
      </c>
      <c r="CK35" s="419">
        <v>0</v>
      </c>
      <c r="CL35" s="419">
        <v>0</v>
      </c>
      <c r="CM35" s="419">
        <v>0</v>
      </c>
      <c r="CN35" s="419">
        <v>0</v>
      </c>
      <c r="CO35" s="419">
        <v>0</v>
      </c>
      <c r="CP35" s="419">
        <v>0</v>
      </c>
      <c r="CQ35" s="419">
        <v>0</v>
      </c>
      <c r="CR35" s="419">
        <v>0</v>
      </c>
      <c r="CS35" s="419">
        <v>0</v>
      </c>
      <c r="CT35" s="419"/>
      <c r="CU35" s="419"/>
      <c r="CV35" s="419"/>
      <c r="CW35" s="419"/>
      <c r="CX35" s="419"/>
      <c r="CY35" s="419"/>
      <c r="CZ35" s="419"/>
      <c r="DA35" s="419"/>
      <c r="DB35" s="419"/>
      <c r="DC35" s="419"/>
      <c r="DD35" s="419"/>
      <c r="DE35" s="419"/>
      <c r="DF35" s="419"/>
      <c r="DG35" s="419"/>
      <c r="DH35" s="419"/>
      <c r="DI35" s="419"/>
      <c r="DJ35" s="419"/>
      <c r="DK35" s="419"/>
    </row>
    <row r="36" spans="1:115" ht="16.149999999999999" hidden="1">
      <c r="A36" s="423" t="s">
        <v>7</v>
      </c>
      <c r="B36" s="423">
        <v>1</v>
      </c>
      <c r="C36" s="418" t="s">
        <v>57</v>
      </c>
      <c r="D36" s="419">
        <v>0</v>
      </c>
      <c r="E36" s="419">
        <v>0</v>
      </c>
      <c r="F36" s="419">
        <v>0</v>
      </c>
      <c r="G36" s="419">
        <v>0</v>
      </c>
      <c r="H36" s="419">
        <v>0</v>
      </c>
      <c r="I36" s="419">
        <v>0</v>
      </c>
      <c r="J36" s="419">
        <v>0</v>
      </c>
      <c r="K36" s="419">
        <v>0</v>
      </c>
      <c r="L36" s="419">
        <v>0</v>
      </c>
      <c r="M36" s="419">
        <v>0</v>
      </c>
      <c r="N36" s="419">
        <v>0</v>
      </c>
      <c r="O36" s="419">
        <v>0</v>
      </c>
      <c r="P36" s="419">
        <v>0</v>
      </c>
      <c r="Q36" s="419">
        <v>0</v>
      </c>
      <c r="R36" s="419">
        <v>0</v>
      </c>
      <c r="S36" s="419">
        <v>0</v>
      </c>
      <c r="T36" s="419">
        <v>0</v>
      </c>
      <c r="U36" s="419">
        <v>0</v>
      </c>
      <c r="V36" s="419">
        <v>0</v>
      </c>
      <c r="W36" s="419">
        <v>0</v>
      </c>
      <c r="X36" s="419">
        <v>0</v>
      </c>
      <c r="Y36" s="419">
        <v>0</v>
      </c>
      <c r="Z36" s="419">
        <v>0</v>
      </c>
      <c r="AA36" s="419">
        <v>0</v>
      </c>
      <c r="AB36" s="419">
        <v>0</v>
      </c>
      <c r="AC36" s="419">
        <v>0</v>
      </c>
      <c r="AD36" s="419">
        <v>0</v>
      </c>
      <c r="AE36" s="419">
        <v>0</v>
      </c>
      <c r="AF36" s="419">
        <v>0</v>
      </c>
      <c r="AG36" s="419">
        <v>0</v>
      </c>
      <c r="AH36" s="419">
        <v>0</v>
      </c>
      <c r="AI36" s="419">
        <v>0</v>
      </c>
      <c r="AJ36" s="419">
        <v>0</v>
      </c>
      <c r="AK36" s="419">
        <v>0</v>
      </c>
      <c r="AL36" s="419">
        <v>0</v>
      </c>
      <c r="AM36" s="419">
        <v>0</v>
      </c>
      <c r="AN36" s="419">
        <v>0</v>
      </c>
      <c r="AO36" s="419">
        <v>0</v>
      </c>
      <c r="AP36" s="419">
        <v>0</v>
      </c>
      <c r="AQ36" s="419">
        <v>0</v>
      </c>
      <c r="AR36" s="419">
        <v>0</v>
      </c>
      <c r="AS36" s="419">
        <v>0</v>
      </c>
      <c r="AT36" s="419">
        <v>0</v>
      </c>
      <c r="AU36" s="419">
        <v>0</v>
      </c>
      <c r="AV36" s="419">
        <v>0</v>
      </c>
      <c r="AW36" s="419">
        <v>0</v>
      </c>
      <c r="AX36" s="419">
        <v>0</v>
      </c>
      <c r="AY36" s="419">
        <v>0</v>
      </c>
      <c r="AZ36" s="419">
        <v>0</v>
      </c>
      <c r="BA36" s="419">
        <v>0</v>
      </c>
      <c r="BB36" s="419">
        <v>0</v>
      </c>
      <c r="BC36" s="419">
        <v>0</v>
      </c>
      <c r="BD36" s="419">
        <v>0</v>
      </c>
      <c r="BE36" s="419">
        <v>0</v>
      </c>
      <c r="BF36" s="419">
        <v>0</v>
      </c>
      <c r="BG36" s="419">
        <v>0</v>
      </c>
      <c r="BH36" s="419">
        <v>0</v>
      </c>
      <c r="BI36" s="419">
        <v>0</v>
      </c>
      <c r="BJ36" s="419">
        <v>4622</v>
      </c>
      <c r="BK36" s="419">
        <v>0</v>
      </c>
      <c r="BL36" s="419">
        <v>0</v>
      </c>
      <c r="BM36" s="419">
        <v>0</v>
      </c>
      <c r="BN36" s="419">
        <v>0</v>
      </c>
      <c r="BO36" s="419">
        <v>0</v>
      </c>
      <c r="BP36" s="419">
        <v>0</v>
      </c>
      <c r="BQ36" s="419">
        <v>0</v>
      </c>
      <c r="BR36" s="419">
        <v>0</v>
      </c>
      <c r="BS36" s="419">
        <v>0</v>
      </c>
      <c r="BT36" s="419">
        <v>0</v>
      </c>
      <c r="BU36" s="419">
        <v>0</v>
      </c>
      <c r="BV36" s="419">
        <v>0</v>
      </c>
      <c r="BW36" s="419">
        <v>0</v>
      </c>
      <c r="BX36" s="419">
        <v>0</v>
      </c>
      <c r="BY36" s="419">
        <v>0</v>
      </c>
      <c r="BZ36" s="419">
        <v>0</v>
      </c>
      <c r="CA36" s="419">
        <v>0</v>
      </c>
      <c r="CB36" s="419">
        <v>0</v>
      </c>
      <c r="CC36" s="419">
        <v>0</v>
      </c>
      <c r="CD36" s="419">
        <v>0</v>
      </c>
      <c r="CE36" s="419">
        <v>0</v>
      </c>
      <c r="CF36" s="419">
        <v>0</v>
      </c>
      <c r="CG36" s="419">
        <v>0</v>
      </c>
      <c r="CH36" s="419">
        <v>0</v>
      </c>
      <c r="CI36" s="419">
        <v>0</v>
      </c>
      <c r="CJ36" s="419">
        <v>0</v>
      </c>
      <c r="CK36" s="419">
        <v>0</v>
      </c>
      <c r="CL36" s="419">
        <v>0</v>
      </c>
      <c r="CM36" s="419">
        <v>0</v>
      </c>
      <c r="CN36" s="419">
        <v>0</v>
      </c>
      <c r="CO36" s="419">
        <v>0</v>
      </c>
      <c r="CP36" s="419">
        <v>0</v>
      </c>
      <c r="CQ36" s="419">
        <v>0</v>
      </c>
      <c r="CR36" s="419">
        <v>0</v>
      </c>
      <c r="CS36" s="419">
        <v>0</v>
      </c>
      <c r="CT36" s="419"/>
      <c r="CU36" s="419"/>
      <c r="CV36" s="419"/>
      <c r="CW36" s="419"/>
      <c r="CX36" s="419"/>
      <c r="CY36" s="419"/>
      <c r="CZ36" s="419"/>
      <c r="DA36" s="419"/>
      <c r="DB36" s="419"/>
      <c r="DC36" s="419"/>
      <c r="DD36" s="419"/>
      <c r="DE36" s="419"/>
      <c r="DF36" s="419"/>
      <c r="DG36" s="419"/>
      <c r="DH36" s="419"/>
      <c r="DI36" s="419"/>
      <c r="DJ36" s="419"/>
      <c r="DK36" s="419"/>
    </row>
    <row r="37" spans="1:115" ht="16.149999999999999" hidden="1">
      <c r="A37" s="423" t="s">
        <v>7</v>
      </c>
      <c r="B37" s="423">
        <v>1</v>
      </c>
      <c r="C37" s="418" t="s">
        <v>58</v>
      </c>
      <c r="D37" s="419">
        <v>0</v>
      </c>
      <c r="E37" s="419">
        <v>0</v>
      </c>
      <c r="F37" s="419">
        <v>0</v>
      </c>
      <c r="G37" s="419">
        <v>0</v>
      </c>
      <c r="H37" s="419">
        <v>0</v>
      </c>
      <c r="I37" s="419">
        <v>0</v>
      </c>
      <c r="J37" s="419">
        <v>0</v>
      </c>
      <c r="K37" s="419">
        <v>0</v>
      </c>
      <c r="L37" s="419">
        <v>0</v>
      </c>
      <c r="M37" s="419">
        <v>0</v>
      </c>
      <c r="N37" s="419">
        <v>0</v>
      </c>
      <c r="O37" s="419">
        <v>0</v>
      </c>
      <c r="P37" s="419">
        <v>0</v>
      </c>
      <c r="Q37" s="419">
        <v>0</v>
      </c>
      <c r="R37" s="419">
        <v>0</v>
      </c>
      <c r="S37" s="419">
        <v>0</v>
      </c>
      <c r="T37" s="419">
        <v>0</v>
      </c>
      <c r="U37" s="419">
        <v>0</v>
      </c>
      <c r="V37" s="419">
        <v>0</v>
      </c>
      <c r="W37" s="419">
        <v>0</v>
      </c>
      <c r="X37" s="419">
        <v>0</v>
      </c>
      <c r="Y37" s="419">
        <v>0</v>
      </c>
      <c r="Z37" s="419">
        <v>0</v>
      </c>
      <c r="AA37" s="419">
        <v>0</v>
      </c>
      <c r="AB37" s="419">
        <v>0</v>
      </c>
      <c r="AC37" s="419">
        <v>0</v>
      </c>
      <c r="AD37" s="419">
        <v>0</v>
      </c>
      <c r="AE37" s="419">
        <v>0</v>
      </c>
      <c r="AF37" s="419">
        <v>0</v>
      </c>
      <c r="AG37" s="419">
        <v>0</v>
      </c>
      <c r="AH37" s="419">
        <v>0</v>
      </c>
      <c r="AI37" s="419">
        <v>0</v>
      </c>
      <c r="AJ37" s="419">
        <v>0</v>
      </c>
      <c r="AK37" s="419">
        <v>0</v>
      </c>
      <c r="AL37" s="419">
        <v>0</v>
      </c>
      <c r="AM37" s="419">
        <v>0</v>
      </c>
      <c r="AN37" s="419">
        <v>0</v>
      </c>
      <c r="AO37" s="419">
        <v>0</v>
      </c>
      <c r="AP37" s="419">
        <v>0</v>
      </c>
      <c r="AQ37" s="419">
        <v>0</v>
      </c>
      <c r="AR37" s="419">
        <v>0</v>
      </c>
      <c r="AS37" s="419">
        <v>0</v>
      </c>
      <c r="AT37" s="419">
        <v>0</v>
      </c>
      <c r="AU37" s="419">
        <v>0</v>
      </c>
      <c r="AV37" s="419">
        <v>0</v>
      </c>
      <c r="AW37" s="419">
        <v>0</v>
      </c>
      <c r="AX37" s="419">
        <v>0</v>
      </c>
      <c r="AY37" s="419">
        <v>0</v>
      </c>
      <c r="AZ37" s="419">
        <v>0</v>
      </c>
      <c r="BA37" s="419">
        <v>0</v>
      </c>
      <c r="BB37" s="419">
        <v>0</v>
      </c>
      <c r="BC37" s="419">
        <v>0</v>
      </c>
      <c r="BD37" s="419">
        <v>0</v>
      </c>
      <c r="BE37" s="419">
        <v>0</v>
      </c>
      <c r="BF37" s="419">
        <v>0</v>
      </c>
      <c r="BG37" s="419">
        <v>0</v>
      </c>
      <c r="BH37" s="419">
        <v>0</v>
      </c>
      <c r="BI37" s="419">
        <v>4762</v>
      </c>
      <c r="BJ37" s="419">
        <v>0</v>
      </c>
      <c r="BK37" s="419">
        <v>0</v>
      </c>
      <c r="BL37" s="419">
        <v>0</v>
      </c>
      <c r="BM37" s="419">
        <v>0</v>
      </c>
      <c r="BN37" s="419">
        <v>0</v>
      </c>
      <c r="BO37" s="419">
        <v>0</v>
      </c>
      <c r="BP37" s="419">
        <v>0</v>
      </c>
      <c r="BQ37" s="419">
        <v>0</v>
      </c>
      <c r="BR37" s="419">
        <v>0</v>
      </c>
      <c r="BS37" s="419">
        <v>0</v>
      </c>
      <c r="BT37" s="419">
        <v>0</v>
      </c>
      <c r="BU37" s="419">
        <v>0</v>
      </c>
      <c r="BV37" s="419">
        <v>0</v>
      </c>
      <c r="BW37" s="419">
        <v>0</v>
      </c>
      <c r="BX37" s="419">
        <v>0</v>
      </c>
      <c r="BY37" s="419">
        <v>0</v>
      </c>
      <c r="BZ37" s="419">
        <v>0</v>
      </c>
      <c r="CA37" s="419">
        <v>0</v>
      </c>
      <c r="CB37" s="419">
        <v>0</v>
      </c>
      <c r="CC37" s="419">
        <v>0</v>
      </c>
      <c r="CD37" s="419">
        <v>0</v>
      </c>
      <c r="CE37" s="419">
        <v>0</v>
      </c>
      <c r="CF37" s="419">
        <v>0</v>
      </c>
      <c r="CG37" s="419">
        <v>0</v>
      </c>
      <c r="CH37" s="419">
        <v>0</v>
      </c>
      <c r="CI37" s="419">
        <v>0</v>
      </c>
      <c r="CJ37" s="419">
        <v>0</v>
      </c>
      <c r="CK37" s="419">
        <v>0</v>
      </c>
      <c r="CL37" s="419">
        <v>0</v>
      </c>
      <c r="CM37" s="419">
        <v>0</v>
      </c>
      <c r="CN37" s="419">
        <v>0</v>
      </c>
      <c r="CO37" s="419">
        <v>0</v>
      </c>
      <c r="CP37" s="419">
        <v>0</v>
      </c>
      <c r="CQ37" s="419">
        <v>0</v>
      </c>
      <c r="CR37" s="419">
        <v>0</v>
      </c>
      <c r="CS37" s="419">
        <v>0</v>
      </c>
      <c r="CT37" s="419"/>
      <c r="CU37" s="419"/>
      <c r="CV37" s="419"/>
      <c r="CW37" s="419"/>
      <c r="CX37" s="419"/>
      <c r="CY37" s="419"/>
      <c r="CZ37" s="419"/>
      <c r="DA37" s="419"/>
      <c r="DB37" s="419"/>
      <c r="DC37" s="419"/>
      <c r="DD37" s="419"/>
      <c r="DE37" s="419"/>
      <c r="DF37" s="419"/>
      <c r="DG37" s="419"/>
      <c r="DH37" s="419"/>
      <c r="DI37" s="419"/>
      <c r="DJ37" s="419"/>
      <c r="DK37" s="419"/>
    </row>
    <row r="38" spans="1:115" ht="16.149999999999999" hidden="1">
      <c r="A38" s="423" t="s">
        <v>7</v>
      </c>
      <c r="B38" s="423">
        <v>1</v>
      </c>
      <c r="C38" s="418" t="s">
        <v>59</v>
      </c>
      <c r="D38" s="419">
        <v>0</v>
      </c>
      <c r="E38" s="419">
        <v>0</v>
      </c>
      <c r="F38" s="419">
        <v>0</v>
      </c>
      <c r="G38" s="419">
        <v>0</v>
      </c>
      <c r="H38" s="419">
        <v>0</v>
      </c>
      <c r="I38" s="419">
        <v>0</v>
      </c>
      <c r="J38" s="419">
        <v>0</v>
      </c>
      <c r="K38" s="419">
        <v>0</v>
      </c>
      <c r="L38" s="419">
        <v>0</v>
      </c>
      <c r="M38" s="419">
        <v>0</v>
      </c>
      <c r="N38" s="419">
        <v>0</v>
      </c>
      <c r="O38" s="419">
        <v>0</v>
      </c>
      <c r="P38" s="419">
        <v>0</v>
      </c>
      <c r="Q38" s="419">
        <v>0</v>
      </c>
      <c r="R38" s="419">
        <v>0</v>
      </c>
      <c r="S38" s="419">
        <v>0</v>
      </c>
      <c r="T38" s="419">
        <v>0</v>
      </c>
      <c r="U38" s="419">
        <v>0</v>
      </c>
      <c r="V38" s="419">
        <v>0</v>
      </c>
      <c r="W38" s="419">
        <v>0</v>
      </c>
      <c r="X38" s="419">
        <v>0</v>
      </c>
      <c r="Y38" s="419">
        <v>0</v>
      </c>
      <c r="Z38" s="419">
        <v>0</v>
      </c>
      <c r="AA38" s="419">
        <v>0</v>
      </c>
      <c r="AB38" s="419">
        <v>0</v>
      </c>
      <c r="AC38" s="419">
        <v>0</v>
      </c>
      <c r="AD38" s="419">
        <v>0</v>
      </c>
      <c r="AE38" s="419">
        <v>0</v>
      </c>
      <c r="AF38" s="419">
        <v>0</v>
      </c>
      <c r="AG38" s="419">
        <v>0</v>
      </c>
      <c r="AH38" s="419">
        <v>0</v>
      </c>
      <c r="AI38" s="419">
        <v>0</v>
      </c>
      <c r="AJ38" s="419">
        <v>0</v>
      </c>
      <c r="AK38" s="419">
        <v>0</v>
      </c>
      <c r="AL38" s="419">
        <v>0</v>
      </c>
      <c r="AM38" s="419">
        <v>0</v>
      </c>
      <c r="AN38" s="419">
        <v>0</v>
      </c>
      <c r="AO38" s="419">
        <v>0</v>
      </c>
      <c r="AP38" s="419">
        <v>0</v>
      </c>
      <c r="AQ38" s="419">
        <v>0</v>
      </c>
      <c r="AR38" s="419">
        <v>0</v>
      </c>
      <c r="AS38" s="419">
        <v>0</v>
      </c>
      <c r="AT38" s="419">
        <v>0</v>
      </c>
      <c r="AU38" s="419">
        <v>0</v>
      </c>
      <c r="AV38" s="419">
        <v>0</v>
      </c>
      <c r="AW38" s="419">
        <v>0</v>
      </c>
      <c r="AX38" s="419">
        <v>0</v>
      </c>
      <c r="AY38" s="419">
        <v>0</v>
      </c>
      <c r="AZ38" s="419">
        <v>0</v>
      </c>
      <c r="BA38" s="419">
        <v>0</v>
      </c>
      <c r="BB38" s="419">
        <v>0</v>
      </c>
      <c r="BC38" s="419">
        <v>0</v>
      </c>
      <c r="BD38" s="419">
        <v>0</v>
      </c>
      <c r="BE38" s="419">
        <v>0</v>
      </c>
      <c r="BF38" s="419">
        <v>0</v>
      </c>
      <c r="BG38" s="419">
        <v>0</v>
      </c>
      <c r="BH38" s="419">
        <v>4905</v>
      </c>
      <c r="BI38" s="419">
        <v>0</v>
      </c>
      <c r="BJ38" s="419">
        <v>0</v>
      </c>
      <c r="BK38" s="419">
        <v>0</v>
      </c>
      <c r="BL38" s="419">
        <v>0</v>
      </c>
      <c r="BM38" s="419">
        <v>0</v>
      </c>
      <c r="BN38" s="419">
        <v>0</v>
      </c>
      <c r="BO38" s="419">
        <v>0</v>
      </c>
      <c r="BP38" s="419">
        <v>0</v>
      </c>
      <c r="BQ38" s="419">
        <v>0</v>
      </c>
      <c r="BR38" s="419">
        <v>0</v>
      </c>
      <c r="BS38" s="419">
        <v>0</v>
      </c>
      <c r="BT38" s="419">
        <v>0</v>
      </c>
      <c r="BU38" s="419">
        <v>0</v>
      </c>
      <c r="BV38" s="419">
        <v>0</v>
      </c>
      <c r="BW38" s="419">
        <v>0</v>
      </c>
      <c r="BX38" s="419">
        <v>0</v>
      </c>
      <c r="BY38" s="419">
        <v>0</v>
      </c>
      <c r="BZ38" s="419">
        <v>0</v>
      </c>
      <c r="CA38" s="419">
        <v>0</v>
      </c>
      <c r="CB38" s="419">
        <v>0</v>
      </c>
      <c r="CC38" s="419">
        <v>0</v>
      </c>
      <c r="CD38" s="419">
        <v>0</v>
      </c>
      <c r="CE38" s="419">
        <v>0</v>
      </c>
      <c r="CF38" s="419">
        <v>0</v>
      </c>
      <c r="CG38" s="419">
        <v>0</v>
      </c>
      <c r="CH38" s="419">
        <v>0</v>
      </c>
      <c r="CI38" s="419">
        <v>0</v>
      </c>
      <c r="CJ38" s="419">
        <v>0</v>
      </c>
      <c r="CK38" s="419">
        <v>0</v>
      </c>
      <c r="CL38" s="419">
        <v>0</v>
      </c>
      <c r="CM38" s="419">
        <v>0</v>
      </c>
      <c r="CN38" s="419">
        <v>0</v>
      </c>
      <c r="CO38" s="419">
        <v>0</v>
      </c>
      <c r="CP38" s="419">
        <v>0</v>
      </c>
      <c r="CQ38" s="419">
        <v>0</v>
      </c>
      <c r="CR38" s="419">
        <v>0</v>
      </c>
      <c r="CS38" s="419">
        <v>0</v>
      </c>
      <c r="CT38" s="419"/>
      <c r="CU38" s="419"/>
      <c r="CV38" s="419"/>
      <c r="CW38" s="419"/>
      <c r="CX38" s="419"/>
      <c r="CY38" s="419"/>
      <c r="CZ38" s="419"/>
      <c r="DA38" s="419"/>
      <c r="DB38" s="419"/>
      <c r="DC38" s="419"/>
      <c r="DD38" s="419"/>
      <c r="DE38" s="419"/>
      <c r="DF38" s="419"/>
      <c r="DG38" s="419"/>
      <c r="DH38" s="419"/>
      <c r="DI38" s="419"/>
      <c r="DJ38" s="419"/>
      <c r="DK38" s="419"/>
    </row>
    <row r="39" spans="1:115" ht="16.149999999999999" hidden="1">
      <c r="A39" s="423" t="s">
        <v>7</v>
      </c>
      <c r="B39" s="423">
        <v>1</v>
      </c>
      <c r="C39" s="418" t="s">
        <v>60</v>
      </c>
      <c r="D39" s="419">
        <v>0</v>
      </c>
      <c r="E39" s="419">
        <v>0</v>
      </c>
      <c r="F39" s="419">
        <v>0</v>
      </c>
      <c r="G39" s="419">
        <v>0</v>
      </c>
      <c r="H39" s="419">
        <v>0</v>
      </c>
      <c r="I39" s="419">
        <v>0</v>
      </c>
      <c r="J39" s="419">
        <v>0</v>
      </c>
      <c r="K39" s="419">
        <v>0</v>
      </c>
      <c r="L39" s="419">
        <v>0</v>
      </c>
      <c r="M39" s="419">
        <v>0</v>
      </c>
      <c r="N39" s="419">
        <v>0</v>
      </c>
      <c r="O39" s="419">
        <v>0</v>
      </c>
      <c r="P39" s="419">
        <v>0</v>
      </c>
      <c r="Q39" s="419">
        <v>0</v>
      </c>
      <c r="R39" s="419">
        <v>0</v>
      </c>
      <c r="S39" s="419">
        <v>0</v>
      </c>
      <c r="T39" s="419">
        <v>0</v>
      </c>
      <c r="U39" s="419">
        <v>0</v>
      </c>
      <c r="V39" s="419">
        <v>0</v>
      </c>
      <c r="W39" s="419">
        <v>0</v>
      </c>
      <c r="X39" s="419">
        <v>0</v>
      </c>
      <c r="Y39" s="419">
        <v>0</v>
      </c>
      <c r="Z39" s="419">
        <v>0</v>
      </c>
      <c r="AA39" s="419">
        <v>0</v>
      </c>
      <c r="AB39" s="419">
        <v>0</v>
      </c>
      <c r="AC39" s="419">
        <v>0</v>
      </c>
      <c r="AD39" s="419">
        <v>0</v>
      </c>
      <c r="AE39" s="419">
        <v>0</v>
      </c>
      <c r="AF39" s="419">
        <v>0</v>
      </c>
      <c r="AG39" s="419">
        <v>0</v>
      </c>
      <c r="AH39" s="419">
        <v>0</v>
      </c>
      <c r="AI39" s="419">
        <v>0</v>
      </c>
      <c r="AJ39" s="419">
        <v>0</v>
      </c>
      <c r="AK39" s="419">
        <v>0</v>
      </c>
      <c r="AL39" s="419">
        <v>0</v>
      </c>
      <c r="AM39" s="419">
        <v>0</v>
      </c>
      <c r="AN39" s="419">
        <v>0</v>
      </c>
      <c r="AO39" s="419">
        <v>0</v>
      </c>
      <c r="AP39" s="419">
        <v>0</v>
      </c>
      <c r="AQ39" s="419">
        <v>0</v>
      </c>
      <c r="AR39" s="419">
        <v>0</v>
      </c>
      <c r="AS39" s="419">
        <v>0</v>
      </c>
      <c r="AT39" s="419">
        <v>0</v>
      </c>
      <c r="AU39" s="419">
        <v>0</v>
      </c>
      <c r="AV39" s="419">
        <v>0</v>
      </c>
      <c r="AW39" s="419">
        <v>0</v>
      </c>
      <c r="AX39" s="419">
        <v>0</v>
      </c>
      <c r="AY39" s="419">
        <v>0</v>
      </c>
      <c r="AZ39" s="419">
        <v>0</v>
      </c>
      <c r="BA39" s="419">
        <v>0</v>
      </c>
      <c r="BB39" s="419">
        <v>0</v>
      </c>
      <c r="BC39" s="419">
        <v>0</v>
      </c>
      <c r="BD39" s="419">
        <v>0</v>
      </c>
      <c r="BE39" s="419">
        <v>0</v>
      </c>
      <c r="BF39" s="419">
        <v>0</v>
      </c>
      <c r="BG39" s="419">
        <v>5051</v>
      </c>
      <c r="BH39" s="419">
        <v>0</v>
      </c>
      <c r="BI39" s="419">
        <v>0</v>
      </c>
      <c r="BJ39" s="419">
        <v>0</v>
      </c>
      <c r="BK39" s="419">
        <v>0</v>
      </c>
      <c r="BL39" s="419">
        <v>0</v>
      </c>
      <c r="BM39" s="419">
        <v>0</v>
      </c>
      <c r="BN39" s="419">
        <v>0</v>
      </c>
      <c r="BO39" s="419">
        <v>0</v>
      </c>
      <c r="BP39" s="419">
        <v>0</v>
      </c>
      <c r="BQ39" s="419">
        <v>0</v>
      </c>
      <c r="BR39" s="419">
        <v>0</v>
      </c>
      <c r="BS39" s="419">
        <v>0</v>
      </c>
      <c r="BT39" s="419">
        <v>0</v>
      </c>
      <c r="BU39" s="419">
        <v>0</v>
      </c>
      <c r="BV39" s="419">
        <v>0</v>
      </c>
      <c r="BW39" s="419">
        <v>0</v>
      </c>
      <c r="BX39" s="419">
        <v>0</v>
      </c>
      <c r="BY39" s="419">
        <v>0</v>
      </c>
      <c r="BZ39" s="419">
        <v>0</v>
      </c>
      <c r="CA39" s="419">
        <v>0</v>
      </c>
      <c r="CB39" s="419">
        <v>0</v>
      </c>
      <c r="CC39" s="419">
        <v>0</v>
      </c>
      <c r="CD39" s="419">
        <v>0</v>
      </c>
      <c r="CE39" s="419">
        <v>0</v>
      </c>
      <c r="CF39" s="419">
        <v>0</v>
      </c>
      <c r="CG39" s="419">
        <v>0</v>
      </c>
      <c r="CH39" s="419">
        <v>0</v>
      </c>
      <c r="CI39" s="419">
        <v>0</v>
      </c>
      <c r="CJ39" s="419">
        <v>0</v>
      </c>
      <c r="CK39" s="419">
        <v>0</v>
      </c>
      <c r="CL39" s="419">
        <v>0</v>
      </c>
      <c r="CM39" s="419">
        <v>0</v>
      </c>
      <c r="CN39" s="419">
        <v>0</v>
      </c>
      <c r="CO39" s="419">
        <v>0</v>
      </c>
      <c r="CP39" s="419">
        <v>0</v>
      </c>
      <c r="CQ39" s="419">
        <v>0</v>
      </c>
      <c r="CR39" s="419">
        <v>0</v>
      </c>
      <c r="CS39" s="419">
        <v>0</v>
      </c>
      <c r="CT39" s="419"/>
      <c r="CU39" s="419"/>
      <c r="CV39" s="419"/>
      <c r="CW39" s="419"/>
      <c r="CX39" s="419"/>
      <c r="CY39" s="419"/>
      <c r="CZ39" s="419"/>
      <c r="DA39" s="419"/>
      <c r="DB39" s="419"/>
      <c r="DC39" s="419"/>
      <c r="DD39" s="419"/>
      <c r="DE39" s="419"/>
      <c r="DF39" s="419"/>
      <c r="DG39" s="419"/>
      <c r="DH39" s="419"/>
      <c r="DI39" s="419"/>
      <c r="DJ39" s="419"/>
      <c r="DK39" s="419"/>
    </row>
    <row r="40" spans="1:115" ht="16.149999999999999" hidden="1">
      <c r="A40" s="423" t="s">
        <v>7</v>
      </c>
      <c r="B40" s="423">
        <v>1</v>
      </c>
      <c r="C40" s="418" t="s">
        <v>61</v>
      </c>
      <c r="D40" s="419">
        <v>0</v>
      </c>
      <c r="E40" s="419">
        <v>0</v>
      </c>
      <c r="F40" s="419">
        <v>0</v>
      </c>
      <c r="G40" s="419">
        <v>0</v>
      </c>
      <c r="H40" s="419">
        <v>0</v>
      </c>
      <c r="I40" s="419">
        <v>0</v>
      </c>
      <c r="J40" s="419">
        <v>0</v>
      </c>
      <c r="K40" s="419">
        <v>0</v>
      </c>
      <c r="L40" s="419">
        <v>0</v>
      </c>
      <c r="M40" s="419">
        <v>0</v>
      </c>
      <c r="N40" s="419">
        <v>0</v>
      </c>
      <c r="O40" s="419">
        <v>0</v>
      </c>
      <c r="P40" s="419">
        <v>0</v>
      </c>
      <c r="Q40" s="419">
        <v>0</v>
      </c>
      <c r="R40" s="419">
        <v>0</v>
      </c>
      <c r="S40" s="419">
        <v>0</v>
      </c>
      <c r="T40" s="419">
        <v>0</v>
      </c>
      <c r="U40" s="419">
        <v>0</v>
      </c>
      <c r="V40" s="419">
        <v>0</v>
      </c>
      <c r="W40" s="419">
        <v>0</v>
      </c>
      <c r="X40" s="419">
        <v>0</v>
      </c>
      <c r="Y40" s="419">
        <v>0</v>
      </c>
      <c r="Z40" s="419">
        <v>0</v>
      </c>
      <c r="AA40" s="419">
        <v>0</v>
      </c>
      <c r="AB40" s="419">
        <v>0</v>
      </c>
      <c r="AC40" s="419">
        <v>0</v>
      </c>
      <c r="AD40" s="419">
        <v>0</v>
      </c>
      <c r="AE40" s="419">
        <v>0</v>
      </c>
      <c r="AF40" s="419">
        <v>0</v>
      </c>
      <c r="AG40" s="419">
        <v>0</v>
      </c>
      <c r="AH40" s="419">
        <v>0</v>
      </c>
      <c r="AI40" s="419">
        <v>0</v>
      </c>
      <c r="AJ40" s="419">
        <v>0</v>
      </c>
      <c r="AK40" s="419">
        <v>0</v>
      </c>
      <c r="AL40" s="419">
        <v>0</v>
      </c>
      <c r="AM40" s="419">
        <v>0</v>
      </c>
      <c r="AN40" s="419">
        <v>0</v>
      </c>
      <c r="AO40" s="419">
        <v>0</v>
      </c>
      <c r="AP40" s="419">
        <v>0</v>
      </c>
      <c r="AQ40" s="419">
        <v>0</v>
      </c>
      <c r="AR40" s="419">
        <v>0</v>
      </c>
      <c r="AS40" s="419">
        <v>0</v>
      </c>
      <c r="AT40" s="419">
        <v>0</v>
      </c>
      <c r="AU40" s="419">
        <v>0</v>
      </c>
      <c r="AV40" s="419">
        <v>0</v>
      </c>
      <c r="AW40" s="419">
        <v>0</v>
      </c>
      <c r="AX40" s="419">
        <v>0</v>
      </c>
      <c r="AY40" s="419">
        <v>0</v>
      </c>
      <c r="AZ40" s="419">
        <v>0</v>
      </c>
      <c r="BA40" s="419">
        <v>0</v>
      </c>
      <c r="BB40" s="419">
        <v>0</v>
      </c>
      <c r="BC40" s="419">
        <v>0</v>
      </c>
      <c r="BD40" s="419">
        <v>0</v>
      </c>
      <c r="BE40" s="419">
        <v>0</v>
      </c>
      <c r="BF40" s="419">
        <v>5201</v>
      </c>
      <c r="BG40" s="419">
        <v>0</v>
      </c>
      <c r="BH40" s="419">
        <v>0</v>
      </c>
      <c r="BI40" s="419">
        <v>0</v>
      </c>
      <c r="BJ40" s="419">
        <v>0</v>
      </c>
      <c r="BK40" s="419">
        <v>0</v>
      </c>
      <c r="BL40" s="419">
        <v>0</v>
      </c>
      <c r="BM40" s="419">
        <v>0</v>
      </c>
      <c r="BN40" s="419">
        <v>0</v>
      </c>
      <c r="BO40" s="419">
        <v>0</v>
      </c>
      <c r="BP40" s="419">
        <v>0</v>
      </c>
      <c r="BQ40" s="419">
        <v>0</v>
      </c>
      <c r="BR40" s="419">
        <v>0</v>
      </c>
      <c r="BS40" s="419">
        <v>0</v>
      </c>
      <c r="BT40" s="419">
        <v>0</v>
      </c>
      <c r="BU40" s="419">
        <v>0</v>
      </c>
      <c r="BV40" s="419">
        <v>0</v>
      </c>
      <c r="BW40" s="419">
        <v>0</v>
      </c>
      <c r="BX40" s="419">
        <v>0</v>
      </c>
      <c r="BY40" s="419">
        <v>0</v>
      </c>
      <c r="BZ40" s="419">
        <v>0</v>
      </c>
      <c r="CA40" s="419">
        <v>0</v>
      </c>
      <c r="CB40" s="419">
        <v>0</v>
      </c>
      <c r="CC40" s="419">
        <v>0</v>
      </c>
      <c r="CD40" s="419">
        <v>0</v>
      </c>
      <c r="CE40" s="419">
        <v>0</v>
      </c>
      <c r="CF40" s="419">
        <v>0</v>
      </c>
      <c r="CG40" s="419">
        <v>0</v>
      </c>
      <c r="CH40" s="419">
        <v>0</v>
      </c>
      <c r="CI40" s="419">
        <v>0</v>
      </c>
      <c r="CJ40" s="419">
        <v>0</v>
      </c>
      <c r="CK40" s="419">
        <v>0</v>
      </c>
      <c r="CL40" s="419">
        <v>0</v>
      </c>
      <c r="CM40" s="419">
        <v>0</v>
      </c>
      <c r="CN40" s="419">
        <v>0</v>
      </c>
      <c r="CO40" s="419">
        <v>0</v>
      </c>
      <c r="CP40" s="419">
        <v>0</v>
      </c>
      <c r="CQ40" s="419">
        <v>0</v>
      </c>
      <c r="CR40" s="419">
        <v>0</v>
      </c>
      <c r="CS40" s="419">
        <v>0</v>
      </c>
      <c r="CT40" s="419"/>
      <c r="CU40" s="419"/>
      <c r="CV40" s="419"/>
      <c r="CW40" s="419"/>
      <c r="CX40" s="419"/>
      <c r="CY40" s="419"/>
      <c r="CZ40" s="419"/>
      <c r="DA40" s="419"/>
      <c r="DB40" s="419"/>
      <c r="DC40" s="419"/>
      <c r="DD40" s="419"/>
      <c r="DE40" s="419"/>
      <c r="DF40" s="419"/>
      <c r="DG40" s="419"/>
      <c r="DH40" s="419"/>
      <c r="DI40" s="419"/>
      <c r="DJ40" s="419"/>
      <c r="DK40" s="419"/>
    </row>
    <row r="41" spans="1:115" ht="16.149999999999999" hidden="1">
      <c r="A41" s="423" t="s">
        <v>7</v>
      </c>
      <c r="B41" s="423">
        <v>1</v>
      </c>
      <c r="C41" s="418" t="s">
        <v>62</v>
      </c>
      <c r="D41" s="419">
        <v>0</v>
      </c>
      <c r="E41" s="419">
        <v>0</v>
      </c>
      <c r="F41" s="419">
        <v>0</v>
      </c>
      <c r="G41" s="419">
        <v>0</v>
      </c>
      <c r="H41" s="419">
        <v>0</v>
      </c>
      <c r="I41" s="419">
        <v>0</v>
      </c>
      <c r="J41" s="419">
        <v>0</v>
      </c>
      <c r="K41" s="419">
        <v>0</v>
      </c>
      <c r="L41" s="419">
        <v>0</v>
      </c>
      <c r="M41" s="419">
        <v>0</v>
      </c>
      <c r="N41" s="419">
        <v>0</v>
      </c>
      <c r="O41" s="419">
        <v>0</v>
      </c>
      <c r="P41" s="419">
        <v>0</v>
      </c>
      <c r="Q41" s="419">
        <v>0</v>
      </c>
      <c r="R41" s="419">
        <v>0</v>
      </c>
      <c r="S41" s="419">
        <v>0</v>
      </c>
      <c r="T41" s="419">
        <v>0</v>
      </c>
      <c r="U41" s="419">
        <v>0</v>
      </c>
      <c r="V41" s="419">
        <v>0</v>
      </c>
      <c r="W41" s="419">
        <v>0</v>
      </c>
      <c r="X41" s="419">
        <v>0</v>
      </c>
      <c r="Y41" s="419">
        <v>0</v>
      </c>
      <c r="Z41" s="419">
        <v>0</v>
      </c>
      <c r="AA41" s="419">
        <v>0</v>
      </c>
      <c r="AB41" s="419">
        <v>0</v>
      </c>
      <c r="AC41" s="419">
        <v>0</v>
      </c>
      <c r="AD41" s="419">
        <v>0</v>
      </c>
      <c r="AE41" s="419">
        <v>0</v>
      </c>
      <c r="AF41" s="419">
        <v>0</v>
      </c>
      <c r="AG41" s="419">
        <v>0</v>
      </c>
      <c r="AH41" s="419">
        <v>0</v>
      </c>
      <c r="AI41" s="419">
        <v>0</v>
      </c>
      <c r="AJ41" s="419">
        <v>0</v>
      </c>
      <c r="AK41" s="419">
        <v>0</v>
      </c>
      <c r="AL41" s="419">
        <v>0</v>
      </c>
      <c r="AM41" s="419">
        <v>0</v>
      </c>
      <c r="AN41" s="419">
        <v>0</v>
      </c>
      <c r="AO41" s="419">
        <v>0</v>
      </c>
      <c r="AP41" s="419">
        <v>0</v>
      </c>
      <c r="AQ41" s="419">
        <v>0</v>
      </c>
      <c r="AR41" s="419">
        <v>0</v>
      </c>
      <c r="AS41" s="419">
        <v>0</v>
      </c>
      <c r="AT41" s="419">
        <v>0</v>
      </c>
      <c r="AU41" s="419">
        <v>0</v>
      </c>
      <c r="AV41" s="419">
        <v>0</v>
      </c>
      <c r="AW41" s="419">
        <v>0</v>
      </c>
      <c r="AX41" s="419">
        <v>0</v>
      </c>
      <c r="AY41" s="419">
        <v>0</v>
      </c>
      <c r="AZ41" s="419">
        <v>0</v>
      </c>
      <c r="BA41" s="419">
        <v>0</v>
      </c>
      <c r="BB41" s="419">
        <v>0</v>
      </c>
      <c r="BC41" s="419">
        <v>0</v>
      </c>
      <c r="BD41" s="419">
        <v>0</v>
      </c>
      <c r="BE41" s="419">
        <v>5351</v>
      </c>
      <c r="BF41" s="419">
        <v>0</v>
      </c>
      <c r="BG41" s="419">
        <v>0</v>
      </c>
      <c r="BH41" s="419">
        <v>0</v>
      </c>
      <c r="BI41" s="419">
        <v>0</v>
      </c>
      <c r="BJ41" s="419">
        <v>0</v>
      </c>
      <c r="BK41" s="419">
        <v>0</v>
      </c>
      <c r="BL41" s="419">
        <v>0</v>
      </c>
      <c r="BM41" s="419">
        <v>0</v>
      </c>
      <c r="BN41" s="419">
        <v>0</v>
      </c>
      <c r="BO41" s="419">
        <v>0</v>
      </c>
      <c r="BP41" s="419">
        <v>0</v>
      </c>
      <c r="BQ41" s="419">
        <v>0</v>
      </c>
      <c r="BR41" s="419">
        <v>0</v>
      </c>
      <c r="BS41" s="419">
        <v>0</v>
      </c>
      <c r="BT41" s="419">
        <v>0</v>
      </c>
      <c r="BU41" s="419">
        <v>0</v>
      </c>
      <c r="BV41" s="419">
        <v>0</v>
      </c>
      <c r="BW41" s="419">
        <v>0</v>
      </c>
      <c r="BX41" s="419">
        <v>0</v>
      </c>
      <c r="BY41" s="419">
        <v>0</v>
      </c>
      <c r="BZ41" s="419">
        <v>0</v>
      </c>
      <c r="CA41" s="419">
        <v>0</v>
      </c>
      <c r="CB41" s="419">
        <v>0</v>
      </c>
      <c r="CC41" s="419">
        <v>0</v>
      </c>
      <c r="CD41" s="419">
        <v>0</v>
      </c>
      <c r="CE41" s="419">
        <v>0</v>
      </c>
      <c r="CF41" s="419">
        <v>0</v>
      </c>
      <c r="CG41" s="419">
        <v>0</v>
      </c>
      <c r="CH41" s="419">
        <v>0</v>
      </c>
      <c r="CI41" s="419">
        <v>0</v>
      </c>
      <c r="CJ41" s="419">
        <v>0</v>
      </c>
      <c r="CK41" s="419">
        <v>0</v>
      </c>
      <c r="CL41" s="419">
        <v>0</v>
      </c>
      <c r="CM41" s="419">
        <v>0</v>
      </c>
      <c r="CN41" s="419">
        <v>0</v>
      </c>
      <c r="CO41" s="419">
        <v>0</v>
      </c>
      <c r="CP41" s="419">
        <v>0</v>
      </c>
      <c r="CQ41" s="419">
        <v>0</v>
      </c>
      <c r="CR41" s="419">
        <v>0</v>
      </c>
      <c r="CS41" s="419">
        <v>0</v>
      </c>
      <c r="CT41" s="419"/>
      <c r="CU41" s="419"/>
      <c r="CV41" s="419"/>
      <c r="CW41" s="419"/>
      <c r="CX41" s="419"/>
      <c r="CY41" s="419"/>
      <c r="CZ41" s="419"/>
      <c r="DA41" s="419"/>
      <c r="DB41" s="419"/>
      <c r="DC41" s="419"/>
      <c r="DD41" s="419"/>
      <c r="DE41" s="419"/>
      <c r="DF41" s="419"/>
      <c r="DG41" s="419"/>
      <c r="DH41" s="419"/>
      <c r="DI41" s="419"/>
      <c r="DJ41" s="419"/>
      <c r="DK41" s="419"/>
    </row>
    <row r="42" spans="1:115" ht="16.149999999999999" hidden="1">
      <c r="A42" s="423" t="s">
        <v>7</v>
      </c>
      <c r="B42" s="423">
        <v>1</v>
      </c>
      <c r="C42" s="418" t="s">
        <v>63</v>
      </c>
      <c r="D42" s="419">
        <v>0</v>
      </c>
      <c r="E42" s="419">
        <v>0</v>
      </c>
      <c r="F42" s="419">
        <v>0</v>
      </c>
      <c r="G42" s="419">
        <v>0</v>
      </c>
      <c r="H42" s="419">
        <v>0</v>
      </c>
      <c r="I42" s="419">
        <v>0</v>
      </c>
      <c r="J42" s="419">
        <v>0</v>
      </c>
      <c r="K42" s="419">
        <v>0</v>
      </c>
      <c r="L42" s="419">
        <v>0</v>
      </c>
      <c r="M42" s="419">
        <v>0</v>
      </c>
      <c r="N42" s="419">
        <v>0</v>
      </c>
      <c r="O42" s="419">
        <v>0</v>
      </c>
      <c r="P42" s="419">
        <v>0</v>
      </c>
      <c r="Q42" s="419">
        <v>0</v>
      </c>
      <c r="R42" s="419">
        <v>0</v>
      </c>
      <c r="S42" s="419">
        <v>0</v>
      </c>
      <c r="T42" s="419">
        <v>0</v>
      </c>
      <c r="U42" s="419">
        <v>0</v>
      </c>
      <c r="V42" s="419">
        <v>0</v>
      </c>
      <c r="W42" s="419">
        <v>0</v>
      </c>
      <c r="X42" s="419">
        <v>0</v>
      </c>
      <c r="Y42" s="419">
        <v>0</v>
      </c>
      <c r="Z42" s="419">
        <v>0</v>
      </c>
      <c r="AA42" s="419">
        <v>0</v>
      </c>
      <c r="AB42" s="419">
        <v>0</v>
      </c>
      <c r="AC42" s="419">
        <v>0</v>
      </c>
      <c r="AD42" s="419">
        <v>0</v>
      </c>
      <c r="AE42" s="419">
        <v>0</v>
      </c>
      <c r="AF42" s="419">
        <v>0</v>
      </c>
      <c r="AG42" s="419">
        <v>0</v>
      </c>
      <c r="AH42" s="419">
        <v>0</v>
      </c>
      <c r="AI42" s="419">
        <v>0</v>
      </c>
      <c r="AJ42" s="419">
        <v>0</v>
      </c>
      <c r="AK42" s="419">
        <v>0</v>
      </c>
      <c r="AL42" s="419">
        <v>0</v>
      </c>
      <c r="AM42" s="419">
        <v>0</v>
      </c>
      <c r="AN42" s="419">
        <v>0</v>
      </c>
      <c r="AO42" s="419">
        <v>0</v>
      </c>
      <c r="AP42" s="419">
        <v>0</v>
      </c>
      <c r="AQ42" s="419">
        <v>0</v>
      </c>
      <c r="AR42" s="419">
        <v>0</v>
      </c>
      <c r="AS42" s="419">
        <v>0</v>
      </c>
      <c r="AT42" s="419">
        <v>0</v>
      </c>
      <c r="AU42" s="419">
        <v>0</v>
      </c>
      <c r="AV42" s="419">
        <v>0</v>
      </c>
      <c r="AW42" s="419">
        <v>0</v>
      </c>
      <c r="AX42" s="419">
        <v>0</v>
      </c>
      <c r="AY42" s="419">
        <v>0</v>
      </c>
      <c r="AZ42" s="419">
        <v>0</v>
      </c>
      <c r="BA42" s="419">
        <v>0</v>
      </c>
      <c r="BB42" s="419">
        <v>0</v>
      </c>
      <c r="BC42" s="419">
        <v>0</v>
      </c>
      <c r="BD42" s="419">
        <v>5503</v>
      </c>
      <c r="BE42" s="419">
        <v>0</v>
      </c>
      <c r="BF42" s="419">
        <v>0</v>
      </c>
      <c r="BG42" s="419">
        <v>0</v>
      </c>
      <c r="BH42" s="419">
        <v>0</v>
      </c>
      <c r="BI42" s="419">
        <v>0</v>
      </c>
      <c r="BJ42" s="419">
        <v>0</v>
      </c>
      <c r="BK42" s="419">
        <v>0</v>
      </c>
      <c r="BL42" s="419">
        <v>0</v>
      </c>
      <c r="BM42" s="419">
        <v>0</v>
      </c>
      <c r="BN42" s="419">
        <v>0</v>
      </c>
      <c r="BO42" s="419">
        <v>0</v>
      </c>
      <c r="BP42" s="419">
        <v>0</v>
      </c>
      <c r="BQ42" s="419">
        <v>0</v>
      </c>
      <c r="BR42" s="419">
        <v>0</v>
      </c>
      <c r="BS42" s="419">
        <v>0</v>
      </c>
      <c r="BT42" s="419">
        <v>0</v>
      </c>
      <c r="BU42" s="419">
        <v>0</v>
      </c>
      <c r="BV42" s="419">
        <v>0</v>
      </c>
      <c r="BW42" s="419">
        <v>0</v>
      </c>
      <c r="BX42" s="419">
        <v>0</v>
      </c>
      <c r="BY42" s="419">
        <v>0</v>
      </c>
      <c r="BZ42" s="419">
        <v>0</v>
      </c>
      <c r="CA42" s="419">
        <v>0</v>
      </c>
      <c r="CB42" s="419">
        <v>0</v>
      </c>
      <c r="CC42" s="419">
        <v>0</v>
      </c>
      <c r="CD42" s="419">
        <v>0</v>
      </c>
      <c r="CE42" s="419">
        <v>0</v>
      </c>
      <c r="CF42" s="419">
        <v>0</v>
      </c>
      <c r="CG42" s="419">
        <v>0</v>
      </c>
      <c r="CH42" s="419">
        <v>0</v>
      </c>
      <c r="CI42" s="419">
        <v>0</v>
      </c>
      <c r="CJ42" s="419">
        <v>0</v>
      </c>
      <c r="CK42" s="419">
        <v>0</v>
      </c>
      <c r="CL42" s="419">
        <v>0</v>
      </c>
      <c r="CM42" s="419">
        <v>0</v>
      </c>
      <c r="CN42" s="419">
        <v>0</v>
      </c>
      <c r="CO42" s="419">
        <v>0</v>
      </c>
      <c r="CP42" s="419">
        <v>0</v>
      </c>
      <c r="CQ42" s="419">
        <v>0</v>
      </c>
      <c r="CR42" s="419">
        <v>0</v>
      </c>
      <c r="CS42" s="419">
        <v>0</v>
      </c>
      <c r="CT42" s="419"/>
      <c r="CU42" s="419"/>
      <c r="CV42" s="419"/>
      <c r="CW42" s="419"/>
      <c r="CX42" s="419"/>
      <c r="CY42" s="419"/>
      <c r="CZ42" s="419"/>
      <c r="DA42" s="419"/>
      <c r="DB42" s="419"/>
      <c r="DC42" s="419"/>
      <c r="DD42" s="419"/>
      <c r="DE42" s="419"/>
      <c r="DF42" s="419"/>
      <c r="DG42" s="419"/>
      <c r="DH42" s="419"/>
      <c r="DI42" s="419"/>
      <c r="DJ42" s="419"/>
      <c r="DK42" s="419"/>
    </row>
    <row r="43" spans="1:115" ht="16.149999999999999" hidden="1">
      <c r="A43" s="423" t="s">
        <v>7</v>
      </c>
      <c r="B43" s="423">
        <v>1</v>
      </c>
      <c r="C43" s="418" t="s">
        <v>64</v>
      </c>
      <c r="D43" s="419">
        <v>0</v>
      </c>
      <c r="E43" s="419">
        <v>0</v>
      </c>
      <c r="F43" s="419">
        <v>0</v>
      </c>
      <c r="G43" s="419">
        <v>0</v>
      </c>
      <c r="H43" s="419">
        <v>0</v>
      </c>
      <c r="I43" s="419">
        <v>0</v>
      </c>
      <c r="J43" s="419">
        <v>0</v>
      </c>
      <c r="K43" s="419">
        <v>0</v>
      </c>
      <c r="L43" s="419">
        <v>0</v>
      </c>
      <c r="M43" s="419">
        <v>0</v>
      </c>
      <c r="N43" s="419">
        <v>0</v>
      </c>
      <c r="O43" s="419">
        <v>0</v>
      </c>
      <c r="P43" s="419">
        <v>0</v>
      </c>
      <c r="Q43" s="419">
        <v>0</v>
      </c>
      <c r="R43" s="419">
        <v>0</v>
      </c>
      <c r="S43" s="419">
        <v>0</v>
      </c>
      <c r="T43" s="419">
        <v>0</v>
      </c>
      <c r="U43" s="419">
        <v>0</v>
      </c>
      <c r="V43" s="419">
        <v>0</v>
      </c>
      <c r="W43" s="419">
        <v>0</v>
      </c>
      <c r="X43" s="419">
        <v>0</v>
      </c>
      <c r="Y43" s="419">
        <v>0</v>
      </c>
      <c r="Z43" s="419">
        <v>0</v>
      </c>
      <c r="AA43" s="419">
        <v>0</v>
      </c>
      <c r="AB43" s="419">
        <v>0</v>
      </c>
      <c r="AC43" s="419">
        <v>0</v>
      </c>
      <c r="AD43" s="419">
        <v>0</v>
      </c>
      <c r="AE43" s="419">
        <v>0</v>
      </c>
      <c r="AF43" s="419">
        <v>0</v>
      </c>
      <c r="AG43" s="419">
        <v>0</v>
      </c>
      <c r="AH43" s="419">
        <v>0</v>
      </c>
      <c r="AI43" s="419">
        <v>0</v>
      </c>
      <c r="AJ43" s="419">
        <v>0</v>
      </c>
      <c r="AK43" s="419">
        <v>0</v>
      </c>
      <c r="AL43" s="419">
        <v>0</v>
      </c>
      <c r="AM43" s="419">
        <v>0</v>
      </c>
      <c r="AN43" s="419">
        <v>0</v>
      </c>
      <c r="AO43" s="419">
        <v>0</v>
      </c>
      <c r="AP43" s="419">
        <v>0</v>
      </c>
      <c r="AQ43" s="419">
        <v>0</v>
      </c>
      <c r="AR43" s="419">
        <v>0</v>
      </c>
      <c r="AS43" s="419">
        <v>0</v>
      </c>
      <c r="AT43" s="419">
        <v>0</v>
      </c>
      <c r="AU43" s="419">
        <v>0</v>
      </c>
      <c r="AV43" s="419">
        <v>0</v>
      </c>
      <c r="AW43" s="419">
        <v>0</v>
      </c>
      <c r="AX43" s="419">
        <v>0</v>
      </c>
      <c r="AY43" s="419">
        <v>0</v>
      </c>
      <c r="AZ43" s="419">
        <v>0</v>
      </c>
      <c r="BA43" s="419">
        <v>0</v>
      </c>
      <c r="BB43" s="419">
        <v>0</v>
      </c>
      <c r="BC43" s="419">
        <v>5659</v>
      </c>
      <c r="BD43" s="419">
        <v>0</v>
      </c>
      <c r="BE43" s="419">
        <v>0</v>
      </c>
      <c r="BF43" s="419">
        <v>0</v>
      </c>
      <c r="BG43" s="419">
        <v>0</v>
      </c>
      <c r="BH43" s="419">
        <v>0</v>
      </c>
      <c r="BI43" s="419">
        <v>0</v>
      </c>
      <c r="BJ43" s="419">
        <v>0</v>
      </c>
      <c r="BK43" s="419">
        <v>0</v>
      </c>
      <c r="BL43" s="419">
        <v>0</v>
      </c>
      <c r="BM43" s="419">
        <v>0</v>
      </c>
      <c r="BN43" s="419">
        <v>0</v>
      </c>
      <c r="BO43" s="419">
        <v>0</v>
      </c>
      <c r="BP43" s="419">
        <v>0</v>
      </c>
      <c r="BQ43" s="419">
        <v>0</v>
      </c>
      <c r="BR43" s="419">
        <v>0</v>
      </c>
      <c r="BS43" s="419">
        <v>0</v>
      </c>
      <c r="BT43" s="419">
        <v>0</v>
      </c>
      <c r="BU43" s="419">
        <v>0</v>
      </c>
      <c r="BV43" s="419">
        <v>0</v>
      </c>
      <c r="BW43" s="419">
        <v>0</v>
      </c>
      <c r="BX43" s="419">
        <v>0</v>
      </c>
      <c r="BY43" s="419">
        <v>0</v>
      </c>
      <c r="BZ43" s="419">
        <v>0</v>
      </c>
      <c r="CA43" s="419">
        <v>0</v>
      </c>
      <c r="CB43" s="419">
        <v>0</v>
      </c>
      <c r="CC43" s="419">
        <v>0</v>
      </c>
      <c r="CD43" s="419">
        <v>0</v>
      </c>
      <c r="CE43" s="419">
        <v>0</v>
      </c>
      <c r="CF43" s="419">
        <v>0</v>
      </c>
      <c r="CG43" s="419">
        <v>0</v>
      </c>
      <c r="CH43" s="419">
        <v>0</v>
      </c>
      <c r="CI43" s="419">
        <v>0</v>
      </c>
      <c r="CJ43" s="419">
        <v>0</v>
      </c>
      <c r="CK43" s="419">
        <v>0</v>
      </c>
      <c r="CL43" s="419">
        <v>0</v>
      </c>
      <c r="CM43" s="419">
        <v>0</v>
      </c>
      <c r="CN43" s="419">
        <v>0</v>
      </c>
      <c r="CO43" s="419">
        <v>0</v>
      </c>
      <c r="CP43" s="419">
        <v>0</v>
      </c>
      <c r="CQ43" s="419">
        <v>0</v>
      </c>
      <c r="CR43" s="419">
        <v>0</v>
      </c>
      <c r="CS43" s="419">
        <v>0</v>
      </c>
      <c r="CT43" s="419"/>
      <c r="CU43" s="419"/>
      <c r="CV43" s="419"/>
      <c r="CW43" s="419"/>
      <c r="CX43" s="419"/>
      <c r="CY43" s="419"/>
      <c r="CZ43" s="419"/>
      <c r="DA43" s="419"/>
      <c r="DB43" s="419"/>
      <c r="DC43" s="419"/>
      <c r="DD43" s="419"/>
      <c r="DE43" s="419"/>
      <c r="DF43" s="419"/>
      <c r="DG43" s="419"/>
      <c r="DH43" s="419"/>
      <c r="DI43" s="419"/>
      <c r="DJ43" s="419"/>
      <c r="DK43" s="419"/>
    </row>
    <row r="44" spans="1:115" ht="16.149999999999999" hidden="1">
      <c r="A44" s="423" t="s">
        <v>7</v>
      </c>
      <c r="B44" s="423">
        <v>1</v>
      </c>
      <c r="C44" s="418" t="s">
        <v>65</v>
      </c>
      <c r="D44" s="419">
        <v>0</v>
      </c>
      <c r="E44" s="419">
        <v>0</v>
      </c>
      <c r="F44" s="419">
        <v>0</v>
      </c>
      <c r="G44" s="419">
        <v>0</v>
      </c>
      <c r="H44" s="419">
        <v>0</v>
      </c>
      <c r="I44" s="419">
        <v>0</v>
      </c>
      <c r="J44" s="419">
        <v>0</v>
      </c>
      <c r="K44" s="419">
        <v>0</v>
      </c>
      <c r="L44" s="419">
        <v>0</v>
      </c>
      <c r="M44" s="419">
        <v>0</v>
      </c>
      <c r="N44" s="419">
        <v>0</v>
      </c>
      <c r="O44" s="419">
        <v>0</v>
      </c>
      <c r="P44" s="419">
        <v>0</v>
      </c>
      <c r="Q44" s="419">
        <v>0</v>
      </c>
      <c r="R44" s="419">
        <v>0</v>
      </c>
      <c r="S44" s="419">
        <v>0</v>
      </c>
      <c r="T44" s="419">
        <v>0</v>
      </c>
      <c r="U44" s="419">
        <v>0</v>
      </c>
      <c r="V44" s="419">
        <v>0</v>
      </c>
      <c r="W44" s="419">
        <v>0</v>
      </c>
      <c r="X44" s="419">
        <v>0</v>
      </c>
      <c r="Y44" s="419">
        <v>0</v>
      </c>
      <c r="Z44" s="419">
        <v>0</v>
      </c>
      <c r="AA44" s="419">
        <v>0</v>
      </c>
      <c r="AB44" s="419">
        <v>0</v>
      </c>
      <c r="AC44" s="419">
        <v>0</v>
      </c>
      <c r="AD44" s="419">
        <v>0</v>
      </c>
      <c r="AE44" s="419">
        <v>0</v>
      </c>
      <c r="AF44" s="419">
        <v>0</v>
      </c>
      <c r="AG44" s="419">
        <v>0</v>
      </c>
      <c r="AH44" s="419">
        <v>0</v>
      </c>
      <c r="AI44" s="419">
        <v>0</v>
      </c>
      <c r="AJ44" s="419">
        <v>0</v>
      </c>
      <c r="AK44" s="419">
        <v>0</v>
      </c>
      <c r="AL44" s="419">
        <v>0</v>
      </c>
      <c r="AM44" s="419">
        <v>0</v>
      </c>
      <c r="AN44" s="419">
        <v>0</v>
      </c>
      <c r="AO44" s="419">
        <v>0</v>
      </c>
      <c r="AP44" s="419">
        <v>0</v>
      </c>
      <c r="AQ44" s="419">
        <v>0</v>
      </c>
      <c r="AR44" s="419">
        <v>0</v>
      </c>
      <c r="AS44" s="419">
        <v>0</v>
      </c>
      <c r="AT44" s="419">
        <v>0</v>
      </c>
      <c r="AU44" s="419">
        <v>0</v>
      </c>
      <c r="AV44" s="419">
        <v>0</v>
      </c>
      <c r="AW44" s="419">
        <v>0</v>
      </c>
      <c r="AX44" s="419">
        <v>0</v>
      </c>
      <c r="AY44" s="419">
        <v>0</v>
      </c>
      <c r="AZ44" s="419">
        <v>0</v>
      </c>
      <c r="BA44" s="419">
        <v>0</v>
      </c>
      <c r="BB44" s="419">
        <v>5819</v>
      </c>
      <c r="BC44" s="419">
        <v>0</v>
      </c>
      <c r="BD44" s="419">
        <v>0</v>
      </c>
      <c r="BE44" s="419">
        <v>0</v>
      </c>
      <c r="BF44" s="419">
        <v>0</v>
      </c>
      <c r="BG44" s="419">
        <v>0</v>
      </c>
      <c r="BH44" s="419">
        <v>0</v>
      </c>
      <c r="BI44" s="419">
        <v>0</v>
      </c>
      <c r="BJ44" s="419">
        <v>0</v>
      </c>
      <c r="BK44" s="419">
        <v>0</v>
      </c>
      <c r="BL44" s="419">
        <v>0</v>
      </c>
      <c r="BM44" s="419">
        <v>0</v>
      </c>
      <c r="BN44" s="419">
        <v>0</v>
      </c>
      <c r="BO44" s="419">
        <v>0</v>
      </c>
      <c r="BP44" s="419">
        <v>0</v>
      </c>
      <c r="BQ44" s="419">
        <v>0</v>
      </c>
      <c r="BR44" s="419">
        <v>0</v>
      </c>
      <c r="BS44" s="419">
        <v>0</v>
      </c>
      <c r="BT44" s="419">
        <v>0</v>
      </c>
      <c r="BU44" s="419">
        <v>0</v>
      </c>
      <c r="BV44" s="419">
        <v>0</v>
      </c>
      <c r="BW44" s="419">
        <v>0</v>
      </c>
      <c r="BX44" s="419">
        <v>0</v>
      </c>
      <c r="BY44" s="419">
        <v>0</v>
      </c>
      <c r="BZ44" s="419">
        <v>0</v>
      </c>
      <c r="CA44" s="419">
        <v>0</v>
      </c>
      <c r="CB44" s="419">
        <v>0</v>
      </c>
      <c r="CC44" s="419">
        <v>0</v>
      </c>
      <c r="CD44" s="419">
        <v>0</v>
      </c>
      <c r="CE44" s="419">
        <v>0</v>
      </c>
      <c r="CF44" s="419">
        <v>0</v>
      </c>
      <c r="CG44" s="419">
        <v>0</v>
      </c>
      <c r="CH44" s="419">
        <v>0</v>
      </c>
      <c r="CI44" s="419">
        <v>0</v>
      </c>
      <c r="CJ44" s="419">
        <v>0</v>
      </c>
      <c r="CK44" s="419">
        <v>0</v>
      </c>
      <c r="CL44" s="419">
        <v>0</v>
      </c>
      <c r="CM44" s="419">
        <v>0</v>
      </c>
      <c r="CN44" s="419">
        <v>0</v>
      </c>
      <c r="CO44" s="419">
        <v>0</v>
      </c>
      <c r="CP44" s="419">
        <v>0</v>
      </c>
      <c r="CQ44" s="419">
        <v>0</v>
      </c>
      <c r="CR44" s="419">
        <v>0</v>
      </c>
      <c r="CS44" s="419">
        <v>0</v>
      </c>
      <c r="CT44" s="419"/>
      <c r="CU44" s="419"/>
      <c r="CV44" s="419"/>
      <c r="CW44" s="419"/>
      <c r="CX44" s="419"/>
      <c r="CY44" s="419"/>
      <c r="CZ44" s="419"/>
      <c r="DA44" s="419"/>
      <c r="DB44" s="419"/>
      <c r="DC44" s="419"/>
      <c r="DD44" s="419"/>
      <c r="DE44" s="419"/>
      <c r="DF44" s="419"/>
      <c r="DG44" s="419"/>
      <c r="DH44" s="419"/>
      <c r="DI44" s="419"/>
      <c r="DJ44" s="419"/>
      <c r="DK44" s="419"/>
    </row>
    <row r="45" spans="1:115" ht="16.149999999999999" hidden="1">
      <c r="A45" s="423" t="s">
        <v>7</v>
      </c>
      <c r="B45" s="423">
        <v>1</v>
      </c>
      <c r="C45" s="418" t="s">
        <v>66</v>
      </c>
      <c r="D45" s="419">
        <v>0</v>
      </c>
      <c r="E45" s="419">
        <v>0</v>
      </c>
      <c r="F45" s="419">
        <v>0</v>
      </c>
      <c r="G45" s="419">
        <v>0</v>
      </c>
      <c r="H45" s="419">
        <v>0</v>
      </c>
      <c r="I45" s="419">
        <v>0</v>
      </c>
      <c r="J45" s="419">
        <v>0</v>
      </c>
      <c r="K45" s="419">
        <v>0</v>
      </c>
      <c r="L45" s="419">
        <v>0</v>
      </c>
      <c r="M45" s="419">
        <v>0</v>
      </c>
      <c r="N45" s="419">
        <v>0</v>
      </c>
      <c r="O45" s="419">
        <v>0</v>
      </c>
      <c r="P45" s="419">
        <v>0</v>
      </c>
      <c r="Q45" s="419">
        <v>0</v>
      </c>
      <c r="R45" s="419">
        <v>0</v>
      </c>
      <c r="S45" s="419">
        <v>0</v>
      </c>
      <c r="T45" s="419">
        <v>0</v>
      </c>
      <c r="U45" s="419">
        <v>0</v>
      </c>
      <c r="V45" s="419">
        <v>0</v>
      </c>
      <c r="W45" s="419">
        <v>0</v>
      </c>
      <c r="X45" s="419">
        <v>0</v>
      </c>
      <c r="Y45" s="419">
        <v>0</v>
      </c>
      <c r="Z45" s="419">
        <v>0</v>
      </c>
      <c r="AA45" s="419">
        <v>0</v>
      </c>
      <c r="AB45" s="419">
        <v>0</v>
      </c>
      <c r="AC45" s="419">
        <v>0</v>
      </c>
      <c r="AD45" s="419">
        <v>0</v>
      </c>
      <c r="AE45" s="419">
        <v>0</v>
      </c>
      <c r="AF45" s="419">
        <v>0</v>
      </c>
      <c r="AG45" s="419">
        <v>0</v>
      </c>
      <c r="AH45" s="419">
        <v>0</v>
      </c>
      <c r="AI45" s="419">
        <v>0</v>
      </c>
      <c r="AJ45" s="419">
        <v>0</v>
      </c>
      <c r="AK45" s="419">
        <v>0</v>
      </c>
      <c r="AL45" s="419">
        <v>0</v>
      </c>
      <c r="AM45" s="419">
        <v>0</v>
      </c>
      <c r="AN45" s="419">
        <v>0</v>
      </c>
      <c r="AO45" s="419">
        <v>0</v>
      </c>
      <c r="AP45" s="419">
        <v>0</v>
      </c>
      <c r="AQ45" s="419">
        <v>0</v>
      </c>
      <c r="AR45" s="419">
        <v>0</v>
      </c>
      <c r="AS45" s="419">
        <v>0</v>
      </c>
      <c r="AT45" s="419">
        <v>0</v>
      </c>
      <c r="AU45" s="419">
        <v>0</v>
      </c>
      <c r="AV45" s="419">
        <v>0</v>
      </c>
      <c r="AW45" s="419">
        <v>0</v>
      </c>
      <c r="AX45" s="419">
        <v>0</v>
      </c>
      <c r="AY45" s="419">
        <v>0</v>
      </c>
      <c r="AZ45" s="419">
        <v>0</v>
      </c>
      <c r="BA45" s="419">
        <v>5974</v>
      </c>
      <c r="BB45" s="419">
        <v>0</v>
      </c>
      <c r="BC45" s="419">
        <v>0</v>
      </c>
      <c r="BD45" s="419">
        <v>0</v>
      </c>
      <c r="BE45" s="419">
        <v>0</v>
      </c>
      <c r="BF45" s="419">
        <v>0</v>
      </c>
      <c r="BG45" s="419">
        <v>0</v>
      </c>
      <c r="BH45" s="419">
        <v>0</v>
      </c>
      <c r="BI45" s="419">
        <v>0</v>
      </c>
      <c r="BJ45" s="419">
        <v>0</v>
      </c>
      <c r="BK45" s="419">
        <v>0</v>
      </c>
      <c r="BL45" s="419">
        <v>0</v>
      </c>
      <c r="BM45" s="419">
        <v>0</v>
      </c>
      <c r="BN45" s="419">
        <v>0</v>
      </c>
      <c r="BO45" s="419">
        <v>0</v>
      </c>
      <c r="BP45" s="419">
        <v>0</v>
      </c>
      <c r="BQ45" s="419">
        <v>0</v>
      </c>
      <c r="BR45" s="419">
        <v>0</v>
      </c>
      <c r="BS45" s="419">
        <v>0</v>
      </c>
      <c r="BT45" s="419">
        <v>0</v>
      </c>
      <c r="BU45" s="419">
        <v>0</v>
      </c>
      <c r="BV45" s="419">
        <v>0</v>
      </c>
      <c r="BW45" s="419">
        <v>0</v>
      </c>
      <c r="BX45" s="419">
        <v>0</v>
      </c>
      <c r="BY45" s="419">
        <v>0</v>
      </c>
      <c r="BZ45" s="419">
        <v>0</v>
      </c>
      <c r="CA45" s="419">
        <v>0</v>
      </c>
      <c r="CB45" s="419">
        <v>0</v>
      </c>
      <c r="CC45" s="419">
        <v>0</v>
      </c>
      <c r="CD45" s="419">
        <v>0</v>
      </c>
      <c r="CE45" s="419">
        <v>0</v>
      </c>
      <c r="CF45" s="419">
        <v>0</v>
      </c>
      <c r="CG45" s="419">
        <v>0</v>
      </c>
      <c r="CH45" s="419">
        <v>0</v>
      </c>
      <c r="CI45" s="419">
        <v>0</v>
      </c>
      <c r="CJ45" s="419">
        <v>0</v>
      </c>
      <c r="CK45" s="419">
        <v>0</v>
      </c>
      <c r="CL45" s="419">
        <v>0</v>
      </c>
      <c r="CM45" s="419">
        <v>0</v>
      </c>
      <c r="CN45" s="419">
        <v>0</v>
      </c>
      <c r="CO45" s="419">
        <v>0</v>
      </c>
      <c r="CP45" s="419">
        <v>0</v>
      </c>
      <c r="CQ45" s="419">
        <v>0</v>
      </c>
      <c r="CR45" s="419">
        <v>0</v>
      </c>
      <c r="CS45" s="419">
        <v>0</v>
      </c>
      <c r="CT45" s="419"/>
      <c r="CU45" s="419"/>
      <c r="CV45" s="419"/>
      <c r="CW45" s="419"/>
      <c r="CX45" s="419"/>
      <c r="CY45" s="419"/>
      <c r="CZ45" s="419"/>
      <c r="DA45" s="419"/>
      <c r="DB45" s="419"/>
      <c r="DC45" s="419"/>
      <c r="DD45" s="419"/>
      <c r="DE45" s="419"/>
      <c r="DF45" s="419"/>
      <c r="DG45" s="419"/>
      <c r="DH45" s="419"/>
      <c r="DI45" s="419"/>
      <c r="DJ45" s="419"/>
      <c r="DK45" s="419"/>
    </row>
    <row r="46" spans="1:115" ht="16.149999999999999" hidden="1">
      <c r="A46" s="423" t="s">
        <v>7</v>
      </c>
      <c r="B46" s="423">
        <v>1</v>
      </c>
      <c r="C46" s="418" t="s">
        <v>67</v>
      </c>
      <c r="D46" s="419">
        <v>0</v>
      </c>
      <c r="E46" s="419">
        <v>0</v>
      </c>
      <c r="F46" s="419">
        <v>0</v>
      </c>
      <c r="G46" s="419">
        <v>0</v>
      </c>
      <c r="H46" s="419">
        <v>0</v>
      </c>
      <c r="I46" s="419">
        <v>0</v>
      </c>
      <c r="J46" s="419">
        <v>0</v>
      </c>
      <c r="K46" s="419">
        <v>0</v>
      </c>
      <c r="L46" s="419">
        <v>0</v>
      </c>
      <c r="M46" s="419">
        <v>0</v>
      </c>
      <c r="N46" s="419">
        <v>0</v>
      </c>
      <c r="O46" s="419">
        <v>0</v>
      </c>
      <c r="P46" s="419">
        <v>0</v>
      </c>
      <c r="Q46" s="419">
        <v>0</v>
      </c>
      <c r="R46" s="419">
        <v>0</v>
      </c>
      <c r="S46" s="419">
        <v>0</v>
      </c>
      <c r="T46" s="419">
        <v>0</v>
      </c>
      <c r="U46" s="419">
        <v>0</v>
      </c>
      <c r="V46" s="419">
        <v>0</v>
      </c>
      <c r="W46" s="419">
        <v>0</v>
      </c>
      <c r="X46" s="419">
        <v>0</v>
      </c>
      <c r="Y46" s="419">
        <v>0</v>
      </c>
      <c r="Z46" s="419">
        <v>0</v>
      </c>
      <c r="AA46" s="419">
        <v>0</v>
      </c>
      <c r="AB46" s="419">
        <v>0</v>
      </c>
      <c r="AC46" s="419">
        <v>0</v>
      </c>
      <c r="AD46" s="419">
        <v>0</v>
      </c>
      <c r="AE46" s="419">
        <v>0</v>
      </c>
      <c r="AF46" s="419">
        <v>0</v>
      </c>
      <c r="AG46" s="419">
        <v>0</v>
      </c>
      <c r="AH46" s="419">
        <v>0</v>
      </c>
      <c r="AI46" s="419">
        <v>0</v>
      </c>
      <c r="AJ46" s="419">
        <v>0</v>
      </c>
      <c r="AK46" s="419">
        <v>0</v>
      </c>
      <c r="AL46" s="419">
        <v>0</v>
      </c>
      <c r="AM46" s="419">
        <v>0</v>
      </c>
      <c r="AN46" s="419">
        <v>0</v>
      </c>
      <c r="AO46" s="419">
        <v>0</v>
      </c>
      <c r="AP46" s="419">
        <v>0</v>
      </c>
      <c r="AQ46" s="419">
        <v>0</v>
      </c>
      <c r="AR46" s="419">
        <v>0</v>
      </c>
      <c r="AS46" s="419">
        <v>0</v>
      </c>
      <c r="AT46" s="419">
        <v>0</v>
      </c>
      <c r="AU46" s="419">
        <v>0</v>
      </c>
      <c r="AV46" s="419">
        <v>0</v>
      </c>
      <c r="AW46" s="419">
        <v>0</v>
      </c>
      <c r="AX46" s="419">
        <v>0</v>
      </c>
      <c r="AY46" s="419">
        <v>0</v>
      </c>
      <c r="AZ46" s="419">
        <v>6137</v>
      </c>
      <c r="BA46" s="419">
        <v>0</v>
      </c>
      <c r="BB46" s="419">
        <v>0</v>
      </c>
      <c r="BC46" s="419">
        <v>0</v>
      </c>
      <c r="BD46" s="419">
        <v>0</v>
      </c>
      <c r="BE46" s="419">
        <v>0</v>
      </c>
      <c r="BF46" s="419">
        <v>0</v>
      </c>
      <c r="BG46" s="419">
        <v>0</v>
      </c>
      <c r="BH46" s="419">
        <v>0</v>
      </c>
      <c r="BI46" s="419">
        <v>0</v>
      </c>
      <c r="BJ46" s="419">
        <v>0</v>
      </c>
      <c r="BK46" s="419">
        <v>0</v>
      </c>
      <c r="BL46" s="419">
        <v>0</v>
      </c>
      <c r="BM46" s="419">
        <v>0</v>
      </c>
      <c r="BN46" s="419">
        <v>0</v>
      </c>
      <c r="BO46" s="419">
        <v>0</v>
      </c>
      <c r="BP46" s="419">
        <v>0</v>
      </c>
      <c r="BQ46" s="419">
        <v>0</v>
      </c>
      <c r="BR46" s="419">
        <v>0</v>
      </c>
      <c r="BS46" s="419">
        <v>0</v>
      </c>
      <c r="BT46" s="419">
        <v>0</v>
      </c>
      <c r="BU46" s="419">
        <v>0</v>
      </c>
      <c r="BV46" s="419">
        <v>0</v>
      </c>
      <c r="BW46" s="419">
        <v>0</v>
      </c>
      <c r="BX46" s="419">
        <v>0</v>
      </c>
      <c r="BY46" s="419">
        <v>0</v>
      </c>
      <c r="BZ46" s="419">
        <v>0</v>
      </c>
      <c r="CA46" s="419">
        <v>0</v>
      </c>
      <c r="CB46" s="419">
        <v>0</v>
      </c>
      <c r="CC46" s="419">
        <v>0</v>
      </c>
      <c r="CD46" s="419">
        <v>0</v>
      </c>
      <c r="CE46" s="419">
        <v>0</v>
      </c>
      <c r="CF46" s="419">
        <v>0</v>
      </c>
      <c r="CG46" s="419">
        <v>0</v>
      </c>
      <c r="CH46" s="419">
        <v>0</v>
      </c>
      <c r="CI46" s="419">
        <v>0</v>
      </c>
      <c r="CJ46" s="419">
        <v>0</v>
      </c>
      <c r="CK46" s="419">
        <v>0</v>
      </c>
      <c r="CL46" s="419">
        <v>0</v>
      </c>
      <c r="CM46" s="419">
        <v>0</v>
      </c>
      <c r="CN46" s="419">
        <v>0</v>
      </c>
      <c r="CO46" s="419">
        <v>0</v>
      </c>
      <c r="CP46" s="419">
        <v>0</v>
      </c>
      <c r="CQ46" s="419">
        <v>0</v>
      </c>
      <c r="CR46" s="419">
        <v>0</v>
      </c>
      <c r="CS46" s="419">
        <v>0</v>
      </c>
      <c r="CT46" s="419"/>
      <c r="CU46" s="419"/>
      <c r="CV46" s="419"/>
      <c r="CW46" s="419"/>
      <c r="CX46" s="419"/>
      <c r="CY46" s="419"/>
      <c r="CZ46" s="419"/>
      <c r="DA46" s="419"/>
      <c r="DB46" s="419"/>
      <c r="DC46" s="419"/>
      <c r="DD46" s="419"/>
      <c r="DE46" s="419"/>
      <c r="DF46" s="419"/>
      <c r="DG46" s="419"/>
      <c r="DH46" s="419"/>
      <c r="DI46" s="419"/>
      <c r="DJ46" s="419"/>
      <c r="DK46" s="419"/>
    </row>
    <row r="47" spans="1:115" ht="16.149999999999999" hidden="1">
      <c r="A47" s="423" t="s">
        <v>7</v>
      </c>
      <c r="B47" s="423">
        <v>1</v>
      </c>
      <c r="C47" s="418" t="s">
        <v>68</v>
      </c>
      <c r="D47" s="419">
        <v>0</v>
      </c>
      <c r="E47" s="419">
        <v>0</v>
      </c>
      <c r="F47" s="419">
        <v>0</v>
      </c>
      <c r="G47" s="419">
        <v>0</v>
      </c>
      <c r="H47" s="419">
        <v>0</v>
      </c>
      <c r="I47" s="419">
        <v>0</v>
      </c>
      <c r="J47" s="419">
        <v>0</v>
      </c>
      <c r="K47" s="419">
        <v>0</v>
      </c>
      <c r="L47" s="419">
        <v>0</v>
      </c>
      <c r="M47" s="419">
        <v>0</v>
      </c>
      <c r="N47" s="419">
        <v>0</v>
      </c>
      <c r="O47" s="419">
        <v>0</v>
      </c>
      <c r="P47" s="419">
        <v>0</v>
      </c>
      <c r="Q47" s="419">
        <v>0</v>
      </c>
      <c r="R47" s="419">
        <v>0</v>
      </c>
      <c r="S47" s="419">
        <v>0</v>
      </c>
      <c r="T47" s="419">
        <v>0</v>
      </c>
      <c r="U47" s="419">
        <v>0</v>
      </c>
      <c r="V47" s="419">
        <v>0</v>
      </c>
      <c r="W47" s="419">
        <v>0</v>
      </c>
      <c r="X47" s="419">
        <v>0</v>
      </c>
      <c r="Y47" s="419">
        <v>0</v>
      </c>
      <c r="Z47" s="419">
        <v>0</v>
      </c>
      <c r="AA47" s="419">
        <v>0</v>
      </c>
      <c r="AB47" s="419">
        <v>0</v>
      </c>
      <c r="AC47" s="419">
        <v>0</v>
      </c>
      <c r="AD47" s="419">
        <v>0</v>
      </c>
      <c r="AE47" s="419">
        <v>0</v>
      </c>
      <c r="AF47" s="419">
        <v>0</v>
      </c>
      <c r="AG47" s="419">
        <v>0</v>
      </c>
      <c r="AH47" s="419">
        <v>0</v>
      </c>
      <c r="AI47" s="419">
        <v>0</v>
      </c>
      <c r="AJ47" s="419">
        <v>0</v>
      </c>
      <c r="AK47" s="419">
        <v>0</v>
      </c>
      <c r="AL47" s="419">
        <v>0</v>
      </c>
      <c r="AM47" s="419">
        <v>0</v>
      </c>
      <c r="AN47" s="419">
        <v>0</v>
      </c>
      <c r="AO47" s="419">
        <v>0</v>
      </c>
      <c r="AP47" s="419">
        <v>0</v>
      </c>
      <c r="AQ47" s="419">
        <v>0</v>
      </c>
      <c r="AR47" s="419">
        <v>0</v>
      </c>
      <c r="AS47" s="419">
        <v>0</v>
      </c>
      <c r="AT47" s="419">
        <v>0</v>
      </c>
      <c r="AU47" s="419">
        <v>0</v>
      </c>
      <c r="AV47" s="419">
        <v>0</v>
      </c>
      <c r="AW47" s="419">
        <v>0</v>
      </c>
      <c r="AX47" s="419">
        <v>0</v>
      </c>
      <c r="AY47" s="419">
        <v>6310</v>
      </c>
      <c r="AZ47" s="419">
        <v>0</v>
      </c>
      <c r="BA47" s="419">
        <v>0</v>
      </c>
      <c r="BB47" s="419">
        <v>0</v>
      </c>
      <c r="BC47" s="419">
        <v>0</v>
      </c>
      <c r="BD47" s="419">
        <v>0</v>
      </c>
      <c r="BE47" s="419">
        <v>0</v>
      </c>
      <c r="BF47" s="419">
        <v>0</v>
      </c>
      <c r="BG47" s="419">
        <v>0</v>
      </c>
      <c r="BH47" s="419">
        <v>0</v>
      </c>
      <c r="BI47" s="419">
        <v>0</v>
      </c>
      <c r="BJ47" s="419">
        <v>0</v>
      </c>
      <c r="BK47" s="419">
        <v>0</v>
      </c>
      <c r="BL47" s="419">
        <v>0</v>
      </c>
      <c r="BM47" s="419">
        <v>0</v>
      </c>
      <c r="BN47" s="419">
        <v>0</v>
      </c>
      <c r="BO47" s="419">
        <v>0</v>
      </c>
      <c r="BP47" s="419">
        <v>0</v>
      </c>
      <c r="BQ47" s="419">
        <v>0</v>
      </c>
      <c r="BR47" s="419">
        <v>0</v>
      </c>
      <c r="BS47" s="419">
        <v>0</v>
      </c>
      <c r="BT47" s="419">
        <v>0</v>
      </c>
      <c r="BU47" s="419">
        <v>0</v>
      </c>
      <c r="BV47" s="419">
        <v>0</v>
      </c>
      <c r="BW47" s="419">
        <v>0</v>
      </c>
      <c r="BX47" s="419">
        <v>0</v>
      </c>
      <c r="BY47" s="419">
        <v>0</v>
      </c>
      <c r="BZ47" s="419">
        <v>0</v>
      </c>
      <c r="CA47" s="419">
        <v>0</v>
      </c>
      <c r="CB47" s="419">
        <v>0</v>
      </c>
      <c r="CC47" s="419">
        <v>0</v>
      </c>
      <c r="CD47" s="419">
        <v>0</v>
      </c>
      <c r="CE47" s="419">
        <v>0</v>
      </c>
      <c r="CF47" s="419">
        <v>0</v>
      </c>
      <c r="CG47" s="419">
        <v>0</v>
      </c>
      <c r="CH47" s="419">
        <v>0</v>
      </c>
      <c r="CI47" s="419">
        <v>0</v>
      </c>
      <c r="CJ47" s="419">
        <v>0</v>
      </c>
      <c r="CK47" s="419">
        <v>0</v>
      </c>
      <c r="CL47" s="419">
        <v>0</v>
      </c>
      <c r="CM47" s="419">
        <v>0</v>
      </c>
      <c r="CN47" s="419">
        <v>0</v>
      </c>
      <c r="CO47" s="419">
        <v>0</v>
      </c>
      <c r="CP47" s="419">
        <v>0</v>
      </c>
      <c r="CQ47" s="419">
        <v>0</v>
      </c>
      <c r="CR47" s="419">
        <v>0</v>
      </c>
      <c r="CS47" s="419">
        <v>0</v>
      </c>
      <c r="CT47" s="419"/>
      <c r="CU47" s="419"/>
      <c r="CV47" s="419"/>
      <c r="CW47" s="419"/>
      <c r="CX47" s="419"/>
      <c r="CY47" s="419"/>
      <c r="CZ47" s="419"/>
      <c r="DA47" s="419"/>
      <c r="DB47" s="419"/>
      <c r="DC47" s="419"/>
      <c r="DD47" s="419"/>
      <c r="DE47" s="419"/>
      <c r="DF47" s="419"/>
      <c r="DG47" s="419"/>
      <c r="DH47" s="419"/>
      <c r="DI47" s="419"/>
      <c r="DJ47" s="419"/>
      <c r="DK47" s="419"/>
    </row>
    <row r="48" spans="1:115" ht="16.149999999999999" hidden="1">
      <c r="A48" s="423" t="s">
        <v>7</v>
      </c>
      <c r="B48" s="423">
        <v>1</v>
      </c>
      <c r="C48" s="418" t="s">
        <v>69</v>
      </c>
      <c r="D48" s="419">
        <v>0</v>
      </c>
      <c r="E48" s="419">
        <v>0</v>
      </c>
      <c r="F48" s="419">
        <v>0</v>
      </c>
      <c r="G48" s="419">
        <v>0</v>
      </c>
      <c r="H48" s="419">
        <v>0</v>
      </c>
      <c r="I48" s="419">
        <v>0</v>
      </c>
      <c r="J48" s="419">
        <v>0</v>
      </c>
      <c r="K48" s="419">
        <v>0</v>
      </c>
      <c r="L48" s="419">
        <v>0</v>
      </c>
      <c r="M48" s="419">
        <v>0</v>
      </c>
      <c r="N48" s="419">
        <v>0</v>
      </c>
      <c r="O48" s="419">
        <v>0</v>
      </c>
      <c r="P48" s="419">
        <v>0</v>
      </c>
      <c r="Q48" s="419">
        <v>0</v>
      </c>
      <c r="R48" s="419">
        <v>0</v>
      </c>
      <c r="S48" s="419">
        <v>0</v>
      </c>
      <c r="T48" s="419">
        <v>0</v>
      </c>
      <c r="U48" s="419">
        <v>0</v>
      </c>
      <c r="V48" s="419">
        <v>0</v>
      </c>
      <c r="W48" s="419">
        <v>0</v>
      </c>
      <c r="X48" s="419">
        <v>0</v>
      </c>
      <c r="Y48" s="419">
        <v>0</v>
      </c>
      <c r="Z48" s="419">
        <v>0</v>
      </c>
      <c r="AA48" s="419">
        <v>0</v>
      </c>
      <c r="AB48" s="419">
        <v>0</v>
      </c>
      <c r="AC48" s="419">
        <v>0</v>
      </c>
      <c r="AD48" s="419">
        <v>0</v>
      </c>
      <c r="AE48" s="419">
        <v>0</v>
      </c>
      <c r="AF48" s="419">
        <v>0</v>
      </c>
      <c r="AG48" s="419">
        <v>0</v>
      </c>
      <c r="AH48" s="419">
        <v>0</v>
      </c>
      <c r="AI48" s="419">
        <v>0</v>
      </c>
      <c r="AJ48" s="419">
        <v>0</v>
      </c>
      <c r="AK48" s="419">
        <v>0</v>
      </c>
      <c r="AL48" s="419">
        <v>0</v>
      </c>
      <c r="AM48" s="419">
        <v>0</v>
      </c>
      <c r="AN48" s="419">
        <v>0</v>
      </c>
      <c r="AO48" s="419">
        <v>0</v>
      </c>
      <c r="AP48" s="419">
        <v>0</v>
      </c>
      <c r="AQ48" s="419">
        <v>0</v>
      </c>
      <c r="AR48" s="419">
        <v>0</v>
      </c>
      <c r="AS48" s="419">
        <v>0</v>
      </c>
      <c r="AT48" s="419">
        <v>0</v>
      </c>
      <c r="AU48" s="419">
        <v>0</v>
      </c>
      <c r="AV48" s="419">
        <v>0</v>
      </c>
      <c r="AW48" s="419">
        <v>0</v>
      </c>
      <c r="AX48" s="419">
        <v>6488</v>
      </c>
      <c r="AY48" s="419">
        <v>0</v>
      </c>
      <c r="AZ48" s="419">
        <v>0</v>
      </c>
      <c r="BA48" s="419">
        <v>0</v>
      </c>
      <c r="BB48" s="419">
        <v>0</v>
      </c>
      <c r="BC48" s="419">
        <v>0</v>
      </c>
      <c r="BD48" s="419">
        <v>0</v>
      </c>
      <c r="BE48" s="419">
        <v>0</v>
      </c>
      <c r="BF48" s="419">
        <v>0</v>
      </c>
      <c r="BG48" s="419">
        <v>0</v>
      </c>
      <c r="BH48" s="419">
        <v>0</v>
      </c>
      <c r="BI48" s="419">
        <v>0</v>
      </c>
      <c r="BJ48" s="419">
        <v>0</v>
      </c>
      <c r="BK48" s="419">
        <v>0</v>
      </c>
      <c r="BL48" s="419">
        <v>0</v>
      </c>
      <c r="BM48" s="419">
        <v>0</v>
      </c>
      <c r="BN48" s="419">
        <v>0</v>
      </c>
      <c r="BO48" s="419">
        <v>0</v>
      </c>
      <c r="BP48" s="419">
        <v>0</v>
      </c>
      <c r="BQ48" s="419">
        <v>0</v>
      </c>
      <c r="BR48" s="419">
        <v>0</v>
      </c>
      <c r="BS48" s="419">
        <v>0</v>
      </c>
      <c r="BT48" s="419">
        <v>0</v>
      </c>
      <c r="BU48" s="419">
        <v>0</v>
      </c>
      <c r="BV48" s="419">
        <v>0</v>
      </c>
      <c r="BW48" s="419">
        <v>0</v>
      </c>
      <c r="BX48" s="419">
        <v>0</v>
      </c>
      <c r="BY48" s="419">
        <v>0</v>
      </c>
      <c r="BZ48" s="419">
        <v>0</v>
      </c>
      <c r="CA48" s="419">
        <v>0</v>
      </c>
      <c r="CB48" s="419">
        <v>0</v>
      </c>
      <c r="CC48" s="419">
        <v>0</v>
      </c>
      <c r="CD48" s="419">
        <v>0</v>
      </c>
      <c r="CE48" s="419">
        <v>0</v>
      </c>
      <c r="CF48" s="419">
        <v>0</v>
      </c>
      <c r="CG48" s="419">
        <v>0</v>
      </c>
      <c r="CH48" s="419">
        <v>0</v>
      </c>
      <c r="CI48" s="419">
        <v>0</v>
      </c>
      <c r="CJ48" s="419">
        <v>0</v>
      </c>
      <c r="CK48" s="419">
        <v>0</v>
      </c>
      <c r="CL48" s="419">
        <v>0</v>
      </c>
      <c r="CM48" s="419">
        <v>0</v>
      </c>
      <c r="CN48" s="419">
        <v>0</v>
      </c>
      <c r="CO48" s="419">
        <v>0</v>
      </c>
      <c r="CP48" s="419">
        <v>0</v>
      </c>
      <c r="CQ48" s="419">
        <v>0</v>
      </c>
      <c r="CR48" s="419">
        <v>0</v>
      </c>
      <c r="CS48" s="419">
        <v>0</v>
      </c>
      <c r="CT48" s="419"/>
      <c r="CU48" s="419"/>
      <c r="CV48" s="419"/>
      <c r="CW48" s="419"/>
      <c r="CX48" s="419"/>
      <c r="CY48" s="419"/>
      <c r="CZ48" s="419"/>
      <c r="DA48" s="419"/>
      <c r="DB48" s="419"/>
      <c r="DC48" s="419"/>
      <c r="DD48" s="419"/>
      <c r="DE48" s="419"/>
      <c r="DF48" s="419"/>
      <c r="DG48" s="419"/>
      <c r="DH48" s="419"/>
      <c r="DI48" s="419"/>
      <c r="DJ48" s="419"/>
      <c r="DK48" s="419"/>
    </row>
    <row r="49" spans="1:115" ht="16.149999999999999" hidden="1">
      <c r="A49" s="423" t="s">
        <v>7</v>
      </c>
      <c r="B49" s="423">
        <v>1</v>
      </c>
      <c r="C49" s="418" t="s">
        <v>70</v>
      </c>
      <c r="D49" s="419">
        <v>0</v>
      </c>
      <c r="E49" s="419">
        <v>0</v>
      </c>
      <c r="F49" s="419">
        <v>0</v>
      </c>
      <c r="G49" s="419">
        <v>0</v>
      </c>
      <c r="H49" s="419">
        <v>0</v>
      </c>
      <c r="I49" s="419">
        <v>0</v>
      </c>
      <c r="J49" s="419">
        <v>0</v>
      </c>
      <c r="K49" s="419">
        <v>0</v>
      </c>
      <c r="L49" s="419">
        <v>0</v>
      </c>
      <c r="M49" s="419">
        <v>0</v>
      </c>
      <c r="N49" s="419">
        <v>0</v>
      </c>
      <c r="O49" s="419">
        <v>0</v>
      </c>
      <c r="P49" s="419">
        <v>0</v>
      </c>
      <c r="Q49" s="419">
        <v>0</v>
      </c>
      <c r="R49" s="419">
        <v>0</v>
      </c>
      <c r="S49" s="419">
        <v>0</v>
      </c>
      <c r="T49" s="419">
        <v>0</v>
      </c>
      <c r="U49" s="419">
        <v>0</v>
      </c>
      <c r="V49" s="419">
        <v>0</v>
      </c>
      <c r="W49" s="419">
        <v>0</v>
      </c>
      <c r="X49" s="419">
        <v>0</v>
      </c>
      <c r="Y49" s="419">
        <v>0</v>
      </c>
      <c r="Z49" s="419">
        <v>0</v>
      </c>
      <c r="AA49" s="419">
        <v>0</v>
      </c>
      <c r="AB49" s="419">
        <v>0</v>
      </c>
      <c r="AC49" s="419">
        <v>0</v>
      </c>
      <c r="AD49" s="419">
        <v>0</v>
      </c>
      <c r="AE49" s="419">
        <v>0</v>
      </c>
      <c r="AF49" s="419">
        <v>0</v>
      </c>
      <c r="AG49" s="419">
        <v>0</v>
      </c>
      <c r="AH49" s="419">
        <v>0</v>
      </c>
      <c r="AI49" s="419">
        <v>0</v>
      </c>
      <c r="AJ49" s="419">
        <v>0</v>
      </c>
      <c r="AK49" s="419">
        <v>0</v>
      </c>
      <c r="AL49" s="419">
        <v>0</v>
      </c>
      <c r="AM49" s="419">
        <v>0</v>
      </c>
      <c r="AN49" s="419">
        <v>0</v>
      </c>
      <c r="AO49" s="419">
        <v>0</v>
      </c>
      <c r="AP49" s="419">
        <v>0</v>
      </c>
      <c r="AQ49" s="419">
        <v>0</v>
      </c>
      <c r="AR49" s="419">
        <v>0</v>
      </c>
      <c r="AS49" s="419">
        <v>0</v>
      </c>
      <c r="AT49" s="419">
        <v>0</v>
      </c>
      <c r="AU49" s="419">
        <v>0</v>
      </c>
      <c r="AV49" s="419">
        <v>0</v>
      </c>
      <c r="AW49" s="419">
        <v>6664</v>
      </c>
      <c r="AX49" s="419">
        <v>0</v>
      </c>
      <c r="AY49" s="419">
        <v>0</v>
      </c>
      <c r="AZ49" s="419">
        <v>0</v>
      </c>
      <c r="BA49" s="419">
        <v>0</v>
      </c>
      <c r="BB49" s="419">
        <v>0</v>
      </c>
      <c r="BC49" s="419">
        <v>0</v>
      </c>
      <c r="BD49" s="419">
        <v>0</v>
      </c>
      <c r="BE49" s="419">
        <v>0</v>
      </c>
      <c r="BF49" s="419">
        <v>0</v>
      </c>
      <c r="BG49" s="419">
        <v>0</v>
      </c>
      <c r="BH49" s="419">
        <v>0</v>
      </c>
      <c r="BI49" s="419">
        <v>0</v>
      </c>
      <c r="BJ49" s="419">
        <v>0</v>
      </c>
      <c r="BK49" s="419">
        <v>0</v>
      </c>
      <c r="BL49" s="419">
        <v>0</v>
      </c>
      <c r="BM49" s="419">
        <v>0</v>
      </c>
      <c r="BN49" s="419">
        <v>0</v>
      </c>
      <c r="BO49" s="419">
        <v>0</v>
      </c>
      <c r="BP49" s="419">
        <v>0</v>
      </c>
      <c r="BQ49" s="419">
        <v>0</v>
      </c>
      <c r="BR49" s="419">
        <v>0</v>
      </c>
      <c r="BS49" s="419">
        <v>0</v>
      </c>
      <c r="BT49" s="419">
        <v>0</v>
      </c>
      <c r="BU49" s="419">
        <v>0</v>
      </c>
      <c r="BV49" s="419">
        <v>0</v>
      </c>
      <c r="BW49" s="419">
        <v>0</v>
      </c>
      <c r="BX49" s="419">
        <v>0</v>
      </c>
      <c r="BY49" s="419">
        <v>0</v>
      </c>
      <c r="BZ49" s="419">
        <v>0</v>
      </c>
      <c r="CA49" s="419">
        <v>0</v>
      </c>
      <c r="CB49" s="419">
        <v>0</v>
      </c>
      <c r="CC49" s="419">
        <v>0</v>
      </c>
      <c r="CD49" s="419">
        <v>0</v>
      </c>
      <c r="CE49" s="419">
        <v>0</v>
      </c>
      <c r="CF49" s="419">
        <v>0</v>
      </c>
      <c r="CG49" s="419">
        <v>0</v>
      </c>
      <c r="CH49" s="419">
        <v>0</v>
      </c>
      <c r="CI49" s="419">
        <v>0</v>
      </c>
      <c r="CJ49" s="419">
        <v>0</v>
      </c>
      <c r="CK49" s="419">
        <v>0</v>
      </c>
      <c r="CL49" s="419">
        <v>0</v>
      </c>
      <c r="CM49" s="419">
        <v>0</v>
      </c>
      <c r="CN49" s="419">
        <v>0</v>
      </c>
      <c r="CO49" s="419">
        <v>0</v>
      </c>
      <c r="CP49" s="419">
        <v>0</v>
      </c>
      <c r="CQ49" s="419">
        <v>0</v>
      </c>
      <c r="CR49" s="419">
        <v>0</v>
      </c>
      <c r="CS49" s="419">
        <v>0</v>
      </c>
      <c r="CT49" s="419"/>
      <c r="CU49" s="419"/>
      <c r="CV49" s="419"/>
      <c r="CW49" s="419"/>
      <c r="CX49" s="419"/>
      <c r="CY49" s="419"/>
      <c r="CZ49" s="419"/>
      <c r="DA49" s="419"/>
      <c r="DB49" s="419"/>
      <c r="DC49" s="419"/>
      <c r="DD49" s="419"/>
      <c r="DE49" s="419"/>
      <c r="DF49" s="419"/>
      <c r="DG49" s="419"/>
      <c r="DH49" s="419"/>
      <c r="DI49" s="419"/>
      <c r="DJ49" s="419"/>
      <c r="DK49" s="419"/>
    </row>
    <row r="50" spans="1:115" ht="16.149999999999999" hidden="1">
      <c r="A50" s="423" t="s">
        <v>7</v>
      </c>
      <c r="B50" s="423">
        <v>1</v>
      </c>
      <c r="C50" s="418" t="s">
        <v>71</v>
      </c>
      <c r="D50" s="419">
        <v>0</v>
      </c>
      <c r="E50" s="419">
        <v>0</v>
      </c>
      <c r="F50" s="419">
        <v>0</v>
      </c>
      <c r="G50" s="419">
        <v>0</v>
      </c>
      <c r="H50" s="419">
        <v>0</v>
      </c>
      <c r="I50" s="419">
        <v>0</v>
      </c>
      <c r="J50" s="419">
        <v>0</v>
      </c>
      <c r="K50" s="419">
        <v>0</v>
      </c>
      <c r="L50" s="419">
        <v>0</v>
      </c>
      <c r="M50" s="419">
        <v>0</v>
      </c>
      <c r="N50" s="419">
        <v>0</v>
      </c>
      <c r="O50" s="419">
        <v>0</v>
      </c>
      <c r="P50" s="419">
        <v>0</v>
      </c>
      <c r="Q50" s="419">
        <v>0</v>
      </c>
      <c r="R50" s="419">
        <v>0</v>
      </c>
      <c r="S50" s="419">
        <v>0</v>
      </c>
      <c r="T50" s="419">
        <v>0</v>
      </c>
      <c r="U50" s="419">
        <v>0</v>
      </c>
      <c r="V50" s="419">
        <v>0</v>
      </c>
      <c r="W50" s="419">
        <v>0</v>
      </c>
      <c r="X50" s="419">
        <v>0</v>
      </c>
      <c r="Y50" s="419">
        <v>0</v>
      </c>
      <c r="Z50" s="419">
        <v>0</v>
      </c>
      <c r="AA50" s="419">
        <v>0</v>
      </c>
      <c r="AB50" s="419">
        <v>0</v>
      </c>
      <c r="AC50" s="419">
        <v>0</v>
      </c>
      <c r="AD50" s="419">
        <v>0</v>
      </c>
      <c r="AE50" s="419">
        <v>0</v>
      </c>
      <c r="AF50" s="419">
        <v>0</v>
      </c>
      <c r="AG50" s="419">
        <v>0</v>
      </c>
      <c r="AH50" s="419">
        <v>0</v>
      </c>
      <c r="AI50" s="419">
        <v>0</v>
      </c>
      <c r="AJ50" s="419">
        <v>0</v>
      </c>
      <c r="AK50" s="419">
        <v>0</v>
      </c>
      <c r="AL50" s="419">
        <v>0</v>
      </c>
      <c r="AM50" s="419">
        <v>0</v>
      </c>
      <c r="AN50" s="419">
        <v>0</v>
      </c>
      <c r="AO50" s="419">
        <v>0</v>
      </c>
      <c r="AP50" s="419">
        <v>0</v>
      </c>
      <c r="AQ50" s="419">
        <v>0</v>
      </c>
      <c r="AR50" s="419">
        <v>0</v>
      </c>
      <c r="AS50" s="419">
        <v>0</v>
      </c>
      <c r="AT50" s="419">
        <v>0</v>
      </c>
      <c r="AU50" s="419">
        <v>0</v>
      </c>
      <c r="AV50" s="419">
        <v>6843</v>
      </c>
      <c r="AW50" s="419">
        <v>0</v>
      </c>
      <c r="AX50" s="419">
        <v>0</v>
      </c>
      <c r="AY50" s="419">
        <v>0</v>
      </c>
      <c r="AZ50" s="419">
        <v>0</v>
      </c>
      <c r="BA50" s="419">
        <v>0</v>
      </c>
      <c r="BB50" s="419">
        <v>0</v>
      </c>
      <c r="BC50" s="419">
        <v>0</v>
      </c>
      <c r="BD50" s="419">
        <v>0</v>
      </c>
      <c r="BE50" s="419">
        <v>0</v>
      </c>
      <c r="BF50" s="419">
        <v>0</v>
      </c>
      <c r="BG50" s="419">
        <v>0</v>
      </c>
      <c r="BH50" s="419">
        <v>0</v>
      </c>
      <c r="BI50" s="419">
        <v>0</v>
      </c>
      <c r="BJ50" s="419">
        <v>0</v>
      </c>
      <c r="BK50" s="419">
        <v>0</v>
      </c>
      <c r="BL50" s="419">
        <v>0</v>
      </c>
      <c r="BM50" s="419">
        <v>0</v>
      </c>
      <c r="BN50" s="419">
        <v>0</v>
      </c>
      <c r="BO50" s="419">
        <v>0</v>
      </c>
      <c r="BP50" s="419">
        <v>0</v>
      </c>
      <c r="BQ50" s="419">
        <v>0</v>
      </c>
      <c r="BR50" s="419">
        <v>0</v>
      </c>
      <c r="BS50" s="419">
        <v>0</v>
      </c>
      <c r="BT50" s="419">
        <v>0</v>
      </c>
      <c r="BU50" s="419">
        <v>0</v>
      </c>
      <c r="BV50" s="419">
        <v>0</v>
      </c>
      <c r="BW50" s="419">
        <v>0</v>
      </c>
      <c r="BX50" s="419">
        <v>0</v>
      </c>
      <c r="BY50" s="419">
        <v>0</v>
      </c>
      <c r="BZ50" s="419">
        <v>0</v>
      </c>
      <c r="CA50" s="419">
        <v>0</v>
      </c>
      <c r="CB50" s="419">
        <v>0</v>
      </c>
      <c r="CC50" s="419">
        <v>0</v>
      </c>
      <c r="CD50" s="419">
        <v>0</v>
      </c>
      <c r="CE50" s="419">
        <v>0</v>
      </c>
      <c r="CF50" s="419">
        <v>0</v>
      </c>
      <c r="CG50" s="419">
        <v>0</v>
      </c>
      <c r="CH50" s="419">
        <v>0</v>
      </c>
      <c r="CI50" s="419">
        <v>0</v>
      </c>
      <c r="CJ50" s="419">
        <v>0</v>
      </c>
      <c r="CK50" s="419">
        <v>0</v>
      </c>
      <c r="CL50" s="419">
        <v>0</v>
      </c>
      <c r="CM50" s="419">
        <v>0</v>
      </c>
      <c r="CN50" s="419">
        <v>0</v>
      </c>
      <c r="CO50" s="419">
        <v>0</v>
      </c>
      <c r="CP50" s="419">
        <v>0</v>
      </c>
      <c r="CQ50" s="419">
        <v>0</v>
      </c>
      <c r="CR50" s="419">
        <v>0</v>
      </c>
      <c r="CS50" s="419">
        <v>0</v>
      </c>
      <c r="CT50" s="419"/>
      <c r="CU50" s="419"/>
      <c r="CV50" s="419"/>
      <c r="CW50" s="419"/>
      <c r="CX50" s="419"/>
      <c r="CY50" s="419"/>
      <c r="CZ50" s="419"/>
      <c r="DA50" s="419"/>
      <c r="DB50" s="419"/>
      <c r="DC50" s="419"/>
      <c r="DD50" s="419"/>
      <c r="DE50" s="419"/>
      <c r="DF50" s="419"/>
      <c r="DG50" s="419"/>
      <c r="DH50" s="419"/>
      <c r="DI50" s="419"/>
      <c r="DJ50" s="419"/>
      <c r="DK50" s="419"/>
    </row>
    <row r="51" spans="1:115" ht="16.149999999999999" hidden="1">
      <c r="A51" s="423" t="s">
        <v>7</v>
      </c>
      <c r="B51" s="423">
        <v>1</v>
      </c>
      <c r="C51" s="418" t="s">
        <v>72</v>
      </c>
      <c r="D51" s="419">
        <v>0</v>
      </c>
      <c r="E51" s="419">
        <v>0</v>
      </c>
      <c r="F51" s="419">
        <v>0</v>
      </c>
      <c r="G51" s="419">
        <v>0</v>
      </c>
      <c r="H51" s="419">
        <v>0</v>
      </c>
      <c r="I51" s="419">
        <v>0</v>
      </c>
      <c r="J51" s="419">
        <v>0</v>
      </c>
      <c r="K51" s="419">
        <v>0</v>
      </c>
      <c r="L51" s="419">
        <v>0</v>
      </c>
      <c r="M51" s="419">
        <v>0</v>
      </c>
      <c r="N51" s="419">
        <v>0</v>
      </c>
      <c r="O51" s="419">
        <v>0</v>
      </c>
      <c r="P51" s="419">
        <v>0</v>
      </c>
      <c r="Q51" s="419">
        <v>0</v>
      </c>
      <c r="R51" s="419">
        <v>0</v>
      </c>
      <c r="S51" s="419">
        <v>0</v>
      </c>
      <c r="T51" s="419">
        <v>0</v>
      </c>
      <c r="U51" s="419">
        <v>0</v>
      </c>
      <c r="V51" s="419">
        <v>0</v>
      </c>
      <c r="W51" s="419">
        <v>0</v>
      </c>
      <c r="X51" s="419">
        <v>0</v>
      </c>
      <c r="Y51" s="419">
        <v>0</v>
      </c>
      <c r="Z51" s="419">
        <v>0</v>
      </c>
      <c r="AA51" s="419">
        <v>0</v>
      </c>
      <c r="AB51" s="419">
        <v>0</v>
      </c>
      <c r="AC51" s="419">
        <v>0</v>
      </c>
      <c r="AD51" s="419">
        <v>0</v>
      </c>
      <c r="AE51" s="419">
        <v>0</v>
      </c>
      <c r="AF51" s="419">
        <v>0</v>
      </c>
      <c r="AG51" s="419">
        <v>0</v>
      </c>
      <c r="AH51" s="419">
        <v>0</v>
      </c>
      <c r="AI51" s="419">
        <v>0</v>
      </c>
      <c r="AJ51" s="419">
        <v>0</v>
      </c>
      <c r="AK51" s="419">
        <v>0</v>
      </c>
      <c r="AL51" s="419">
        <v>0</v>
      </c>
      <c r="AM51" s="419">
        <v>0</v>
      </c>
      <c r="AN51" s="419">
        <v>0</v>
      </c>
      <c r="AO51" s="419">
        <v>0</v>
      </c>
      <c r="AP51" s="419">
        <v>0</v>
      </c>
      <c r="AQ51" s="419">
        <v>0</v>
      </c>
      <c r="AR51" s="419">
        <v>0</v>
      </c>
      <c r="AS51" s="419">
        <v>0</v>
      </c>
      <c r="AT51" s="419">
        <v>0</v>
      </c>
      <c r="AU51" s="419">
        <v>7027</v>
      </c>
      <c r="AV51" s="419">
        <v>0</v>
      </c>
      <c r="AW51" s="419">
        <v>0</v>
      </c>
      <c r="AX51" s="419">
        <v>0</v>
      </c>
      <c r="AY51" s="419">
        <v>0</v>
      </c>
      <c r="AZ51" s="419">
        <v>0</v>
      </c>
      <c r="BA51" s="419">
        <v>0</v>
      </c>
      <c r="BB51" s="419">
        <v>0</v>
      </c>
      <c r="BC51" s="419">
        <v>0</v>
      </c>
      <c r="BD51" s="419">
        <v>0</v>
      </c>
      <c r="BE51" s="419">
        <v>0</v>
      </c>
      <c r="BF51" s="419">
        <v>0</v>
      </c>
      <c r="BG51" s="419">
        <v>0</v>
      </c>
      <c r="BH51" s="419">
        <v>0</v>
      </c>
      <c r="BI51" s="419">
        <v>0</v>
      </c>
      <c r="BJ51" s="419">
        <v>0</v>
      </c>
      <c r="BK51" s="419">
        <v>0</v>
      </c>
      <c r="BL51" s="419">
        <v>0</v>
      </c>
      <c r="BM51" s="419">
        <v>0</v>
      </c>
      <c r="BN51" s="419">
        <v>0</v>
      </c>
      <c r="BO51" s="419">
        <v>0</v>
      </c>
      <c r="BP51" s="419">
        <v>0</v>
      </c>
      <c r="BQ51" s="419">
        <v>0</v>
      </c>
      <c r="BR51" s="419">
        <v>0</v>
      </c>
      <c r="BS51" s="419">
        <v>0</v>
      </c>
      <c r="BT51" s="419">
        <v>0</v>
      </c>
      <c r="BU51" s="419">
        <v>0</v>
      </c>
      <c r="BV51" s="419">
        <v>0</v>
      </c>
      <c r="BW51" s="419">
        <v>0</v>
      </c>
      <c r="BX51" s="419">
        <v>0</v>
      </c>
      <c r="BY51" s="419">
        <v>0</v>
      </c>
      <c r="BZ51" s="419">
        <v>0</v>
      </c>
      <c r="CA51" s="419">
        <v>0</v>
      </c>
      <c r="CB51" s="419">
        <v>0</v>
      </c>
      <c r="CC51" s="419">
        <v>0</v>
      </c>
      <c r="CD51" s="419">
        <v>0</v>
      </c>
      <c r="CE51" s="419">
        <v>0</v>
      </c>
      <c r="CF51" s="419">
        <v>0</v>
      </c>
      <c r="CG51" s="419">
        <v>0</v>
      </c>
      <c r="CH51" s="419">
        <v>0</v>
      </c>
      <c r="CI51" s="419">
        <v>0</v>
      </c>
      <c r="CJ51" s="419">
        <v>0</v>
      </c>
      <c r="CK51" s="419">
        <v>0</v>
      </c>
      <c r="CL51" s="419">
        <v>0</v>
      </c>
      <c r="CM51" s="419">
        <v>0</v>
      </c>
      <c r="CN51" s="419">
        <v>0</v>
      </c>
      <c r="CO51" s="419">
        <v>0</v>
      </c>
      <c r="CP51" s="419">
        <v>0</v>
      </c>
      <c r="CQ51" s="419">
        <v>0</v>
      </c>
      <c r="CR51" s="419">
        <v>0</v>
      </c>
      <c r="CS51" s="419">
        <v>0</v>
      </c>
      <c r="CT51" s="419"/>
      <c r="CU51" s="419"/>
      <c r="CV51" s="419"/>
      <c r="CW51" s="419"/>
      <c r="CX51" s="419"/>
      <c r="CY51" s="419"/>
      <c r="CZ51" s="419"/>
      <c r="DA51" s="419"/>
      <c r="DB51" s="419"/>
      <c r="DC51" s="419"/>
      <c r="DD51" s="419"/>
      <c r="DE51" s="419"/>
      <c r="DF51" s="419"/>
      <c r="DG51" s="419"/>
      <c r="DH51" s="419"/>
      <c r="DI51" s="419"/>
      <c r="DJ51" s="419"/>
      <c r="DK51" s="419"/>
    </row>
    <row r="52" spans="1:115" ht="16.149999999999999" hidden="1">
      <c r="A52" s="423" t="s">
        <v>7</v>
      </c>
      <c r="B52" s="423">
        <v>1</v>
      </c>
      <c r="C52" s="418" t="s">
        <v>73</v>
      </c>
      <c r="D52" s="419">
        <v>0</v>
      </c>
      <c r="E52" s="419">
        <v>0</v>
      </c>
      <c r="F52" s="419">
        <v>0</v>
      </c>
      <c r="G52" s="419">
        <v>0</v>
      </c>
      <c r="H52" s="419">
        <v>0</v>
      </c>
      <c r="I52" s="419">
        <v>0</v>
      </c>
      <c r="J52" s="419">
        <v>0</v>
      </c>
      <c r="K52" s="419">
        <v>0</v>
      </c>
      <c r="L52" s="419">
        <v>0</v>
      </c>
      <c r="M52" s="419">
        <v>0</v>
      </c>
      <c r="N52" s="419">
        <v>0</v>
      </c>
      <c r="O52" s="419">
        <v>0</v>
      </c>
      <c r="P52" s="419">
        <v>0</v>
      </c>
      <c r="Q52" s="419">
        <v>0</v>
      </c>
      <c r="R52" s="419">
        <v>0</v>
      </c>
      <c r="S52" s="419">
        <v>0</v>
      </c>
      <c r="T52" s="419">
        <v>0</v>
      </c>
      <c r="U52" s="419">
        <v>0</v>
      </c>
      <c r="V52" s="419">
        <v>0</v>
      </c>
      <c r="W52" s="419">
        <v>0</v>
      </c>
      <c r="X52" s="419">
        <v>0</v>
      </c>
      <c r="Y52" s="419">
        <v>0</v>
      </c>
      <c r="Z52" s="419">
        <v>0</v>
      </c>
      <c r="AA52" s="419">
        <v>0</v>
      </c>
      <c r="AB52" s="419">
        <v>0</v>
      </c>
      <c r="AC52" s="419">
        <v>0</v>
      </c>
      <c r="AD52" s="419">
        <v>0</v>
      </c>
      <c r="AE52" s="419">
        <v>0</v>
      </c>
      <c r="AF52" s="419">
        <v>0</v>
      </c>
      <c r="AG52" s="419">
        <v>0</v>
      </c>
      <c r="AH52" s="419">
        <v>0</v>
      </c>
      <c r="AI52" s="419">
        <v>0</v>
      </c>
      <c r="AJ52" s="419">
        <v>0</v>
      </c>
      <c r="AK52" s="419">
        <v>0</v>
      </c>
      <c r="AL52" s="419">
        <v>0</v>
      </c>
      <c r="AM52" s="419">
        <v>0</v>
      </c>
      <c r="AN52" s="419">
        <v>0</v>
      </c>
      <c r="AO52" s="419">
        <v>0</v>
      </c>
      <c r="AP52" s="419">
        <v>0</v>
      </c>
      <c r="AQ52" s="419">
        <v>0</v>
      </c>
      <c r="AR52" s="419">
        <v>0</v>
      </c>
      <c r="AS52" s="419">
        <v>0</v>
      </c>
      <c r="AT52" s="419">
        <v>7213.0000000000009</v>
      </c>
      <c r="AU52" s="419">
        <v>0</v>
      </c>
      <c r="AV52" s="419">
        <v>0</v>
      </c>
      <c r="AW52" s="419">
        <v>0</v>
      </c>
      <c r="AX52" s="419">
        <v>0</v>
      </c>
      <c r="AY52" s="419">
        <v>0</v>
      </c>
      <c r="AZ52" s="419">
        <v>0</v>
      </c>
      <c r="BA52" s="419">
        <v>0</v>
      </c>
      <c r="BB52" s="419">
        <v>0</v>
      </c>
      <c r="BC52" s="419">
        <v>0</v>
      </c>
      <c r="BD52" s="419">
        <v>0</v>
      </c>
      <c r="BE52" s="419">
        <v>0</v>
      </c>
      <c r="BF52" s="419">
        <v>0</v>
      </c>
      <c r="BG52" s="419">
        <v>0</v>
      </c>
      <c r="BH52" s="419">
        <v>0</v>
      </c>
      <c r="BI52" s="419">
        <v>0</v>
      </c>
      <c r="BJ52" s="419">
        <v>0</v>
      </c>
      <c r="BK52" s="419">
        <v>0</v>
      </c>
      <c r="BL52" s="419">
        <v>0</v>
      </c>
      <c r="BM52" s="419">
        <v>0</v>
      </c>
      <c r="BN52" s="419">
        <v>0</v>
      </c>
      <c r="BO52" s="419">
        <v>0</v>
      </c>
      <c r="BP52" s="419">
        <v>0</v>
      </c>
      <c r="BQ52" s="419">
        <v>0</v>
      </c>
      <c r="BR52" s="419">
        <v>0</v>
      </c>
      <c r="BS52" s="419">
        <v>0</v>
      </c>
      <c r="BT52" s="419">
        <v>0</v>
      </c>
      <c r="BU52" s="419">
        <v>0</v>
      </c>
      <c r="BV52" s="419">
        <v>0</v>
      </c>
      <c r="BW52" s="419">
        <v>0</v>
      </c>
      <c r="BX52" s="419">
        <v>0</v>
      </c>
      <c r="BY52" s="419">
        <v>0</v>
      </c>
      <c r="BZ52" s="419">
        <v>0</v>
      </c>
      <c r="CA52" s="419">
        <v>0</v>
      </c>
      <c r="CB52" s="419">
        <v>0</v>
      </c>
      <c r="CC52" s="419">
        <v>0</v>
      </c>
      <c r="CD52" s="419">
        <v>0</v>
      </c>
      <c r="CE52" s="419">
        <v>0</v>
      </c>
      <c r="CF52" s="419">
        <v>0</v>
      </c>
      <c r="CG52" s="419">
        <v>0</v>
      </c>
      <c r="CH52" s="419">
        <v>0</v>
      </c>
      <c r="CI52" s="419">
        <v>0</v>
      </c>
      <c r="CJ52" s="419">
        <v>0</v>
      </c>
      <c r="CK52" s="419">
        <v>0</v>
      </c>
      <c r="CL52" s="419">
        <v>0</v>
      </c>
      <c r="CM52" s="419">
        <v>0</v>
      </c>
      <c r="CN52" s="419">
        <v>0</v>
      </c>
      <c r="CO52" s="419">
        <v>0</v>
      </c>
      <c r="CP52" s="419">
        <v>0</v>
      </c>
      <c r="CQ52" s="419">
        <v>0</v>
      </c>
      <c r="CR52" s="419">
        <v>0</v>
      </c>
      <c r="CS52" s="419">
        <v>0</v>
      </c>
      <c r="CT52" s="419"/>
      <c r="CU52" s="419"/>
      <c r="CV52" s="419"/>
      <c r="CW52" s="419"/>
      <c r="CX52" s="419"/>
      <c r="CY52" s="419"/>
      <c r="CZ52" s="419"/>
      <c r="DA52" s="419"/>
      <c r="DB52" s="419"/>
      <c r="DC52" s="419"/>
      <c r="DD52" s="419"/>
      <c r="DE52" s="419"/>
      <c r="DF52" s="419"/>
      <c r="DG52" s="419"/>
      <c r="DH52" s="419"/>
      <c r="DI52" s="419"/>
      <c r="DJ52" s="419"/>
      <c r="DK52" s="419"/>
    </row>
    <row r="53" spans="1:115" ht="16.149999999999999" hidden="1">
      <c r="A53" s="423" t="s">
        <v>7</v>
      </c>
      <c r="B53" s="423">
        <v>1</v>
      </c>
      <c r="C53" s="418" t="s">
        <v>74</v>
      </c>
      <c r="D53" s="419">
        <v>0</v>
      </c>
      <c r="E53" s="419">
        <v>0</v>
      </c>
      <c r="F53" s="419">
        <v>0</v>
      </c>
      <c r="G53" s="419">
        <v>0</v>
      </c>
      <c r="H53" s="419">
        <v>0</v>
      </c>
      <c r="I53" s="419">
        <v>0</v>
      </c>
      <c r="J53" s="419">
        <v>0</v>
      </c>
      <c r="K53" s="419">
        <v>0</v>
      </c>
      <c r="L53" s="419">
        <v>0</v>
      </c>
      <c r="M53" s="419">
        <v>0</v>
      </c>
      <c r="N53" s="419">
        <v>0</v>
      </c>
      <c r="O53" s="419">
        <v>0</v>
      </c>
      <c r="P53" s="419">
        <v>0</v>
      </c>
      <c r="Q53" s="419">
        <v>0</v>
      </c>
      <c r="R53" s="419">
        <v>0</v>
      </c>
      <c r="S53" s="419">
        <v>0</v>
      </c>
      <c r="T53" s="419">
        <v>0</v>
      </c>
      <c r="U53" s="419">
        <v>0</v>
      </c>
      <c r="V53" s="419">
        <v>0</v>
      </c>
      <c r="W53" s="419">
        <v>0</v>
      </c>
      <c r="X53" s="419">
        <v>0</v>
      </c>
      <c r="Y53" s="419">
        <v>0</v>
      </c>
      <c r="Z53" s="419">
        <v>0</v>
      </c>
      <c r="AA53" s="419">
        <v>0</v>
      </c>
      <c r="AB53" s="419">
        <v>0</v>
      </c>
      <c r="AC53" s="419">
        <v>0</v>
      </c>
      <c r="AD53" s="419">
        <v>0</v>
      </c>
      <c r="AE53" s="419">
        <v>0</v>
      </c>
      <c r="AF53" s="419">
        <v>0</v>
      </c>
      <c r="AG53" s="419">
        <v>0</v>
      </c>
      <c r="AH53" s="419">
        <v>0</v>
      </c>
      <c r="AI53" s="419">
        <v>0</v>
      </c>
      <c r="AJ53" s="419">
        <v>0</v>
      </c>
      <c r="AK53" s="419">
        <v>0</v>
      </c>
      <c r="AL53" s="419">
        <v>0</v>
      </c>
      <c r="AM53" s="419">
        <v>0</v>
      </c>
      <c r="AN53" s="419">
        <v>0</v>
      </c>
      <c r="AO53" s="419">
        <v>0</v>
      </c>
      <c r="AP53" s="419">
        <v>0</v>
      </c>
      <c r="AQ53" s="419">
        <v>0</v>
      </c>
      <c r="AR53" s="419">
        <v>0</v>
      </c>
      <c r="AS53" s="419">
        <v>7377</v>
      </c>
      <c r="AT53" s="419">
        <v>0</v>
      </c>
      <c r="AU53" s="419">
        <v>0</v>
      </c>
      <c r="AV53" s="419">
        <v>0</v>
      </c>
      <c r="AW53" s="419">
        <v>0</v>
      </c>
      <c r="AX53" s="419">
        <v>0</v>
      </c>
      <c r="AY53" s="419">
        <v>0</v>
      </c>
      <c r="AZ53" s="419">
        <v>0</v>
      </c>
      <c r="BA53" s="419">
        <v>0</v>
      </c>
      <c r="BB53" s="419">
        <v>0</v>
      </c>
      <c r="BC53" s="419">
        <v>0</v>
      </c>
      <c r="BD53" s="419">
        <v>0</v>
      </c>
      <c r="BE53" s="419">
        <v>0</v>
      </c>
      <c r="BF53" s="419">
        <v>0</v>
      </c>
      <c r="BG53" s="419">
        <v>0</v>
      </c>
      <c r="BH53" s="419">
        <v>0</v>
      </c>
      <c r="BI53" s="419">
        <v>0</v>
      </c>
      <c r="BJ53" s="419">
        <v>0</v>
      </c>
      <c r="BK53" s="419">
        <v>0</v>
      </c>
      <c r="BL53" s="419">
        <v>0</v>
      </c>
      <c r="BM53" s="419">
        <v>0</v>
      </c>
      <c r="BN53" s="419">
        <v>0</v>
      </c>
      <c r="BO53" s="419">
        <v>0</v>
      </c>
      <c r="BP53" s="419">
        <v>0</v>
      </c>
      <c r="BQ53" s="419">
        <v>0</v>
      </c>
      <c r="BR53" s="419">
        <v>0</v>
      </c>
      <c r="BS53" s="419">
        <v>0</v>
      </c>
      <c r="BT53" s="419">
        <v>0</v>
      </c>
      <c r="BU53" s="419">
        <v>0</v>
      </c>
      <c r="BV53" s="419">
        <v>0</v>
      </c>
      <c r="BW53" s="419">
        <v>0</v>
      </c>
      <c r="BX53" s="419">
        <v>0</v>
      </c>
      <c r="BY53" s="419">
        <v>0</v>
      </c>
      <c r="BZ53" s="419">
        <v>0</v>
      </c>
      <c r="CA53" s="419">
        <v>0</v>
      </c>
      <c r="CB53" s="419">
        <v>0</v>
      </c>
      <c r="CC53" s="419">
        <v>0</v>
      </c>
      <c r="CD53" s="419">
        <v>0</v>
      </c>
      <c r="CE53" s="419">
        <v>0</v>
      </c>
      <c r="CF53" s="419">
        <v>0</v>
      </c>
      <c r="CG53" s="419">
        <v>0</v>
      </c>
      <c r="CH53" s="419">
        <v>0</v>
      </c>
      <c r="CI53" s="419">
        <v>0</v>
      </c>
      <c r="CJ53" s="419">
        <v>0</v>
      </c>
      <c r="CK53" s="419">
        <v>0</v>
      </c>
      <c r="CL53" s="419">
        <v>0</v>
      </c>
      <c r="CM53" s="419">
        <v>0</v>
      </c>
      <c r="CN53" s="419">
        <v>0</v>
      </c>
      <c r="CO53" s="419">
        <v>0</v>
      </c>
      <c r="CP53" s="419">
        <v>0</v>
      </c>
      <c r="CQ53" s="419">
        <v>0</v>
      </c>
      <c r="CR53" s="419">
        <v>0</v>
      </c>
      <c r="CS53" s="419">
        <v>0</v>
      </c>
      <c r="CT53" s="419"/>
      <c r="CU53" s="419"/>
      <c r="CV53" s="419"/>
      <c r="CW53" s="419"/>
      <c r="CX53" s="419"/>
      <c r="CY53" s="419"/>
      <c r="CZ53" s="419"/>
      <c r="DA53" s="419"/>
      <c r="DB53" s="419"/>
      <c r="DC53" s="419"/>
      <c r="DD53" s="419"/>
      <c r="DE53" s="419"/>
      <c r="DF53" s="419"/>
      <c r="DG53" s="419"/>
      <c r="DH53" s="419"/>
      <c r="DI53" s="419"/>
      <c r="DJ53" s="419"/>
      <c r="DK53" s="419"/>
    </row>
    <row r="54" spans="1:115" ht="16.149999999999999" hidden="1">
      <c r="A54" s="423" t="s">
        <v>7</v>
      </c>
      <c r="B54" s="423">
        <v>1</v>
      </c>
      <c r="C54" s="418" t="s">
        <v>75</v>
      </c>
      <c r="D54" s="419">
        <v>0</v>
      </c>
      <c r="E54" s="419">
        <v>0</v>
      </c>
      <c r="F54" s="419">
        <v>0</v>
      </c>
      <c r="G54" s="419">
        <v>0</v>
      </c>
      <c r="H54" s="419">
        <v>0</v>
      </c>
      <c r="I54" s="419">
        <v>0</v>
      </c>
      <c r="J54" s="419">
        <v>0</v>
      </c>
      <c r="K54" s="419">
        <v>0</v>
      </c>
      <c r="L54" s="419">
        <v>0</v>
      </c>
      <c r="M54" s="419">
        <v>0</v>
      </c>
      <c r="N54" s="419">
        <v>0</v>
      </c>
      <c r="O54" s="419">
        <v>0</v>
      </c>
      <c r="P54" s="419">
        <v>0</v>
      </c>
      <c r="Q54" s="419">
        <v>0</v>
      </c>
      <c r="R54" s="419">
        <v>0</v>
      </c>
      <c r="S54" s="419">
        <v>0</v>
      </c>
      <c r="T54" s="419">
        <v>0</v>
      </c>
      <c r="U54" s="419">
        <v>0</v>
      </c>
      <c r="V54" s="419">
        <v>0</v>
      </c>
      <c r="W54" s="419">
        <v>0</v>
      </c>
      <c r="X54" s="419">
        <v>0</v>
      </c>
      <c r="Y54" s="419">
        <v>0</v>
      </c>
      <c r="Z54" s="419">
        <v>0</v>
      </c>
      <c r="AA54" s="419">
        <v>0</v>
      </c>
      <c r="AB54" s="419">
        <v>0</v>
      </c>
      <c r="AC54" s="419">
        <v>0</v>
      </c>
      <c r="AD54" s="419">
        <v>0</v>
      </c>
      <c r="AE54" s="419">
        <v>0</v>
      </c>
      <c r="AF54" s="419">
        <v>0</v>
      </c>
      <c r="AG54" s="419">
        <v>0</v>
      </c>
      <c r="AH54" s="419">
        <v>0</v>
      </c>
      <c r="AI54" s="419">
        <v>0</v>
      </c>
      <c r="AJ54" s="419">
        <v>0</v>
      </c>
      <c r="AK54" s="419">
        <v>0</v>
      </c>
      <c r="AL54" s="419">
        <v>0</v>
      </c>
      <c r="AM54" s="419">
        <v>0</v>
      </c>
      <c r="AN54" s="419">
        <v>0</v>
      </c>
      <c r="AO54" s="419">
        <v>0</v>
      </c>
      <c r="AP54" s="419">
        <v>0</v>
      </c>
      <c r="AQ54" s="419">
        <v>0</v>
      </c>
      <c r="AR54" s="419">
        <v>7546.0000000000009</v>
      </c>
      <c r="AS54" s="419">
        <v>0</v>
      </c>
      <c r="AT54" s="419">
        <v>0</v>
      </c>
      <c r="AU54" s="419">
        <v>0</v>
      </c>
      <c r="AV54" s="419">
        <v>0</v>
      </c>
      <c r="AW54" s="419">
        <v>0</v>
      </c>
      <c r="AX54" s="419">
        <v>0</v>
      </c>
      <c r="AY54" s="419">
        <v>0</v>
      </c>
      <c r="AZ54" s="419">
        <v>0</v>
      </c>
      <c r="BA54" s="419">
        <v>0</v>
      </c>
      <c r="BB54" s="419">
        <v>0</v>
      </c>
      <c r="BC54" s="419">
        <v>0</v>
      </c>
      <c r="BD54" s="419">
        <v>0</v>
      </c>
      <c r="BE54" s="419">
        <v>0</v>
      </c>
      <c r="BF54" s="419">
        <v>0</v>
      </c>
      <c r="BG54" s="419">
        <v>0</v>
      </c>
      <c r="BH54" s="419">
        <v>0</v>
      </c>
      <c r="BI54" s="419">
        <v>0</v>
      </c>
      <c r="BJ54" s="419">
        <v>0</v>
      </c>
      <c r="BK54" s="419">
        <v>0</v>
      </c>
      <c r="BL54" s="419">
        <v>0</v>
      </c>
      <c r="BM54" s="419">
        <v>0</v>
      </c>
      <c r="BN54" s="419">
        <v>0</v>
      </c>
      <c r="BO54" s="419">
        <v>0</v>
      </c>
      <c r="BP54" s="419">
        <v>0</v>
      </c>
      <c r="BQ54" s="419">
        <v>0</v>
      </c>
      <c r="BR54" s="419">
        <v>0</v>
      </c>
      <c r="BS54" s="419">
        <v>0</v>
      </c>
      <c r="BT54" s="419">
        <v>0</v>
      </c>
      <c r="BU54" s="419">
        <v>0</v>
      </c>
      <c r="BV54" s="419">
        <v>0</v>
      </c>
      <c r="BW54" s="419">
        <v>0</v>
      </c>
      <c r="BX54" s="419">
        <v>0</v>
      </c>
      <c r="BY54" s="419">
        <v>0</v>
      </c>
      <c r="BZ54" s="419">
        <v>0</v>
      </c>
      <c r="CA54" s="419">
        <v>0</v>
      </c>
      <c r="CB54" s="419">
        <v>0</v>
      </c>
      <c r="CC54" s="419">
        <v>0</v>
      </c>
      <c r="CD54" s="419">
        <v>0</v>
      </c>
      <c r="CE54" s="419">
        <v>0</v>
      </c>
      <c r="CF54" s="419">
        <v>0</v>
      </c>
      <c r="CG54" s="419">
        <v>0</v>
      </c>
      <c r="CH54" s="419">
        <v>0</v>
      </c>
      <c r="CI54" s="419">
        <v>0</v>
      </c>
      <c r="CJ54" s="419">
        <v>0</v>
      </c>
      <c r="CK54" s="419">
        <v>0</v>
      </c>
      <c r="CL54" s="419">
        <v>0</v>
      </c>
      <c r="CM54" s="419">
        <v>0</v>
      </c>
      <c r="CN54" s="419">
        <v>0</v>
      </c>
      <c r="CO54" s="419">
        <v>0</v>
      </c>
      <c r="CP54" s="419">
        <v>0</v>
      </c>
      <c r="CQ54" s="419">
        <v>0</v>
      </c>
      <c r="CR54" s="419">
        <v>0</v>
      </c>
      <c r="CS54" s="419">
        <v>0</v>
      </c>
      <c r="CT54" s="419"/>
      <c r="CU54" s="419"/>
      <c r="CV54" s="419"/>
      <c r="CW54" s="419"/>
      <c r="CX54" s="419"/>
      <c r="CY54" s="419"/>
      <c r="CZ54" s="419"/>
      <c r="DA54" s="419"/>
      <c r="DB54" s="419"/>
      <c r="DC54" s="419"/>
      <c r="DD54" s="419"/>
      <c r="DE54" s="419"/>
      <c r="DF54" s="419"/>
      <c r="DG54" s="419"/>
      <c r="DH54" s="419"/>
      <c r="DI54" s="419"/>
      <c r="DJ54" s="419"/>
      <c r="DK54" s="419"/>
    </row>
    <row r="55" spans="1:115" ht="16.149999999999999" hidden="1">
      <c r="A55" s="423" t="s">
        <v>7</v>
      </c>
      <c r="B55" s="423">
        <v>1</v>
      </c>
      <c r="C55" s="418" t="s">
        <v>471</v>
      </c>
      <c r="D55" s="419">
        <v>0</v>
      </c>
      <c r="E55" s="419">
        <v>0</v>
      </c>
      <c r="F55" s="419">
        <v>0</v>
      </c>
      <c r="G55" s="419">
        <v>0</v>
      </c>
      <c r="H55" s="419">
        <v>0</v>
      </c>
      <c r="I55" s="419">
        <v>0</v>
      </c>
      <c r="J55" s="419">
        <v>0</v>
      </c>
      <c r="K55" s="419">
        <v>0</v>
      </c>
      <c r="L55" s="419">
        <v>0</v>
      </c>
      <c r="M55" s="419">
        <v>0</v>
      </c>
      <c r="N55" s="419">
        <v>0</v>
      </c>
      <c r="O55" s="419">
        <v>0</v>
      </c>
      <c r="P55" s="419">
        <v>0</v>
      </c>
      <c r="Q55" s="419">
        <v>0</v>
      </c>
      <c r="R55" s="419">
        <v>0</v>
      </c>
      <c r="S55" s="419">
        <v>0</v>
      </c>
      <c r="T55" s="419">
        <v>0</v>
      </c>
      <c r="U55" s="419">
        <v>0</v>
      </c>
      <c r="V55" s="419">
        <v>0</v>
      </c>
      <c r="W55" s="419">
        <v>0</v>
      </c>
      <c r="X55" s="419">
        <v>0</v>
      </c>
      <c r="Y55" s="419">
        <v>0</v>
      </c>
      <c r="Z55" s="419">
        <v>0</v>
      </c>
      <c r="AA55" s="419">
        <v>0</v>
      </c>
      <c r="AB55" s="419">
        <v>0</v>
      </c>
      <c r="AC55" s="419">
        <v>0</v>
      </c>
      <c r="AD55" s="419">
        <v>0</v>
      </c>
      <c r="AE55" s="419">
        <v>0</v>
      </c>
      <c r="AF55" s="419">
        <v>0</v>
      </c>
      <c r="AG55" s="419">
        <v>0</v>
      </c>
      <c r="AH55" s="419">
        <v>0</v>
      </c>
      <c r="AI55" s="419">
        <v>0</v>
      </c>
      <c r="AJ55" s="419">
        <v>0</v>
      </c>
      <c r="AK55" s="419">
        <v>0</v>
      </c>
      <c r="AL55" s="419">
        <v>0</v>
      </c>
      <c r="AM55" s="419">
        <v>0</v>
      </c>
      <c r="AN55" s="419">
        <v>0</v>
      </c>
      <c r="AO55" s="419">
        <v>0</v>
      </c>
      <c r="AP55" s="419">
        <v>0</v>
      </c>
      <c r="AQ55" s="419">
        <v>7714</v>
      </c>
      <c r="AR55" s="419">
        <v>0</v>
      </c>
      <c r="AS55" s="419">
        <v>0</v>
      </c>
      <c r="AT55" s="419">
        <v>0</v>
      </c>
      <c r="AU55" s="419">
        <v>0</v>
      </c>
      <c r="AV55" s="419">
        <v>0</v>
      </c>
      <c r="AW55" s="419">
        <v>0</v>
      </c>
      <c r="AX55" s="419">
        <v>0</v>
      </c>
      <c r="AY55" s="419">
        <v>0</v>
      </c>
      <c r="AZ55" s="419">
        <v>0</v>
      </c>
      <c r="BA55" s="419">
        <v>0</v>
      </c>
      <c r="BB55" s="419">
        <v>0</v>
      </c>
      <c r="BC55" s="419">
        <v>0</v>
      </c>
      <c r="BD55" s="419">
        <v>0</v>
      </c>
      <c r="BE55" s="419">
        <v>0</v>
      </c>
      <c r="BF55" s="419">
        <v>0</v>
      </c>
      <c r="BG55" s="419">
        <v>0</v>
      </c>
      <c r="BH55" s="419">
        <v>0</v>
      </c>
      <c r="BI55" s="419">
        <v>0</v>
      </c>
      <c r="BJ55" s="419">
        <v>0</v>
      </c>
      <c r="BK55" s="419">
        <v>0</v>
      </c>
      <c r="BL55" s="419">
        <v>0</v>
      </c>
      <c r="BM55" s="419">
        <v>0</v>
      </c>
      <c r="BN55" s="419">
        <v>0</v>
      </c>
      <c r="BO55" s="419">
        <v>0</v>
      </c>
      <c r="BP55" s="419">
        <v>0</v>
      </c>
      <c r="BQ55" s="419">
        <v>0</v>
      </c>
      <c r="BR55" s="419">
        <v>0</v>
      </c>
      <c r="BS55" s="419">
        <v>0</v>
      </c>
      <c r="BT55" s="419">
        <v>0</v>
      </c>
      <c r="BU55" s="419">
        <v>0</v>
      </c>
      <c r="BV55" s="419">
        <v>0</v>
      </c>
      <c r="BW55" s="419">
        <v>0</v>
      </c>
      <c r="BX55" s="419">
        <v>0</v>
      </c>
      <c r="BY55" s="419">
        <v>0</v>
      </c>
      <c r="BZ55" s="419">
        <v>0</v>
      </c>
      <c r="CA55" s="419">
        <v>0</v>
      </c>
      <c r="CB55" s="419">
        <v>0</v>
      </c>
      <c r="CC55" s="419">
        <v>0</v>
      </c>
      <c r="CD55" s="419">
        <v>0</v>
      </c>
      <c r="CE55" s="419">
        <v>0</v>
      </c>
      <c r="CF55" s="419">
        <v>0</v>
      </c>
      <c r="CG55" s="419">
        <v>0</v>
      </c>
      <c r="CH55" s="419">
        <v>0</v>
      </c>
      <c r="CI55" s="419">
        <v>0</v>
      </c>
      <c r="CJ55" s="419">
        <v>0</v>
      </c>
      <c r="CK55" s="419">
        <v>0</v>
      </c>
      <c r="CL55" s="419">
        <v>0</v>
      </c>
      <c r="CM55" s="419">
        <v>0</v>
      </c>
      <c r="CN55" s="419">
        <v>0</v>
      </c>
      <c r="CO55" s="419">
        <v>0</v>
      </c>
      <c r="CP55" s="419">
        <v>0</v>
      </c>
      <c r="CQ55" s="419">
        <v>0</v>
      </c>
      <c r="CR55" s="419">
        <v>0</v>
      </c>
      <c r="CS55" s="419">
        <v>0</v>
      </c>
      <c r="CT55" s="419"/>
      <c r="CU55" s="419"/>
      <c r="CV55" s="419"/>
      <c r="CW55" s="419"/>
      <c r="CX55" s="419"/>
      <c r="CY55" s="419"/>
      <c r="CZ55" s="419"/>
      <c r="DA55" s="419"/>
      <c r="DB55" s="419"/>
      <c r="DC55" s="419"/>
      <c r="DD55" s="419"/>
      <c r="DE55" s="419"/>
      <c r="DF55" s="419"/>
      <c r="DG55" s="419"/>
      <c r="DH55" s="419"/>
      <c r="DI55" s="419"/>
      <c r="DJ55" s="419"/>
      <c r="DK55" s="419"/>
    </row>
    <row r="56" spans="1:115" ht="16.149999999999999" hidden="1">
      <c r="A56" s="423" t="s">
        <v>7</v>
      </c>
      <c r="B56" s="423">
        <v>1</v>
      </c>
      <c r="C56" s="418" t="s">
        <v>472</v>
      </c>
      <c r="D56" s="419">
        <v>0</v>
      </c>
      <c r="E56" s="419">
        <v>0</v>
      </c>
      <c r="F56" s="419">
        <v>0</v>
      </c>
      <c r="G56" s="419">
        <v>0</v>
      </c>
      <c r="H56" s="419">
        <v>0</v>
      </c>
      <c r="I56" s="419">
        <v>0</v>
      </c>
      <c r="J56" s="419">
        <v>0</v>
      </c>
      <c r="K56" s="419">
        <v>0</v>
      </c>
      <c r="L56" s="419">
        <v>0</v>
      </c>
      <c r="M56" s="419">
        <v>0</v>
      </c>
      <c r="N56" s="419">
        <v>0</v>
      </c>
      <c r="O56" s="419">
        <v>0</v>
      </c>
      <c r="P56" s="419">
        <v>0</v>
      </c>
      <c r="Q56" s="419">
        <v>0</v>
      </c>
      <c r="R56" s="419">
        <v>0</v>
      </c>
      <c r="S56" s="419">
        <v>0</v>
      </c>
      <c r="T56" s="419">
        <v>0</v>
      </c>
      <c r="U56" s="419">
        <v>0</v>
      </c>
      <c r="V56" s="419">
        <v>0</v>
      </c>
      <c r="W56" s="419">
        <v>0</v>
      </c>
      <c r="X56" s="419">
        <v>0</v>
      </c>
      <c r="Y56" s="419">
        <v>0</v>
      </c>
      <c r="Z56" s="419">
        <v>0</v>
      </c>
      <c r="AA56" s="419">
        <v>0</v>
      </c>
      <c r="AB56" s="419">
        <v>0</v>
      </c>
      <c r="AC56" s="419">
        <v>0</v>
      </c>
      <c r="AD56" s="419">
        <v>0</v>
      </c>
      <c r="AE56" s="419">
        <v>0</v>
      </c>
      <c r="AF56" s="419">
        <v>0</v>
      </c>
      <c r="AG56" s="419">
        <v>0</v>
      </c>
      <c r="AH56" s="419">
        <v>0</v>
      </c>
      <c r="AI56" s="419">
        <v>0</v>
      </c>
      <c r="AJ56" s="419">
        <v>0</v>
      </c>
      <c r="AK56" s="419">
        <v>0</v>
      </c>
      <c r="AL56" s="419">
        <v>0</v>
      </c>
      <c r="AM56" s="419">
        <v>0</v>
      </c>
      <c r="AN56" s="419">
        <v>0</v>
      </c>
      <c r="AO56" s="419">
        <v>0</v>
      </c>
      <c r="AP56" s="419">
        <v>7876</v>
      </c>
      <c r="AQ56" s="419">
        <v>0</v>
      </c>
      <c r="AR56" s="419">
        <v>0</v>
      </c>
      <c r="AS56" s="419">
        <v>0</v>
      </c>
      <c r="AT56" s="419">
        <v>0</v>
      </c>
      <c r="AU56" s="419">
        <v>0</v>
      </c>
      <c r="AV56" s="419">
        <v>0</v>
      </c>
      <c r="AW56" s="419">
        <v>0</v>
      </c>
      <c r="AX56" s="419">
        <v>0</v>
      </c>
      <c r="AY56" s="419">
        <v>0</v>
      </c>
      <c r="AZ56" s="419">
        <v>0</v>
      </c>
      <c r="BA56" s="419">
        <v>0</v>
      </c>
      <c r="BB56" s="419">
        <v>0</v>
      </c>
      <c r="BC56" s="419">
        <v>0</v>
      </c>
      <c r="BD56" s="419">
        <v>0</v>
      </c>
      <c r="BE56" s="419">
        <v>0</v>
      </c>
      <c r="BF56" s="419">
        <v>0</v>
      </c>
      <c r="BG56" s="419">
        <v>0</v>
      </c>
      <c r="BH56" s="419">
        <v>0</v>
      </c>
      <c r="BI56" s="419">
        <v>0</v>
      </c>
      <c r="BJ56" s="419">
        <v>0</v>
      </c>
      <c r="BK56" s="419">
        <v>0</v>
      </c>
      <c r="BL56" s="419">
        <v>0</v>
      </c>
      <c r="BM56" s="419">
        <v>0</v>
      </c>
      <c r="BN56" s="419">
        <v>0</v>
      </c>
      <c r="BO56" s="419">
        <v>0</v>
      </c>
      <c r="BP56" s="419">
        <v>0</v>
      </c>
      <c r="BQ56" s="419">
        <v>0</v>
      </c>
      <c r="BR56" s="419">
        <v>0</v>
      </c>
      <c r="BS56" s="419">
        <v>0</v>
      </c>
      <c r="BT56" s="419">
        <v>0</v>
      </c>
      <c r="BU56" s="419">
        <v>0</v>
      </c>
      <c r="BV56" s="419">
        <v>0</v>
      </c>
      <c r="BW56" s="419">
        <v>0</v>
      </c>
      <c r="BX56" s="419">
        <v>0</v>
      </c>
      <c r="BY56" s="419">
        <v>0</v>
      </c>
      <c r="BZ56" s="419">
        <v>0</v>
      </c>
      <c r="CA56" s="419">
        <v>0</v>
      </c>
      <c r="CB56" s="419">
        <v>0</v>
      </c>
      <c r="CC56" s="419">
        <v>0</v>
      </c>
      <c r="CD56" s="419">
        <v>0</v>
      </c>
      <c r="CE56" s="419">
        <v>0</v>
      </c>
      <c r="CF56" s="419">
        <v>0</v>
      </c>
      <c r="CG56" s="419">
        <v>0</v>
      </c>
      <c r="CH56" s="419">
        <v>0</v>
      </c>
      <c r="CI56" s="419">
        <v>0</v>
      </c>
      <c r="CJ56" s="419">
        <v>0</v>
      </c>
      <c r="CK56" s="419">
        <v>0</v>
      </c>
      <c r="CL56" s="419">
        <v>0</v>
      </c>
      <c r="CM56" s="419">
        <v>0</v>
      </c>
      <c r="CN56" s="419">
        <v>0</v>
      </c>
      <c r="CO56" s="419">
        <v>0</v>
      </c>
      <c r="CP56" s="419">
        <v>0</v>
      </c>
      <c r="CQ56" s="419">
        <v>0</v>
      </c>
      <c r="CR56" s="419">
        <v>0</v>
      </c>
      <c r="CS56" s="419">
        <v>0</v>
      </c>
      <c r="CT56" s="419"/>
      <c r="CU56" s="419"/>
      <c r="CV56" s="419"/>
      <c r="CW56" s="419"/>
      <c r="CX56" s="419"/>
      <c r="CY56" s="419"/>
      <c r="CZ56" s="419"/>
      <c r="DA56" s="419"/>
      <c r="DB56" s="419"/>
      <c r="DC56" s="419"/>
      <c r="DD56" s="419"/>
      <c r="DE56" s="419"/>
      <c r="DF56" s="419"/>
      <c r="DG56" s="419"/>
      <c r="DH56" s="419"/>
      <c r="DI56" s="419"/>
      <c r="DJ56" s="419"/>
      <c r="DK56" s="419"/>
    </row>
    <row r="57" spans="1:115" ht="16.149999999999999" hidden="1">
      <c r="A57" s="423" t="s">
        <v>7</v>
      </c>
      <c r="B57" s="423">
        <v>1</v>
      </c>
      <c r="C57" s="418" t="s">
        <v>473</v>
      </c>
      <c r="D57" s="419">
        <v>0</v>
      </c>
      <c r="E57" s="419">
        <v>0</v>
      </c>
      <c r="F57" s="419">
        <v>0</v>
      </c>
      <c r="G57" s="419">
        <v>0</v>
      </c>
      <c r="H57" s="419">
        <v>0</v>
      </c>
      <c r="I57" s="419">
        <v>0</v>
      </c>
      <c r="J57" s="419">
        <v>0</v>
      </c>
      <c r="K57" s="419">
        <v>0</v>
      </c>
      <c r="L57" s="419">
        <v>0</v>
      </c>
      <c r="M57" s="419">
        <v>0</v>
      </c>
      <c r="N57" s="419">
        <v>0</v>
      </c>
      <c r="O57" s="419">
        <v>0</v>
      </c>
      <c r="P57" s="419">
        <v>0</v>
      </c>
      <c r="Q57" s="419">
        <v>0</v>
      </c>
      <c r="R57" s="419">
        <v>0</v>
      </c>
      <c r="S57" s="419">
        <v>0</v>
      </c>
      <c r="T57" s="419">
        <v>0</v>
      </c>
      <c r="U57" s="419">
        <v>0</v>
      </c>
      <c r="V57" s="419">
        <v>0</v>
      </c>
      <c r="W57" s="419">
        <v>0</v>
      </c>
      <c r="X57" s="419">
        <v>0</v>
      </c>
      <c r="Y57" s="419">
        <v>0</v>
      </c>
      <c r="Z57" s="419">
        <v>0</v>
      </c>
      <c r="AA57" s="419">
        <v>0</v>
      </c>
      <c r="AB57" s="419">
        <v>0</v>
      </c>
      <c r="AC57" s="419">
        <v>0</v>
      </c>
      <c r="AD57" s="419">
        <v>0</v>
      </c>
      <c r="AE57" s="419">
        <v>0</v>
      </c>
      <c r="AF57" s="419">
        <v>0</v>
      </c>
      <c r="AG57" s="419">
        <v>0</v>
      </c>
      <c r="AH57" s="419">
        <v>0</v>
      </c>
      <c r="AI57" s="419">
        <v>0</v>
      </c>
      <c r="AJ57" s="419">
        <v>0</v>
      </c>
      <c r="AK57" s="419">
        <v>0</v>
      </c>
      <c r="AL57" s="419">
        <v>0</v>
      </c>
      <c r="AM57" s="419">
        <v>0</v>
      </c>
      <c r="AN57" s="419">
        <v>0</v>
      </c>
      <c r="AO57" s="419">
        <v>8038</v>
      </c>
      <c r="AP57" s="419">
        <v>0</v>
      </c>
      <c r="AQ57" s="419">
        <v>0</v>
      </c>
      <c r="AR57" s="419">
        <v>0</v>
      </c>
      <c r="AS57" s="419">
        <v>0</v>
      </c>
      <c r="AT57" s="419">
        <v>0</v>
      </c>
      <c r="AU57" s="419">
        <v>0</v>
      </c>
      <c r="AV57" s="419">
        <v>0</v>
      </c>
      <c r="AW57" s="419">
        <v>0</v>
      </c>
      <c r="AX57" s="419">
        <v>0</v>
      </c>
      <c r="AY57" s="419">
        <v>0</v>
      </c>
      <c r="AZ57" s="419">
        <v>0</v>
      </c>
      <c r="BA57" s="419">
        <v>0</v>
      </c>
      <c r="BB57" s="419">
        <v>0</v>
      </c>
      <c r="BC57" s="419">
        <v>0</v>
      </c>
      <c r="BD57" s="419">
        <v>0</v>
      </c>
      <c r="BE57" s="419">
        <v>0</v>
      </c>
      <c r="BF57" s="419">
        <v>0</v>
      </c>
      <c r="BG57" s="419">
        <v>0</v>
      </c>
      <c r="BH57" s="419">
        <v>0</v>
      </c>
      <c r="BI57" s="419">
        <v>0</v>
      </c>
      <c r="BJ57" s="419">
        <v>0</v>
      </c>
      <c r="BK57" s="419">
        <v>0</v>
      </c>
      <c r="BL57" s="419">
        <v>0</v>
      </c>
      <c r="BM57" s="419">
        <v>0</v>
      </c>
      <c r="BN57" s="419">
        <v>0</v>
      </c>
      <c r="BO57" s="419">
        <v>0</v>
      </c>
      <c r="BP57" s="419">
        <v>0</v>
      </c>
      <c r="BQ57" s="419">
        <v>0</v>
      </c>
      <c r="BR57" s="419">
        <v>0</v>
      </c>
      <c r="BS57" s="419">
        <v>0</v>
      </c>
      <c r="BT57" s="419">
        <v>0</v>
      </c>
      <c r="BU57" s="419">
        <v>0</v>
      </c>
      <c r="BV57" s="419">
        <v>0</v>
      </c>
      <c r="BW57" s="419">
        <v>0</v>
      </c>
      <c r="BX57" s="419">
        <v>0</v>
      </c>
      <c r="BY57" s="419">
        <v>0</v>
      </c>
      <c r="BZ57" s="419">
        <v>0</v>
      </c>
      <c r="CA57" s="419">
        <v>0</v>
      </c>
      <c r="CB57" s="419">
        <v>0</v>
      </c>
      <c r="CC57" s="419">
        <v>0</v>
      </c>
      <c r="CD57" s="419">
        <v>0</v>
      </c>
      <c r="CE57" s="419">
        <v>0</v>
      </c>
      <c r="CF57" s="419">
        <v>0</v>
      </c>
      <c r="CG57" s="419">
        <v>0</v>
      </c>
      <c r="CH57" s="419">
        <v>0</v>
      </c>
      <c r="CI57" s="419">
        <v>0</v>
      </c>
      <c r="CJ57" s="419">
        <v>0</v>
      </c>
      <c r="CK57" s="419">
        <v>0</v>
      </c>
      <c r="CL57" s="419">
        <v>0</v>
      </c>
      <c r="CM57" s="419">
        <v>0</v>
      </c>
      <c r="CN57" s="419">
        <v>0</v>
      </c>
      <c r="CO57" s="419">
        <v>0</v>
      </c>
      <c r="CP57" s="419">
        <v>0</v>
      </c>
      <c r="CQ57" s="419">
        <v>0</v>
      </c>
      <c r="CR57" s="419">
        <v>0</v>
      </c>
      <c r="CS57" s="419">
        <v>0</v>
      </c>
      <c r="CT57" s="419"/>
      <c r="CU57" s="419"/>
      <c r="CV57" s="419"/>
      <c r="CW57" s="419"/>
      <c r="CX57" s="419"/>
      <c r="CY57" s="419"/>
      <c r="CZ57" s="419"/>
      <c r="DA57" s="419"/>
      <c r="DB57" s="419"/>
      <c r="DC57" s="419"/>
      <c r="DD57" s="419"/>
      <c r="DE57" s="419"/>
      <c r="DF57" s="419"/>
      <c r="DG57" s="419"/>
      <c r="DH57" s="419"/>
      <c r="DI57" s="419"/>
      <c r="DJ57" s="419"/>
      <c r="DK57" s="419"/>
    </row>
    <row r="58" spans="1:115" ht="16.149999999999999" hidden="1">
      <c r="A58" s="423" t="s">
        <v>7</v>
      </c>
      <c r="B58" s="423">
        <v>1</v>
      </c>
      <c r="C58" s="418" t="s">
        <v>474</v>
      </c>
      <c r="D58" s="419">
        <v>0</v>
      </c>
      <c r="E58" s="419">
        <v>0</v>
      </c>
      <c r="F58" s="419">
        <v>0</v>
      </c>
      <c r="G58" s="419">
        <v>0</v>
      </c>
      <c r="H58" s="419">
        <v>0</v>
      </c>
      <c r="I58" s="419">
        <v>0</v>
      </c>
      <c r="J58" s="419">
        <v>0</v>
      </c>
      <c r="K58" s="419">
        <v>0</v>
      </c>
      <c r="L58" s="419">
        <v>0</v>
      </c>
      <c r="M58" s="419">
        <v>0</v>
      </c>
      <c r="N58" s="419">
        <v>0</v>
      </c>
      <c r="O58" s="419">
        <v>0</v>
      </c>
      <c r="P58" s="419">
        <v>0</v>
      </c>
      <c r="Q58" s="419">
        <v>0</v>
      </c>
      <c r="R58" s="419">
        <v>0</v>
      </c>
      <c r="S58" s="419">
        <v>0</v>
      </c>
      <c r="T58" s="419">
        <v>0</v>
      </c>
      <c r="U58" s="419">
        <v>0</v>
      </c>
      <c r="V58" s="419">
        <v>0</v>
      </c>
      <c r="W58" s="419">
        <v>0</v>
      </c>
      <c r="X58" s="419">
        <v>0</v>
      </c>
      <c r="Y58" s="419">
        <v>0</v>
      </c>
      <c r="Z58" s="419">
        <v>0</v>
      </c>
      <c r="AA58" s="419">
        <v>0</v>
      </c>
      <c r="AB58" s="419">
        <v>0</v>
      </c>
      <c r="AC58" s="419">
        <v>0</v>
      </c>
      <c r="AD58" s="419">
        <v>0</v>
      </c>
      <c r="AE58" s="419">
        <v>0</v>
      </c>
      <c r="AF58" s="419">
        <v>0</v>
      </c>
      <c r="AG58" s="419">
        <v>0</v>
      </c>
      <c r="AH58" s="419">
        <v>0</v>
      </c>
      <c r="AI58" s="419">
        <v>0</v>
      </c>
      <c r="AJ58" s="419">
        <v>0</v>
      </c>
      <c r="AK58" s="419">
        <v>0</v>
      </c>
      <c r="AL58" s="419">
        <v>0</v>
      </c>
      <c r="AM58" s="419">
        <v>0</v>
      </c>
      <c r="AN58" s="419">
        <v>8201</v>
      </c>
      <c r="AO58" s="419">
        <v>0</v>
      </c>
      <c r="AP58" s="419">
        <v>0</v>
      </c>
      <c r="AQ58" s="419">
        <v>0</v>
      </c>
      <c r="AR58" s="419">
        <v>0</v>
      </c>
      <c r="AS58" s="419">
        <v>0</v>
      </c>
      <c r="AT58" s="419">
        <v>0</v>
      </c>
      <c r="AU58" s="419">
        <v>0</v>
      </c>
      <c r="AV58" s="419">
        <v>0</v>
      </c>
      <c r="AW58" s="419">
        <v>0</v>
      </c>
      <c r="AX58" s="419">
        <v>0</v>
      </c>
      <c r="AY58" s="419">
        <v>0</v>
      </c>
      <c r="AZ58" s="419">
        <v>0</v>
      </c>
      <c r="BA58" s="419">
        <v>0</v>
      </c>
      <c r="BB58" s="419">
        <v>0</v>
      </c>
      <c r="BC58" s="419">
        <v>0</v>
      </c>
      <c r="BD58" s="419">
        <v>0</v>
      </c>
      <c r="BE58" s="419">
        <v>0</v>
      </c>
      <c r="BF58" s="419">
        <v>0</v>
      </c>
      <c r="BG58" s="419">
        <v>0</v>
      </c>
      <c r="BH58" s="419">
        <v>0</v>
      </c>
      <c r="BI58" s="419">
        <v>0</v>
      </c>
      <c r="BJ58" s="419">
        <v>0</v>
      </c>
      <c r="BK58" s="419">
        <v>0</v>
      </c>
      <c r="BL58" s="419">
        <v>0</v>
      </c>
      <c r="BM58" s="419">
        <v>0</v>
      </c>
      <c r="BN58" s="419">
        <v>0</v>
      </c>
      <c r="BO58" s="419">
        <v>0</v>
      </c>
      <c r="BP58" s="419">
        <v>0</v>
      </c>
      <c r="BQ58" s="419">
        <v>0</v>
      </c>
      <c r="BR58" s="419">
        <v>0</v>
      </c>
      <c r="BS58" s="419">
        <v>0</v>
      </c>
      <c r="BT58" s="419">
        <v>0</v>
      </c>
      <c r="BU58" s="419">
        <v>0</v>
      </c>
      <c r="BV58" s="419">
        <v>0</v>
      </c>
      <c r="BW58" s="419">
        <v>0</v>
      </c>
      <c r="BX58" s="419">
        <v>0</v>
      </c>
      <c r="BY58" s="419">
        <v>0</v>
      </c>
      <c r="BZ58" s="419">
        <v>0</v>
      </c>
      <c r="CA58" s="419">
        <v>0</v>
      </c>
      <c r="CB58" s="419">
        <v>0</v>
      </c>
      <c r="CC58" s="419">
        <v>0</v>
      </c>
      <c r="CD58" s="419">
        <v>0</v>
      </c>
      <c r="CE58" s="419">
        <v>0</v>
      </c>
      <c r="CF58" s="419">
        <v>0</v>
      </c>
      <c r="CG58" s="419">
        <v>0</v>
      </c>
      <c r="CH58" s="419">
        <v>0</v>
      </c>
      <c r="CI58" s="419">
        <v>0</v>
      </c>
      <c r="CJ58" s="419">
        <v>0</v>
      </c>
      <c r="CK58" s="419">
        <v>0</v>
      </c>
      <c r="CL58" s="419">
        <v>0</v>
      </c>
      <c r="CM58" s="419">
        <v>0</v>
      </c>
      <c r="CN58" s="419">
        <v>0</v>
      </c>
      <c r="CO58" s="419">
        <v>0</v>
      </c>
      <c r="CP58" s="419">
        <v>0</v>
      </c>
      <c r="CQ58" s="419">
        <v>0</v>
      </c>
      <c r="CR58" s="419">
        <v>0</v>
      </c>
      <c r="CS58" s="419">
        <v>0</v>
      </c>
      <c r="CT58" s="419"/>
      <c r="CU58" s="419"/>
      <c r="CV58" s="419"/>
      <c r="CW58" s="419"/>
      <c r="CX58" s="419"/>
      <c r="CY58" s="419"/>
      <c r="CZ58" s="419"/>
      <c r="DA58" s="419"/>
      <c r="DB58" s="419"/>
      <c r="DC58" s="419"/>
      <c r="DD58" s="419"/>
      <c r="DE58" s="419"/>
      <c r="DF58" s="419"/>
      <c r="DG58" s="419"/>
      <c r="DH58" s="419"/>
      <c r="DI58" s="419"/>
      <c r="DJ58" s="419"/>
      <c r="DK58" s="419"/>
    </row>
    <row r="59" spans="1:115" ht="16.149999999999999" hidden="1">
      <c r="A59" s="423" t="s">
        <v>7</v>
      </c>
      <c r="B59" s="423">
        <v>1</v>
      </c>
      <c r="C59" s="418" t="s">
        <v>584</v>
      </c>
      <c r="D59" s="419">
        <v>0</v>
      </c>
      <c r="E59" s="419">
        <v>0</v>
      </c>
      <c r="F59" s="419">
        <v>0</v>
      </c>
      <c r="G59" s="419">
        <v>0</v>
      </c>
      <c r="H59" s="419">
        <v>0</v>
      </c>
      <c r="I59" s="419">
        <v>0</v>
      </c>
      <c r="J59" s="419">
        <v>0</v>
      </c>
      <c r="K59" s="419">
        <v>0</v>
      </c>
      <c r="L59" s="419">
        <v>0</v>
      </c>
      <c r="M59" s="419">
        <v>0</v>
      </c>
      <c r="N59" s="419">
        <v>0</v>
      </c>
      <c r="O59" s="419">
        <v>0</v>
      </c>
      <c r="P59" s="419">
        <v>0</v>
      </c>
      <c r="Q59" s="419">
        <v>0</v>
      </c>
      <c r="R59" s="419">
        <v>0</v>
      </c>
      <c r="S59" s="419">
        <v>0</v>
      </c>
      <c r="T59" s="419">
        <v>0</v>
      </c>
      <c r="U59" s="419">
        <v>0</v>
      </c>
      <c r="V59" s="419">
        <v>0</v>
      </c>
      <c r="W59" s="419">
        <v>0</v>
      </c>
      <c r="X59" s="419">
        <v>0</v>
      </c>
      <c r="Y59" s="419">
        <v>0</v>
      </c>
      <c r="Z59" s="419">
        <v>0</v>
      </c>
      <c r="AA59" s="419">
        <v>0</v>
      </c>
      <c r="AB59" s="419">
        <v>0</v>
      </c>
      <c r="AC59" s="419">
        <v>0</v>
      </c>
      <c r="AD59" s="419">
        <v>0</v>
      </c>
      <c r="AE59" s="419">
        <v>0</v>
      </c>
      <c r="AF59" s="419">
        <v>0</v>
      </c>
      <c r="AG59" s="419">
        <v>0</v>
      </c>
      <c r="AH59" s="419">
        <v>0</v>
      </c>
      <c r="AI59" s="419">
        <v>0</v>
      </c>
      <c r="AJ59" s="419">
        <v>0</v>
      </c>
      <c r="AK59" s="419">
        <v>0</v>
      </c>
      <c r="AL59" s="419">
        <v>0</v>
      </c>
      <c r="AM59" s="419">
        <v>8355</v>
      </c>
      <c r="AN59" s="419">
        <v>0</v>
      </c>
      <c r="AO59" s="419">
        <v>0</v>
      </c>
      <c r="AP59" s="419">
        <v>0</v>
      </c>
      <c r="AQ59" s="419">
        <v>0</v>
      </c>
      <c r="AR59" s="419">
        <v>0</v>
      </c>
      <c r="AS59" s="419">
        <v>0</v>
      </c>
      <c r="AT59" s="419">
        <v>0</v>
      </c>
      <c r="AU59" s="419">
        <v>0</v>
      </c>
      <c r="AV59" s="419">
        <v>0</v>
      </c>
      <c r="AW59" s="419">
        <v>0</v>
      </c>
      <c r="AX59" s="419">
        <v>0</v>
      </c>
      <c r="AY59" s="419">
        <v>0</v>
      </c>
      <c r="AZ59" s="419">
        <v>0</v>
      </c>
      <c r="BA59" s="419">
        <v>0</v>
      </c>
      <c r="BB59" s="419">
        <v>0</v>
      </c>
      <c r="BC59" s="419">
        <v>0</v>
      </c>
      <c r="BD59" s="419">
        <v>0</v>
      </c>
      <c r="BE59" s="419">
        <v>0</v>
      </c>
      <c r="BF59" s="419">
        <v>0</v>
      </c>
      <c r="BG59" s="419">
        <v>0</v>
      </c>
      <c r="BH59" s="419">
        <v>0</v>
      </c>
      <c r="BI59" s="419">
        <v>0</v>
      </c>
      <c r="BJ59" s="419">
        <v>0</v>
      </c>
      <c r="BK59" s="419">
        <v>0</v>
      </c>
      <c r="BL59" s="419">
        <v>0</v>
      </c>
      <c r="BM59" s="419">
        <v>0</v>
      </c>
      <c r="BN59" s="419">
        <v>0</v>
      </c>
      <c r="BO59" s="419">
        <v>0</v>
      </c>
      <c r="BP59" s="419">
        <v>0</v>
      </c>
      <c r="BQ59" s="419">
        <v>0</v>
      </c>
      <c r="BR59" s="419">
        <v>0</v>
      </c>
      <c r="BS59" s="419">
        <v>0</v>
      </c>
      <c r="BT59" s="419">
        <v>0</v>
      </c>
      <c r="BU59" s="419">
        <v>0</v>
      </c>
      <c r="BV59" s="419">
        <v>0</v>
      </c>
      <c r="BW59" s="419">
        <v>0</v>
      </c>
      <c r="BX59" s="419">
        <v>0</v>
      </c>
      <c r="BY59" s="419">
        <v>0</v>
      </c>
      <c r="BZ59" s="419">
        <v>0</v>
      </c>
      <c r="CA59" s="419">
        <v>0</v>
      </c>
      <c r="CB59" s="419">
        <v>0</v>
      </c>
      <c r="CC59" s="419">
        <v>0</v>
      </c>
      <c r="CD59" s="419">
        <v>0</v>
      </c>
      <c r="CE59" s="419">
        <v>0</v>
      </c>
      <c r="CF59" s="419">
        <v>0</v>
      </c>
      <c r="CG59" s="419">
        <v>0</v>
      </c>
      <c r="CH59" s="419">
        <v>0</v>
      </c>
      <c r="CI59" s="419">
        <v>0</v>
      </c>
      <c r="CJ59" s="419">
        <v>0</v>
      </c>
      <c r="CK59" s="419">
        <v>0</v>
      </c>
      <c r="CL59" s="419">
        <v>0</v>
      </c>
      <c r="CM59" s="419">
        <v>0</v>
      </c>
      <c r="CN59" s="419">
        <v>0</v>
      </c>
      <c r="CO59" s="419">
        <v>0</v>
      </c>
      <c r="CP59" s="419">
        <v>0</v>
      </c>
      <c r="CQ59" s="419">
        <v>0</v>
      </c>
      <c r="CR59" s="419">
        <v>0</v>
      </c>
      <c r="CS59" s="419">
        <v>0</v>
      </c>
      <c r="CT59" s="419"/>
      <c r="CU59" s="419"/>
      <c r="CV59" s="419"/>
      <c r="CW59" s="419"/>
      <c r="CX59" s="419"/>
      <c r="CY59" s="419"/>
      <c r="CZ59" s="419"/>
      <c r="DA59" s="419"/>
      <c r="DB59" s="419"/>
      <c r="DC59" s="419"/>
      <c r="DD59" s="419"/>
      <c r="DE59" s="419"/>
      <c r="DF59" s="419"/>
      <c r="DG59" s="419"/>
      <c r="DH59" s="419"/>
      <c r="DI59" s="419"/>
      <c r="DJ59" s="419"/>
      <c r="DK59" s="419"/>
    </row>
    <row r="60" spans="1:115" ht="16.149999999999999" hidden="1">
      <c r="A60" s="423" t="s">
        <v>7</v>
      </c>
      <c r="B60" s="423">
        <v>2</v>
      </c>
      <c r="C60" s="418" t="s">
        <v>23</v>
      </c>
      <c r="D60" s="419">
        <v>0</v>
      </c>
      <c r="E60" s="419">
        <v>0</v>
      </c>
      <c r="F60" s="419">
        <v>0</v>
      </c>
      <c r="G60" s="419">
        <v>0</v>
      </c>
      <c r="H60" s="419">
        <v>0</v>
      </c>
      <c r="I60" s="419">
        <v>0</v>
      </c>
      <c r="J60" s="419">
        <v>0</v>
      </c>
      <c r="K60" s="419">
        <v>0</v>
      </c>
      <c r="L60" s="419">
        <v>0</v>
      </c>
      <c r="M60" s="419">
        <v>0</v>
      </c>
      <c r="N60" s="419">
        <v>0</v>
      </c>
      <c r="O60" s="419">
        <v>0</v>
      </c>
      <c r="P60" s="419">
        <v>0</v>
      </c>
      <c r="Q60" s="419">
        <v>0</v>
      </c>
      <c r="R60" s="419">
        <v>0</v>
      </c>
      <c r="S60" s="419">
        <v>0</v>
      </c>
      <c r="T60" s="419">
        <v>0</v>
      </c>
      <c r="U60" s="419">
        <v>0</v>
      </c>
      <c r="V60" s="419">
        <v>0</v>
      </c>
      <c r="W60" s="419">
        <v>0</v>
      </c>
      <c r="X60" s="419">
        <v>0</v>
      </c>
      <c r="Y60" s="419">
        <v>0</v>
      </c>
      <c r="Z60" s="419">
        <v>0</v>
      </c>
      <c r="AA60" s="419">
        <v>0</v>
      </c>
      <c r="AB60" s="419">
        <v>0</v>
      </c>
      <c r="AC60" s="419">
        <v>0</v>
      </c>
      <c r="AD60" s="419">
        <v>0</v>
      </c>
      <c r="AE60" s="419">
        <v>0</v>
      </c>
      <c r="AF60" s="419">
        <v>0</v>
      </c>
      <c r="AG60" s="419">
        <v>0</v>
      </c>
      <c r="AH60" s="419">
        <v>0</v>
      </c>
      <c r="AI60" s="419">
        <v>0</v>
      </c>
      <c r="AJ60" s="419">
        <v>0</v>
      </c>
      <c r="AK60" s="419">
        <v>0</v>
      </c>
      <c r="AL60" s="419">
        <v>0</v>
      </c>
      <c r="AM60" s="419">
        <v>0</v>
      </c>
      <c r="AN60" s="419">
        <v>0</v>
      </c>
      <c r="AO60" s="419">
        <v>0</v>
      </c>
      <c r="AP60" s="419">
        <v>0</v>
      </c>
      <c r="AQ60" s="419">
        <v>0</v>
      </c>
      <c r="AR60" s="419">
        <v>0</v>
      </c>
      <c r="AS60" s="419">
        <v>0</v>
      </c>
      <c r="AT60" s="419">
        <v>0</v>
      </c>
      <c r="AU60" s="419">
        <v>0</v>
      </c>
      <c r="AV60" s="419">
        <v>0</v>
      </c>
      <c r="AW60" s="419">
        <v>0</v>
      </c>
      <c r="AX60" s="419">
        <v>0</v>
      </c>
      <c r="AY60" s="419">
        <v>0</v>
      </c>
      <c r="AZ60" s="419">
        <v>0</v>
      </c>
      <c r="BA60" s="419">
        <v>0</v>
      </c>
      <c r="BB60" s="419">
        <v>0</v>
      </c>
      <c r="BC60" s="419">
        <v>0</v>
      </c>
      <c r="BD60" s="419">
        <v>0</v>
      </c>
      <c r="BE60" s="419">
        <v>0</v>
      </c>
      <c r="BF60" s="419">
        <v>0</v>
      </c>
      <c r="BG60" s="419">
        <v>0</v>
      </c>
      <c r="BH60" s="419">
        <v>0</v>
      </c>
      <c r="BI60" s="419">
        <v>0</v>
      </c>
      <c r="BJ60" s="419">
        <v>0</v>
      </c>
      <c r="BK60" s="419">
        <v>0</v>
      </c>
      <c r="BL60" s="419">
        <v>0</v>
      </c>
      <c r="BM60" s="419">
        <v>0</v>
      </c>
      <c r="BN60" s="419">
        <v>0</v>
      </c>
      <c r="BO60" s="419">
        <v>0</v>
      </c>
      <c r="BP60" s="419">
        <v>0</v>
      </c>
      <c r="BQ60" s="419">
        <v>0</v>
      </c>
      <c r="BR60" s="419">
        <v>0</v>
      </c>
      <c r="BS60" s="419">
        <v>0</v>
      </c>
      <c r="BT60" s="419">
        <v>0</v>
      </c>
      <c r="BU60" s="419">
        <v>0</v>
      </c>
      <c r="BV60" s="419">
        <v>0</v>
      </c>
      <c r="BW60" s="419">
        <v>0</v>
      </c>
      <c r="BX60" s="419">
        <v>0</v>
      </c>
      <c r="BY60" s="419">
        <v>0</v>
      </c>
      <c r="BZ60" s="419">
        <v>0</v>
      </c>
      <c r="CA60" s="419">
        <v>0</v>
      </c>
      <c r="CB60" s="419">
        <v>0</v>
      </c>
      <c r="CC60" s="419">
        <v>0</v>
      </c>
      <c r="CD60" s="419">
        <v>0</v>
      </c>
      <c r="CE60" s="419">
        <v>0</v>
      </c>
      <c r="CF60" s="419">
        <v>0</v>
      </c>
      <c r="CG60" s="419">
        <v>0</v>
      </c>
      <c r="CH60" s="419">
        <v>0</v>
      </c>
      <c r="CI60" s="419">
        <v>0</v>
      </c>
      <c r="CJ60" s="419">
        <v>0</v>
      </c>
      <c r="CK60" s="419">
        <v>0</v>
      </c>
      <c r="CL60" s="419">
        <v>0</v>
      </c>
      <c r="CM60" s="419">
        <v>0</v>
      </c>
      <c r="CN60" s="419">
        <v>0</v>
      </c>
      <c r="CO60" s="419">
        <v>0</v>
      </c>
      <c r="CP60" s="419">
        <v>0</v>
      </c>
      <c r="CQ60" s="419">
        <v>0</v>
      </c>
      <c r="CR60" s="419">
        <v>1905</v>
      </c>
      <c r="CS60" s="419">
        <v>0</v>
      </c>
      <c r="CT60" s="419"/>
      <c r="CU60" s="419"/>
      <c r="CV60" s="419"/>
      <c r="CW60" s="419"/>
      <c r="CX60" s="419"/>
      <c r="CY60" s="419"/>
      <c r="CZ60" s="419"/>
      <c r="DA60" s="419"/>
      <c r="DB60" s="419"/>
      <c r="DC60" s="419"/>
      <c r="DD60" s="419"/>
      <c r="DE60" s="419"/>
      <c r="DF60" s="419"/>
      <c r="DG60" s="419"/>
      <c r="DH60" s="419"/>
      <c r="DI60" s="419"/>
      <c r="DJ60" s="419"/>
      <c r="DK60" s="419"/>
    </row>
    <row r="61" spans="1:115" ht="16.149999999999999" hidden="1">
      <c r="A61" s="423" t="s">
        <v>7</v>
      </c>
      <c r="B61" s="423">
        <v>2</v>
      </c>
      <c r="C61" s="418" t="s">
        <v>24</v>
      </c>
      <c r="D61" s="419">
        <v>0</v>
      </c>
      <c r="E61" s="419">
        <v>0</v>
      </c>
      <c r="F61" s="419">
        <v>0</v>
      </c>
      <c r="G61" s="419">
        <v>0</v>
      </c>
      <c r="H61" s="419">
        <v>0</v>
      </c>
      <c r="I61" s="419">
        <v>0</v>
      </c>
      <c r="J61" s="419">
        <v>0</v>
      </c>
      <c r="K61" s="419">
        <v>0</v>
      </c>
      <c r="L61" s="419">
        <v>0</v>
      </c>
      <c r="M61" s="419">
        <v>0</v>
      </c>
      <c r="N61" s="419">
        <v>0</v>
      </c>
      <c r="O61" s="419">
        <v>0</v>
      </c>
      <c r="P61" s="419">
        <v>0</v>
      </c>
      <c r="Q61" s="419">
        <v>0</v>
      </c>
      <c r="R61" s="419">
        <v>0</v>
      </c>
      <c r="S61" s="419">
        <v>0</v>
      </c>
      <c r="T61" s="419">
        <v>0</v>
      </c>
      <c r="U61" s="419">
        <v>0</v>
      </c>
      <c r="V61" s="419">
        <v>0</v>
      </c>
      <c r="W61" s="419">
        <v>0</v>
      </c>
      <c r="X61" s="419">
        <v>0</v>
      </c>
      <c r="Y61" s="419">
        <v>0</v>
      </c>
      <c r="Z61" s="419">
        <v>0</v>
      </c>
      <c r="AA61" s="419">
        <v>0</v>
      </c>
      <c r="AB61" s="419">
        <v>0</v>
      </c>
      <c r="AC61" s="419">
        <v>0</v>
      </c>
      <c r="AD61" s="419">
        <v>0</v>
      </c>
      <c r="AE61" s="419">
        <v>0</v>
      </c>
      <c r="AF61" s="419">
        <v>0</v>
      </c>
      <c r="AG61" s="419">
        <v>0</v>
      </c>
      <c r="AH61" s="419">
        <v>0</v>
      </c>
      <c r="AI61" s="419">
        <v>0</v>
      </c>
      <c r="AJ61" s="419">
        <v>0</v>
      </c>
      <c r="AK61" s="419">
        <v>0</v>
      </c>
      <c r="AL61" s="419">
        <v>0</v>
      </c>
      <c r="AM61" s="419">
        <v>0</v>
      </c>
      <c r="AN61" s="419">
        <v>0</v>
      </c>
      <c r="AO61" s="419">
        <v>0</v>
      </c>
      <c r="AP61" s="419">
        <v>0</v>
      </c>
      <c r="AQ61" s="419">
        <v>0</v>
      </c>
      <c r="AR61" s="419">
        <v>0</v>
      </c>
      <c r="AS61" s="419">
        <v>0</v>
      </c>
      <c r="AT61" s="419">
        <v>0</v>
      </c>
      <c r="AU61" s="419">
        <v>0</v>
      </c>
      <c r="AV61" s="419">
        <v>0</v>
      </c>
      <c r="AW61" s="419">
        <v>0</v>
      </c>
      <c r="AX61" s="419">
        <v>0</v>
      </c>
      <c r="AY61" s="419">
        <v>0</v>
      </c>
      <c r="AZ61" s="419">
        <v>0</v>
      </c>
      <c r="BA61" s="419">
        <v>0</v>
      </c>
      <c r="BB61" s="419">
        <v>0</v>
      </c>
      <c r="BC61" s="419">
        <v>0</v>
      </c>
      <c r="BD61" s="419">
        <v>0</v>
      </c>
      <c r="BE61" s="419">
        <v>0</v>
      </c>
      <c r="BF61" s="419">
        <v>0</v>
      </c>
      <c r="BG61" s="419">
        <v>0</v>
      </c>
      <c r="BH61" s="419">
        <v>0</v>
      </c>
      <c r="BI61" s="419">
        <v>0</v>
      </c>
      <c r="BJ61" s="419">
        <v>0</v>
      </c>
      <c r="BK61" s="419">
        <v>0</v>
      </c>
      <c r="BL61" s="419">
        <v>0</v>
      </c>
      <c r="BM61" s="419">
        <v>0</v>
      </c>
      <c r="BN61" s="419">
        <v>0</v>
      </c>
      <c r="BO61" s="419">
        <v>0</v>
      </c>
      <c r="BP61" s="419">
        <v>0</v>
      </c>
      <c r="BQ61" s="419">
        <v>0</v>
      </c>
      <c r="BR61" s="419">
        <v>0</v>
      </c>
      <c r="BS61" s="419">
        <v>0</v>
      </c>
      <c r="BT61" s="419">
        <v>0</v>
      </c>
      <c r="BU61" s="419">
        <v>0</v>
      </c>
      <c r="BV61" s="419">
        <v>0</v>
      </c>
      <c r="BW61" s="419">
        <v>0</v>
      </c>
      <c r="BX61" s="419">
        <v>0</v>
      </c>
      <c r="BY61" s="419">
        <v>0</v>
      </c>
      <c r="BZ61" s="419">
        <v>0</v>
      </c>
      <c r="CA61" s="419">
        <v>0</v>
      </c>
      <c r="CB61" s="419">
        <v>0</v>
      </c>
      <c r="CC61" s="419">
        <v>0</v>
      </c>
      <c r="CD61" s="419">
        <v>0</v>
      </c>
      <c r="CE61" s="419">
        <v>0</v>
      </c>
      <c r="CF61" s="419">
        <v>0</v>
      </c>
      <c r="CG61" s="419">
        <v>0</v>
      </c>
      <c r="CH61" s="419">
        <v>0</v>
      </c>
      <c r="CI61" s="419">
        <v>0</v>
      </c>
      <c r="CJ61" s="419">
        <v>0</v>
      </c>
      <c r="CK61" s="419">
        <v>0</v>
      </c>
      <c r="CL61" s="419">
        <v>0</v>
      </c>
      <c r="CM61" s="419">
        <v>0</v>
      </c>
      <c r="CN61" s="419">
        <v>0</v>
      </c>
      <c r="CO61" s="419">
        <v>0</v>
      </c>
      <c r="CP61" s="419">
        <v>0</v>
      </c>
      <c r="CQ61" s="419">
        <v>1944</v>
      </c>
      <c r="CR61" s="419">
        <v>0</v>
      </c>
      <c r="CS61" s="419">
        <v>0</v>
      </c>
      <c r="CT61" s="419"/>
      <c r="CU61" s="419"/>
      <c r="CV61" s="419"/>
      <c r="CW61" s="419"/>
      <c r="CX61" s="419"/>
      <c r="CY61" s="419"/>
      <c r="CZ61" s="419"/>
      <c r="DA61" s="419"/>
      <c r="DB61" s="419"/>
      <c r="DC61" s="419"/>
      <c r="DD61" s="419"/>
      <c r="DE61" s="419"/>
      <c r="DF61" s="419"/>
      <c r="DG61" s="419"/>
      <c r="DH61" s="419"/>
      <c r="DI61" s="419"/>
      <c r="DJ61" s="419"/>
      <c r="DK61" s="419"/>
    </row>
    <row r="62" spans="1:115" ht="16.149999999999999" hidden="1">
      <c r="A62" s="423" t="s">
        <v>7</v>
      </c>
      <c r="B62" s="423">
        <v>2</v>
      </c>
      <c r="C62" s="418" t="s">
        <v>25</v>
      </c>
      <c r="D62" s="419">
        <v>0</v>
      </c>
      <c r="E62" s="419">
        <v>0</v>
      </c>
      <c r="F62" s="419">
        <v>0</v>
      </c>
      <c r="G62" s="419">
        <v>0</v>
      </c>
      <c r="H62" s="419">
        <v>0</v>
      </c>
      <c r="I62" s="419">
        <v>0</v>
      </c>
      <c r="J62" s="419">
        <v>0</v>
      </c>
      <c r="K62" s="419">
        <v>0</v>
      </c>
      <c r="L62" s="419">
        <v>0</v>
      </c>
      <c r="M62" s="419">
        <v>0</v>
      </c>
      <c r="N62" s="419">
        <v>0</v>
      </c>
      <c r="O62" s="419">
        <v>0</v>
      </c>
      <c r="P62" s="419">
        <v>0</v>
      </c>
      <c r="Q62" s="419">
        <v>0</v>
      </c>
      <c r="R62" s="419">
        <v>0</v>
      </c>
      <c r="S62" s="419">
        <v>0</v>
      </c>
      <c r="T62" s="419">
        <v>0</v>
      </c>
      <c r="U62" s="419">
        <v>0</v>
      </c>
      <c r="V62" s="419">
        <v>0</v>
      </c>
      <c r="W62" s="419">
        <v>0</v>
      </c>
      <c r="X62" s="419">
        <v>0</v>
      </c>
      <c r="Y62" s="419">
        <v>0</v>
      </c>
      <c r="Z62" s="419">
        <v>0</v>
      </c>
      <c r="AA62" s="419">
        <v>0</v>
      </c>
      <c r="AB62" s="419">
        <v>0</v>
      </c>
      <c r="AC62" s="419">
        <v>0</v>
      </c>
      <c r="AD62" s="419">
        <v>0</v>
      </c>
      <c r="AE62" s="419">
        <v>0</v>
      </c>
      <c r="AF62" s="419">
        <v>0</v>
      </c>
      <c r="AG62" s="419">
        <v>0</v>
      </c>
      <c r="AH62" s="419">
        <v>0</v>
      </c>
      <c r="AI62" s="419">
        <v>0</v>
      </c>
      <c r="AJ62" s="419">
        <v>0</v>
      </c>
      <c r="AK62" s="419">
        <v>0</v>
      </c>
      <c r="AL62" s="419">
        <v>0</v>
      </c>
      <c r="AM62" s="419">
        <v>0</v>
      </c>
      <c r="AN62" s="419">
        <v>0</v>
      </c>
      <c r="AO62" s="419">
        <v>0</v>
      </c>
      <c r="AP62" s="419">
        <v>0</v>
      </c>
      <c r="AQ62" s="419">
        <v>0</v>
      </c>
      <c r="AR62" s="419">
        <v>0</v>
      </c>
      <c r="AS62" s="419">
        <v>0</v>
      </c>
      <c r="AT62" s="419">
        <v>0</v>
      </c>
      <c r="AU62" s="419">
        <v>0</v>
      </c>
      <c r="AV62" s="419">
        <v>0</v>
      </c>
      <c r="AW62" s="419">
        <v>0</v>
      </c>
      <c r="AX62" s="419">
        <v>0</v>
      </c>
      <c r="AY62" s="419">
        <v>0</v>
      </c>
      <c r="AZ62" s="419">
        <v>0</v>
      </c>
      <c r="BA62" s="419">
        <v>0</v>
      </c>
      <c r="BB62" s="419">
        <v>0</v>
      </c>
      <c r="BC62" s="419">
        <v>0</v>
      </c>
      <c r="BD62" s="419">
        <v>0</v>
      </c>
      <c r="BE62" s="419">
        <v>0</v>
      </c>
      <c r="BF62" s="419">
        <v>0</v>
      </c>
      <c r="BG62" s="419">
        <v>0</v>
      </c>
      <c r="BH62" s="419">
        <v>0</v>
      </c>
      <c r="BI62" s="419">
        <v>0</v>
      </c>
      <c r="BJ62" s="419">
        <v>0</v>
      </c>
      <c r="BK62" s="419">
        <v>0</v>
      </c>
      <c r="BL62" s="419">
        <v>0</v>
      </c>
      <c r="BM62" s="419">
        <v>0</v>
      </c>
      <c r="BN62" s="419">
        <v>0</v>
      </c>
      <c r="BO62" s="419">
        <v>0</v>
      </c>
      <c r="BP62" s="419">
        <v>0</v>
      </c>
      <c r="BQ62" s="419">
        <v>0</v>
      </c>
      <c r="BR62" s="419">
        <v>0</v>
      </c>
      <c r="BS62" s="419">
        <v>0</v>
      </c>
      <c r="BT62" s="419">
        <v>0</v>
      </c>
      <c r="BU62" s="419">
        <v>0</v>
      </c>
      <c r="BV62" s="419">
        <v>0</v>
      </c>
      <c r="BW62" s="419">
        <v>0</v>
      </c>
      <c r="BX62" s="419">
        <v>0</v>
      </c>
      <c r="BY62" s="419">
        <v>0</v>
      </c>
      <c r="BZ62" s="419">
        <v>0</v>
      </c>
      <c r="CA62" s="419">
        <v>0</v>
      </c>
      <c r="CB62" s="419">
        <v>0</v>
      </c>
      <c r="CC62" s="419">
        <v>0</v>
      </c>
      <c r="CD62" s="419">
        <v>0</v>
      </c>
      <c r="CE62" s="419">
        <v>0</v>
      </c>
      <c r="CF62" s="419">
        <v>0</v>
      </c>
      <c r="CG62" s="419">
        <v>0</v>
      </c>
      <c r="CH62" s="419">
        <v>0</v>
      </c>
      <c r="CI62" s="419">
        <v>0</v>
      </c>
      <c r="CJ62" s="419">
        <v>0</v>
      </c>
      <c r="CK62" s="419">
        <v>0</v>
      </c>
      <c r="CL62" s="419">
        <v>0</v>
      </c>
      <c r="CM62" s="419">
        <v>0</v>
      </c>
      <c r="CN62" s="419">
        <v>0</v>
      </c>
      <c r="CO62" s="419">
        <v>0</v>
      </c>
      <c r="CP62" s="419">
        <v>1984</v>
      </c>
      <c r="CQ62" s="419">
        <v>0</v>
      </c>
      <c r="CR62" s="419">
        <v>0</v>
      </c>
      <c r="CS62" s="419">
        <v>0</v>
      </c>
      <c r="CT62" s="419"/>
      <c r="CU62" s="419"/>
      <c r="CV62" s="419"/>
      <c r="CW62" s="419"/>
      <c r="CX62" s="419"/>
      <c r="CY62" s="419"/>
      <c r="CZ62" s="419"/>
      <c r="DA62" s="419"/>
      <c r="DB62" s="419"/>
      <c r="DC62" s="419"/>
      <c r="DD62" s="419"/>
      <c r="DE62" s="419"/>
      <c r="DF62" s="419"/>
      <c r="DG62" s="419"/>
      <c r="DH62" s="419"/>
      <c r="DI62" s="419"/>
      <c r="DJ62" s="419"/>
      <c r="DK62" s="419"/>
    </row>
    <row r="63" spans="1:115" ht="16.149999999999999" hidden="1">
      <c r="A63" s="423" t="s">
        <v>7</v>
      </c>
      <c r="B63" s="423">
        <v>2</v>
      </c>
      <c r="C63" s="418" t="s">
        <v>26</v>
      </c>
      <c r="D63" s="419">
        <v>0</v>
      </c>
      <c r="E63" s="419">
        <v>0</v>
      </c>
      <c r="F63" s="419">
        <v>0</v>
      </c>
      <c r="G63" s="419">
        <v>0</v>
      </c>
      <c r="H63" s="419">
        <v>0</v>
      </c>
      <c r="I63" s="419">
        <v>0</v>
      </c>
      <c r="J63" s="419">
        <v>0</v>
      </c>
      <c r="K63" s="419">
        <v>0</v>
      </c>
      <c r="L63" s="419">
        <v>0</v>
      </c>
      <c r="M63" s="419">
        <v>0</v>
      </c>
      <c r="N63" s="419">
        <v>0</v>
      </c>
      <c r="O63" s="419">
        <v>0</v>
      </c>
      <c r="P63" s="419">
        <v>0</v>
      </c>
      <c r="Q63" s="419">
        <v>0</v>
      </c>
      <c r="R63" s="419">
        <v>0</v>
      </c>
      <c r="S63" s="419">
        <v>0</v>
      </c>
      <c r="T63" s="419">
        <v>0</v>
      </c>
      <c r="U63" s="419">
        <v>0</v>
      </c>
      <c r="V63" s="419">
        <v>0</v>
      </c>
      <c r="W63" s="419">
        <v>0</v>
      </c>
      <c r="X63" s="419">
        <v>0</v>
      </c>
      <c r="Y63" s="419">
        <v>0</v>
      </c>
      <c r="Z63" s="419">
        <v>0</v>
      </c>
      <c r="AA63" s="419">
        <v>0</v>
      </c>
      <c r="AB63" s="419">
        <v>0</v>
      </c>
      <c r="AC63" s="419">
        <v>0</v>
      </c>
      <c r="AD63" s="419">
        <v>0</v>
      </c>
      <c r="AE63" s="419">
        <v>0</v>
      </c>
      <c r="AF63" s="419">
        <v>0</v>
      </c>
      <c r="AG63" s="419">
        <v>0</v>
      </c>
      <c r="AH63" s="419">
        <v>0</v>
      </c>
      <c r="AI63" s="419">
        <v>0</v>
      </c>
      <c r="AJ63" s="419">
        <v>0</v>
      </c>
      <c r="AK63" s="419">
        <v>0</v>
      </c>
      <c r="AL63" s="419">
        <v>0</v>
      </c>
      <c r="AM63" s="419">
        <v>0</v>
      </c>
      <c r="AN63" s="419">
        <v>0</v>
      </c>
      <c r="AO63" s="419">
        <v>0</v>
      </c>
      <c r="AP63" s="419">
        <v>0</v>
      </c>
      <c r="AQ63" s="419">
        <v>0</v>
      </c>
      <c r="AR63" s="419">
        <v>0</v>
      </c>
      <c r="AS63" s="419">
        <v>0</v>
      </c>
      <c r="AT63" s="419">
        <v>0</v>
      </c>
      <c r="AU63" s="419">
        <v>0</v>
      </c>
      <c r="AV63" s="419">
        <v>0</v>
      </c>
      <c r="AW63" s="419">
        <v>0</v>
      </c>
      <c r="AX63" s="419">
        <v>0</v>
      </c>
      <c r="AY63" s="419">
        <v>0</v>
      </c>
      <c r="AZ63" s="419">
        <v>0</v>
      </c>
      <c r="BA63" s="419">
        <v>0</v>
      </c>
      <c r="BB63" s="419">
        <v>0</v>
      </c>
      <c r="BC63" s="419">
        <v>0</v>
      </c>
      <c r="BD63" s="419">
        <v>0</v>
      </c>
      <c r="BE63" s="419">
        <v>0</v>
      </c>
      <c r="BF63" s="419">
        <v>0</v>
      </c>
      <c r="BG63" s="419">
        <v>0</v>
      </c>
      <c r="BH63" s="419">
        <v>0</v>
      </c>
      <c r="BI63" s="419">
        <v>0</v>
      </c>
      <c r="BJ63" s="419">
        <v>0</v>
      </c>
      <c r="BK63" s="419">
        <v>0</v>
      </c>
      <c r="BL63" s="419">
        <v>0</v>
      </c>
      <c r="BM63" s="419">
        <v>0</v>
      </c>
      <c r="BN63" s="419">
        <v>0</v>
      </c>
      <c r="BO63" s="419">
        <v>0</v>
      </c>
      <c r="BP63" s="419">
        <v>0</v>
      </c>
      <c r="BQ63" s="419">
        <v>0</v>
      </c>
      <c r="BR63" s="419">
        <v>0</v>
      </c>
      <c r="BS63" s="419">
        <v>0</v>
      </c>
      <c r="BT63" s="419">
        <v>0</v>
      </c>
      <c r="BU63" s="419">
        <v>0</v>
      </c>
      <c r="BV63" s="419">
        <v>0</v>
      </c>
      <c r="BW63" s="419">
        <v>0</v>
      </c>
      <c r="BX63" s="419">
        <v>0</v>
      </c>
      <c r="BY63" s="419">
        <v>0</v>
      </c>
      <c r="BZ63" s="419">
        <v>0</v>
      </c>
      <c r="CA63" s="419">
        <v>0</v>
      </c>
      <c r="CB63" s="419">
        <v>0</v>
      </c>
      <c r="CC63" s="419">
        <v>0</v>
      </c>
      <c r="CD63" s="419">
        <v>0</v>
      </c>
      <c r="CE63" s="419">
        <v>0</v>
      </c>
      <c r="CF63" s="419">
        <v>0</v>
      </c>
      <c r="CG63" s="419">
        <v>0</v>
      </c>
      <c r="CH63" s="419">
        <v>0</v>
      </c>
      <c r="CI63" s="419">
        <v>0</v>
      </c>
      <c r="CJ63" s="419">
        <v>0</v>
      </c>
      <c r="CK63" s="419">
        <v>0</v>
      </c>
      <c r="CL63" s="419">
        <v>0</v>
      </c>
      <c r="CM63" s="419">
        <v>0</v>
      </c>
      <c r="CN63" s="419">
        <v>0</v>
      </c>
      <c r="CO63" s="419">
        <v>2024</v>
      </c>
      <c r="CP63" s="419">
        <v>0</v>
      </c>
      <c r="CQ63" s="419">
        <v>0</v>
      </c>
      <c r="CR63" s="419">
        <v>0</v>
      </c>
      <c r="CS63" s="419">
        <v>0</v>
      </c>
      <c r="CT63" s="419"/>
      <c r="CU63" s="419"/>
      <c r="CV63" s="419"/>
      <c r="CW63" s="419"/>
      <c r="CX63" s="419"/>
      <c r="CY63" s="419"/>
      <c r="CZ63" s="419"/>
      <c r="DA63" s="419"/>
      <c r="DB63" s="419"/>
      <c r="DC63" s="419"/>
      <c r="DD63" s="419"/>
      <c r="DE63" s="419"/>
      <c r="DF63" s="419"/>
      <c r="DG63" s="419"/>
      <c r="DH63" s="419"/>
      <c r="DI63" s="419"/>
      <c r="DJ63" s="419"/>
      <c r="DK63" s="419"/>
    </row>
    <row r="64" spans="1:115" ht="16.149999999999999" hidden="1">
      <c r="A64" s="423" t="s">
        <v>7</v>
      </c>
      <c r="B64" s="423">
        <v>2</v>
      </c>
      <c r="C64" s="418" t="s">
        <v>27</v>
      </c>
      <c r="D64" s="419">
        <v>0</v>
      </c>
      <c r="E64" s="419">
        <v>0</v>
      </c>
      <c r="F64" s="419">
        <v>0</v>
      </c>
      <c r="G64" s="419">
        <v>0</v>
      </c>
      <c r="H64" s="419">
        <v>0</v>
      </c>
      <c r="I64" s="419">
        <v>0</v>
      </c>
      <c r="J64" s="419">
        <v>0</v>
      </c>
      <c r="K64" s="419">
        <v>0</v>
      </c>
      <c r="L64" s="419">
        <v>0</v>
      </c>
      <c r="M64" s="419">
        <v>0</v>
      </c>
      <c r="N64" s="419">
        <v>0</v>
      </c>
      <c r="O64" s="419">
        <v>0</v>
      </c>
      <c r="P64" s="419">
        <v>0</v>
      </c>
      <c r="Q64" s="419">
        <v>0</v>
      </c>
      <c r="R64" s="419">
        <v>0</v>
      </c>
      <c r="S64" s="419">
        <v>0</v>
      </c>
      <c r="T64" s="419">
        <v>0</v>
      </c>
      <c r="U64" s="419">
        <v>0</v>
      </c>
      <c r="V64" s="419">
        <v>0</v>
      </c>
      <c r="W64" s="419">
        <v>0</v>
      </c>
      <c r="X64" s="419">
        <v>0</v>
      </c>
      <c r="Y64" s="419">
        <v>0</v>
      </c>
      <c r="Z64" s="419">
        <v>0</v>
      </c>
      <c r="AA64" s="419">
        <v>0</v>
      </c>
      <c r="AB64" s="419">
        <v>0</v>
      </c>
      <c r="AC64" s="419">
        <v>0</v>
      </c>
      <c r="AD64" s="419">
        <v>0</v>
      </c>
      <c r="AE64" s="419">
        <v>0</v>
      </c>
      <c r="AF64" s="419">
        <v>0</v>
      </c>
      <c r="AG64" s="419">
        <v>0</v>
      </c>
      <c r="AH64" s="419">
        <v>0</v>
      </c>
      <c r="AI64" s="419">
        <v>0</v>
      </c>
      <c r="AJ64" s="419">
        <v>0</v>
      </c>
      <c r="AK64" s="419">
        <v>0</v>
      </c>
      <c r="AL64" s="419">
        <v>0</v>
      </c>
      <c r="AM64" s="419">
        <v>0</v>
      </c>
      <c r="AN64" s="419">
        <v>0</v>
      </c>
      <c r="AO64" s="419">
        <v>0</v>
      </c>
      <c r="AP64" s="419">
        <v>0</v>
      </c>
      <c r="AQ64" s="419">
        <v>0</v>
      </c>
      <c r="AR64" s="419">
        <v>0</v>
      </c>
      <c r="AS64" s="419">
        <v>0</v>
      </c>
      <c r="AT64" s="419">
        <v>0</v>
      </c>
      <c r="AU64" s="419">
        <v>0</v>
      </c>
      <c r="AV64" s="419">
        <v>0</v>
      </c>
      <c r="AW64" s="419">
        <v>0</v>
      </c>
      <c r="AX64" s="419">
        <v>0</v>
      </c>
      <c r="AY64" s="419">
        <v>0</v>
      </c>
      <c r="AZ64" s="419">
        <v>0</v>
      </c>
      <c r="BA64" s="419">
        <v>0</v>
      </c>
      <c r="BB64" s="419">
        <v>0</v>
      </c>
      <c r="BC64" s="419">
        <v>0</v>
      </c>
      <c r="BD64" s="419">
        <v>0</v>
      </c>
      <c r="BE64" s="419">
        <v>0</v>
      </c>
      <c r="BF64" s="419">
        <v>0</v>
      </c>
      <c r="BG64" s="419">
        <v>0</v>
      </c>
      <c r="BH64" s="419">
        <v>0</v>
      </c>
      <c r="BI64" s="419">
        <v>0</v>
      </c>
      <c r="BJ64" s="419">
        <v>0</v>
      </c>
      <c r="BK64" s="419">
        <v>0</v>
      </c>
      <c r="BL64" s="419">
        <v>0</v>
      </c>
      <c r="BM64" s="419">
        <v>0</v>
      </c>
      <c r="BN64" s="419">
        <v>0</v>
      </c>
      <c r="BO64" s="419">
        <v>0</v>
      </c>
      <c r="BP64" s="419">
        <v>0</v>
      </c>
      <c r="BQ64" s="419">
        <v>0</v>
      </c>
      <c r="BR64" s="419">
        <v>0</v>
      </c>
      <c r="BS64" s="419">
        <v>0</v>
      </c>
      <c r="BT64" s="419">
        <v>0</v>
      </c>
      <c r="BU64" s="419">
        <v>0</v>
      </c>
      <c r="BV64" s="419">
        <v>0</v>
      </c>
      <c r="BW64" s="419">
        <v>0</v>
      </c>
      <c r="BX64" s="419">
        <v>0</v>
      </c>
      <c r="BY64" s="419">
        <v>0</v>
      </c>
      <c r="BZ64" s="419">
        <v>0</v>
      </c>
      <c r="CA64" s="419">
        <v>0</v>
      </c>
      <c r="CB64" s="419">
        <v>0</v>
      </c>
      <c r="CC64" s="419">
        <v>0</v>
      </c>
      <c r="CD64" s="419">
        <v>0</v>
      </c>
      <c r="CE64" s="419">
        <v>0</v>
      </c>
      <c r="CF64" s="419">
        <v>0</v>
      </c>
      <c r="CG64" s="419">
        <v>0</v>
      </c>
      <c r="CH64" s="419">
        <v>0</v>
      </c>
      <c r="CI64" s="419">
        <v>0</v>
      </c>
      <c r="CJ64" s="419">
        <v>0</v>
      </c>
      <c r="CK64" s="419">
        <v>0</v>
      </c>
      <c r="CL64" s="419">
        <v>0</v>
      </c>
      <c r="CM64" s="419">
        <v>0</v>
      </c>
      <c r="CN64" s="419">
        <v>2065</v>
      </c>
      <c r="CO64" s="419">
        <v>0</v>
      </c>
      <c r="CP64" s="419">
        <v>0</v>
      </c>
      <c r="CQ64" s="419">
        <v>0</v>
      </c>
      <c r="CR64" s="419">
        <v>0</v>
      </c>
      <c r="CS64" s="419">
        <v>0</v>
      </c>
      <c r="CT64" s="419"/>
      <c r="CU64" s="419"/>
      <c r="CV64" s="419"/>
      <c r="CW64" s="419"/>
      <c r="CX64" s="419"/>
      <c r="CY64" s="419"/>
      <c r="CZ64" s="419"/>
      <c r="DA64" s="419"/>
      <c r="DB64" s="419"/>
      <c r="DC64" s="419"/>
      <c r="DD64" s="419"/>
      <c r="DE64" s="419"/>
      <c r="DF64" s="419"/>
      <c r="DG64" s="419"/>
      <c r="DH64" s="419"/>
      <c r="DI64" s="419"/>
      <c r="DJ64" s="419"/>
      <c r="DK64" s="419"/>
    </row>
    <row r="65" spans="1:115" ht="16.149999999999999" hidden="1">
      <c r="A65" s="423" t="s">
        <v>7</v>
      </c>
      <c r="B65" s="423">
        <v>2</v>
      </c>
      <c r="C65" s="418" t="s">
        <v>28</v>
      </c>
      <c r="D65" s="419">
        <v>0</v>
      </c>
      <c r="E65" s="419">
        <v>0</v>
      </c>
      <c r="F65" s="419">
        <v>0</v>
      </c>
      <c r="G65" s="419">
        <v>0</v>
      </c>
      <c r="H65" s="419">
        <v>0</v>
      </c>
      <c r="I65" s="419">
        <v>0</v>
      </c>
      <c r="J65" s="419">
        <v>0</v>
      </c>
      <c r="K65" s="419">
        <v>0</v>
      </c>
      <c r="L65" s="419">
        <v>0</v>
      </c>
      <c r="M65" s="419">
        <v>0</v>
      </c>
      <c r="N65" s="419">
        <v>0</v>
      </c>
      <c r="O65" s="419">
        <v>0</v>
      </c>
      <c r="P65" s="419">
        <v>0</v>
      </c>
      <c r="Q65" s="419">
        <v>0</v>
      </c>
      <c r="R65" s="419">
        <v>0</v>
      </c>
      <c r="S65" s="419">
        <v>0</v>
      </c>
      <c r="T65" s="419">
        <v>0</v>
      </c>
      <c r="U65" s="419">
        <v>0</v>
      </c>
      <c r="V65" s="419">
        <v>0</v>
      </c>
      <c r="W65" s="419">
        <v>0</v>
      </c>
      <c r="X65" s="419">
        <v>0</v>
      </c>
      <c r="Y65" s="419">
        <v>0</v>
      </c>
      <c r="Z65" s="419">
        <v>0</v>
      </c>
      <c r="AA65" s="419">
        <v>0</v>
      </c>
      <c r="AB65" s="419">
        <v>0</v>
      </c>
      <c r="AC65" s="419">
        <v>0</v>
      </c>
      <c r="AD65" s="419">
        <v>0</v>
      </c>
      <c r="AE65" s="419">
        <v>0</v>
      </c>
      <c r="AF65" s="419">
        <v>0</v>
      </c>
      <c r="AG65" s="419">
        <v>0</v>
      </c>
      <c r="AH65" s="419">
        <v>0</v>
      </c>
      <c r="AI65" s="419">
        <v>0</v>
      </c>
      <c r="AJ65" s="419">
        <v>0</v>
      </c>
      <c r="AK65" s="419">
        <v>0</v>
      </c>
      <c r="AL65" s="419">
        <v>0</v>
      </c>
      <c r="AM65" s="419">
        <v>0</v>
      </c>
      <c r="AN65" s="419">
        <v>0</v>
      </c>
      <c r="AO65" s="419">
        <v>0</v>
      </c>
      <c r="AP65" s="419">
        <v>0</v>
      </c>
      <c r="AQ65" s="419">
        <v>0</v>
      </c>
      <c r="AR65" s="419">
        <v>0</v>
      </c>
      <c r="AS65" s="419">
        <v>0</v>
      </c>
      <c r="AT65" s="419">
        <v>0</v>
      </c>
      <c r="AU65" s="419">
        <v>0</v>
      </c>
      <c r="AV65" s="419">
        <v>0</v>
      </c>
      <c r="AW65" s="419">
        <v>0</v>
      </c>
      <c r="AX65" s="419">
        <v>0</v>
      </c>
      <c r="AY65" s="419">
        <v>0</v>
      </c>
      <c r="AZ65" s="419">
        <v>0</v>
      </c>
      <c r="BA65" s="419">
        <v>0</v>
      </c>
      <c r="BB65" s="419">
        <v>0</v>
      </c>
      <c r="BC65" s="419">
        <v>0</v>
      </c>
      <c r="BD65" s="419">
        <v>0</v>
      </c>
      <c r="BE65" s="419">
        <v>0</v>
      </c>
      <c r="BF65" s="419">
        <v>0</v>
      </c>
      <c r="BG65" s="419">
        <v>0</v>
      </c>
      <c r="BH65" s="419">
        <v>0</v>
      </c>
      <c r="BI65" s="419">
        <v>0</v>
      </c>
      <c r="BJ65" s="419">
        <v>0</v>
      </c>
      <c r="BK65" s="419">
        <v>0</v>
      </c>
      <c r="BL65" s="419">
        <v>0</v>
      </c>
      <c r="BM65" s="419">
        <v>0</v>
      </c>
      <c r="BN65" s="419">
        <v>0</v>
      </c>
      <c r="BO65" s="419">
        <v>0</v>
      </c>
      <c r="BP65" s="419">
        <v>0</v>
      </c>
      <c r="BQ65" s="419">
        <v>0</v>
      </c>
      <c r="BR65" s="419">
        <v>0</v>
      </c>
      <c r="BS65" s="419">
        <v>0</v>
      </c>
      <c r="BT65" s="419">
        <v>0</v>
      </c>
      <c r="BU65" s="419">
        <v>0</v>
      </c>
      <c r="BV65" s="419">
        <v>0</v>
      </c>
      <c r="BW65" s="419">
        <v>0</v>
      </c>
      <c r="BX65" s="419">
        <v>0</v>
      </c>
      <c r="BY65" s="419">
        <v>0</v>
      </c>
      <c r="BZ65" s="419">
        <v>0</v>
      </c>
      <c r="CA65" s="419">
        <v>0</v>
      </c>
      <c r="CB65" s="419">
        <v>0</v>
      </c>
      <c r="CC65" s="419">
        <v>0</v>
      </c>
      <c r="CD65" s="419">
        <v>0</v>
      </c>
      <c r="CE65" s="419">
        <v>0</v>
      </c>
      <c r="CF65" s="419">
        <v>0</v>
      </c>
      <c r="CG65" s="419">
        <v>0</v>
      </c>
      <c r="CH65" s="419">
        <v>0</v>
      </c>
      <c r="CI65" s="419">
        <v>0</v>
      </c>
      <c r="CJ65" s="419">
        <v>0</v>
      </c>
      <c r="CK65" s="419">
        <v>0</v>
      </c>
      <c r="CL65" s="419">
        <v>0</v>
      </c>
      <c r="CM65" s="419">
        <v>2107</v>
      </c>
      <c r="CN65" s="419">
        <v>0</v>
      </c>
      <c r="CO65" s="419">
        <v>0</v>
      </c>
      <c r="CP65" s="419">
        <v>0</v>
      </c>
      <c r="CQ65" s="419">
        <v>0</v>
      </c>
      <c r="CR65" s="419">
        <v>0</v>
      </c>
      <c r="CS65" s="419">
        <v>0</v>
      </c>
      <c r="CT65" s="419"/>
      <c r="CU65" s="419"/>
      <c r="CV65" s="419"/>
      <c r="CW65" s="419"/>
      <c r="CX65" s="419"/>
      <c r="CY65" s="419"/>
      <c r="CZ65" s="419"/>
      <c r="DA65" s="419"/>
      <c r="DB65" s="419"/>
      <c r="DC65" s="419"/>
      <c r="DD65" s="419"/>
      <c r="DE65" s="419"/>
      <c r="DF65" s="419"/>
      <c r="DG65" s="419"/>
      <c r="DH65" s="419"/>
      <c r="DI65" s="419"/>
      <c r="DJ65" s="419"/>
      <c r="DK65" s="419"/>
    </row>
    <row r="66" spans="1:115" ht="16.149999999999999" hidden="1">
      <c r="A66" s="423" t="s">
        <v>7</v>
      </c>
      <c r="B66" s="423">
        <v>2</v>
      </c>
      <c r="C66" s="418" t="s">
        <v>29</v>
      </c>
      <c r="D66" s="419">
        <v>0</v>
      </c>
      <c r="E66" s="419">
        <v>0</v>
      </c>
      <c r="F66" s="419">
        <v>0</v>
      </c>
      <c r="G66" s="419">
        <v>0</v>
      </c>
      <c r="H66" s="419">
        <v>0</v>
      </c>
      <c r="I66" s="419">
        <v>0</v>
      </c>
      <c r="J66" s="419">
        <v>0</v>
      </c>
      <c r="K66" s="419">
        <v>0</v>
      </c>
      <c r="L66" s="419">
        <v>0</v>
      </c>
      <c r="M66" s="419">
        <v>0</v>
      </c>
      <c r="N66" s="419">
        <v>0</v>
      </c>
      <c r="O66" s="419">
        <v>0</v>
      </c>
      <c r="P66" s="419">
        <v>0</v>
      </c>
      <c r="Q66" s="419">
        <v>0</v>
      </c>
      <c r="R66" s="419">
        <v>0</v>
      </c>
      <c r="S66" s="419">
        <v>0</v>
      </c>
      <c r="T66" s="419">
        <v>0</v>
      </c>
      <c r="U66" s="419">
        <v>0</v>
      </c>
      <c r="V66" s="419">
        <v>0</v>
      </c>
      <c r="W66" s="419">
        <v>0</v>
      </c>
      <c r="X66" s="419">
        <v>0</v>
      </c>
      <c r="Y66" s="419">
        <v>0</v>
      </c>
      <c r="Z66" s="419">
        <v>0</v>
      </c>
      <c r="AA66" s="419">
        <v>0</v>
      </c>
      <c r="AB66" s="419">
        <v>0</v>
      </c>
      <c r="AC66" s="419">
        <v>0</v>
      </c>
      <c r="AD66" s="419">
        <v>0</v>
      </c>
      <c r="AE66" s="419">
        <v>0</v>
      </c>
      <c r="AF66" s="419">
        <v>0</v>
      </c>
      <c r="AG66" s="419">
        <v>0</v>
      </c>
      <c r="AH66" s="419">
        <v>0</v>
      </c>
      <c r="AI66" s="419">
        <v>0</v>
      </c>
      <c r="AJ66" s="419">
        <v>0</v>
      </c>
      <c r="AK66" s="419">
        <v>0</v>
      </c>
      <c r="AL66" s="419">
        <v>0</v>
      </c>
      <c r="AM66" s="419">
        <v>0</v>
      </c>
      <c r="AN66" s="419">
        <v>0</v>
      </c>
      <c r="AO66" s="419">
        <v>0</v>
      </c>
      <c r="AP66" s="419">
        <v>0</v>
      </c>
      <c r="AQ66" s="419">
        <v>0</v>
      </c>
      <c r="AR66" s="419">
        <v>0</v>
      </c>
      <c r="AS66" s="419">
        <v>0</v>
      </c>
      <c r="AT66" s="419">
        <v>0</v>
      </c>
      <c r="AU66" s="419">
        <v>0</v>
      </c>
      <c r="AV66" s="419">
        <v>0</v>
      </c>
      <c r="AW66" s="419">
        <v>0</v>
      </c>
      <c r="AX66" s="419">
        <v>0</v>
      </c>
      <c r="AY66" s="419">
        <v>0</v>
      </c>
      <c r="AZ66" s="419">
        <v>0</v>
      </c>
      <c r="BA66" s="419">
        <v>0</v>
      </c>
      <c r="BB66" s="419">
        <v>0</v>
      </c>
      <c r="BC66" s="419">
        <v>0</v>
      </c>
      <c r="BD66" s="419">
        <v>0</v>
      </c>
      <c r="BE66" s="419">
        <v>0</v>
      </c>
      <c r="BF66" s="419">
        <v>0</v>
      </c>
      <c r="BG66" s="419">
        <v>0</v>
      </c>
      <c r="BH66" s="419">
        <v>0</v>
      </c>
      <c r="BI66" s="419">
        <v>0</v>
      </c>
      <c r="BJ66" s="419">
        <v>0</v>
      </c>
      <c r="BK66" s="419">
        <v>0</v>
      </c>
      <c r="BL66" s="419">
        <v>0</v>
      </c>
      <c r="BM66" s="419">
        <v>0</v>
      </c>
      <c r="BN66" s="419">
        <v>0</v>
      </c>
      <c r="BO66" s="419">
        <v>0</v>
      </c>
      <c r="BP66" s="419">
        <v>0</v>
      </c>
      <c r="BQ66" s="419">
        <v>0</v>
      </c>
      <c r="BR66" s="419">
        <v>0</v>
      </c>
      <c r="BS66" s="419">
        <v>0</v>
      </c>
      <c r="BT66" s="419">
        <v>0</v>
      </c>
      <c r="BU66" s="419">
        <v>0</v>
      </c>
      <c r="BV66" s="419">
        <v>0</v>
      </c>
      <c r="BW66" s="419">
        <v>0</v>
      </c>
      <c r="BX66" s="419">
        <v>0</v>
      </c>
      <c r="BY66" s="419">
        <v>0</v>
      </c>
      <c r="BZ66" s="419">
        <v>0</v>
      </c>
      <c r="CA66" s="419">
        <v>0</v>
      </c>
      <c r="CB66" s="419">
        <v>0</v>
      </c>
      <c r="CC66" s="419">
        <v>0</v>
      </c>
      <c r="CD66" s="419">
        <v>0</v>
      </c>
      <c r="CE66" s="419">
        <v>0</v>
      </c>
      <c r="CF66" s="419">
        <v>0</v>
      </c>
      <c r="CG66" s="419">
        <v>0</v>
      </c>
      <c r="CH66" s="419">
        <v>0</v>
      </c>
      <c r="CI66" s="419">
        <v>0</v>
      </c>
      <c r="CJ66" s="419">
        <v>0</v>
      </c>
      <c r="CK66" s="419">
        <v>0</v>
      </c>
      <c r="CL66" s="419">
        <v>2150</v>
      </c>
      <c r="CM66" s="419">
        <v>0</v>
      </c>
      <c r="CN66" s="419">
        <v>0</v>
      </c>
      <c r="CO66" s="419">
        <v>0</v>
      </c>
      <c r="CP66" s="419">
        <v>0</v>
      </c>
      <c r="CQ66" s="419">
        <v>0</v>
      </c>
      <c r="CR66" s="419">
        <v>0</v>
      </c>
      <c r="CS66" s="419">
        <v>0</v>
      </c>
      <c r="CT66" s="419"/>
      <c r="CU66" s="419"/>
      <c r="CV66" s="419"/>
      <c r="CW66" s="419"/>
      <c r="CX66" s="419"/>
      <c r="CY66" s="419"/>
      <c r="CZ66" s="419"/>
      <c r="DA66" s="419"/>
      <c r="DB66" s="419"/>
      <c r="DC66" s="419"/>
      <c r="DD66" s="419"/>
      <c r="DE66" s="419"/>
      <c r="DF66" s="419"/>
      <c r="DG66" s="419"/>
      <c r="DH66" s="419"/>
      <c r="DI66" s="419"/>
      <c r="DJ66" s="419"/>
      <c r="DK66" s="419"/>
    </row>
    <row r="67" spans="1:115" ht="16.149999999999999" hidden="1">
      <c r="A67" s="423" t="s">
        <v>7</v>
      </c>
      <c r="B67" s="423">
        <v>2</v>
      </c>
      <c r="C67" s="418" t="s">
        <v>30</v>
      </c>
      <c r="D67" s="419">
        <v>0</v>
      </c>
      <c r="E67" s="419">
        <v>0</v>
      </c>
      <c r="F67" s="419">
        <v>0</v>
      </c>
      <c r="G67" s="419">
        <v>0</v>
      </c>
      <c r="H67" s="419">
        <v>0</v>
      </c>
      <c r="I67" s="419">
        <v>0</v>
      </c>
      <c r="J67" s="419">
        <v>0</v>
      </c>
      <c r="K67" s="419">
        <v>0</v>
      </c>
      <c r="L67" s="419">
        <v>0</v>
      </c>
      <c r="M67" s="419">
        <v>0</v>
      </c>
      <c r="N67" s="419">
        <v>0</v>
      </c>
      <c r="O67" s="419">
        <v>0</v>
      </c>
      <c r="P67" s="419">
        <v>0</v>
      </c>
      <c r="Q67" s="419">
        <v>0</v>
      </c>
      <c r="R67" s="419">
        <v>0</v>
      </c>
      <c r="S67" s="419">
        <v>0</v>
      </c>
      <c r="T67" s="419">
        <v>0</v>
      </c>
      <c r="U67" s="419">
        <v>0</v>
      </c>
      <c r="V67" s="419">
        <v>0</v>
      </c>
      <c r="W67" s="419">
        <v>0</v>
      </c>
      <c r="X67" s="419">
        <v>0</v>
      </c>
      <c r="Y67" s="419">
        <v>0</v>
      </c>
      <c r="Z67" s="419">
        <v>0</v>
      </c>
      <c r="AA67" s="419">
        <v>0</v>
      </c>
      <c r="AB67" s="419">
        <v>0</v>
      </c>
      <c r="AC67" s="419">
        <v>0</v>
      </c>
      <c r="AD67" s="419">
        <v>0</v>
      </c>
      <c r="AE67" s="419">
        <v>0</v>
      </c>
      <c r="AF67" s="419">
        <v>0</v>
      </c>
      <c r="AG67" s="419">
        <v>0</v>
      </c>
      <c r="AH67" s="419">
        <v>0</v>
      </c>
      <c r="AI67" s="419">
        <v>0</v>
      </c>
      <c r="AJ67" s="419">
        <v>0</v>
      </c>
      <c r="AK67" s="419">
        <v>0</v>
      </c>
      <c r="AL67" s="419">
        <v>0</v>
      </c>
      <c r="AM67" s="419">
        <v>0</v>
      </c>
      <c r="AN67" s="419">
        <v>0</v>
      </c>
      <c r="AO67" s="419">
        <v>0</v>
      </c>
      <c r="AP67" s="419">
        <v>0</v>
      </c>
      <c r="AQ67" s="419">
        <v>0</v>
      </c>
      <c r="AR67" s="419">
        <v>0</v>
      </c>
      <c r="AS67" s="419">
        <v>0</v>
      </c>
      <c r="AT67" s="419">
        <v>0</v>
      </c>
      <c r="AU67" s="419">
        <v>0</v>
      </c>
      <c r="AV67" s="419">
        <v>0</v>
      </c>
      <c r="AW67" s="419">
        <v>0</v>
      </c>
      <c r="AX67" s="419">
        <v>0</v>
      </c>
      <c r="AY67" s="419">
        <v>0</v>
      </c>
      <c r="AZ67" s="419">
        <v>0</v>
      </c>
      <c r="BA67" s="419">
        <v>0</v>
      </c>
      <c r="BB67" s="419">
        <v>0</v>
      </c>
      <c r="BC67" s="419">
        <v>0</v>
      </c>
      <c r="BD67" s="419">
        <v>0</v>
      </c>
      <c r="BE67" s="419">
        <v>0</v>
      </c>
      <c r="BF67" s="419">
        <v>0</v>
      </c>
      <c r="BG67" s="419">
        <v>0</v>
      </c>
      <c r="BH67" s="419">
        <v>0</v>
      </c>
      <c r="BI67" s="419">
        <v>0</v>
      </c>
      <c r="BJ67" s="419">
        <v>0</v>
      </c>
      <c r="BK67" s="419">
        <v>0</v>
      </c>
      <c r="BL67" s="419">
        <v>0</v>
      </c>
      <c r="BM67" s="419">
        <v>0</v>
      </c>
      <c r="BN67" s="419">
        <v>0</v>
      </c>
      <c r="BO67" s="419">
        <v>0</v>
      </c>
      <c r="BP67" s="419">
        <v>0</v>
      </c>
      <c r="BQ67" s="419">
        <v>0</v>
      </c>
      <c r="BR67" s="419">
        <v>0</v>
      </c>
      <c r="BS67" s="419">
        <v>0</v>
      </c>
      <c r="BT67" s="419">
        <v>0</v>
      </c>
      <c r="BU67" s="419">
        <v>0</v>
      </c>
      <c r="BV67" s="419">
        <v>0</v>
      </c>
      <c r="BW67" s="419">
        <v>0</v>
      </c>
      <c r="BX67" s="419">
        <v>0</v>
      </c>
      <c r="BY67" s="419">
        <v>0</v>
      </c>
      <c r="BZ67" s="419">
        <v>0</v>
      </c>
      <c r="CA67" s="419">
        <v>0</v>
      </c>
      <c r="CB67" s="419">
        <v>0</v>
      </c>
      <c r="CC67" s="419">
        <v>0</v>
      </c>
      <c r="CD67" s="419">
        <v>0</v>
      </c>
      <c r="CE67" s="419">
        <v>0</v>
      </c>
      <c r="CF67" s="419">
        <v>0</v>
      </c>
      <c r="CG67" s="419">
        <v>0</v>
      </c>
      <c r="CH67" s="419">
        <v>0</v>
      </c>
      <c r="CI67" s="419">
        <v>0</v>
      </c>
      <c r="CJ67" s="419">
        <v>0</v>
      </c>
      <c r="CK67" s="419">
        <v>2194</v>
      </c>
      <c r="CL67" s="419">
        <v>0</v>
      </c>
      <c r="CM67" s="419">
        <v>0</v>
      </c>
      <c r="CN67" s="419">
        <v>0</v>
      </c>
      <c r="CO67" s="419">
        <v>0</v>
      </c>
      <c r="CP67" s="419">
        <v>0</v>
      </c>
      <c r="CQ67" s="419">
        <v>0</v>
      </c>
      <c r="CR67" s="419">
        <v>0</v>
      </c>
      <c r="CS67" s="419">
        <v>0</v>
      </c>
      <c r="CT67" s="419"/>
      <c r="CU67" s="419"/>
      <c r="CV67" s="419"/>
      <c r="CW67" s="419"/>
      <c r="CX67" s="419"/>
      <c r="CY67" s="419"/>
      <c r="CZ67" s="419"/>
      <c r="DA67" s="419"/>
      <c r="DB67" s="419"/>
      <c r="DC67" s="419"/>
      <c r="DD67" s="419"/>
      <c r="DE67" s="419"/>
      <c r="DF67" s="419"/>
      <c r="DG67" s="419"/>
      <c r="DH67" s="419"/>
      <c r="DI67" s="419"/>
      <c r="DJ67" s="419"/>
      <c r="DK67" s="419"/>
    </row>
    <row r="68" spans="1:115" ht="16.149999999999999" hidden="1">
      <c r="A68" s="423" t="s">
        <v>7</v>
      </c>
      <c r="B68" s="423">
        <v>2</v>
      </c>
      <c r="C68" s="418" t="s">
        <v>31</v>
      </c>
      <c r="D68" s="419">
        <v>0</v>
      </c>
      <c r="E68" s="419">
        <v>0</v>
      </c>
      <c r="F68" s="419">
        <v>0</v>
      </c>
      <c r="G68" s="419">
        <v>0</v>
      </c>
      <c r="H68" s="419">
        <v>0</v>
      </c>
      <c r="I68" s="419">
        <v>0</v>
      </c>
      <c r="J68" s="419">
        <v>0</v>
      </c>
      <c r="K68" s="419">
        <v>0</v>
      </c>
      <c r="L68" s="419">
        <v>0</v>
      </c>
      <c r="M68" s="419">
        <v>0</v>
      </c>
      <c r="N68" s="419">
        <v>0</v>
      </c>
      <c r="O68" s="419">
        <v>0</v>
      </c>
      <c r="P68" s="419">
        <v>0</v>
      </c>
      <c r="Q68" s="419">
        <v>0</v>
      </c>
      <c r="R68" s="419">
        <v>0</v>
      </c>
      <c r="S68" s="419">
        <v>0</v>
      </c>
      <c r="T68" s="419">
        <v>0</v>
      </c>
      <c r="U68" s="419">
        <v>0</v>
      </c>
      <c r="V68" s="419">
        <v>0</v>
      </c>
      <c r="W68" s="419">
        <v>0</v>
      </c>
      <c r="X68" s="419">
        <v>0</v>
      </c>
      <c r="Y68" s="419">
        <v>0</v>
      </c>
      <c r="Z68" s="419">
        <v>0</v>
      </c>
      <c r="AA68" s="419">
        <v>0</v>
      </c>
      <c r="AB68" s="419">
        <v>0</v>
      </c>
      <c r="AC68" s="419">
        <v>0</v>
      </c>
      <c r="AD68" s="419">
        <v>0</v>
      </c>
      <c r="AE68" s="419">
        <v>0</v>
      </c>
      <c r="AF68" s="419">
        <v>0</v>
      </c>
      <c r="AG68" s="419">
        <v>0</v>
      </c>
      <c r="AH68" s="419">
        <v>0</v>
      </c>
      <c r="AI68" s="419">
        <v>0</v>
      </c>
      <c r="AJ68" s="419">
        <v>0</v>
      </c>
      <c r="AK68" s="419">
        <v>0</v>
      </c>
      <c r="AL68" s="419">
        <v>0</v>
      </c>
      <c r="AM68" s="419">
        <v>0</v>
      </c>
      <c r="AN68" s="419">
        <v>0</v>
      </c>
      <c r="AO68" s="419">
        <v>0</v>
      </c>
      <c r="AP68" s="419">
        <v>0</v>
      </c>
      <c r="AQ68" s="419">
        <v>0</v>
      </c>
      <c r="AR68" s="419">
        <v>0</v>
      </c>
      <c r="AS68" s="419">
        <v>0</v>
      </c>
      <c r="AT68" s="419">
        <v>0</v>
      </c>
      <c r="AU68" s="419">
        <v>0</v>
      </c>
      <c r="AV68" s="419">
        <v>0</v>
      </c>
      <c r="AW68" s="419">
        <v>0</v>
      </c>
      <c r="AX68" s="419">
        <v>0</v>
      </c>
      <c r="AY68" s="419">
        <v>0</v>
      </c>
      <c r="AZ68" s="419">
        <v>0</v>
      </c>
      <c r="BA68" s="419">
        <v>0</v>
      </c>
      <c r="BB68" s="419">
        <v>0</v>
      </c>
      <c r="BC68" s="419">
        <v>0</v>
      </c>
      <c r="BD68" s="419">
        <v>0</v>
      </c>
      <c r="BE68" s="419">
        <v>0</v>
      </c>
      <c r="BF68" s="419">
        <v>0</v>
      </c>
      <c r="BG68" s="419">
        <v>0</v>
      </c>
      <c r="BH68" s="419">
        <v>0</v>
      </c>
      <c r="BI68" s="419">
        <v>0</v>
      </c>
      <c r="BJ68" s="419">
        <v>0</v>
      </c>
      <c r="BK68" s="419">
        <v>0</v>
      </c>
      <c r="BL68" s="419">
        <v>0</v>
      </c>
      <c r="BM68" s="419">
        <v>0</v>
      </c>
      <c r="BN68" s="419">
        <v>0</v>
      </c>
      <c r="BO68" s="419">
        <v>0</v>
      </c>
      <c r="BP68" s="419">
        <v>0</v>
      </c>
      <c r="BQ68" s="419">
        <v>0</v>
      </c>
      <c r="BR68" s="419">
        <v>0</v>
      </c>
      <c r="BS68" s="419">
        <v>0</v>
      </c>
      <c r="BT68" s="419">
        <v>0</v>
      </c>
      <c r="BU68" s="419">
        <v>0</v>
      </c>
      <c r="BV68" s="419">
        <v>0</v>
      </c>
      <c r="BW68" s="419">
        <v>0</v>
      </c>
      <c r="BX68" s="419">
        <v>0</v>
      </c>
      <c r="BY68" s="419">
        <v>0</v>
      </c>
      <c r="BZ68" s="419">
        <v>0</v>
      </c>
      <c r="CA68" s="419">
        <v>0</v>
      </c>
      <c r="CB68" s="419">
        <v>0</v>
      </c>
      <c r="CC68" s="419">
        <v>0</v>
      </c>
      <c r="CD68" s="419">
        <v>0</v>
      </c>
      <c r="CE68" s="419">
        <v>0</v>
      </c>
      <c r="CF68" s="419">
        <v>0</v>
      </c>
      <c r="CG68" s="419">
        <v>0</v>
      </c>
      <c r="CH68" s="419">
        <v>0</v>
      </c>
      <c r="CI68" s="419">
        <v>0</v>
      </c>
      <c r="CJ68" s="419">
        <v>2239</v>
      </c>
      <c r="CK68" s="419">
        <v>0</v>
      </c>
      <c r="CL68" s="419">
        <v>0</v>
      </c>
      <c r="CM68" s="419">
        <v>0</v>
      </c>
      <c r="CN68" s="419">
        <v>0</v>
      </c>
      <c r="CO68" s="419">
        <v>0</v>
      </c>
      <c r="CP68" s="419">
        <v>0</v>
      </c>
      <c r="CQ68" s="419">
        <v>0</v>
      </c>
      <c r="CR68" s="419">
        <v>0</v>
      </c>
      <c r="CS68" s="419">
        <v>0</v>
      </c>
      <c r="CT68" s="419"/>
      <c r="CU68" s="419"/>
      <c r="CV68" s="419"/>
      <c r="CW68" s="419"/>
      <c r="CX68" s="419"/>
      <c r="CY68" s="419"/>
      <c r="CZ68" s="419"/>
      <c r="DA68" s="419"/>
      <c r="DB68" s="419"/>
      <c r="DC68" s="419"/>
      <c r="DD68" s="419"/>
      <c r="DE68" s="419"/>
      <c r="DF68" s="419"/>
      <c r="DG68" s="419"/>
      <c r="DH68" s="419"/>
      <c r="DI68" s="419"/>
      <c r="DJ68" s="419"/>
      <c r="DK68" s="419"/>
    </row>
    <row r="69" spans="1:115" ht="16.149999999999999" hidden="1">
      <c r="A69" s="423" t="s">
        <v>7</v>
      </c>
      <c r="B69" s="423">
        <v>2</v>
      </c>
      <c r="C69" s="418" t="s">
        <v>32</v>
      </c>
      <c r="D69" s="419">
        <v>0</v>
      </c>
      <c r="E69" s="419">
        <v>0</v>
      </c>
      <c r="F69" s="419">
        <v>0</v>
      </c>
      <c r="G69" s="419">
        <v>0</v>
      </c>
      <c r="H69" s="419">
        <v>0</v>
      </c>
      <c r="I69" s="419">
        <v>0</v>
      </c>
      <c r="J69" s="419">
        <v>0</v>
      </c>
      <c r="K69" s="419">
        <v>0</v>
      </c>
      <c r="L69" s="419">
        <v>0</v>
      </c>
      <c r="M69" s="419">
        <v>0</v>
      </c>
      <c r="N69" s="419">
        <v>0</v>
      </c>
      <c r="O69" s="419">
        <v>0</v>
      </c>
      <c r="P69" s="419">
        <v>0</v>
      </c>
      <c r="Q69" s="419">
        <v>0</v>
      </c>
      <c r="R69" s="419">
        <v>0</v>
      </c>
      <c r="S69" s="419">
        <v>0</v>
      </c>
      <c r="T69" s="419">
        <v>0</v>
      </c>
      <c r="U69" s="419">
        <v>0</v>
      </c>
      <c r="V69" s="419">
        <v>0</v>
      </c>
      <c r="W69" s="419">
        <v>0</v>
      </c>
      <c r="X69" s="419">
        <v>0</v>
      </c>
      <c r="Y69" s="419">
        <v>0</v>
      </c>
      <c r="Z69" s="419">
        <v>0</v>
      </c>
      <c r="AA69" s="419">
        <v>0</v>
      </c>
      <c r="AB69" s="419">
        <v>0</v>
      </c>
      <c r="AC69" s="419">
        <v>0</v>
      </c>
      <c r="AD69" s="419">
        <v>0</v>
      </c>
      <c r="AE69" s="419">
        <v>0</v>
      </c>
      <c r="AF69" s="419">
        <v>0</v>
      </c>
      <c r="AG69" s="419">
        <v>0</v>
      </c>
      <c r="AH69" s="419">
        <v>0</v>
      </c>
      <c r="AI69" s="419">
        <v>0</v>
      </c>
      <c r="AJ69" s="419">
        <v>0</v>
      </c>
      <c r="AK69" s="419">
        <v>0</v>
      </c>
      <c r="AL69" s="419">
        <v>0</v>
      </c>
      <c r="AM69" s="419">
        <v>0</v>
      </c>
      <c r="AN69" s="419">
        <v>0</v>
      </c>
      <c r="AO69" s="419">
        <v>0</v>
      </c>
      <c r="AP69" s="419">
        <v>0</v>
      </c>
      <c r="AQ69" s="419">
        <v>0</v>
      </c>
      <c r="AR69" s="419">
        <v>0</v>
      </c>
      <c r="AS69" s="419">
        <v>0</v>
      </c>
      <c r="AT69" s="419">
        <v>0</v>
      </c>
      <c r="AU69" s="419">
        <v>0</v>
      </c>
      <c r="AV69" s="419">
        <v>0</v>
      </c>
      <c r="AW69" s="419">
        <v>0</v>
      </c>
      <c r="AX69" s="419">
        <v>0</v>
      </c>
      <c r="AY69" s="419">
        <v>0</v>
      </c>
      <c r="AZ69" s="419">
        <v>0</v>
      </c>
      <c r="BA69" s="419">
        <v>0</v>
      </c>
      <c r="BB69" s="419">
        <v>0</v>
      </c>
      <c r="BC69" s="419">
        <v>0</v>
      </c>
      <c r="BD69" s="419">
        <v>0</v>
      </c>
      <c r="BE69" s="419">
        <v>0</v>
      </c>
      <c r="BF69" s="419">
        <v>0</v>
      </c>
      <c r="BG69" s="419">
        <v>0</v>
      </c>
      <c r="BH69" s="419">
        <v>0</v>
      </c>
      <c r="BI69" s="419">
        <v>0</v>
      </c>
      <c r="BJ69" s="419">
        <v>0</v>
      </c>
      <c r="BK69" s="419">
        <v>0</v>
      </c>
      <c r="BL69" s="419">
        <v>0</v>
      </c>
      <c r="BM69" s="419">
        <v>0</v>
      </c>
      <c r="BN69" s="419">
        <v>0</v>
      </c>
      <c r="BO69" s="419">
        <v>0</v>
      </c>
      <c r="BP69" s="419">
        <v>0</v>
      </c>
      <c r="BQ69" s="419">
        <v>0</v>
      </c>
      <c r="BR69" s="419">
        <v>0</v>
      </c>
      <c r="BS69" s="419">
        <v>0</v>
      </c>
      <c r="BT69" s="419">
        <v>0</v>
      </c>
      <c r="BU69" s="419">
        <v>0</v>
      </c>
      <c r="BV69" s="419">
        <v>0</v>
      </c>
      <c r="BW69" s="419">
        <v>0</v>
      </c>
      <c r="BX69" s="419">
        <v>0</v>
      </c>
      <c r="BY69" s="419">
        <v>0</v>
      </c>
      <c r="BZ69" s="419">
        <v>0</v>
      </c>
      <c r="CA69" s="419">
        <v>0</v>
      </c>
      <c r="CB69" s="419">
        <v>0</v>
      </c>
      <c r="CC69" s="419">
        <v>0</v>
      </c>
      <c r="CD69" s="419">
        <v>0</v>
      </c>
      <c r="CE69" s="419">
        <v>0</v>
      </c>
      <c r="CF69" s="419">
        <v>0</v>
      </c>
      <c r="CG69" s="419">
        <v>0</v>
      </c>
      <c r="CH69" s="419">
        <v>0</v>
      </c>
      <c r="CI69" s="419">
        <v>2285</v>
      </c>
      <c r="CJ69" s="419">
        <v>0</v>
      </c>
      <c r="CK69" s="419">
        <v>0</v>
      </c>
      <c r="CL69" s="419">
        <v>0</v>
      </c>
      <c r="CM69" s="419">
        <v>0</v>
      </c>
      <c r="CN69" s="419">
        <v>0</v>
      </c>
      <c r="CO69" s="419">
        <v>0</v>
      </c>
      <c r="CP69" s="419">
        <v>0</v>
      </c>
      <c r="CQ69" s="419">
        <v>0</v>
      </c>
      <c r="CR69" s="419">
        <v>0</v>
      </c>
      <c r="CS69" s="419">
        <v>0</v>
      </c>
      <c r="CT69" s="419"/>
      <c r="CU69" s="419"/>
      <c r="CV69" s="419"/>
      <c r="CW69" s="419"/>
      <c r="CX69" s="419"/>
      <c r="CY69" s="419"/>
      <c r="CZ69" s="419"/>
      <c r="DA69" s="419"/>
      <c r="DB69" s="419"/>
      <c r="DC69" s="419"/>
      <c r="DD69" s="419"/>
      <c r="DE69" s="419"/>
      <c r="DF69" s="419"/>
      <c r="DG69" s="419"/>
      <c r="DH69" s="419"/>
      <c r="DI69" s="419"/>
      <c r="DJ69" s="419"/>
      <c r="DK69" s="419"/>
    </row>
    <row r="70" spans="1:115" ht="16.149999999999999" hidden="1">
      <c r="A70" s="423" t="s">
        <v>7</v>
      </c>
      <c r="B70" s="423">
        <v>2</v>
      </c>
      <c r="C70" s="418" t="s">
        <v>33</v>
      </c>
      <c r="D70" s="419">
        <v>0</v>
      </c>
      <c r="E70" s="419">
        <v>0</v>
      </c>
      <c r="F70" s="419">
        <v>0</v>
      </c>
      <c r="G70" s="419">
        <v>0</v>
      </c>
      <c r="H70" s="419">
        <v>0</v>
      </c>
      <c r="I70" s="419">
        <v>0</v>
      </c>
      <c r="J70" s="419">
        <v>0</v>
      </c>
      <c r="K70" s="419">
        <v>0</v>
      </c>
      <c r="L70" s="419">
        <v>0</v>
      </c>
      <c r="M70" s="419">
        <v>0</v>
      </c>
      <c r="N70" s="419">
        <v>0</v>
      </c>
      <c r="O70" s="419">
        <v>0</v>
      </c>
      <c r="P70" s="419">
        <v>0</v>
      </c>
      <c r="Q70" s="419">
        <v>0</v>
      </c>
      <c r="R70" s="419">
        <v>0</v>
      </c>
      <c r="S70" s="419">
        <v>0</v>
      </c>
      <c r="T70" s="419">
        <v>0</v>
      </c>
      <c r="U70" s="419">
        <v>0</v>
      </c>
      <c r="V70" s="419">
        <v>0</v>
      </c>
      <c r="W70" s="419">
        <v>0</v>
      </c>
      <c r="X70" s="419">
        <v>0</v>
      </c>
      <c r="Y70" s="419">
        <v>0</v>
      </c>
      <c r="Z70" s="419">
        <v>0</v>
      </c>
      <c r="AA70" s="419">
        <v>0</v>
      </c>
      <c r="AB70" s="419">
        <v>0</v>
      </c>
      <c r="AC70" s="419">
        <v>0</v>
      </c>
      <c r="AD70" s="419">
        <v>0</v>
      </c>
      <c r="AE70" s="419">
        <v>0</v>
      </c>
      <c r="AF70" s="419">
        <v>0</v>
      </c>
      <c r="AG70" s="419">
        <v>0</v>
      </c>
      <c r="AH70" s="419">
        <v>0</v>
      </c>
      <c r="AI70" s="419">
        <v>0</v>
      </c>
      <c r="AJ70" s="419">
        <v>0</v>
      </c>
      <c r="AK70" s="419">
        <v>0</v>
      </c>
      <c r="AL70" s="419">
        <v>0</v>
      </c>
      <c r="AM70" s="419">
        <v>0</v>
      </c>
      <c r="AN70" s="419">
        <v>0</v>
      </c>
      <c r="AO70" s="419">
        <v>0</v>
      </c>
      <c r="AP70" s="419">
        <v>0</v>
      </c>
      <c r="AQ70" s="419">
        <v>0</v>
      </c>
      <c r="AR70" s="419">
        <v>0</v>
      </c>
      <c r="AS70" s="419">
        <v>0</v>
      </c>
      <c r="AT70" s="419">
        <v>0</v>
      </c>
      <c r="AU70" s="419">
        <v>0</v>
      </c>
      <c r="AV70" s="419">
        <v>0</v>
      </c>
      <c r="AW70" s="419">
        <v>0</v>
      </c>
      <c r="AX70" s="419">
        <v>0</v>
      </c>
      <c r="AY70" s="419">
        <v>0</v>
      </c>
      <c r="AZ70" s="419">
        <v>0</v>
      </c>
      <c r="BA70" s="419">
        <v>0</v>
      </c>
      <c r="BB70" s="419">
        <v>0</v>
      </c>
      <c r="BC70" s="419">
        <v>0</v>
      </c>
      <c r="BD70" s="419">
        <v>0</v>
      </c>
      <c r="BE70" s="419">
        <v>0</v>
      </c>
      <c r="BF70" s="419">
        <v>0</v>
      </c>
      <c r="BG70" s="419">
        <v>0</v>
      </c>
      <c r="BH70" s="419">
        <v>0</v>
      </c>
      <c r="BI70" s="419">
        <v>0</v>
      </c>
      <c r="BJ70" s="419">
        <v>0</v>
      </c>
      <c r="BK70" s="419">
        <v>0</v>
      </c>
      <c r="BL70" s="419">
        <v>0</v>
      </c>
      <c r="BM70" s="419">
        <v>0</v>
      </c>
      <c r="BN70" s="419">
        <v>0</v>
      </c>
      <c r="BO70" s="419">
        <v>0</v>
      </c>
      <c r="BP70" s="419">
        <v>0</v>
      </c>
      <c r="BQ70" s="419">
        <v>0</v>
      </c>
      <c r="BR70" s="419">
        <v>0</v>
      </c>
      <c r="BS70" s="419">
        <v>0</v>
      </c>
      <c r="BT70" s="419">
        <v>0</v>
      </c>
      <c r="BU70" s="419">
        <v>0</v>
      </c>
      <c r="BV70" s="419">
        <v>0</v>
      </c>
      <c r="BW70" s="419">
        <v>0</v>
      </c>
      <c r="BX70" s="419">
        <v>0</v>
      </c>
      <c r="BY70" s="419">
        <v>0</v>
      </c>
      <c r="BZ70" s="419">
        <v>0</v>
      </c>
      <c r="CA70" s="419">
        <v>0</v>
      </c>
      <c r="CB70" s="419">
        <v>0</v>
      </c>
      <c r="CC70" s="419">
        <v>0</v>
      </c>
      <c r="CD70" s="419">
        <v>0</v>
      </c>
      <c r="CE70" s="419">
        <v>0</v>
      </c>
      <c r="CF70" s="419">
        <v>0</v>
      </c>
      <c r="CG70" s="419">
        <v>0</v>
      </c>
      <c r="CH70" s="419">
        <v>2332</v>
      </c>
      <c r="CI70" s="419">
        <v>0</v>
      </c>
      <c r="CJ70" s="419">
        <v>0</v>
      </c>
      <c r="CK70" s="419">
        <v>0</v>
      </c>
      <c r="CL70" s="419">
        <v>0</v>
      </c>
      <c r="CM70" s="419">
        <v>0</v>
      </c>
      <c r="CN70" s="419">
        <v>0</v>
      </c>
      <c r="CO70" s="419">
        <v>0</v>
      </c>
      <c r="CP70" s="419">
        <v>0</v>
      </c>
      <c r="CQ70" s="419">
        <v>0</v>
      </c>
      <c r="CR70" s="419">
        <v>0</v>
      </c>
      <c r="CS70" s="419">
        <v>0</v>
      </c>
      <c r="CT70" s="419"/>
      <c r="CU70" s="419"/>
      <c r="CV70" s="419"/>
      <c r="CW70" s="419"/>
      <c r="CX70" s="419"/>
      <c r="CY70" s="419"/>
      <c r="CZ70" s="419"/>
      <c r="DA70" s="419"/>
      <c r="DB70" s="419"/>
      <c r="DC70" s="419"/>
      <c r="DD70" s="419"/>
      <c r="DE70" s="419"/>
      <c r="DF70" s="419"/>
      <c r="DG70" s="419"/>
      <c r="DH70" s="419"/>
      <c r="DI70" s="419"/>
      <c r="DJ70" s="419"/>
      <c r="DK70" s="419"/>
    </row>
    <row r="71" spans="1:115" ht="16.149999999999999" hidden="1">
      <c r="A71" s="423" t="s">
        <v>7</v>
      </c>
      <c r="B71" s="423">
        <v>2</v>
      </c>
      <c r="C71" s="418" t="s">
        <v>34</v>
      </c>
      <c r="D71" s="419">
        <v>0</v>
      </c>
      <c r="E71" s="419">
        <v>0</v>
      </c>
      <c r="F71" s="419">
        <v>0</v>
      </c>
      <c r="G71" s="419">
        <v>0</v>
      </c>
      <c r="H71" s="419">
        <v>0</v>
      </c>
      <c r="I71" s="419">
        <v>0</v>
      </c>
      <c r="J71" s="419">
        <v>0</v>
      </c>
      <c r="K71" s="419">
        <v>0</v>
      </c>
      <c r="L71" s="419">
        <v>0</v>
      </c>
      <c r="M71" s="419">
        <v>0</v>
      </c>
      <c r="N71" s="419">
        <v>0</v>
      </c>
      <c r="O71" s="419">
        <v>0</v>
      </c>
      <c r="P71" s="419">
        <v>0</v>
      </c>
      <c r="Q71" s="419">
        <v>0</v>
      </c>
      <c r="R71" s="419">
        <v>0</v>
      </c>
      <c r="S71" s="419">
        <v>0</v>
      </c>
      <c r="T71" s="419">
        <v>0</v>
      </c>
      <c r="U71" s="419">
        <v>0</v>
      </c>
      <c r="V71" s="419">
        <v>0</v>
      </c>
      <c r="W71" s="419">
        <v>0</v>
      </c>
      <c r="X71" s="419">
        <v>0</v>
      </c>
      <c r="Y71" s="419">
        <v>0</v>
      </c>
      <c r="Z71" s="419">
        <v>0</v>
      </c>
      <c r="AA71" s="419">
        <v>0</v>
      </c>
      <c r="AB71" s="419">
        <v>0</v>
      </c>
      <c r="AC71" s="419">
        <v>0</v>
      </c>
      <c r="AD71" s="419">
        <v>0</v>
      </c>
      <c r="AE71" s="419">
        <v>0</v>
      </c>
      <c r="AF71" s="419">
        <v>0</v>
      </c>
      <c r="AG71" s="419">
        <v>0</v>
      </c>
      <c r="AH71" s="419">
        <v>0</v>
      </c>
      <c r="AI71" s="419">
        <v>0</v>
      </c>
      <c r="AJ71" s="419">
        <v>0</v>
      </c>
      <c r="AK71" s="419">
        <v>0</v>
      </c>
      <c r="AL71" s="419">
        <v>0</v>
      </c>
      <c r="AM71" s="419">
        <v>0</v>
      </c>
      <c r="AN71" s="419">
        <v>0</v>
      </c>
      <c r="AO71" s="419">
        <v>0</v>
      </c>
      <c r="AP71" s="419">
        <v>0</v>
      </c>
      <c r="AQ71" s="419">
        <v>0</v>
      </c>
      <c r="AR71" s="419">
        <v>0</v>
      </c>
      <c r="AS71" s="419">
        <v>0</v>
      </c>
      <c r="AT71" s="419">
        <v>0</v>
      </c>
      <c r="AU71" s="419">
        <v>0</v>
      </c>
      <c r="AV71" s="419">
        <v>0</v>
      </c>
      <c r="AW71" s="419">
        <v>0</v>
      </c>
      <c r="AX71" s="419">
        <v>0</v>
      </c>
      <c r="AY71" s="419">
        <v>0</v>
      </c>
      <c r="AZ71" s="419">
        <v>0</v>
      </c>
      <c r="BA71" s="419">
        <v>0</v>
      </c>
      <c r="BB71" s="419">
        <v>0</v>
      </c>
      <c r="BC71" s="419">
        <v>0</v>
      </c>
      <c r="BD71" s="419">
        <v>0</v>
      </c>
      <c r="BE71" s="419">
        <v>0</v>
      </c>
      <c r="BF71" s="419">
        <v>0</v>
      </c>
      <c r="BG71" s="419">
        <v>0</v>
      </c>
      <c r="BH71" s="419">
        <v>0</v>
      </c>
      <c r="BI71" s="419">
        <v>0</v>
      </c>
      <c r="BJ71" s="419">
        <v>0</v>
      </c>
      <c r="BK71" s="419">
        <v>0</v>
      </c>
      <c r="BL71" s="419">
        <v>0</v>
      </c>
      <c r="BM71" s="419">
        <v>0</v>
      </c>
      <c r="BN71" s="419">
        <v>0</v>
      </c>
      <c r="BO71" s="419">
        <v>0</v>
      </c>
      <c r="BP71" s="419">
        <v>0</v>
      </c>
      <c r="BQ71" s="419">
        <v>0</v>
      </c>
      <c r="BR71" s="419">
        <v>0</v>
      </c>
      <c r="BS71" s="419">
        <v>0</v>
      </c>
      <c r="BT71" s="419">
        <v>0</v>
      </c>
      <c r="BU71" s="419">
        <v>0</v>
      </c>
      <c r="BV71" s="419">
        <v>0</v>
      </c>
      <c r="BW71" s="419">
        <v>0</v>
      </c>
      <c r="BX71" s="419">
        <v>0</v>
      </c>
      <c r="BY71" s="419">
        <v>0</v>
      </c>
      <c r="BZ71" s="419">
        <v>0</v>
      </c>
      <c r="CA71" s="419">
        <v>0</v>
      </c>
      <c r="CB71" s="419">
        <v>0</v>
      </c>
      <c r="CC71" s="419">
        <v>0</v>
      </c>
      <c r="CD71" s="419">
        <v>0</v>
      </c>
      <c r="CE71" s="419">
        <v>0</v>
      </c>
      <c r="CF71" s="419">
        <v>0</v>
      </c>
      <c r="CG71" s="419">
        <v>2380</v>
      </c>
      <c r="CH71" s="419">
        <v>0</v>
      </c>
      <c r="CI71" s="419">
        <v>0</v>
      </c>
      <c r="CJ71" s="419">
        <v>0</v>
      </c>
      <c r="CK71" s="419">
        <v>0</v>
      </c>
      <c r="CL71" s="419">
        <v>0</v>
      </c>
      <c r="CM71" s="419">
        <v>0</v>
      </c>
      <c r="CN71" s="419">
        <v>0</v>
      </c>
      <c r="CO71" s="419">
        <v>0</v>
      </c>
      <c r="CP71" s="419">
        <v>0</v>
      </c>
      <c r="CQ71" s="419">
        <v>0</v>
      </c>
      <c r="CR71" s="419">
        <v>0</v>
      </c>
      <c r="CS71" s="419">
        <v>0</v>
      </c>
      <c r="CT71" s="419"/>
      <c r="CU71" s="419"/>
      <c r="CV71" s="419"/>
      <c r="CW71" s="419"/>
      <c r="CX71" s="419"/>
      <c r="CY71" s="419"/>
      <c r="CZ71" s="419"/>
      <c r="DA71" s="419"/>
      <c r="DB71" s="419"/>
      <c r="DC71" s="419"/>
      <c r="DD71" s="419"/>
      <c r="DE71" s="419"/>
      <c r="DF71" s="419"/>
      <c r="DG71" s="419"/>
      <c r="DH71" s="419"/>
      <c r="DI71" s="419"/>
      <c r="DJ71" s="419"/>
      <c r="DK71" s="419"/>
    </row>
    <row r="72" spans="1:115" ht="16.149999999999999" hidden="1">
      <c r="A72" s="423" t="s">
        <v>7</v>
      </c>
      <c r="B72" s="423">
        <v>2</v>
      </c>
      <c r="C72" s="418" t="s">
        <v>35</v>
      </c>
      <c r="D72" s="419">
        <v>0</v>
      </c>
      <c r="E72" s="419">
        <v>0</v>
      </c>
      <c r="F72" s="419">
        <v>0</v>
      </c>
      <c r="G72" s="419">
        <v>0</v>
      </c>
      <c r="H72" s="419">
        <v>0</v>
      </c>
      <c r="I72" s="419">
        <v>0</v>
      </c>
      <c r="J72" s="419">
        <v>0</v>
      </c>
      <c r="K72" s="419">
        <v>0</v>
      </c>
      <c r="L72" s="419">
        <v>0</v>
      </c>
      <c r="M72" s="419">
        <v>0</v>
      </c>
      <c r="N72" s="419">
        <v>0</v>
      </c>
      <c r="O72" s="419">
        <v>0</v>
      </c>
      <c r="P72" s="419">
        <v>0</v>
      </c>
      <c r="Q72" s="419">
        <v>0</v>
      </c>
      <c r="R72" s="419">
        <v>0</v>
      </c>
      <c r="S72" s="419">
        <v>0</v>
      </c>
      <c r="T72" s="419">
        <v>0</v>
      </c>
      <c r="U72" s="419">
        <v>0</v>
      </c>
      <c r="V72" s="419">
        <v>0</v>
      </c>
      <c r="W72" s="419">
        <v>0</v>
      </c>
      <c r="X72" s="419">
        <v>0</v>
      </c>
      <c r="Y72" s="419">
        <v>0</v>
      </c>
      <c r="Z72" s="419">
        <v>0</v>
      </c>
      <c r="AA72" s="419">
        <v>0</v>
      </c>
      <c r="AB72" s="419">
        <v>0</v>
      </c>
      <c r="AC72" s="419">
        <v>0</v>
      </c>
      <c r="AD72" s="419">
        <v>0</v>
      </c>
      <c r="AE72" s="419">
        <v>0</v>
      </c>
      <c r="AF72" s="419">
        <v>0</v>
      </c>
      <c r="AG72" s="419">
        <v>0</v>
      </c>
      <c r="AH72" s="419">
        <v>0</v>
      </c>
      <c r="AI72" s="419">
        <v>0</v>
      </c>
      <c r="AJ72" s="419">
        <v>0</v>
      </c>
      <c r="AK72" s="419">
        <v>0</v>
      </c>
      <c r="AL72" s="419">
        <v>0</v>
      </c>
      <c r="AM72" s="419">
        <v>0</v>
      </c>
      <c r="AN72" s="419">
        <v>0</v>
      </c>
      <c r="AO72" s="419">
        <v>0</v>
      </c>
      <c r="AP72" s="419">
        <v>0</v>
      </c>
      <c r="AQ72" s="419">
        <v>0</v>
      </c>
      <c r="AR72" s="419">
        <v>0</v>
      </c>
      <c r="AS72" s="419">
        <v>0</v>
      </c>
      <c r="AT72" s="419">
        <v>0</v>
      </c>
      <c r="AU72" s="419">
        <v>0</v>
      </c>
      <c r="AV72" s="419">
        <v>0</v>
      </c>
      <c r="AW72" s="419">
        <v>0</v>
      </c>
      <c r="AX72" s="419">
        <v>0</v>
      </c>
      <c r="AY72" s="419">
        <v>0</v>
      </c>
      <c r="AZ72" s="419">
        <v>0</v>
      </c>
      <c r="BA72" s="419">
        <v>0</v>
      </c>
      <c r="BB72" s="419">
        <v>0</v>
      </c>
      <c r="BC72" s="419">
        <v>0</v>
      </c>
      <c r="BD72" s="419">
        <v>0</v>
      </c>
      <c r="BE72" s="419">
        <v>0</v>
      </c>
      <c r="BF72" s="419">
        <v>0</v>
      </c>
      <c r="BG72" s="419">
        <v>0</v>
      </c>
      <c r="BH72" s="419">
        <v>0</v>
      </c>
      <c r="BI72" s="419">
        <v>0</v>
      </c>
      <c r="BJ72" s="419">
        <v>0</v>
      </c>
      <c r="BK72" s="419">
        <v>0</v>
      </c>
      <c r="BL72" s="419">
        <v>0</v>
      </c>
      <c r="BM72" s="419">
        <v>0</v>
      </c>
      <c r="BN72" s="419">
        <v>0</v>
      </c>
      <c r="BO72" s="419">
        <v>0</v>
      </c>
      <c r="BP72" s="419">
        <v>0</v>
      </c>
      <c r="BQ72" s="419">
        <v>0</v>
      </c>
      <c r="BR72" s="419">
        <v>0</v>
      </c>
      <c r="BS72" s="419">
        <v>0</v>
      </c>
      <c r="BT72" s="419">
        <v>0</v>
      </c>
      <c r="BU72" s="419">
        <v>0</v>
      </c>
      <c r="BV72" s="419">
        <v>0</v>
      </c>
      <c r="BW72" s="419">
        <v>0</v>
      </c>
      <c r="BX72" s="419">
        <v>0</v>
      </c>
      <c r="BY72" s="419">
        <v>0</v>
      </c>
      <c r="BZ72" s="419">
        <v>0</v>
      </c>
      <c r="CA72" s="419">
        <v>0</v>
      </c>
      <c r="CB72" s="419">
        <v>0</v>
      </c>
      <c r="CC72" s="419">
        <v>0</v>
      </c>
      <c r="CD72" s="419">
        <v>0</v>
      </c>
      <c r="CE72" s="419">
        <v>0</v>
      </c>
      <c r="CF72" s="419">
        <v>2429</v>
      </c>
      <c r="CG72" s="419">
        <v>0</v>
      </c>
      <c r="CH72" s="419">
        <v>0</v>
      </c>
      <c r="CI72" s="419">
        <v>0</v>
      </c>
      <c r="CJ72" s="419">
        <v>0</v>
      </c>
      <c r="CK72" s="419">
        <v>0</v>
      </c>
      <c r="CL72" s="419">
        <v>0</v>
      </c>
      <c r="CM72" s="419">
        <v>0</v>
      </c>
      <c r="CN72" s="419">
        <v>0</v>
      </c>
      <c r="CO72" s="419">
        <v>0</v>
      </c>
      <c r="CP72" s="419">
        <v>0</v>
      </c>
      <c r="CQ72" s="419">
        <v>0</v>
      </c>
      <c r="CR72" s="419">
        <v>0</v>
      </c>
      <c r="CS72" s="419">
        <v>0</v>
      </c>
      <c r="CT72" s="419"/>
      <c r="CU72" s="419"/>
      <c r="CV72" s="419"/>
      <c r="CW72" s="419"/>
      <c r="CX72" s="419"/>
      <c r="CY72" s="419"/>
      <c r="CZ72" s="419"/>
      <c r="DA72" s="419"/>
      <c r="DB72" s="419"/>
      <c r="DC72" s="419"/>
      <c r="DD72" s="419"/>
      <c r="DE72" s="419"/>
      <c r="DF72" s="419"/>
      <c r="DG72" s="419"/>
      <c r="DH72" s="419"/>
      <c r="DI72" s="419"/>
      <c r="DJ72" s="419"/>
      <c r="DK72" s="419"/>
    </row>
    <row r="73" spans="1:115" ht="16.149999999999999" hidden="1">
      <c r="A73" s="423" t="s">
        <v>7</v>
      </c>
      <c r="B73" s="423">
        <v>2</v>
      </c>
      <c r="C73" s="418" t="s">
        <v>36</v>
      </c>
      <c r="D73" s="419">
        <v>0</v>
      </c>
      <c r="E73" s="419">
        <v>0</v>
      </c>
      <c r="F73" s="419">
        <v>0</v>
      </c>
      <c r="G73" s="419">
        <v>0</v>
      </c>
      <c r="H73" s="419">
        <v>0</v>
      </c>
      <c r="I73" s="419">
        <v>0</v>
      </c>
      <c r="J73" s="419">
        <v>0</v>
      </c>
      <c r="K73" s="419">
        <v>0</v>
      </c>
      <c r="L73" s="419">
        <v>0</v>
      </c>
      <c r="M73" s="419">
        <v>0</v>
      </c>
      <c r="N73" s="419">
        <v>0</v>
      </c>
      <c r="O73" s="419">
        <v>0</v>
      </c>
      <c r="P73" s="419">
        <v>0</v>
      </c>
      <c r="Q73" s="419">
        <v>0</v>
      </c>
      <c r="R73" s="419">
        <v>0</v>
      </c>
      <c r="S73" s="419">
        <v>0</v>
      </c>
      <c r="T73" s="419">
        <v>0</v>
      </c>
      <c r="U73" s="419">
        <v>0</v>
      </c>
      <c r="V73" s="419">
        <v>0</v>
      </c>
      <c r="W73" s="419">
        <v>0</v>
      </c>
      <c r="X73" s="419">
        <v>0</v>
      </c>
      <c r="Y73" s="419">
        <v>0</v>
      </c>
      <c r="Z73" s="419">
        <v>0</v>
      </c>
      <c r="AA73" s="419">
        <v>0</v>
      </c>
      <c r="AB73" s="419">
        <v>0</v>
      </c>
      <c r="AC73" s="419">
        <v>0</v>
      </c>
      <c r="AD73" s="419">
        <v>0</v>
      </c>
      <c r="AE73" s="419">
        <v>0</v>
      </c>
      <c r="AF73" s="419">
        <v>0</v>
      </c>
      <c r="AG73" s="419">
        <v>0</v>
      </c>
      <c r="AH73" s="419">
        <v>0</v>
      </c>
      <c r="AI73" s="419">
        <v>0</v>
      </c>
      <c r="AJ73" s="419">
        <v>0</v>
      </c>
      <c r="AK73" s="419">
        <v>0</v>
      </c>
      <c r="AL73" s="419">
        <v>0</v>
      </c>
      <c r="AM73" s="419">
        <v>0</v>
      </c>
      <c r="AN73" s="419">
        <v>0</v>
      </c>
      <c r="AO73" s="419">
        <v>0</v>
      </c>
      <c r="AP73" s="419">
        <v>0</v>
      </c>
      <c r="AQ73" s="419">
        <v>0</v>
      </c>
      <c r="AR73" s="419">
        <v>0</v>
      </c>
      <c r="AS73" s="419">
        <v>0</v>
      </c>
      <c r="AT73" s="419">
        <v>0</v>
      </c>
      <c r="AU73" s="419">
        <v>0</v>
      </c>
      <c r="AV73" s="419">
        <v>0</v>
      </c>
      <c r="AW73" s="419">
        <v>0</v>
      </c>
      <c r="AX73" s="419">
        <v>0</v>
      </c>
      <c r="AY73" s="419">
        <v>0</v>
      </c>
      <c r="AZ73" s="419">
        <v>0</v>
      </c>
      <c r="BA73" s="419">
        <v>0</v>
      </c>
      <c r="BB73" s="419">
        <v>0</v>
      </c>
      <c r="BC73" s="419">
        <v>0</v>
      </c>
      <c r="BD73" s="419">
        <v>0</v>
      </c>
      <c r="BE73" s="419">
        <v>0</v>
      </c>
      <c r="BF73" s="419">
        <v>0</v>
      </c>
      <c r="BG73" s="419">
        <v>0</v>
      </c>
      <c r="BH73" s="419">
        <v>0</v>
      </c>
      <c r="BI73" s="419">
        <v>0</v>
      </c>
      <c r="BJ73" s="419">
        <v>0</v>
      </c>
      <c r="BK73" s="419">
        <v>0</v>
      </c>
      <c r="BL73" s="419">
        <v>0</v>
      </c>
      <c r="BM73" s="419">
        <v>0</v>
      </c>
      <c r="BN73" s="419">
        <v>0</v>
      </c>
      <c r="BO73" s="419">
        <v>0</v>
      </c>
      <c r="BP73" s="419">
        <v>0</v>
      </c>
      <c r="BQ73" s="419">
        <v>0</v>
      </c>
      <c r="BR73" s="419">
        <v>0</v>
      </c>
      <c r="BS73" s="419">
        <v>0</v>
      </c>
      <c r="BT73" s="419">
        <v>0</v>
      </c>
      <c r="BU73" s="419">
        <v>0</v>
      </c>
      <c r="BV73" s="419">
        <v>0</v>
      </c>
      <c r="BW73" s="419">
        <v>0</v>
      </c>
      <c r="BX73" s="419">
        <v>0</v>
      </c>
      <c r="BY73" s="419">
        <v>0</v>
      </c>
      <c r="BZ73" s="419">
        <v>0</v>
      </c>
      <c r="CA73" s="419">
        <v>0</v>
      </c>
      <c r="CB73" s="419">
        <v>0</v>
      </c>
      <c r="CC73" s="419">
        <v>0</v>
      </c>
      <c r="CD73" s="419">
        <v>0</v>
      </c>
      <c r="CE73" s="419">
        <v>2479</v>
      </c>
      <c r="CF73" s="419">
        <v>0</v>
      </c>
      <c r="CG73" s="419">
        <v>0</v>
      </c>
      <c r="CH73" s="419">
        <v>0</v>
      </c>
      <c r="CI73" s="419">
        <v>0</v>
      </c>
      <c r="CJ73" s="419">
        <v>0</v>
      </c>
      <c r="CK73" s="419">
        <v>0</v>
      </c>
      <c r="CL73" s="419">
        <v>0</v>
      </c>
      <c r="CM73" s="419">
        <v>0</v>
      </c>
      <c r="CN73" s="419">
        <v>0</v>
      </c>
      <c r="CO73" s="419">
        <v>0</v>
      </c>
      <c r="CP73" s="419">
        <v>0</v>
      </c>
      <c r="CQ73" s="419">
        <v>0</v>
      </c>
      <c r="CR73" s="419">
        <v>0</v>
      </c>
      <c r="CS73" s="419">
        <v>0</v>
      </c>
      <c r="CT73" s="419"/>
      <c r="CU73" s="419"/>
      <c r="CV73" s="419"/>
      <c r="CW73" s="419"/>
      <c r="CX73" s="419"/>
      <c r="CY73" s="419"/>
      <c r="CZ73" s="419"/>
      <c r="DA73" s="419"/>
      <c r="DB73" s="419"/>
      <c r="DC73" s="419"/>
      <c r="DD73" s="419"/>
      <c r="DE73" s="419"/>
      <c r="DF73" s="419"/>
      <c r="DG73" s="419"/>
      <c r="DH73" s="419"/>
      <c r="DI73" s="419"/>
      <c r="DJ73" s="419"/>
      <c r="DK73" s="419"/>
    </row>
    <row r="74" spans="1:115" ht="16.149999999999999" hidden="1">
      <c r="A74" s="423" t="s">
        <v>7</v>
      </c>
      <c r="B74" s="423">
        <v>2</v>
      </c>
      <c r="C74" s="418" t="s">
        <v>37</v>
      </c>
      <c r="D74" s="419">
        <v>0</v>
      </c>
      <c r="E74" s="419">
        <v>0</v>
      </c>
      <c r="F74" s="419">
        <v>0</v>
      </c>
      <c r="G74" s="419">
        <v>0</v>
      </c>
      <c r="H74" s="419">
        <v>0</v>
      </c>
      <c r="I74" s="419">
        <v>0</v>
      </c>
      <c r="J74" s="419">
        <v>0</v>
      </c>
      <c r="K74" s="419">
        <v>0</v>
      </c>
      <c r="L74" s="419">
        <v>0</v>
      </c>
      <c r="M74" s="419">
        <v>0</v>
      </c>
      <c r="N74" s="419">
        <v>0</v>
      </c>
      <c r="O74" s="419">
        <v>0</v>
      </c>
      <c r="P74" s="419">
        <v>0</v>
      </c>
      <c r="Q74" s="419">
        <v>0</v>
      </c>
      <c r="R74" s="419">
        <v>0</v>
      </c>
      <c r="S74" s="419">
        <v>0</v>
      </c>
      <c r="T74" s="419">
        <v>0</v>
      </c>
      <c r="U74" s="419">
        <v>0</v>
      </c>
      <c r="V74" s="419">
        <v>0</v>
      </c>
      <c r="W74" s="419">
        <v>0</v>
      </c>
      <c r="X74" s="419">
        <v>0</v>
      </c>
      <c r="Y74" s="419">
        <v>0</v>
      </c>
      <c r="Z74" s="419">
        <v>0</v>
      </c>
      <c r="AA74" s="419">
        <v>0</v>
      </c>
      <c r="AB74" s="419">
        <v>0</v>
      </c>
      <c r="AC74" s="419">
        <v>0</v>
      </c>
      <c r="AD74" s="419">
        <v>0</v>
      </c>
      <c r="AE74" s="419">
        <v>0</v>
      </c>
      <c r="AF74" s="419">
        <v>0</v>
      </c>
      <c r="AG74" s="419">
        <v>0</v>
      </c>
      <c r="AH74" s="419">
        <v>0</v>
      </c>
      <c r="AI74" s="419">
        <v>0</v>
      </c>
      <c r="AJ74" s="419">
        <v>0</v>
      </c>
      <c r="AK74" s="419">
        <v>0</v>
      </c>
      <c r="AL74" s="419">
        <v>0</v>
      </c>
      <c r="AM74" s="419">
        <v>0</v>
      </c>
      <c r="AN74" s="419">
        <v>0</v>
      </c>
      <c r="AO74" s="419">
        <v>0</v>
      </c>
      <c r="AP74" s="419">
        <v>0</v>
      </c>
      <c r="AQ74" s="419">
        <v>0</v>
      </c>
      <c r="AR74" s="419">
        <v>0</v>
      </c>
      <c r="AS74" s="419">
        <v>0</v>
      </c>
      <c r="AT74" s="419">
        <v>0</v>
      </c>
      <c r="AU74" s="419">
        <v>0</v>
      </c>
      <c r="AV74" s="419">
        <v>0</v>
      </c>
      <c r="AW74" s="419">
        <v>0</v>
      </c>
      <c r="AX74" s="419">
        <v>0</v>
      </c>
      <c r="AY74" s="419">
        <v>0</v>
      </c>
      <c r="AZ74" s="419">
        <v>0</v>
      </c>
      <c r="BA74" s="419">
        <v>0</v>
      </c>
      <c r="BB74" s="419">
        <v>0</v>
      </c>
      <c r="BC74" s="419">
        <v>0</v>
      </c>
      <c r="BD74" s="419">
        <v>0</v>
      </c>
      <c r="BE74" s="419">
        <v>0</v>
      </c>
      <c r="BF74" s="419">
        <v>0</v>
      </c>
      <c r="BG74" s="419">
        <v>0</v>
      </c>
      <c r="BH74" s="419">
        <v>0</v>
      </c>
      <c r="BI74" s="419">
        <v>0</v>
      </c>
      <c r="BJ74" s="419">
        <v>0</v>
      </c>
      <c r="BK74" s="419">
        <v>0</v>
      </c>
      <c r="BL74" s="419">
        <v>0</v>
      </c>
      <c r="BM74" s="419">
        <v>0</v>
      </c>
      <c r="BN74" s="419">
        <v>0</v>
      </c>
      <c r="BO74" s="419">
        <v>0</v>
      </c>
      <c r="BP74" s="419">
        <v>0</v>
      </c>
      <c r="BQ74" s="419">
        <v>0</v>
      </c>
      <c r="BR74" s="419">
        <v>0</v>
      </c>
      <c r="BS74" s="419">
        <v>0</v>
      </c>
      <c r="BT74" s="419">
        <v>0</v>
      </c>
      <c r="BU74" s="419">
        <v>0</v>
      </c>
      <c r="BV74" s="419">
        <v>0</v>
      </c>
      <c r="BW74" s="419">
        <v>0</v>
      </c>
      <c r="BX74" s="419">
        <v>0</v>
      </c>
      <c r="BY74" s="419">
        <v>0</v>
      </c>
      <c r="BZ74" s="419">
        <v>0</v>
      </c>
      <c r="CA74" s="419">
        <v>0</v>
      </c>
      <c r="CB74" s="419">
        <v>0</v>
      </c>
      <c r="CC74" s="419">
        <v>0</v>
      </c>
      <c r="CD74" s="419">
        <v>2530</v>
      </c>
      <c r="CE74" s="419">
        <v>0</v>
      </c>
      <c r="CF74" s="419">
        <v>0</v>
      </c>
      <c r="CG74" s="419">
        <v>0</v>
      </c>
      <c r="CH74" s="419">
        <v>0</v>
      </c>
      <c r="CI74" s="419">
        <v>0</v>
      </c>
      <c r="CJ74" s="419">
        <v>0</v>
      </c>
      <c r="CK74" s="419">
        <v>0</v>
      </c>
      <c r="CL74" s="419">
        <v>0</v>
      </c>
      <c r="CM74" s="419">
        <v>0</v>
      </c>
      <c r="CN74" s="419">
        <v>0</v>
      </c>
      <c r="CO74" s="419">
        <v>0</v>
      </c>
      <c r="CP74" s="419">
        <v>0</v>
      </c>
      <c r="CQ74" s="419">
        <v>0</v>
      </c>
      <c r="CR74" s="419">
        <v>0</v>
      </c>
      <c r="CS74" s="419">
        <v>0</v>
      </c>
      <c r="CT74" s="419"/>
      <c r="CU74" s="419"/>
      <c r="CV74" s="419"/>
      <c r="CW74" s="419"/>
      <c r="CX74" s="419"/>
      <c r="CY74" s="419"/>
      <c r="CZ74" s="419"/>
      <c r="DA74" s="419"/>
      <c r="DB74" s="419"/>
      <c r="DC74" s="419"/>
      <c r="DD74" s="419"/>
      <c r="DE74" s="419"/>
      <c r="DF74" s="419"/>
      <c r="DG74" s="419"/>
      <c r="DH74" s="419"/>
      <c r="DI74" s="419"/>
      <c r="DJ74" s="419"/>
      <c r="DK74" s="419"/>
    </row>
    <row r="75" spans="1:115" ht="16.149999999999999" hidden="1">
      <c r="A75" s="423" t="s">
        <v>7</v>
      </c>
      <c r="B75" s="423">
        <v>2</v>
      </c>
      <c r="C75" s="418" t="s">
        <v>38</v>
      </c>
      <c r="D75" s="419">
        <v>0</v>
      </c>
      <c r="E75" s="419">
        <v>0</v>
      </c>
      <c r="F75" s="419">
        <v>0</v>
      </c>
      <c r="G75" s="419">
        <v>0</v>
      </c>
      <c r="H75" s="419">
        <v>0</v>
      </c>
      <c r="I75" s="419">
        <v>0</v>
      </c>
      <c r="J75" s="419">
        <v>0</v>
      </c>
      <c r="K75" s="419">
        <v>0</v>
      </c>
      <c r="L75" s="419">
        <v>0</v>
      </c>
      <c r="M75" s="419">
        <v>0</v>
      </c>
      <c r="N75" s="419">
        <v>0</v>
      </c>
      <c r="O75" s="419">
        <v>0</v>
      </c>
      <c r="P75" s="419">
        <v>0</v>
      </c>
      <c r="Q75" s="419">
        <v>0</v>
      </c>
      <c r="R75" s="419">
        <v>0</v>
      </c>
      <c r="S75" s="419">
        <v>0</v>
      </c>
      <c r="T75" s="419">
        <v>0</v>
      </c>
      <c r="U75" s="419">
        <v>0</v>
      </c>
      <c r="V75" s="419">
        <v>0</v>
      </c>
      <c r="W75" s="419">
        <v>0</v>
      </c>
      <c r="X75" s="419">
        <v>0</v>
      </c>
      <c r="Y75" s="419">
        <v>0</v>
      </c>
      <c r="Z75" s="419">
        <v>0</v>
      </c>
      <c r="AA75" s="419">
        <v>0</v>
      </c>
      <c r="AB75" s="419">
        <v>0</v>
      </c>
      <c r="AC75" s="419">
        <v>0</v>
      </c>
      <c r="AD75" s="419">
        <v>0</v>
      </c>
      <c r="AE75" s="419">
        <v>0</v>
      </c>
      <c r="AF75" s="419">
        <v>0</v>
      </c>
      <c r="AG75" s="419">
        <v>0</v>
      </c>
      <c r="AH75" s="419">
        <v>0</v>
      </c>
      <c r="AI75" s="419">
        <v>0</v>
      </c>
      <c r="AJ75" s="419">
        <v>0</v>
      </c>
      <c r="AK75" s="419">
        <v>0</v>
      </c>
      <c r="AL75" s="419">
        <v>0</v>
      </c>
      <c r="AM75" s="419">
        <v>0</v>
      </c>
      <c r="AN75" s="419">
        <v>0</v>
      </c>
      <c r="AO75" s="419">
        <v>0</v>
      </c>
      <c r="AP75" s="419">
        <v>0</v>
      </c>
      <c r="AQ75" s="419">
        <v>0</v>
      </c>
      <c r="AR75" s="419">
        <v>0</v>
      </c>
      <c r="AS75" s="419">
        <v>0</v>
      </c>
      <c r="AT75" s="419">
        <v>0</v>
      </c>
      <c r="AU75" s="419">
        <v>0</v>
      </c>
      <c r="AV75" s="419">
        <v>0</v>
      </c>
      <c r="AW75" s="419">
        <v>0</v>
      </c>
      <c r="AX75" s="419">
        <v>0</v>
      </c>
      <c r="AY75" s="419">
        <v>0</v>
      </c>
      <c r="AZ75" s="419">
        <v>0</v>
      </c>
      <c r="BA75" s="419">
        <v>0</v>
      </c>
      <c r="BB75" s="419">
        <v>0</v>
      </c>
      <c r="BC75" s="419">
        <v>0</v>
      </c>
      <c r="BD75" s="419">
        <v>0</v>
      </c>
      <c r="BE75" s="419">
        <v>0</v>
      </c>
      <c r="BF75" s="419">
        <v>0</v>
      </c>
      <c r="BG75" s="419">
        <v>0</v>
      </c>
      <c r="BH75" s="419">
        <v>0</v>
      </c>
      <c r="BI75" s="419">
        <v>0</v>
      </c>
      <c r="BJ75" s="419">
        <v>0</v>
      </c>
      <c r="BK75" s="419">
        <v>0</v>
      </c>
      <c r="BL75" s="419">
        <v>0</v>
      </c>
      <c r="BM75" s="419">
        <v>0</v>
      </c>
      <c r="BN75" s="419">
        <v>0</v>
      </c>
      <c r="BO75" s="419">
        <v>0</v>
      </c>
      <c r="BP75" s="419">
        <v>0</v>
      </c>
      <c r="BQ75" s="419">
        <v>0</v>
      </c>
      <c r="BR75" s="419">
        <v>0</v>
      </c>
      <c r="BS75" s="419">
        <v>0</v>
      </c>
      <c r="BT75" s="419">
        <v>0</v>
      </c>
      <c r="BU75" s="419">
        <v>0</v>
      </c>
      <c r="BV75" s="419">
        <v>0</v>
      </c>
      <c r="BW75" s="419">
        <v>0</v>
      </c>
      <c r="BX75" s="419">
        <v>0</v>
      </c>
      <c r="BY75" s="419">
        <v>0</v>
      </c>
      <c r="BZ75" s="419">
        <v>0</v>
      </c>
      <c r="CA75" s="419">
        <v>0</v>
      </c>
      <c r="CB75" s="419">
        <v>0</v>
      </c>
      <c r="CC75" s="419">
        <v>2582</v>
      </c>
      <c r="CD75" s="419">
        <v>0</v>
      </c>
      <c r="CE75" s="419">
        <v>0</v>
      </c>
      <c r="CF75" s="419">
        <v>0</v>
      </c>
      <c r="CG75" s="419">
        <v>0</v>
      </c>
      <c r="CH75" s="419">
        <v>0</v>
      </c>
      <c r="CI75" s="419">
        <v>0</v>
      </c>
      <c r="CJ75" s="419">
        <v>0</v>
      </c>
      <c r="CK75" s="419">
        <v>0</v>
      </c>
      <c r="CL75" s="419">
        <v>0</v>
      </c>
      <c r="CM75" s="419">
        <v>0</v>
      </c>
      <c r="CN75" s="419">
        <v>0</v>
      </c>
      <c r="CO75" s="419">
        <v>0</v>
      </c>
      <c r="CP75" s="419">
        <v>0</v>
      </c>
      <c r="CQ75" s="419">
        <v>0</v>
      </c>
      <c r="CR75" s="419">
        <v>0</v>
      </c>
      <c r="CS75" s="419">
        <v>0</v>
      </c>
      <c r="CT75" s="419"/>
      <c r="CU75" s="419"/>
      <c r="CV75" s="419"/>
      <c r="CW75" s="419"/>
      <c r="CX75" s="419"/>
      <c r="CY75" s="419"/>
      <c r="CZ75" s="419"/>
      <c r="DA75" s="419"/>
      <c r="DB75" s="419"/>
      <c r="DC75" s="419"/>
      <c r="DD75" s="419"/>
      <c r="DE75" s="419"/>
      <c r="DF75" s="419"/>
      <c r="DG75" s="419"/>
      <c r="DH75" s="419"/>
      <c r="DI75" s="419"/>
      <c r="DJ75" s="419"/>
      <c r="DK75" s="419"/>
    </row>
    <row r="76" spans="1:115" ht="16.149999999999999" hidden="1">
      <c r="A76" s="423" t="s">
        <v>7</v>
      </c>
      <c r="B76" s="423">
        <v>2</v>
      </c>
      <c r="C76" s="418" t="s">
        <v>39</v>
      </c>
      <c r="D76" s="419">
        <v>0</v>
      </c>
      <c r="E76" s="419">
        <v>0</v>
      </c>
      <c r="F76" s="419">
        <v>0</v>
      </c>
      <c r="G76" s="419">
        <v>0</v>
      </c>
      <c r="H76" s="419">
        <v>0</v>
      </c>
      <c r="I76" s="419">
        <v>0</v>
      </c>
      <c r="J76" s="419">
        <v>0</v>
      </c>
      <c r="K76" s="419">
        <v>0</v>
      </c>
      <c r="L76" s="419">
        <v>0</v>
      </c>
      <c r="M76" s="419">
        <v>0</v>
      </c>
      <c r="N76" s="419">
        <v>0</v>
      </c>
      <c r="O76" s="419">
        <v>0</v>
      </c>
      <c r="P76" s="419">
        <v>0</v>
      </c>
      <c r="Q76" s="419">
        <v>0</v>
      </c>
      <c r="R76" s="419">
        <v>0</v>
      </c>
      <c r="S76" s="419">
        <v>0</v>
      </c>
      <c r="T76" s="419">
        <v>0</v>
      </c>
      <c r="U76" s="419">
        <v>0</v>
      </c>
      <c r="V76" s="419">
        <v>0</v>
      </c>
      <c r="W76" s="419">
        <v>0</v>
      </c>
      <c r="X76" s="419">
        <v>0</v>
      </c>
      <c r="Y76" s="419">
        <v>0</v>
      </c>
      <c r="Z76" s="419">
        <v>0</v>
      </c>
      <c r="AA76" s="419">
        <v>0</v>
      </c>
      <c r="AB76" s="419">
        <v>0</v>
      </c>
      <c r="AC76" s="419">
        <v>0</v>
      </c>
      <c r="AD76" s="419">
        <v>0</v>
      </c>
      <c r="AE76" s="419">
        <v>0</v>
      </c>
      <c r="AF76" s="419">
        <v>0</v>
      </c>
      <c r="AG76" s="419">
        <v>0</v>
      </c>
      <c r="AH76" s="419">
        <v>0</v>
      </c>
      <c r="AI76" s="419">
        <v>0</v>
      </c>
      <c r="AJ76" s="419">
        <v>0</v>
      </c>
      <c r="AK76" s="419">
        <v>0</v>
      </c>
      <c r="AL76" s="419">
        <v>0</v>
      </c>
      <c r="AM76" s="419">
        <v>0</v>
      </c>
      <c r="AN76" s="419">
        <v>0</v>
      </c>
      <c r="AO76" s="419">
        <v>0</v>
      </c>
      <c r="AP76" s="419">
        <v>0</v>
      </c>
      <c r="AQ76" s="419">
        <v>0</v>
      </c>
      <c r="AR76" s="419">
        <v>0</v>
      </c>
      <c r="AS76" s="419">
        <v>0</v>
      </c>
      <c r="AT76" s="419">
        <v>0</v>
      </c>
      <c r="AU76" s="419">
        <v>0</v>
      </c>
      <c r="AV76" s="419">
        <v>0</v>
      </c>
      <c r="AW76" s="419">
        <v>0</v>
      </c>
      <c r="AX76" s="419">
        <v>0</v>
      </c>
      <c r="AY76" s="419">
        <v>0</v>
      </c>
      <c r="AZ76" s="419">
        <v>0</v>
      </c>
      <c r="BA76" s="419">
        <v>0</v>
      </c>
      <c r="BB76" s="419">
        <v>0</v>
      </c>
      <c r="BC76" s="419">
        <v>0</v>
      </c>
      <c r="BD76" s="419">
        <v>0</v>
      </c>
      <c r="BE76" s="419">
        <v>0</v>
      </c>
      <c r="BF76" s="419">
        <v>0</v>
      </c>
      <c r="BG76" s="419">
        <v>0</v>
      </c>
      <c r="BH76" s="419">
        <v>0</v>
      </c>
      <c r="BI76" s="419">
        <v>0</v>
      </c>
      <c r="BJ76" s="419">
        <v>0</v>
      </c>
      <c r="BK76" s="419">
        <v>0</v>
      </c>
      <c r="BL76" s="419">
        <v>0</v>
      </c>
      <c r="BM76" s="419">
        <v>0</v>
      </c>
      <c r="BN76" s="419">
        <v>0</v>
      </c>
      <c r="BO76" s="419">
        <v>0</v>
      </c>
      <c r="BP76" s="419">
        <v>0</v>
      </c>
      <c r="BQ76" s="419">
        <v>0</v>
      </c>
      <c r="BR76" s="419">
        <v>0</v>
      </c>
      <c r="BS76" s="419">
        <v>0</v>
      </c>
      <c r="BT76" s="419">
        <v>0</v>
      </c>
      <c r="BU76" s="419">
        <v>0</v>
      </c>
      <c r="BV76" s="419">
        <v>0</v>
      </c>
      <c r="BW76" s="419">
        <v>0</v>
      </c>
      <c r="BX76" s="419">
        <v>0</v>
      </c>
      <c r="BY76" s="419">
        <v>0</v>
      </c>
      <c r="BZ76" s="419">
        <v>0</v>
      </c>
      <c r="CA76" s="419">
        <v>0</v>
      </c>
      <c r="CB76" s="419">
        <v>2635</v>
      </c>
      <c r="CC76" s="419">
        <v>0</v>
      </c>
      <c r="CD76" s="419">
        <v>0</v>
      </c>
      <c r="CE76" s="419">
        <v>0</v>
      </c>
      <c r="CF76" s="419">
        <v>0</v>
      </c>
      <c r="CG76" s="419">
        <v>0</v>
      </c>
      <c r="CH76" s="419">
        <v>0</v>
      </c>
      <c r="CI76" s="419">
        <v>0</v>
      </c>
      <c r="CJ76" s="419">
        <v>0</v>
      </c>
      <c r="CK76" s="419">
        <v>0</v>
      </c>
      <c r="CL76" s="419">
        <v>0</v>
      </c>
      <c r="CM76" s="419">
        <v>0</v>
      </c>
      <c r="CN76" s="419">
        <v>0</v>
      </c>
      <c r="CO76" s="419">
        <v>0</v>
      </c>
      <c r="CP76" s="419">
        <v>0</v>
      </c>
      <c r="CQ76" s="419">
        <v>0</v>
      </c>
      <c r="CR76" s="419">
        <v>0</v>
      </c>
      <c r="CS76" s="419">
        <v>0</v>
      </c>
      <c r="CT76" s="419"/>
      <c r="CU76" s="419"/>
      <c r="CV76" s="419"/>
      <c r="CW76" s="419"/>
      <c r="CX76" s="419"/>
      <c r="CY76" s="419"/>
      <c r="CZ76" s="419"/>
      <c r="DA76" s="419"/>
      <c r="DB76" s="419"/>
      <c r="DC76" s="419"/>
      <c r="DD76" s="419"/>
      <c r="DE76" s="419"/>
      <c r="DF76" s="419"/>
      <c r="DG76" s="419"/>
      <c r="DH76" s="419"/>
      <c r="DI76" s="419"/>
      <c r="DJ76" s="419"/>
      <c r="DK76" s="419"/>
    </row>
    <row r="77" spans="1:115" ht="16.149999999999999" hidden="1">
      <c r="A77" s="423" t="s">
        <v>7</v>
      </c>
      <c r="B77" s="423">
        <v>2</v>
      </c>
      <c r="C77" s="418" t="s">
        <v>40</v>
      </c>
      <c r="D77" s="419">
        <v>0</v>
      </c>
      <c r="E77" s="419">
        <v>0</v>
      </c>
      <c r="F77" s="419">
        <v>0</v>
      </c>
      <c r="G77" s="419">
        <v>0</v>
      </c>
      <c r="H77" s="419">
        <v>0</v>
      </c>
      <c r="I77" s="419">
        <v>0</v>
      </c>
      <c r="J77" s="419">
        <v>0</v>
      </c>
      <c r="K77" s="419">
        <v>0</v>
      </c>
      <c r="L77" s="419">
        <v>0</v>
      </c>
      <c r="M77" s="419">
        <v>0</v>
      </c>
      <c r="N77" s="419">
        <v>0</v>
      </c>
      <c r="O77" s="419">
        <v>0</v>
      </c>
      <c r="P77" s="419">
        <v>0</v>
      </c>
      <c r="Q77" s="419">
        <v>0</v>
      </c>
      <c r="R77" s="419">
        <v>0</v>
      </c>
      <c r="S77" s="419">
        <v>0</v>
      </c>
      <c r="T77" s="419">
        <v>0</v>
      </c>
      <c r="U77" s="419">
        <v>0</v>
      </c>
      <c r="V77" s="419">
        <v>0</v>
      </c>
      <c r="W77" s="419">
        <v>0</v>
      </c>
      <c r="X77" s="419">
        <v>0</v>
      </c>
      <c r="Y77" s="419">
        <v>0</v>
      </c>
      <c r="Z77" s="419">
        <v>0</v>
      </c>
      <c r="AA77" s="419">
        <v>0</v>
      </c>
      <c r="AB77" s="419">
        <v>0</v>
      </c>
      <c r="AC77" s="419">
        <v>0</v>
      </c>
      <c r="AD77" s="419">
        <v>0</v>
      </c>
      <c r="AE77" s="419">
        <v>0</v>
      </c>
      <c r="AF77" s="419">
        <v>0</v>
      </c>
      <c r="AG77" s="419">
        <v>0</v>
      </c>
      <c r="AH77" s="419">
        <v>0</v>
      </c>
      <c r="AI77" s="419">
        <v>0</v>
      </c>
      <c r="AJ77" s="419">
        <v>0</v>
      </c>
      <c r="AK77" s="419">
        <v>0</v>
      </c>
      <c r="AL77" s="419">
        <v>0</v>
      </c>
      <c r="AM77" s="419">
        <v>0</v>
      </c>
      <c r="AN77" s="419">
        <v>0</v>
      </c>
      <c r="AO77" s="419">
        <v>0</v>
      </c>
      <c r="AP77" s="419">
        <v>0</v>
      </c>
      <c r="AQ77" s="419">
        <v>0</v>
      </c>
      <c r="AR77" s="419">
        <v>0</v>
      </c>
      <c r="AS77" s="419">
        <v>0</v>
      </c>
      <c r="AT77" s="419">
        <v>0</v>
      </c>
      <c r="AU77" s="419">
        <v>0</v>
      </c>
      <c r="AV77" s="419">
        <v>0</v>
      </c>
      <c r="AW77" s="419">
        <v>0</v>
      </c>
      <c r="AX77" s="419">
        <v>0</v>
      </c>
      <c r="AY77" s="419">
        <v>0</v>
      </c>
      <c r="AZ77" s="419">
        <v>0</v>
      </c>
      <c r="BA77" s="419">
        <v>0</v>
      </c>
      <c r="BB77" s="419">
        <v>0</v>
      </c>
      <c r="BC77" s="419">
        <v>0</v>
      </c>
      <c r="BD77" s="419">
        <v>0</v>
      </c>
      <c r="BE77" s="419">
        <v>0</v>
      </c>
      <c r="BF77" s="419">
        <v>0</v>
      </c>
      <c r="BG77" s="419">
        <v>0</v>
      </c>
      <c r="BH77" s="419">
        <v>0</v>
      </c>
      <c r="BI77" s="419">
        <v>0</v>
      </c>
      <c r="BJ77" s="419">
        <v>0</v>
      </c>
      <c r="BK77" s="419">
        <v>0</v>
      </c>
      <c r="BL77" s="419">
        <v>0</v>
      </c>
      <c r="BM77" s="419">
        <v>0</v>
      </c>
      <c r="BN77" s="419">
        <v>0</v>
      </c>
      <c r="BO77" s="419">
        <v>0</v>
      </c>
      <c r="BP77" s="419">
        <v>0</v>
      </c>
      <c r="BQ77" s="419">
        <v>0</v>
      </c>
      <c r="BR77" s="419">
        <v>0</v>
      </c>
      <c r="BS77" s="419">
        <v>0</v>
      </c>
      <c r="BT77" s="419">
        <v>0</v>
      </c>
      <c r="BU77" s="419">
        <v>0</v>
      </c>
      <c r="BV77" s="419">
        <v>0</v>
      </c>
      <c r="BW77" s="419">
        <v>0</v>
      </c>
      <c r="BX77" s="419">
        <v>0</v>
      </c>
      <c r="BY77" s="419">
        <v>0</v>
      </c>
      <c r="BZ77" s="419">
        <v>0</v>
      </c>
      <c r="CA77" s="419">
        <v>2688.9999999999995</v>
      </c>
      <c r="CB77" s="419">
        <v>0</v>
      </c>
      <c r="CC77" s="419">
        <v>0</v>
      </c>
      <c r="CD77" s="419">
        <v>0</v>
      </c>
      <c r="CE77" s="419">
        <v>0</v>
      </c>
      <c r="CF77" s="419">
        <v>0</v>
      </c>
      <c r="CG77" s="419">
        <v>0</v>
      </c>
      <c r="CH77" s="419">
        <v>0</v>
      </c>
      <c r="CI77" s="419">
        <v>0</v>
      </c>
      <c r="CJ77" s="419">
        <v>0</v>
      </c>
      <c r="CK77" s="419">
        <v>0</v>
      </c>
      <c r="CL77" s="419">
        <v>0</v>
      </c>
      <c r="CM77" s="419">
        <v>0</v>
      </c>
      <c r="CN77" s="419">
        <v>0</v>
      </c>
      <c r="CO77" s="419">
        <v>0</v>
      </c>
      <c r="CP77" s="419">
        <v>0</v>
      </c>
      <c r="CQ77" s="419">
        <v>0</v>
      </c>
      <c r="CR77" s="419">
        <v>0</v>
      </c>
      <c r="CS77" s="419">
        <v>0</v>
      </c>
      <c r="CT77" s="419"/>
      <c r="CU77" s="419"/>
      <c r="CV77" s="419"/>
      <c r="CW77" s="419"/>
      <c r="CX77" s="419"/>
      <c r="CY77" s="419"/>
      <c r="CZ77" s="419"/>
      <c r="DA77" s="419"/>
      <c r="DB77" s="419"/>
      <c r="DC77" s="419"/>
      <c r="DD77" s="419"/>
      <c r="DE77" s="419"/>
      <c r="DF77" s="419"/>
      <c r="DG77" s="419"/>
      <c r="DH77" s="419"/>
      <c r="DI77" s="419"/>
      <c r="DJ77" s="419"/>
      <c r="DK77" s="419"/>
    </row>
    <row r="78" spans="1:115" ht="16.149999999999999" hidden="1">
      <c r="A78" s="423" t="s">
        <v>7</v>
      </c>
      <c r="B78" s="423">
        <v>2</v>
      </c>
      <c r="C78" s="418" t="s">
        <v>41</v>
      </c>
      <c r="D78" s="419">
        <v>0</v>
      </c>
      <c r="E78" s="419">
        <v>0</v>
      </c>
      <c r="F78" s="419">
        <v>0</v>
      </c>
      <c r="G78" s="419">
        <v>0</v>
      </c>
      <c r="H78" s="419">
        <v>0</v>
      </c>
      <c r="I78" s="419">
        <v>0</v>
      </c>
      <c r="J78" s="419">
        <v>0</v>
      </c>
      <c r="K78" s="419">
        <v>0</v>
      </c>
      <c r="L78" s="419">
        <v>0</v>
      </c>
      <c r="M78" s="419">
        <v>0</v>
      </c>
      <c r="N78" s="419">
        <v>0</v>
      </c>
      <c r="O78" s="419">
        <v>0</v>
      </c>
      <c r="P78" s="419">
        <v>0</v>
      </c>
      <c r="Q78" s="419">
        <v>0</v>
      </c>
      <c r="R78" s="419">
        <v>0</v>
      </c>
      <c r="S78" s="419">
        <v>0</v>
      </c>
      <c r="T78" s="419">
        <v>0</v>
      </c>
      <c r="U78" s="419">
        <v>0</v>
      </c>
      <c r="V78" s="419">
        <v>0</v>
      </c>
      <c r="W78" s="419">
        <v>0</v>
      </c>
      <c r="X78" s="419">
        <v>0</v>
      </c>
      <c r="Y78" s="419">
        <v>0</v>
      </c>
      <c r="Z78" s="419">
        <v>0</v>
      </c>
      <c r="AA78" s="419">
        <v>0</v>
      </c>
      <c r="AB78" s="419">
        <v>0</v>
      </c>
      <c r="AC78" s="419">
        <v>0</v>
      </c>
      <c r="AD78" s="419">
        <v>0</v>
      </c>
      <c r="AE78" s="419">
        <v>0</v>
      </c>
      <c r="AF78" s="419">
        <v>0</v>
      </c>
      <c r="AG78" s="419">
        <v>0</v>
      </c>
      <c r="AH78" s="419">
        <v>0</v>
      </c>
      <c r="AI78" s="419">
        <v>0</v>
      </c>
      <c r="AJ78" s="419">
        <v>0</v>
      </c>
      <c r="AK78" s="419">
        <v>0</v>
      </c>
      <c r="AL78" s="419">
        <v>0</v>
      </c>
      <c r="AM78" s="419">
        <v>0</v>
      </c>
      <c r="AN78" s="419">
        <v>0</v>
      </c>
      <c r="AO78" s="419">
        <v>0</v>
      </c>
      <c r="AP78" s="419">
        <v>0</v>
      </c>
      <c r="AQ78" s="419">
        <v>0</v>
      </c>
      <c r="AR78" s="419">
        <v>0</v>
      </c>
      <c r="AS78" s="419">
        <v>0</v>
      </c>
      <c r="AT78" s="419">
        <v>0</v>
      </c>
      <c r="AU78" s="419">
        <v>0</v>
      </c>
      <c r="AV78" s="419">
        <v>0</v>
      </c>
      <c r="AW78" s="419">
        <v>0</v>
      </c>
      <c r="AX78" s="419">
        <v>0</v>
      </c>
      <c r="AY78" s="419">
        <v>0</v>
      </c>
      <c r="AZ78" s="419">
        <v>0</v>
      </c>
      <c r="BA78" s="419">
        <v>0</v>
      </c>
      <c r="BB78" s="419">
        <v>0</v>
      </c>
      <c r="BC78" s="419">
        <v>0</v>
      </c>
      <c r="BD78" s="419">
        <v>0</v>
      </c>
      <c r="BE78" s="419">
        <v>0</v>
      </c>
      <c r="BF78" s="419">
        <v>0</v>
      </c>
      <c r="BG78" s="419">
        <v>0</v>
      </c>
      <c r="BH78" s="419">
        <v>0</v>
      </c>
      <c r="BI78" s="419">
        <v>0</v>
      </c>
      <c r="BJ78" s="419">
        <v>0</v>
      </c>
      <c r="BK78" s="419">
        <v>0</v>
      </c>
      <c r="BL78" s="419">
        <v>0</v>
      </c>
      <c r="BM78" s="419">
        <v>0</v>
      </c>
      <c r="BN78" s="419">
        <v>0</v>
      </c>
      <c r="BO78" s="419">
        <v>0</v>
      </c>
      <c r="BP78" s="419">
        <v>0</v>
      </c>
      <c r="BQ78" s="419">
        <v>0</v>
      </c>
      <c r="BR78" s="419">
        <v>0</v>
      </c>
      <c r="BS78" s="419">
        <v>0</v>
      </c>
      <c r="BT78" s="419">
        <v>0</v>
      </c>
      <c r="BU78" s="419">
        <v>0</v>
      </c>
      <c r="BV78" s="419">
        <v>0</v>
      </c>
      <c r="BW78" s="419">
        <v>0</v>
      </c>
      <c r="BX78" s="419">
        <v>0</v>
      </c>
      <c r="BY78" s="419">
        <v>0</v>
      </c>
      <c r="BZ78" s="419">
        <v>2744</v>
      </c>
      <c r="CA78" s="419">
        <v>0</v>
      </c>
      <c r="CB78" s="419">
        <v>0</v>
      </c>
      <c r="CC78" s="419">
        <v>0</v>
      </c>
      <c r="CD78" s="419">
        <v>0</v>
      </c>
      <c r="CE78" s="419">
        <v>0</v>
      </c>
      <c r="CF78" s="419">
        <v>0</v>
      </c>
      <c r="CG78" s="419">
        <v>0</v>
      </c>
      <c r="CH78" s="419">
        <v>0</v>
      </c>
      <c r="CI78" s="419">
        <v>0</v>
      </c>
      <c r="CJ78" s="419">
        <v>0</v>
      </c>
      <c r="CK78" s="419">
        <v>0</v>
      </c>
      <c r="CL78" s="419">
        <v>0</v>
      </c>
      <c r="CM78" s="419">
        <v>0</v>
      </c>
      <c r="CN78" s="419">
        <v>0</v>
      </c>
      <c r="CO78" s="419">
        <v>0</v>
      </c>
      <c r="CP78" s="419">
        <v>0</v>
      </c>
      <c r="CQ78" s="419">
        <v>0</v>
      </c>
      <c r="CR78" s="419">
        <v>0</v>
      </c>
      <c r="CS78" s="419">
        <v>0</v>
      </c>
      <c r="CT78" s="419"/>
      <c r="CU78" s="419"/>
      <c r="CV78" s="419"/>
      <c r="CW78" s="419"/>
      <c r="CX78" s="419"/>
      <c r="CY78" s="419"/>
      <c r="CZ78" s="419"/>
      <c r="DA78" s="419"/>
      <c r="DB78" s="419"/>
      <c r="DC78" s="419"/>
      <c r="DD78" s="419"/>
      <c r="DE78" s="419"/>
      <c r="DF78" s="419"/>
      <c r="DG78" s="419"/>
      <c r="DH78" s="419"/>
      <c r="DI78" s="419"/>
      <c r="DJ78" s="419"/>
      <c r="DK78" s="419"/>
    </row>
    <row r="79" spans="1:115" ht="16.149999999999999" hidden="1">
      <c r="A79" s="423" t="s">
        <v>7</v>
      </c>
      <c r="B79" s="423">
        <v>2</v>
      </c>
      <c r="C79" s="418" t="s">
        <v>42</v>
      </c>
      <c r="D79" s="419">
        <v>0</v>
      </c>
      <c r="E79" s="419">
        <v>0</v>
      </c>
      <c r="F79" s="419">
        <v>0</v>
      </c>
      <c r="G79" s="419">
        <v>0</v>
      </c>
      <c r="H79" s="419">
        <v>0</v>
      </c>
      <c r="I79" s="419">
        <v>0</v>
      </c>
      <c r="J79" s="419">
        <v>0</v>
      </c>
      <c r="K79" s="419">
        <v>0</v>
      </c>
      <c r="L79" s="419">
        <v>0</v>
      </c>
      <c r="M79" s="419">
        <v>0</v>
      </c>
      <c r="N79" s="419">
        <v>0</v>
      </c>
      <c r="O79" s="419">
        <v>0</v>
      </c>
      <c r="P79" s="419">
        <v>0</v>
      </c>
      <c r="Q79" s="419">
        <v>0</v>
      </c>
      <c r="R79" s="419">
        <v>0</v>
      </c>
      <c r="S79" s="419">
        <v>0</v>
      </c>
      <c r="T79" s="419">
        <v>0</v>
      </c>
      <c r="U79" s="419">
        <v>0</v>
      </c>
      <c r="V79" s="419">
        <v>0</v>
      </c>
      <c r="W79" s="419">
        <v>0</v>
      </c>
      <c r="X79" s="419">
        <v>0</v>
      </c>
      <c r="Y79" s="419">
        <v>0</v>
      </c>
      <c r="Z79" s="419">
        <v>0</v>
      </c>
      <c r="AA79" s="419">
        <v>0</v>
      </c>
      <c r="AB79" s="419">
        <v>0</v>
      </c>
      <c r="AC79" s="419">
        <v>0</v>
      </c>
      <c r="AD79" s="419">
        <v>0</v>
      </c>
      <c r="AE79" s="419">
        <v>0</v>
      </c>
      <c r="AF79" s="419">
        <v>0</v>
      </c>
      <c r="AG79" s="419">
        <v>0</v>
      </c>
      <c r="AH79" s="419">
        <v>0</v>
      </c>
      <c r="AI79" s="419">
        <v>0</v>
      </c>
      <c r="AJ79" s="419">
        <v>0</v>
      </c>
      <c r="AK79" s="419">
        <v>0</v>
      </c>
      <c r="AL79" s="419">
        <v>0</v>
      </c>
      <c r="AM79" s="419">
        <v>0</v>
      </c>
      <c r="AN79" s="419">
        <v>0</v>
      </c>
      <c r="AO79" s="419">
        <v>0</v>
      </c>
      <c r="AP79" s="419">
        <v>0</v>
      </c>
      <c r="AQ79" s="419">
        <v>0</v>
      </c>
      <c r="AR79" s="419">
        <v>0</v>
      </c>
      <c r="AS79" s="419">
        <v>0</v>
      </c>
      <c r="AT79" s="419">
        <v>0</v>
      </c>
      <c r="AU79" s="419">
        <v>0</v>
      </c>
      <c r="AV79" s="419">
        <v>0</v>
      </c>
      <c r="AW79" s="419">
        <v>0</v>
      </c>
      <c r="AX79" s="419">
        <v>0</v>
      </c>
      <c r="AY79" s="419">
        <v>0</v>
      </c>
      <c r="AZ79" s="419">
        <v>0</v>
      </c>
      <c r="BA79" s="419">
        <v>0</v>
      </c>
      <c r="BB79" s="419">
        <v>0</v>
      </c>
      <c r="BC79" s="419">
        <v>0</v>
      </c>
      <c r="BD79" s="419">
        <v>0</v>
      </c>
      <c r="BE79" s="419">
        <v>0</v>
      </c>
      <c r="BF79" s="419">
        <v>0</v>
      </c>
      <c r="BG79" s="419">
        <v>0</v>
      </c>
      <c r="BH79" s="419">
        <v>0</v>
      </c>
      <c r="BI79" s="419">
        <v>0</v>
      </c>
      <c r="BJ79" s="419">
        <v>0</v>
      </c>
      <c r="BK79" s="419">
        <v>0</v>
      </c>
      <c r="BL79" s="419">
        <v>0</v>
      </c>
      <c r="BM79" s="419">
        <v>0</v>
      </c>
      <c r="BN79" s="419">
        <v>0</v>
      </c>
      <c r="BO79" s="419">
        <v>0</v>
      </c>
      <c r="BP79" s="419">
        <v>0</v>
      </c>
      <c r="BQ79" s="419">
        <v>0</v>
      </c>
      <c r="BR79" s="419">
        <v>0</v>
      </c>
      <c r="BS79" s="419">
        <v>0</v>
      </c>
      <c r="BT79" s="419">
        <v>0</v>
      </c>
      <c r="BU79" s="419">
        <v>0</v>
      </c>
      <c r="BV79" s="419">
        <v>0</v>
      </c>
      <c r="BW79" s="419">
        <v>0</v>
      </c>
      <c r="BX79" s="419">
        <v>0</v>
      </c>
      <c r="BY79" s="419">
        <v>2800.0000000000005</v>
      </c>
      <c r="BZ79" s="419">
        <v>0</v>
      </c>
      <c r="CA79" s="419">
        <v>0</v>
      </c>
      <c r="CB79" s="419">
        <v>0</v>
      </c>
      <c r="CC79" s="419">
        <v>0</v>
      </c>
      <c r="CD79" s="419">
        <v>0</v>
      </c>
      <c r="CE79" s="419">
        <v>0</v>
      </c>
      <c r="CF79" s="419">
        <v>0</v>
      </c>
      <c r="CG79" s="419">
        <v>0</v>
      </c>
      <c r="CH79" s="419">
        <v>0</v>
      </c>
      <c r="CI79" s="419">
        <v>0</v>
      </c>
      <c r="CJ79" s="419">
        <v>0</v>
      </c>
      <c r="CK79" s="419">
        <v>0</v>
      </c>
      <c r="CL79" s="419">
        <v>0</v>
      </c>
      <c r="CM79" s="419">
        <v>0</v>
      </c>
      <c r="CN79" s="419">
        <v>0</v>
      </c>
      <c r="CO79" s="419">
        <v>0</v>
      </c>
      <c r="CP79" s="419">
        <v>0</v>
      </c>
      <c r="CQ79" s="419">
        <v>0</v>
      </c>
      <c r="CR79" s="419">
        <v>0</v>
      </c>
      <c r="CS79" s="419">
        <v>0</v>
      </c>
      <c r="CT79" s="419"/>
      <c r="CU79" s="419"/>
      <c r="CV79" s="419"/>
      <c r="CW79" s="419"/>
      <c r="CX79" s="419"/>
      <c r="CY79" s="419"/>
      <c r="CZ79" s="419"/>
      <c r="DA79" s="419"/>
      <c r="DB79" s="419"/>
      <c r="DC79" s="419"/>
      <c r="DD79" s="419"/>
      <c r="DE79" s="419"/>
      <c r="DF79" s="419"/>
      <c r="DG79" s="419"/>
      <c r="DH79" s="419"/>
      <c r="DI79" s="419"/>
      <c r="DJ79" s="419"/>
      <c r="DK79" s="419"/>
    </row>
    <row r="80" spans="1:115" ht="16.149999999999999" hidden="1">
      <c r="A80" s="423" t="s">
        <v>7</v>
      </c>
      <c r="B80" s="423">
        <v>2</v>
      </c>
      <c r="C80" s="418" t="s">
        <v>43</v>
      </c>
      <c r="D80" s="419">
        <v>0</v>
      </c>
      <c r="E80" s="419">
        <v>0</v>
      </c>
      <c r="F80" s="419">
        <v>0</v>
      </c>
      <c r="G80" s="419">
        <v>0</v>
      </c>
      <c r="H80" s="419">
        <v>0</v>
      </c>
      <c r="I80" s="419">
        <v>0</v>
      </c>
      <c r="J80" s="419">
        <v>0</v>
      </c>
      <c r="K80" s="419">
        <v>0</v>
      </c>
      <c r="L80" s="419">
        <v>0</v>
      </c>
      <c r="M80" s="419">
        <v>0</v>
      </c>
      <c r="N80" s="419">
        <v>0</v>
      </c>
      <c r="O80" s="419">
        <v>0</v>
      </c>
      <c r="P80" s="419">
        <v>0</v>
      </c>
      <c r="Q80" s="419">
        <v>0</v>
      </c>
      <c r="R80" s="419">
        <v>0</v>
      </c>
      <c r="S80" s="419">
        <v>0</v>
      </c>
      <c r="T80" s="419">
        <v>0</v>
      </c>
      <c r="U80" s="419">
        <v>0</v>
      </c>
      <c r="V80" s="419">
        <v>0</v>
      </c>
      <c r="W80" s="419">
        <v>0</v>
      </c>
      <c r="X80" s="419">
        <v>0</v>
      </c>
      <c r="Y80" s="419">
        <v>0</v>
      </c>
      <c r="Z80" s="419">
        <v>0</v>
      </c>
      <c r="AA80" s="419">
        <v>0</v>
      </c>
      <c r="AB80" s="419">
        <v>0</v>
      </c>
      <c r="AC80" s="419">
        <v>0</v>
      </c>
      <c r="AD80" s="419">
        <v>0</v>
      </c>
      <c r="AE80" s="419">
        <v>0</v>
      </c>
      <c r="AF80" s="419">
        <v>0</v>
      </c>
      <c r="AG80" s="419">
        <v>0</v>
      </c>
      <c r="AH80" s="419">
        <v>0</v>
      </c>
      <c r="AI80" s="419">
        <v>0</v>
      </c>
      <c r="AJ80" s="419">
        <v>0</v>
      </c>
      <c r="AK80" s="419">
        <v>0</v>
      </c>
      <c r="AL80" s="419">
        <v>0</v>
      </c>
      <c r="AM80" s="419">
        <v>0</v>
      </c>
      <c r="AN80" s="419">
        <v>0</v>
      </c>
      <c r="AO80" s="419">
        <v>0</v>
      </c>
      <c r="AP80" s="419">
        <v>0</v>
      </c>
      <c r="AQ80" s="419">
        <v>0</v>
      </c>
      <c r="AR80" s="419">
        <v>0</v>
      </c>
      <c r="AS80" s="419">
        <v>0</v>
      </c>
      <c r="AT80" s="419">
        <v>0</v>
      </c>
      <c r="AU80" s="419">
        <v>0</v>
      </c>
      <c r="AV80" s="419">
        <v>0</v>
      </c>
      <c r="AW80" s="419">
        <v>0</v>
      </c>
      <c r="AX80" s="419">
        <v>0</v>
      </c>
      <c r="AY80" s="419">
        <v>0</v>
      </c>
      <c r="AZ80" s="419">
        <v>0</v>
      </c>
      <c r="BA80" s="419">
        <v>0</v>
      </c>
      <c r="BB80" s="419">
        <v>0</v>
      </c>
      <c r="BC80" s="419">
        <v>0</v>
      </c>
      <c r="BD80" s="419">
        <v>0</v>
      </c>
      <c r="BE80" s="419">
        <v>0</v>
      </c>
      <c r="BF80" s="419">
        <v>0</v>
      </c>
      <c r="BG80" s="419">
        <v>0</v>
      </c>
      <c r="BH80" s="419">
        <v>0</v>
      </c>
      <c r="BI80" s="419">
        <v>0</v>
      </c>
      <c r="BJ80" s="419">
        <v>0</v>
      </c>
      <c r="BK80" s="419">
        <v>0</v>
      </c>
      <c r="BL80" s="419">
        <v>0</v>
      </c>
      <c r="BM80" s="419">
        <v>0</v>
      </c>
      <c r="BN80" s="419">
        <v>0</v>
      </c>
      <c r="BO80" s="419">
        <v>0</v>
      </c>
      <c r="BP80" s="419">
        <v>0</v>
      </c>
      <c r="BQ80" s="419">
        <v>0</v>
      </c>
      <c r="BR80" s="419">
        <v>0</v>
      </c>
      <c r="BS80" s="419">
        <v>0</v>
      </c>
      <c r="BT80" s="419">
        <v>0</v>
      </c>
      <c r="BU80" s="419">
        <v>0</v>
      </c>
      <c r="BV80" s="419">
        <v>0</v>
      </c>
      <c r="BW80" s="419">
        <v>0</v>
      </c>
      <c r="BX80" s="419">
        <v>2857</v>
      </c>
      <c r="BY80" s="419">
        <v>0</v>
      </c>
      <c r="BZ80" s="419">
        <v>0</v>
      </c>
      <c r="CA80" s="419">
        <v>0</v>
      </c>
      <c r="CB80" s="419">
        <v>0</v>
      </c>
      <c r="CC80" s="419">
        <v>0</v>
      </c>
      <c r="CD80" s="419">
        <v>0</v>
      </c>
      <c r="CE80" s="419">
        <v>0</v>
      </c>
      <c r="CF80" s="419">
        <v>0</v>
      </c>
      <c r="CG80" s="419">
        <v>0</v>
      </c>
      <c r="CH80" s="419">
        <v>0</v>
      </c>
      <c r="CI80" s="419">
        <v>0</v>
      </c>
      <c r="CJ80" s="419">
        <v>0</v>
      </c>
      <c r="CK80" s="419">
        <v>0</v>
      </c>
      <c r="CL80" s="419">
        <v>0</v>
      </c>
      <c r="CM80" s="419">
        <v>0</v>
      </c>
      <c r="CN80" s="419">
        <v>0</v>
      </c>
      <c r="CO80" s="419">
        <v>0</v>
      </c>
      <c r="CP80" s="419">
        <v>0</v>
      </c>
      <c r="CQ80" s="419">
        <v>0</v>
      </c>
      <c r="CR80" s="419">
        <v>0</v>
      </c>
      <c r="CS80" s="419">
        <v>0</v>
      </c>
      <c r="CT80" s="419"/>
      <c r="CU80" s="419"/>
      <c r="CV80" s="419"/>
      <c r="CW80" s="419"/>
      <c r="CX80" s="419"/>
      <c r="CY80" s="419"/>
      <c r="CZ80" s="419"/>
      <c r="DA80" s="419"/>
      <c r="DB80" s="419"/>
      <c r="DC80" s="419"/>
      <c r="DD80" s="419"/>
      <c r="DE80" s="419"/>
      <c r="DF80" s="419"/>
      <c r="DG80" s="419"/>
      <c r="DH80" s="419"/>
      <c r="DI80" s="419"/>
      <c r="DJ80" s="419"/>
      <c r="DK80" s="419"/>
    </row>
    <row r="81" spans="1:115" ht="16.149999999999999" hidden="1">
      <c r="A81" s="423" t="s">
        <v>7</v>
      </c>
      <c r="B81" s="423">
        <v>2</v>
      </c>
      <c r="C81" s="418" t="s">
        <v>44</v>
      </c>
      <c r="D81" s="419">
        <v>0</v>
      </c>
      <c r="E81" s="419">
        <v>0</v>
      </c>
      <c r="F81" s="419">
        <v>0</v>
      </c>
      <c r="G81" s="419">
        <v>0</v>
      </c>
      <c r="H81" s="419">
        <v>0</v>
      </c>
      <c r="I81" s="419">
        <v>0</v>
      </c>
      <c r="J81" s="419">
        <v>0</v>
      </c>
      <c r="K81" s="419">
        <v>0</v>
      </c>
      <c r="L81" s="419">
        <v>0</v>
      </c>
      <c r="M81" s="419">
        <v>0</v>
      </c>
      <c r="N81" s="419">
        <v>0</v>
      </c>
      <c r="O81" s="419">
        <v>0</v>
      </c>
      <c r="P81" s="419">
        <v>0</v>
      </c>
      <c r="Q81" s="419">
        <v>0</v>
      </c>
      <c r="R81" s="419">
        <v>0</v>
      </c>
      <c r="S81" s="419">
        <v>0</v>
      </c>
      <c r="T81" s="419">
        <v>0</v>
      </c>
      <c r="U81" s="419">
        <v>0</v>
      </c>
      <c r="V81" s="419">
        <v>0</v>
      </c>
      <c r="W81" s="419">
        <v>0</v>
      </c>
      <c r="X81" s="419">
        <v>0</v>
      </c>
      <c r="Y81" s="419">
        <v>0</v>
      </c>
      <c r="Z81" s="419">
        <v>0</v>
      </c>
      <c r="AA81" s="419">
        <v>0</v>
      </c>
      <c r="AB81" s="419">
        <v>0</v>
      </c>
      <c r="AC81" s="419">
        <v>0</v>
      </c>
      <c r="AD81" s="419">
        <v>0</v>
      </c>
      <c r="AE81" s="419">
        <v>0</v>
      </c>
      <c r="AF81" s="419">
        <v>0</v>
      </c>
      <c r="AG81" s="419">
        <v>0</v>
      </c>
      <c r="AH81" s="419">
        <v>0</v>
      </c>
      <c r="AI81" s="419">
        <v>0</v>
      </c>
      <c r="AJ81" s="419">
        <v>0</v>
      </c>
      <c r="AK81" s="419">
        <v>0</v>
      </c>
      <c r="AL81" s="419">
        <v>0</v>
      </c>
      <c r="AM81" s="419">
        <v>0</v>
      </c>
      <c r="AN81" s="419">
        <v>0</v>
      </c>
      <c r="AO81" s="419">
        <v>0</v>
      </c>
      <c r="AP81" s="419">
        <v>0</v>
      </c>
      <c r="AQ81" s="419">
        <v>0</v>
      </c>
      <c r="AR81" s="419">
        <v>0</v>
      </c>
      <c r="AS81" s="419">
        <v>0</v>
      </c>
      <c r="AT81" s="419">
        <v>0</v>
      </c>
      <c r="AU81" s="419">
        <v>0</v>
      </c>
      <c r="AV81" s="419">
        <v>0</v>
      </c>
      <c r="AW81" s="419">
        <v>0</v>
      </c>
      <c r="AX81" s="419">
        <v>0</v>
      </c>
      <c r="AY81" s="419">
        <v>0</v>
      </c>
      <c r="AZ81" s="419">
        <v>0</v>
      </c>
      <c r="BA81" s="419">
        <v>0</v>
      </c>
      <c r="BB81" s="419">
        <v>0</v>
      </c>
      <c r="BC81" s="419">
        <v>0</v>
      </c>
      <c r="BD81" s="419">
        <v>0</v>
      </c>
      <c r="BE81" s="419">
        <v>0</v>
      </c>
      <c r="BF81" s="419">
        <v>0</v>
      </c>
      <c r="BG81" s="419">
        <v>0</v>
      </c>
      <c r="BH81" s="419">
        <v>0</v>
      </c>
      <c r="BI81" s="419">
        <v>0</v>
      </c>
      <c r="BJ81" s="419">
        <v>0</v>
      </c>
      <c r="BK81" s="419">
        <v>0</v>
      </c>
      <c r="BL81" s="419">
        <v>0</v>
      </c>
      <c r="BM81" s="419">
        <v>0</v>
      </c>
      <c r="BN81" s="419">
        <v>0</v>
      </c>
      <c r="BO81" s="419">
        <v>0</v>
      </c>
      <c r="BP81" s="419">
        <v>0</v>
      </c>
      <c r="BQ81" s="419">
        <v>0</v>
      </c>
      <c r="BR81" s="419">
        <v>0</v>
      </c>
      <c r="BS81" s="419">
        <v>0</v>
      </c>
      <c r="BT81" s="419">
        <v>0</v>
      </c>
      <c r="BU81" s="419">
        <v>0</v>
      </c>
      <c r="BV81" s="419">
        <v>0</v>
      </c>
      <c r="BW81" s="419">
        <v>2915</v>
      </c>
      <c r="BX81" s="419">
        <v>0</v>
      </c>
      <c r="BY81" s="419">
        <v>0</v>
      </c>
      <c r="BZ81" s="419">
        <v>0</v>
      </c>
      <c r="CA81" s="419">
        <v>0</v>
      </c>
      <c r="CB81" s="419">
        <v>0</v>
      </c>
      <c r="CC81" s="419">
        <v>0</v>
      </c>
      <c r="CD81" s="419">
        <v>0</v>
      </c>
      <c r="CE81" s="419">
        <v>0</v>
      </c>
      <c r="CF81" s="419">
        <v>0</v>
      </c>
      <c r="CG81" s="419">
        <v>0</v>
      </c>
      <c r="CH81" s="419">
        <v>0</v>
      </c>
      <c r="CI81" s="419">
        <v>0</v>
      </c>
      <c r="CJ81" s="419">
        <v>0</v>
      </c>
      <c r="CK81" s="419">
        <v>0</v>
      </c>
      <c r="CL81" s="419">
        <v>0</v>
      </c>
      <c r="CM81" s="419">
        <v>0</v>
      </c>
      <c r="CN81" s="419">
        <v>0</v>
      </c>
      <c r="CO81" s="419">
        <v>0</v>
      </c>
      <c r="CP81" s="419">
        <v>0</v>
      </c>
      <c r="CQ81" s="419">
        <v>0</v>
      </c>
      <c r="CR81" s="419">
        <v>0</v>
      </c>
      <c r="CS81" s="419">
        <v>0</v>
      </c>
      <c r="CT81" s="419"/>
      <c r="CU81" s="419"/>
      <c r="CV81" s="419"/>
      <c r="CW81" s="419"/>
      <c r="CX81" s="419"/>
      <c r="CY81" s="419"/>
      <c r="CZ81" s="419"/>
      <c r="DA81" s="419"/>
      <c r="DB81" s="419"/>
      <c r="DC81" s="419"/>
      <c r="DD81" s="419"/>
      <c r="DE81" s="419"/>
      <c r="DF81" s="419"/>
      <c r="DG81" s="419"/>
      <c r="DH81" s="419"/>
      <c r="DI81" s="419"/>
      <c r="DJ81" s="419"/>
      <c r="DK81" s="419"/>
    </row>
    <row r="82" spans="1:115" ht="16.149999999999999" hidden="1">
      <c r="A82" s="423" t="s">
        <v>7</v>
      </c>
      <c r="B82" s="423">
        <v>2</v>
      </c>
      <c r="C82" s="418" t="s">
        <v>45</v>
      </c>
      <c r="D82" s="419">
        <v>0</v>
      </c>
      <c r="E82" s="419">
        <v>0</v>
      </c>
      <c r="F82" s="419">
        <v>0</v>
      </c>
      <c r="G82" s="419">
        <v>0</v>
      </c>
      <c r="H82" s="419">
        <v>0</v>
      </c>
      <c r="I82" s="419">
        <v>0</v>
      </c>
      <c r="J82" s="419">
        <v>0</v>
      </c>
      <c r="K82" s="419">
        <v>0</v>
      </c>
      <c r="L82" s="419">
        <v>0</v>
      </c>
      <c r="M82" s="419">
        <v>0</v>
      </c>
      <c r="N82" s="419">
        <v>0</v>
      </c>
      <c r="O82" s="419">
        <v>0</v>
      </c>
      <c r="P82" s="419">
        <v>0</v>
      </c>
      <c r="Q82" s="419">
        <v>0</v>
      </c>
      <c r="R82" s="419">
        <v>0</v>
      </c>
      <c r="S82" s="419">
        <v>0</v>
      </c>
      <c r="T82" s="419">
        <v>0</v>
      </c>
      <c r="U82" s="419">
        <v>0</v>
      </c>
      <c r="V82" s="419">
        <v>0</v>
      </c>
      <c r="W82" s="419">
        <v>0</v>
      </c>
      <c r="X82" s="419">
        <v>0</v>
      </c>
      <c r="Y82" s="419">
        <v>0</v>
      </c>
      <c r="Z82" s="419">
        <v>0</v>
      </c>
      <c r="AA82" s="419">
        <v>0</v>
      </c>
      <c r="AB82" s="419">
        <v>0</v>
      </c>
      <c r="AC82" s="419">
        <v>0</v>
      </c>
      <c r="AD82" s="419">
        <v>0</v>
      </c>
      <c r="AE82" s="419">
        <v>0</v>
      </c>
      <c r="AF82" s="419">
        <v>0</v>
      </c>
      <c r="AG82" s="419">
        <v>0</v>
      </c>
      <c r="AH82" s="419">
        <v>0</v>
      </c>
      <c r="AI82" s="419">
        <v>0</v>
      </c>
      <c r="AJ82" s="419">
        <v>0</v>
      </c>
      <c r="AK82" s="419">
        <v>0</v>
      </c>
      <c r="AL82" s="419">
        <v>0</v>
      </c>
      <c r="AM82" s="419">
        <v>0</v>
      </c>
      <c r="AN82" s="419">
        <v>0</v>
      </c>
      <c r="AO82" s="419">
        <v>0</v>
      </c>
      <c r="AP82" s="419">
        <v>0</v>
      </c>
      <c r="AQ82" s="419">
        <v>0</v>
      </c>
      <c r="AR82" s="419">
        <v>0</v>
      </c>
      <c r="AS82" s="419">
        <v>0</v>
      </c>
      <c r="AT82" s="419">
        <v>0</v>
      </c>
      <c r="AU82" s="419">
        <v>0</v>
      </c>
      <c r="AV82" s="419">
        <v>0</v>
      </c>
      <c r="AW82" s="419">
        <v>0</v>
      </c>
      <c r="AX82" s="419">
        <v>0</v>
      </c>
      <c r="AY82" s="419">
        <v>0</v>
      </c>
      <c r="AZ82" s="419">
        <v>0</v>
      </c>
      <c r="BA82" s="419">
        <v>0</v>
      </c>
      <c r="BB82" s="419">
        <v>0</v>
      </c>
      <c r="BC82" s="419">
        <v>0</v>
      </c>
      <c r="BD82" s="419">
        <v>0</v>
      </c>
      <c r="BE82" s="419">
        <v>0</v>
      </c>
      <c r="BF82" s="419">
        <v>0</v>
      </c>
      <c r="BG82" s="419">
        <v>0</v>
      </c>
      <c r="BH82" s="419">
        <v>0</v>
      </c>
      <c r="BI82" s="419">
        <v>0</v>
      </c>
      <c r="BJ82" s="419">
        <v>0</v>
      </c>
      <c r="BK82" s="419">
        <v>0</v>
      </c>
      <c r="BL82" s="419">
        <v>0</v>
      </c>
      <c r="BM82" s="419">
        <v>0</v>
      </c>
      <c r="BN82" s="419">
        <v>0</v>
      </c>
      <c r="BO82" s="419">
        <v>0</v>
      </c>
      <c r="BP82" s="419">
        <v>0</v>
      </c>
      <c r="BQ82" s="419">
        <v>0</v>
      </c>
      <c r="BR82" s="419">
        <v>0</v>
      </c>
      <c r="BS82" s="419">
        <v>0</v>
      </c>
      <c r="BT82" s="419">
        <v>0</v>
      </c>
      <c r="BU82" s="419">
        <v>0</v>
      </c>
      <c r="BV82" s="419">
        <v>2974</v>
      </c>
      <c r="BW82" s="419">
        <v>0</v>
      </c>
      <c r="BX82" s="419">
        <v>0</v>
      </c>
      <c r="BY82" s="419">
        <v>0</v>
      </c>
      <c r="BZ82" s="419">
        <v>0</v>
      </c>
      <c r="CA82" s="419">
        <v>0</v>
      </c>
      <c r="CB82" s="419">
        <v>0</v>
      </c>
      <c r="CC82" s="419">
        <v>0</v>
      </c>
      <c r="CD82" s="419">
        <v>0</v>
      </c>
      <c r="CE82" s="419">
        <v>0</v>
      </c>
      <c r="CF82" s="419">
        <v>0</v>
      </c>
      <c r="CG82" s="419">
        <v>0</v>
      </c>
      <c r="CH82" s="419">
        <v>0</v>
      </c>
      <c r="CI82" s="419">
        <v>0</v>
      </c>
      <c r="CJ82" s="419">
        <v>0</v>
      </c>
      <c r="CK82" s="419">
        <v>0</v>
      </c>
      <c r="CL82" s="419">
        <v>0</v>
      </c>
      <c r="CM82" s="419">
        <v>0</v>
      </c>
      <c r="CN82" s="419">
        <v>0</v>
      </c>
      <c r="CO82" s="419">
        <v>0</v>
      </c>
      <c r="CP82" s="419">
        <v>0</v>
      </c>
      <c r="CQ82" s="419">
        <v>0</v>
      </c>
      <c r="CR82" s="419">
        <v>0</v>
      </c>
      <c r="CS82" s="419">
        <v>0</v>
      </c>
      <c r="CT82" s="419"/>
      <c r="CU82" s="419"/>
      <c r="CV82" s="419"/>
      <c r="CW82" s="419"/>
      <c r="CX82" s="419"/>
      <c r="CY82" s="419"/>
      <c r="CZ82" s="419"/>
      <c r="DA82" s="419"/>
      <c r="DB82" s="419"/>
      <c r="DC82" s="419"/>
      <c r="DD82" s="419"/>
      <c r="DE82" s="419"/>
      <c r="DF82" s="419"/>
      <c r="DG82" s="419"/>
      <c r="DH82" s="419"/>
      <c r="DI82" s="419"/>
      <c r="DJ82" s="419"/>
      <c r="DK82" s="419"/>
    </row>
    <row r="83" spans="1:115" ht="16.149999999999999" hidden="1">
      <c r="A83" s="423" t="s">
        <v>7</v>
      </c>
      <c r="B83" s="423">
        <v>2</v>
      </c>
      <c r="C83" s="418" t="s">
        <v>46</v>
      </c>
      <c r="D83" s="419">
        <v>0</v>
      </c>
      <c r="E83" s="419">
        <v>0</v>
      </c>
      <c r="F83" s="419">
        <v>0</v>
      </c>
      <c r="G83" s="419">
        <v>0</v>
      </c>
      <c r="H83" s="419">
        <v>0</v>
      </c>
      <c r="I83" s="419">
        <v>0</v>
      </c>
      <c r="J83" s="419">
        <v>0</v>
      </c>
      <c r="K83" s="419">
        <v>0</v>
      </c>
      <c r="L83" s="419">
        <v>0</v>
      </c>
      <c r="M83" s="419">
        <v>0</v>
      </c>
      <c r="N83" s="419">
        <v>0</v>
      </c>
      <c r="O83" s="419">
        <v>0</v>
      </c>
      <c r="P83" s="419">
        <v>0</v>
      </c>
      <c r="Q83" s="419">
        <v>0</v>
      </c>
      <c r="R83" s="419">
        <v>0</v>
      </c>
      <c r="S83" s="419">
        <v>0</v>
      </c>
      <c r="T83" s="419">
        <v>0</v>
      </c>
      <c r="U83" s="419">
        <v>0</v>
      </c>
      <c r="V83" s="419">
        <v>0</v>
      </c>
      <c r="W83" s="419">
        <v>0</v>
      </c>
      <c r="X83" s="419">
        <v>0</v>
      </c>
      <c r="Y83" s="419">
        <v>0</v>
      </c>
      <c r="Z83" s="419">
        <v>0</v>
      </c>
      <c r="AA83" s="419">
        <v>0</v>
      </c>
      <c r="AB83" s="419">
        <v>0</v>
      </c>
      <c r="AC83" s="419">
        <v>0</v>
      </c>
      <c r="AD83" s="419">
        <v>0</v>
      </c>
      <c r="AE83" s="419">
        <v>0</v>
      </c>
      <c r="AF83" s="419">
        <v>0</v>
      </c>
      <c r="AG83" s="419">
        <v>0</v>
      </c>
      <c r="AH83" s="419">
        <v>0</v>
      </c>
      <c r="AI83" s="419">
        <v>0</v>
      </c>
      <c r="AJ83" s="419">
        <v>0</v>
      </c>
      <c r="AK83" s="419">
        <v>0</v>
      </c>
      <c r="AL83" s="419">
        <v>0</v>
      </c>
      <c r="AM83" s="419">
        <v>0</v>
      </c>
      <c r="AN83" s="419">
        <v>0</v>
      </c>
      <c r="AO83" s="419">
        <v>0</v>
      </c>
      <c r="AP83" s="419">
        <v>0</v>
      </c>
      <c r="AQ83" s="419">
        <v>0</v>
      </c>
      <c r="AR83" s="419">
        <v>0</v>
      </c>
      <c r="AS83" s="419">
        <v>0</v>
      </c>
      <c r="AT83" s="419">
        <v>0</v>
      </c>
      <c r="AU83" s="419">
        <v>0</v>
      </c>
      <c r="AV83" s="419">
        <v>0</v>
      </c>
      <c r="AW83" s="419">
        <v>0</v>
      </c>
      <c r="AX83" s="419">
        <v>0</v>
      </c>
      <c r="AY83" s="419">
        <v>0</v>
      </c>
      <c r="AZ83" s="419">
        <v>0</v>
      </c>
      <c r="BA83" s="419">
        <v>0</v>
      </c>
      <c r="BB83" s="419">
        <v>0</v>
      </c>
      <c r="BC83" s="419">
        <v>0</v>
      </c>
      <c r="BD83" s="419">
        <v>0</v>
      </c>
      <c r="BE83" s="419">
        <v>0</v>
      </c>
      <c r="BF83" s="419">
        <v>0</v>
      </c>
      <c r="BG83" s="419">
        <v>0</v>
      </c>
      <c r="BH83" s="419">
        <v>0</v>
      </c>
      <c r="BI83" s="419">
        <v>0</v>
      </c>
      <c r="BJ83" s="419">
        <v>0</v>
      </c>
      <c r="BK83" s="419">
        <v>0</v>
      </c>
      <c r="BL83" s="419">
        <v>0</v>
      </c>
      <c r="BM83" s="419">
        <v>0</v>
      </c>
      <c r="BN83" s="419">
        <v>0</v>
      </c>
      <c r="BO83" s="419">
        <v>0</v>
      </c>
      <c r="BP83" s="419">
        <v>0</v>
      </c>
      <c r="BQ83" s="419">
        <v>0</v>
      </c>
      <c r="BR83" s="419">
        <v>0</v>
      </c>
      <c r="BS83" s="419">
        <v>0</v>
      </c>
      <c r="BT83" s="419">
        <v>0</v>
      </c>
      <c r="BU83" s="419">
        <v>3035</v>
      </c>
      <c r="BV83" s="419">
        <v>0</v>
      </c>
      <c r="BW83" s="419">
        <v>0</v>
      </c>
      <c r="BX83" s="419">
        <v>0</v>
      </c>
      <c r="BY83" s="419">
        <v>0</v>
      </c>
      <c r="BZ83" s="419">
        <v>0</v>
      </c>
      <c r="CA83" s="419">
        <v>0</v>
      </c>
      <c r="CB83" s="419">
        <v>0</v>
      </c>
      <c r="CC83" s="419">
        <v>0</v>
      </c>
      <c r="CD83" s="419">
        <v>0</v>
      </c>
      <c r="CE83" s="419">
        <v>0</v>
      </c>
      <c r="CF83" s="419">
        <v>0</v>
      </c>
      <c r="CG83" s="419">
        <v>0</v>
      </c>
      <c r="CH83" s="419">
        <v>0</v>
      </c>
      <c r="CI83" s="419">
        <v>0</v>
      </c>
      <c r="CJ83" s="419">
        <v>0</v>
      </c>
      <c r="CK83" s="419">
        <v>0</v>
      </c>
      <c r="CL83" s="419">
        <v>0</v>
      </c>
      <c r="CM83" s="419">
        <v>0</v>
      </c>
      <c r="CN83" s="419">
        <v>0</v>
      </c>
      <c r="CO83" s="419">
        <v>0</v>
      </c>
      <c r="CP83" s="419">
        <v>0</v>
      </c>
      <c r="CQ83" s="419">
        <v>0</v>
      </c>
      <c r="CR83" s="419">
        <v>0</v>
      </c>
      <c r="CS83" s="419">
        <v>0</v>
      </c>
      <c r="CT83" s="419"/>
      <c r="CU83" s="419"/>
      <c r="CV83" s="419"/>
      <c r="CW83" s="419"/>
      <c r="CX83" s="419"/>
      <c r="CY83" s="419"/>
      <c r="CZ83" s="419"/>
      <c r="DA83" s="419"/>
      <c r="DB83" s="419"/>
      <c r="DC83" s="419"/>
      <c r="DD83" s="419"/>
      <c r="DE83" s="419"/>
      <c r="DF83" s="419"/>
      <c r="DG83" s="419"/>
      <c r="DH83" s="419"/>
      <c r="DI83" s="419"/>
      <c r="DJ83" s="419"/>
      <c r="DK83" s="419"/>
    </row>
    <row r="84" spans="1:115" ht="16.149999999999999" hidden="1">
      <c r="A84" s="423" t="s">
        <v>7</v>
      </c>
      <c r="B84" s="423">
        <v>2</v>
      </c>
      <c r="C84" s="418" t="s">
        <v>47</v>
      </c>
      <c r="D84" s="419">
        <v>0</v>
      </c>
      <c r="E84" s="419">
        <v>0</v>
      </c>
      <c r="F84" s="419">
        <v>0</v>
      </c>
      <c r="G84" s="419">
        <v>0</v>
      </c>
      <c r="H84" s="419">
        <v>0</v>
      </c>
      <c r="I84" s="419">
        <v>0</v>
      </c>
      <c r="J84" s="419">
        <v>0</v>
      </c>
      <c r="K84" s="419">
        <v>0</v>
      </c>
      <c r="L84" s="419">
        <v>0</v>
      </c>
      <c r="M84" s="419">
        <v>0</v>
      </c>
      <c r="N84" s="419">
        <v>0</v>
      </c>
      <c r="O84" s="419">
        <v>0</v>
      </c>
      <c r="P84" s="419">
        <v>0</v>
      </c>
      <c r="Q84" s="419">
        <v>0</v>
      </c>
      <c r="R84" s="419">
        <v>0</v>
      </c>
      <c r="S84" s="419">
        <v>0</v>
      </c>
      <c r="T84" s="419">
        <v>0</v>
      </c>
      <c r="U84" s="419">
        <v>0</v>
      </c>
      <c r="V84" s="419">
        <v>0</v>
      </c>
      <c r="W84" s="419">
        <v>0</v>
      </c>
      <c r="X84" s="419">
        <v>0</v>
      </c>
      <c r="Y84" s="419">
        <v>0</v>
      </c>
      <c r="Z84" s="419">
        <v>0</v>
      </c>
      <c r="AA84" s="419">
        <v>0</v>
      </c>
      <c r="AB84" s="419">
        <v>0</v>
      </c>
      <c r="AC84" s="419">
        <v>0</v>
      </c>
      <c r="AD84" s="419">
        <v>0</v>
      </c>
      <c r="AE84" s="419">
        <v>0</v>
      </c>
      <c r="AF84" s="419">
        <v>0</v>
      </c>
      <c r="AG84" s="419">
        <v>0</v>
      </c>
      <c r="AH84" s="419">
        <v>0</v>
      </c>
      <c r="AI84" s="419">
        <v>0</v>
      </c>
      <c r="AJ84" s="419">
        <v>0</v>
      </c>
      <c r="AK84" s="419">
        <v>0</v>
      </c>
      <c r="AL84" s="419">
        <v>0</v>
      </c>
      <c r="AM84" s="419">
        <v>0</v>
      </c>
      <c r="AN84" s="419">
        <v>0</v>
      </c>
      <c r="AO84" s="419">
        <v>0</v>
      </c>
      <c r="AP84" s="419">
        <v>0</v>
      </c>
      <c r="AQ84" s="419">
        <v>0</v>
      </c>
      <c r="AR84" s="419">
        <v>0</v>
      </c>
      <c r="AS84" s="419">
        <v>0</v>
      </c>
      <c r="AT84" s="419">
        <v>0</v>
      </c>
      <c r="AU84" s="419">
        <v>0</v>
      </c>
      <c r="AV84" s="419">
        <v>0</v>
      </c>
      <c r="AW84" s="419">
        <v>0</v>
      </c>
      <c r="AX84" s="419">
        <v>0</v>
      </c>
      <c r="AY84" s="419">
        <v>0</v>
      </c>
      <c r="AZ84" s="419">
        <v>0</v>
      </c>
      <c r="BA84" s="419">
        <v>0</v>
      </c>
      <c r="BB84" s="419">
        <v>0</v>
      </c>
      <c r="BC84" s="419">
        <v>0</v>
      </c>
      <c r="BD84" s="419">
        <v>0</v>
      </c>
      <c r="BE84" s="419">
        <v>0</v>
      </c>
      <c r="BF84" s="419">
        <v>0</v>
      </c>
      <c r="BG84" s="419">
        <v>0</v>
      </c>
      <c r="BH84" s="419">
        <v>0</v>
      </c>
      <c r="BI84" s="419">
        <v>0</v>
      </c>
      <c r="BJ84" s="419">
        <v>0</v>
      </c>
      <c r="BK84" s="419">
        <v>0</v>
      </c>
      <c r="BL84" s="419">
        <v>0</v>
      </c>
      <c r="BM84" s="419">
        <v>0</v>
      </c>
      <c r="BN84" s="419">
        <v>0</v>
      </c>
      <c r="BO84" s="419">
        <v>0</v>
      </c>
      <c r="BP84" s="419">
        <v>0</v>
      </c>
      <c r="BQ84" s="419">
        <v>0</v>
      </c>
      <c r="BR84" s="419">
        <v>0</v>
      </c>
      <c r="BS84" s="419">
        <v>0</v>
      </c>
      <c r="BT84" s="419">
        <v>3096.9999999999995</v>
      </c>
      <c r="BU84" s="419">
        <v>0</v>
      </c>
      <c r="BV84" s="419">
        <v>0</v>
      </c>
      <c r="BW84" s="419">
        <v>0</v>
      </c>
      <c r="BX84" s="419">
        <v>0</v>
      </c>
      <c r="BY84" s="419">
        <v>0</v>
      </c>
      <c r="BZ84" s="419">
        <v>0</v>
      </c>
      <c r="CA84" s="419">
        <v>0</v>
      </c>
      <c r="CB84" s="419">
        <v>0</v>
      </c>
      <c r="CC84" s="419">
        <v>0</v>
      </c>
      <c r="CD84" s="419">
        <v>0</v>
      </c>
      <c r="CE84" s="419">
        <v>0</v>
      </c>
      <c r="CF84" s="419">
        <v>0</v>
      </c>
      <c r="CG84" s="419">
        <v>0</v>
      </c>
      <c r="CH84" s="419">
        <v>0</v>
      </c>
      <c r="CI84" s="419">
        <v>0</v>
      </c>
      <c r="CJ84" s="419">
        <v>0</v>
      </c>
      <c r="CK84" s="419">
        <v>0</v>
      </c>
      <c r="CL84" s="419">
        <v>0</v>
      </c>
      <c r="CM84" s="419">
        <v>0</v>
      </c>
      <c r="CN84" s="419">
        <v>0</v>
      </c>
      <c r="CO84" s="419">
        <v>0</v>
      </c>
      <c r="CP84" s="419">
        <v>0</v>
      </c>
      <c r="CQ84" s="419">
        <v>0</v>
      </c>
      <c r="CR84" s="419">
        <v>0</v>
      </c>
      <c r="CS84" s="419">
        <v>0</v>
      </c>
      <c r="CT84" s="419"/>
      <c r="CU84" s="419"/>
      <c r="CV84" s="419"/>
      <c r="CW84" s="419"/>
      <c r="CX84" s="419"/>
      <c r="CY84" s="419"/>
      <c r="CZ84" s="419"/>
      <c r="DA84" s="419"/>
      <c r="DB84" s="419"/>
      <c r="DC84" s="419"/>
      <c r="DD84" s="419"/>
      <c r="DE84" s="419"/>
      <c r="DF84" s="419"/>
      <c r="DG84" s="419"/>
      <c r="DH84" s="419"/>
      <c r="DI84" s="419"/>
      <c r="DJ84" s="419"/>
      <c r="DK84" s="419"/>
    </row>
    <row r="85" spans="1:115" ht="16.149999999999999" hidden="1">
      <c r="A85" s="423" t="s">
        <v>7</v>
      </c>
      <c r="B85" s="423">
        <v>2</v>
      </c>
      <c r="C85" s="418" t="s">
        <v>48</v>
      </c>
      <c r="D85" s="419">
        <v>0</v>
      </c>
      <c r="E85" s="419">
        <v>0</v>
      </c>
      <c r="F85" s="419">
        <v>0</v>
      </c>
      <c r="G85" s="419">
        <v>0</v>
      </c>
      <c r="H85" s="419">
        <v>0</v>
      </c>
      <c r="I85" s="419">
        <v>0</v>
      </c>
      <c r="J85" s="419">
        <v>0</v>
      </c>
      <c r="K85" s="419">
        <v>0</v>
      </c>
      <c r="L85" s="419">
        <v>0</v>
      </c>
      <c r="M85" s="419">
        <v>0</v>
      </c>
      <c r="N85" s="419">
        <v>0</v>
      </c>
      <c r="O85" s="419">
        <v>0</v>
      </c>
      <c r="P85" s="419">
        <v>0</v>
      </c>
      <c r="Q85" s="419">
        <v>0</v>
      </c>
      <c r="R85" s="419">
        <v>0</v>
      </c>
      <c r="S85" s="419">
        <v>0</v>
      </c>
      <c r="T85" s="419">
        <v>0</v>
      </c>
      <c r="U85" s="419">
        <v>0</v>
      </c>
      <c r="V85" s="419">
        <v>0</v>
      </c>
      <c r="W85" s="419">
        <v>0</v>
      </c>
      <c r="X85" s="419">
        <v>0</v>
      </c>
      <c r="Y85" s="419">
        <v>0</v>
      </c>
      <c r="Z85" s="419">
        <v>0</v>
      </c>
      <c r="AA85" s="419">
        <v>0</v>
      </c>
      <c r="AB85" s="419">
        <v>0</v>
      </c>
      <c r="AC85" s="419">
        <v>0</v>
      </c>
      <c r="AD85" s="419">
        <v>0</v>
      </c>
      <c r="AE85" s="419">
        <v>0</v>
      </c>
      <c r="AF85" s="419">
        <v>0</v>
      </c>
      <c r="AG85" s="419">
        <v>0</v>
      </c>
      <c r="AH85" s="419">
        <v>0</v>
      </c>
      <c r="AI85" s="419">
        <v>0</v>
      </c>
      <c r="AJ85" s="419">
        <v>0</v>
      </c>
      <c r="AK85" s="419">
        <v>0</v>
      </c>
      <c r="AL85" s="419">
        <v>0</v>
      </c>
      <c r="AM85" s="419">
        <v>0</v>
      </c>
      <c r="AN85" s="419">
        <v>0</v>
      </c>
      <c r="AO85" s="419">
        <v>0</v>
      </c>
      <c r="AP85" s="419">
        <v>0</v>
      </c>
      <c r="AQ85" s="419">
        <v>0</v>
      </c>
      <c r="AR85" s="419">
        <v>0</v>
      </c>
      <c r="AS85" s="419">
        <v>0</v>
      </c>
      <c r="AT85" s="419">
        <v>0</v>
      </c>
      <c r="AU85" s="419">
        <v>0</v>
      </c>
      <c r="AV85" s="419">
        <v>0</v>
      </c>
      <c r="AW85" s="419">
        <v>0</v>
      </c>
      <c r="AX85" s="419">
        <v>0</v>
      </c>
      <c r="AY85" s="419">
        <v>0</v>
      </c>
      <c r="AZ85" s="419">
        <v>0</v>
      </c>
      <c r="BA85" s="419">
        <v>0</v>
      </c>
      <c r="BB85" s="419">
        <v>0</v>
      </c>
      <c r="BC85" s="419">
        <v>0</v>
      </c>
      <c r="BD85" s="419">
        <v>0</v>
      </c>
      <c r="BE85" s="419">
        <v>0</v>
      </c>
      <c r="BF85" s="419">
        <v>0</v>
      </c>
      <c r="BG85" s="419">
        <v>0</v>
      </c>
      <c r="BH85" s="419">
        <v>0</v>
      </c>
      <c r="BI85" s="419">
        <v>0</v>
      </c>
      <c r="BJ85" s="419">
        <v>0</v>
      </c>
      <c r="BK85" s="419">
        <v>0</v>
      </c>
      <c r="BL85" s="419">
        <v>0</v>
      </c>
      <c r="BM85" s="419">
        <v>0</v>
      </c>
      <c r="BN85" s="419">
        <v>0</v>
      </c>
      <c r="BO85" s="419">
        <v>0</v>
      </c>
      <c r="BP85" s="419">
        <v>0</v>
      </c>
      <c r="BQ85" s="419">
        <v>0</v>
      </c>
      <c r="BR85" s="419">
        <v>0</v>
      </c>
      <c r="BS85" s="419">
        <v>3160</v>
      </c>
      <c r="BT85" s="419">
        <v>0</v>
      </c>
      <c r="BU85" s="419">
        <v>0</v>
      </c>
      <c r="BV85" s="419">
        <v>0</v>
      </c>
      <c r="BW85" s="419">
        <v>0</v>
      </c>
      <c r="BX85" s="419">
        <v>0</v>
      </c>
      <c r="BY85" s="419">
        <v>0</v>
      </c>
      <c r="BZ85" s="419">
        <v>0</v>
      </c>
      <c r="CA85" s="419">
        <v>0</v>
      </c>
      <c r="CB85" s="419">
        <v>0</v>
      </c>
      <c r="CC85" s="419">
        <v>0</v>
      </c>
      <c r="CD85" s="419">
        <v>0</v>
      </c>
      <c r="CE85" s="419">
        <v>0</v>
      </c>
      <c r="CF85" s="419">
        <v>0</v>
      </c>
      <c r="CG85" s="419">
        <v>0</v>
      </c>
      <c r="CH85" s="419">
        <v>0</v>
      </c>
      <c r="CI85" s="419">
        <v>0</v>
      </c>
      <c r="CJ85" s="419">
        <v>0</v>
      </c>
      <c r="CK85" s="419">
        <v>0</v>
      </c>
      <c r="CL85" s="419">
        <v>0</v>
      </c>
      <c r="CM85" s="419">
        <v>0</v>
      </c>
      <c r="CN85" s="419">
        <v>0</v>
      </c>
      <c r="CO85" s="419">
        <v>0</v>
      </c>
      <c r="CP85" s="419">
        <v>0</v>
      </c>
      <c r="CQ85" s="419">
        <v>0</v>
      </c>
      <c r="CR85" s="419">
        <v>0</v>
      </c>
      <c r="CS85" s="419">
        <v>0</v>
      </c>
      <c r="CT85" s="419"/>
      <c r="CU85" s="419"/>
      <c r="CV85" s="419"/>
      <c r="CW85" s="419"/>
      <c r="CX85" s="419"/>
      <c r="CY85" s="419"/>
      <c r="CZ85" s="419"/>
      <c r="DA85" s="419"/>
      <c r="DB85" s="419"/>
      <c r="DC85" s="419"/>
      <c r="DD85" s="419"/>
      <c r="DE85" s="419"/>
      <c r="DF85" s="419"/>
      <c r="DG85" s="419"/>
      <c r="DH85" s="419"/>
      <c r="DI85" s="419"/>
      <c r="DJ85" s="419"/>
      <c r="DK85" s="419"/>
    </row>
    <row r="86" spans="1:115" ht="16.149999999999999" hidden="1">
      <c r="A86" s="423" t="s">
        <v>7</v>
      </c>
      <c r="B86" s="423">
        <v>2</v>
      </c>
      <c r="C86" s="418" t="s">
        <v>49</v>
      </c>
      <c r="D86" s="419">
        <v>0</v>
      </c>
      <c r="E86" s="419">
        <v>0</v>
      </c>
      <c r="F86" s="419">
        <v>0</v>
      </c>
      <c r="G86" s="419">
        <v>0</v>
      </c>
      <c r="H86" s="419">
        <v>0</v>
      </c>
      <c r="I86" s="419">
        <v>0</v>
      </c>
      <c r="J86" s="419">
        <v>0</v>
      </c>
      <c r="K86" s="419">
        <v>0</v>
      </c>
      <c r="L86" s="419">
        <v>0</v>
      </c>
      <c r="M86" s="419">
        <v>0</v>
      </c>
      <c r="N86" s="419">
        <v>0</v>
      </c>
      <c r="O86" s="419">
        <v>0</v>
      </c>
      <c r="P86" s="419">
        <v>0</v>
      </c>
      <c r="Q86" s="419">
        <v>0</v>
      </c>
      <c r="R86" s="419">
        <v>0</v>
      </c>
      <c r="S86" s="419">
        <v>0</v>
      </c>
      <c r="T86" s="419">
        <v>0</v>
      </c>
      <c r="U86" s="419">
        <v>0</v>
      </c>
      <c r="V86" s="419">
        <v>0</v>
      </c>
      <c r="W86" s="419">
        <v>0</v>
      </c>
      <c r="X86" s="419">
        <v>0</v>
      </c>
      <c r="Y86" s="419">
        <v>0</v>
      </c>
      <c r="Z86" s="419">
        <v>0</v>
      </c>
      <c r="AA86" s="419">
        <v>0</v>
      </c>
      <c r="AB86" s="419">
        <v>0</v>
      </c>
      <c r="AC86" s="419">
        <v>0</v>
      </c>
      <c r="AD86" s="419">
        <v>0</v>
      </c>
      <c r="AE86" s="419">
        <v>0</v>
      </c>
      <c r="AF86" s="419">
        <v>0</v>
      </c>
      <c r="AG86" s="419">
        <v>0</v>
      </c>
      <c r="AH86" s="419">
        <v>0</v>
      </c>
      <c r="AI86" s="419">
        <v>0</v>
      </c>
      <c r="AJ86" s="419">
        <v>0</v>
      </c>
      <c r="AK86" s="419">
        <v>0</v>
      </c>
      <c r="AL86" s="419">
        <v>0</v>
      </c>
      <c r="AM86" s="419">
        <v>0</v>
      </c>
      <c r="AN86" s="419">
        <v>0</v>
      </c>
      <c r="AO86" s="419">
        <v>0</v>
      </c>
      <c r="AP86" s="419">
        <v>0</v>
      </c>
      <c r="AQ86" s="419">
        <v>0</v>
      </c>
      <c r="AR86" s="419">
        <v>0</v>
      </c>
      <c r="AS86" s="419">
        <v>0</v>
      </c>
      <c r="AT86" s="419">
        <v>0</v>
      </c>
      <c r="AU86" s="419">
        <v>0</v>
      </c>
      <c r="AV86" s="419">
        <v>0</v>
      </c>
      <c r="AW86" s="419">
        <v>0</v>
      </c>
      <c r="AX86" s="419">
        <v>0</v>
      </c>
      <c r="AY86" s="419">
        <v>0</v>
      </c>
      <c r="AZ86" s="419">
        <v>0</v>
      </c>
      <c r="BA86" s="419">
        <v>0</v>
      </c>
      <c r="BB86" s="419">
        <v>0</v>
      </c>
      <c r="BC86" s="419">
        <v>0</v>
      </c>
      <c r="BD86" s="419">
        <v>0</v>
      </c>
      <c r="BE86" s="419">
        <v>0</v>
      </c>
      <c r="BF86" s="419">
        <v>0</v>
      </c>
      <c r="BG86" s="419">
        <v>0</v>
      </c>
      <c r="BH86" s="419">
        <v>0</v>
      </c>
      <c r="BI86" s="419">
        <v>0</v>
      </c>
      <c r="BJ86" s="419">
        <v>0</v>
      </c>
      <c r="BK86" s="419">
        <v>0</v>
      </c>
      <c r="BL86" s="419">
        <v>0</v>
      </c>
      <c r="BM86" s="419">
        <v>0</v>
      </c>
      <c r="BN86" s="419">
        <v>0</v>
      </c>
      <c r="BO86" s="419">
        <v>0</v>
      </c>
      <c r="BP86" s="419">
        <v>0</v>
      </c>
      <c r="BQ86" s="419">
        <v>0</v>
      </c>
      <c r="BR86" s="419">
        <v>3224</v>
      </c>
      <c r="BS86" s="419">
        <v>0</v>
      </c>
      <c r="BT86" s="419">
        <v>0</v>
      </c>
      <c r="BU86" s="419">
        <v>0</v>
      </c>
      <c r="BV86" s="419">
        <v>0</v>
      </c>
      <c r="BW86" s="419">
        <v>0</v>
      </c>
      <c r="BX86" s="419">
        <v>0</v>
      </c>
      <c r="BY86" s="419">
        <v>0</v>
      </c>
      <c r="BZ86" s="419">
        <v>0</v>
      </c>
      <c r="CA86" s="419">
        <v>0</v>
      </c>
      <c r="CB86" s="419">
        <v>0</v>
      </c>
      <c r="CC86" s="419">
        <v>0</v>
      </c>
      <c r="CD86" s="419">
        <v>0</v>
      </c>
      <c r="CE86" s="419">
        <v>0</v>
      </c>
      <c r="CF86" s="419">
        <v>0</v>
      </c>
      <c r="CG86" s="419">
        <v>0</v>
      </c>
      <c r="CH86" s="419">
        <v>0</v>
      </c>
      <c r="CI86" s="419">
        <v>0</v>
      </c>
      <c r="CJ86" s="419">
        <v>0</v>
      </c>
      <c r="CK86" s="419">
        <v>0</v>
      </c>
      <c r="CL86" s="419">
        <v>0</v>
      </c>
      <c r="CM86" s="419">
        <v>0</v>
      </c>
      <c r="CN86" s="419">
        <v>0</v>
      </c>
      <c r="CO86" s="419">
        <v>0</v>
      </c>
      <c r="CP86" s="419">
        <v>0</v>
      </c>
      <c r="CQ86" s="419">
        <v>0</v>
      </c>
      <c r="CR86" s="419">
        <v>0</v>
      </c>
      <c r="CS86" s="419">
        <v>0</v>
      </c>
      <c r="CT86" s="419"/>
      <c r="CU86" s="419"/>
      <c r="CV86" s="419"/>
      <c r="CW86" s="419"/>
      <c r="CX86" s="419"/>
      <c r="CY86" s="419"/>
      <c r="CZ86" s="419"/>
      <c r="DA86" s="419"/>
      <c r="DB86" s="419"/>
      <c r="DC86" s="419"/>
      <c r="DD86" s="419"/>
      <c r="DE86" s="419"/>
      <c r="DF86" s="419"/>
      <c r="DG86" s="419"/>
      <c r="DH86" s="419"/>
      <c r="DI86" s="419"/>
      <c r="DJ86" s="419"/>
      <c r="DK86" s="419"/>
    </row>
    <row r="87" spans="1:115" ht="16.149999999999999" hidden="1">
      <c r="A87" s="423" t="s">
        <v>7</v>
      </c>
      <c r="B87" s="423">
        <v>2</v>
      </c>
      <c r="C87" s="418" t="s">
        <v>50</v>
      </c>
      <c r="D87" s="419">
        <v>0</v>
      </c>
      <c r="E87" s="419">
        <v>0</v>
      </c>
      <c r="F87" s="419">
        <v>0</v>
      </c>
      <c r="G87" s="419">
        <v>0</v>
      </c>
      <c r="H87" s="419">
        <v>0</v>
      </c>
      <c r="I87" s="419">
        <v>0</v>
      </c>
      <c r="J87" s="419">
        <v>0</v>
      </c>
      <c r="K87" s="419">
        <v>0</v>
      </c>
      <c r="L87" s="419">
        <v>0</v>
      </c>
      <c r="M87" s="419">
        <v>0</v>
      </c>
      <c r="N87" s="419">
        <v>0</v>
      </c>
      <c r="O87" s="419">
        <v>0</v>
      </c>
      <c r="P87" s="419">
        <v>0</v>
      </c>
      <c r="Q87" s="419">
        <v>0</v>
      </c>
      <c r="R87" s="419">
        <v>0</v>
      </c>
      <c r="S87" s="419">
        <v>0</v>
      </c>
      <c r="T87" s="419">
        <v>0</v>
      </c>
      <c r="U87" s="419">
        <v>0</v>
      </c>
      <c r="V87" s="419">
        <v>0</v>
      </c>
      <c r="W87" s="419">
        <v>0</v>
      </c>
      <c r="X87" s="419">
        <v>0</v>
      </c>
      <c r="Y87" s="419">
        <v>0</v>
      </c>
      <c r="Z87" s="419">
        <v>0</v>
      </c>
      <c r="AA87" s="419">
        <v>0</v>
      </c>
      <c r="AB87" s="419">
        <v>0</v>
      </c>
      <c r="AC87" s="419">
        <v>0</v>
      </c>
      <c r="AD87" s="419">
        <v>0</v>
      </c>
      <c r="AE87" s="419">
        <v>0</v>
      </c>
      <c r="AF87" s="419">
        <v>0</v>
      </c>
      <c r="AG87" s="419">
        <v>0</v>
      </c>
      <c r="AH87" s="419">
        <v>0</v>
      </c>
      <c r="AI87" s="419">
        <v>0</v>
      </c>
      <c r="AJ87" s="419">
        <v>0</v>
      </c>
      <c r="AK87" s="419">
        <v>0</v>
      </c>
      <c r="AL87" s="419">
        <v>0</v>
      </c>
      <c r="AM87" s="419">
        <v>0</v>
      </c>
      <c r="AN87" s="419">
        <v>0</v>
      </c>
      <c r="AO87" s="419">
        <v>0</v>
      </c>
      <c r="AP87" s="419">
        <v>0</v>
      </c>
      <c r="AQ87" s="419">
        <v>0</v>
      </c>
      <c r="AR87" s="419">
        <v>0</v>
      </c>
      <c r="AS87" s="419">
        <v>0</v>
      </c>
      <c r="AT87" s="419">
        <v>0</v>
      </c>
      <c r="AU87" s="419">
        <v>0</v>
      </c>
      <c r="AV87" s="419">
        <v>0</v>
      </c>
      <c r="AW87" s="419">
        <v>0</v>
      </c>
      <c r="AX87" s="419">
        <v>0</v>
      </c>
      <c r="AY87" s="419">
        <v>0</v>
      </c>
      <c r="AZ87" s="419">
        <v>0</v>
      </c>
      <c r="BA87" s="419">
        <v>0</v>
      </c>
      <c r="BB87" s="419">
        <v>0</v>
      </c>
      <c r="BC87" s="419">
        <v>0</v>
      </c>
      <c r="BD87" s="419">
        <v>0</v>
      </c>
      <c r="BE87" s="419">
        <v>0</v>
      </c>
      <c r="BF87" s="419">
        <v>0</v>
      </c>
      <c r="BG87" s="419">
        <v>0</v>
      </c>
      <c r="BH87" s="419">
        <v>0</v>
      </c>
      <c r="BI87" s="419">
        <v>0</v>
      </c>
      <c r="BJ87" s="419">
        <v>0</v>
      </c>
      <c r="BK87" s="419">
        <v>0</v>
      </c>
      <c r="BL87" s="419">
        <v>0</v>
      </c>
      <c r="BM87" s="419">
        <v>0</v>
      </c>
      <c r="BN87" s="419">
        <v>0</v>
      </c>
      <c r="BO87" s="419">
        <v>0</v>
      </c>
      <c r="BP87" s="419">
        <v>0</v>
      </c>
      <c r="BQ87" s="419">
        <v>3290</v>
      </c>
      <c r="BR87" s="419">
        <v>0</v>
      </c>
      <c r="BS87" s="419">
        <v>0</v>
      </c>
      <c r="BT87" s="419">
        <v>0</v>
      </c>
      <c r="BU87" s="419">
        <v>0</v>
      </c>
      <c r="BV87" s="419">
        <v>0</v>
      </c>
      <c r="BW87" s="419">
        <v>0</v>
      </c>
      <c r="BX87" s="419">
        <v>0</v>
      </c>
      <c r="BY87" s="419">
        <v>0</v>
      </c>
      <c r="BZ87" s="419">
        <v>0</v>
      </c>
      <c r="CA87" s="419">
        <v>0</v>
      </c>
      <c r="CB87" s="419">
        <v>0</v>
      </c>
      <c r="CC87" s="419">
        <v>0</v>
      </c>
      <c r="CD87" s="419">
        <v>0</v>
      </c>
      <c r="CE87" s="419">
        <v>0</v>
      </c>
      <c r="CF87" s="419">
        <v>0</v>
      </c>
      <c r="CG87" s="419">
        <v>0</v>
      </c>
      <c r="CH87" s="419">
        <v>0</v>
      </c>
      <c r="CI87" s="419">
        <v>0</v>
      </c>
      <c r="CJ87" s="419">
        <v>0</v>
      </c>
      <c r="CK87" s="419">
        <v>0</v>
      </c>
      <c r="CL87" s="419">
        <v>0</v>
      </c>
      <c r="CM87" s="419">
        <v>0</v>
      </c>
      <c r="CN87" s="419">
        <v>0</v>
      </c>
      <c r="CO87" s="419">
        <v>0</v>
      </c>
      <c r="CP87" s="419">
        <v>0</v>
      </c>
      <c r="CQ87" s="419">
        <v>0</v>
      </c>
      <c r="CR87" s="419">
        <v>0</v>
      </c>
      <c r="CS87" s="419">
        <v>0</v>
      </c>
      <c r="CT87" s="419"/>
      <c r="CU87" s="419"/>
      <c r="CV87" s="419"/>
      <c r="CW87" s="419"/>
      <c r="CX87" s="419"/>
      <c r="CY87" s="419"/>
      <c r="CZ87" s="419"/>
      <c r="DA87" s="419"/>
      <c r="DB87" s="419"/>
      <c r="DC87" s="419"/>
      <c r="DD87" s="419"/>
      <c r="DE87" s="419"/>
      <c r="DF87" s="419"/>
      <c r="DG87" s="419"/>
      <c r="DH87" s="419"/>
      <c r="DI87" s="419"/>
      <c r="DJ87" s="419"/>
      <c r="DK87" s="419"/>
    </row>
    <row r="88" spans="1:115" ht="16.149999999999999" hidden="1">
      <c r="A88" s="423" t="s">
        <v>7</v>
      </c>
      <c r="B88" s="423">
        <v>2</v>
      </c>
      <c r="C88" s="418" t="s">
        <v>51</v>
      </c>
      <c r="D88" s="419">
        <v>0</v>
      </c>
      <c r="E88" s="419">
        <v>0</v>
      </c>
      <c r="F88" s="419">
        <v>0</v>
      </c>
      <c r="G88" s="419">
        <v>0</v>
      </c>
      <c r="H88" s="419">
        <v>0</v>
      </c>
      <c r="I88" s="419">
        <v>0</v>
      </c>
      <c r="J88" s="419">
        <v>0</v>
      </c>
      <c r="K88" s="419">
        <v>0</v>
      </c>
      <c r="L88" s="419">
        <v>0</v>
      </c>
      <c r="M88" s="419">
        <v>0</v>
      </c>
      <c r="N88" s="419">
        <v>0</v>
      </c>
      <c r="O88" s="419">
        <v>0</v>
      </c>
      <c r="P88" s="419">
        <v>0</v>
      </c>
      <c r="Q88" s="419">
        <v>0</v>
      </c>
      <c r="R88" s="419">
        <v>0</v>
      </c>
      <c r="S88" s="419">
        <v>0</v>
      </c>
      <c r="T88" s="419">
        <v>0</v>
      </c>
      <c r="U88" s="419">
        <v>0</v>
      </c>
      <c r="V88" s="419">
        <v>0</v>
      </c>
      <c r="W88" s="419">
        <v>0</v>
      </c>
      <c r="X88" s="419">
        <v>0</v>
      </c>
      <c r="Y88" s="419">
        <v>0</v>
      </c>
      <c r="Z88" s="419">
        <v>0</v>
      </c>
      <c r="AA88" s="419">
        <v>0</v>
      </c>
      <c r="AB88" s="419">
        <v>0</v>
      </c>
      <c r="AC88" s="419">
        <v>0</v>
      </c>
      <c r="AD88" s="419">
        <v>0</v>
      </c>
      <c r="AE88" s="419">
        <v>0</v>
      </c>
      <c r="AF88" s="419">
        <v>0</v>
      </c>
      <c r="AG88" s="419">
        <v>0</v>
      </c>
      <c r="AH88" s="419">
        <v>0</v>
      </c>
      <c r="AI88" s="419">
        <v>0</v>
      </c>
      <c r="AJ88" s="419">
        <v>0</v>
      </c>
      <c r="AK88" s="419">
        <v>0</v>
      </c>
      <c r="AL88" s="419">
        <v>0</v>
      </c>
      <c r="AM88" s="419">
        <v>0</v>
      </c>
      <c r="AN88" s="419">
        <v>0</v>
      </c>
      <c r="AO88" s="419">
        <v>0</v>
      </c>
      <c r="AP88" s="419">
        <v>0</v>
      </c>
      <c r="AQ88" s="419">
        <v>0</v>
      </c>
      <c r="AR88" s="419">
        <v>0</v>
      </c>
      <c r="AS88" s="419">
        <v>0</v>
      </c>
      <c r="AT88" s="419">
        <v>0</v>
      </c>
      <c r="AU88" s="419">
        <v>0</v>
      </c>
      <c r="AV88" s="419">
        <v>0</v>
      </c>
      <c r="AW88" s="419">
        <v>0</v>
      </c>
      <c r="AX88" s="419">
        <v>0</v>
      </c>
      <c r="AY88" s="419">
        <v>0</v>
      </c>
      <c r="AZ88" s="419">
        <v>0</v>
      </c>
      <c r="BA88" s="419">
        <v>0</v>
      </c>
      <c r="BB88" s="419">
        <v>0</v>
      </c>
      <c r="BC88" s="419">
        <v>0</v>
      </c>
      <c r="BD88" s="419">
        <v>0</v>
      </c>
      <c r="BE88" s="419">
        <v>0</v>
      </c>
      <c r="BF88" s="419">
        <v>0</v>
      </c>
      <c r="BG88" s="419">
        <v>0</v>
      </c>
      <c r="BH88" s="419">
        <v>0</v>
      </c>
      <c r="BI88" s="419">
        <v>0</v>
      </c>
      <c r="BJ88" s="419">
        <v>0</v>
      </c>
      <c r="BK88" s="419">
        <v>0</v>
      </c>
      <c r="BL88" s="419">
        <v>0</v>
      </c>
      <c r="BM88" s="419">
        <v>0</v>
      </c>
      <c r="BN88" s="419">
        <v>0</v>
      </c>
      <c r="BO88" s="419">
        <v>0</v>
      </c>
      <c r="BP88" s="419">
        <v>3357</v>
      </c>
      <c r="BQ88" s="419">
        <v>0</v>
      </c>
      <c r="BR88" s="419">
        <v>0</v>
      </c>
      <c r="BS88" s="419">
        <v>0</v>
      </c>
      <c r="BT88" s="419">
        <v>0</v>
      </c>
      <c r="BU88" s="419">
        <v>0</v>
      </c>
      <c r="BV88" s="419">
        <v>0</v>
      </c>
      <c r="BW88" s="419">
        <v>0</v>
      </c>
      <c r="BX88" s="419">
        <v>0</v>
      </c>
      <c r="BY88" s="419">
        <v>0</v>
      </c>
      <c r="BZ88" s="419">
        <v>0</v>
      </c>
      <c r="CA88" s="419">
        <v>0</v>
      </c>
      <c r="CB88" s="419">
        <v>0</v>
      </c>
      <c r="CC88" s="419">
        <v>0</v>
      </c>
      <c r="CD88" s="419">
        <v>0</v>
      </c>
      <c r="CE88" s="419">
        <v>0</v>
      </c>
      <c r="CF88" s="419">
        <v>0</v>
      </c>
      <c r="CG88" s="419">
        <v>0</v>
      </c>
      <c r="CH88" s="419">
        <v>0</v>
      </c>
      <c r="CI88" s="419">
        <v>0</v>
      </c>
      <c r="CJ88" s="419">
        <v>0</v>
      </c>
      <c r="CK88" s="419">
        <v>0</v>
      </c>
      <c r="CL88" s="419">
        <v>0</v>
      </c>
      <c r="CM88" s="419">
        <v>0</v>
      </c>
      <c r="CN88" s="419">
        <v>0</v>
      </c>
      <c r="CO88" s="419">
        <v>0</v>
      </c>
      <c r="CP88" s="419">
        <v>0</v>
      </c>
      <c r="CQ88" s="419">
        <v>0</v>
      </c>
      <c r="CR88" s="419">
        <v>0</v>
      </c>
      <c r="CS88" s="419">
        <v>0</v>
      </c>
      <c r="CT88" s="419"/>
      <c r="CU88" s="419"/>
      <c r="CV88" s="419"/>
      <c r="CW88" s="419"/>
      <c r="CX88" s="419"/>
      <c r="CY88" s="419"/>
      <c r="CZ88" s="419"/>
      <c r="DA88" s="419"/>
      <c r="DB88" s="419"/>
      <c r="DC88" s="419"/>
      <c r="DD88" s="419"/>
      <c r="DE88" s="419"/>
      <c r="DF88" s="419"/>
      <c r="DG88" s="419"/>
      <c r="DH88" s="419"/>
      <c r="DI88" s="419"/>
      <c r="DJ88" s="419"/>
      <c r="DK88" s="419"/>
    </row>
    <row r="89" spans="1:115" ht="16.149999999999999" hidden="1">
      <c r="A89" s="423" t="s">
        <v>7</v>
      </c>
      <c r="B89" s="423">
        <v>2</v>
      </c>
      <c r="C89" s="418" t="s">
        <v>52</v>
      </c>
      <c r="D89" s="419">
        <v>0</v>
      </c>
      <c r="E89" s="419">
        <v>0</v>
      </c>
      <c r="F89" s="419">
        <v>0</v>
      </c>
      <c r="G89" s="419">
        <v>0</v>
      </c>
      <c r="H89" s="419">
        <v>0</v>
      </c>
      <c r="I89" s="419">
        <v>0</v>
      </c>
      <c r="J89" s="419">
        <v>0</v>
      </c>
      <c r="K89" s="419">
        <v>0</v>
      </c>
      <c r="L89" s="419">
        <v>0</v>
      </c>
      <c r="M89" s="419">
        <v>0</v>
      </c>
      <c r="N89" s="419">
        <v>0</v>
      </c>
      <c r="O89" s="419">
        <v>0</v>
      </c>
      <c r="P89" s="419">
        <v>0</v>
      </c>
      <c r="Q89" s="419">
        <v>0</v>
      </c>
      <c r="R89" s="419">
        <v>0</v>
      </c>
      <c r="S89" s="419">
        <v>0</v>
      </c>
      <c r="T89" s="419">
        <v>0</v>
      </c>
      <c r="U89" s="419">
        <v>0</v>
      </c>
      <c r="V89" s="419">
        <v>0</v>
      </c>
      <c r="W89" s="419">
        <v>0</v>
      </c>
      <c r="X89" s="419">
        <v>0</v>
      </c>
      <c r="Y89" s="419">
        <v>0</v>
      </c>
      <c r="Z89" s="419">
        <v>0</v>
      </c>
      <c r="AA89" s="419">
        <v>0</v>
      </c>
      <c r="AB89" s="419">
        <v>0</v>
      </c>
      <c r="AC89" s="419">
        <v>0</v>
      </c>
      <c r="AD89" s="419">
        <v>0</v>
      </c>
      <c r="AE89" s="419">
        <v>0</v>
      </c>
      <c r="AF89" s="419">
        <v>0</v>
      </c>
      <c r="AG89" s="419">
        <v>0</v>
      </c>
      <c r="AH89" s="419">
        <v>0</v>
      </c>
      <c r="AI89" s="419">
        <v>0</v>
      </c>
      <c r="AJ89" s="419">
        <v>0</v>
      </c>
      <c r="AK89" s="419">
        <v>0</v>
      </c>
      <c r="AL89" s="419">
        <v>0</v>
      </c>
      <c r="AM89" s="419">
        <v>0</v>
      </c>
      <c r="AN89" s="419">
        <v>0</v>
      </c>
      <c r="AO89" s="419">
        <v>0</v>
      </c>
      <c r="AP89" s="419">
        <v>0</v>
      </c>
      <c r="AQ89" s="419">
        <v>0</v>
      </c>
      <c r="AR89" s="419">
        <v>0</v>
      </c>
      <c r="AS89" s="419">
        <v>0</v>
      </c>
      <c r="AT89" s="419">
        <v>0</v>
      </c>
      <c r="AU89" s="419">
        <v>0</v>
      </c>
      <c r="AV89" s="419">
        <v>0</v>
      </c>
      <c r="AW89" s="419">
        <v>0</v>
      </c>
      <c r="AX89" s="419">
        <v>0</v>
      </c>
      <c r="AY89" s="419">
        <v>0</v>
      </c>
      <c r="AZ89" s="419">
        <v>0</v>
      </c>
      <c r="BA89" s="419">
        <v>0</v>
      </c>
      <c r="BB89" s="419">
        <v>0</v>
      </c>
      <c r="BC89" s="419">
        <v>0</v>
      </c>
      <c r="BD89" s="419">
        <v>0</v>
      </c>
      <c r="BE89" s="419">
        <v>0</v>
      </c>
      <c r="BF89" s="419">
        <v>0</v>
      </c>
      <c r="BG89" s="419">
        <v>0</v>
      </c>
      <c r="BH89" s="419">
        <v>0</v>
      </c>
      <c r="BI89" s="419">
        <v>0</v>
      </c>
      <c r="BJ89" s="419">
        <v>0</v>
      </c>
      <c r="BK89" s="419">
        <v>0</v>
      </c>
      <c r="BL89" s="419">
        <v>0</v>
      </c>
      <c r="BM89" s="419">
        <v>0</v>
      </c>
      <c r="BN89" s="419">
        <v>0</v>
      </c>
      <c r="BO89" s="419">
        <v>3425.0000000000005</v>
      </c>
      <c r="BP89" s="419">
        <v>0</v>
      </c>
      <c r="BQ89" s="419">
        <v>0</v>
      </c>
      <c r="BR89" s="419">
        <v>0</v>
      </c>
      <c r="BS89" s="419">
        <v>0</v>
      </c>
      <c r="BT89" s="419">
        <v>0</v>
      </c>
      <c r="BU89" s="419">
        <v>0</v>
      </c>
      <c r="BV89" s="419">
        <v>0</v>
      </c>
      <c r="BW89" s="419">
        <v>0</v>
      </c>
      <c r="BX89" s="419">
        <v>0</v>
      </c>
      <c r="BY89" s="419">
        <v>0</v>
      </c>
      <c r="BZ89" s="419">
        <v>0</v>
      </c>
      <c r="CA89" s="419">
        <v>0</v>
      </c>
      <c r="CB89" s="419">
        <v>0</v>
      </c>
      <c r="CC89" s="419">
        <v>0</v>
      </c>
      <c r="CD89" s="419">
        <v>0</v>
      </c>
      <c r="CE89" s="419">
        <v>0</v>
      </c>
      <c r="CF89" s="419">
        <v>0</v>
      </c>
      <c r="CG89" s="419">
        <v>0</v>
      </c>
      <c r="CH89" s="419">
        <v>0</v>
      </c>
      <c r="CI89" s="419">
        <v>0</v>
      </c>
      <c r="CJ89" s="419">
        <v>0</v>
      </c>
      <c r="CK89" s="419">
        <v>0</v>
      </c>
      <c r="CL89" s="419">
        <v>0</v>
      </c>
      <c r="CM89" s="419">
        <v>0</v>
      </c>
      <c r="CN89" s="419">
        <v>0</v>
      </c>
      <c r="CO89" s="419">
        <v>0</v>
      </c>
      <c r="CP89" s="419">
        <v>0</v>
      </c>
      <c r="CQ89" s="419">
        <v>0</v>
      </c>
      <c r="CR89" s="419">
        <v>0</v>
      </c>
      <c r="CS89" s="419">
        <v>0</v>
      </c>
      <c r="CT89" s="419"/>
      <c r="CU89" s="419"/>
      <c r="CV89" s="419"/>
      <c r="CW89" s="419"/>
      <c r="CX89" s="419"/>
      <c r="CY89" s="419"/>
      <c r="CZ89" s="419"/>
      <c r="DA89" s="419"/>
      <c r="DB89" s="419"/>
      <c r="DC89" s="419"/>
      <c r="DD89" s="419"/>
      <c r="DE89" s="419"/>
      <c r="DF89" s="419"/>
      <c r="DG89" s="419"/>
      <c r="DH89" s="419"/>
      <c r="DI89" s="419"/>
      <c r="DJ89" s="419"/>
      <c r="DK89" s="419"/>
    </row>
    <row r="90" spans="1:115" ht="16.149999999999999" hidden="1">
      <c r="A90" s="423" t="s">
        <v>7</v>
      </c>
      <c r="B90" s="423">
        <v>2</v>
      </c>
      <c r="C90" s="418" t="s">
        <v>53</v>
      </c>
      <c r="D90" s="419">
        <v>0</v>
      </c>
      <c r="E90" s="419">
        <v>0</v>
      </c>
      <c r="F90" s="419">
        <v>0</v>
      </c>
      <c r="G90" s="419">
        <v>0</v>
      </c>
      <c r="H90" s="419">
        <v>0</v>
      </c>
      <c r="I90" s="419">
        <v>0</v>
      </c>
      <c r="J90" s="419">
        <v>0</v>
      </c>
      <c r="K90" s="419">
        <v>0</v>
      </c>
      <c r="L90" s="419">
        <v>0</v>
      </c>
      <c r="M90" s="419">
        <v>0</v>
      </c>
      <c r="N90" s="419">
        <v>0</v>
      </c>
      <c r="O90" s="419">
        <v>0</v>
      </c>
      <c r="P90" s="419">
        <v>0</v>
      </c>
      <c r="Q90" s="419">
        <v>0</v>
      </c>
      <c r="R90" s="419">
        <v>0</v>
      </c>
      <c r="S90" s="419">
        <v>0</v>
      </c>
      <c r="T90" s="419">
        <v>0</v>
      </c>
      <c r="U90" s="419">
        <v>0</v>
      </c>
      <c r="V90" s="419">
        <v>0</v>
      </c>
      <c r="W90" s="419">
        <v>0</v>
      </c>
      <c r="X90" s="419">
        <v>0</v>
      </c>
      <c r="Y90" s="419">
        <v>0</v>
      </c>
      <c r="Z90" s="419">
        <v>0</v>
      </c>
      <c r="AA90" s="419">
        <v>0</v>
      </c>
      <c r="AB90" s="419">
        <v>0</v>
      </c>
      <c r="AC90" s="419">
        <v>0</v>
      </c>
      <c r="AD90" s="419">
        <v>0</v>
      </c>
      <c r="AE90" s="419">
        <v>0</v>
      </c>
      <c r="AF90" s="419">
        <v>0</v>
      </c>
      <c r="AG90" s="419">
        <v>0</v>
      </c>
      <c r="AH90" s="419">
        <v>0</v>
      </c>
      <c r="AI90" s="419">
        <v>0</v>
      </c>
      <c r="AJ90" s="419">
        <v>0</v>
      </c>
      <c r="AK90" s="419">
        <v>0</v>
      </c>
      <c r="AL90" s="419">
        <v>0</v>
      </c>
      <c r="AM90" s="419">
        <v>0</v>
      </c>
      <c r="AN90" s="419">
        <v>0</v>
      </c>
      <c r="AO90" s="419">
        <v>0</v>
      </c>
      <c r="AP90" s="419">
        <v>0</v>
      </c>
      <c r="AQ90" s="419">
        <v>0</v>
      </c>
      <c r="AR90" s="419">
        <v>0</v>
      </c>
      <c r="AS90" s="419">
        <v>0</v>
      </c>
      <c r="AT90" s="419">
        <v>0</v>
      </c>
      <c r="AU90" s="419">
        <v>0</v>
      </c>
      <c r="AV90" s="419">
        <v>0</v>
      </c>
      <c r="AW90" s="419">
        <v>0</v>
      </c>
      <c r="AX90" s="419">
        <v>0</v>
      </c>
      <c r="AY90" s="419">
        <v>0</v>
      </c>
      <c r="AZ90" s="419">
        <v>0</v>
      </c>
      <c r="BA90" s="419">
        <v>0</v>
      </c>
      <c r="BB90" s="419">
        <v>0</v>
      </c>
      <c r="BC90" s="419">
        <v>0</v>
      </c>
      <c r="BD90" s="419">
        <v>0</v>
      </c>
      <c r="BE90" s="419">
        <v>0</v>
      </c>
      <c r="BF90" s="419">
        <v>0</v>
      </c>
      <c r="BG90" s="419">
        <v>0</v>
      </c>
      <c r="BH90" s="419">
        <v>0</v>
      </c>
      <c r="BI90" s="419">
        <v>0</v>
      </c>
      <c r="BJ90" s="419">
        <v>0</v>
      </c>
      <c r="BK90" s="419">
        <v>0</v>
      </c>
      <c r="BL90" s="419">
        <v>0</v>
      </c>
      <c r="BM90" s="419">
        <v>0</v>
      </c>
      <c r="BN90" s="419">
        <v>3495</v>
      </c>
      <c r="BO90" s="419">
        <v>0</v>
      </c>
      <c r="BP90" s="419">
        <v>0</v>
      </c>
      <c r="BQ90" s="419">
        <v>0</v>
      </c>
      <c r="BR90" s="419">
        <v>0</v>
      </c>
      <c r="BS90" s="419">
        <v>0</v>
      </c>
      <c r="BT90" s="419">
        <v>0</v>
      </c>
      <c r="BU90" s="419">
        <v>0</v>
      </c>
      <c r="BV90" s="419">
        <v>0</v>
      </c>
      <c r="BW90" s="419">
        <v>0</v>
      </c>
      <c r="BX90" s="419">
        <v>0</v>
      </c>
      <c r="BY90" s="419">
        <v>0</v>
      </c>
      <c r="BZ90" s="419">
        <v>0</v>
      </c>
      <c r="CA90" s="419">
        <v>0</v>
      </c>
      <c r="CB90" s="419">
        <v>0</v>
      </c>
      <c r="CC90" s="419">
        <v>0</v>
      </c>
      <c r="CD90" s="419">
        <v>0</v>
      </c>
      <c r="CE90" s="419">
        <v>0</v>
      </c>
      <c r="CF90" s="419">
        <v>0</v>
      </c>
      <c r="CG90" s="419">
        <v>0</v>
      </c>
      <c r="CH90" s="419">
        <v>0</v>
      </c>
      <c r="CI90" s="419">
        <v>0</v>
      </c>
      <c r="CJ90" s="419">
        <v>0</v>
      </c>
      <c r="CK90" s="419">
        <v>0</v>
      </c>
      <c r="CL90" s="419">
        <v>0</v>
      </c>
      <c r="CM90" s="419">
        <v>0</v>
      </c>
      <c r="CN90" s="419">
        <v>0</v>
      </c>
      <c r="CO90" s="419">
        <v>0</v>
      </c>
      <c r="CP90" s="419">
        <v>0</v>
      </c>
      <c r="CQ90" s="419">
        <v>0</v>
      </c>
      <c r="CR90" s="419">
        <v>0</v>
      </c>
      <c r="CS90" s="419">
        <v>0</v>
      </c>
      <c r="CT90" s="419"/>
      <c r="CU90" s="419"/>
      <c r="CV90" s="419"/>
      <c r="CW90" s="419"/>
      <c r="CX90" s="419"/>
      <c r="CY90" s="419"/>
      <c r="CZ90" s="419"/>
      <c r="DA90" s="419"/>
      <c r="DB90" s="419"/>
      <c r="DC90" s="419"/>
      <c r="DD90" s="419"/>
      <c r="DE90" s="419"/>
      <c r="DF90" s="419"/>
      <c r="DG90" s="419"/>
      <c r="DH90" s="419"/>
      <c r="DI90" s="419"/>
      <c r="DJ90" s="419"/>
      <c r="DK90" s="419"/>
    </row>
    <row r="91" spans="1:115" ht="16.149999999999999" hidden="1">
      <c r="A91" s="423" t="s">
        <v>7</v>
      </c>
      <c r="B91" s="423">
        <v>2</v>
      </c>
      <c r="C91" s="418" t="s">
        <v>54</v>
      </c>
      <c r="D91" s="419">
        <v>0</v>
      </c>
      <c r="E91" s="419">
        <v>0</v>
      </c>
      <c r="F91" s="419">
        <v>0</v>
      </c>
      <c r="G91" s="419">
        <v>0</v>
      </c>
      <c r="H91" s="419">
        <v>0</v>
      </c>
      <c r="I91" s="419">
        <v>0</v>
      </c>
      <c r="J91" s="419">
        <v>0</v>
      </c>
      <c r="K91" s="419">
        <v>0</v>
      </c>
      <c r="L91" s="419">
        <v>0</v>
      </c>
      <c r="M91" s="419">
        <v>0</v>
      </c>
      <c r="N91" s="419">
        <v>0</v>
      </c>
      <c r="O91" s="419">
        <v>0</v>
      </c>
      <c r="P91" s="419">
        <v>0</v>
      </c>
      <c r="Q91" s="419">
        <v>0</v>
      </c>
      <c r="R91" s="419">
        <v>0</v>
      </c>
      <c r="S91" s="419">
        <v>0</v>
      </c>
      <c r="T91" s="419">
        <v>0</v>
      </c>
      <c r="U91" s="419">
        <v>0</v>
      </c>
      <c r="V91" s="419">
        <v>0</v>
      </c>
      <c r="W91" s="419">
        <v>0</v>
      </c>
      <c r="X91" s="419">
        <v>0</v>
      </c>
      <c r="Y91" s="419">
        <v>0</v>
      </c>
      <c r="Z91" s="419">
        <v>0</v>
      </c>
      <c r="AA91" s="419">
        <v>0</v>
      </c>
      <c r="AB91" s="419">
        <v>0</v>
      </c>
      <c r="AC91" s="419">
        <v>0</v>
      </c>
      <c r="AD91" s="419">
        <v>0</v>
      </c>
      <c r="AE91" s="419">
        <v>0</v>
      </c>
      <c r="AF91" s="419">
        <v>0</v>
      </c>
      <c r="AG91" s="419">
        <v>0</v>
      </c>
      <c r="AH91" s="419">
        <v>0</v>
      </c>
      <c r="AI91" s="419">
        <v>0</v>
      </c>
      <c r="AJ91" s="419">
        <v>0</v>
      </c>
      <c r="AK91" s="419">
        <v>0</v>
      </c>
      <c r="AL91" s="419">
        <v>0</v>
      </c>
      <c r="AM91" s="419">
        <v>0</v>
      </c>
      <c r="AN91" s="419">
        <v>0</v>
      </c>
      <c r="AO91" s="419">
        <v>0</v>
      </c>
      <c r="AP91" s="419">
        <v>0</v>
      </c>
      <c r="AQ91" s="419">
        <v>0</v>
      </c>
      <c r="AR91" s="419">
        <v>0</v>
      </c>
      <c r="AS91" s="419">
        <v>0</v>
      </c>
      <c r="AT91" s="419">
        <v>0</v>
      </c>
      <c r="AU91" s="419">
        <v>0</v>
      </c>
      <c r="AV91" s="419">
        <v>0</v>
      </c>
      <c r="AW91" s="419">
        <v>0</v>
      </c>
      <c r="AX91" s="419">
        <v>0</v>
      </c>
      <c r="AY91" s="419">
        <v>0</v>
      </c>
      <c r="AZ91" s="419">
        <v>0</v>
      </c>
      <c r="BA91" s="419">
        <v>0</v>
      </c>
      <c r="BB91" s="419">
        <v>0</v>
      </c>
      <c r="BC91" s="419">
        <v>0</v>
      </c>
      <c r="BD91" s="419">
        <v>0</v>
      </c>
      <c r="BE91" s="419">
        <v>0</v>
      </c>
      <c r="BF91" s="419">
        <v>0</v>
      </c>
      <c r="BG91" s="419">
        <v>0</v>
      </c>
      <c r="BH91" s="419">
        <v>0</v>
      </c>
      <c r="BI91" s="419">
        <v>0</v>
      </c>
      <c r="BJ91" s="419">
        <v>0</v>
      </c>
      <c r="BK91" s="419">
        <v>0</v>
      </c>
      <c r="BL91" s="419">
        <v>0</v>
      </c>
      <c r="BM91" s="419">
        <v>3565.9999999999995</v>
      </c>
      <c r="BN91" s="419">
        <v>0</v>
      </c>
      <c r="BO91" s="419">
        <v>0</v>
      </c>
      <c r="BP91" s="419">
        <v>0</v>
      </c>
      <c r="BQ91" s="419">
        <v>0</v>
      </c>
      <c r="BR91" s="419">
        <v>0</v>
      </c>
      <c r="BS91" s="419">
        <v>0</v>
      </c>
      <c r="BT91" s="419">
        <v>0</v>
      </c>
      <c r="BU91" s="419">
        <v>0</v>
      </c>
      <c r="BV91" s="419">
        <v>0</v>
      </c>
      <c r="BW91" s="419">
        <v>0</v>
      </c>
      <c r="BX91" s="419">
        <v>0</v>
      </c>
      <c r="BY91" s="419">
        <v>0</v>
      </c>
      <c r="BZ91" s="419">
        <v>0</v>
      </c>
      <c r="CA91" s="419">
        <v>0</v>
      </c>
      <c r="CB91" s="419">
        <v>0</v>
      </c>
      <c r="CC91" s="419">
        <v>0</v>
      </c>
      <c r="CD91" s="419">
        <v>0</v>
      </c>
      <c r="CE91" s="419">
        <v>0</v>
      </c>
      <c r="CF91" s="419">
        <v>0</v>
      </c>
      <c r="CG91" s="419">
        <v>0</v>
      </c>
      <c r="CH91" s="419">
        <v>0</v>
      </c>
      <c r="CI91" s="419">
        <v>0</v>
      </c>
      <c r="CJ91" s="419">
        <v>0</v>
      </c>
      <c r="CK91" s="419">
        <v>0</v>
      </c>
      <c r="CL91" s="419">
        <v>0</v>
      </c>
      <c r="CM91" s="419">
        <v>0</v>
      </c>
      <c r="CN91" s="419">
        <v>0</v>
      </c>
      <c r="CO91" s="419">
        <v>0</v>
      </c>
      <c r="CP91" s="419">
        <v>0</v>
      </c>
      <c r="CQ91" s="419">
        <v>0</v>
      </c>
      <c r="CR91" s="419">
        <v>0</v>
      </c>
      <c r="CS91" s="419">
        <v>0</v>
      </c>
      <c r="CT91" s="419"/>
      <c r="CU91" s="419"/>
      <c r="CV91" s="419"/>
      <c r="CW91" s="419"/>
      <c r="CX91" s="419"/>
      <c r="CY91" s="419"/>
      <c r="CZ91" s="419"/>
      <c r="DA91" s="419"/>
      <c r="DB91" s="419"/>
      <c r="DC91" s="419"/>
      <c r="DD91" s="419"/>
      <c r="DE91" s="419"/>
      <c r="DF91" s="419"/>
      <c r="DG91" s="419"/>
      <c r="DH91" s="419"/>
      <c r="DI91" s="419"/>
      <c r="DJ91" s="419"/>
      <c r="DK91" s="419"/>
    </row>
    <row r="92" spans="1:115" ht="16.149999999999999" hidden="1">
      <c r="A92" s="423" t="s">
        <v>7</v>
      </c>
      <c r="B92" s="423">
        <v>2</v>
      </c>
      <c r="C92" s="418" t="s">
        <v>55</v>
      </c>
      <c r="D92" s="419">
        <v>0</v>
      </c>
      <c r="E92" s="419">
        <v>0</v>
      </c>
      <c r="F92" s="419">
        <v>0</v>
      </c>
      <c r="G92" s="419">
        <v>0</v>
      </c>
      <c r="H92" s="419">
        <v>0</v>
      </c>
      <c r="I92" s="419">
        <v>0</v>
      </c>
      <c r="J92" s="419">
        <v>0</v>
      </c>
      <c r="K92" s="419">
        <v>0</v>
      </c>
      <c r="L92" s="419">
        <v>0</v>
      </c>
      <c r="M92" s="419">
        <v>0</v>
      </c>
      <c r="N92" s="419">
        <v>0</v>
      </c>
      <c r="O92" s="419">
        <v>0</v>
      </c>
      <c r="P92" s="419">
        <v>0</v>
      </c>
      <c r="Q92" s="419">
        <v>0</v>
      </c>
      <c r="R92" s="419">
        <v>0</v>
      </c>
      <c r="S92" s="419">
        <v>0</v>
      </c>
      <c r="T92" s="419">
        <v>0</v>
      </c>
      <c r="U92" s="419">
        <v>0</v>
      </c>
      <c r="V92" s="419">
        <v>0</v>
      </c>
      <c r="W92" s="419">
        <v>0</v>
      </c>
      <c r="X92" s="419">
        <v>0</v>
      </c>
      <c r="Y92" s="419">
        <v>0</v>
      </c>
      <c r="Z92" s="419">
        <v>0</v>
      </c>
      <c r="AA92" s="419">
        <v>0</v>
      </c>
      <c r="AB92" s="419">
        <v>0</v>
      </c>
      <c r="AC92" s="419">
        <v>0</v>
      </c>
      <c r="AD92" s="419">
        <v>0</v>
      </c>
      <c r="AE92" s="419">
        <v>0</v>
      </c>
      <c r="AF92" s="419">
        <v>0</v>
      </c>
      <c r="AG92" s="419">
        <v>0</v>
      </c>
      <c r="AH92" s="419">
        <v>0</v>
      </c>
      <c r="AI92" s="419">
        <v>0</v>
      </c>
      <c r="AJ92" s="419">
        <v>0</v>
      </c>
      <c r="AK92" s="419">
        <v>0</v>
      </c>
      <c r="AL92" s="419">
        <v>0</v>
      </c>
      <c r="AM92" s="419">
        <v>0</v>
      </c>
      <c r="AN92" s="419">
        <v>0</v>
      </c>
      <c r="AO92" s="419">
        <v>0</v>
      </c>
      <c r="AP92" s="419">
        <v>0</v>
      </c>
      <c r="AQ92" s="419">
        <v>0</v>
      </c>
      <c r="AR92" s="419">
        <v>0</v>
      </c>
      <c r="AS92" s="419">
        <v>0</v>
      </c>
      <c r="AT92" s="419">
        <v>0</v>
      </c>
      <c r="AU92" s="419">
        <v>0</v>
      </c>
      <c r="AV92" s="419">
        <v>0</v>
      </c>
      <c r="AW92" s="419">
        <v>0</v>
      </c>
      <c r="AX92" s="419">
        <v>0</v>
      </c>
      <c r="AY92" s="419">
        <v>0</v>
      </c>
      <c r="AZ92" s="419">
        <v>0</v>
      </c>
      <c r="BA92" s="419">
        <v>0</v>
      </c>
      <c r="BB92" s="419">
        <v>0</v>
      </c>
      <c r="BC92" s="419">
        <v>0</v>
      </c>
      <c r="BD92" s="419">
        <v>0</v>
      </c>
      <c r="BE92" s="419">
        <v>0</v>
      </c>
      <c r="BF92" s="419">
        <v>0</v>
      </c>
      <c r="BG92" s="419">
        <v>0</v>
      </c>
      <c r="BH92" s="419">
        <v>0</v>
      </c>
      <c r="BI92" s="419">
        <v>0</v>
      </c>
      <c r="BJ92" s="419">
        <v>0</v>
      </c>
      <c r="BK92" s="419">
        <v>0</v>
      </c>
      <c r="BL92" s="419">
        <v>3660</v>
      </c>
      <c r="BM92" s="419">
        <v>0</v>
      </c>
      <c r="BN92" s="419">
        <v>0</v>
      </c>
      <c r="BO92" s="419">
        <v>0</v>
      </c>
      <c r="BP92" s="419">
        <v>0</v>
      </c>
      <c r="BQ92" s="419">
        <v>0</v>
      </c>
      <c r="BR92" s="419">
        <v>0</v>
      </c>
      <c r="BS92" s="419">
        <v>0</v>
      </c>
      <c r="BT92" s="419">
        <v>0</v>
      </c>
      <c r="BU92" s="419">
        <v>0</v>
      </c>
      <c r="BV92" s="419">
        <v>0</v>
      </c>
      <c r="BW92" s="419">
        <v>0</v>
      </c>
      <c r="BX92" s="419">
        <v>0</v>
      </c>
      <c r="BY92" s="419">
        <v>0</v>
      </c>
      <c r="BZ92" s="419">
        <v>0</v>
      </c>
      <c r="CA92" s="419">
        <v>0</v>
      </c>
      <c r="CB92" s="419">
        <v>0</v>
      </c>
      <c r="CC92" s="419">
        <v>0</v>
      </c>
      <c r="CD92" s="419">
        <v>0</v>
      </c>
      <c r="CE92" s="419">
        <v>0</v>
      </c>
      <c r="CF92" s="419">
        <v>0</v>
      </c>
      <c r="CG92" s="419">
        <v>0</v>
      </c>
      <c r="CH92" s="419">
        <v>0</v>
      </c>
      <c r="CI92" s="419">
        <v>0</v>
      </c>
      <c r="CJ92" s="419">
        <v>0</v>
      </c>
      <c r="CK92" s="419">
        <v>0</v>
      </c>
      <c r="CL92" s="419">
        <v>0</v>
      </c>
      <c r="CM92" s="419">
        <v>0</v>
      </c>
      <c r="CN92" s="419">
        <v>0</v>
      </c>
      <c r="CO92" s="419">
        <v>0</v>
      </c>
      <c r="CP92" s="419">
        <v>0</v>
      </c>
      <c r="CQ92" s="419">
        <v>0</v>
      </c>
      <c r="CR92" s="419">
        <v>0</v>
      </c>
      <c r="CS92" s="419">
        <v>0</v>
      </c>
      <c r="CT92" s="419"/>
      <c r="CU92" s="419"/>
      <c r="CV92" s="419"/>
      <c r="CW92" s="419"/>
      <c r="CX92" s="419"/>
      <c r="CY92" s="419"/>
      <c r="CZ92" s="419"/>
      <c r="DA92" s="419"/>
      <c r="DB92" s="419"/>
      <c r="DC92" s="419"/>
      <c r="DD92" s="419"/>
      <c r="DE92" s="419"/>
      <c r="DF92" s="419"/>
      <c r="DG92" s="419"/>
      <c r="DH92" s="419"/>
      <c r="DI92" s="419"/>
      <c r="DJ92" s="419"/>
      <c r="DK92" s="419"/>
    </row>
    <row r="93" spans="1:115" ht="16.149999999999999" hidden="1">
      <c r="A93" s="423" t="s">
        <v>7</v>
      </c>
      <c r="B93" s="423">
        <v>2</v>
      </c>
      <c r="C93" s="418" t="s">
        <v>56</v>
      </c>
      <c r="D93" s="419">
        <v>0</v>
      </c>
      <c r="E93" s="419">
        <v>0</v>
      </c>
      <c r="F93" s="419">
        <v>0</v>
      </c>
      <c r="G93" s="419">
        <v>0</v>
      </c>
      <c r="H93" s="419">
        <v>0</v>
      </c>
      <c r="I93" s="419">
        <v>0</v>
      </c>
      <c r="J93" s="419">
        <v>0</v>
      </c>
      <c r="K93" s="419">
        <v>0</v>
      </c>
      <c r="L93" s="419">
        <v>0</v>
      </c>
      <c r="M93" s="419">
        <v>0</v>
      </c>
      <c r="N93" s="419">
        <v>0</v>
      </c>
      <c r="O93" s="419">
        <v>0</v>
      </c>
      <c r="P93" s="419">
        <v>0</v>
      </c>
      <c r="Q93" s="419">
        <v>0</v>
      </c>
      <c r="R93" s="419">
        <v>0</v>
      </c>
      <c r="S93" s="419">
        <v>0</v>
      </c>
      <c r="T93" s="419">
        <v>0</v>
      </c>
      <c r="U93" s="419">
        <v>0</v>
      </c>
      <c r="V93" s="419">
        <v>0</v>
      </c>
      <c r="W93" s="419">
        <v>0</v>
      </c>
      <c r="X93" s="419">
        <v>0</v>
      </c>
      <c r="Y93" s="419">
        <v>0</v>
      </c>
      <c r="Z93" s="419">
        <v>0</v>
      </c>
      <c r="AA93" s="419">
        <v>0</v>
      </c>
      <c r="AB93" s="419">
        <v>0</v>
      </c>
      <c r="AC93" s="419">
        <v>0</v>
      </c>
      <c r="AD93" s="419">
        <v>0</v>
      </c>
      <c r="AE93" s="419">
        <v>0</v>
      </c>
      <c r="AF93" s="419">
        <v>0</v>
      </c>
      <c r="AG93" s="419">
        <v>0</v>
      </c>
      <c r="AH93" s="419">
        <v>0</v>
      </c>
      <c r="AI93" s="419">
        <v>0</v>
      </c>
      <c r="AJ93" s="419">
        <v>0</v>
      </c>
      <c r="AK93" s="419">
        <v>0</v>
      </c>
      <c r="AL93" s="419">
        <v>0</v>
      </c>
      <c r="AM93" s="419">
        <v>0</v>
      </c>
      <c r="AN93" s="419">
        <v>0</v>
      </c>
      <c r="AO93" s="419">
        <v>0</v>
      </c>
      <c r="AP93" s="419">
        <v>0</v>
      </c>
      <c r="AQ93" s="419">
        <v>0</v>
      </c>
      <c r="AR93" s="419">
        <v>0</v>
      </c>
      <c r="AS93" s="419">
        <v>0</v>
      </c>
      <c r="AT93" s="419">
        <v>0</v>
      </c>
      <c r="AU93" s="419">
        <v>0</v>
      </c>
      <c r="AV93" s="419">
        <v>0</v>
      </c>
      <c r="AW93" s="419">
        <v>0</v>
      </c>
      <c r="AX93" s="419">
        <v>0</v>
      </c>
      <c r="AY93" s="419">
        <v>0</v>
      </c>
      <c r="AZ93" s="419">
        <v>0</v>
      </c>
      <c r="BA93" s="419">
        <v>0</v>
      </c>
      <c r="BB93" s="419">
        <v>0</v>
      </c>
      <c r="BC93" s="419">
        <v>0</v>
      </c>
      <c r="BD93" s="419">
        <v>0</v>
      </c>
      <c r="BE93" s="419">
        <v>0</v>
      </c>
      <c r="BF93" s="419">
        <v>0</v>
      </c>
      <c r="BG93" s="419">
        <v>0</v>
      </c>
      <c r="BH93" s="419">
        <v>0</v>
      </c>
      <c r="BI93" s="419">
        <v>0</v>
      </c>
      <c r="BJ93" s="419">
        <v>0</v>
      </c>
      <c r="BK93" s="419">
        <v>3784</v>
      </c>
      <c r="BL93" s="419">
        <v>0</v>
      </c>
      <c r="BM93" s="419">
        <v>0</v>
      </c>
      <c r="BN93" s="419">
        <v>0</v>
      </c>
      <c r="BO93" s="419">
        <v>0</v>
      </c>
      <c r="BP93" s="419">
        <v>0</v>
      </c>
      <c r="BQ93" s="419">
        <v>0</v>
      </c>
      <c r="BR93" s="419">
        <v>0</v>
      </c>
      <c r="BS93" s="419">
        <v>0</v>
      </c>
      <c r="BT93" s="419">
        <v>0</v>
      </c>
      <c r="BU93" s="419">
        <v>0</v>
      </c>
      <c r="BV93" s="419">
        <v>0</v>
      </c>
      <c r="BW93" s="419">
        <v>0</v>
      </c>
      <c r="BX93" s="419">
        <v>0</v>
      </c>
      <c r="BY93" s="419">
        <v>0</v>
      </c>
      <c r="BZ93" s="419">
        <v>0</v>
      </c>
      <c r="CA93" s="419">
        <v>0</v>
      </c>
      <c r="CB93" s="419">
        <v>0</v>
      </c>
      <c r="CC93" s="419">
        <v>0</v>
      </c>
      <c r="CD93" s="419">
        <v>0</v>
      </c>
      <c r="CE93" s="419">
        <v>0</v>
      </c>
      <c r="CF93" s="419">
        <v>0</v>
      </c>
      <c r="CG93" s="419">
        <v>0</v>
      </c>
      <c r="CH93" s="419">
        <v>0</v>
      </c>
      <c r="CI93" s="419">
        <v>0</v>
      </c>
      <c r="CJ93" s="419">
        <v>0</v>
      </c>
      <c r="CK93" s="419">
        <v>0</v>
      </c>
      <c r="CL93" s="419">
        <v>0</v>
      </c>
      <c r="CM93" s="419">
        <v>0</v>
      </c>
      <c r="CN93" s="419">
        <v>0</v>
      </c>
      <c r="CO93" s="419">
        <v>0</v>
      </c>
      <c r="CP93" s="419">
        <v>0</v>
      </c>
      <c r="CQ93" s="419">
        <v>0</v>
      </c>
      <c r="CR93" s="419">
        <v>0</v>
      </c>
      <c r="CS93" s="419">
        <v>0</v>
      </c>
      <c r="CT93" s="419"/>
      <c r="CU93" s="419"/>
      <c r="CV93" s="419"/>
      <c r="CW93" s="419"/>
      <c r="CX93" s="419"/>
      <c r="CY93" s="419"/>
      <c r="CZ93" s="419"/>
      <c r="DA93" s="419"/>
      <c r="DB93" s="419"/>
      <c r="DC93" s="419"/>
      <c r="DD93" s="419"/>
      <c r="DE93" s="419"/>
      <c r="DF93" s="419"/>
      <c r="DG93" s="419"/>
      <c r="DH93" s="419"/>
      <c r="DI93" s="419"/>
      <c r="DJ93" s="419"/>
      <c r="DK93" s="419"/>
    </row>
    <row r="94" spans="1:115" ht="16.149999999999999" hidden="1">
      <c r="A94" s="423" t="s">
        <v>7</v>
      </c>
      <c r="B94" s="423">
        <v>2</v>
      </c>
      <c r="C94" s="418" t="s">
        <v>57</v>
      </c>
      <c r="D94" s="419">
        <v>0</v>
      </c>
      <c r="E94" s="419">
        <v>0</v>
      </c>
      <c r="F94" s="419">
        <v>0</v>
      </c>
      <c r="G94" s="419">
        <v>0</v>
      </c>
      <c r="H94" s="419">
        <v>0</v>
      </c>
      <c r="I94" s="419">
        <v>0</v>
      </c>
      <c r="J94" s="419">
        <v>0</v>
      </c>
      <c r="K94" s="419">
        <v>0</v>
      </c>
      <c r="L94" s="419">
        <v>0</v>
      </c>
      <c r="M94" s="419">
        <v>0</v>
      </c>
      <c r="N94" s="419">
        <v>0</v>
      </c>
      <c r="O94" s="419">
        <v>0</v>
      </c>
      <c r="P94" s="419">
        <v>0</v>
      </c>
      <c r="Q94" s="419">
        <v>0</v>
      </c>
      <c r="R94" s="419">
        <v>0</v>
      </c>
      <c r="S94" s="419">
        <v>0</v>
      </c>
      <c r="T94" s="419">
        <v>0</v>
      </c>
      <c r="U94" s="419">
        <v>0</v>
      </c>
      <c r="V94" s="419">
        <v>0</v>
      </c>
      <c r="W94" s="419">
        <v>0</v>
      </c>
      <c r="X94" s="419">
        <v>0</v>
      </c>
      <c r="Y94" s="419">
        <v>0</v>
      </c>
      <c r="Z94" s="419">
        <v>0</v>
      </c>
      <c r="AA94" s="419">
        <v>0</v>
      </c>
      <c r="AB94" s="419">
        <v>0</v>
      </c>
      <c r="AC94" s="419">
        <v>0</v>
      </c>
      <c r="AD94" s="419">
        <v>0</v>
      </c>
      <c r="AE94" s="419">
        <v>0</v>
      </c>
      <c r="AF94" s="419">
        <v>0</v>
      </c>
      <c r="AG94" s="419">
        <v>0</v>
      </c>
      <c r="AH94" s="419">
        <v>0</v>
      </c>
      <c r="AI94" s="419">
        <v>0</v>
      </c>
      <c r="AJ94" s="419">
        <v>0</v>
      </c>
      <c r="AK94" s="419">
        <v>0</v>
      </c>
      <c r="AL94" s="419">
        <v>0</v>
      </c>
      <c r="AM94" s="419">
        <v>0</v>
      </c>
      <c r="AN94" s="419">
        <v>0</v>
      </c>
      <c r="AO94" s="419">
        <v>0</v>
      </c>
      <c r="AP94" s="419">
        <v>0</v>
      </c>
      <c r="AQ94" s="419">
        <v>0</v>
      </c>
      <c r="AR94" s="419">
        <v>0</v>
      </c>
      <c r="AS94" s="419">
        <v>0</v>
      </c>
      <c r="AT94" s="419">
        <v>0</v>
      </c>
      <c r="AU94" s="419">
        <v>0</v>
      </c>
      <c r="AV94" s="419">
        <v>0</v>
      </c>
      <c r="AW94" s="419">
        <v>0</v>
      </c>
      <c r="AX94" s="419">
        <v>0</v>
      </c>
      <c r="AY94" s="419">
        <v>0</v>
      </c>
      <c r="AZ94" s="419">
        <v>0</v>
      </c>
      <c r="BA94" s="419">
        <v>0</v>
      </c>
      <c r="BB94" s="419">
        <v>0</v>
      </c>
      <c r="BC94" s="419">
        <v>0</v>
      </c>
      <c r="BD94" s="419">
        <v>0</v>
      </c>
      <c r="BE94" s="419">
        <v>0</v>
      </c>
      <c r="BF94" s="419">
        <v>0</v>
      </c>
      <c r="BG94" s="419">
        <v>0</v>
      </c>
      <c r="BH94" s="419">
        <v>0</v>
      </c>
      <c r="BI94" s="419">
        <v>0</v>
      </c>
      <c r="BJ94" s="419">
        <v>3910</v>
      </c>
      <c r="BK94" s="419">
        <v>0</v>
      </c>
      <c r="BL94" s="419">
        <v>0</v>
      </c>
      <c r="BM94" s="419">
        <v>0</v>
      </c>
      <c r="BN94" s="419">
        <v>0</v>
      </c>
      <c r="BO94" s="419">
        <v>0</v>
      </c>
      <c r="BP94" s="419">
        <v>0</v>
      </c>
      <c r="BQ94" s="419">
        <v>0</v>
      </c>
      <c r="BR94" s="419">
        <v>0</v>
      </c>
      <c r="BS94" s="419">
        <v>0</v>
      </c>
      <c r="BT94" s="419">
        <v>0</v>
      </c>
      <c r="BU94" s="419">
        <v>0</v>
      </c>
      <c r="BV94" s="419">
        <v>0</v>
      </c>
      <c r="BW94" s="419">
        <v>0</v>
      </c>
      <c r="BX94" s="419">
        <v>0</v>
      </c>
      <c r="BY94" s="419">
        <v>0</v>
      </c>
      <c r="BZ94" s="419">
        <v>0</v>
      </c>
      <c r="CA94" s="419">
        <v>0</v>
      </c>
      <c r="CB94" s="419">
        <v>0</v>
      </c>
      <c r="CC94" s="419">
        <v>0</v>
      </c>
      <c r="CD94" s="419">
        <v>0</v>
      </c>
      <c r="CE94" s="419">
        <v>0</v>
      </c>
      <c r="CF94" s="419">
        <v>0</v>
      </c>
      <c r="CG94" s="419">
        <v>0</v>
      </c>
      <c r="CH94" s="419">
        <v>0</v>
      </c>
      <c r="CI94" s="419">
        <v>0</v>
      </c>
      <c r="CJ94" s="419">
        <v>0</v>
      </c>
      <c r="CK94" s="419">
        <v>0</v>
      </c>
      <c r="CL94" s="419">
        <v>0</v>
      </c>
      <c r="CM94" s="419">
        <v>0</v>
      </c>
      <c r="CN94" s="419">
        <v>0</v>
      </c>
      <c r="CO94" s="419">
        <v>0</v>
      </c>
      <c r="CP94" s="419">
        <v>0</v>
      </c>
      <c r="CQ94" s="419">
        <v>0</v>
      </c>
      <c r="CR94" s="419">
        <v>0</v>
      </c>
      <c r="CS94" s="419">
        <v>0</v>
      </c>
      <c r="CT94" s="419"/>
      <c r="CU94" s="419"/>
      <c r="CV94" s="419"/>
      <c r="CW94" s="419"/>
      <c r="CX94" s="419"/>
      <c r="CY94" s="419"/>
      <c r="CZ94" s="419"/>
      <c r="DA94" s="419"/>
      <c r="DB94" s="419"/>
      <c r="DC94" s="419"/>
      <c r="DD94" s="419"/>
      <c r="DE94" s="419"/>
      <c r="DF94" s="419"/>
      <c r="DG94" s="419"/>
      <c r="DH94" s="419"/>
      <c r="DI94" s="419"/>
      <c r="DJ94" s="419"/>
      <c r="DK94" s="419"/>
    </row>
    <row r="95" spans="1:115" ht="16.149999999999999" hidden="1">
      <c r="A95" s="423" t="s">
        <v>7</v>
      </c>
      <c r="B95" s="423">
        <v>2</v>
      </c>
      <c r="C95" s="418" t="s">
        <v>58</v>
      </c>
      <c r="D95" s="419">
        <v>0</v>
      </c>
      <c r="E95" s="419">
        <v>0</v>
      </c>
      <c r="F95" s="419">
        <v>0</v>
      </c>
      <c r="G95" s="419">
        <v>0</v>
      </c>
      <c r="H95" s="419">
        <v>0</v>
      </c>
      <c r="I95" s="419">
        <v>0</v>
      </c>
      <c r="J95" s="419">
        <v>0</v>
      </c>
      <c r="K95" s="419">
        <v>0</v>
      </c>
      <c r="L95" s="419">
        <v>0</v>
      </c>
      <c r="M95" s="419">
        <v>0</v>
      </c>
      <c r="N95" s="419">
        <v>0</v>
      </c>
      <c r="O95" s="419">
        <v>0</v>
      </c>
      <c r="P95" s="419">
        <v>0</v>
      </c>
      <c r="Q95" s="419">
        <v>0</v>
      </c>
      <c r="R95" s="419">
        <v>0</v>
      </c>
      <c r="S95" s="419">
        <v>0</v>
      </c>
      <c r="T95" s="419">
        <v>0</v>
      </c>
      <c r="U95" s="419">
        <v>0</v>
      </c>
      <c r="V95" s="419">
        <v>0</v>
      </c>
      <c r="W95" s="419">
        <v>0</v>
      </c>
      <c r="X95" s="419">
        <v>0</v>
      </c>
      <c r="Y95" s="419">
        <v>0</v>
      </c>
      <c r="Z95" s="419">
        <v>0</v>
      </c>
      <c r="AA95" s="419">
        <v>0</v>
      </c>
      <c r="AB95" s="419">
        <v>0</v>
      </c>
      <c r="AC95" s="419">
        <v>0</v>
      </c>
      <c r="AD95" s="419">
        <v>0</v>
      </c>
      <c r="AE95" s="419">
        <v>0</v>
      </c>
      <c r="AF95" s="419">
        <v>0</v>
      </c>
      <c r="AG95" s="419">
        <v>0</v>
      </c>
      <c r="AH95" s="419">
        <v>0</v>
      </c>
      <c r="AI95" s="419">
        <v>0</v>
      </c>
      <c r="AJ95" s="419">
        <v>0</v>
      </c>
      <c r="AK95" s="419">
        <v>0</v>
      </c>
      <c r="AL95" s="419">
        <v>0</v>
      </c>
      <c r="AM95" s="419">
        <v>0</v>
      </c>
      <c r="AN95" s="419">
        <v>0</v>
      </c>
      <c r="AO95" s="419">
        <v>0</v>
      </c>
      <c r="AP95" s="419">
        <v>0</v>
      </c>
      <c r="AQ95" s="419">
        <v>0</v>
      </c>
      <c r="AR95" s="419">
        <v>0</v>
      </c>
      <c r="AS95" s="419">
        <v>0</v>
      </c>
      <c r="AT95" s="419">
        <v>0</v>
      </c>
      <c r="AU95" s="419">
        <v>0</v>
      </c>
      <c r="AV95" s="419">
        <v>0</v>
      </c>
      <c r="AW95" s="419">
        <v>0</v>
      </c>
      <c r="AX95" s="419">
        <v>0</v>
      </c>
      <c r="AY95" s="419">
        <v>0</v>
      </c>
      <c r="AZ95" s="419">
        <v>0</v>
      </c>
      <c r="BA95" s="419">
        <v>0</v>
      </c>
      <c r="BB95" s="419">
        <v>0</v>
      </c>
      <c r="BC95" s="419">
        <v>0</v>
      </c>
      <c r="BD95" s="419">
        <v>0</v>
      </c>
      <c r="BE95" s="419">
        <v>0</v>
      </c>
      <c r="BF95" s="419">
        <v>0</v>
      </c>
      <c r="BG95" s="419">
        <v>0</v>
      </c>
      <c r="BH95" s="419">
        <v>0</v>
      </c>
      <c r="BI95" s="419">
        <v>4043</v>
      </c>
      <c r="BJ95" s="419">
        <v>0</v>
      </c>
      <c r="BK95" s="419">
        <v>0</v>
      </c>
      <c r="BL95" s="419">
        <v>0</v>
      </c>
      <c r="BM95" s="419">
        <v>0</v>
      </c>
      <c r="BN95" s="419">
        <v>0</v>
      </c>
      <c r="BO95" s="419">
        <v>0</v>
      </c>
      <c r="BP95" s="419">
        <v>0</v>
      </c>
      <c r="BQ95" s="419">
        <v>0</v>
      </c>
      <c r="BR95" s="419">
        <v>0</v>
      </c>
      <c r="BS95" s="419">
        <v>0</v>
      </c>
      <c r="BT95" s="419">
        <v>0</v>
      </c>
      <c r="BU95" s="419">
        <v>0</v>
      </c>
      <c r="BV95" s="419">
        <v>0</v>
      </c>
      <c r="BW95" s="419">
        <v>0</v>
      </c>
      <c r="BX95" s="419">
        <v>0</v>
      </c>
      <c r="BY95" s="419">
        <v>0</v>
      </c>
      <c r="BZ95" s="419">
        <v>0</v>
      </c>
      <c r="CA95" s="419">
        <v>0</v>
      </c>
      <c r="CB95" s="419">
        <v>0</v>
      </c>
      <c r="CC95" s="419">
        <v>0</v>
      </c>
      <c r="CD95" s="419">
        <v>0</v>
      </c>
      <c r="CE95" s="419">
        <v>0</v>
      </c>
      <c r="CF95" s="419">
        <v>0</v>
      </c>
      <c r="CG95" s="419">
        <v>0</v>
      </c>
      <c r="CH95" s="419">
        <v>0</v>
      </c>
      <c r="CI95" s="419">
        <v>0</v>
      </c>
      <c r="CJ95" s="419">
        <v>0</v>
      </c>
      <c r="CK95" s="419">
        <v>0</v>
      </c>
      <c r="CL95" s="419">
        <v>0</v>
      </c>
      <c r="CM95" s="419">
        <v>0</v>
      </c>
      <c r="CN95" s="419">
        <v>0</v>
      </c>
      <c r="CO95" s="419">
        <v>0</v>
      </c>
      <c r="CP95" s="419">
        <v>0</v>
      </c>
      <c r="CQ95" s="419">
        <v>0</v>
      </c>
      <c r="CR95" s="419">
        <v>0</v>
      </c>
      <c r="CS95" s="419">
        <v>0</v>
      </c>
      <c r="CT95" s="419"/>
      <c r="CU95" s="419"/>
      <c r="CV95" s="419"/>
      <c r="CW95" s="419"/>
      <c r="CX95" s="419"/>
      <c r="CY95" s="419"/>
      <c r="CZ95" s="419"/>
      <c r="DA95" s="419"/>
      <c r="DB95" s="419"/>
      <c r="DC95" s="419"/>
      <c r="DD95" s="419"/>
      <c r="DE95" s="419"/>
      <c r="DF95" s="419"/>
      <c r="DG95" s="419"/>
      <c r="DH95" s="419"/>
      <c r="DI95" s="419"/>
      <c r="DJ95" s="419"/>
      <c r="DK95" s="419"/>
    </row>
    <row r="96" spans="1:115" ht="16.149999999999999" hidden="1">
      <c r="A96" s="423" t="s">
        <v>7</v>
      </c>
      <c r="B96" s="423">
        <v>2</v>
      </c>
      <c r="C96" s="418" t="s">
        <v>59</v>
      </c>
      <c r="D96" s="419">
        <v>0</v>
      </c>
      <c r="E96" s="419">
        <v>0</v>
      </c>
      <c r="F96" s="419">
        <v>0</v>
      </c>
      <c r="G96" s="419">
        <v>0</v>
      </c>
      <c r="H96" s="419">
        <v>0</v>
      </c>
      <c r="I96" s="419">
        <v>0</v>
      </c>
      <c r="J96" s="419">
        <v>0</v>
      </c>
      <c r="K96" s="419">
        <v>0</v>
      </c>
      <c r="L96" s="419">
        <v>0</v>
      </c>
      <c r="M96" s="419">
        <v>0</v>
      </c>
      <c r="N96" s="419">
        <v>0</v>
      </c>
      <c r="O96" s="419">
        <v>0</v>
      </c>
      <c r="P96" s="419">
        <v>0</v>
      </c>
      <c r="Q96" s="419">
        <v>0</v>
      </c>
      <c r="R96" s="419">
        <v>0</v>
      </c>
      <c r="S96" s="419">
        <v>0</v>
      </c>
      <c r="T96" s="419">
        <v>0</v>
      </c>
      <c r="U96" s="419">
        <v>0</v>
      </c>
      <c r="V96" s="419">
        <v>0</v>
      </c>
      <c r="W96" s="419">
        <v>0</v>
      </c>
      <c r="X96" s="419">
        <v>0</v>
      </c>
      <c r="Y96" s="419">
        <v>0</v>
      </c>
      <c r="Z96" s="419">
        <v>0</v>
      </c>
      <c r="AA96" s="419">
        <v>0</v>
      </c>
      <c r="AB96" s="419">
        <v>0</v>
      </c>
      <c r="AC96" s="419">
        <v>0</v>
      </c>
      <c r="AD96" s="419">
        <v>0</v>
      </c>
      <c r="AE96" s="419">
        <v>0</v>
      </c>
      <c r="AF96" s="419">
        <v>0</v>
      </c>
      <c r="AG96" s="419">
        <v>0</v>
      </c>
      <c r="AH96" s="419">
        <v>0</v>
      </c>
      <c r="AI96" s="419">
        <v>0</v>
      </c>
      <c r="AJ96" s="419">
        <v>0</v>
      </c>
      <c r="AK96" s="419">
        <v>0</v>
      </c>
      <c r="AL96" s="419">
        <v>0</v>
      </c>
      <c r="AM96" s="419">
        <v>0</v>
      </c>
      <c r="AN96" s="419">
        <v>0</v>
      </c>
      <c r="AO96" s="419">
        <v>0</v>
      </c>
      <c r="AP96" s="419">
        <v>0</v>
      </c>
      <c r="AQ96" s="419">
        <v>0</v>
      </c>
      <c r="AR96" s="419">
        <v>0</v>
      </c>
      <c r="AS96" s="419">
        <v>0</v>
      </c>
      <c r="AT96" s="419">
        <v>0</v>
      </c>
      <c r="AU96" s="419">
        <v>0</v>
      </c>
      <c r="AV96" s="419">
        <v>0</v>
      </c>
      <c r="AW96" s="419">
        <v>0</v>
      </c>
      <c r="AX96" s="419">
        <v>0</v>
      </c>
      <c r="AY96" s="419">
        <v>0</v>
      </c>
      <c r="AZ96" s="419">
        <v>0</v>
      </c>
      <c r="BA96" s="419">
        <v>0</v>
      </c>
      <c r="BB96" s="419">
        <v>0</v>
      </c>
      <c r="BC96" s="419">
        <v>0</v>
      </c>
      <c r="BD96" s="419">
        <v>0</v>
      </c>
      <c r="BE96" s="419">
        <v>0</v>
      </c>
      <c r="BF96" s="419">
        <v>0</v>
      </c>
      <c r="BG96" s="419">
        <v>0</v>
      </c>
      <c r="BH96" s="419">
        <v>4178</v>
      </c>
      <c r="BI96" s="419">
        <v>0</v>
      </c>
      <c r="BJ96" s="419">
        <v>0</v>
      </c>
      <c r="BK96" s="419">
        <v>0</v>
      </c>
      <c r="BL96" s="419">
        <v>0</v>
      </c>
      <c r="BM96" s="419">
        <v>0</v>
      </c>
      <c r="BN96" s="419">
        <v>0</v>
      </c>
      <c r="BO96" s="419">
        <v>0</v>
      </c>
      <c r="BP96" s="419">
        <v>0</v>
      </c>
      <c r="BQ96" s="419">
        <v>0</v>
      </c>
      <c r="BR96" s="419">
        <v>0</v>
      </c>
      <c r="BS96" s="419">
        <v>0</v>
      </c>
      <c r="BT96" s="419">
        <v>0</v>
      </c>
      <c r="BU96" s="419">
        <v>0</v>
      </c>
      <c r="BV96" s="419">
        <v>0</v>
      </c>
      <c r="BW96" s="419">
        <v>0</v>
      </c>
      <c r="BX96" s="419">
        <v>0</v>
      </c>
      <c r="BY96" s="419">
        <v>0</v>
      </c>
      <c r="BZ96" s="419">
        <v>0</v>
      </c>
      <c r="CA96" s="419">
        <v>0</v>
      </c>
      <c r="CB96" s="419">
        <v>0</v>
      </c>
      <c r="CC96" s="419">
        <v>0</v>
      </c>
      <c r="CD96" s="419">
        <v>0</v>
      </c>
      <c r="CE96" s="419">
        <v>0</v>
      </c>
      <c r="CF96" s="419">
        <v>0</v>
      </c>
      <c r="CG96" s="419">
        <v>0</v>
      </c>
      <c r="CH96" s="419">
        <v>0</v>
      </c>
      <c r="CI96" s="419">
        <v>0</v>
      </c>
      <c r="CJ96" s="419">
        <v>0</v>
      </c>
      <c r="CK96" s="419">
        <v>0</v>
      </c>
      <c r="CL96" s="419">
        <v>0</v>
      </c>
      <c r="CM96" s="419">
        <v>0</v>
      </c>
      <c r="CN96" s="419">
        <v>0</v>
      </c>
      <c r="CO96" s="419">
        <v>0</v>
      </c>
      <c r="CP96" s="419">
        <v>0</v>
      </c>
      <c r="CQ96" s="419">
        <v>0</v>
      </c>
      <c r="CR96" s="419">
        <v>0</v>
      </c>
      <c r="CS96" s="419">
        <v>0</v>
      </c>
      <c r="CT96" s="419"/>
      <c r="CU96" s="419"/>
      <c r="CV96" s="419"/>
      <c r="CW96" s="419"/>
      <c r="CX96" s="419"/>
      <c r="CY96" s="419"/>
      <c r="CZ96" s="419"/>
      <c r="DA96" s="419"/>
      <c r="DB96" s="419"/>
      <c r="DC96" s="419"/>
      <c r="DD96" s="419"/>
      <c r="DE96" s="419"/>
      <c r="DF96" s="419"/>
      <c r="DG96" s="419"/>
      <c r="DH96" s="419"/>
      <c r="DI96" s="419"/>
      <c r="DJ96" s="419"/>
      <c r="DK96" s="419"/>
    </row>
    <row r="97" spans="1:115" ht="16.149999999999999" hidden="1">
      <c r="A97" s="423" t="s">
        <v>7</v>
      </c>
      <c r="B97" s="423">
        <v>2</v>
      </c>
      <c r="C97" s="418" t="s">
        <v>60</v>
      </c>
      <c r="D97" s="419">
        <v>0</v>
      </c>
      <c r="E97" s="419">
        <v>0</v>
      </c>
      <c r="F97" s="419">
        <v>0</v>
      </c>
      <c r="G97" s="419">
        <v>0</v>
      </c>
      <c r="H97" s="419">
        <v>0</v>
      </c>
      <c r="I97" s="419">
        <v>0</v>
      </c>
      <c r="J97" s="419">
        <v>0</v>
      </c>
      <c r="K97" s="419">
        <v>0</v>
      </c>
      <c r="L97" s="419">
        <v>0</v>
      </c>
      <c r="M97" s="419">
        <v>0</v>
      </c>
      <c r="N97" s="419">
        <v>0</v>
      </c>
      <c r="O97" s="419">
        <v>0</v>
      </c>
      <c r="P97" s="419">
        <v>0</v>
      </c>
      <c r="Q97" s="419">
        <v>0</v>
      </c>
      <c r="R97" s="419">
        <v>0</v>
      </c>
      <c r="S97" s="419">
        <v>0</v>
      </c>
      <c r="T97" s="419">
        <v>0</v>
      </c>
      <c r="U97" s="419">
        <v>0</v>
      </c>
      <c r="V97" s="419">
        <v>0</v>
      </c>
      <c r="W97" s="419">
        <v>0</v>
      </c>
      <c r="X97" s="419">
        <v>0</v>
      </c>
      <c r="Y97" s="419">
        <v>0</v>
      </c>
      <c r="Z97" s="419">
        <v>0</v>
      </c>
      <c r="AA97" s="419">
        <v>0</v>
      </c>
      <c r="AB97" s="419">
        <v>0</v>
      </c>
      <c r="AC97" s="419">
        <v>0</v>
      </c>
      <c r="AD97" s="419">
        <v>0</v>
      </c>
      <c r="AE97" s="419">
        <v>0</v>
      </c>
      <c r="AF97" s="419">
        <v>0</v>
      </c>
      <c r="AG97" s="419">
        <v>0</v>
      </c>
      <c r="AH97" s="419">
        <v>0</v>
      </c>
      <c r="AI97" s="419">
        <v>0</v>
      </c>
      <c r="AJ97" s="419">
        <v>0</v>
      </c>
      <c r="AK97" s="419">
        <v>0</v>
      </c>
      <c r="AL97" s="419">
        <v>0</v>
      </c>
      <c r="AM97" s="419">
        <v>0</v>
      </c>
      <c r="AN97" s="419">
        <v>0</v>
      </c>
      <c r="AO97" s="419">
        <v>0</v>
      </c>
      <c r="AP97" s="419">
        <v>0</v>
      </c>
      <c r="AQ97" s="419">
        <v>0</v>
      </c>
      <c r="AR97" s="419">
        <v>0</v>
      </c>
      <c r="AS97" s="419">
        <v>0</v>
      </c>
      <c r="AT97" s="419">
        <v>0</v>
      </c>
      <c r="AU97" s="419">
        <v>0</v>
      </c>
      <c r="AV97" s="419">
        <v>0</v>
      </c>
      <c r="AW97" s="419">
        <v>0</v>
      </c>
      <c r="AX97" s="419">
        <v>0</v>
      </c>
      <c r="AY97" s="419">
        <v>0</v>
      </c>
      <c r="AZ97" s="419">
        <v>0</v>
      </c>
      <c r="BA97" s="419">
        <v>0</v>
      </c>
      <c r="BB97" s="419">
        <v>0</v>
      </c>
      <c r="BC97" s="419">
        <v>0</v>
      </c>
      <c r="BD97" s="419">
        <v>0</v>
      </c>
      <c r="BE97" s="419">
        <v>0</v>
      </c>
      <c r="BF97" s="419">
        <v>0</v>
      </c>
      <c r="BG97" s="419">
        <v>4318</v>
      </c>
      <c r="BH97" s="419">
        <v>0</v>
      </c>
      <c r="BI97" s="419">
        <v>0</v>
      </c>
      <c r="BJ97" s="419">
        <v>0</v>
      </c>
      <c r="BK97" s="419">
        <v>0</v>
      </c>
      <c r="BL97" s="419">
        <v>0</v>
      </c>
      <c r="BM97" s="419">
        <v>0</v>
      </c>
      <c r="BN97" s="419">
        <v>0</v>
      </c>
      <c r="BO97" s="419">
        <v>0</v>
      </c>
      <c r="BP97" s="419">
        <v>0</v>
      </c>
      <c r="BQ97" s="419">
        <v>0</v>
      </c>
      <c r="BR97" s="419">
        <v>0</v>
      </c>
      <c r="BS97" s="419">
        <v>0</v>
      </c>
      <c r="BT97" s="419">
        <v>0</v>
      </c>
      <c r="BU97" s="419">
        <v>0</v>
      </c>
      <c r="BV97" s="419">
        <v>0</v>
      </c>
      <c r="BW97" s="419">
        <v>0</v>
      </c>
      <c r="BX97" s="419">
        <v>0</v>
      </c>
      <c r="BY97" s="419">
        <v>0</v>
      </c>
      <c r="BZ97" s="419">
        <v>0</v>
      </c>
      <c r="CA97" s="419">
        <v>0</v>
      </c>
      <c r="CB97" s="419">
        <v>0</v>
      </c>
      <c r="CC97" s="419">
        <v>0</v>
      </c>
      <c r="CD97" s="419">
        <v>0</v>
      </c>
      <c r="CE97" s="419">
        <v>0</v>
      </c>
      <c r="CF97" s="419">
        <v>0</v>
      </c>
      <c r="CG97" s="419">
        <v>0</v>
      </c>
      <c r="CH97" s="419">
        <v>0</v>
      </c>
      <c r="CI97" s="419">
        <v>0</v>
      </c>
      <c r="CJ97" s="419">
        <v>0</v>
      </c>
      <c r="CK97" s="419">
        <v>0</v>
      </c>
      <c r="CL97" s="419">
        <v>0</v>
      </c>
      <c r="CM97" s="419">
        <v>0</v>
      </c>
      <c r="CN97" s="419">
        <v>0</v>
      </c>
      <c r="CO97" s="419">
        <v>0</v>
      </c>
      <c r="CP97" s="419">
        <v>0</v>
      </c>
      <c r="CQ97" s="419">
        <v>0</v>
      </c>
      <c r="CR97" s="419">
        <v>0</v>
      </c>
      <c r="CS97" s="419">
        <v>0</v>
      </c>
      <c r="CT97" s="419"/>
      <c r="CU97" s="419"/>
      <c r="CV97" s="419"/>
      <c r="CW97" s="419"/>
      <c r="CX97" s="419"/>
      <c r="CY97" s="419"/>
      <c r="CZ97" s="419"/>
      <c r="DA97" s="419"/>
      <c r="DB97" s="419"/>
      <c r="DC97" s="419"/>
      <c r="DD97" s="419"/>
      <c r="DE97" s="419"/>
      <c r="DF97" s="419"/>
      <c r="DG97" s="419"/>
      <c r="DH97" s="419"/>
      <c r="DI97" s="419"/>
      <c r="DJ97" s="419"/>
      <c r="DK97" s="419"/>
    </row>
    <row r="98" spans="1:115" ht="16.149999999999999" hidden="1">
      <c r="A98" s="423" t="s">
        <v>7</v>
      </c>
      <c r="B98" s="423">
        <v>2</v>
      </c>
      <c r="C98" s="418" t="s">
        <v>61</v>
      </c>
      <c r="D98" s="419">
        <v>0</v>
      </c>
      <c r="E98" s="419">
        <v>0</v>
      </c>
      <c r="F98" s="419">
        <v>0</v>
      </c>
      <c r="G98" s="419">
        <v>0</v>
      </c>
      <c r="H98" s="419">
        <v>0</v>
      </c>
      <c r="I98" s="419">
        <v>0</v>
      </c>
      <c r="J98" s="419">
        <v>0</v>
      </c>
      <c r="K98" s="419">
        <v>0</v>
      </c>
      <c r="L98" s="419">
        <v>0</v>
      </c>
      <c r="M98" s="419">
        <v>0</v>
      </c>
      <c r="N98" s="419">
        <v>0</v>
      </c>
      <c r="O98" s="419">
        <v>0</v>
      </c>
      <c r="P98" s="419">
        <v>0</v>
      </c>
      <c r="Q98" s="419">
        <v>0</v>
      </c>
      <c r="R98" s="419">
        <v>0</v>
      </c>
      <c r="S98" s="419">
        <v>0</v>
      </c>
      <c r="T98" s="419">
        <v>0</v>
      </c>
      <c r="U98" s="419">
        <v>0</v>
      </c>
      <c r="V98" s="419">
        <v>0</v>
      </c>
      <c r="W98" s="419">
        <v>0</v>
      </c>
      <c r="X98" s="419">
        <v>0</v>
      </c>
      <c r="Y98" s="419">
        <v>0</v>
      </c>
      <c r="Z98" s="419">
        <v>0</v>
      </c>
      <c r="AA98" s="419">
        <v>0</v>
      </c>
      <c r="AB98" s="419">
        <v>0</v>
      </c>
      <c r="AC98" s="419">
        <v>0</v>
      </c>
      <c r="AD98" s="419">
        <v>0</v>
      </c>
      <c r="AE98" s="419">
        <v>0</v>
      </c>
      <c r="AF98" s="419">
        <v>0</v>
      </c>
      <c r="AG98" s="419">
        <v>0</v>
      </c>
      <c r="AH98" s="419">
        <v>0</v>
      </c>
      <c r="AI98" s="419">
        <v>0</v>
      </c>
      <c r="AJ98" s="419">
        <v>0</v>
      </c>
      <c r="AK98" s="419">
        <v>0</v>
      </c>
      <c r="AL98" s="419">
        <v>0</v>
      </c>
      <c r="AM98" s="419">
        <v>0</v>
      </c>
      <c r="AN98" s="419">
        <v>0</v>
      </c>
      <c r="AO98" s="419">
        <v>0</v>
      </c>
      <c r="AP98" s="419">
        <v>0</v>
      </c>
      <c r="AQ98" s="419">
        <v>0</v>
      </c>
      <c r="AR98" s="419">
        <v>0</v>
      </c>
      <c r="AS98" s="419">
        <v>0</v>
      </c>
      <c r="AT98" s="419">
        <v>0</v>
      </c>
      <c r="AU98" s="419">
        <v>0</v>
      </c>
      <c r="AV98" s="419">
        <v>0</v>
      </c>
      <c r="AW98" s="419">
        <v>0</v>
      </c>
      <c r="AX98" s="419">
        <v>0</v>
      </c>
      <c r="AY98" s="419">
        <v>0</v>
      </c>
      <c r="AZ98" s="419">
        <v>0</v>
      </c>
      <c r="BA98" s="419">
        <v>0</v>
      </c>
      <c r="BB98" s="419">
        <v>0</v>
      </c>
      <c r="BC98" s="419">
        <v>0</v>
      </c>
      <c r="BD98" s="419">
        <v>0</v>
      </c>
      <c r="BE98" s="419">
        <v>0</v>
      </c>
      <c r="BF98" s="419">
        <v>4462</v>
      </c>
      <c r="BG98" s="419">
        <v>0</v>
      </c>
      <c r="BH98" s="419">
        <v>0</v>
      </c>
      <c r="BI98" s="419">
        <v>0</v>
      </c>
      <c r="BJ98" s="419">
        <v>0</v>
      </c>
      <c r="BK98" s="419">
        <v>0</v>
      </c>
      <c r="BL98" s="419">
        <v>0</v>
      </c>
      <c r="BM98" s="419">
        <v>0</v>
      </c>
      <c r="BN98" s="419">
        <v>0</v>
      </c>
      <c r="BO98" s="419">
        <v>0</v>
      </c>
      <c r="BP98" s="419">
        <v>0</v>
      </c>
      <c r="BQ98" s="419">
        <v>0</v>
      </c>
      <c r="BR98" s="419">
        <v>0</v>
      </c>
      <c r="BS98" s="419">
        <v>0</v>
      </c>
      <c r="BT98" s="419">
        <v>0</v>
      </c>
      <c r="BU98" s="419">
        <v>0</v>
      </c>
      <c r="BV98" s="419">
        <v>0</v>
      </c>
      <c r="BW98" s="419">
        <v>0</v>
      </c>
      <c r="BX98" s="419">
        <v>0</v>
      </c>
      <c r="BY98" s="419">
        <v>0</v>
      </c>
      <c r="BZ98" s="419">
        <v>0</v>
      </c>
      <c r="CA98" s="419">
        <v>0</v>
      </c>
      <c r="CB98" s="419">
        <v>0</v>
      </c>
      <c r="CC98" s="419">
        <v>0</v>
      </c>
      <c r="CD98" s="419">
        <v>0</v>
      </c>
      <c r="CE98" s="419">
        <v>0</v>
      </c>
      <c r="CF98" s="419">
        <v>0</v>
      </c>
      <c r="CG98" s="419">
        <v>0</v>
      </c>
      <c r="CH98" s="419">
        <v>0</v>
      </c>
      <c r="CI98" s="419">
        <v>0</v>
      </c>
      <c r="CJ98" s="419">
        <v>0</v>
      </c>
      <c r="CK98" s="419">
        <v>0</v>
      </c>
      <c r="CL98" s="419">
        <v>0</v>
      </c>
      <c r="CM98" s="419">
        <v>0</v>
      </c>
      <c r="CN98" s="419">
        <v>0</v>
      </c>
      <c r="CO98" s="419">
        <v>0</v>
      </c>
      <c r="CP98" s="419">
        <v>0</v>
      </c>
      <c r="CQ98" s="419">
        <v>0</v>
      </c>
      <c r="CR98" s="419">
        <v>0</v>
      </c>
      <c r="CS98" s="419">
        <v>0</v>
      </c>
      <c r="CT98" s="419"/>
      <c r="CU98" s="419"/>
      <c r="CV98" s="419"/>
      <c r="CW98" s="419"/>
      <c r="CX98" s="419"/>
      <c r="CY98" s="419"/>
      <c r="CZ98" s="419"/>
      <c r="DA98" s="419"/>
      <c r="DB98" s="419"/>
      <c r="DC98" s="419"/>
      <c r="DD98" s="419"/>
      <c r="DE98" s="419"/>
      <c r="DF98" s="419"/>
      <c r="DG98" s="419"/>
      <c r="DH98" s="419"/>
      <c r="DI98" s="419"/>
      <c r="DJ98" s="419"/>
      <c r="DK98" s="419"/>
    </row>
    <row r="99" spans="1:115" ht="16.149999999999999" hidden="1">
      <c r="A99" s="423" t="s">
        <v>7</v>
      </c>
      <c r="B99" s="423">
        <v>2</v>
      </c>
      <c r="C99" s="418" t="s">
        <v>62</v>
      </c>
      <c r="D99" s="419">
        <v>0</v>
      </c>
      <c r="E99" s="419">
        <v>0</v>
      </c>
      <c r="F99" s="419">
        <v>0</v>
      </c>
      <c r="G99" s="419">
        <v>0</v>
      </c>
      <c r="H99" s="419">
        <v>0</v>
      </c>
      <c r="I99" s="419">
        <v>0</v>
      </c>
      <c r="J99" s="419">
        <v>0</v>
      </c>
      <c r="K99" s="419">
        <v>0</v>
      </c>
      <c r="L99" s="419">
        <v>0</v>
      </c>
      <c r="M99" s="419">
        <v>0</v>
      </c>
      <c r="N99" s="419">
        <v>0</v>
      </c>
      <c r="O99" s="419">
        <v>0</v>
      </c>
      <c r="P99" s="419">
        <v>0</v>
      </c>
      <c r="Q99" s="419">
        <v>0</v>
      </c>
      <c r="R99" s="419">
        <v>0</v>
      </c>
      <c r="S99" s="419">
        <v>0</v>
      </c>
      <c r="T99" s="419">
        <v>0</v>
      </c>
      <c r="U99" s="419">
        <v>0</v>
      </c>
      <c r="V99" s="419">
        <v>0</v>
      </c>
      <c r="W99" s="419">
        <v>0</v>
      </c>
      <c r="X99" s="419">
        <v>0</v>
      </c>
      <c r="Y99" s="419">
        <v>0</v>
      </c>
      <c r="Z99" s="419">
        <v>0</v>
      </c>
      <c r="AA99" s="419">
        <v>0</v>
      </c>
      <c r="AB99" s="419">
        <v>0</v>
      </c>
      <c r="AC99" s="419">
        <v>0</v>
      </c>
      <c r="AD99" s="419">
        <v>0</v>
      </c>
      <c r="AE99" s="419">
        <v>0</v>
      </c>
      <c r="AF99" s="419">
        <v>0</v>
      </c>
      <c r="AG99" s="419">
        <v>0</v>
      </c>
      <c r="AH99" s="419">
        <v>0</v>
      </c>
      <c r="AI99" s="419">
        <v>0</v>
      </c>
      <c r="AJ99" s="419">
        <v>0</v>
      </c>
      <c r="AK99" s="419">
        <v>0</v>
      </c>
      <c r="AL99" s="419">
        <v>0</v>
      </c>
      <c r="AM99" s="419">
        <v>0</v>
      </c>
      <c r="AN99" s="419">
        <v>0</v>
      </c>
      <c r="AO99" s="419">
        <v>0</v>
      </c>
      <c r="AP99" s="419">
        <v>0</v>
      </c>
      <c r="AQ99" s="419">
        <v>0</v>
      </c>
      <c r="AR99" s="419">
        <v>0</v>
      </c>
      <c r="AS99" s="419">
        <v>0</v>
      </c>
      <c r="AT99" s="419">
        <v>0</v>
      </c>
      <c r="AU99" s="419">
        <v>0</v>
      </c>
      <c r="AV99" s="419">
        <v>0</v>
      </c>
      <c r="AW99" s="419">
        <v>0</v>
      </c>
      <c r="AX99" s="419">
        <v>0</v>
      </c>
      <c r="AY99" s="419">
        <v>0</v>
      </c>
      <c r="AZ99" s="419">
        <v>0</v>
      </c>
      <c r="BA99" s="419">
        <v>0</v>
      </c>
      <c r="BB99" s="419">
        <v>0</v>
      </c>
      <c r="BC99" s="419">
        <v>0</v>
      </c>
      <c r="BD99" s="419">
        <v>0</v>
      </c>
      <c r="BE99" s="419">
        <v>4606</v>
      </c>
      <c r="BF99" s="419">
        <v>0</v>
      </c>
      <c r="BG99" s="419">
        <v>0</v>
      </c>
      <c r="BH99" s="419">
        <v>0</v>
      </c>
      <c r="BI99" s="419">
        <v>0</v>
      </c>
      <c r="BJ99" s="419">
        <v>0</v>
      </c>
      <c r="BK99" s="419">
        <v>0</v>
      </c>
      <c r="BL99" s="419">
        <v>0</v>
      </c>
      <c r="BM99" s="419">
        <v>0</v>
      </c>
      <c r="BN99" s="419">
        <v>0</v>
      </c>
      <c r="BO99" s="419">
        <v>0</v>
      </c>
      <c r="BP99" s="419">
        <v>0</v>
      </c>
      <c r="BQ99" s="419">
        <v>0</v>
      </c>
      <c r="BR99" s="419">
        <v>0</v>
      </c>
      <c r="BS99" s="419">
        <v>0</v>
      </c>
      <c r="BT99" s="419">
        <v>0</v>
      </c>
      <c r="BU99" s="419">
        <v>0</v>
      </c>
      <c r="BV99" s="419">
        <v>0</v>
      </c>
      <c r="BW99" s="419">
        <v>0</v>
      </c>
      <c r="BX99" s="419">
        <v>0</v>
      </c>
      <c r="BY99" s="419">
        <v>0</v>
      </c>
      <c r="BZ99" s="419">
        <v>0</v>
      </c>
      <c r="CA99" s="419">
        <v>0</v>
      </c>
      <c r="CB99" s="419">
        <v>0</v>
      </c>
      <c r="CC99" s="419">
        <v>0</v>
      </c>
      <c r="CD99" s="419">
        <v>0</v>
      </c>
      <c r="CE99" s="419">
        <v>0</v>
      </c>
      <c r="CF99" s="419">
        <v>0</v>
      </c>
      <c r="CG99" s="419">
        <v>0</v>
      </c>
      <c r="CH99" s="419">
        <v>0</v>
      </c>
      <c r="CI99" s="419">
        <v>0</v>
      </c>
      <c r="CJ99" s="419">
        <v>0</v>
      </c>
      <c r="CK99" s="419">
        <v>0</v>
      </c>
      <c r="CL99" s="419">
        <v>0</v>
      </c>
      <c r="CM99" s="419">
        <v>0</v>
      </c>
      <c r="CN99" s="419">
        <v>0</v>
      </c>
      <c r="CO99" s="419">
        <v>0</v>
      </c>
      <c r="CP99" s="419">
        <v>0</v>
      </c>
      <c r="CQ99" s="419">
        <v>0</v>
      </c>
      <c r="CR99" s="419">
        <v>0</v>
      </c>
      <c r="CS99" s="419">
        <v>0</v>
      </c>
      <c r="CT99" s="419"/>
      <c r="CU99" s="419"/>
      <c r="CV99" s="419"/>
      <c r="CW99" s="419"/>
      <c r="CX99" s="419"/>
      <c r="CY99" s="419"/>
      <c r="CZ99" s="419"/>
      <c r="DA99" s="419"/>
      <c r="DB99" s="419"/>
      <c r="DC99" s="419"/>
      <c r="DD99" s="419"/>
      <c r="DE99" s="419"/>
      <c r="DF99" s="419"/>
      <c r="DG99" s="419"/>
      <c r="DH99" s="419"/>
      <c r="DI99" s="419"/>
      <c r="DJ99" s="419"/>
      <c r="DK99" s="419"/>
    </row>
    <row r="100" spans="1:115" ht="16.149999999999999" hidden="1">
      <c r="A100" s="423" t="s">
        <v>7</v>
      </c>
      <c r="B100" s="423">
        <v>2</v>
      </c>
      <c r="C100" s="418" t="s">
        <v>63</v>
      </c>
      <c r="D100" s="419">
        <v>0</v>
      </c>
      <c r="E100" s="419">
        <v>0</v>
      </c>
      <c r="F100" s="419">
        <v>0</v>
      </c>
      <c r="G100" s="419">
        <v>0</v>
      </c>
      <c r="H100" s="419">
        <v>0</v>
      </c>
      <c r="I100" s="419">
        <v>0</v>
      </c>
      <c r="J100" s="419">
        <v>0</v>
      </c>
      <c r="K100" s="419">
        <v>0</v>
      </c>
      <c r="L100" s="419">
        <v>0</v>
      </c>
      <c r="M100" s="419">
        <v>0</v>
      </c>
      <c r="N100" s="419">
        <v>0</v>
      </c>
      <c r="O100" s="419">
        <v>0</v>
      </c>
      <c r="P100" s="419">
        <v>0</v>
      </c>
      <c r="Q100" s="419">
        <v>0</v>
      </c>
      <c r="R100" s="419">
        <v>0</v>
      </c>
      <c r="S100" s="419">
        <v>0</v>
      </c>
      <c r="T100" s="419">
        <v>0</v>
      </c>
      <c r="U100" s="419">
        <v>0</v>
      </c>
      <c r="V100" s="419">
        <v>0</v>
      </c>
      <c r="W100" s="419">
        <v>0</v>
      </c>
      <c r="X100" s="419">
        <v>0</v>
      </c>
      <c r="Y100" s="419">
        <v>0</v>
      </c>
      <c r="Z100" s="419">
        <v>0</v>
      </c>
      <c r="AA100" s="419">
        <v>0</v>
      </c>
      <c r="AB100" s="419">
        <v>0</v>
      </c>
      <c r="AC100" s="419">
        <v>0</v>
      </c>
      <c r="AD100" s="419">
        <v>0</v>
      </c>
      <c r="AE100" s="419">
        <v>0</v>
      </c>
      <c r="AF100" s="419">
        <v>0</v>
      </c>
      <c r="AG100" s="419">
        <v>0</v>
      </c>
      <c r="AH100" s="419">
        <v>0</v>
      </c>
      <c r="AI100" s="419">
        <v>0</v>
      </c>
      <c r="AJ100" s="419">
        <v>0</v>
      </c>
      <c r="AK100" s="419">
        <v>0</v>
      </c>
      <c r="AL100" s="419">
        <v>0</v>
      </c>
      <c r="AM100" s="419">
        <v>0</v>
      </c>
      <c r="AN100" s="419">
        <v>0</v>
      </c>
      <c r="AO100" s="419">
        <v>0</v>
      </c>
      <c r="AP100" s="419">
        <v>0</v>
      </c>
      <c r="AQ100" s="419">
        <v>0</v>
      </c>
      <c r="AR100" s="419">
        <v>0</v>
      </c>
      <c r="AS100" s="419">
        <v>0</v>
      </c>
      <c r="AT100" s="419">
        <v>0</v>
      </c>
      <c r="AU100" s="419">
        <v>0</v>
      </c>
      <c r="AV100" s="419">
        <v>0</v>
      </c>
      <c r="AW100" s="419">
        <v>0</v>
      </c>
      <c r="AX100" s="419">
        <v>0</v>
      </c>
      <c r="AY100" s="419">
        <v>0</v>
      </c>
      <c r="AZ100" s="419">
        <v>0</v>
      </c>
      <c r="BA100" s="419">
        <v>0</v>
      </c>
      <c r="BB100" s="419">
        <v>0</v>
      </c>
      <c r="BC100" s="419">
        <v>0</v>
      </c>
      <c r="BD100" s="419">
        <v>4756</v>
      </c>
      <c r="BE100" s="419">
        <v>0</v>
      </c>
      <c r="BF100" s="419">
        <v>0</v>
      </c>
      <c r="BG100" s="419">
        <v>0</v>
      </c>
      <c r="BH100" s="419">
        <v>0</v>
      </c>
      <c r="BI100" s="419">
        <v>0</v>
      </c>
      <c r="BJ100" s="419">
        <v>0</v>
      </c>
      <c r="BK100" s="419">
        <v>0</v>
      </c>
      <c r="BL100" s="419">
        <v>0</v>
      </c>
      <c r="BM100" s="419">
        <v>0</v>
      </c>
      <c r="BN100" s="419">
        <v>0</v>
      </c>
      <c r="BO100" s="419">
        <v>0</v>
      </c>
      <c r="BP100" s="419">
        <v>0</v>
      </c>
      <c r="BQ100" s="419">
        <v>0</v>
      </c>
      <c r="BR100" s="419">
        <v>0</v>
      </c>
      <c r="BS100" s="419">
        <v>0</v>
      </c>
      <c r="BT100" s="419">
        <v>0</v>
      </c>
      <c r="BU100" s="419">
        <v>0</v>
      </c>
      <c r="BV100" s="419">
        <v>0</v>
      </c>
      <c r="BW100" s="419">
        <v>0</v>
      </c>
      <c r="BX100" s="419">
        <v>0</v>
      </c>
      <c r="BY100" s="419">
        <v>0</v>
      </c>
      <c r="BZ100" s="419">
        <v>0</v>
      </c>
      <c r="CA100" s="419">
        <v>0</v>
      </c>
      <c r="CB100" s="419">
        <v>0</v>
      </c>
      <c r="CC100" s="419">
        <v>0</v>
      </c>
      <c r="CD100" s="419">
        <v>0</v>
      </c>
      <c r="CE100" s="419">
        <v>0</v>
      </c>
      <c r="CF100" s="419">
        <v>0</v>
      </c>
      <c r="CG100" s="419">
        <v>0</v>
      </c>
      <c r="CH100" s="419">
        <v>0</v>
      </c>
      <c r="CI100" s="419">
        <v>0</v>
      </c>
      <c r="CJ100" s="419">
        <v>0</v>
      </c>
      <c r="CK100" s="419">
        <v>0</v>
      </c>
      <c r="CL100" s="419">
        <v>0</v>
      </c>
      <c r="CM100" s="419">
        <v>0</v>
      </c>
      <c r="CN100" s="419">
        <v>0</v>
      </c>
      <c r="CO100" s="419">
        <v>0</v>
      </c>
      <c r="CP100" s="419">
        <v>0</v>
      </c>
      <c r="CQ100" s="419">
        <v>0</v>
      </c>
      <c r="CR100" s="419">
        <v>0</v>
      </c>
      <c r="CS100" s="419">
        <v>0</v>
      </c>
      <c r="CT100" s="419"/>
      <c r="CU100" s="419"/>
      <c r="CV100" s="419"/>
      <c r="CW100" s="419"/>
      <c r="CX100" s="419"/>
      <c r="CY100" s="419"/>
      <c r="CZ100" s="419"/>
      <c r="DA100" s="419"/>
      <c r="DB100" s="419"/>
      <c r="DC100" s="419"/>
      <c r="DD100" s="419"/>
      <c r="DE100" s="419"/>
      <c r="DF100" s="419"/>
      <c r="DG100" s="419"/>
      <c r="DH100" s="419"/>
      <c r="DI100" s="419"/>
      <c r="DJ100" s="419"/>
      <c r="DK100" s="419"/>
    </row>
    <row r="101" spans="1:115" ht="16.149999999999999" hidden="1">
      <c r="A101" s="423" t="s">
        <v>7</v>
      </c>
      <c r="B101" s="423">
        <v>2</v>
      </c>
      <c r="C101" s="418" t="s">
        <v>64</v>
      </c>
      <c r="D101" s="419">
        <v>0</v>
      </c>
      <c r="E101" s="419">
        <v>0</v>
      </c>
      <c r="F101" s="419">
        <v>0</v>
      </c>
      <c r="G101" s="419">
        <v>0</v>
      </c>
      <c r="H101" s="419">
        <v>0</v>
      </c>
      <c r="I101" s="419">
        <v>0</v>
      </c>
      <c r="J101" s="419">
        <v>0</v>
      </c>
      <c r="K101" s="419">
        <v>0</v>
      </c>
      <c r="L101" s="419">
        <v>0</v>
      </c>
      <c r="M101" s="419">
        <v>0</v>
      </c>
      <c r="N101" s="419">
        <v>0</v>
      </c>
      <c r="O101" s="419">
        <v>0</v>
      </c>
      <c r="P101" s="419">
        <v>0</v>
      </c>
      <c r="Q101" s="419">
        <v>0</v>
      </c>
      <c r="R101" s="419">
        <v>0</v>
      </c>
      <c r="S101" s="419">
        <v>0</v>
      </c>
      <c r="T101" s="419">
        <v>0</v>
      </c>
      <c r="U101" s="419">
        <v>0</v>
      </c>
      <c r="V101" s="419">
        <v>0</v>
      </c>
      <c r="W101" s="419">
        <v>0</v>
      </c>
      <c r="X101" s="419">
        <v>0</v>
      </c>
      <c r="Y101" s="419">
        <v>0</v>
      </c>
      <c r="Z101" s="419">
        <v>0</v>
      </c>
      <c r="AA101" s="419">
        <v>0</v>
      </c>
      <c r="AB101" s="419">
        <v>0</v>
      </c>
      <c r="AC101" s="419">
        <v>0</v>
      </c>
      <c r="AD101" s="419">
        <v>0</v>
      </c>
      <c r="AE101" s="419">
        <v>0</v>
      </c>
      <c r="AF101" s="419">
        <v>0</v>
      </c>
      <c r="AG101" s="419">
        <v>0</v>
      </c>
      <c r="AH101" s="419">
        <v>0</v>
      </c>
      <c r="AI101" s="419">
        <v>0</v>
      </c>
      <c r="AJ101" s="419">
        <v>0</v>
      </c>
      <c r="AK101" s="419">
        <v>0</v>
      </c>
      <c r="AL101" s="419">
        <v>0</v>
      </c>
      <c r="AM101" s="419">
        <v>0</v>
      </c>
      <c r="AN101" s="419">
        <v>0</v>
      </c>
      <c r="AO101" s="419">
        <v>0</v>
      </c>
      <c r="AP101" s="419">
        <v>0</v>
      </c>
      <c r="AQ101" s="419">
        <v>0</v>
      </c>
      <c r="AR101" s="419">
        <v>0</v>
      </c>
      <c r="AS101" s="419">
        <v>0</v>
      </c>
      <c r="AT101" s="419">
        <v>0</v>
      </c>
      <c r="AU101" s="419">
        <v>0</v>
      </c>
      <c r="AV101" s="419">
        <v>0</v>
      </c>
      <c r="AW101" s="419">
        <v>0</v>
      </c>
      <c r="AX101" s="419">
        <v>0</v>
      </c>
      <c r="AY101" s="419">
        <v>0</v>
      </c>
      <c r="AZ101" s="419">
        <v>0</v>
      </c>
      <c r="BA101" s="419">
        <v>0</v>
      </c>
      <c r="BB101" s="419">
        <v>0</v>
      </c>
      <c r="BC101" s="419">
        <v>4910</v>
      </c>
      <c r="BD101" s="419">
        <v>0</v>
      </c>
      <c r="BE101" s="419">
        <v>0</v>
      </c>
      <c r="BF101" s="419">
        <v>0</v>
      </c>
      <c r="BG101" s="419">
        <v>0</v>
      </c>
      <c r="BH101" s="419">
        <v>0</v>
      </c>
      <c r="BI101" s="419">
        <v>0</v>
      </c>
      <c r="BJ101" s="419">
        <v>0</v>
      </c>
      <c r="BK101" s="419">
        <v>0</v>
      </c>
      <c r="BL101" s="419">
        <v>0</v>
      </c>
      <c r="BM101" s="419">
        <v>0</v>
      </c>
      <c r="BN101" s="419">
        <v>0</v>
      </c>
      <c r="BO101" s="419">
        <v>0</v>
      </c>
      <c r="BP101" s="419">
        <v>0</v>
      </c>
      <c r="BQ101" s="419">
        <v>0</v>
      </c>
      <c r="BR101" s="419">
        <v>0</v>
      </c>
      <c r="BS101" s="419">
        <v>0</v>
      </c>
      <c r="BT101" s="419">
        <v>0</v>
      </c>
      <c r="BU101" s="419">
        <v>0</v>
      </c>
      <c r="BV101" s="419">
        <v>0</v>
      </c>
      <c r="BW101" s="419">
        <v>0</v>
      </c>
      <c r="BX101" s="419">
        <v>0</v>
      </c>
      <c r="BY101" s="419">
        <v>0</v>
      </c>
      <c r="BZ101" s="419">
        <v>0</v>
      </c>
      <c r="CA101" s="419">
        <v>0</v>
      </c>
      <c r="CB101" s="419">
        <v>0</v>
      </c>
      <c r="CC101" s="419">
        <v>0</v>
      </c>
      <c r="CD101" s="419">
        <v>0</v>
      </c>
      <c r="CE101" s="419">
        <v>0</v>
      </c>
      <c r="CF101" s="419">
        <v>0</v>
      </c>
      <c r="CG101" s="419">
        <v>0</v>
      </c>
      <c r="CH101" s="419">
        <v>0</v>
      </c>
      <c r="CI101" s="419">
        <v>0</v>
      </c>
      <c r="CJ101" s="419">
        <v>0</v>
      </c>
      <c r="CK101" s="419">
        <v>0</v>
      </c>
      <c r="CL101" s="419">
        <v>0</v>
      </c>
      <c r="CM101" s="419">
        <v>0</v>
      </c>
      <c r="CN101" s="419">
        <v>0</v>
      </c>
      <c r="CO101" s="419">
        <v>0</v>
      </c>
      <c r="CP101" s="419">
        <v>0</v>
      </c>
      <c r="CQ101" s="419">
        <v>0</v>
      </c>
      <c r="CR101" s="419">
        <v>0</v>
      </c>
      <c r="CS101" s="419">
        <v>0</v>
      </c>
      <c r="CT101" s="419"/>
      <c r="CU101" s="419"/>
      <c r="CV101" s="419"/>
      <c r="CW101" s="419"/>
      <c r="CX101" s="419"/>
      <c r="CY101" s="419"/>
      <c r="CZ101" s="419"/>
      <c r="DA101" s="419"/>
      <c r="DB101" s="419"/>
      <c r="DC101" s="419"/>
      <c r="DD101" s="419"/>
      <c r="DE101" s="419"/>
      <c r="DF101" s="419"/>
      <c r="DG101" s="419"/>
      <c r="DH101" s="419"/>
      <c r="DI101" s="419"/>
      <c r="DJ101" s="419"/>
      <c r="DK101" s="419"/>
    </row>
    <row r="102" spans="1:115" ht="16.149999999999999" hidden="1">
      <c r="A102" s="423" t="s">
        <v>7</v>
      </c>
      <c r="B102" s="423">
        <v>2</v>
      </c>
      <c r="C102" s="418" t="s">
        <v>65</v>
      </c>
      <c r="D102" s="419">
        <v>0</v>
      </c>
      <c r="E102" s="419">
        <v>0</v>
      </c>
      <c r="F102" s="419">
        <v>0</v>
      </c>
      <c r="G102" s="419">
        <v>0</v>
      </c>
      <c r="H102" s="419">
        <v>0</v>
      </c>
      <c r="I102" s="419">
        <v>0</v>
      </c>
      <c r="J102" s="419">
        <v>0</v>
      </c>
      <c r="K102" s="419">
        <v>0</v>
      </c>
      <c r="L102" s="419">
        <v>0</v>
      </c>
      <c r="M102" s="419">
        <v>0</v>
      </c>
      <c r="N102" s="419">
        <v>0</v>
      </c>
      <c r="O102" s="419">
        <v>0</v>
      </c>
      <c r="P102" s="419">
        <v>0</v>
      </c>
      <c r="Q102" s="419">
        <v>0</v>
      </c>
      <c r="R102" s="419">
        <v>0</v>
      </c>
      <c r="S102" s="419">
        <v>0</v>
      </c>
      <c r="T102" s="419">
        <v>0</v>
      </c>
      <c r="U102" s="419">
        <v>0</v>
      </c>
      <c r="V102" s="419">
        <v>0</v>
      </c>
      <c r="W102" s="419">
        <v>0</v>
      </c>
      <c r="X102" s="419">
        <v>0</v>
      </c>
      <c r="Y102" s="419">
        <v>0</v>
      </c>
      <c r="Z102" s="419">
        <v>0</v>
      </c>
      <c r="AA102" s="419">
        <v>0</v>
      </c>
      <c r="AB102" s="419">
        <v>0</v>
      </c>
      <c r="AC102" s="419">
        <v>0</v>
      </c>
      <c r="AD102" s="419">
        <v>0</v>
      </c>
      <c r="AE102" s="419">
        <v>0</v>
      </c>
      <c r="AF102" s="419">
        <v>0</v>
      </c>
      <c r="AG102" s="419">
        <v>0</v>
      </c>
      <c r="AH102" s="419">
        <v>0</v>
      </c>
      <c r="AI102" s="419">
        <v>0</v>
      </c>
      <c r="AJ102" s="419">
        <v>0</v>
      </c>
      <c r="AK102" s="419">
        <v>0</v>
      </c>
      <c r="AL102" s="419">
        <v>0</v>
      </c>
      <c r="AM102" s="419">
        <v>0</v>
      </c>
      <c r="AN102" s="419">
        <v>0</v>
      </c>
      <c r="AO102" s="419">
        <v>0</v>
      </c>
      <c r="AP102" s="419">
        <v>0</v>
      </c>
      <c r="AQ102" s="419">
        <v>0</v>
      </c>
      <c r="AR102" s="419">
        <v>0</v>
      </c>
      <c r="AS102" s="419">
        <v>0</v>
      </c>
      <c r="AT102" s="419">
        <v>0</v>
      </c>
      <c r="AU102" s="419">
        <v>0</v>
      </c>
      <c r="AV102" s="419">
        <v>0</v>
      </c>
      <c r="AW102" s="419">
        <v>0</v>
      </c>
      <c r="AX102" s="419">
        <v>0</v>
      </c>
      <c r="AY102" s="419">
        <v>0</v>
      </c>
      <c r="AZ102" s="419">
        <v>0</v>
      </c>
      <c r="BA102" s="419">
        <v>0</v>
      </c>
      <c r="BB102" s="419">
        <v>5070</v>
      </c>
      <c r="BC102" s="419">
        <v>0</v>
      </c>
      <c r="BD102" s="419">
        <v>0</v>
      </c>
      <c r="BE102" s="419">
        <v>0</v>
      </c>
      <c r="BF102" s="419">
        <v>0</v>
      </c>
      <c r="BG102" s="419">
        <v>0</v>
      </c>
      <c r="BH102" s="419">
        <v>0</v>
      </c>
      <c r="BI102" s="419">
        <v>0</v>
      </c>
      <c r="BJ102" s="419">
        <v>0</v>
      </c>
      <c r="BK102" s="419">
        <v>0</v>
      </c>
      <c r="BL102" s="419">
        <v>0</v>
      </c>
      <c r="BM102" s="419">
        <v>0</v>
      </c>
      <c r="BN102" s="419">
        <v>0</v>
      </c>
      <c r="BO102" s="419">
        <v>0</v>
      </c>
      <c r="BP102" s="419">
        <v>0</v>
      </c>
      <c r="BQ102" s="419">
        <v>0</v>
      </c>
      <c r="BR102" s="419">
        <v>0</v>
      </c>
      <c r="BS102" s="419">
        <v>0</v>
      </c>
      <c r="BT102" s="419">
        <v>0</v>
      </c>
      <c r="BU102" s="419">
        <v>0</v>
      </c>
      <c r="BV102" s="419">
        <v>0</v>
      </c>
      <c r="BW102" s="419">
        <v>0</v>
      </c>
      <c r="BX102" s="419">
        <v>0</v>
      </c>
      <c r="BY102" s="419">
        <v>0</v>
      </c>
      <c r="BZ102" s="419">
        <v>0</v>
      </c>
      <c r="CA102" s="419">
        <v>0</v>
      </c>
      <c r="CB102" s="419">
        <v>0</v>
      </c>
      <c r="CC102" s="419">
        <v>0</v>
      </c>
      <c r="CD102" s="419">
        <v>0</v>
      </c>
      <c r="CE102" s="419">
        <v>0</v>
      </c>
      <c r="CF102" s="419">
        <v>0</v>
      </c>
      <c r="CG102" s="419">
        <v>0</v>
      </c>
      <c r="CH102" s="419">
        <v>0</v>
      </c>
      <c r="CI102" s="419">
        <v>0</v>
      </c>
      <c r="CJ102" s="419">
        <v>0</v>
      </c>
      <c r="CK102" s="419">
        <v>0</v>
      </c>
      <c r="CL102" s="419">
        <v>0</v>
      </c>
      <c r="CM102" s="419">
        <v>0</v>
      </c>
      <c r="CN102" s="419">
        <v>0</v>
      </c>
      <c r="CO102" s="419">
        <v>0</v>
      </c>
      <c r="CP102" s="419">
        <v>0</v>
      </c>
      <c r="CQ102" s="419">
        <v>0</v>
      </c>
      <c r="CR102" s="419">
        <v>0</v>
      </c>
      <c r="CS102" s="419">
        <v>0</v>
      </c>
      <c r="CT102" s="419"/>
      <c r="CU102" s="419"/>
      <c r="CV102" s="419"/>
      <c r="CW102" s="419"/>
      <c r="CX102" s="419"/>
      <c r="CY102" s="419"/>
      <c r="CZ102" s="419"/>
      <c r="DA102" s="419"/>
      <c r="DB102" s="419"/>
      <c r="DC102" s="419"/>
      <c r="DD102" s="419"/>
      <c r="DE102" s="419"/>
      <c r="DF102" s="419"/>
      <c r="DG102" s="419"/>
      <c r="DH102" s="419"/>
      <c r="DI102" s="419"/>
      <c r="DJ102" s="419"/>
      <c r="DK102" s="419"/>
    </row>
    <row r="103" spans="1:115" ht="16.149999999999999" hidden="1">
      <c r="A103" s="423" t="s">
        <v>7</v>
      </c>
      <c r="B103" s="423">
        <v>2</v>
      </c>
      <c r="C103" s="418" t="s">
        <v>66</v>
      </c>
      <c r="D103" s="419">
        <v>0</v>
      </c>
      <c r="E103" s="419">
        <v>0</v>
      </c>
      <c r="F103" s="419">
        <v>0</v>
      </c>
      <c r="G103" s="419">
        <v>0</v>
      </c>
      <c r="H103" s="419">
        <v>0</v>
      </c>
      <c r="I103" s="419">
        <v>0</v>
      </c>
      <c r="J103" s="419">
        <v>0</v>
      </c>
      <c r="K103" s="419">
        <v>0</v>
      </c>
      <c r="L103" s="419">
        <v>0</v>
      </c>
      <c r="M103" s="419">
        <v>0</v>
      </c>
      <c r="N103" s="419">
        <v>0</v>
      </c>
      <c r="O103" s="419">
        <v>0</v>
      </c>
      <c r="P103" s="419">
        <v>0</v>
      </c>
      <c r="Q103" s="419">
        <v>0</v>
      </c>
      <c r="R103" s="419">
        <v>0</v>
      </c>
      <c r="S103" s="419">
        <v>0</v>
      </c>
      <c r="T103" s="419">
        <v>0</v>
      </c>
      <c r="U103" s="419">
        <v>0</v>
      </c>
      <c r="V103" s="419">
        <v>0</v>
      </c>
      <c r="W103" s="419">
        <v>0</v>
      </c>
      <c r="X103" s="419">
        <v>0</v>
      </c>
      <c r="Y103" s="419">
        <v>0</v>
      </c>
      <c r="Z103" s="419">
        <v>0</v>
      </c>
      <c r="AA103" s="419">
        <v>0</v>
      </c>
      <c r="AB103" s="419">
        <v>0</v>
      </c>
      <c r="AC103" s="419">
        <v>0</v>
      </c>
      <c r="AD103" s="419">
        <v>0</v>
      </c>
      <c r="AE103" s="419">
        <v>0</v>
      </c>
      <c r="AF103" s="419">
        <v>0</v>
      </c>
      <c r="AG103" s="419">
        <v>0</v>
      </c>
      <c r="AH103" s="419">
        <v>0</v>
      </c>
      <c r="AI103" s="419">
        <v>0</v>
      </c>
      <c r="AJ103" s="419">
        <v>0</v>
      </c>
      <c r="AK103" s="419">
        <v>0</v>
      </c>
      <c r="AL103" s="419">
        <v>0</v>
      </c>
      <c r="AM103" s="419">
        <v>0</v>
      </c>
      <c r="AN103" s="419">
        <v>0</v>
      </c>
      <c r="AO103" s="419">
        <v>0</v>
      </c>
      <c r="AP103" s="419">
        <v>0</v>
      </c>
      <c r="AQ103" s="419">
        <v>0</v>
      </c>
      <c r="AR103" s="419">
        <v>0</v>
      </c>
      <c r="AS103" s="419">
        <v>0</v>
      </c>
      <c r="AT103" s="419">
        <v>0</v>
      </c>
      <c r="AU103" s="419">
        <v>0</v>
      </c>
      <c r="AV103" s="419">
        <v>0</v>
      </c>
      <c r="AW103" s="419">
        <v>0</v>
      </c>
      <c r="AX103" s="419">
        <v>0</v>
      </c>
      <c r="AY103" s="419">
        <v>0</v>
      </c>
      <c r="AZ103" s="419">
        <v>0</v>
      </c>
      <c r="BA103" s="419">
        <v>5233</v>
      </c>
      <c r="BB103" s="419">
        <v>0</v>
      </c>
      <c r="BC103" s="419">
        <v>0</v>
      </c>
      <c r="BD103" s="419">
        <v>0</v>
      </c>
      <c r="BE103" s="419">
        <v>0</v>
      </c>
      <c r="BF103" s="419">
        <v>0</v>
      </c>
      <c r="BG103" s="419">
        <v>0</v>
      </c>
      <c r="BH103" s="419">
        <v>0</v>
      </c>
      <c r="BI103" s="419">
        <v>0</v>
      </c>
      <c r="BJ103" s="419">
        <v>0</v>
      </c>
      <c r="BK103" s="419">
        <v>0</v>
      </c>
      <c r="BL103" s="419">
        <v>0</v>
      </c>
      <c r="BM103" s="419">
        <v>0</v>
      </c>
      <c r="BN103" s="419">
        <v>0</v>
      </c>
      <c r="BO103" s="419">
        <v>0</v>
      </c>
      <c r="BP103" s="419">
        <v>0</v>
      </c>
      <c r="BQ103" s="419">
        <v>0</v>
      </c>
      <c r="BR103" s="419">
        <v>0</v>
      </c>
      <c r="BS103" s="419">
        <v>0</v>
      </c>
      <c r="BT103" s="419">
        <v>0</v>
      </c>
      <c r="BU103" s="419">
        <v>0</v>
      </c>
      <c r="BV103" s="419">
        <v>0</v>
      </c>
      <c r="BW103" s="419">
        <v>0</v>
      </c>
      <c r="BX103" s="419">
        <v>0</v>
      </c>
      <c r="BY103" s="419">
        <v>0</v>
      </c>
      <c r="BZ103" s="419">
        <v>0</v>
      </c>
      <c r="CA103" s="419">
        <v>0</v>
      </c>
      <c r="CB103" s="419">
        <v>0</v>
      </c>
      <c r="CC103" s="419">
        <v>0</v>
      </c>
      <c r="CD103" s="419">
        <v>0</v>
      </c>
      <c r="CE103" s="419">
        <v>0</v>
      </c>
      <c r="CF103" s="419">
        <v>0</v>
      </c>
      <c r="CG103" s="419">
        <v>0</v>
      </c>
      <c r="CH103" s="419">
        <v>0</v>
      </c>
      <c r="CI103" s="419">
        <v>0</v>
      </c>
      <c r="CJ103" s="419">
        <v>0</v>
      </c>
      <c r="CK103" s="419">
        <v>0</v>
      </c>
      <c r="CL103" s="419">
        <v>0</v>
      </c>
      <c r="CM103" s="419">
        <v>0</v>
      </c>
      <c r="CN103" s="419">
        <v>0</v>
      </c>
      <c r="CO103" s="419">
        <v>0</v>
      </c>
      <c r="CP103" s="419">
        <v>0</v>
      </c>
      <c r="CQ103" s="419">
        <v>0</v>
      </c>
      <c r="CR103" s="419">
        <v>0</v>
      </c>
      <c r="CS103" s="419">
        <v>0</v>
      </c>
      <c r="CT103" s="419"/>
      <c r="CU103" s="419"/>
      <c r="CV103" s="419"/>
      <c r="CW103" s="419"/>
      <c r="CX103" s="419"/>
      <c r="CY103" s="419"/>
      <c r="CZ103" s="419"/>
      <c r="DA103" s="419"/>
      <c r="DB103" s="419"/>
      <c r="DC103" s="419"/>
      <c r="DD103" s="419"/>
      <c r="DE103" s="419"/>
      <c r="DF103" s="419"/>
      <c r="DG103" s="419"/>
      <c r="DH103" s="419"/>
      <c r="DI103" s="419"/>
      <c r="DJ103" s="419"/>
      <c r="DK103" s="419"/>
    </row>
    <row r="104" spans="1:115" ht="16.149999999999999" hidden="1">
      <c r="A104" s="423" t="s">
        <v>7</v>
      </c>
      <c r="B104" s="423">
        <v>2</v>
      </c>
      <c r="C104" s="418" t="s">
        <v>67</v>
      </c>
      <c r="D104" s="419">
        <v>0</v>
      </c>
      <c r="E104" s="419">
        <v>0</v>
      </c>
      <c r="F104" s="419">
        <v>0</v>
      </c>
      <c r="G104" s="419">
        <v>0</v>
      </c>
      <c r="H104" s="419">
        <v>0</v>
      </c>
      <c r="I104" s="419">
        <v>0</v>
      </c>
      <c r="J104" s="419">
        <v>0</v>
      </c>
      <c r="K104" s="419">
        <v>0</v>
      </c>
      <c r="L104" s="419">
        <v>0</v>
      </c>
      <c r="M104" s="419">
        <v>0</v>
      </c>
      <c r="N104" s="419">
        <v>0</v>
      </c>
      <c r="O104" s="419">
        <v>0</v>
      </c>
      <c r="P104" s="419">
        <v>0</v>
      </c>
      <c r="Q104" s="419">
        <v>0</v>
      </c>
      <c r="R104" s="419">
        <v>0</v>
      </c>
      <c r="S104" s="419">
        <v>0</v>
      </c>
      <c r="T104" s="419">
        <v>0</v>
      </c>
      <c r="U104" s="419">
        <v>0</v>
      </c>
      <c r="V104" s="419">
        <v>0</v>
      </c>
      <c r="W104" s="419">
        <v>0</v>
      </c>
      <c r="X104" s="419">
        <v>0</v>
      </c>
      <c r="Y104" s="419">
        <v>0</v>
      </c>
      <c r="Z104" s="419">
        <v>0</v>
      </c>
      <c r="AA104" s="419">
        <v>0</v>
      </c>
      <c r="AB104" s="419">
        <v>0</v>
      </c>
      <c r="AC104" s="419">
        <v>0</v>
      </c>
      <c r="AD104" s="419">
        <v>0</v>
      </c>
      <c r="AE104" s="419">
        <v>0</v>
      </c>
      <c r="AF104" s="419">
        <v>0</v>
      </c>
      <c r="AG104" s="419">
        <v>0</v>
      </c>
      <c r="AH104" s="419">
        <v>0</v>
      </c>
      <c r="AI104" s="419">
        <v>0</v>
      </c>
      <c r="AJ104" s="419">
        <v>0</v>
      </c>
      <c r="AK104" s="419">
        <v>0</v>
      </c>
      <c r="AL104" s="419">
        <v>0</v>
      </c>
      <c r="AM104" s="419">
        <v>0</v>
      </c>
      <c r="AN104" s="419">
        <v>0</v>
      </c>
      <c r="AO104" s="419">
        <v>0</v>
      </c>
      <c r="AP104" s="419">
        <v>0</v>
      </c>
      <c r="AQ104" s="419">
        <v>0</v>
      </c>
      <c r="AR104" s="419">
        <v>0</v>
      </c>
      <c r="AS104" s="419">
        <v>0</v>
      </c>
      <c r="AT104" s="419">
        <v>0</v>
      </c>
      <c r="AU104" s="419">
        <v>0</v>
      </c>
      <c r="AV104" s="419">
        <v>0</v>
      </c>
      <c r="AW104" s="419">
        <v>0</v>
      </c>
      <c r="AX104" s="419">
        <v>0</v>
      </c>
      <c r="AY104" s="419">
        <v>0</v>
      </c>
      <c r="AZ104" s="419">
        <v>5399.0000000000009</v>
      </c>
      <c r="BA104" s="419">
        <v>0</v>
      </c>
      <c r="BB104" s="419">
        <v>0</v>
      </c>
      <c r="BC104" s="419">
        <v>0</v>
      </c>
      <c r="BD104" s="419">
        <v>0</v>
      </c>
      <c r="BE104" s="419">
        <v>0</v>
      </c>
      <c r="BF104" s="419">
        <v>0</v>
      </c>
      <c r="BG104" s="419">
        <v>0</v>
      </c>
      <c r="BH104" s="419">
        <v>0</v>
      </c>
      <c r="BI104" s="419">
        <v>0</v>
      </c>
      <c r="BJ104" s="419">
        <v>0</v>
      </c>
      <c r="BK104" s="419">
        <v>0</v>
      </c>
      <c r="BL104" s="419">
        <v>0</v>
      </c>
      <c r="BM104" s="419">
        <v>0</v>
      </c>
      <c r="BN104" s="419">
        <v>0</v>
      </c>
      <c r="BO104" s="419">
        <v>0</v>
      </c>
      <c r="BP104" s="419">
        <v>0</v>
      </c>
      <c r="BQ104" s="419">
        <v>0</v>
      </c>
      <c r="BR104" s="419">
        <v>0</v>
      </c>
      <c r="BS104" s="419">
        <v>0</v>
      </c>
      <c r="BT104" s="419">
        <v>0</v>
      </c>
      <c r="BU104" s="419">
        <v>0</v>
      </c>
      <c r="BV104" s="419">
        <v>0</v>
      </c>
      <c r="BW104" s="419">
        <v>0</v>
      </c>
      <c r="BX104" s="419">
        <v>0</v>
      </c>
      <c r="BY104" s="419">
        <v>0</v>
      </c>
      <c r="BZ104" s="419">
        <v>0</v>
      </c>
      <c r="CA104" s="419">
        <v>0</v>
      </c>
      <c r="CB104" s="419">
        <v>0</v>
      </c>
      <c r="CC104" s="419">
        <v>0</v>
      </c>
      <c r="CD104" s="419">
        <v>0</v>
      </c>
      <c r="CE104" s="419">
        <v>0</v>
      </c>
      <c r="CF104" s="419">
        <v>0</v>
      </c>
      <c r="CG104" s="419">
        <v>0</v>
      </c>
      <c r="CH104" s="419">
        <v>0</v>
      </c>
      <c r="CI104" s="419">
        <v>0</v>
      </c>
      <c r="CJ104" s="419">
        <v>0</v>
      </c>
      <c r="CK104" s="419">
        <v>0</v>
      </c>
      <c r="CL104" s="419">
        <v>0</v>
      </c>
      <c r="CM104" s="419">
        <v>0</v>
      </c>
      <c r="CN104" s="419">
        <v>0</v>
      </c>
      <c r="CO104" s="419">
        <v>0</v>
      </c>
      <c r="CP104" s="419">
        <v>0</v>
      </c>
      <c r="CQ104" s="419">
        <v>0</v>
      </c>
      <c r="CR104" s="419">
        <v>0</v>
      </c>
      <c r="CS104" s="419">
        <v>0</v>
      </c>
      <c r="CT104" s="419"/>
      <c r="CU104" s="419"/>
      <c r="CV104" s="419"/>
      <c r="CW104" s="419"/>
      <c r="CX104" s="419"/>
      <c r="CY104" s="419"/>
      <c r="CZ104" s="419"/>
      <c r="DA104" s="419"/>
      <c r="DB104" s="419"/>
      <c r="DC104" s="419"/>
      <c r="DD104" s="419"/>
      <c r="DE104" s="419"/>
      <c r="DF104" s="419"/>
      <c r="DG104" s="419"/>
      <c r="DH104" s="419"/>
      <c r="DI104" s="419"/>
      <c r="DJ104" s="419"/>
      <c r="DK104" s="419"/>
    </row>
    <row r="105" spans="1:115" ht="16.149999999999999" hidden="1">
      <c r="A105" s="423" t="s">
        <v>7</v>
      </c>
      <c r="B105" s="423">
        <v>2</v>
      </c>
      <c r="C105" s="418" t="s">
        <v>68</v>
      </c>
      <c r="D105" s="419">
        <v>0</v>
      </c>
      <c r="E105" s="419">
        <v>0</v>
      </c>
      <c r="F105" s="419">
        <v>0</v>
      </c>
      <c r="G105" s="419">
        <v>0</v>
      </c>
      <c r="H105" s="419">
        <v>0</v>
      </c>
      <c r="I105" s="419">
        <v>0</v>
      </c>
      <c r="J105" s="419">
        <v>0</v>
      </c>
      <c r="K105" s="419">
        <v>0</v>
      </c>
      <c r="L105" s="419">
        <v>0</v>
      </c>
      <c r="M105" s="419">
        <v>0</v>
      </c>
      <c r="N105" s="419">
        <v>0</v>
      </c>
      <c r="O105" s="419">
        <v>0</v>
      </c>
      <c r="P105" s="419">
        <v>0</v>
      </c>
      <c r="Q105" s="419">
        <v>0</v>
      </c>
      <c r="R105" s="419">
        <v>0</v>
      </c>
      <c r="S105" s="419">
        <v>0</v>
      </c>
      <c r="T105" s="419">
        <v>0</v>
      </c>
      <c r="U105" s="419">
        <v>0</v>
      </c>
      <c r="V105" s="419">
        <v>0</v>
      </c>
      <c r="W105" s="419">
        <v>0</v>
      </c>
      <c r="X105" s="419">
        <v>0</v>
      </c>
      <c r="Y105" s="419">
        <v>0</v>
      </c>
      <c r="Z105" s="419">
        <v>0</v>
      </c>
      <c r="AA105" s="419">
        <v>0</v>
      </c>
      <c r="AB105" s="419">
        <v>0</v>
      </c>
      <c r="AC105" s="419">
        <v>0</v>
      </c>
      <c r="AD105" s="419">
        <v>0</v>
      </c>
      <c r="AE105" s="419">
        <v>0</v>
      </c>
      <c r="AF105" s="419">
        <v>0</v>
      </c>
      <c r="AG105" s="419">
        <v>0</v>
      </c>
      <c r="AH105" s="419">
        <v>0</v>
      </c>
      <c r="AI105" s="419">
        <v>0</v>
      </c>
      <c r="AJ105" s="419">
        <v>0</v>
      </c>
      <c r="AK105" s="419">
        <v>0</v>
      </c>
      <c r="AL105" s="419">
        <v>0</v>
      </c>
      <c r="AM105" s="419">
        <v>0</v>
      </c>
      <c r="AN105" s="419">
        <v>0</v>
      </c>
      <c r="AO105" s="419">
        <v>0</v>
      </c>
      <c r="AP105" s="419">
        <v>0</v>
      </c>
      <c r="AQ105" s="419">
        <v>0</v>
      </c>
      <c r="AR105" s="419">
        <v>0</v>
      </c>
      <c r="AS105" s="419">
        <v>0</v>
      </c>
      <c r="AT105" s="419">
        <v>0</v>
      </c>
      <c r="AU105" s="419">
        <v>0</v>
      </c>
      <c r="AV105" s="419">
        <v>0</v>
      </c>
      <c r="AW105" s="419">
        <v>0</v>
      </c>
      <c r="AX105" s="419">
        <v>0</v>
      </c>
      <c r="AY105" s="419">
        <v>5566</v>
      </c>
      <c r="AZ105" s="419">
        <v>0</v>
      </c>
      <c r="BA105" s="419">
        <v>0</v>
      </c>
      <c r="BB105" s="419">
        <v>0</v>
      </c>
      <c r="BC105" s="419">
        <v>0</v>
      </c>
      <c r="BD105" s="419">
        <v>0</v>
      </c>
      <c r="BE105" s="419">
        <v>0</v>
      </c>
      <c r="BF105" s="419">
        <v>0</v>
      </c>
      <c r="BG105" s="419">
        <v>0</v>
      </c>
      <c r="BH105" s="419">
        <v>0</v>
      </c>
      <c r="BI105" s="419">
        <v>0</v>
      </c>
      <c r="BJ105" s="419">
        <v>0</v>
      </c>
      <c r="BK105" s="419">
        <v>0</v>
      </c>
      <c r="BL105" s="419">
        <v>0</v>
      </c>
      <c r="BM105" s="419">
        <v>0</v>
      </c>
      <c r="BN105" s="419">
        <v>0</v>
      </c>
      <c r="BO105" s="419">
        <v>0</v>
      </c>
      <c r="BP105" s="419">
        <v>0</v>
      </c>
      <c r="BQ105" s="419">
        <v>0</v>
      </c>
      <c r="BR105" s="419">
        <v>0</v>
      </c>
      <c r="BS105" s="419">
        <v>0</v>
      </c>
      <c r="BT105" s="419">
        <v>0</v>
      </c>
      <c r="BU105" s="419">
        <v>0</v>
      </c>
      <c r="BV105" s="419">
        <v>0</v>
      </c>
      <c r="BW105" s="419">
        <v>0</v>
      </c>
      <c r="BX105" s="419">
        <v>0</v>
      </c>
      <c r="BY105" s="419">
        <v>0</v>
      </c>
      <c r="BZ105" s="419">
        <v>0</v>
      </c>
      <c r="CA105" s="419">
        <v>0</v>
      </c>
      <c r="CB105" s="419">
        <v>0</v>
      </c>
      <c r="CC105" s="419">
        <v>0</v>
      </c>
      <c r="CD105" s="419">
        <v>0</v>
      </c>
      <c r="CE105" s="419">
        <v>0</v>
      </c>
      <c r="CF105" s="419">
        <v>0</v>
      </c>
      <c r="CG105" s="419">
        <v>0</v>
      </c>
      <c r="CH105" s="419">
        <v>0</v>
      </c>
      <c r="CI105" s="419">
        <v>0</v>
      </c>
      <c r="CJ105" s="419">
        <v>0</v>
      </c>
      <c r="CK105" s="419">
        <v>0</v>
      </c>
      <c r="CL105" s="419">
        <v>0</v>
      </c>
      <c r="CM105" s="419">
        <v>0</v>
      </c>
      <c r="CN105" s="419">
        <v>0</v>
      </c>
      <c r="CO105" s="419">
        <v>0</v>
      </c>
      <c r="CP105" s="419">
        <v>0</v>
      </c>
      <c r="CQ105" s="419">
        <v>0</v>
      </c>
      <c r="CR105" s="419">
        <v>0</v>
      </c>
      <c r="CS105" s="419">
        <v>0</v>
      </c>
      <c r="CT105" s="419"/>
      <c r="CU105" s="419"/>
      <c r="CV105" s="419"/>
      <c r="CW105" s="419"/>
      <c r="CX105" s="419"/>
      <c r="CY105" s="419"/>
      <c r="CZ105" s="419"/>
      <c r="DA105" s="419"/>
      <c r="DB105" s="419"/>
      <c r="DC105" s="419"/>
      <c r="DD105" s="419"/>
      <c r="DE105" s="419"/>
      <c r="DF105" s="419"/>
      <c r="DG105" s="419"/>
      <c r="DH105" s="419"/>
      <c r="DI105" s="419"/>
      <c r="DJ105" s="419"/>
      <c r="DK105" s="419"/>
    </row>
    <row r="106" spans="1:115" ht="16.149999999999999" hidden="1">
      <c r="A106" s="423" t="s">
        <v>7</v>
      </c>
      <c r="B106" s="423">
        <v>2</v>
      </c>
      <c r="C106" s="418" t="s">
        <v>69</v>
      </c>
      <c r="D106" s="419">
        <v>0</v>
      </c>
      <c r="E106" s="419">
        <v>0</v>
      </c>
      <c r="F106" s="419">
        <v>0</v>
      </c>
      <c r="G106" s="419">
        <v>0</v>
      </c>
      <c r="H106" s="419">
        <v>0</v>
      </c>
      <c r="I106" s="419">
        <v>0</v>
      </c>
      <c r="J106" s="419">
        <v>0</v>
      </c>
      <c r="K106" s="419">
        <v>0</v>
      </c>
      <c r="L106" s="419">
        <v>0</v>
      </c>
      <c r="M106" s="419">
        <v>0</v>
      </c>
      <c r="N106" s="419">
        <v>0</v>
      </c>
      <c r="O106" s="419">
        <v>0</v>
      </c>
      <c r="P106" s="419">
        <v>0</v>
      </c>
      <c r="Q106" s="419">
        <v>0</v>
      </c>
      <c r="R106" s="419">
        <v>0</v>
      </c>
      <c r="S106" s="419">
        <v>0</v>
      </c>
      <c r="T106" s="419">
        <v>0</v>
      </c>
      <c r="U106" s="419">
        <v>0</v>
      </c>
      <c r="V106" s="419">
        <v>0</v>
      </c>
      <c r="W106" s="419">
        <v>0</v>
      </c>
      <c r="X106" s="419">
        <v>0</v>
      </c>
      <c r="Y106" s="419">
        <v>0</v>
      </c>
      <c r="Z106" s="419">
        <v>0</v>
      </c>
      <c r="AA106" s="419">
        <v>0</v>
      </c>
      <c r="AB106" s="419">
        <v>0</v>
      </c>
      <c r="AC106" s="419">
        <v>0</v>
      </c>
      <c r="AD106" s="419">
        <v>0</v>
      </c>
      <c r="AE106" s="419">
        <v>0</v>
      </c>
      <c r="AF106" s="419">
        <v>0</v>
      </c>
      <c r="AG106" s="419">
        <v>0</v>
      </c>
      <c r="AH106" s="419">
        <v>0</v>
      </c>
      <c r="AI106" s="419">
        <v>0</v>
      </c>
      <c r="AJ106" s="419">
        <v>0</v>
      </c>
      <c r="AK106" s="419">
        <v>0</v>
      </c>
      <c r="AL106" s="419">
        <v>0</v>
      </c>
      <c r="AM106" s="419">
        <v>0</v>
      </c>
      <c r="AN106" s="419">
        <v>0</v>
      </c>
      <c r="AO106" s="419">
        <v>0</v>
      </c>
      <c r="AP106" s="419">
        <v>0</v>
      </c>
      <c r="AQ106" s="419">
        <v>0</v>
      </c>
      <c r="AR106" s="419">
        <v>0</v>
      </c>
      <c r="AS106" s="419">
        <v>0</v>
      </c>
      <c r="AT106" s="419">
        <v>0</v>
      </c>
      <c r="AU106" s="419">
        <v>0</v>
      </c>
      <c r="AV106" s="419">
        <v>0</v>
      </c>
      <c r="AW106" s="419">
        <v>0</v>
      </c>
      <c r="AX106" s="419">
        <v>5739</v>
      </c>
      <c r="AY106" s="419">
        <v>0</v>
      </c>
      <c r="AZ106" s="419">
        <v>0</v>
      </c>
      <c r="BA106" s="419">
        <v>0</v>
      </c>
      <c r="BB106" s="419">
        <v>0</v>
      </c>
      <c r="BC106" s="419">
        <v>0</v>
      </c>
      <c r="BD106" s="419">
        <v>0</v>
      </c>
      <c r="BE106" s="419">
        <v>0</v>
      </c>
      <c r="BF106" s="419">
        <v>0</v>
      </c>
      <c r="BG106" s="419">
        <v>0</v>
      </c>
      <c r="BH106" s="419">
        <v>0</v>
      </c>
      <c r="BI106" s="419">
        <v>0</v>
      </c>
      <c r="BJ106" s="419">
        <v>0</v>
      </c>
      <c r="BK106" s="419">
        <v>0</v>
      </c>
      <c r="BL106" s="419">
        <v>0</v>
      </c>
      <c r="BM106" s="419">
        <v>0</v>
      </c>
      <c r="BN106" s="419">
        <v>0</v>
      </c>
      <c r="BO106" s="419">
        <v>0</v>
      </c>
      <c r="BP106" s="419">
        <v>0</v>
      </c>
      <c r="BQ106" s="419">
        <v>0</v>
      </c>
      <c r="BR106" s="419">
        <v>0</v>
      </c>
      <c r="BS106" s="419">
        <v>0</v>
      </c>
      <c r="BT106" s="419">
        <v>0</v>
      </c>
      <c r="BU106" s="419">
        <v>0</v>
      </c>
      <c r="BV106" s="419">
        <v>0</v>
      </c>
      <c r="BW106" s="419">
        <v>0</v>
      </c>
      <c r="BX106" s="419">
        <v>0</v>
      </c>
      <c r="BY106" s="419">
        <v>0</v>
      </c>
      <c r="BZ106" s="419">
        <v>0</v>
      </c>
      <c r="CA106" s="419">
        <v>0</v>
      </c>
      <c r="CB106" s="419">
        <v>0</v>
      </c>
      <c r="CC106" s="419">
        <v>0</v>
      </c>
      <c r="CD106" s="419">
        <v>0</v>
      </c>
      <c r="CE106" s="419">
        <v>0</v>
      </c>
      <c r="CF106" s="419">
        <v>0</v>
      </c>
      <c r="CG106" s="419">
        <v>0</v>
      </c>
      <c r="CH106" s="419">
        <v>0</v>
      </c>
      <c r="CI106" s="419">
        <v>0</v>
      </c>
      <c r="CJ106" s="419">
        <v>0</v>
      </c>
      <c r="CK106" s="419">
        <v>0</v>
      </c>
      <c r="CL106" s="419">
        <v>0</v>
      </c>
      <c r="CM106" s="419">
        <v>0</v>
      </c>
      <c r="CN106" s="419">
        <v>0</v>
      </c>
      <c r="CO106" s="419">
        <v>0</v>
      </c>
      <c r="CP106" s="419">
        <v>0</v>
      </c>
      <c r="CQ106" s="419">
        <v>0</v>
      </c>
      <c r="CR106" s="419">
        <v>0</v>
      </c>
      <c r="CS106" s="419">
        <v>0</v>
      </c>
      <c r="CT106" s="419"/>
      <c r="CU106" s="419"/>
      <c r="CV106" s="419"/>
      <c r="CW106" s="419"/>
      <c r="CX106" s="419"/>
      <c r="CY106" s="419"/>
      <c r="CZ106" s="419"/>
      <c r="DA106" s="419"/>
      <c r="DB106" s="419"/>
      <c r="DC106" s="419"/>
      <c r="DD106" s="419"/>
      <c r="DE106" s="419"/>
      <c r="DF106" s="419"/>
      <c r="DG106" s="419"/>
      <c r="DH106" s="419"/>
      <c r="DI106" s="419"/>
      <c r="DJ106" s="419"/>
      <c r="DK106" s="419"/>
    </row>
    <row r="107" spans="1:115" ht="16.149999999999999" hidden="1">
      <c r="A107" s="423" t="s">
        <v>7</v>
      </c>
      <c r="B107" s="423">
        <v>2</v>
      </c>
      <c r="C107" s="418" t="s">
        <v>70</v>
      </c>
      <c r="D107" s="419">
        <v>0</v>
      </c>
      <c r="E107" s="419">
        <v>0</v>
      </c>
      <c r="F107" s="419">
        <v>0</v>
      </c>
      <c r="G107" s="419">
        <v>0</v>
      </c>
      <c r="H107" s="419">
        <v>0</v>
      </c>
      <c r="I107" s="419">
        <v>0</v>
      </c>
      <c r="J107" s="419">
        <v>0</v>
      </c>
      <c r="K107" s="419">
        <v>0</v>
      </c>
      <c r="L107" s="419">
        <v>0</v>
      </c>
      <c r="M107" s="419">
        <v>0</v>
      </c>
      <c r="N107" s="419">
        <v>0</v>
      </c>
      <c r="O107" s="419">
        <v>0</v>
      </c>
      <c r="P107" s="419">
        <v>0</v>
      </c>
      <c r="Q107" s="419">
        <v>0</v>
      </c>
      <c r="R107" s="419">
        <v>0</v>
      </c>
      <c r="S107" s="419">
        <v>0</v>
      </c>
      <c r="T107" s="419">
        <v>0</v>
      </c>
      <c r="U107" s="419">
        <v>0</v>
      </c>
      <c r="V107" s="419">
        <v>0</v>
      </c>
      <c r="W107" s="419">
        <v>0</v>
      </c>
      <c r="X107" s="419">
        <v>0</v>
      </c>
      <c r="Y107" s="419">
        <v>0</v>
      </c>
      <c r="Z107" s="419">
        <v>0</v>
      </c>
      <c r="AA107" s="419">
        <v>0</v>
      </c>
      <c r="AB107" s="419">
        <v>0</v>
      </c>
      <c r="AC107" s="419">
        <v>0</v>
      </c>
      <c r="AD107" s="419">
        <v>0</v>
      </c>
      <c r="AE107" s="419">
        <v>0</v>
      </c>
      <c r="AF107" s="419">
        <v>0</v>
      </c>
      <c r="AG107" s="419">
        <v>0</v>
      </c>
      <c r="AH107" s="419">
        <v>0</v>
      </c>
      <c r="AI107" s="419">
        <v>0</v>
      </c>
      <c r="AJ107" s="419">
        <v>0</v>
      </c>
      <c r="AK107" s="419">
        <v>0</v>
      </c>
      <c r="AL107" s="419">
        <v>0</v>
      </c>
      <c r="AM107" s="419">
        <v>0</v>
      </c>
      <c r="AN107" s="419">
        <v>0</v>
      </c>
      <c r="AO107" s="419">
        <v>0</v>
      </c>
      <c r="AP107" s="419">
        <v>0</v>
      </c>
      <c r="AQ107" s="419">
        <v>0</v>
      </c>
      <c r="AR107" s="419">
        <v>0</v>
      </c>
      <c r="AS107" s="419">
        <v>0</v>
      </c>
      <c r="AT107" s="419">
        <v>0</v>
      </c>
      <c r="AU107" s="419">
        <v>0</v>
      </c>
      <c r="AV107" s="419">
        <v>0</v>
      </c>
      <c r="AW107" s="419">
        <v>5916</v>
      </c>
      <c r="AX107" s="419">
        <v>0</v>
      </c>
      <c r="AY107" s="419">
        <v>0</v>
      </c>
      <c r="AZ107" s="419">
        <v>0</v>
      </c>
      <c r="BA107" s="419">
        <v>0</v>
      </c>
      <c r="BB107" s="419">
        <v>0</v>
      </c>
      <c r="BC107" s="419">
        <v>0</v>
      </c>
      <c r="BD107" s="419">
        <v>0</v>
      </c>
      <c r="BE107" s="419">
        <v>0</v>
      </c>
      <c r="BF107" s="419">
        <v>0</v>
      </c>
      <c r="BG107" s="419">
        <v>0</v>
      </c>
      <c r="BH107" s="419">
        <v>0</v>
      </c>
      <c r="BI107" s="419">
        <v>0</v>
      </c>
      <c r="BJ107" s="419">
        <v>0</v>
      </c>
      <c r="BK107" s="419">
        <v>0</v>
      </c>
      <c r="BL107" s="419">
        <v>0</v>
      </c>
      <c r="BM107" s="419">
        <v>0</v>
      </c>
      <c r="BN107" s="419">
        <v>0</v>
      </c>
      <c r="BO107" s="419">
        <v>0</v>
      </c>
      <c r="BP107" s="419">
        <v>0</v>
      </c>
      <c r="BQ107" s="419">
        <v>0</v>
      </c>
      <c r="BR107" s="419">
        <v>0</v>
      </c>
      <c r="BS107" s="419">
        <v>0</v>
      </c>
      <c r="BT107" s="419">
        <v>0</v>
      </c>
      <c r="BU107" s="419">
        <v>0</v>
      </c>
      <c r="BV107" s="419">
        <v>0</v>
      </c>
      <c r="BW107" s="419">
        <v>0</v>
      </c>
      <c r="BX107" s="419">
        <v>0</v>
      </c>
      <c r="BY107" s="419">
        <v>0</v>
      </c>
      <c r="BZ107" s="419">
        <v>0</v>
      </c>
      <c r="CA107" s="419">
        <v>0</v>
      </c>
      <c r="CB107" s="419">
        <v>0</v>
      </c>
      <c r="CC107" s="419">
        <v>0</v>
      </c>
      <c r="CD107" s="419">
        <v>0</v>
      </c>
      <c r="CE107" s="419">
        <v>0</v>
      </c>
      <c r="CF107" s="419">
        <v>0</v>
      </c>
      <c r="CG107" s="419">
        <v>0</v>
      </c>
      <c r="CH107" s="419">
        <v>0</v>
      </c>
      <c r="CI107" s="419">
        <v>0</v>
      </c>
      <c r="CJ107" s="419">
        <v>0</v>
      </c>
      <c r="CK107" s="419">
        <v>0</v>
      </c>
      <c r="CL107" s="419">
        <v>0</v>
      </c>
      <c r="CM107" s="419">
        <v>0</v>
      </c>
      <c r="CN107" s="419">
        <v>0</v>
      </c>
      <c r="CO107" s="419">
        <v>0</v>
      </c>
      <c r="CP107" s="419">
        <v>0</v>
      </c>
      <c r="CQ107" s="419">
        <v>0</v>
      </c>
      <c r="CR107" s="419">
        <v>0</v>
      </c>
      <c r="CS107" s="419">
        <v>0</v>
      </c>
      <c r="CT107" s="419"/>
      <c r="CU107" s="419"/>
      <c r="CV107" s="419"/>
      <c r="CW107" s="419"/>
      <c r="CX107" s="419"/>
      <c r="CY107" s="419"/>
      <c r="CZ107" s="419"/>
      <c r="DA107" s="419"/>
      <c r="DB107" s="419"/>
      <c r="DC107" s="419"/>
      <c r="DD107" s="419"/>
      <c r="DE107" s="419"/>
      <c r="DF107" s="419"/>
      <c r="DG107" s="419"/>
      <c r="DH107" s="419"/>
      <c r="DI107" s="419"/>
      <c r="DJ107" s="419"/>
      <c r="DK107" s="419"/>
    </row>
    <row r="108" spans="1:115" ht="16.149999999999999" hidden="1">
      <c r="A108" s="423" t="s">
        <v>7</v>
      </c>
      <c r="B108" s="423">
        <v>2</v>
      </c>
      <c r="C108" s="418" t="s">
        <v>71</v>
      </c>
      <c r="D108" s="419">
        <v>0</v>
      </c>
      <c r="E108" s="419">
        <v>0</v>
      </c>
      <c r="F108" s="419">
        <v>0</v>
      </c>
      <c r="G108" s="419">
        <v>0</v>
      </c>
      <c r="H108" s="419">
        <v>0</v>
      </c>
      <c r="I108" s="419">
        <v>0</v>
      </c>
      <c r="J108" s="419">
        <v>0</v>
      </c>
      <c r="K108" s="419">
        <v>0</v>
      </c>
      <c r="L108" s="419">
        <v>0</v>
      </c>
      <c r="M108" s="419">
        <v>0</v>
      </c>
      <c r="N108" s="419">
        <v>0</v>
      </c>
      <c r="O108" s="419">
        <v>0</v>
      </c>
      <c r="P108" s="419">
        <v>0</v>
      </c>
      <c r="Q108" s="419">
        <v>0</v>
      </c>
      <c r="R108" s="419">
        <v>0</v>
      </c>
      <c r="S108" s="419">
        <v>0</v>
      </c>
      <c r="T108" s="419">
        <v>0</v>
      </c>
      <c r="U108" s="419">
        <v>0</v>
      </c>
      <c r="V108" s="419">
        <v>0</v>
      </c>
      <c r="W108" s="419">
        <v>0</v>
      </c>
      <c r="X108" s="419">
        <v>0</v>
      </c>
      <c r="Y108" s="419">
        <v>0</v>
      </c>
      <c r="Z108" s="419">
        <v>0</v>
      </c>
      <c r="AA108" s="419">
        <v>0</v>
      </c>
      <c r="AB108" s="419">
        <v>0</v>
      </c>
      <c r="AC108" s="419">
        <v>0</v>
      </c>
      <c r="AD108" s="419">
        <v>0</v>
      </c>
      <c r="AE108" s="419">
        <v>0</v>
      </c>
      <c r="AF108" s="419">
        <v>0</v>
      </c>
      <c r="AG108" s="419">
        <v>0</v>
      </c>
      <c r="AH108" s="419">
        <v>0</v>
      </c>
      <c r="AI108" s="419">
        <v>0</v>
      </c>
      <c r="AJ108" s="419">
        <v>0</v>
      </c>
      <c r="AK108" s="419">
        <v>0</v>
      </c>
      <c r="AL108" s="419">
        <v>0</v>
      </c>
      <c r="AM108" s="419">
        <v>0</v>
      </c>
      <c r="AN108" s="419">
        <v>0</v>
      </c>
      <c r="AO108" s="419">
        <v>0</v>
      </c>
      <c r="AP108" s="419">
        <v>0</v>
      </c>
      <c r="AQ108" s="419">
        <v>0</v>
      </c>
      <c r="AR108" s="419">
        <v>0</v>
      </c>
      <c r="AS108" s="419">
        <v>0</v>
      </c>
      <c r="AT108" s="419">
        <v>0</v>
      </c>
      <c r="AU108" s="419">
        <v>0</v>
      </c>
      <c r="AV108" s="419">
        <v>6098</v>
      </c>
      <c r="AW108" s="419">
        <v>0</v>
      </c>
      <c r="AX108" s="419">
        <v>0</v>
      </c>
      <c r="AY108" s="419">
        <v>0</v>
      </c>
      <c r="AZ108" s="419">
        <v>0</v>
      </c>
      <c r="BA108" s="419">
        <v>0</v>
      </c>
      <c r="BB108" s="419">
        <v>0</v>
      </c>
      <c r="BC108" s="419">
        <v>0</v>
      </c>
      <c r="BD108" s="419">
        <v>0</v>
      </c>
      <c r="BE108" s="419">
        <v>0</v>
      </c>
      <c r="BF108" s="419">
        <v>0</v>
      </c>
      <c r="BG108" s="419">
        <v>0</v>
      </c>
      <c r="BH108" s="419">
        <v>0</v>
      </c>
      <c r="BI108" s="419">
        <v>0</v>
      </c>
      <c r="BJ108" s="419">
        <v>0</v>
      </c>
      <c r="BK108" s="419">
        <v>0</v>
      </c>
      <c r="BL108" s="419">
        <v>0</v>
      </c>
      <c r="BM108" s="419">
        <v>0</v>
      </c>
      <c r="BN108" s="419">
        <v>0</v>
      </c>
      <c r="BO108" s="419">
        <v>0</v>
      </c>
      <c r="BP108" s="419">
        <v>0</v>
      </c>
      <c r="BQ108" s="419">
        <v>0</v>
      </c>
      <c r="BR108" s="419">
        <v>0</v>
      </c>
      <c r="BS108" s="419">
        <v>0</v>
      </c>
      <c r="BT108" s="419">
        <v>0</v>
      </c>
      <c r="BU108" s="419">
        <v>0</v>
      </c>
      <c r="BV108" s="419">
        <v>0</v>
      </c>
      <c r="BW108" s="419">
        <v>0</v>
      </c>
      <c r="BX108" s="419">
        <v>0</v>
      </c>
      <c r="BY108" s="419">
        <v>0</v>
      </c>
      <c r="BZ108" s="419">
        <v>0</v>
      </c>
      <c r="CA108" s="419">
        <v>0</v>
      </c>
      <c r="CB108" s="419">
        <v>0</v>
      </c>
      <c r="CC108" s="419">
        <v>0</v>
      </c>
      <c r="CD108" s="419">
        <v>0</v>
      </c>
      <c r="CE108" s="419">
        <v>0</v>
      </c>
      <c r="CF108" s="419">
        <v>0</v>
      </c>
      <c r="CG108" s="419">
        <v>0</v>
      </c>
      <c r="CH108" s="419">
        <v>0</v>
      </c>
      <c r="CI108" s="419">
        <v>0</v>
      </c>
      <c r="CJ108" s="419">
        <v>0</v>
      </c>
      <c r="CK108" s="419">
        <v>0</v>
      </c>
      <c r="CL108" s="419">
        <v>0</v>
      </c>
      <c r="CM108" s="419">
        <v>0</v>
      </c>
      <c r="CN108" s="419">
        <v>0</v>
      </c>
      <c r="CO108" s="419">
        <v>0</v>
      </c>
      <c r="CP108" s="419">
        <v>0</v>
      </c>
      <c r="CQ108" s="419">
        <v>0</v>
      </c>
      <c r="CR108" s="419">
        <v>0</v>
      </c>
      <c r="CS108" s="419">
        <v>0</v>
      </c>
      <c r="CT108" s="419"/>
      <c r="CU108" s="419"/>
      <c r="CV108" s="419"/>
      <c r="CW108" s="419"/>
      <c r="CX108" s="419"/>
      <c r="CY108" s="419"/>
      <c r="CZ108" s="419"/>
      <c r="DA108" s="419"/>
      <c r="DB108" s="419"/>
      <c r="DC108" s="419"/>
      <c r="DD108" s="419"/>
      <c r="DE108" s="419"/>
      <c r="DF108" s="419"/>
      <c r="DG108" s="419"/>
      <c r="DH108" s="419"/>
      <c r="DI108" s="419"/>
      <c r="DJ108" s="419"/>
      <c r="DK108" s="419"/>
    </row>
    <row r="109" spans="1:115" ht="16.149999999999999" hidden="1">
      <c r="A109" s="423" t="s">
        <v>7</v>
      </c>
      <c r="B109" s="423">
        <v>2</v>
      </c>
      <c r="C109" s="418" t="s">
        <v>72</v>
      </c>
      <c r="D109" s="419">
        <v>0</v>
      </c>
      <c r="E109" s="419">
        <v>0</v>
      </c>
      <c r="F109" s="419">
        <v>0</v>
      </c>
      <c r="G109" s="419">
        <v>0</v>
      </c>
      <c r="H109" s="419">
        <v>0</v>
      </c>
      <c r="I109" s="419">
        <v>0</v>
      </c>
      <c r="J109" s="419">
        <v>0</v>
      </c>
      <c r="K109" s="419">
        <v>0</v>
      </c>
      <c r="L109" s="419">
        <v>0</v>
      </c>
      <c r="M109" s="419">
        <v>0</v>
      </c>
      <c r="N109" s="419">
        <v>0</v>
      </c>
      <c r="O109" s="419">
        <v>0</v>
      </c>
      <c r="P109" s="419">
        <v>0</v>
      </c>
      <c r="Q109" s="419">
        <v>0</v>
      </c>
      <c r="R109" s="419">
        <v>0</v>
      </c>
      <c r="S109" s="419">
        <v>0</v>
      </c>
      <c r="T109" s="419">
        <v>0</v>
      </c>
      <c r="U109" s="419">
        <v>0</v>
      </c>
      <c r="V109" s="419">
        <v>0</v>
      </c>
      <c r="W109" s="419">
        <v>0</v>
      </c>
      <c r="X109" s="419">
        <v>0</v>
      </c>
      <c r="Y109" s="419">
        <v>0</v>
      </c>
      <c r="Z109" s="419">
        <v>0</v>
      </c>
      <c r="AA109" s="419">
        <v>0</v>
      </c>
      <c r="AB109" s="419">
        <v>0</v>
      </c>
      <c r="AC109" s="419">
        <v>0</v>
      </c>
      <c r="AD109" s="419">
        <v>0</v>
      </c>
      <c r="AE109" s="419">
        <v>0</v>
      </c>
      <c r="AF109" s="419">
        <v>0</v>
      </c>
      <c r="AG109" s="419">
        <v>0</v>
      </c>
      <c r="AH109" s="419">
        <v>0</v>
      </c>
      <c r="AI109" s="419">
        <v>0</v>
      </c>
      <c r="AJ109" s="419">
        <v>0</v>
      </c>
      <c r="AK109" s="419">
        <v>0</v>
      </c>
      <c r="AL109" s="419">
        <v>0</v>
      </c>
      <c r="AM109" s="419">
        <v>0</v>
      </c>
      <c r="AN109" s="419">
        <v>0</v>
      </c>
      <c r="AO109" s="419">
        <v>0</v>
      </c>
      <c r="AP109" s="419">
        <v>0</v>
      </c>
      <c r="AQ109" s="419">
        <v>0</v>
      </c>
      <c r="AR109" s="419">
        <v>0</v>
      </c>
      <c r="AS109" s="419">
        <v>0</v>
      </c>
      <c r="AT109" s="419">
        <v>0</v>
      </c>
      <c r="AU109" s="419">
        <v>6286.0000000000009</v>
      </c>
      <c r="AV109" s="419">
        <v>0</v>
      </c>
      <c r="AW109" s="419">
        <v>0</v>
      </c>
      <c r="AX109" s="419">
        <v>0</v>
      </c>
      <c r="AY109" s="419">
        <v>0</v>
      </c>
      <c r="AZ109" s="419">
        <v>0</v>
      </c>
      <c r="BA109" s="419">
        <v>0</v>
      </c>
      <c r="BB109" s="419">
        <v>0</v>
      </c>
      <c r="BC109" s="419">
        <v>0</v>
      </c>
      <c r="BD109" s="419">
        <v>0</v>
      </c>
      <c r="BE109" s="419">
        <v>0</v>
      </c>
      <c r="BF109" s="419">
        <v>0</v>
      </c>
      <c r="BG109" s="419">
        <v>0</v>
      </c>
      <c r="BH109" s="419">
        <v>0</v>
      </c>
      <c r="BI109" s="419">
        <v>0</v>
      </c>
      <c r="BJ109" s="419">
        <v>0</v>
      </c>
      <c r="BK109" s="419">
        <v>0</v>
      </c>
      <c r="BL109" s="419">
        <v>0</v>
      </c>
      <c r="BM109" s="419">
        <v>0</v>
      </c>
      <c r="BN109" s="419">
        <v>0</v>
      </c>
      <c r="BO109" s="419">
        <v>0</v>
      </c>
      <c r="BP109" s="419">
        <v>0</v>
      </c>
      <c r="BQ109" s="419">
        <v>0</v>
      </c>
      <c r="BR109" s="419">
        <v>0</v>
      </c>
      <c r="BS109" s="419">
        <v>0</v>
      </c>
      <c r="BT109" s="419">
        <v>0</v>
      </c>
      <c r="BU109" s="419">
        <v>0</v>
      </c>
      <c r="BV109" s="419">
        <v>0</v>
      </c>
      <c r="BW109" s="419">
        <v>0</v>
      </c>
      <c r="BX109" s="419">
        <v>0</v>
      </c>
      <c r="BY109" s="419">
        <v>0</v>
      </c>
      <c r="BZ109" s="419">
        <v>0</v>
      </c>
      <c r="CA109" s="419">
        <v>0</v>
      </c>
      <c r="CB109" s="419">
        <v>0</v>
      </c>
      <c r="CC109" s="419">
        <v>0</v>
      </c>
      <c r="CD109" s="419">
        <v>0</v>
      </c>
      <c r="CE109" s="419">
        <v>0</v>
      </c>
      <c r="CF109" s="419">
        <v>0</v>
      </c>
      <c r="CG109" s="419">
        <v>0</v>
      </c>
      <c r="CH109" s="419">
        <v>0</v>
      </c>
      <c r="CI109" s="419">
        <v>0</v>
      </c>
      <c r="CJ109" s="419">
        <v>0</v>
      </c>
      <c r="CK109" s="419">
        <v>0</v>
      </c>
      <c r="CL109" s="419">
        <v>0</v>
      </c>
      <c r="CM109" s="419">
        <v>0</v>
      </c>
      <c r="CN109" s="419">
        <v>0</v>
      </c>
      <c r="CO109" s="419">
        <v>0</v>
      </c>
      <c r="CP109" s="419">
        <v>0</v>
      </c>
      <c r="CQ109" s="419">
        <v>0</v>
      </c>
      <c r="CR109" s="419">
        <v>0</v>
      </c>
      <c r="CS109" s="419">
        <v>0</v>
      </c>
      <c r="CT109" s="419"/>
      <c r="CU109" s="419"/>
      <c r="CV109" s="419"/>
      <c r="CW109" s="419"/>
      <c r="CX109" s="419"/>
      <c r="CY109" s="419"/>
      <c r="CZ109" s="419"/>
      <c r="DA109" s="419"/>
      <c r="DB109" s="419"/>
      <c r="DC109" s="419"/>
      <c r="DD109" s="419"/>
      <c r="DE109" s="419"/>
      <c r="DF109" s="419"/>
      <c r="DG109" s="419"/>
      <c r="DH109" s="419"/>
      <c r="DI109" s="419"/>
      <c r="DJ109" s="419"/>
      <c r="DK109" s="419"/>
    </row>
    <row r="110" spans="1:115" ht="16.149999999999999" hidden="1">
      <c r="A110" s="423" t="s">
        <v>7</v>
      </c>
      <c r="B110" s="423">
        <v>2</v>
      </c>
      <c r="C110" s="418" t="s">
        <v>73</v>
      </c>
      <c r="D110" s="419">
        <v>0</v>
      </c>
      <c r="E110" s="419">
        <v>0</v>
      </c>
      <c r="F110" s="419">
        <v>0</v>
      </c>
      <c r="G110" s="419">
        <v>0</v>
      </c>
      <c r="H110" s="419">
        <v>0</v>
      </c>
      <c r="I110" s="419">
        <v>0</v>
      </c>
      <c r="J110" s="419">
        <v>0</v>
      </c>
      <c r="K110" s="419">
        <v>0</v>
      </c>
      <c r="L110" s="419">
        <v>0</v>
      </c>
      <c r="M110" s="419">
        <v>0</v>
      </c>
      <c r="N110" s="419">
        <v>0</v>
      </c>
      <c r="O110" s="419">
        <v>0</v>
      </c>
      <c r="P110" s="419">
        <v>0</v>
      </c>
      <c r="Q110" s="419">
        <v>0</v>
      </c>
      <c r="R110" s="419">
        <v>0</v>
      </c>
      <c r="S110" s="419">
        <v>0</v>
      </c>
      <c r="T110" s="419">
        <v>0</v>
      </c>
      <c r="U110" s="419">
        <v>0</v>
      </c>
      <c r="V110" s="419">
        <v>0</v>
      </c>
      <c r="W110" s="419">
        <v>0</v>
      </c>
      <c r="X110" s="419">
        <v>0</v>
      </c>
      <c r="Y110" s="419">
        <v>0</v>
      </c>
      <c r="Z110" s="419">
        <v>0</v>
      </c>
      <c r="AA110" s="419">
        <v>0</v>
      </c>
      <c r="AB110" s="419">
        <v>0</v>
      </c>
      <c r="AC110" s="419">
        <v>0</v>
      </c>
      <c r="AD110" s="419">
        <v>0</v>
      </c>
      <c r="AE110" s="419">
        <v>0</v>
      </c>
      <c r="AF110" s="419">
        <v>0</v>
      </c>
      <c r="AG110" s="419">
        <v>0</v>
      </c>
      <c r="AH110" s="419">
        <v>0</v>
      </c>
      <c r="AI110" s="419">
        <v>0</v>
      </c>
      <c r="AJ110" s="419">
        <v>0</v>
      </c>
      <c r="AK110" s="419">
        <v>0</v>
      </c>
      <c r="AL110" s="419">
        <v>0</v>
      </c>
      <c r="AM110" s="419">
        <v>0</v>
      </c>
      <c r="AN110" s="419">
        <v>0</v>
      </c>
      <c r="AO110" s="419">
        <v>0</v>
      </c>
      <c r="AP110" s="419">
        <v>0</v>
      </c>
      <c r="AQ110" s="419">
        <v>0</v>
      </c>
      <c r="AR110" s="419">
        <v>0</v>
      </c>
      <c r="AS110" s="419">
        <v>0</v>
      </c>
      <c r="AT110" s="419">
        <v>6485</v>
      </c>
      <c r="AU110" s="419">
        <v>0</v>
      </c>
      <c r="AV110" s="419">
        <v>0</v>
      </c>
      <c r="AW110" s="419">
        <v>0</v>
      </c>
      <c r="AX110" s="419">
        <v>0</v>
      </c>
      <c r="AY110" s="419">
        <v>0</v>
      </c>
      <c r="AZ110" s="419">
        <v>0</v>
      </c>
      <c r="BA110" s="419">
        <v>0</v>
      </c>
      <c r="BB110" s="419">
        <v>0</v>
      </c>
      <c r="BC110" s="419">
        <v>0</v>
      </c>
      <c r="BD110" s="419">
        <v>0</v>
      </c>
      <c r="BE110" s="419">
        <v>0</v>
      </c>
      <c r="BF110" s="419">
        <v>0</v>
      </c>
      <c r="BG110" s="419">
        <v>0</v>
      </c>
      <c r="BH110" s="419">
        <v>0</v>
      </c>
      <c r="BI110" s="419">
        <v>0</v>
      </c>
      <c r="BJ110" s="419">
        <v>0</v>
      </c>
      <c r="BK110" s="419">
        <v>0</v>
      </c>
      <c r="BL110" s="419">
        <v>0</v>
      </c>
      <c r="BM110" s="419">
        <v>0</v>
      </c>
      <c r="BN110" s="419">
        <v>0</v>
      </c>
      <c r="BO110" s="419">
        <v>0</v>
      </c>
      <c r="BP110" s="419">
        <v>0</v>
      </c>
      <c r="BQ110" s="419">
        <v>0</v>
      </c>
      <c r="BR110" s="419">
        <v>0</v>
      </c>
      <c r="BS110" s="419">
        <v>0</v>
      </c>
      <c r="BT110" s="419">
        <v>0</v>
      </c>
      <c r="BU110" s="419">
        <v>0</v>
      </c>
      <c r="BV110" s="419">
        <v>0</v>
      </c>
      <c r="BW110" s="419">
        <v>0</v>
      </c>
      <c r="BX110" s="419">
        <v>0</v>
      </c>
      <c r="BY110" s="419">
        <v>0</v>
      </c>
      <c r="BZ110" s="419">
        <v>0</v>
      </c>
      <c r="CA110" s="419">
        <v>0</v>
      </c>
      <c r="CB110" s="419">
        <v>0</v>
      </c>
      <c r="CC110" s="419">
        <v>0</v>
      </c>
      <c r="CD110" s="419">
        <v>0</v>
      </c>
      <c r="CE110" s="419">
        <v>0</v>
      </c>
      <c r="CF110" s="419">
        <v>0</v>
      </c>
      <c r="CG110" s="419">
        <v>0</v>
      </c>
      <c r="CH110" s="419">
        <v>0</v>
      </c>
      <c r="CI110" s="419">
        <v>0</v>
      </c>
      <c r="CJ110" s="419">
        <v>0</v>
      </c>
      <c r="CK110" s="419">
        <v>0</v>
      </c>
      <c r="CL110" s="419">
        <v>0</v>
      </c>
      <c r="CM110" s="419">
        <v>0</v>
      </c>
      <c r="CN110" s="419">
        <v>0</v>
      </c>
      <c r="CO110" s="419">
        <v>0</v>
      </c>
      <c r="CP110" s="419">
        <v>0</v>
      </c>
      <c r="CQ110" s="419">
        <v>0</v>
      </c>
      <c r="CR110" s="419">
        <v>0</v>
      </c>
      <c r="CS110" s="419">
        <v>0</v>
      </c>
      <c r="CT110" s="419"/>
      <c r="CU110" s="419"/>
      <c r="CV110" s="419"/>
      <c r="CW110" s="419"/>
      <c r="CX110" s="419"/>
      <c r="CY110" s="419"/>
      <c r="CZ110" s="419"/>
      <c r="DA110" s="419"/>
      <c r="DB110" s="419"/>
      <c r="DC110" s="419"/>
      <c r="DD110" s="419"/>
      <c r="DE110" s="419"/>
      <c r="DF110" s="419"/>
      <c r="DG110" s="419"/>
      <c r="DH110" s="419"/>
      <c r="DI110" s="419"/>
      <c r="DJ110" s="419"/>
      <c r="DK110" s="419"/>
    </row>
    <row r="111" spans="1:115" ht="16.149999999999999" hidden="1">
      <c r="A111" s="423" t="s">
        <v>7</v>
      </c>
      <c r="B111" s="423">
        <v>2</v>
      </c>
      <c r="C111" s="418" t="s">
        <v>74</v>
      </c>
      <c r="D111" s="419">
        <v>0</v>
      </c>
      <c r="E111" s="419">
        <v>0</v>
      </c>
      <c r="F111" s="419">
        <v>0</v>
      </c>
      <c r="G111" s="419">
        <v>0</v>
      </c>
      <c r="H111" s="419">
        <v>0</v>
      </c>
      <c r="I111" s="419">
        <v>0</v>
      </c>
      <c r="J111" s="419">
        <v>0</v>
      </c>
      <c r="K111" s="419">
        <v>0</v>
      </c>
      <c r="L111" s="419">
        <v>0</v>
      </c>
      <c r="M111" s="419">
        <v>0</v>
      </c>
      <c r="N111" s="419">
        <v>0</v>
      </c>
      <c r="O111" s="419">
        <v>0</v>
      </c>
      <c r="P111" s="419">
        <v>0</v>
      </c>
      <c r="Q111" s="419">
        <v>0</v>
      </c>
      <c r="R111" s="419">
        <v>0</v>
      </c>
      <c r="S111" s="419">
        <v>0</v>
      </c>
      <c r="T111" s="419">
        <v>0</v>
      </c>
      <c r="U111" s="419">
        <v>0</v>
      </c>
      <c r="V111" s="419">
        <v>0</v>
      </c>
      <c r="W111" s="419">
        <v>0</v>
      </c>
      <c r="X111" s="419">
        <v>0</v>
      </c>
      <c r="Y111" s="419">
        <v>0</v>
      </c>
      <c r="Z111" s="419">
        <v>0</v>
      </c>
      <c r="AA111" s="419">
        <v>0</v>
      </c>
      <c r="AB111" s="419">
        <v>0</v>
      </c>
      <c r="AC111" s="419">
        <v>0</v>
      </c>
      <c r="AD111" s="419">
        <v>0</v>
      </c>
      <c r="AE111" s="419">
        <v>0</v>
      </c>
      <c r="AF111" s="419">
        <v>0</v>
      </c>
      <c r="AG111" s="419">
        <v>0</v>
      </c>
      <c r="AH111" s="419">
        <v>0</v>
      </c>
      <c r="AI111" s="419">
        <v>0</v>
      </c>
      <c r="AJ111" s="419">
        <v>0</v>
      </c>
      <c r="AK111" s="419">
        <v>0</v>
      </c>
      <c r="AL111" s="419">
        <v>0</v>
      </c>
      <c r="AM111" s="419">
        <v>0</v>
      </c>
      <c r="AN111" s="419">
        <v>0</v>
      </c>
      <c r="AO111" s="419">
        <v>0</v>
      </c>
      <c r="AP111" s="419">
        <v>0</v>
      </c>
      <c r="AQ111" s="419">
        <v>0</v>
      </c>
      <c r="AR111" s="419">
        <v>0</v>
      </c>
      <c r="AS111" s="419">
        <v>6667</v>
      </c>
      <c r="AT111" s="419">
        <v>0</v>
      </c>
      <c r="AU111" s="419">
        <v>0</v>
      </c>
      <c r="AV111" s="419">
        <v>0</v>
      </c>
      <c r="AW111" s="419">
        <v>0</v>
      </c>
      <c r="AX111" s="419">
        <v>0</v>
      </c>
      <c r="AY111" s="419">
        <v>0</v>
      </c>
      <c r="AZ111" s="419">
        <v>0</v>
      </c>
      <c r="BA111" s="419">
        <v>0</v>
      </c>
      <c r="BB111" s="419">
        <v>0</v>
      </c>
      <c r="BC111" s="419">
        <v>0</v>
      </c>
      <c r="BD111" s="419">
        <v>0</v>
      </c>
      <c r="BE111" s="419">
        <v>0</v>
      </c>
      <c r="BF111" s="419">
        <v>0</v>
      </c>
      <c r="BG111" s="419">
        <v>0</v>
      </c>
      <c r="BH111" s="419">
        <v>0</v>
      </c>
      <c r="BI111" s="419">
        <v>0</v>
      </c>
      <c r="BJ111" s="419">
        <v>0</v>
      </c>
      <c r="BK111" s="419">
        <v>0</v>
      </c>
      <c r="BL111" s="419">
        <v>0</v>
      </c>
      <c r="BM111" s="419">
        <v>0</v>
      </c>
      <c r="BN111" s="419">
        <v>0</v>
      </c>
      <c r="BO111" s="419">
        <v>0</v>
      </c>
      <c r="BP111" s="419">
        <v>0</v>
      </c>
      <c r="BQ111" s="419">
        <v>0</v>
      </c>
      <c r="BR111" s="419">
        <v>0</v>
      </c>
      <c r="BS111" s="419">
        <v>0</v>
      </c>
      <c r="BT111" s="419">
        <v>0</v>
      </c>
      <c r="BU111" s="419">
        <v>0</v>
      </c>
      <c r="BV111" s="419">
        <v>0</v>
      </c>
      <c r="BW111" s="419">
        <v>0</v>
      </c>
      <c r="BX111" s="419">
        <v>0</v>
      </c>
      <c r="BY111" s="419">
        <v>0</v>
      </c>
      <c r="BZ111" s="419">
        <v>0</v>
      </c>
      <c r="CA111" s="419">
        <v>0</v>
      </c>
      <c r="CB111" s="419">
        <v>0</v>
      </c>
      <c r="CC111" s="419">
        <v>0</v>
      </c>
      <c r="CD111" s="419">
        <v>0</v>
      </c>
      <c r="CE111" s="419">
        <v>0</v>
      </c>
      <c r="CF111" s="419">
        <v>0</v>
      </c>
      <c r="CG111" s="419">
        <v>0</v>
      </c>
      <c r="CH111" s="419">
        <v>0</v>
      </c>
      <c r="CI111" s="419">
        <v>0</v>
      </c>
      <c r="CJ111" s="419">
        <v>0</v>
      </c>
      <c r="CK111" s="419">
        <v>0</v>
      </c>
      <c r="CL111" s="419">
        <v>0</v>
      </c>
      <c r="CM111" s="419">
        <v>0</v>
      </c>
      <c r="CN111" s="419">
        <v>0</v>
      </c>
      <c r="CO111" s="419">
        <v>0</v>
      </c>
      <c r="CP111" s="419">
        <v>0</v>
      </c>
      <c r="CQ111" s="419">
        <v>0</v>
      </c>
      <c r="CR111" s="419">
        <v>0</v>
      </c>
      <c r="CS111" s="419">
        <v>0</v>
      </c>
      <c r="CT111" s="419"/>
      <c r="CU111" s="419"/>
      <c r="CV111" s="419"/>
      <c r="CW111" s="419"/>
      <c r="CX111" s="419"/>
      <c r="CY111" s="419"/>
      <c r="CZ111" s="419"/>
      <c r="DA111" s="419"/>
      <c r="DB111" s="419"/>
      <c r="DC111" s="419"/>
      <c r="DD111" s="419"/>
      <c r="DE111" s="419"/>
      <c r="DF111" s="419"/>
      <c r="DG111" s="419"/>
      <c r="DH111" s="419"/>
      <c r="DI111" s="419"/>
      <c r="DJ111" s="419"/>
      <c r="DK111" s="419"/>
    </row>
    <row r="112" spans="1:115" ht="16.149999999999999" hidden="1">
      <c r="A112" s="423" t="s">
        <v>7</v>
      </c>
      <c r="B112" s="423">
        <v>2</v>
      </c>
      <c r="C112" s="418" t="s">
        <v>75</v>
      </c>
      <c r="D112" s="419">
        <v>0</v>
      </c>
      <c r="E112" s="419">
        <v>0</v>
      </c>
      <c r="F112" s="419">
        <v>0</v>
      </c>
      <c r="G112" s="419">
        <v>0</v>
      </c>
      <c r="H112" s="419">
        <v>0</v>
      </c>
      <c r="I112" s="419">
        <v>0</v>
      </c>
      <c r="J112" s="419">
        <v>0</v>
      </c>
      <c r="K112" s="419">
        <v>0</v>
      </c>
      <c r="L112" s="419">
        <v>0</v>
      </c>
      <c r="M112" s="419">
        <v>0</v>
      </c>
      <c r="N112" s="419">
        <v>0</v>
      </c>
      <c r="O112" s="419">
        <v>0</v>
      </c>
      <c r="P112" s="419">
        <v>0</v>
      </c>
      <c r="Q112" s="419">
        <v>0</v>
      </c>
      <c r="R112" s="419">
        <v>0</v>
      </c>
      <c r="S112" s="419">
        <v>0</v>
      </c>
      <c r="T112" s="419">
        <v>0</v>
      </c>
      <c r="U112" s="419">
        <v>0</v>
      </c>
      <c r="V112" s="419">
        <v>0</v>
      </c>
      <c r="W112" s="419">
        <v>0</v>
      </c>
      <c r="X112" s="419">
        <v>0</v>
      </c>
      <c r="Y112" s="419">
        <v>0</v>
      </c>
      <c r="Z112" s="419">
        <v>0</v>
      </c>
      <c r="AA112" s="419">
        <v>0</v>
      </c>
      <c r="AB112" s="419">
        <v>0</v>
      </c>
      <c r="AC112" s="419">
        <v>0</v>
      </c>
      <c r="AD112" s="419">
        <v>0</v>
      </c>
      <c r="AE112" s="419">
        <v>0</v>
      </c>
      <c r="AF112" s="419">
        <v>0</v>
      </c>
      <c r="AG112" s="419">
        <v>0</v>
      </c>
      <c r="AH112" s="419">
        <v>0</v>
      </c>
      <c r="AI112" s="419">
        <v>0</v>
      </c>
      <c r="AJ112" s="419">
        <v>0</v>
      </c>
      <c r="AK112" s="419">
        <v>0</v>
      </c>
      <c r="AL112" s="419">
        <v>0</v>
      </c>
      <c r="AM112" s="419">
        <v>0</v>
      </c>
      <c r="AN112" s="419">
        <v>0</v>
      </c>
      <c r="AO112" s="419">
        <v>0</v>
      </c>
      <c r="AP112" s="419">
        <v>0</v>
      </c>
      <c r="AQ112" s="419">
        <v>0</v>
      </c>
      <c r="AR112" s="419">
        <v>6855</v>
      </c>
      <c r="AS112" s="419">
        <v>0</v>
      </c>
      <c r="AT112" s="419">
        <v>0</v>
      </c>
      <c r="AU112" s="419">
        <v>0</v>
      </c>
      <c r="AV112" s="419">
        <v>0</v>
      </c>
      <c r="AW112" s="419">
        <v>0</v>
      </c>
      <c r="AX112" s="419">
        <v>0</v>
      </c>
      <c r="AY112" s="419">
        <v>0</v>
      </c>
      <c r="AZ112" s="419">
        <v>0</v>
      </c>
      <c r="BA112" s="419">
        <v>0</v>
      </c>
      <c r="BB112" s="419">
        <v>0</v>
      </c>
      <c r="BC112" s="419">
        <v>0</v>
      </c>
      <c r="BD112" s="419">
        <v>0</v>
      </c>
      <c r="BE112" s="419">
        <v>0</v>
      </c>
      <c r="BF112" s="419">
        <v>0</v>
      </c>
      <c r="BG112" s="419">
        <v>0</v>
      </c>
      <c r="BH112" s="419">
        <v>0</v>
      </c>
      <c r="BI112" s="419">
        <v>0</v>
      </c>
      <c r="BJ112" s="419">
        <v>0</v>
      </c>
      <c r="BK112" s="419">
        <v>0</v>
      </c>
      <c r="BL112" s="419">
        <v>0</v>
      </c>
      <c r="BM112" s="419">
        <v>0</v>
      </c>
      <c r="BN112" s="419">
        <v>0</v>
      </c>
      <c r="BO112" s="419">
        <v>0</v>
      </c>
      <c r="BP112" s="419">
        <v>0</v>
      </c>
      <c r="BQ112" s="419">
        <v>0</v>
      </c>
      <c r="BR112" s="419">
        <v>0</v>
      </c>
      <c r="BS112" s="419">
        <v>0</v>
      </c>
      <c r="BT112" s="419">
        <v>0</v>
      </c>
      <c r="BU112" s="419">
        <v>0</v>
      </c>
      <c r="BV112" s="419">
        <v>0</v>
      </c>
      <c r="BW112" s="419">
        <v>0</v>
      </c>
      <c r="BX112" s="419">
        <v>0</v>
      </c>
      <c r="BY112" s="419">
        <v>0</v>
      </c>
      <c r="BZ112" s="419">
        <v>0</v>
      </c>
      <c r="CA112" s="419">
        <v>0</v>
      </c>
      <c r="CB112" s="419">
        <v>0</v>
      </c>
      <c r="CC112" s="419">
        <v>0</v>
      </c>
      <c r="CD112" s="419">
        <v>0</v>
      </c>
      <c r="CE112" s="419">
        <v>0</v>
      </c>
      <c r="CF112" s="419">
        <v>0</v>
      </c>
      <c r="CG112" s="419">
        <v>0</v>
      </c>
      <c r="CH112" s="419">
        <v>0</v>
      </c>
      <c r="CI112" s="419">
        <v>0</v>
      </c>
      <c r="CJ112" s="419">
        <v>0</v>
      </c>
      <c r="CK112" s="419">
        <v>0</v>
      </c>
      <c r="CL112" s="419">
        <v>0</v>
      </c>
      <c r="CM112" s="419">
        <v>0</v>
      </c>
      <c r="CN112" s="419">
        <v>0</v>
      </c>
      <c r="CO112" s="419">
        <v>0</v>
      </c>
      <c r="CP112" s="419">
        <v>0</v>
      </c>
      <c r="CQ112" s="419">
        <v>0</v>
      </c>
      <c r="CR112" s="419">
        <v>0</v>
      </c>
      <c r="CS112" s="419">
        <v>0</v>
      </c>
      <c r="CT112" s="419"/>
      <c r="CU112" s="419"/>
      <c r="CV112" s="419"/>
      <c r="CW112" s="419"/>
      <c r="CX112" s="419"/>
      <c r="CY112" s="419"/>
      <c r="CZ112" s="419"/>
      <c r="DA112" s="419"/>
      <c r="DB112" s="419"/>
      <c r="DC112" s="419"/>
      <c r="DD112" s="419"/>
      <c r="DE112" s="419"/>
      <c r="DF112" s="419"/>
      <c r="DG112" s="419"/>
      <c r="DH112" s="419"/>
      <c r="DI112" s="419"/>
      <c r="DJ112" s="419"/>
      <c r="DK112" s="419"/>
    </row>
    <row r="113" spans="1:115" ht="16.149999999999999" hidden="1">
      <c r="A113" s="423" t="s">
        <v>7</v>
      </c>
      <c r="B113" s="423">
        <v>2</v>
      </c>
      <c r="C113" s="418" t="s">
        <v>471</v>
      </c>
      <c r="D113" s="419">
        <v>0</v>
      </c>
      <c r="E113" s="419">
        <v>0</v>
      </c>
      <c r="F113" s="419">
        <v>0</v>
      </c>
      <c r="G113" s="419">
        <v>0</v>
      </c>
      <c r="H113" s="419">
        <v>0</v>
      </c>
      <c r="I113" s="419">
        <v>0</v>
      </c>
      <c r="J113" s="419">
        <v>0</v>
      </c>
      <c r="K113" s="419">
        <v>0</v>
      </c>
      <c r="L113" s="419">
        <v>0</v>
      </c>
      <c r="M113" s="419">
        <v>0</v>
      </c>
      <c r="N113" s="419">
        <v>0</v>
      </c>
      <c r="O113" s="419">
        <v>0</v>
      </c>
      <c r="P113" s="419">
        <v>0</v>
      </c>
      <c r="Q113" s="419">
        <v>0</v>
      </c>
      <c r="R113" s="419">
        <v>0</v>
      </c>
      <c r="S113" s="419">
        <v>0</v>
      </c>
      <c r="T113" s="419">
        <v>0</v>
      </c>
      <c r="U113" s="419">
        <v>0</v>
      </c>
      <c r="V113" s="419">
        <v>0</v>
      </c>
      <c r="W113" s="419">
        <v>0</v>
      </c>
      <c r="X113" s="419">
        <v>0</v>
      </c>
      <c r="Y113" s="419">
        <v>0</v>
      </c>
      <c r="Z113" s="419">
        <v>0</v>
      </c>
      <c r="AA113" s="419">
        <v>0</v>
      </c>
      <c r="AB113" s="419">
        <v>0</v>
      </c>
      <c r="AC113" s="419">
        <v>0</v>
      </c>
      <c r="AD113" s="419">
        <v>0</v>
      </c>
      <c r="AE113" s="419">
        <v>0</v>
      </c>
      <c r="AF113" s="419">
        <v>0</v>
      </c>
      <c r="AG113" s="419">
        <v>0</v>
      </c>
      <c r="AH113" s="419">
        <v>0</v>
      </c>
      <c r="AI113" s="419">
        <v>0</v>
      </c>
      <c r="AJ113" s="419">
        <v>0</v>
      </c>
      <c r="AK113" s="419">
        <v>0</v>
      </c>
      <c r="AL113" s="419">
        <v>0</v>
      </c>
      <c r="AM113" s="419">
        <v>0</v>
      </c>
      <c r="AN113" s="419">
        <v>0</v>
      </c>
      <c r="AO113" s="419">
        <v>0</v>
      </c>
      <c r="AP113" s="419">
        <v>0</v>
      </c>
      <c r="AQ113" s="419">
        <v>7040</v>
      </c>
      <c r="AR113" s="419">
        <v>0</v>
      </c>
      <c r="AS113" s="419">
        <v>0</v>
      </c>
      <c r="AT113" s="419">
        <v>0</v>
      </c>
      <c r="AU113" s="419">
        <v>0</v>
      </c>
      <c r="AV113" s="419">
        <v>0</v>
      </c>
      <c r="AW113" s="419">
        <v>0</v>
      </c>
      <c r="AX113" s="419">
        <v>0</v>
      </c>
      <c r="AY113" s="419">
        <v>0</v>
      </c>
      <c r="AZ113" s="419">
        <v>0</v>
      </c>
      <c r="BA113" s="419">
        <v>0</v>
      </c>
      <c r="BB113" s="419">
        <v>0</v>
      </c>
      <c r="BC113" s="419">
        <v>0</v>
      </c>
      <c r="BD113" s="419">
        <v>0</v>
      </c>
      <c r="BE113" s="419">
        <v>0</v>
      </c>
      <c r="BF113" s="419">
        <v>0</v>
      </c>
      <c r="BG113" s="419">
        <v>0</v>
      </c>
      <c r="BH113" s="419">
        <v>0</v>
      </c>
      <c r="BI113" s="419">
        <v>0</v>
      </c>
      <c r="BJ113" s="419">
        <v>0</v>
      </c>
      <c r="BK113" s="419">
        <v>0</v>
      </c>
      <c r="BL113" s="419">
        <v>0</v>
      </c>
      <c r="BM113" s="419">
        <v>0</v>
      </c>
      <c r="BN113" s="419">
        <v>0</v>
      </c>
      <c r="BO113" s="419">
        <v>0</v>
      </c>
      <c r="BP113" s="419">
        <v>0</v>
      </c>
      <c r="BQ113" s="419">
        <v>0</v>
      </c>
      <c r="BR113" s="419">
        <v>0</v>
      </c>
      <c r="BS113" s="419">
        <v>0</v>
      </c>
      <c r="BT113" s="419">
        <v>0</v>
      </c>
      <c r="BU113" s="419">
        <v>0</v>
      </c>
      <c r="BV113" s="419">
        <v>0</v>
      </c>
      <c r="BW113" s="419">
        <v>0</v>
      </c>
      <c r="BX113" s="419">
        <v>0</v>
      </c>
      <c r="BY113" s="419">
        <v>0</v>
      </c>
      <c r="BZ113" s="419">
        <v>0</v>
      </c>
      <c r="CA113" s="419">
        <v>0</v>
      </c>
      <c r="CB113" s="419">
        <v>0</v>
      </c>
      <c r="CC113" s="419">
        <v>0</v>
      </c>
      <c r="CD113" s="419">
        <v>0</v>
      </c>
      <c r="CE113" s="419">
        <v>0</v>
      </c>
      <c r="CF113" s="419">
        <v>0</v>
      </c>
      <c r="CG113" s="419">
        <v>0</v>
      </c>
      <c r="CH113" s="419">
        <v>0</v>
      </c>
      <c r="CI113" s="419">
        <v>0</v>
      </c>
      <c r="CJ113" s="419">
        <v>0</v>
      </c>
      <c r="CK113" s="419">
        <v>0</v>
      </c>
      <c r="CL113" s="419">
        <v>0</v>
      </c>
      <c r="CM113" s="419">
        <v>0</v>
      </c>
      <c r="CN113" s="419">
        <v>0</v>
      </c>
      <c r="CO113" s="419">
        <v>0</v>
      </c>
      <c r="CP113" s="419">
        <v>0</v>
      </c>
      <c r="CQ113" s="419">
        <v>0</v>
      </c>
      <c r="CR113" s="419">
        <v>0</v>
      </c>
      <c r="CS113" s="419">
        <v>0</v>
      </c>
      <c r="CT113" s="419"/>
      <c r="CU113" s="419"/>
      <c r="CV113" s="419"/>
      <c r="CW113" s="419"/>
      <c r="CX113" s="419"/>
      <c r="CY113" s="419"/>
      <c r="CZ113" s="419"/>
      <c r="DA113" s="419"/>
      <c r="DB113" s="419"/>
      <c r="DC113" s="419"/>
      <c r="DD113" s="419"/>
      <c r="DE113" s="419"/>
      <c r="DF113" s="419"/>
      <c r="DG113" s="419"/>
      <c r="DH113" s="419"/>
      <c r="DI113" s="419"/>
      <c r="DJ113" s="419"/>
      <c r="DK113" s="419"/>
    </row>
    <row r="114" spans="1:115" ht="16.149999999999999" hidden="1">
      <c r="A114" s="423" t="s">
        <v>7</v>
      </c>
      <c r="B114" s="423">
        <v>2</v>
      </c>
      <c r="C114" s="418" t="s">
        <v>472</v>
      </c>
      <c r="D114" s="419">
        <v>0</v>
      </c>
      <c r="E114" s="419">
        <v>0</v>
      </c>
      <c r="F114" s="419">
        <v>0</v>
      </c>
      <c r="G114" s="419">
        <v>0</v>
      </c>
      <c r="H114" s="419">
        <v>0</v>
      </c>
      <c r="I114" s="419">
        <v>0</v>
      </c>
      <c r="J114" s="419">
        <v>0</v>
      </c>
      <c r="K114" s="419">
        <v>0</v>
      </c>
      <c r="L114" s="419">
        <v>0</v>
      </c>
      <c r="M114" s="419">
        <v>0</v>
      </c>
      <c r="N114" s="419">
        <v>0</v>
      </c>
      <c r="O114" s="419">
        <v>0</v>
      </c>
      <c r="P114" s="419">
        <v>0</v>
      </c>
      <c r="Q114" s="419">
        <v>0</v>
      </c>
      <c r="R114" s="419">
        <v>0</v>
      </c>
      <c r="S114" s="419">
        <v>0</v>
      </c>
      <c r="T114" s="419">
        <v>0</v>
      </c>
      <c r="U114" s="419">
        <v>0</v>
      </c>
      <c r="V114" s="419">
        <v>0</v>
      </c>
      <c r="W114" s="419">
        <v>0</v>
      </c>
      <c r="X114" s="419">
        <v>0</v>
      </c>
      <c r="Y114" s="419">
        <v>0</v>
      </c>
      <c r="Z114" s="419">
        <v>0</v>
      </c>
      <c r="AA114" s="419">
        <v>0</v>
      </c>
      <c r="AB114" s="419">
        <v>0</v>
      </c>
      <c r="AC114" s="419">
        <v>0</v>
      </c>
      <c r="AD114" s="419">
        <v>0</v>
      </c>
      <c r="AE114" s="419">
        <v>0</v>
      </c>
      <c r="AF114" s="419">
        <v>0</v>
      </c>
      <c r="AG114" s="419">
        <v>0</v>
      </c>
      <c r="AH114" s="419">
        <v>0</v>
      </c>
      <c r="AI114" s="419">
        <v>0</v>
      </c>
      <c r="AJ114" s="419">
        <v>0</v>
      </c>
      <c r="AK114" s="419">
        <v>0</v>
      </c>
      <c r="AL114" s="419">
        <v>0</v>
      </c>
      <c r="AM114" s="419">
        <v>0</v>
      </c>
      <c r="AN114" s="419">
        <v>0</v>
      </c>
      <c r="AO114" s="419">
        <v>0</v>
      </c>
      <c r="AP114" s="419">
        <v>7227</v>
      </c>
      <c r="AQ114" s="419">
        <v>0</v>
      </c>
      <c r="AR114" s="419">
        <v>0</v>
      </c>
      <c r="AS114" s="419">
        <v>0</v>
      </c>
      <c r="AT114" s="419">
        <v>0</v>
      </c>
      <c r="AU114" s="419">
        <v>0</v>
      </c>
      <c r="AV114" s="419">
        <v>0</v>
      </c>
      <c r="AW114" s="419">
        <v>0</v>
      </c>
      <c r="AX114" s="419">
        <v>0</v>
      </c>
      <c r="AY114" s="419">
        <v>0</v>
      </c>
      <c r="AZ114" s="419">
        <v>0</v>
      </c>
      <c r="BA114" s="419">
        <v>0</v>
      </c>
      <c r="BB114" s="419">
        <v>0</v>
      </c>
      <c r="BC114" s="419">
        <v>0</v>
      </c>
      <c r="BD114" s="419">
        <v>0</v>
      </c>
      <c r="BE114" s="419">
        <v>0</v>
      </c>
      <c r="BF114" s="419">
        <v>0</v>
      </c>
      <c r="BG114" s="419">
        <v>0</v>
      </c>
      <c r="BH114" s="419">
        <v>0</v>
      </c>
      <c r="BI114" s="419">
        <v>0</v>
      </c>
      <c r="BJ114" s="419">
        <v>0</v>
      </c>
      <c r="BK114" s="419">
        <v>0</v>
      </c>
      <c r="BL114" s="419">
        <v>0</v>
      </c>
      <c r="BM114" s="419">
        <v>0</v>
      </c>
      <c r="BN114" s="419">
        <v>0</v>
      </c>
      <c r="BO114" s="419">
        <v>0</v>
      </c>
      <c r="BP114" s="419">
        <v>0</v>
      </c>
      <c r="BQ114" s="419">
        <v>0</v>
      </c>
      <c r="BR114" s="419">
        <v>0</v>
      </c>
      <c r="BS114" s="419">
        <v>0</v>
      </c>
      <c r="BT114" s="419">
        <v>0</v>
      </c>
      <c r="BU114" s="419">
        <v>0</v>
      </c>
      <c r="BV114" s="419">
        <v>0</v>
      </c>
      <c r="BW114" s="419">
        <v>0</v>
      </c>
      <c r="BX114" s="419">
        <v>0</v>
      </c>
      <c r="BY114" s="419">
        <v>0</v>
      </c>
      <c r="BZ114" s="419">
        <v>0</v>
      </c>
      <c r="CA114" s="419">
        <v>0</v>
      </c>
      <c r="CB114" s="419">
        <v>0</v>
      </c>
      <c r="CC114" s="419">
        <v>0</v>
      </c>
      <c r="CD114" s="419">
        <v>0</v>
      </c>
      <c r="CE114" s="419">
        <v>0</v>
      </c>
      <c r="CF114" s="419">
        <v>0</v>
      </c>
      <c r="CG114" s="419">
        <v>0</v>
      </c>
      <c r="CH114" s="419">
        <v>0</v>
      </c>
      <c r="CI114" s="419">
        <v>0</v>
      </c>
      <c r="CJ114" s="419">
        <v>0</v>
      </c>
      <c r="CK114" s="419">
        <v>0</v>
      </c>
      <c r="CL114" s="419">
        <v>0</v>
      </c>
      <c r="CM114" s="419">
        <v>0</v>
      </c>
      <c r="CN114" s="419">
        <v>0</v>
      </c>
      <c r="CO114" s="419">
        <v>0</v>
      </c>
      <c r="CP114" s="419">
        <v>0</v>
      </c>
      <c r="CQ114" s="419">
        <v>0</v>
      </c>
      <c r="CR114" s="419">
        <v>0</v>
      </c>
      <c r="CS114" s="419">
        <v>0</v>
      </c>
      <c r="CT114" s="419"/>
      <c r="CU114" s="419"/>
      <c r="CV114" s="419"/>
      <c r="CW114" s="419"/>
      <c r="CX114" s="419"/>
      <c r="CY114" s="419"/>
      <c r="CZ114" s="419"/>
      <c r="DA114" s="419"/>
      <c r="DB114" s="419"/>
      <c r="DC114" s="419"/>
      <c r="DD114" s="419"/>
      <c r="DE114" s="419"/>
      <c r="DF114" s="419"/>
      <c r="DG114" s="419"/>
      <c r="DH114" s="419"/>
      <c r="DI114" s="419"/>
      <c r="DJ114" s="419"/>
      <c r="DK114" s="419"/>
    </row>
    <row r="115" spans="1:115" ht="16.149999999999999" hidden="1">
      <c r="A115" s="423" t="s">
        <v>7</v>
      </c>
      <c r="B115" s="423">
        <v>2</v>
      </c>
      <c r="C115" s="418" t="s">
        <v>473</v>
      </c>
      <c r="D115" s="419">
        <v>0</v>
      </c>
      <c r="E115" s="419">
        <v>0</v>
      </c>
      <c r="F115" s="419">
        <v>0</v>
      </c>
      <c r="G115" s="419">
        <v>0</v>
      </c>
      <c r="H115" s="419">
        <v>0</v>
      </c>
      <c r="I115" s="419">
        <v>0</v>
      </c>
      <c r="J115" s="419">
        <v>0</v>
      </c>
      <c r="K115" s="419">
        <v>0</v>
      </c>
      <c r="L115" s="419">
        <v>0</v>
      </c>
      <c r="M115" s="419">
        <v>0</v>
      </c>
      <c r="N115" s="419">
        <v>0</v>
      </c>
      <c r="O115" s="419">
        <v>0</v>
      </c>
      <c r="P115" s="419">
        <v>0</v>
      </c>
      <c r="Q115" s="419">
        <v>0</v>
      </c>
      <c r="R115" s="419">
        <v>0</v>
      </c>
      <c r="S115" s="419">
        <v>0</v>
      </c>
      <c r="T115" s="419">
        <v>0</v>
      </c>
      <c r="U115" s="419">
        <v>0</v>
      </c>
      <c r="V115" s="419">
        <v>0</v>
      </c>
      <c r="W115" s="419">
        <v>0</v>
      </c>
      <c r="X115" s="419">
        <v>0</v>
      </c>
      <c r="Y115" s="419">
        <v>0</v>
      </c>
      <c r="Z115" s="419">
        <v>0</v>
      </c>
      <c r="AA115" s="419">
        <v>0</v>
      </c>
      <c r="AB115" s="419">
        <v>0</v>
      </c>
      <c r="AC115" s="419">
        <v>0</v>
      </c>
      <c r="AD115" s="419">
        <v>0</v>
      </c>
      <c r="AE115" s="419">
        <v>0</v>
      </c>
      <c r="AF115" s="419">
        <v>0</v>
      </c>
      <c r="AG115" s="419">
        <v>0</v>
      </c>
      <c r="AH115" s="419">
        <v>0</v>
      </c>
      <c r="AI115" s="419">
        <v>0</v>
      </c>
      <c r="AJ115" s="419">
        <v>0</v>
      </c>
      <c r="AK115" s="419">
        <v>0</v>
      </c>
      <c r="AL115" s="419">
        <v>0</v>
      </c>
      <c r="AM115" s="419">
        <v>0</v>
      </c>
      <c r="AN115" s="419">
        <v>0</v>
      </c>
      <c r="AO115" s="419">
        <v>7411</v>
      </c>
      <c r="AP115" s="419">
        <v>0</v>
      </c>
      <c r="AQ115" s="419">
        <v>0</v>
      </c>
      <c r="AR115" s="419">
        <v>0</v>
      </c>
      <c r="AS115" s="419">
        <v>0</v>
      </c>
      <c r="AT115" s="419">
        <v>0</v>
      </c>
      <c r="AU115" s="419">
        <v>0</v>
      </c>
      <c r="AV115" s="419">
        <v>0</v>
      </c>
      <c r="AW115" s="419">
        <v>0</v>
      </c>
      <c r="AX115" s="419">
        <v>0</v>
      </c>
      <c r="AY115" s="419">
        <v>0</v>
      </c>
      <c r="AZ115" s="419">
        <v>0</v>
      </c>
      <c r="BA115" s="419">
        <v>0</v>
      </c>
      <c r="BB115" s="419">
        <v>0</v>
      </c>
      <c r="BC115" s="419">
        <v>0</v>
      </c>
      <c r="BD115" s="419">
        <v>0</v>
      </c>
      <c r="BE115" s="419">
        <v>0</v>
      </c>
      <c r="BF115" s="419">
        <v>0</v>
      </c>
      <c r="BG115" s="419">
        <v>0</v>
      </c>
      <c r="BH115" s="419">
        <v>0</v>
      </c>
      <c r="BI115" s="419">
        <v>0</v>
      </c>
      <c r="BJ115" s="419">
        <v>0</v>
      </c>
      <c r="BK115" s="419">
        <v>0</v>
      </c>
      <c r="BL115" s="419">
        <v>0</v>
      </c>
      <c r="BM115" s="419">
        <v>0</v>
      </c>
      <c r="BN115" s="419">
        <v>0</v>
      </c>
      <c r="BO115" s="419">
        <v>0</v>
      </c>
      <c r="BP115" s="419">
        <v>0</v>
      </c>
      <c r="BQ115" s="419">
        <v>0</v>
      </c>
      <c r="BR115" s="419">
        <v>0</v>
      </c>
      <c r="BS115" s="419">
        <v>0</v>
      </c>
      <c r="BT115" s="419">
        <v>0</v>
      </c>
      <c r="BU115" s="419">
        <v>0</v>
      </c>
      <c r="BV115" s="419">
        <v>0</v>
      </c>
      <c r="BW115" s="419">
        <v>0</v>
      </c>
      <c r="BX115" s="419">
        <v>0</v>
      </c>
      <c r="BY115" s="419">
        <v>0</v>
      </c>
      <c r="BZ115" s="419">
        <v>0</v>
      </c>
      <c r="CA115" s="419">
        <v>0</v>
      </c>
      <c r="CB115" s="419">
        <v>0</v>
      </c>
      <c r="CC115" s="419">
        <v>0</v>
      </c>
      <c r="CD115" s="419">
        <v>0</v>
      </c>
      <c r="CE115" s="419">
        <v>0</v>
      </c>
      <c r="CF115" s="419">
        <v>0</v>
      </c>
      <c r="CG115" s="419">
        <v>0</v>
      </c>
      <c r="CH115" s="419">
        <v>0</v>
      </c>
      <c r="CI115" s="419">
        <v>0</v>
      </c>
      <c r="CJ115" s="419">
        <v>0</v>
      </c>
      <c r="CK115" s="419">
        <v>0</v>
      </c>
      <c r="CL115" s="419">
        <v>0</v>
      </c>
      <c r="CM115" s="419">
        <v>0</v>
      </c>
      <c r="CN115" s="419">
        <v>0</v>
      </c>
      <c r="CO115" s="419">
        <v>0</v>
      </c>
      <c r="CP115" s="419">
        <v>0</v>
      </c>
      <c r="CQ115" s="419">
        <v>0</v>
      </c>
      <c r="CR115" s="419">
        <v>0</v>
      </c>
      <c r="CS115" s="419">
        <v>0</v>
      </c>
      <c r="CT115" s="419"/>
      <c r="CU115" s="419"/>
      <c r="CV115" s="419"/>
      <c r="CW115" s="419"/>
      <c r="CX115" s="419"/>
      <c r="CY115" s="419"/>
      <c r="CZ115" s="419"/>
      <c r="DA115" s="419"/>
      <c r="DB115" s="419"/>
      <c r="DC115" s="419"/>
      <c r="DD115" s="419"/>
      <c r="DE115" s="419"/>
      <c r="DF115" s="419"/>
      <c r="DG115" s="419"/>
      <c r="DH115" s="419"/>
      <c r="DI115" s="419"/>
      <c r="DJ115" s="419"/>
      <c r="DK115" s="419"/>
    </row>
    <row r="116" spans="1:115" ht="16.149999999999999" hidden="1">
      <c r="A116" s="423" t="s">
        <v>7</v>
      </c>
      <c r="B116" s="423">
        <v>2</v>
      </c>
      <c r="C116" s="418" t="s">
        <v>474</v>
      </c>
      <c r="D116" s="419">
        <v>0</v>
      </c>
      <c r="E116" s="419">
        <v>0</v>
      </c>
      <c r="F116" s="419">
        <v>0</v>
      </c>
      <c r="G116" s="419">
        <v>0</v>
      </c>
      <c r="H116" s="419">
        <v>0</v>
      </c>
      <c r="I116" s="419">
        <v>0</v>
      </c>
      <c r="J116" s="419">
        <v>0</v>
      </c>
      <c r="K116" s="419">
        <v>0</v>
      </c>
      <c r="L116" s="419">
        <v>0</v>
      </c>
      <c r="M116" s="419">
        <v>0</v>
      </c>
      <c r="N116" s="419">
        <v>0</v>
      </c>
      <c r="O116" s="419">
        <v>0</v>
      </c>
      <c r="P116" s="419">
        <v>0</v>
      </c>
      <c r="Q116" s="419">
        <v>0</v>
      </c>
      <c r="R116" s="419">
        <v>0</v>
      </c>
      <c r="S116" s="419">
        <v>0</v>
      </c>
      <c r="T116" s="419">
        <v>0</v>
      </c>
      <c r="U116" s="419">
        <v>0</v>
      </c>
      <c r="V116" s="419">
        <v>0</v>
      </c>
      <c r="W116" s="419">
        <v>0</v>
      </c>
      <c r="X116" s="419">
        <v>0</v>
      </c>
      <c r="Y116" s="419">
        <v>0</v>
      </c>
      <c r="Z116" s="419">
        <v>0</v>
      </c>
      <c r="AA116" s="419">
        <v>0</v>
      </c>
      <c r="AB116" s="419">
        <v>0</v>
      </c>
      <c r="AC116" s="419">
        <v>0</v>
      </c>
      <c r="AD116" s="419">
        <v>0</v>
      </c>
      <c r="AE116" s="419">
        <v>0</v>
      </c>
      <c r="AF116" s="419">
        <v>0</v>
      </c>
      <c r="AG116" s="419">
        <v>0</v>
      </c>
      <c r="AH116" s="419">
        <v>0</v>
      </c>
      <c r="AI116" s="419">
        <v>0</v>
      </c>
      <c r="AJ116" s="419">
        <v>0</v>
      </c>
      <c r="AK116" s="419">
        <v>0</v>
      </c>
      <c r="AL116" s="419">
        <v>0</v>
      </c>
      <c r="AM116" s="419">
        <v>0</v>
      </c>
      <c r="AN116" s="419">
        <v>7597</v>
      </c>
      <c r="AO116" s="419">
        <v>0</v>
      </c>
      <c r="AP116" s="419">
        <v>0</v>
      </c>
      <c r="AQ116" s="419">
        <v>0</v>
      </c>
      <c r="AR116" s="419">
        <v>0</v>
      </c>
      <c r="AS116" s="419">
        <v>0</v>
      </c>
      <c r="AT116" s="419">
        <v>0</v>
      </c>
      <c r="AU116" s="419">
        <v>0</v>
      </c>
      <c r="AV116" s="419">
        <v>0</v>
      </c>
      <c r="AW116" s="419">
        <v>0</v>
      </c>
      <c r="AX116" s="419">
        <v>0</v>
      </c>
      <c r="AY116" s="419">
        <v>0</v>
      </c>
      <c r="AZ116" s="419">
        <v>0</v>
      </c>
      <c r="BA116" s="419">
        <v>0</v>
      </c>
      <c r="BB116" s="419">
        <v>0</v>
      </c>
      <c r="BC116" s="419">
        <v>0</v>
      </c>
      <c r="BD116" s="419">
        <v>0</v>
      </c>
      <c r="BE116" s="419">
        <v>0</v>
      </c>
      <c r="BF116" s="419">
        <v>0</v>
      </c>
      <c r="BG116" s="419">
        <v>0</v>
      </c>
      <c r="BH116" s="419">
        <v>0</v>
      </c>
      <c r="BI116" s="419">
        <v>0</v>
      </c>
      <c r="BJ116" s="419">
        <v>0</v>
      </c>
      <c r="BK116" s="419">
        <v>0</v>
      </c>
      <c r="BL116" s="419">
        <v>0</v>
      </c>
      <c r="BM116" s="419">
        <v>0</v>
      </c>
      <c r="BN116" s="419">
        <v>0</v>
      </c>
      <c r="BO116" s="419">
        <v>0</v>
      </c>
      <c r="BP116" s="419">
        <v>0</v>
      </c>
      <c r="BQ116" s="419">
        <v>0</v>
      </c>
      <c r="BR116" s="419">
        <v>0</v>
      </c>
      <c r="BS116" s="419">
        <v>0</v>
      </c>
      <c r="BT116" s="419">
        <v>0</v>
      </c>
      <c r="BU116" s="419">
        <v>0</v>
      </c>
      <c r="BV116" s="419">
        <v>0</v>
      </c>
      <c r="BW116" s="419">
        <v>0</v>
      </c>
      <c r="BX116" s="419">
        <v>0</v>
      </c>
      <c r="BY116" s="419">
        <v>0</v>
      </c>
      <c r="BZ116" s="419">
        <v>0</v>
      </c>
      <c r="CA116" s="419">
        <v>0</v>
      </c>
      <c r="CB116" s="419">
        <v>0</v>
      </c>
      <c r="CC116" s="419">
        <v>0</v>
      </c>
      <c r="CD116" s="419">
        <v>0</v>
      </c>
      <c r="CE116" s="419">
        <v>0</v>
      </c>
      <c r="CF116" s="419">
        <v>0</v>
      </c>
      <c r="CG116" s="419">
        <v>0</v>
      </c>
      <c r="CH116" s="419">
        <v>0</v>
      </c>
      <c r="CI116" s="419">
        <v>0</v>
      </c>
      <c r="CJ116" s="419">
        <v>0</v>
      </c>
      <c r="CK116" s="419">
        <v>0</v>
      </c>
      <c r="CL116" s="419">
        <v>0</v>
      </c>
      <c r="CM116" s="419">
        <v>0</v>
      </c>
      <c r="CN116" s="419">
        <v>0</v>
      </c>
      <c r="CO116" s="419">
        <v>0</v>
      </c>
      <c r="CP116" s="419">
        <v>0</v>
      </c>
      <c r="CQ116" s="419">
        <v>0</v>
      </c>
      <c r="CR116" s="419">
        <v>0</v>
      </c>
      <c r="CS116" s="419">
        <v>0</v>
      </c>
      <c r="CT116" s="419"/>
      <c r="CU116" s="419"/>
      <c r="CV116" s="419"/>
      <c r="CW116" s="419"/>
      <c r="CX116" s="419"/>
      <c r="CY116" s="419"/>
      <c r="CZ116" s="419"/>
      <c r="DA116" s="419"/>
      <c r="DB116" s="419"/>
      <c r="DC116" s="419"/>
      <c r="DD116" s="419"/>
      <c r="DE116" s="419"/>
      <c r="DF116" s="419"/>
      <c r="DG116" s="419"/>
      <c r="DH116" s="419"/>
      <c r="DI116" s="419"/>
      <c r="DJ116" s="419"/>
      <c r="DK116" s="419"/>
    </row>
    <row r="117" spans="1:115" ht="16.149999999999999" hidden="1">
      <c r="A117" s="423" t="s">
        <v>7</v>
      </c>
      <c r="B117" s="423">
        <v>2</v>
      </c>
      <c r="C117" s="418" t="s">
        <v>584</v>
      </c>
      <c r="D117" s="419">
        <v>0</v>
      </c>
      <c r="E117" s="419">
        <v>0</v>
      </c>
      <c r="F117" s="419">
        <v>0</v>
      </c>
      <c r="G117" s="419">
        <v>0</v>
      </c>
      <c r="H117" s="419">
        <v>0</v>
      </c>
      <c r="I117" s="419">
        <v>0</v>
      </c>
      <c r="J117" s="419">
        <v>0</v>
      </c>
      <c r="K117" s="419">
        <v>0</v>
      </c>
      <c r="L117" s="419">
        <v>0</v>
      </c>
      <c r="M117" s="419">
        <v>0</v>
      </c>
      <c r="N117" s="419">
        <v>0</v>
      </c>
      <c r="O117" s="419">
        <v>0</v>
      </c>
      <c r="P117" s="419">
        <v>0</v>
      </c>
      <c r="Q117" s="419">
        <v>0</v>
      </c>
      <c r="R117" s="419">
        <v>0</v>
      </c>
      <c r="S117" s="419">
        <v>0</v>
      </c>
      <c r="T117" s="419">
        <v>0</v>
      </c>
      <c r="U117" s="419">
        <v>0</v>
      </c>
      <c r="V117" s="419">
        <v>0</v>
      </c>
      <c r="W117" s="419">
        <v>0</v>
      </c>
      <c r="X117" s="419">
        <v>0</v>
      </c>
      <c r="Y117" s="419">
        <v>0</v>
      </c>
      <c r="Z117" s="419">
        <v>0</v>
      </c>
      <c r="AA117" s="419">
        <v>0</v>
      </c>
      <c r="AB117" s="419">
        <v>0</v>
      </c>
      <c r="AC117" s="419">
        <v>0</v>
      </c>
      <c r="AD117" s="419">
        <v>0</v>
      </c>
      <c r="AE117" s="419">
        <v>0</v>
      </c>
      <c r="AF117" s="419">
        <v>0</v>
      </c>
      <c r="AG117" s="419">
        <v>0</v>
      </c>
      <c r="AH117" s="419">
        <v>0</v>
      </c>
      <c r="AI117" s="419">
        <v>0</v>
      </c>
      <c r="AJ117" s="419">
        <v>0</v>
      </c>
      <c r="AK117" s="419">
        <v>0</v>
      </c>
      <c r="AL117" s="419">
        <v>0</v>
      </c>
      <c r="AM117" s="419">
        <v>7795</v>
      </c>
      <c r="AN117" s="419">
        <v>0</v>
      </c>
      <c r="AO117" s="419">
        <v>0</v>
      </c>
      <c r="AP117" s="419">
        <v>0</v>
      </c>
      <c r="AQ117" s="419">
        <v>0</v>
      </c>
      <c r="AR117" s="419">
        <v>0</v>
      </c>
      <c r="AS117" s="419">
        <v>0</v>
      </c>
      <c r="AT117" s="419">
        <v>0</v>
      </c>
      <c r="AU117" s="419">
        <v>0</v>
      </c>
      <c r="AV117" s="419">
        <v>0</v>
      </c>
      <c r="AW117" s="419">
        <v>0</v>
      </c>
      <c r="AX117" s="419">
        <v>0</v>
      </c>
      <c r="AY117" s="419">
        <v>0</v>
      </c>
      <c r="AZ117" s="419">
        <v>0</v>
      </c>
      <c r="BA117" s="419">
        <v>0</v>
      </c>
      <c r="BB117" s="419">
        <v>0</v>
      </c>
      <c r="BC117" s="419">
        <v>0</v>
      </c>
      <c r="BD117" s="419">
        <v>0</v>
      </c>
      <c r="BE117" s="419">
        <v>0</v>
      </c>
      <c r="BF117" s="419">
        <v>0</v>
      </c>
      <c r="BG117" s="419">
        <v>0</v>
      </c>
      <c r="BH117" s="419">
        <v>0</v>
      </c>
      <c r="BI117" s="419">
        <v>0</v>
      </c>
      <c r="BJ117" s="419">
        <v>0</v>
      </c>
      <c r="BK117" s="419">
        <v>0</v>
      </c>
      <c r="BL117" s="419">
        <v>0</v>
      </c>
      <c r="BM117" s="419">
        <v>0</v>
      </c>
      <c r="BN117" s="419">
        <v>0</v>
      </c>
      <c r="BO117" s="419">
        <v>0</v>
      </c>
      <c r="BP117" s="419">
        <v>0</v>
      </c>
      <c r="BQ117" s="419">
        <v>0</v>
      </c>
      <c r="BR117" s="419">
        <v>0</v>
      </c>
      <c r="BS117" s="419">
        <v>0</v>
      </c>
      <c r="BT117" s="419">
        <v>0</v>
      </c>
      <c r="BU117" s="419">
        <v>0</v>
      </c>
      <c r="BV117" s="419">
        <v>0</v>
      </c>
      <c r="BW117" s="419">
        <v>0</v>
      </c>
      <c r="BX117" s="419">
        <v>0</v>
      </c>
      <c r="BY117" s="419">
        <v>0</v>
      </c>
      <c r="BZ117" s="419">
        <v>0</v>
      </c>
      <c r="CA117" s="419">
        <v>0</v>
      </c>
      <c r="CB117" s="419">
        <v>0</v>
      </c>
      <c r="CC117" s="419">
        <v>0</v>
      </c>
      <c r="CD117" s="419">
        <v>0</v>
      </c>
      <c r="CE117" s="419">
        <v>0</v>
      </c>
      <c r="CF117" s="419">
        <v>0</v>
      </c>
      <c r="CG117" s="419">
        <v>0</v>
      </c>
      <c r="CH117" s="419">
        <v>0</v>
      </c>
      <c r="CI117" s="419">
        <v>0</v>
      </c>
      <c r="CJ117" s="419">
        <v>0</v>
      </c>
      <c r="CK117" s="419">
        <v>0</v>
      </c>
      <c r="CL117" s="419">
        <v>0</v>
      </c>
      <c r="CM117" s="419">
        <v>0</v>
      </c>
      <c r="CN117" s="419">
        <v>0</v>
      </c>
      <c r="CO117" s="419">
        <v>0</v>
      </c>
      <c r="CP117" s="419">
        <v>0</v>
      </c>
      <c r="CQ117" s="419">
        <v>0</v>
      </c>
      <c r="CR117" s="419">
        <v>0</v>
      </c>
      <c r="CS117" s="419">
        <v>0</v>
      </c>
      <c r="CT117" s="419"/>
      <c r="CU117" s="419"/>
      <c r="CV117" s="419"/>
      <c r="CW117" s="419"/>
      <c r="CX117" s="419"/>
      <c r="CY117" s="419"/>
      <c r="CZ117" s="419"/>
      <c r="DA117" s="419"/>
      <c r="DB117" s="419"/>
      <c r="DC117" s="419"/>
      <c r="DD117" s="419"/>
      <c r="DE117" s="419"/>
      <c r="DF117" s="419"/>
      <c r="DG117" s="419"/>
      <c r="DH117" s="419"/>
      <c r="DI117" s="419"/>
      <c r="DJ117" s="419"/>
      <c r="DK117" s="419"/>
    </row>
    <row r="118" spans="1:115" ht="16.149999999999999" hidden="1">
      <c r="A118" s="423" t="s">
        <v>529</v>
      </c>
      <c r="B118" s="423" t="s">
        <v>529</v>
      </c>
      <c r="C118" s="418" t="s">
        <v>529</v>
      </c>
      <c r="D118" s="419">
        <v>0</v>
      </c>
      <c r="E118" s="419">
        <v>0</v>
      </c>
      <c r="F118" s="419">
        <v>0</v>
      </c>
      <c r="G118" s="419">
        <v>0</v>
      </c>
      <c r="H118" s="419">
        <v>0</v>
      </c>
      <c r="I118" s="419">
        <v>0</v>
      </c>
      <c r="J118" s="419">
        <v>0</v>
      </c>
      <c r="K118" s="419">
        <v>0</v>
      </c>
      <c r="L118" s="419">
        <v>0</v>
      </c>
      <c r="M118" s="419">
        <v>0</v>
      </c>
      <c r="N118" s="419">
        <v>0</v>
      </c>
      <c r="O118" s="419">
        <v>0</v>
      </c>
      <c r="P118" s="419">
        <v>0</v>
      </c>
      <c r="Q118" s="419">
        <v>0</v>
      </c>
      <c r="R118" s="419">
        <v>0</v>
      </c>
      <c r="S118" s="419">
        <v>0</v>
      </c>
      <c r="T118" s="419">
        <v>0</v>
      </c>
      <c r="U118" s="419">
        <v>0</v>
      </c>
      <c r="V118" s="419">
        <v>0</v>
      </c>
      <c r="W118" s="419">
        <v>0</v>
      </c>
      <c r="X118" s="419">
        <v>0</v>
      </c>
      <c r="Y118" s="419">
        <v>0</v>
      </c>
      <c r="Z118" s="419">
        <v>0</v>
      </c>
      <c r="AA118" s="419">
        <v>0</v>
      </c>
      <c r="AB118" s="419">
        <v>0</v>
      </c>
      <c r="AC118" s="419">
        <v>0</v>
      </c>
      <c r="AD118" s="419">
        <v>0</v>
      </c>
      <c r="AE118" s="419">
        <v>0</v>
      </c>
      <c r="AF118" s="419">
        <v>0</v>
      </c>
      <c r="AG118" s="419">
        <v>0</v>
      </c>
      <c r="AH118" s="419">
        <v>0</v>
      </c>
      <c r="AI118" s="419">
        <v>0</v>
      </c>
      <c r="AJ118" s="419">
        <v>0</v>
      </c>
      <c r="AK118" s="419">
        <v>0</v>
      </c>
      <c r="AL118" s="419">
        <v>0</v>
      </c>
      <c r="AM118" s="419">
        <v>0</v>
      </c>
      <c r="AN118" s="419">
        <v>0</v>
      </c>
      <c r="AO118" s="419">
        <v>0</v>
      </c>
      <c r="AP118" s="419">
        <v>0</v>
      </c>
      <c r="AQ118" s="419">
        <v>0</v>
      </c>
      <c r="AR118" s="419">
        <v>0</v>
      </c>
      <c r="AS118" s="419">
        <v>0</v>
      </c>
      <c r="AT118" s="419">
        <v>0</v>
      </c>
      <c r="AU118" s="419">
        <v>0</v>
      </c>
      <c r="AV118" s="419">
        <v>0</v>
      </c>
      <c r="AW118" s="419">
        <v>0</v>
      </c>
      <c r="AX118" s="419">
        <v>0</v>
      </c>
      <c r="AY118" s="419">
        <v>0</v>
      </c>
      <c r="AZ118" s="419">
        <v>0</v>
      </c>
      <c r="BA118" s="419">
        <v>0</v>
      </c>
      <c r="BB118" s="419">
        <v>0</v>
      </c>
      <c r="BC118" s="419">
        <v>0</v>
      </c>
      <c r="BD118" s="419">
        <v>0</v>
      </c>
      <c r="BE118" s="419">
        <v>0</v>
      </c>
      <c r="BF118" s="419">
        <v>0</v>
      </c>
      <c r="BG118" s="419">
        <v>0</v>
      </c>
      <c r="BH118" s="419">
        <v>0</v>
      </c>
      <c r="BI118" s="419">
        <v>0</v>
      </c>
      <c r="BJ118" s="419">
        <v>0</v>
      </c>
      <c r="BK118" s="419">
        <v>0</v>
      </c>
      <c r="BL118" s="419">
        <v>0</v>
      </c>
      <c r="BM118" s="419">
        <v>0</v>
      </c>
      <c r="BN118" s="419">
        <v>0</v>
      </c>
      <c r="BO118" s="419">
        <v>0</v>
      </c>
      <c r="BP118" s="419">
        <v>0</v>
      </c>
      <c r="BQ118" s="419">
        <v>0</v>
      </c>
      <c r="BR118" s="419">
        <v>0</v>
      </c>
      <c r="BS118" s="419">
        <v>0</v>
      </c>
      <c r="BT118" s="419">
        <v>0</v>
      </c>
      <c r="BU118" s="419">
        <v>0</v>
      </c>
      <c r="BV118" s="419">
        <v>0</v>
      </c>
      <c r="BW118" s="419">
        <v>0</v>
      </c>
      <c r="BX118" s="419">
        <v>0</v>
      </c>
      <c r="BY118" s="419">
        <v>0</v>
      </c>
      <c r="BZ118" s="419">
        <v>0</v>
      </c>
      <c r="CA118" s="419">
        <v>0</v>
      </c>
      <c r="CB118" s="419">
        <v>0</v>
      </c>
      <c r="CC118" s="419">
        <v>0</v>
      </c>
      <c r="CD118" s="419">
        <v>0</v>
      </c>
      <c r="CE118" s="419">
        <v>0</v>
      </c>
      <c r="CF118" s="419">
        <v>0</v>
      </c>
      <c r="CG118" s="419">
        <v>0</v>
      </c>
      <c r="CH118" s="419">
        <v>0</v>
      </c>
      <c r="CI118" s="419">
        <v>0</v>
      </c>
      <c r="CJ118" s="419">
        <v>0</v>
      </c>
      <c r="CK118" s="419">
        <v>0</v>
      </c>
      <c r="CL118" s="419">
        <v>0</v>
      </c>
      <c r="CM118" s="419">
        <v>0</v>
      </c>
      <c r="CN118" s="419">
        <v>0</v>
      </c>
      <c r="CO118" s="419">
        <v>0</v>
      </c>
      <c r="CP118" s="419">
        <v>0</v>
      </c>
      <c r="CQ118" s="419">
        <v>0</v>
      </c>
      <c r="CR118" s="419">
        <v>0</v>
      </c>
      <c r="CS118" s="419">
        <v>0</v>
      </c>
      <c r="CT118" s="419"/>
      <c r="CU118" s="419"/>
      <c r="CV118" s="419"/>
      <c r="CW118" s="419"/>
      <c r="CX118" s="419"/>
      <c r="CY118" s="419"/>
      <c r="CZ118" s="419"/>
      <c r="DA118" s="419"/>
      <c r="DB118" s="419"/>
      <c r="DC118" s="419"/>
      <c r="DD118" s="419"/>
      <c r="DE118" s="419"/>
      <c r="DF118" s="419"/>
      <c r="DG118" s="419"/>
      <c r="DH118" s="419"/>
      <c r="DI118" s="419"/>
      <c r="DJ118" s="419"/>
      <c r="DK118" s="419"/>
    </row>
    <row r="119" spans="1:115" ht="16.149999999999999" hidden="1">
      <c r="A119" s="423"/>
      <c r="B119" s="423"/>
      <c r="C119" s="418"/>
      <c r="D119" s="419"/>
      <c r="E119" s="419"/>
      <c r="F119" s="419"/>
      <c r="G119" s="419"/>
      <c r="H119" s="419"/>
      <c r="I119" s="419"/>
      <c r="J119" s="419"/>
      <c r="K119" s="419"/>
      <c r="L119" s="419"/>
      <c r="M119" s="419"/>
      <c r="N119" s="419"/>
      <c r="O119" s="419"/>
      <c r="P119" s="419"/>
      <c r="Q119" s="419"/>
      <c r="R119" s="419"/>
      <c r="S119" s="419"/>
      <c r="T119" s="419"/>
      <c r="U119" s="419"/>
      <c r="V119" s="419"/>
      <c r="W119" s="419"/>
      <c r="X119" s="419"/>
      <c r="Y119" s="419"/>
      <c r="Z119" s="419"/>
      <c r="AA119" s="419"/>
      <c r="AB119" s="419"/>
      <c r="AC119" s="419"/>
      <c r="AD119" s="419"/>
      <c r="AE119" s="419"/>
      <c r="AF119" s="419"/>
      <c r="AG119" s="419"/>
      <c r="AH119" s="419"/>
      <c r="AI119" s="419"/>
      <c r="AJ119" s="419"/>
      <c r="AK119" s="419"/>
      <c r="AL119" s="419"/>
      <c r="AM119" s="419"/>
      <c r="AN119" s="419"/>
      <c r="AO119" s="419"/>
      <c r="AP119" s="419"/>
      <c r="AQ119" s="419"/>
      <c r="AR119" s="419"/>
      <c r="AS119" s="419"/>
      <c r="AT119" s="419"/>
      <c r="AU119" s="419"/>
      <c r="AV119" s="419"/>
      <c r="AW119" s="419"/>
      <c r="AX119" s="419"/>
      <c r="AY119" s="419"/>
      <c r="AZ119" s="419"/>
      <c r="BA119" s="419"/>
      <c r="BB119" s="419"/>
      <c r="BC119" s="419"/>
      <c r="BD119" s="419"/>
      <c r="BE119" s="419"/>
      <c r="BF119" s="419"/>
      <c r="BG119" s="419"/>
      <c r="BH119" s="419"/>
      <c r="BI119" s="419"/>
      <c r="BJ119" s="419"/>
      <c r="BK119" s="419"/>
      <c r="BL119" s="419"/>
      <c r="BM119" s="419"/>
      <c r="BN119" s="419"/>
      <c r="BO119" s="419"/>
      <c r="BP119" s="419"/>
      <c r="BQ119" s="419"/>
      <c r="BR119" s="419"/>
      <c r="BS119" s="419"/>
      <c r="BT119" s="419"/>
      <c r="BU119" s="419"/>
      <c r="BV119" s="419"/>
      <c r="BW119" s="419"/>
      <c r="BX119" s="419"/>
      <c r="BY119" s="419"/>
      <c r="BZ119" s="419"/>
      <c r="CA119" s="419"/>
      <c r="CB119" s="419"/>
      <c r="CC119" s="419"/>
      <c r="CD119" s="419"/>
      <c r="CE119" s="419"/>
      <c r="CF119" s="419"/>
      <c r="CG119" s="419"/>
      <c r="CH119" s="419"/>
      <c r="CI119" s="419"/>
      <c r="CJ119" s="419"/>
      <c r="CK119" s="419"/>
      <c r="CL119" s="419"/>
      <c r="CM119" s="419"/>
      <c r="CN119" s="419"/>
      <c r="CO119" s="419"/>
      <c r="CP119" s="419"/>
      <c r="CQ119" s="419"/>
      <c r="CR119" s="419"/>
      <c r="CS119" s="419"/>
      <c r="CT119" s="419"/>
      <c r="CU119" s="419"/>
      <c r="CV119" s="419"/>
      <c r="CW119" s="419"/>
      <c r="CX119" s="419"/>
      <c r="CY119" s="419"/>
      <c r="CZ119" s="419"/>
      <c r="DA119" s="419"/>
      <c r="DB119" s="419"/>
      <c r="DC119" s="419"/>
      <c r="DD119" s="419"/>
      <c r="DE119" s="419"/>
      <c r="DF119" s="419"/>
      <c r="DG119" s="419"/>
      <c r="DH119" s="419"/>
      <c r="DI119" s="419"/>
      <c r="DJ119" s="419"/>
      <c r="DK119" s="419"/>
    </row>
    <row r="120" spans="1:115" ht="16.149999999999999" hidden="1">
      <c r="A120" s="423"/>
      <c r="B120" s="423"/>
      <c r="C120" s="418"/>
      <c r="D120" s="419"/>
      <c r="E120" s="419"/>
      <c r="F120" s="419"/>
      <c r="G120" s="419"/>
      <c r="H120" s="419"/>
      <c r="I120" s="419"/>
      <c r="J120" s="419"/>
      <c r="K120" s="419"/>
      <c r="L120" s="419"/>
      <c r="M120" s="419"/>
      <c r="N120" s="419"/>
      <c r="O120" s="419"/>
      <c r="P120" s="419"/>
      <c r="Q120" s="419"/>
      <c r="R120" s="419"/>
      <c r="S120" s="419"/>
      <c r="T120" s="419"/>
      <c r="U120" s="419"/>
      <c r="V120" s="419"/>
      <c r="W120" s="419"/>
      <c r="X120" s="419"/>
      <c r="Y120" s="419"/>
      <c r="Z120" s="419"/>
      <c r="AA120" s="419"/>
      <c r="AB120" s="419"/>
      <c r="AC120" s="419"/>
      <c r="AD120" s="419"/>
      <c r="AE120" s="419"/>
      <c r="AF120" s="419"/>
      <c r="AG120" s="419"/>
      <c r="AH120" s="419"/>
      <c r="AI120" s="419"/>
      <c r="AJ120" s="419"/>
      <c r="AK120" s="419"/>
      <c r="AL120" s="419"/>
      <c r="AM120" s="419"/>
      <c r="AN120" s="419"/>
      <c r="AO120" s="419"/>
      <c r="AP120" s="419"/>
      <c r="AQ120" s="419"/>
      <c r="AR120" s="419"/>
      <c r="AS120" s="419"/>
      <c r="AT120" s="419"/>
      <c r="AU120" s="419"/>
      <c r="AV120" s="419"/>
      <c r="AW120" s="419"/>
      <c r="AX120" s="419"/>
      <c r="AY120" s="419"/>
      <c r="AZ120" s="419"/>
      <c r="BA120" s="419"/>
      <c r="BB120" s="419"/>
      <c r="BC120" s="419"/>
      <c r="BD120" s="419"/>
      <c r="BE120" s="419"/>
      <c r="BF120" s="419"/>
      <c r="BG120" s="419"/>
      <c r="BH120" s="419"/>
      <c r="BI120" s="419"/>
      <c r="BJ120" s="419"/>
      <c r="BK120" s="419"/>
      <c r="BL120" s="419"/>
      <c r="BM120" s="419"/>
      <c r="BN120" s="419"/>
      <c r="BO120" s="419"/>
      <c r="BP120" s="419"/>
      <c r="BQ120" s="419"/>
      <c r="BR120" s="419"/>
      <c r="BS120" s="419"/>
      <c r="BT120" s="419"/>
      <c r="BU120" s="419"/>
      <c r="BV120" s="419"/>
      <c r="BW120" s="419"/>
      <c r="BX120" s="419"/>
      <c r="BY120" s="419"/>
      <c r="BZ120" s="419"/>
      <c r="CA120" s="419"/>
      <c r="CB120" s="419"/>
      <c r="CC120" s="419"/>
      <c r="CD120" s="419"/>
      <c r="CE120" s="419"/>
      <c r="CF120" s="419"/>
      <c r="CG120" s="419"/>
      <c r="CH120" s="419"/>
      <c r="CI120" s="419"/>
      <c r="CJ120" s="419"/>
      <c r="CK120" s="419"/>
      <c r="CL120" s="419"/>
      <c r="CM120" s="419"/>
      <c r="CN120" s="419"/>
      <c r="CO120" s="419"/>
      <c r="CP120" s="419"/>
      <c r="CQ120" s="419"/>
      <c r="CR120" s="419"/>
      <c r="CS120" s="419"/>
      <c r="CT120" s="419"/>
      <c r="CU120" s="419"/>
      <c r="CV120" s="419"/>
      <c r="CW120" s="419"/>
      <c r="CX120" s="419"/>
      <c r="CY120" s="419"/>
      <c r="CZ120" s="419"/>
      <c r="DA120" s="419"/>
      <c r="DB120" s="419"/>
      <c r="DC120" s="419"/>
      <c r="DD120" s="419"/>
      <c r="DE120" s="419"/>
      <c r="DF120" s="419"/>
      <c r="DG120" s="419"/>
      <c r="DH120" s="419"/>
      <c r="DI120" s="419"/>
      <c r="DJ120" s="419"/>
      <c r="DK120" s="419"/>
    </row>
    <row r="121" spans="1:115" ht="16.149999999999999" hidden="1">
      <c r="A121" s="423"/>
      <c r="B121" s="423"/>
      <c r="C121" s="418"/>
      <c r="D121" s="419"/>
      <c r="E121" s="419"/>
      <c r="F121" s="419"/>
      <c r="G121" s="419"/>
      <c r="H121" s="419"/>
      <c r="I121" s="419"/>
      <c r="J121" s="419"/>
      <c r="K121" s="419"/>
      <c r="L121" s="419"/>
      <c r="M121" s="419"/>
      <c r="N121" s="419"/>
      <c r="O121" s="419"/>
      <c r="P121" s="419"/>
      <c r="Q121" s="419"/>
      <c r="R121" s="419"/>
      <c r="S121" s="419"/>
      <c r="T121" s="419"/>
      <c r="U121" s="419"/>
      <c r="V121" s="419"/>
      <c r="W121" s="419"/>
      <c r="X121" s="419"/>
      <c r="Y121" s="419"/>
      <c r="Z121" s="419"/>
      <c r="AA121" s="419"/>
      <c r="AB121" s="419"/>
      <c r="AC121" s="419"/>
      <c r="AD121" s="419"/>
      <c r="AE121" s="419"/>
      <c r="AF121" s="419"/>
      <c r="AG121" s="419"/>
      <c r="AH121" s="419"/>
      <c r="AI121" s="419"/>
      <c r="AJ121" s="419"/>
      <c r="AK121" s="419"/>
      <c r="AL121" s="419"/>
      <c r="AM121" s="419"/>
      <c r="AN121" s="419"/>
      <c r="AO121" s="419"/>
      <c r="AP121" s="419"/>
      <c r="AQ121" s="419"/>
      <c r="AR121" s="419"/>
      <c r="AS121" s="419"/>
      <c r="AT121" s="419"/>
      <c r="AU121" s="419"/>
      <c r="AV121" s="419"/>
      <c r="AW121" s="419"/>
      <c r="AX121" s="419"/>
      <c r="AY121" s="419"/>
      <c r="AZ121" s="419"/>
      <c r="BA121" s="419"/>
      <c r="BB121" s="419"/>
      <c r="BC121" s="419"/>
      <c r="BD121" s="419"/>
      <c r="BE121" s="419"/>
      <c r="BF121" s="419"/>
      <c r="BG121" s="419"/>
      <c r="BH121" s="419"/>
      <c r="BI121" s="419"/>
      <c r="BJ121" s="419"/>
      <c r="BK121" s="419"/>
      <c r="BL121" s="419"/>
      <c r="BM121" s="419"/>
      <c r="BN121" s="419"/>
      <c r="BO121" s="419"/>
      <c r="BP121" s="419"/>
      <c r="BQ121" s="419"/>
      <c r="BR121" s="419"/>
      <c r="BS121" s="419"/>
      <c r="BT121" s="419"/>
      <c r="BU121" s="419"/>
      <c r="BV121" s="419"/>
      <c r="BW121" s="419"/>
      <c r="BX121" s="419"/>
      <c r="BY121" s="419"/>
      <c r="BZ121" s="419"/>
      <c r="CA121" s="419"/>
      <c r="CB121" s="419"/>
      <c r="CC121" s="419"/>
      <c r="CD121" s="419"/>
      <c r="CE121" s="419"/>
      <c r="CF121" s="419"/>
      <c r="CG121" s="419"/>
      <c r="CH121" s="419"/>
      <c r="CI121" s="419"/>
      <c r="CJ121" s="419"/>
      <c r="CK121" s="419"/>
      <c r="CL121" s="419"/>
      <c r="CM121" s="419"/>
      <c r="CN121" s="419"/>
      <c r="CO121" s="419"/>
      <c r="CP121" s="419"/>
      <c r="CQ121" s="419"/>
      <c r="CR121" s="419"/>
      <c r="CS121" s="419"/>
      <c r="CT121" s="419"/>
      <c r="CU121" s="419"/>
      <c r="CV121" s="419"/>
      <c r="CW121" s="419"/>
      <c r="CX121" s="419"/>
      <c r="CY121" s="419"/>
      <c r="CZ121" s="419"/>
      <c r="DA121" s="419"/>
      <c r="DB121" s="419"/>
      <c r="DC121" s="419"/>
      <c r="DD121" s="419"/>
      <c r="DE121" s="419"/>
      <c r="DF121" s="419"/>
      <c r="DG121" s="419"/>
      <c r="DH121" s="419"/>
      <c r="DI121" s="419"/>
      <c r="DJ121" s="419"/>
      <c r="DK121" s="419"/>
    </row>
    <row r="122" spans="1:115" ht="16.149999999999999" hidden="1">
      <c r="A122" s="423"/>
      <c r="B122" s="423"/>
      <c r="C122" s="418"/>
      <c r="D122" s="419"/>
      <c r="E122" s="419"/>
      <c r="F122" s="419"/>
      <c r="G122" s="419"/>
      <c r="H122" s="419"/>
      <c r="I122" s="419"/>
      <c r="J122" s="419"/>
      <c r="K122" s="419"/>
      <c r="L122" s="419"/>
      <c r="M122" s="419"/>
      <c r="N122" s="419"/>
      <c r="O122" s="419"/>
      <c r="P122" s="419"/>
      <c r="Q122" s="419"/>
      <c r="R122" s="419"/>
      <c r="S122" s="419"/>
      <c r="T122" s="419"/>
      <c r="U122" s="419"/>
      <c r="V122" s="419"/>
      <c r="W122" s="419"/>
      <c r="X122" s="419"/>
      <c r="Y122" s="419"/>
      <c r="Z122" s="419"/>
      <c r="AA122" s="419"/>
      <c r="AB122" s="419"/>
      <c r="AC122" s="419"/>
      <c r="AD122" s="419"/>
      <c r="AE122" s="419"/>
      <c r="AF122" s="419"/>
      <c r="AG122" s="419"/>
      <c r="AH122" s="419"/>
      <c r="AI122" s="419"/>
      <c r="AJ122" s="419"/>
      <c r="AK122" s="419"/>
      <c r="AL122" s="419"/>
      <c r="AM122" s="419"/>
      <c r="AN122" s="419"/>
      <c r="AO122" s="419"/>
      <c r="AP122" s="419"/>
      <c r="AQ122" s="419"/>
      <c r="AR122" s="419"/>
      <c r="AS122" s="419"/>
      <c r="AT122" s="419"/>
      <c r="AU122" s="419"/>
      <c r="AV122" s="419"/>
      <c r="AW122" s="419"/>
      <c r="AX122" s="419"/>
      <c r="AY122" s="419"/>
      <c r="AZ122" s="419"/>
      <c r="BA122" s="419"/>
      <c r="BB122" s="419"/>
      <c r="BC122" s="419"/>
      <c r="BD122" s="419"/>
      <c r="BE122" s="419"/>
      <c r="BF122" s="419"/>
      <c r="BG122" s="419"/>
      <c r="BH122" s="419"/>
      <c r="BI122" s="419"/>
      <c r="BJ122" s="419"/>
      <c r="BK122" s="419"/>
      <c r="BL122" s="419"/>
      <c r="BM122" s="419"/>
      <c r="BN122" s="419"/>
      <c r="BO122" s="419"/>
      <c r="BP122" s="419"/>
      <c r="BQ122" s="419"/>
      <c r="BR122" s="419"/>
      <c r="BS122" s="419"/>
      <c r="BT122" s="419"/>
      <c r="BU122" s="419"/>
      <c r="BV122" s="419"/>
      <c r="BW122" s="419"/>
      <c r="BX122" s="419"/>
      <c r="BY122" s="419"/>
      <c r="BZ122" s="419"/>
      <c r="CA122" s="419"/>
      <c r="CB122" s="419"/>
      <c r="CC122" s="419"/>
      <c r="CD122" s="419"/>
      <c r="CE122" s="419"/>
      <c r="CF122" s="419"/>
      <c r="CG122" s="419"/>
      <c r="CH122" s="419"/>
      <c r="CI122" s="419"/>
      <c r="CJ122" s="419"/>
      <c r="CK122" s="419"/>
      <c r="CL122" s="419"/>
      <c r="CM122" s="419"/>
      <c r="CN122" s="419"/>
      <c r="CO122" s="419"/>
      <c r="CP122" s="419"/>
      <c r="CQ122" s="419"/>
      <c r="CR122" s="419"/>
      <c r="CS122" s="419"/>
      <c r="CT122" s="419"/>
      <c r="CU122" s="419"/>
      <c r="CV122" s="419"/>
      <c r="CW122" s="419"/>
      <c r="CX122" s="419"/>
      <c r="CY122" s="419"/>
      <c r="CZ122" s="419"/>
      <c r="DA122" s="419"/>
      <c r="DB122" s="419"/>
      <c r="DC122" s="419"/>
      <c r="DD122" s="419"/>
      <c r="DE122" s="419"/>
      <c r="DF122" s="419"/>
      <c r="DG122" s="419"/>
      <c r="DH122" s="419"/>
      <c r="DI122" s="419"/>
      <c r="DJ122" s="419"/>
      <c r="DK122" s="419"/>
    </row>
    <row r="123" spans="1:115" ht="16.149999999999999" hidden="1">
      <c r="A123" s="423"/>
      <c r="B123" s="423"/>
      <c r="C123" s="418"/>
      <c r="D123" s="419"/>
      <c r="E123" s="419"/>
      <c r="F123" s="419"/>
      <c r="G123" s="419"/>
      <c r="H123" s="419"/>
      <c r="I123" s="419"/>
      <c r="J123" s="419"/>
      <c r="K123" s="419"/>
      <c r="L123" s="419"/>
      <c r="M123" s="419"/>
      <c r="N123" s="419"/>
      <c r="O123" s="419"/>
      <c r="P123" s="419"/>
      <c r="Q123" s="419"/>
      <c r="R123" s="419"/>
      <c r="S123" s="419"/>
      <c r="T123" s="419"/>
      <c r="U123" s="419"/>
      <c r="V123" s="419"/>
      <c r="W123" s="419"/>
      <c r="X123" s="419"/>
      <c r="Y123" s="419"/>
      <c r="Z123" s="419"/>
      <c r="AA123" s="419"/>
      <c r="AB123" s="419"/>
      <c r="AC123" s="419"/>
      <c r="AD123" s="419"/>
      <c r="AE123" s="419"/>
      <c r="AF123" s="419"/>
      <c r="AG123" s="419"/>
      <c r="AH123" s="419"/>
      <c r="AI123" s="419"/>
      <c r="AJ123" s="419"/>
      <c r="AK123" s="419"/>
      <c r="AL123" s="419"/>
      <c r="AM123" s="419"/>
      <c r="AN123" s="419"/>
      <c r="AO123" s="419"/>
      <c r="AP123" s="419"/>
      <c r="AQ123" s="419"/>
      <c r="AR123" s="419"/>
      <c r="AS123" s="419"/>
      <c r="AT123" s="419"/>
      <c r="AU123" s="419"/>
      <c r="AV123" s="419"/>
      <c r="AW123" s="419"/>
      <c r="AX123" s="419"/>
      <c r="AY123" s="419"/>
      <c r="AZ123" s="419"/>
      <c r="BA123" s="419"/>
      <c r="BB123" s="419"/>
      <c r="BC123" s="419"/>
      <c r="BD123" s="419"/>
      <c r="BE123" s="419"/>
      <c r="BF123" s="419"/>
      <c r="BG123" s="419"/>
      <c r="BH123" s="419"/>
      <c r="BI123" s="419"/>
      <c r="BJ123" s="419"/>
      <c r="BK123" s="419"/>
      <c r="BL123" s="419"/>
      <c r="BM123" s="419"/>
      <c r="BN123" s="419"/>
      <c r="BO123" s="419"/>
      <c r="BP123" s="419"/>
      <c r="BQ123" s="419"/>
      <c r="BR123" s="419"/>
      <c r="BS123" s="419"/>
      <c r="BT123" s="419"/>
      <c r="BU123" s="419"/>
      <c r="BV123" s="419"/>
      <c r="BW123" s="419"/>
      <c r="BX123" s="419"/>
      <c r="BY123" s="419"/>
      <c r="BZ123" s="419"/>
      <c r="CA123" s="419"/>
      <c r="CB123" s="419"/>
      <c r="CC123" s="419"/>
      <c r="CD123" s="419"/>
      <c r="CE123" s="419"/>
      <c r="CF123" s="419"/>
      <c r="CG123" s="419"/>
      <c r="CH123" s="419"/>
      <c r="CI123" s="419"/>
      <c r="CJ123" s="419"/>
      <c r="CK123" s="419"/>
      <c r="CL123" s="419"/>
      <c r="CM123" s="419"/>
      <c r="CN123" s="419"/>
      <c r="CO123" s="419"/>
      <c r="CP123" s="419"/>
      <c r="CQ123" s="419"/>
      <c r="CR123" s="419"/>
      <c r="CS123" s="419"/>
      <c r="CT123" s="419"/>
      <c r="CU123" s="419"/>
      <c r="CV123" s="419"/>
      <c r="CW123" s="419"/>
      <c r="CX123" s="419"/>
      <c r="CY123" s="419"/>
      <c r="CZ123" s="419"/>
      <c r="DA123" s="419"/>
      <c r="DB123" s="419"/>
      <c r="DC123" s="419"/>
      <c r="DD123" s="419"/>
      <c r="DE123" s="419"/>
      <c r="DF123" s="419"/>
      <c r="DG123" s="419"/>
      <c r="DH123" s="419"/>
      <c r="DI123" s="419"/>
      <c r="DJ123" s="419"/>
      <c r="DK123" s="419"/>
    </row>
    <row r="124" spans="1:115" ht="16.149999999999999" hidden="1">
      <c r="A124" s="423"/>
      <c r="B124" s="423"/>
      <c r="C124" s="418"/>
      <c r="D124" s="419"/>
      <c r="E124" s="419"/>
      <c r="F124" s="419"/>
      <c r="G124" s="419"/>
      <c r="H124" s="419"/>
      <c r="I124" s="419"/>
      <c r="J124" s="419"/>
      <c r="K124" s="419"/>
      <c r="L124" s="419"/>
      <c r="M124" s="419"/>
      <c r="N124" s="419"/>
      <c r="O124" s="419"/>
      <c r="P124" s="419"/>
      <c r="Q124" s="419"/>
      <c r="R124" s="419"/>
      <c r="S124" s="419"/>
      <c r="T124" s="419"/>
      <c r="U124" s="419"/>
      <c r="V124" s="419"/>
      <c r="W124" s="419"/>
      <c r="X124" s="419"/>
      <c r="Y124" s="419"/>
      <c r="Z124" s="419"/>
      <c r="AA124" s="419"/>
      <c r="AB124" s="419"/>
      <c r="AC124" s="419"/>
      <c r="AD124" s="419"/>
      <c r="AE124" s="419"/>
      <c r="AF124" s="419"/>
      <c r="AG124" s="419"/>
      <c r="AH124" s="419"/>
      <c r="AI124" s="419"/>
      <c r="AJ124" s="419"/>
      <c r="AK124" s="419"/>
      <c r="AL124" s="419"/>
      <c r="AM124" s="419"/>
      <c r="AN124" s="419"/>
      <c r="AO124" s="419"/>
      <c r="AP124" s="419"/>
      <c r="AQ124" s="419"/>
      <c r="AR124" s="419"/>
      <c r="AS124" s="419"/>
      <c r="AT124" s="419"/>
      <c r="AU124" s="419"/>
      <c r="AV124" s="419"/>
      <c r="AW124" s="419"/>
      <c r="AX124" s="419"/>
      <c r="AY124" s="419"/>
      <c r="AZ124" s="419"/>
      <c r="BA124" s="419"/>
      <c r="BB124" s="419"/>
      <c r="BC124" s="419"/>
      <c r="BD124" s="419"/>
      <c r="BE124" s="419"/>
      <c r="BF124" s="419"/>
      <c r="BG124" s="419"/>
      <c r="BH124" s="419"/>
      <c r="BI124" s="419"/>
      <c r="BJ124" s="419"/>
      <c r="BK124" s="419"/>
      <c r="BL124" s="419"/>
      <c r="BM124" s="419"/>
      <c r="BN124" s="419"/>
      <c r="BO124" s="419"/>
      <c r="BP124" s="419"/>
      <c r="BQ124" s="419"/>
      <c r="BR124" s="419"/>
      <c r="BS124" s="419"/>
      <c r="BT124" s="419"/>
      <c r="BU124" s="419"/>
      <c r="BV124" s="419"/>
      <c r="BW124" s="419"/>
      <c r="BX124" s="419"/>
      <c r="BY124" s="419"/>
      <c r="BZ124" s="419"/>
      <c r="CA124" s="419"/>
      <c r="CB124" s="419"/>
      <c r="CC124" s="419"/>
      <c r="CD124" s="419"/>
      <c r="CE124" s="419"/>
      <c r="CF124" s="419"/>
      <c r="CG124" s="419"/>
      <c r="CH124" s="419"/>
      <c r="CI124" s="419"/>
      <c r="CJ124" s="419"/>
      <c r="CK124" s="419"/>
      <c r="CL124" s="419"/>
      <c r="CM124" s="419"/>
      <c r="CN124" s="419"/>
      <c r="CO124" s="419"/>
      <c r="CP124" s="419"/>
      <c r="CQ124" s="419"/>
      <c r="CR124" s="419"/>
      <c r="CS124" s="419"/>
      <c r="CT124" s="419"/>
      <c r="CU124" s="419"/>
      <c r="CV124" s="419"/>
      <c r="CW124" s="419"/>
      <c r="CX124" s="419"/>
      <c r="CY124" s="419"/>
      <c r="CZ124" s="419"/>
      <c r="DA124" s="419"/>
      <c r="DB124" s="419"/>
      <c r="DC124" s="419"/>
      <c r="DD124" s="419"/>
      <c r="DE124" s="419"/>
      <c r="DF124" s="419"/>
      <c r="DG124" s="419"/>
      <c r="DH124" s="419"/>
      <c r="DI124" s="419"/>
      <c r="DJ124" s="419"/>
      <c r="DK124" s="419"/>
    </row>
    <row r="125" spans="1:115" ht="16.149999999999999" hidden="1">
      <c r="A125" s="423"/>
      <c r="B125" s="423"/>
      <c r="C125" s="418"/>
      <c r="D125" s="419"/>
      <c r="E125" s="419"/>
      <c r="F125" s="419"/>
      <c r="G125" s="419"/>
      <c r="H125" s="419"/>
      <c r="I125" s="419"/>
      <c r="J125" s="419"/>
      <c r="K125" s="419"/>
      <c r="L125" s="419"/>
      <c r="M125" s="419"/>
      <c r="N125" s="419"/>
      <c r="O125" s="419"/>
      <c r="P125" s="419"/>
      <c r="Q125" s="419"/>
      <c r="R125" s="419"/>
      <c r="S125" s="419"/>
      <c r="T125" s="419"/>
      <c r="U125" s="419"/>
      <c r="V125" s="419"/>
      <c r="W125" s="419"/>
      <c r="X125" s="419"/>
      <c r="Y125" s="419"/>
      <c r="Z125" s="419"/>
      <c r="AA125" s="419"/>
      <c r="AB125" s="419"/>
      <c r="AC125" s="419"/>
      <c r="AD125" s="419"/>
      <c r="AE125" s="419"/>
      <c r="AF125" s="419"/>
      <c r="AG125" s="419"/>
      <c r="AH125" s="419"/>
      <c r="AI125" s="419"/>
      <c r="AJ125" s="419"/>
      <c r="AK125" s="419"/>
      <c r="AL125" s="419"/>
      <c r="AM125" s="419"/>
      <c r="AN125" s="419"/>
      <c r="AO125" s="419"/>
      <c r="AP125" s="419"/>
      <c r="AQ125" s="419"/>
      <c r="AR125" s="419"/>
      <c r="AS125" s="419"/>
      <c r="AT125" s="419"/>
      <c r="AU125" s="419"/>
      <c r="AV125" s="419"/>
      <c r="AW125" s="419"/>
      <c r="AX125" s="419"/>
      <c r="AY125" s="419"/>
      <c r="AZ125" s="419"/>
      <c r="BA125" s="419"/>
      <c r="BB125" s="419"/>
      <c r="BC125" s="419"/>
      <c r="BD125" s="419"/>
      <c r="BE125" s="419"/>
      <c r="BF125" s="419"/>
      <c r="BG125" s="419"/>
      <c r="BH125" s="419"/>
      <c r="BI125" s="419"/>
      <c r="BJ125" s="419"/>
      <c r="BK125" s="419"/>
      <c r="BL125" s="419"/>
      <c r="BM125" s="419"/>
      <c r="BN125" s="419"/>
      <c r="BO125" s="419"/>
      <c r="BP125" s="419"/>
      <c r="BQ125" s="419"/>
      <c r="BR125" s="419"/>
      <c r="BS125" s="419"/>
      <c r="BT125" s="419"/>
      <c r="BU125" s="419"/>
      <c r="BV125" s="419"/>
      <c r="BW125" s="419"/>
      <c r="BX125" s="419"/>
      <c r="BY125" s="419"/>
      <c r="BZ125" s="419"/>
      <c r="CA125" s="419"/>
      <c r="CB125" s="419"/>
      <c r="CC125" s="419"/>
      <c r="CD125" s="419"/>
      <c r="CE125" s="419"/>
      <c r="CF125" s="419"/>
      <c r="CG125" s="419"/>
      <c r="CH125" s="419"/>
      <c r="CI125" s="419"/>
      <c r="CJ125" s="419"/>
      <c r="CK125" s="419"/>
      <c r="CL125" s="419"/>
      <c r="CM125" s="419"/>
      <c r="CN125" s="419"/>
      <c r="CO125" s="419"/>
      <c r="CP125" s="419"/>
      <c r="CQ125" s="419"/>
      <c r="CR125" s="419"/>
      <c r="CS125" s="419"/>
      <c r="CT125" s="419"/>
      <c r="CU125" s="419"/>
      <c r="CV125" s="419"/>
      <c r="CW125" s="419"/>
      <c r="CX125" s="419"/>
      <c r="CY125" s="419"/>
      <c r="CZ125" s="419"/>
      <c r="DA125" s="419"/>
      <c r="DB125" s="419"/>
      <c r="DC125" s="419"/>
      <c r="DD125" s="419"/>
      <c r="DE125" s="419"/>
      <c r="DF125" s="419"/>
      <c r="DG125" s="419"/>
      <c r="DH125" s="419"/>
      <c r="DI125" s="419"/>
      <c r="DJ125" s="419"/>
      <c r="DK125" s="419"/>
    </row>
    <row r="126" spans="1:115" ht="16.149999999999999" hidden="1">
      <c r="A126" s="423"/>
      <c r="B126" s="423"/>
      <c r="C126" s="418"/>
      <c r="D126" s="419"/>
      <c r="E126" s="419"/>
      <c r="F126" s="419"/>
      <c r="G126" s="419"/>
      <c r="H126" s="419"/>
      <c r="I126" s="419"/>
      <c r="J126" s="419"/>
      <c r="K126" s="419"/>
      <c r="L126" s="419"/>
      <c r="M126" s="419"/>
      <c r="N126" s="419"/>
      <c r="O126" s="419"/>
      <c r="P126" s="419"/>
      <c r="Q126" s="419"/>
      <c r="R126" s="419"/>
      <c r="S126" s="419"/>
      <c r="T126" s="419"/>
      <c r="U126" s="419"/>
      <c r="V126" s="419"/>
      <c r="W126" s="419"/>
      <c r="X126" s="419"/>
      <c r="Y126" s="419"/>
      <c r="Z126" s="419"/>
      <c r="AA126" s="419"/>
      <c r="AB126" s="419"/>
      <c r="AC126" s="419"/>
      <c r="AD126" s="419"/>
      <c r="AE126" s="419"/>
      <c r="AF126" s="419"/>
      <c r="AG126" s="419"/>
      <c r="AH126" s="419"/>
      <c r="AI126" s="419"/>
      <c r="AJ126" s="419"/>
      <c r="AK126" s="419"/>
      <c r="AL126" s="419"/>
      <c r="AM126" s="419"/>
      <c r="AN126" s="419"/>
      <c r="AO126" s="419"/>
      <c r="AP126" s="419"/>
      <c r="AQ126" s="419"/>
      <c r="AR126" s="419"/>
      <c r="AS126" s="419"/>
      <c r="AT126" s="419"/>
      <c r="AU126" s="419"/>
      <c r="AV126" s="419"/>
      <c r="AW126" s="419"/>
      <c r="AX126" s="419"/>
      <c r="AY126" s="419"/>
      <c r="AZ126" s="419"/>
      <c r="BA126" s="419"/>
      <c r="BB126" s="419"/>
      <c r="BC126" s="419"/>
      <c r="BD126" s="419"/>
      <c r="BE126" s="419"/>
      <c r="BF126" s="419"/>
      <c r="BG126" s="419"/>
      <c r="BH126" s="419"/>
      <c r="BI126" s="419"/>
      <c r="BJ126" s="419"/>
      <c r="BK126" s="419"/>
      <c r="BL126" s="419"/>
      <c r="BM126" s="419"/>
      <c r="BN126" s="419"/>
      <c r="BO126" s="419"/>
      <c r="BP126" s="419"/>
      <c r="BQ126" s="419"/>
      <c r="BR126" s="419"/>
      <c r="BS126" s="419"/>
      <c r="BT126" s="419"/>
      <c r="BU126" s="419"/>
      <c r="BV126" s="419"/>
      <c r="BW126" s="419"/>
      <c r="BX126" s="419"/>
      <c r="BY126" s="419"/>
      <c r="BZ126" s="419"/>
      <c r="CA126" s="419"/>
      <c r="CB126" s="419"/>
      <c r="CC126" s="419"/>
      <c r="CD126" s="419"/>
      <c r="CE126" s="419"/>
      <c r="CF126" s="419"/>
      <c r="CG126" s="419"/>
      <c r="CH126" s="419"/>
      <c r="CI126" s="419"/>
      <c r="CJ126" s="419"/>
      <c r="CK126" s="419"/>
      <c r="CL126" s="419"/>
      <c r="CM126" s="419"/>
      <c r="CN126" s="419"/>
      <c r="CO126" s="419"/>
      <c r="CP126" s="419"/>
      <c r="CQ126" s="419"/>
      <c r="CR126" s="419"/>
      <c r="CS126" s="419"/>
      <c r="CT126" s="419"/>
      <c r="CU126" s="419"/>
      <c r="CV126" s="419"/>
      <c r="CW126" s="419"/>
      <c r="CX126" s="419"/>
      <c r="CY126" s="419"/>
      <c r="CZ126" s="419"/>
      <c r="DA126" s="419"/>
      <c r="DB126" s="419"/>
      <c r="DC126" s="419"/>
      <c r="DD126" s="419"/>
      <c r="DE126" s="419"/>
      <c r="DF126" s="419"/>
      <c r="DG126" s="419"/>
      <c r="DH126" s="419"/>
      <c r="DI126" s="419"/>
      <c r="DJ126" s="419"/>
      <c r="DK126" s="419"/>
    </row>
    <row r="127" spans="1:115" ht="16.149999999999999" hidden="1">
      <c r="A127" s="423"/>
      <c r="B127" s="423"/>
      <c r="C127" s="418"/>
      <c r="D127" s="419"/>
      <c r="E127" s="419"/>
      <c r="F127" s="419"/>
      <c r="G127" s="419"/>
      <c r="H127" s="419"/>
      <c r="I127" s="419"/>
      <c r="J127" s="419"/>
      <c r="K127" s="419"/>
      <c r="L127" s="419"/>
      <c r="M127" s="419"/>
      <c r="N127" s="419"/>
      <c r="O127" s="419"/>
      <c r="P127" s="419"/>
      <c r="Q127" s="419"/>
      <c r="R127" s="419"/>
      <c r="S127" s="419"/>
      <c r="T127" s="419"/>
      <c r="U127" s="419"/>
      <c r="V127" s="419"/>
      <c r="W127" s="419"/>
      <c r="X127" s="419"/>
      <c r="Y127" s="419"/>
      <c r="Z127" s="419"/>
      <c r="AA127" s="419"/>
      <c r="AB127" s="419"/>
      <c r="AC127" s="419"/>
      <c r="AD127" s="419"/>
      <c r="AE127" s="419"/>
      <c r="AF127" s="419"/>
      <c r="AG127" s="419"/>
      <c r="AH127" s="419"/>
      <c r="AI127" s="419"/>
      <c r="AJ127" s="419"/>
      <c r="AK127" s="419"/>
      <c r="AL127" s="419"/>
      <c r="AM127" s="419"/>
      <c r="AN127" s="419"/>
      <c r="AO127" s="419"/>
      <c r="AP127" s="419"/>
      <c r="AQ127" s="419"/>
      <c r="AR127" s="419"/>
      <c r="AS127" s="419"/>
      <c r="AT127" s="419"/>
      <c r="AU127" s="419"/>
      <c r="AV127" s="419"/>
      <c r="AW127" s="419"/>
      <c r="AX127" s="419"/>
      <c r="AY127" s="419"/>
      <c r="AZ127" s="419"/>
      <c r="BA127" s="419"/>
      <c r="BB127" s="419"/>
      <c r="BC127" s="419"/>
      <c r="BD127" s="419"/>
      <c r="BE127" s="419"/>
      <c r="BF127" s="419"/>
      <c r="BG127" s="419"/>
      <c r="BH127" s="419"/>
      <c r="BI127" s="419"/>
      <c r="BJ127" s="419"/>
      <c r="BK127" s="419"/>
      <c r="BL127" s="419"/>
      <c r="BM127" s="419"/>
      <c r="BN127" s="419"/>
      <c r="BO127" s="419"/>
      <c r="BP127" s="419"/>
      <c r="BQ127" s="419"/>
      <c r="BR127" s="419"/>
      <c r="BS127" s="419"/>
      <c r="BT127" s="419"/>
      <c r="BU127" s="419"/>
      <c r="BV127" s="419"/>
      <c r="BW127" s="419"/>
      <c r="BX127" s="419"/>
      <c r="BY127" s="419"/>
      <c r="BZ127" s="419"/>
      <c r="CA127" s="419"/>
      <c r="CB127" s="419"/>
      <c r="CC127" s="419"/>
      <c r="CD127" s="419"/>
      <c r="CE127" s="419"/>
      <c r="CF127" s="419"/>
      <c r="CG127" s="419"/>
      <c r="CH127" s="419"/>
      <c r="CI127" s="419"/>
      <c r="CJ127" s="419"/>
      <c r="CK127" s="419"/>
      <c r="CL127" s="419"/>
      <c r="CM127" s="419"/>
      <c r="CN127" s="419"/>
      <c r="CO127" s="419"/>
      <c r="CP127" s="419"/>
      <c r="CQ127" s="419"/>
      <c r="CR127" s="419"/>
      <c r="CS127" s="419"/>
      <c r="CT127" s="419"/>
      <c r="CU127" s="419"/>
      <c r="CV127" s="419"/>
      <c r="CW127" s="419"/>
      <c r="CX127" s="419"/>
      <c r="CY127" s="419"/>
      <c r="CZ127" s="419"/>
      <c r="DA127" s="419"/>
      <c r="DB127" s="419"/>
      <c r="DC127" s="419"/>
      <c r="DD127" s="419"/>
      <c r="DE127" s="419"/>
      <c r="DF127" s="419"/>
      <c r="DG127" s="419"/>
      <c r="DH127" s="419"/>
      <c r="DI127" s="419"/>
      <c r="DJ127" s="419"/>
      <c r="DK127" s="419"/>
    </row>
    <row r="128" spans="1:115" ht="16.149999999999999" hidden="1">
      <c r="A128" s="423"/>
      <c r="B128" s="423"/>
      <c r="C128" s="418"/>
      <c r="D128" s="419"/>
      <c r="E128" s="419"/>
      <c r="F128" s="419"/>
      <c r="G128" s="419"/>
      <c r="H128" s="419"/>
      <c r="I128" s="419"/>
      <c r="J128" s="419"/>
      <c r="K128" s="419"/>
      <c r="L128" s="419"/>
      <c r="M128" s="419"/>
      <c r="N128" s="419"/>
      <c r="O128" s="419"/>
      <c r="P128" s="419"/>
      <c r="Q128" s="419"/>
      <c r="R128" s="419"/>
      <c r="S128" s="419"/>
      <c r="T128" s="419"/>
      <c r="U128" s="419"/>
      <c r="V128" s="419"/>
      <c r="W128" s="419"/>
      <c r="X128" s="419"/>
      <c r="Y128" s="419"/>
      <c r="Z128" s="419"/>
      <c r="AA128" s="419"/>
      <c r="AB128" s="419"/>
      <c r="AC128" s="419"/>
      <c r="AD128" s="419"/>
      <c r="AE128" s="419"/>
      <c r="AF128" s="419"/>
      <c r="AG128" s="419"/>
      <c r="AH128" s="419"/>
      <c r="AI128" s="419"/>
      <c r="AJ128" s="419"/>
      <c r="AK128" s="419"/>
      <c r="AL128" s="419"/>
      <c r="AM128" s="419"/>
      <c r="AN128" s="419"/>
      <c r="AO128" s="419"/>
      <c r="AP128" s="419"/>
      <c r="AQ128" s="419"/>
      <c r="AR128" s="419"/>
      <c r="AS128" s="419"/>
      <c r="AT128" s="419"/>
      <c r="AU128" s="419"/>
      <c r="AV128" s="419"/>
      <c r="AW128" s="419"/>
      <c r="AX128" s="419"/>
      <c r="AY128" s="419"/>
      <c r="AZ128" s="419"/>
      <c r="BA128" s="419"/>
      <c r="BB128" s="419"/>
      <c r="BC128" s="419"/>
      <c r="BD128" s="419"/>
      <c r="BE128" s="419"/>
      <c r="BF128" s="419"/>
      <c r="BG128" s="419"/>
      <c r="BH128" s="419"/>
      <c r="BI128" s="419"/>
      <c r="BJ128" s="419"/>
      <c r="BK128" s="419"/>
      <c r="BL128" s="419"/>
      <c r="BM128" s="419"/>
      <c r="BN128" s="419"/>
      <c r="BO128" s="419"/>
      <c r="BP128" s="419"/>
      <c r="BQ128" s="419"/>
      <c r="BR128" s="419"/>
      <c r="BS128" s="419"/>
      <c r="BT128" s="419"/>
      <c r="BU128" s="419"/>
      <c r="BV128" s="419"/>
      <c r="BW128" s="419"/>
      <c r="BX128" s="419"/>
      <c r="BY128" s="419"/>
      <c r="BZ128" s="419"/>
      <c r="CA128" s="419"/>
      <c r="CB128" s="419"/>
      <c r="CC128" s="419"/>
      <c r="CD128" s="419"/>
      <c r="CE128" s="419"/>
      <c r="CF128" s="419"/>
      <c r="CG128" s="419"/>
      <c r="CH128" s="419"/>
      <c r="CI128" s="419"/>
      <c r="CJ128" s="419"/>
      <c r="CK128" s="419"/>
      <c r="CL128" s="419"/>
      <c r="CM128" s="419"/>
      <c r="CN128" s="419"/>
      <c r="CO128" s="419"/>
      <c r="CP128" s="419"/>
      <c r="CQ128" s="419"/>
      <c r="CR128" s="419"/>
      <c r="CS128" s="419"/>
      <c r="CT128" s="419"/>
      <c r="CU128" s="419"/>
      <c r="CV128" s="419"/>
      <c r="CW128" s="419"/>
      <c r="CX128" s="419"/>
      <c r="CY128" s="419"/>
      <c r="CZ128" s="419"/>
      <c r="DA128" s="419"/>
      <c r="DB128" s="419"/>
      <c r="DC128" s="419"/>
      <c r="DD128" s="419"/>
      <c r="DE128" s="419"/>
      <c r="DF128" s="419"/>
      <c r="DG128" s="419"/>
      <c r="DH128" s="419"/>
      <c r="DI128" s="419"/>
      <c r="DJ128" s="419"/>
      <c r="DK128" s="419"/>
    </row>
    <row r="129" spans="1:115" s="5" customFormat="1" ht="16.149999999999999" hidden="1">
      <c r="A129" s="423"/>
      <c r="B129" s="423"/>
      <c r="C129" s="418"/>
      <c r="D129" s="419"/>
      <c r="E129" s="419"/>
      <c r="F129" s="419"/>
      <c r="G129" s="419"/>
      <c r="H129" s="419"/>
      <c r="I129" s="419"/>
      <c r="J129" s="419"/>
      <c r="K129" s="419"/>
      <c r="L129" s="419"/>
      <c r="M129" s="419"/>
      <c r="N129" s="419"/>
      <c r="O129" s="419"/>
      <c r="P129" s="419"/>
      <c r="Q129" s="419"/>
      <c r="R129" s="419"/>
      <c r="S129" s="419"/>
      <c r="T129" s="419"/>
      <c r="U129" s="419"/>
      <c r="V129" s="419"/>
      <c r="W129" s="419"/>
      <c r="X129" s="419"/>
      <c r="Y129" s="419"/>
      <c r="Z129" s="419"/>
      <c r="AA129" s="419"/>
      <c r="AB129" s="419"/>
      <c r="AC129" s="419"/>
      <c r="AD129" s="419"/>
      <c r="AE129" s="419"/>
      <c r="AF129" s="419"/>
      <c r="AG129" s="419"/>
      <c r="AH129" s="419"/>
      <c r="AI129" s="419"/>
      <c r="AJ129" s="419"/>
      <c r="AK129" s="419"/>
      <c r="AL129" s="419"/>
      <c r="AM129" s="419"/>
      <c r="AN129" s="419"/>
      <c r="AO129" s="419"/>
      <c r="AP129" s="419"/>
      <c r="AQ129" s="419"/>
      <c r="AR129" s="419"/>
      <c r="AS129" s="419"/>
      <c r="AT129" s="419"/>
      <c r="AU129" s="419"/>
      <c r="AV129" s="419"/>
      <c r="AW129" s="419"/>
      <c r="AX129" s="419"/>
      <c r="AY129" s="419"/>
      <c r="AZ129" s="419"/>
      <c r="BA129" s="419"/>
      <c r="BB129" s="419"/>
      <c r="BC129" s="419"/>
      <c r="BD129" s="419"/>
      <c r="BE129" s="419"/>
      <c r="BF129" s="419"/>
      <c r="BG129" s="419"/>
      <c r="BH129" s="419"/>
      <c r="BI129" s="419"/>
      <c r="BJ129" s="419"/>
      <c r="BK129" s="419"/>
      <c r="BL129" s="419"/>
      <c r="BM129" s="419"/>
      <c r="BN129" s="419"/>
      <c r="BO129" s="419"/>
      <c r="BP129" s="419"/>
      <c r="BQ129" s="419"/>
      <c r="BR129" s="419"/>
      <c r="BS129" s="419"/>
      <c r="BT129" s="419"/>
      <c r="BU129" s="419"/>
      <c r="BV129" s="419"/>
      <c r="BW129" s="419"/>
      <c r="BX129" s="419"/>
      <c r="BY129" s="419"/>
      <c r="BZ129" s="419"/>
      <c r="CA129" s="419"/>
      <c r="CB129" s="419"/>
      <c r="CC129" s="419"/>
      <c r="CD129" s="419"/>
      <c r="CE129" s="419"/>
      <c r="CF129" s="419"/>
      <c r="CG129" s="419"/>
      <c r="CH129" s="419"/>
      <c r="CI129" s="419"/>
      <c r="CJ129" s="419"/>
      <c r="CK129" s="419"/>
      <c r="CL129" s="419"/>
      <c r="CM129" s="419"/>
      <c r="CN129" s="419"/>
      <c r="CO129" s="419"/>
      <c r="CP129" s="419"/>
      <c r="CQ129" s="419"/>
      <c r="CR129" s="419"/>
      <c r="CS129" s="419"/>
      <c r="CT129" s="419"/>
      <c r="CU129" s="419"/>
      <c r="CV129" s="419"/>
      <c r="CW129" s="419"/>
      <c r="CX129" s="419"/>
      <c r="CY129" s="419"/>
      <c r="CZ129" s="419"/>
      <c r="DA129" s="419"/>
      <c r="DB129" s="419"/>
      <c r="DC129" s="419"/>
      <c r="DD129" s="419"/>
      <c r="DE129" s="419"/>
      <c r="DF129" s="419"/>
      <c r="DG129" s="419"/>
      <c r="DH129" s="419"/>
      <c r="DI129" s="419"/>
      <c r="DJ129" s="419"/>
      <c r="DK129" s="419"/>
    </row>
    <row r="130" spans="1:115" ht="16.149999999999999" hidden="1">
      <c r="A130" s="423"/>
      <c r="B130" s="423"/>
      <c r="C130" s="418"/>
      <c r="D130" s="419"/>
      <c r="E130" s="419"/>
      <c r="F130" s="419"/>
      <c r="G130" s="419"/>
      <c r="H130" s="419"/>
      <c r="I130" s="419"/>
      <c r="J130" s="419"/>
      <c r="K130" s="419"/>
      <c r="L130" s="419"/>
      <c r="M130" s="419"/>
      <c r="N130" s="419"/>
      <c r="O130" s="419"/>
      <c r="P130" s="419"/>
      <c r="Q130" s="419"/>
      <c r="R130" s="419"/>
      <c r="S130" s="419"/>
      <c r="T130" s="419"/>
      <c r="U130" s="419"/>
      <c r="V130" s="419"/>
      <c r="W130" s="419"/>
      <c r="X130" s="419"/>
      <c r="Y130" s="419"/>
      <c r="Z130" s="419"/>
      <c r="AA130" s="419"/>
      <c r="AB130" s="419"/>
      <c r="AC130" s="419"/>
      <c r="AD130" s="419"/>
      <c r="AE130" s="419"/>
      <c r="AF130" s="419"/>
      <c r="AG130" s="419"/>
      <c r="AH130" s="419"/>
      <c r="AI130" s="419"/>
      <c r="AJ130" s="419"/>
      <c r="AK130" s="419"/>
      <c r="AL130" s="419"/>
      <c r="AM130" s="419"/>
      <c r="AN130" s="419"/>
      <c r="AO130" s="419"/>
      <c r="AP130" s="419"/>
      <c r="AQ130" s="419"/>
      <c r="AR130" s="419"/>
      <c r="AS130" s="419"/>
      <c r="AT130" s="419"/>
      <c r="AU130" s="419"/>
      <c r="AV130" s="419"/>
      <c r="AW130" s="419"/>
      <c r="AX130" s="419"/>
      <c r="AY130" s="419"/>
      <c r="AZ130" s="419"/>
      <c r="BA130" s="419"/>
      <c r="BB130" s="419"/>
      <c r="BC130" s="419"/>
      <c r="BD130" s="419"/>
      <c r="BE130" s="419"/>
      <c r="BF130" s="419"/>
      <c r="BG130" s="419"/>
      <c r="BH130" s="419"/>
      <c r="BI130" s="419"/>
      <c r="BJ130" s="419"/>
      <c r="BK130" s="419"/>
      <c r="BL130" s="419"/>
      <c r="BM130" s="419"/>
      <c r="BN130" s="419"/>
      <c r="BO130" s="419"/>
      <c r="BP130" s="419"/>
      <c r="BQ130" s="419"/>
      <c r="BR130" s="419"/>
      <c r="BS130" s="419"/>
      <c r="BT130" s="419"/>
      <c r="BU130" s="419"/>
      <c r="BV130" s="419"/>
      <c r="BW130" s="419"/>
      <c r="BX130" s="419"/>
      <c r="BY130" s="419"/>
      <c r="BZ130" s="419"/>
      <c r="CA130" s="419"/>
      <c r="CB130" s="419"/>
      <c r="CC130" s="419"/>
      <c r="CD130" s="419"/>
      <c r="CE130" s="419"/>
      <c r="CF130" s="419"/>
      <c r="CG130" s="419"/>
      <c r="CH130" s="419"/>
      <c r="CI130" s="419"/>
      <c r="CJ130" s="419"/>
      <c r="CK130" s="419"/>
      <c r="CL130" s="419"/>
      <c r="CM130" s="419"/>
      <c r="CN130" s="419"/>
      <c r="CO130" s="419"/>
      <c r="CP130" s="419"/>
      <c r="CQ130" s="419"/>
      <c r="CR130" s="419"/>
      <c r="CS130" s="419"/>
      <c r="CT130" s="419"/>
      <c r="CU130" s="419"/>
      <c r="CV130" s="419"/>
      <c r="CW130" s="419"/>
      <c r="CX130" s="419"/>
      <c r="CY130" s="419"/>
      <c r="CZ130" s="419"/>
      <c r="DA130" s="419"/>
      <c r="DB130" s="419"/>
      <c r="DC130" s="419"/>
      <c r="DD130" s="419"/>
      <c r="DE130" s="419"/>
      <c r="DF130" s="419"/>
      <c r="DG130" s="419"/>
      <c r="DH130" s="419"/>
      <c r="DI130" s="419"/>
      <c r="DJ130" s="419"/>
      <c r="DK130" s="419"/>
    </row>
    <row r="131" spans="1:115" ht="16.149999999999999" hidden="1">
      <c r="A131" s="423"/>
      <c r="B131" s="423"/>
      <c r="C131" s="418"/>
      <c r="D131" s="419"/>
      <c r="E131" s="419"/>
      <c r="F131" s="419"/>
      <c r="G131" s="419"/>
      <c r="H131" s="419"/>
      <c r="I131" s="419"/>
      <c r="J131" s="419"/>
      <c r="K131" s="419"/>
      <c r="L131" s="419"/>
      <c r="M131" s="419"/>
      <c r="N131" s="419"/>
      <c r="O131" s="419"/>
      <c r="P131" s="419"/>
      <c r="Q131" s="419"/>
      <c r="R131" s="419"/>
      <c r="S131" s="419"/>
      <c r="T131" s="419"/>
      <c r="U131" s="419"/>
      <c r="V131" s="419"/>
      <c r="W131" s="419"/>
      <c r="X131" s="419"/>
      <c r="Y131" s="419"/>
      <c r="Z131" s="419"/>
      <c r="AA131" s="419"/>
      <c r="AB131" s="419"/>
      <c r="AC131" s="419"/>
      <c r="AD131" s="419"/>
      <c r="AE131" s="419"/>
      <c r="AF131" s="419"/>
      <c r="AG131" s="419"/>
      <c r="AH131" s="419"/>
      <c r="AI131" s="419"/>
      <c r="AJ131" s="419"/>
      <c r="AK131" s="419"/>
      <c r="AL131" s="419"/>
      <c r="AM131" s="419"/>
      <c r="AN131" s="419"/>
      <c r="AO131" s="419"/>
      <c r="AP131" s="419"/>
      <c r="AQ131" s="419"/>
      <c r="AR131" s="419"/>
      <c r="AS131" s="419"/>
      <c r="AT131" s="419"/>
      <c r="AU131" s="419"/>
      <c r="AV131" s="419"/>
      <c r="AW131" s="419"/>
      <c r="AX131" s="419"/>
      <c r="AY131" s="419"/>
      <c r="AZ131" s="419"/>
      <c r="BA131" s="419"/>
      <c r="BB131" s="419"/>
      <c r="BC131" s="419"/>
      <c r="BD131" s="419"/>
      <c r="BE131" s="419"/>
      <c r="BF131" s="419"/>
      <c r="BG131" s="419"/>
      <c r="BH131" s="419"/>
      <c r="BI131" s="419"/>
      <c r="BJ131" s="419"/>
      <c r="BK131" s="419"/>
      <c r="BL131" s="419"/>
      <c r="BM131" s="419"/>
      <c r="BN131" s="419"/>
      <c r="BO131" s="419"/>
      <c r="BP131" s="419"/>
      <c r="BQ131" s="419"/>
      <c r="BR131" s="419"/>
      <c r="BS131" s="419"/>
      <c r="BT131" s="419"/>
      <c r="BU131" s="419"/>
      <c r="BV131" s="419"/>
      <c r="BW131" s="419"/>
      <c r="BX131" s="419"/>
      <c r="BY131" s="419"/>
      <c r="BZ131" s="419"/>
      <c r="CA131" s="419"/>
      <c r="CB131" s="419"/>
      <c r="CC131" s="419"/>
      <c r="CD131" s="419"/>
      <c r="CE131" s="419"/>
      <c r="CF131" s="419"/>
      <c r="CG131" s="419"/>
      <c r="CH131" s="419"/>
      <c r="CI131" s="419"/>
      <c r="CJ131" s="419"/>
      <c r="CK131" s="419"/>
      <c r="CL131" s="419"/>
      <c r="CM131" s="419"/>
      <c r="CN131" s="419"/>
      <c r="CO131" s="419"/>
      <c r="CP131" s="419"/>
      <c r="CQ131" s="419"/>
      <c r="CR131" s="419"/>
      <c r="CS131" s="419"/>
      <c r="CT131" s="419"/>
      <c r="CU131" s="419"/>
      <c r="CV131" s="419"/>
      <c r="CW131" s="419"/>
      <c r="CX131" s="419"/>
      <c r="CY131" s="419"/>
      <c r="CZ131" s="419"/>
      <c r="DA131" s="419"/>
      <c r="DB131" s="419"/>
      <c r="DC131" s="419"/>
      <c r="DD131" s="419"/>
      <c r="DE131" s="419"/>
      <c r="DF131" s="419"/>
      <c r="DG131" s="419"/>
      <c r="DH131" s="419"/>
      <c r="DI131" s="419"/>
      <c r="DJ131" s="419"/>
      <c r="DK131" s="419"/>
    </row>
    <row r="132" spans="1:115" ht="16.149999999999999" hidden="1">
      <c r="A132" s="423"/>
      <c r="B132" s="423"/>
      <c r="C132" s="418"/>
      <c r="D132" s="419"/>
      <c r="E132" s="419"/>
      <c r="F132" s="419"/>
      <c r="G132" s="419"/>
      <c r="H132" s="419"/>
      <c r="I132" s="419"/>
      <c r="J132" s="419"/>
      <c r="K132" s="419"/>
      <c r="L132" s="419"/>
      <c r="M132" s="419"/>
      <c r="N132" s="419"/>
      <c r="O132" s="419"/>
      <c r="P132" s="419"/>
      <c r="Q132" s="419"/>
      <c r="R132" s="419"/>
      <c r="S132" s="419"/>
      <c r="T132" s="419"/>
      <c r="U132" s="419"/>
      <c r="V132" s="419"/>
      <c r="W132" s="419"/>
      <c r="X132" s="419"/>
      <c r="Y132" s="419"/>
      <c r="Z132" s="419"/>
      <c r="AA132" s="419"/>
      <c r="AB132" s="419"/>
      <c r="AC132" s="419"/>
      <c r="AD132" s="419"/>
      <c r="AE132" s="419"/>
      <c r="AF132" s="419"/>
      <c r="AG132" s="419"/>
      <c r="AH132" s="419"/>
      <c r="AI132" s="419"/>
      <c r="AJ132" s="419"/>
      <c r="AK132" s="419"/>
      <c r="AL132" s="419"/>
      <c r="AM132" s="419"/>
      <c r="AN132" s="419"/>
      <c r="AO132" s="419"/>
      <c r="AP132" s="419"/>
      <c r="AQ132" s="419"/>
      <c r="AR132" s="419"/>
      <c r="AS132" s="419"/>
      <c r="AT132" s="419"/>
      <c r="AU132" s="419"/>
      <c r="AV132" s="419"/>
      <c r="AW132" s="419"/>
      <c r="AX132" s="419"/>
      <c r="AY132" s="419"/>
      <c r="AZ132" s="419"/>
      <c r="BA132" s="419"/>
      <c r="BB132" s="419"/>
      <c r="BC132" s="419"/>
      <c r="BD132" s="419"/>
      <c r="BE132" s="419"/>
      <c r="BF132" s="419"/>
      <c r="BG132" s="419"/>
      <c r="BH132" s="419"/>
      <c r="BI132" s="419"/>
      <c r="BJ132" s="419"/>
      <c r="BK132" s="419"/>
      <c r="BL132" s="419"/>
      <c r="BM132" s="419"/>
      <c r="BN132" s="419"/>
      <c r="BO132" s="419"/>
      <c r="BP132" s="419"/>
      <c r="BQ132" s="419"/>
      <c r="BR132" s="419"/>
      <c r="BS132" s="419"/>
      <c r="BT132" s="419"/>
      <c r="BU132" s="419"/>
      <c r="BV132" s="419"/>
      <c r="BW132" s="419"/>
      <c r="BX132" s="419"/>
      <c r="BY132" s="419"/>
      <c r="BZ132" s="419"/>
      <c r="CA132" s="419"/>
      <c r="CB132" s="419"/>
      <c r="CC132" s="419"/>
      <c r="CD132" s="419"/>
      <c r="CE132" s="419"/>
      <c r="CF132" s="419"/>
      <c r="CG132" s="419"/>
      <c r="CH132" s="419"/>
      <c r="CI132" s="419"/>
      <c r="CJ132" s="419"/>
      <c r="CK132" s="419"/>
      <c r="CL132" s="419"/>
      <c r="CM132" s="419"/>
      <c r="CN132" s="419"/>
      <c r="CO132" s="419"/>
      <c r="CP132" s="419"/>
      <c r="CQ132" s="419"/>
      <c r="CR132" s="419"/>
      <c r="CS132" s="419"/>
      <c r="CT132" s="419"/>
      <c r="CU132" s="419"/>
      <c r="CV132" s="419"/>
      <c r="CW132" s="419"/>
      <c r="CX132" s="419"/>
      <c r="CY132" s="419"/>
      <c r="CZ132" s="419"/>
      <c r="DA132" s="419"/>
      <c r="DB132" s="419"/>
      <c r="DC132" s="419"/>
      <c r="DD132" s="419"/>
      <c r="DE132" s="419"/>
      <c r="DF132" s="419"/>
      <c r="DG132" s="419"/>
      <c r="DH132" s="419"/>
      <c r="DI132" s="419"/>
      <c r="DJ132" s="419"/>
      <c r="DK132" s="419"/>
    </row>
    <row r="133" spans="1:115" ht="16.149999999999999" hidden="1">
      <c r="A133" s="423"/>
      <c r="B133" s="423"/>
      <c r="C133" s="418"/>
      <c r="D133" s="419"/>
      <c r="E133" s="419"/>
      <c r="F133" s="419"/>
      <c r="G133" s="419"/>
      <c r="H133" s="419"/>
      <c r="I133" s="419"/>
      <c r="J133" s="419"/>
      <c r="K133" s="419"/>
      <c r="L133" s="419"/>
      <c r="M133" s="419"/>
      <c r="N133" s="419"/>
      <c r="O133" s="419"/>
      <c r="P133" s="419"/>
      <c r="Q133" s="419"/>
      <c r="R133" s="419"/>
      <c r="S133" s="419"/>
      <c r="T133" s="419"/>
      <c r="U133" s="419"/>
      <c r="V133" s="419"/>
      <c r="W133" s="419"/>
      <c r="X133" s="419"/>
      <c r="Y133" s="419"/>
      <c r="Z133" s="419"/>
      <c r="AA133" s="419"/>
      <c r="AB133" s="419"/>
      <c r="AC133" s="419"/>
      <c r="AD133" s="419"/>
      <c r="AE133" s="419"/>
      <c r="AF133" s="419"/>
      <c r="AG133" s="419"/>
      <c r="AH133" s="419"/>
      <c r="AI133" s="419"/>
      <c r="AJ133" s="419"/>
      <c r="AK133" s="419"/>
      <c r="AL133" s="419"/>
      <c r="AM133" s="419"/>
      <c r="AN133" s="419"/>
      <c r="AO133" s="419"/>
      <c r="AP133" s="419"/>
      <c r="AQ133" s="419"/>
      <c r="AR133" s="419"/>
      <c r="AS133" s="419"/>
      <c r="AT133" s="419"/>
      <c r="AU133" s="419"/>
      <c r="AV133" s="419"/>
      <c r="AW133" s="419"/>
      <c r="AX133" s="419"/>
      <c r="AY133" s="419"/>
      <c r="AZ133" s="419"/>
      <c r="BA133" s="419"/>
      <c r="BB133" s="419"/>
      <c r="BC133" s="419"/>
      <c r="BD133" s="419"/>
      <c r="BE133" s="419"/>
      <c r="BF133" s="419"/>
      <c r="BG133" s="419"/>
      <c r="BH133" s="419"/>
      <c r="BI133" s="419"/>
      <c r="BJ133" s="419"/>
      <c r="BK133" s="419"/>
      <c r="BL133" s="419"/>
      <c r="BM133" s="419"/>
      <c r="BN133" s="419"/>
      <c r="BO133" s="419"/>
      <c r="BP133" s="419"/>
      <c r="BQ133" s="419"/>
      <c r="BR133" s="419"/>
      <c r="BS133" s="419"/>
      <c r="BT133" s="419"/>
      <c r="BU133" s="419"/>
      <c r="BV133" s="419"/>
      <c r="BW133" s="419"/>
      <c r="BX133" s="419"/>
      <c r="BY133" s="419"/>
      <c r="BZ133" s="419"/>
      <c r="CA133" s="419"/>
      <c r="CB133" s="419"/>
      <c r="CC133" s="419"/>
      <c r="CD133" s="419"/>
      <c r="CE133" s="419"/>
      <c r="CF133" s="419"/>
      <c r="CG133" s="419"/>
      <c r="CH133" s="419"/>
      <c r="CI133" s="419"/>
      <c r="CJ133" s="419"/>
      <c r="CK133" s="419"/>
      <c r="CL133" s="419"/>
      <c r="CM133" s="419"/>
      <c r="CN133" s="419"/>
      <c r="CO133" s="419"/>
      <c r="CP133" s="419"/>
      <c r="CQ133" s="419"/>
      <c r="CR133" s="419"/>
      <c r="CS133" s="419"/>
      <c r="CT133" s="419"/>
      <c r="CU133" s="419"/>
      <c r="CV133" s="419"/>
      <c r="CW133" s="419"/>
      <c r="CX133" s="419"/>
      <c r="CY133" s="419"/>
      <c r="CZ133" s="419"/>
      <c r="DA133" s="419"/>
      <c r="DB133" s="419"/>
      <c r="DC133" s="419"/>
      <c r="DD133" s="419"/>
      <c r="DE133" s="419"/>
      <c r="DF133" s="419"/>
      <c r="DG133" s="419"/>
      <c r="DH133" s="419"/>
      <c r="DI133" s="419"/>
      <c r="DJ133" s="419"/>
      <c r="DK133" s="419"/>
    </row>
    <row r="134" spans="1:115" ht="16.149999999999999" hidden="1">
      <c r="A134" s="423"/>
      <c r="B134" s="423"/>
      <c r="C134" s="418"/>
      <c r="D134" s="419"/>
      <c r="E134" s="419"/>
      <c r="F134" s="419"/>
      <c r="G134" s="419"/>
      <c r="H134" s="419"/>
      <c r="I134" s="419"/>
      <c r="J134" s="419"/>
      <c r="K134" s="419"/>
      <c r="L134" s="419"/>
      <c r="M134" s="419"/>
      <c r="N134" s="419"/>
      <c r="O134" s="419"/>
      <c r="P134" s="419"/>
      <c r="Q134" s="419"/>
      <c r="R134" s="419"/>
      <c r="S134" s="419"/>
      <c r="T134" s="419"/>
      <c r="U134" s="419"/>
      <c r="V134" s="419"/>
      <c r="W134" s="419"/>
      <c r="X134" s="419"/>
      <c r="Y134" s="419"/>
      <c r="Z134" s="419"/>
      <c r="AA134" s="419"/>
      <c r="AB134" s="419"/>
      <c r="AC134" s="419"/>
      <c r="AD134" s="419"/>
      <c r="AE134" s="419"/>
      <c r="AF134" s="419"/>
      <c r="AG134" s="419"/>
      <c r="AH134" s="419"/>
      <c r="AI134" s="419"/>
      <c r="AJ134" s="419"/>
      <c r="AK134" s="419"/>
      <c r="AL134" s="419"/>
      <c r="AM134" s="419"/>
      <c r="AN134" s="419"/>
      <c r="AO134" s="419"/>
      <c r="AP134" s="419"/>
      <c r="AQ134" s="419"/>
      <c r="AR134" s="419"/>
      <c r="AS134" s="419"/>
      <c r="AT134" s="419"/>
      <c r="AU134" s="419"/>
      <c r="AV134" s="419"/>
      <c r="AW134" s="419"/>
      <c r="AX134" s="419"/>
      <c r="AY134" s="419"/>
      <c r="AZ134" s="419"/>
      <c r="BA134" s="419"/>
      <c r="BB134" s="419"/>
      <c r="BC134" s="419"/>
      <c r="BD134" s="419"/>
      <c r="BE134" s="419"/>
      <c r="BF134" s="419"/>
      <c r="BG134" s="419"/>
      <c r="BH134" s="419"/>
      <c r="BI134" s="419"/>
      <c r="BJ134" s="419"/>
      <c r="BK134" s="419"/>
      <c r="BL134" s="419"/>
      <c r="BM134" s="419"/>
      <c r="BN134" s="419"/>
      <c r="BO134" s="419"/>
      <c r="BP134" s="419"/>
      <c r="BQ134" s="419"/>
      <c r="BR134" s="419"/>
      <c r="BS134" s="419"/>
      <c r="BT134" s="419"/>
      <c r="BU134" s="419"/>
      <c r="BV134" s="419"/>
      <c r="BW134" s="419"/>
      <c r="BX134" s="419"/>
      <c r="BY134" s="419"/>
      <c r="BZ134" s="419"/>
      <c r="CA134" s="419"/>
      <c r="CB134" s="419"/>
      <c r="CC134" s="419"/>
      <c r="CD134" s="419"/>
      <c r="CE134" s="419"/>
      <c r="CF134" s="419"/>
      <c r="CG134" s="419"/>
      <c r="CH134" s="419"/>
      <c r="CI134" s="419"/>
      <c r="CJ134" s="419"/>
      <c r="CK134" s="419"/>
      <c r="CL134" s="419"/>
      <c r="CM134" s="419"/>
      <c r="CN134" s="419"/>
      <c r="CO134" s="419"/>
      <c r="CP134" s="419"/>
      <c r="CQ134" s="419"/>
      <c r="CR134" s="419"/>
      <c r="CS134" s="419"/>
      <c r="CT134" s="419"/>
      <c r="CU134" s="419"/>
      <c r="CV134" s="419"/>
      <c r="CW134" s="419"/>
      <c r="CX134" s="419"/>
      <c r="CY134" s="419"/>
      <c r="CZ134" s="419"/>
      <c r="DA134" s="419"/>
      <c r="DB134" s="419"/>
      <c r="DC134" s="419"/>
      <c r="DD134" s="419"/>
      <c r="DE134" s="419"/>
      <c r="DF134" s="419"/>
      <c r="DG134" s="419"/>
      <c r="DH134" s="419"/>
      <c r="DI134" s="419"/>
      <c r="DJ134" s="419"/>
      <c r="DK134" s="419"/>
    </row>
    <row r="135" spans="1:115" ht="16.149999999999999" hidden="1">
      <c r="A135" s="423"/>
      <c r="B135" s="423"/>
      <c r="C135" s="418"/>
      <c r="D135" s="419"/>
      <c r="E135" s="419"/>
      <c r="F135" s="419"/>
      <c r="G135" s="419"/>
      <c r="H135" s="419"/>
      <c r="I135" s="419"/>
      <c r="J135" s="419"/>
      <c r="K135" s="419"/>
      <c r="L135" s="419"/>
      <c r="M135" s="419"/>
      <c r="N135" s="419"/>
      <c r="O135" s="419"/>
      <c r="P135" s="419"/>
      <c r="Q135" s="419"/>
      <c r="R135" s="419"/>
      <c r="S135" s="419"/>
      <c r="T135" s="419"/>
      <c r="U135" s="419"/>
      <c r="V135" s="419"/>
      <c r="W135" s="419"/>
      <c r="X135" s="419"/>
      <c r="Y135" s="419"/>
      <c r="Z135" s="419"/>
      <c r="AA135" s="419"/>
      <c r="AB135" s="419"/>
      <c r="AC135" s="419"/>
      <c r="AD135" s="419"/>
      <c r="AE135" s="419"/>
      <c r="AF135" s="419"/>
      <c r="AG135" s="419"/>
      <c r="AH135" s="419"/>
      <c r="AI135" s="419"/>
      <c r="AJ135" s="419"/>
      <c r="AK135" s="419"/>
      <c r="AL135" s="419"/>
      <c r="AM135" s="419"/>
      <c r="AN135" s="419"/>
      <c r="AO135" s="419"/>
      <c r="AP135" s="419"/>
      <c r="AQ135" s="419"/>
      <c r="AR135" s="419"/>
      <c r="AS135" s="419"/>
      <c r="AT135" s="419"/>
      <c r="AU135" s="419"/>
      <c r="AV135" s="419"/>
      <c r="AW135" s="419"/>
      <c r="AX135" s="419"/>
      <c r="AY135" s="419"/>
      <c r="AZ135" s="419"/>
      <c r="BA135" s="419"/>
      <c r="BB135" s="419"/>
      <c r="BC135" s="419"/>
      <c r="BD135" s="419"/>
      <c r="BE135" s="419"/>
      <c r="BF135" s="419"/>
      <c r="BG135" s="419"/>
      <c r="BH135" s="419"/>
      <c r="BI135" s="419"/>
      <c r="BJ135" s="419"/>
      <c r="BK135" s="419"/>
      <c r="BL135" s="419"/>
      <c r="BM135" s="419"/>
      <c r="BN135" s="419"/>
      <c r="BO135" s="419"/>
      <c r="BP135" s="419"/>
      <c r="BQ135" s="419"/>
      <c r="BR135" s="419"/>
      <c r="BS135" s="419"/>
      <c r="BT135" s="419"/>
      <c r="BU135" s="419"/>
      <c r="BV135" s="419"/>
      <c r="BW135" s="419"/>
      <c r="BX135" s="419"/>
      <c r="BY135" s="419"/>
      <c r="BZ135" s="419"/>
      <c r="CA135" s="419"/>
      <c r="CB135" s="419"/>
      <c r="CC135" s="419"/>
      <c r="CD135" s="419"/>
      <c r="CE135" s="419"/>
      <c r="CF135" s="419"/>
      <c r="CG135" s="419"/>
      <c r="CH135" s="419"/>
      <c r="CI135" s="419"/>
      <c r="CJ135" s="419"/>
      <c r="CK135" s="419"/>
      <c r="CL135" s="419"/>
      <c r="CM135" s="419"/>
      <c r="CN135" s="419"/>
      <c r="CO135" s="419"/>
      <c r="CP135" s="419"/>
      <c r="CQ135" s="419"/>
      <c r="CR135" s="419"/>
      <c r="CS135" s="419"/>
      <c r="CT135" s="419"/>
      <c r="CU135" s="419"/>
      <c r="CV135" s="419"/>
      <c r="CW135" s="419"/>
      <c r="CX135" s="419"/>
      <c r="CY135" s="419"/>
      <c r="CZ135" s="419"/>
      <c r="DA135" s="419"/>
      <c r="DB135" s="419"/>
      <c r="DC135" s="419"/>
      <c r="DD135" s="419"/>
      <c r="DE135" s="419"/>
      <c r="DF135" s="419"/>
      <c r="DG135" s="419"/>
      <c r="DH135" s="419"/>
      <c r="DI135" s="419"/>
      <c r="DJ135" s="419"/>
      <c r="DK135" s="419"/>
    </row>
    <row r="136" spans="1:115" ht="16.149999999999999" hidden="1">
      <c r="A136" s="423"/>
      <c r="B136" s="423"/>
      <c r="C136" s="418"/>
      <c r="D136" s="419"/>
      <c r="E136" s="419"/>
      <c r="F136" s="419"/>
      <c r="G136" s="419"/>
      <c r="H136" s="419"/>
      <c r="I136" s="419"/>
      <c r="J136" s="419"/>
      <c r="K136" s="419"/>
      <c r="L136" s="419"/>
      <c r="M136" s="419"/>
      <c r="N136" s="419"/>
      <c r="O136" s="419"/>
      <c r="P136" s="419"/>
      <c r="Q136" s="419"/>
      <c r="R136" s="419"/>
      <c r="S136" s="419"/>
      <c r="T136" s="419"/>
      <c r="U136" s="419"/>
      <c r="V136" s="419"/>
      <c r="W136" s="419"/>
      <c r="X136" s="419"/>
      <c r="Y136" s="419"/>
      <c r="Z136" s="419"/>
      <c r="AA136" s="419"/>
      <c r="AB136" s="419"/>
      <c r="AC136" s="419"/>
      <c r="AD136" s="419"/>
      <c r="AE136" s="419"/>
      <c r="AF136" s="419"/>
      <c r="AG136" s="419"/>
      <c r="AH136" s="419"/>
      <c r="AI136" s="419"/>
      <c r="AJ136" s="419"/>
      <c r="AK136" s="419"/>
      <c r="AL136" s="419"/>
      <c r="AM136" s="419"/>
      <c r="AN136" s="419"/>
      <c r="AO136" s="419"/>
      <c r="AP136" s="419"/>
      <c r="AQ136" s="419"/>
      <c r="AR136" s="419"/>
      <c r="AS136" s="419"/>
      <c r="AT136" s="419"/>
      <c r="AU136" s="419"/>
      <c r="AV136" s="419"/>
      <c r="AW136" s="419"/>
      <c r="AX136" s="419"/>
      <c r="AY136" s="419"/>
      <c r="AZ136" s="419"/>
      <c r="BA136" s="419"/>
      <c r="BB136" s="419"/>
      <c r="BC136" s="419"/>
      <c r="BD136" s="419"/>
      <c r="BE136" s="419"/>
      <c r="BF136" s="419"/>
      <c r="BG136" s="419"/>
      <c r="BH136" s="419"/>
      <c r="BI136" s="419"/>
      <c r="BJ136" s="419"/>
      <c r="BK136" s="419"/>
      <c r="BL136" s="419"/>
      <c r="BM136" s="419"/>
      <c r="BN136" s="419"/>
      <c r="BO136" s="419"/>
      <c r="BP136" s="419"/>
      <c r="BQ136" s="419"/>
      <c r="BR136" s="419"/>
      <c r="BS136" s="419"/>
      <c r="BT136" s="419"/>
      <c r="BU136" s="419"/>
      <c r="BV136" s="419"/>
      <c r="BW136" s="419"/>
      <c r="BX136" s="419"/>
      <c r="BY136" s="419"/>
      <c r="BZ136" s="419"/>
      <c r="CA136" s="419"/>
      <c r="CB136" s="419"/>
      <c r="CC136" s="419"/>
      <c r="CD136" s="419"/>
      <c r="CE136" s="419"/>
      <c r="CF136" s="419"/>
      <c r="CG136" s="419"/>
      <c r="CH136" s="419"/>
      <c r="CI136" s="419"/>
      <c r="CJ136" s="419"/>
      <c r="CK136" s="419"/>
      <c r="CL136" s="419"/>
      <c r="CM136" s="419"/>
      <c r="CN136" s="419"/>
      <c r="CO136" s="419"/>
      <c r="CP136" s="419"/>
      <c r="CQ136" s="419"/>
      <c r="CR136" s="419"/>
      <c r="CS136" s="419"/>
      <c r="CT136" s="419"/>
      <c r="CU136" s="419"/>
      <c r="CV136" s="419"/>
      <c r="CW136" s="419"/>
      <c r="CX136" s="419"/>
      <c r="CY136" s="419"/>
      <c r="CZ136" s="419"/>
      <c r="DA136" s="419"/>
      <c r="DB136" s="419"/>
      <c r="DC136" s="419"/>
      <c r="DD136" s="419"/>
      <c r="DE136" s="419"/>
      <c r="DF136" s="419"/>
      <c r="DG136" s="419"/>
      <c r="DH136" s="419"/>
      <c r="DI136" s="419"/>
      <c r="DJ136" s="419"/>
      <c r="DK136" s="419"/>
    </row>
    <row r="137" spans="1:115" ht="16.149999999999999" hidden="1">
      <c r="A137" s="423"/>
      <c r="B137" s="423"/>
      <c r="C137" s="418"/>
      <c r="D137" s="419"/>
      <c r="E137" s="419"/>
      <c r="F137" s="419"/>
      <c r="G137" s="419"/>
      <c r="H137" s="419"/>
      <c r="I137" s="419"/>
      <c r="J137" s="419"/>
      <c r="K137" s="419"/>
      <c r="L137" s="419"/>
      <c r="M137" s="419"/>
      <c r="N137" s="419"/>
      <c r="O137" s="419"/>
      <c r="P137" s="419"/>
      <c r="Q137" s="419"/>
      <c r="R137" s="419"/>
      <c r="S137" s="419"/>
      <c r="T137" s="419"/>
      <c r="U137" s="419"/>
      <c r="V137" s="419"/>
      <c r="W137" s="419"/>
      <c r="X137" s="419"/>
      <c r="Y137" s="419"/>
      <c r="Z137" s="419"/>
      <c r="AA137" s="419"/>
      <c r="AB137" s="419"/>
      <c r="AC137" s="419"/>
      <c r="AD137" s="419"/>
      <c r="AE137" s="419"/>
      <c r="AF137" s="419"/>
      <c r="AG137" s="419"/>
      <c r="AH137" s="419"/>
      <c r="AI137" s="419"/>
      <c r="AJ137" s="419"/>
      <c r="AK137" s="419"/>
      <c r="AL137" s="419"/>
      <c r="AM137" s="419"/>
      <c r="AN137" s="419"/>
      <c r="AO137" s="419"/>
      <c r="AP137" s="419"/>
      <c r="AQ137" s="419"/>
      <c r="AR137" s="419"/>
      <c r="AS137" s="419"/>
      <c r="AT137" s="419"/>
      <c r="AU137" s="419"/>
      <c r="AV137" s="419"/>
      <c r="AW137" s="419"/>
      <c r="AX137" s="419"/>
      <c r="AY137" s="419"/>
      <c r="AZ137" s="419"/>
      <c r="BA137" s="419"/>
      <c r="BB137" s="419"/>
      <c r="BC137" s="419"/>
      <c r="BD137" s="419"/>
      <c r="BE137" s="419"/>
      <c r="BF137" s="419"/>
      <c r="BG137" s="419"/>
      <c r="BH137" s="419"/>
      <c r="BI137" s="419"/>
      <c r="BJ137" s="419"/>
      <c r="BK137" s="419"/>
      <c r="BL137" s="419"/>
      <c r="BM137" s="419"/>
      <c r="BN137" s="419"/>
      <c r="BO137" s="419"/>
      <c r="BP137" s="419"/>
      <c r="BQ137" s="419"/>
      <c r="BR137" s="419"/>
      <c r="BS137" s="419"/>
      <c r="BT137" s="419"/>
      <c r="BU137" s="419"/>
      <c r="BV137" s="419"/>
      <c r="BW137" s="419"/>
      <c r="BX137" s="419"/>
      <c r="BY137" s="419"/>
      <c r="BZ137" s="419"/>
      <c r="CA137" s="419"/>
      <c r="CB137" s="419"/>
      <c r="CC137" s="419"/>
      <c r="CD137" s="419"/>
      <c r="CE137" s="419"/>
      <c r="CF137" s="419"/>
      <c r="CG137" s="419"/>
      <c r="CH137" s="419"/>
      <c r="CI137" s="419"/>
      <c r="CJ137" s="419"/>
      <c r="CK137" s="419"/>
      <c r="CL137" s="419"/>
      <c r="CM137" s="419"/>
      <c r="CN137" s="419"/>
      <c r="CO137" s="419"/>
      <c r="CP137" s="419"/>
      <c r="CQ137" s="419"/>
      <c r="CR137" s="419"/>
      <c r="CS137" s="419"/>
      <c r="CT137" s="419"/>
      <c r="CU137" s="419"/>
      <c r="CV137" s="419"/>
      <c r="CW137" s="419"/>
      <c r="CX137" s="419"/>
      <c r="CY137" s="419"/>
      <c r="CZ137" s="419"/>
      <c r="DA137" s="419"/>
      <c r="DB137" s="419"/>
      <c r="DC137" s="419"/>
      <c r="DD137" s="419"/>
      <c r="DE137" s="419"/>
      <c r="DF137" s="419"/>
      <c r="DG137" s="419"/>
      <c r="DH137" s="419"/>
      <c r="DI137" s="419"/>
      <c r="DJ137" s="419"/>
      <c r="DK137" s="419"/>
    </row>
    <row r="138" spans="1:115" ht="16.149999999999999" hidden="1">
      <c r="A138" s="423"/>
      <c r="B138" s="423"/>
      <c r="C138" s="418"/>
      <c r="D138" s="419"/>
      <c r="E138" s="419"/>
      <c r="F138" s="419"/>
      <c r="G138" s="419"/>
      <c r="H138" s="419"/>
      <c r="I138" s="419"/>
      <c r="J138" s="419"/>
      <c r="K138" s="419"/>
      <c r="L138" s="419"/>
      <c r="M138" s="419"/>
      <c r="N138" s="419"/>
      <c r="O138" s="419"/>
      <c r="P138" s="419"/>
      <c r="Q138" s="419"/>
      <c r="R138" s="419"/>
      <c r="S138" s="419"/>
      <c r="T138" s="419"/>
      <c r="U138" s="419"/>
      <c r="V138" s="419"/>
      <c r="W138" s="419"/>
      <c r="X138" s="419"/>
      <c r="Y138" s="419"/>
      <c r="Z138" s="419"/>
      <c r="AA138" s="419"/>
      <c r="AB138" s="419"/>
      <c r="AC138" s="419"/>
      <c r="AD138" s="419"/>
      <c r="AE138" s="419"/>
      <c r="AF138" s="419"/>
      <c r="AG138" s="419"/>
      <c r="AH138" s="419"/>
      <c r="AI138" s="419"/>
      <c r="AJ138" s="419"/>
      <c r="AK138" s="419"/>
      <c r="AL138" s="419"/>
      <c r="AM138" s="419"/>
      <c r="AN138" s="419"/>
      <c r="AO138" s="419"/>
      <c r="AP138" s="419"/>
      <c r="AQ138" s="419"/>
      <c r="AR138" s="419"/>
      <c r="AS138" s="419"/>
      <c r="AT138" s="419"/>
      <c r="AU138" s="419"/>
      <c r="AV138" s="419"/>
      <c r="AW138" s="419"/>
      <c r="AX138" s="419"/>
      <c r="AY138" s="419"/>
      <c r="AZ138" s="419"/>
      <c r="BA138" s="419"/>
      <c r="BB138" s="419"/>
      <c r="BC138" s="419"/>
      <c r="BD138" s="419"/>
      <c r="BE138" s="419"/>
      <c r="BF138" s="419"/>
      <c r="BG138" s="419"/>
      <c r="BH138" s="419"/>
      <c r="BI138" s="419"/>
      <c r="BJ138" s="419"/>
      <c r="BK138" s="419"/>
      <c r="BL138" s="419"/>
      <c r="BM138" s="419"/>
      <c r="BN138" s="419"/>
      <c r="BO138" s="419"/>
      <c r="BP138" s="419"/>
      <c r="BQ138" s="419"/>
      <c r="BR138" s="419"/>
      <c r="BS138" s="419"/>
      <c r="BT138" s="419"/>
      <c r="BU138" s="419"/>
      <c r="BV138" s="419"/>
      <c r="BW138" s="419"/>
      <c r="BX138" s="419"/>
      <c r="BY138" s="419"/>
      <c r="BZ138" s="419"/>
      <c r="CA138" s="419"/>
      <c r="CB138" s="419"/>
      <c r="CC138" s="419"/>
      <c r="CD138" s="419"/>
      <c r="CE138" s="419"/>
      <c r="CF138" s="419"/>
      <c r="CG138" s="419"/>
      <c r="CH138" s="419"/>
      <c r="CI138" s="419"/>
      <c r="CJ138" s="419"/>
      <c r="CK138" s="419"/>
      <c r="CL138" s="419"/>
      <c r="CM138" s="419"/>
      <c r="CN138" s="419"/>
      <c r="CO138" s="419"/>
      <c r="CP138" s="419"/>
      <c r="CQ138" s="419"/>
      <c r="CR138" s="419"/>
      <c r="CS138" s="419"/>
      <c r="CT138" s="419"/>
      <c r="CU138" s="419"/>
      <c r="CV138" s="419"/>
      <c r="CW138" s="419"/>
      <c r="CX138" s="419"/>
      <c r="CY138" s="419"/>
      <c r="CZ138" s="419"/>
      <c r="DA138" s="419"/>
      <c r="DB138" s="419"/>
      <c r="DC138" s="419"/>
      <c r="DD138" s="419"/>
      <c r="DE138" s="419"/>
      <c r="DF138" s="419"/>
      <c r="DG138" s="419"/>
      <c r="DH138" s="419"/>
      <c r="DI138" s="419"/>
      <c r="DJ138" s="419"/>
      <c r="DK138" s="419"/>
    </row>
    <row r="139" spans="1:115" ht="16.149999999999999" hidden="1">
      <c r="A139" s="423"/>
      <c r="B139" s="423"/>
      <c r="C139" s="418"/>
      <c r="D139" s="419"/>
      <c r="E139" s="419"/>
      <c r="F139" s="419"/>
      <c r="G139" s="419"/>
      <c r="H139" s="419"/>
      <c r="I139" s="419"/>
      <c r="J139" s="419"/>
      <c r="K139" s="419"/>
      <c r="L139" s="419"/>
      <c r="M139" s="419"/>
      <c r="N139" s="419"/>
      <c r="O139" s="419"/>
      <c r="P139" s="419"/>
      <c r="Q139" s="419"/>
      <c r="R139" s="419"/>
      <c r="S139" s="419"/>
      <c r="T139" s="419"/>
      <c r="U139" s="419"/>
      <c r="V139" s="419"/>
      <c r="W139" s="419"/>
      <c r="X139" s="419"/>
      <c r="Y139" s="419"/>
      <c r="Z139" s="419"/>
      <c r="AA139" s="419"/>
      <c r="AB139" s="419"/>
      <c r="AC139" s="419"/>
      <c r="AD139" s="419"/>
      <c r="AE139" s="419"/>
      <c r="AF139" s="419"/>
      <c r="AG139" s="419"/>
      <c r="AH139" s="419"/>
      <c r="AI139" s="419"/>
      <c r="AJ139" s="419"/>
      <c r="AK139" s="419"/>
      <c r="AL139" s="419"/>
      <c r="AM139" s="419"/>
      <c r="AN139" s="419"/>
      <c r="AO139" s="419"/>
      <c r="AP139" s="419"/>
      <c r="AQ139" s="419"/>
      <c r="AR139" s="419"/>
      <c r="AS139" s="419"/>
      <c r="AT139" s="419"/>
      <c r="AU139" s="419"/>
      <c r="AV139" s="419"/>
      <c r="AW139" s="419"/>
      <c r="AX139" s="419"/>
      <c r="AY139" s="419"/>
      <c r="AZ139" s="419"/>
      <c r="BA139" s="419"/>
      <c r="BB139" s="419"/>
      <c r="BC139" s="419"/>
      <c r="BD139" s="419"/>
      <c r="BE139" s="419"/>
      <c r="BF139" s="419"/>
      <c r="BG139" s="419"/>
      <c r="BH139" s="419"/>
      <c r="BI139" s="419"/>
      <c r="BJ139" s="419"/>
      <c r="BK139" s="419"/>
      <c r="BL139" s="419"/>
      <c r="BM139" s="419"/>
      <c r="BN139" s="419"/>
      <c r="BO139" s="419"/>
      <c r="BP139" s="419"/>
      <c r="BQ139" s="419"/>
      <c r="BR139" s="419"/>
      <c r="BS139" s="419"/>
      <c r="BT139" s="419"/>
      <c r="BU139" s="419"/>
      <c r="BV139" s="419"/>
      <c r="BW139" s="419"/>
      <c r="BX139" s="419"/>
      <c r="BY139" s="419"/>
      <c r="BZ139" s="419"/>
      <c r="CA139" s="419"/>
      <c r="CB139" s="419"/>
      <c r="CC139" s="419"/>
      <c r="CD139" s="419"/>
      <c r="CE139" s="419"/>
      <c r="CF139" s="419"/>
      <c r="CG139" s="419"/>
      <c r="CH139" s="419"/>
      <c r="CI139" s="419"/>
      <c r="CJ139" s="419"/>
      <c r="CK139" s="419"/>
      <c r="CL139" s="419"/>
      <c r="CM139" s="419"/>
      <c r="CN139" s="419"/>
      <c r="CO139" s="419"/>
      <c r="CP139" s="419"/>
      <c r="CQ139" s="419"/>
      <c r="CR139" s="419"/>
      <c r="CS139" s="419"/>
      <c r="CT139" s="419"/>
      <c r="CU139" s="419"/>
      <c r="CV139" s="419"/>
      <c r="CW139" s="419"/>
      <c r="CX139" s="419"/>
      <c r="CY139" s="419"/>
      <c r="CZ139" s="419"/>
      <c r="DA139" s="419"/>
      <c r="DB139" s="419"/>
      <c r="DC139" s="419"/>
      <c r="DD139" s="419"/>
      <c r="DE139" s="419"/>
      <c r="DF139" s="419"/>
      <c r="DG139" s="419"/>
      <c r="DH139" s="419"/>
      <c r="DI139" s="419"/>
      <c r="DJ139" s="419"/>
      <c r="DK139" s="419"/>
    </row>
    <row r="140" spans="1:115" ht="16.149999999999999" hidden="1">
      <c r="A140" s="423"/>
      <c r="B140" s="423"/>
      <c r="C140" s="418"/>
      <c r="D140" s="419"/>
      <c r="E140" s="419"/>
      <c r="F140" s="419"/>
      <c r="G140" s="419"/>
      <c r="H140" s="419"/>
      <c r="I140" s="419"/>
      <c r="J140" s="419"/>
      <c r="K140" s="419"/>
      <c r="L140" s="419"/>
      <c r="M140" s="419"/>
      <c r="N140" s="419"/>
      <c r="O140" s="419"/>
      <c r="P140" s="419"/>
      <c r="Q140" s="419"/>
      <c r="R140" s="419"/>
      <c r="S140" s="419"/>
      <c r="T140" s="419"/>
      <c r="U140" s="419"/>
      <c r="V140" s="419"/>
      <c r="W140" s="419"/>
      <c r="X140" s="419"/>
      <c r="Y140" s="419"/>
      <c r="Z140" s="419"/>
      <c r="AA140" s="419"/>
      <c r="AB140" s="419"/>
      <c r="AC140" s="419"/>
      <c r="AD140" s="419"/>
      <c r="AE140" s="419"/>
      <c r="AF140" s="419"/>
      <c r="AG140" s="419"/>
      <c r="AH140" s="419"/>
      <c r="AI140" s="419"/>
      <c r="AJ140" s="419"/>
      <c r="AK140" s="419"/>
      <c r="AL140" s="419"/>
      <c r="AM140" s="419"/>
      <c r="AN140" s="419"/>
      <c r="AO140" s="419"/>
      <c r="AP140" s="419"/>
      <c r="AQ140" s="419"/>
      <c r="AR140" s="419"/>
      <c r="AS140" s="419"/>
      <c r="AT140" s="419"/>
      <c r="AU140" s="419"/>
      <c r="AV140" s="419"/>
      <c r="AW140" s="419"/>
      <c r="AX140" s="419"/>
      <c r="AY140" s="419"/>
      <c r="AZ140" s="419"/>
      <c r="BA140" s="419"/>
      <c r="BB140" s="419"/>
      <c r="BC140" s="419"/>
      <c r="BD140" s="419"/>
      <c r="BE140" s="419"/>
      <c r="BF140" s="419"/>
      <c r="BG140" s="419"/>
      <c r="BH140" s="419"/>
      <c r="BI140" s="419"/>
      <c r="BJ140" s="419"/>
      <c r="BK140" s="419"/>
      <c r="BL140" s="419"/>
      <c r="BM140" s="419"/>
      <c r="BN140" s="419"/>
      <c r="BO140" s="419"/>
      <c r="BP140" s="419"/>
      <c r="BQ140" s="419"/>
      <c r="BR140" s="419"/>
      <c r="BS140" s="419"/>
      <c r="BT140" s="419"/>
      <c r="BU140" s="419"/>
      <c r="BV140" s="419"/>
      <c r="BW140" s="419"/>
      <c r="BX140" s="419"/>
      <c r="BY140" s="419"/>
      <c r="BZ140" s="419"/>
      <c r="CA140" s="419"/>
      <c r="CB140" s="419"/>
      <c r="CC140" s="419"/>
      <c r="CD140" s="419"/>
      <c r="CE140" s="419"/>
      <c r="CF140" s="419"/>
      <c r="CG140" s="419"/>
      <c r="CH140" s="419"/>
      <c r="CI140" s="419"/>
      <c r="CJ140" s="419"/>
      <c r="CK140" s="419"/>
      <c r="CL140" s="419"/>
      <c r="CM140" s="419"/>
      <c r="CN140" s="419"/>
      <c r="CO140" s="419"/>
      <c r="CP140" s="419"/>
      <c r="CQ140" s="419"/>
      <c r="CR140" s="419"/>
      <c r="CS140" s="419"/>
      <c r="CT140" s="419"/>
      <c r="CU140" s="419"/>
      <c r="CV140" s="419"/>
      <c r="CW140" s="419"/>
      <c r="CX140" s="419"/>
      <c r="CY140" s="419"/>
      <c r="CZ140" s="419"/>
      <c r="DA140" s="419"/>
      <c r="DB140" s="419"/>
      <c r="DC140" s="419"/>
      <c r="DD140" s="419"/>
      <c r="DE140" s="419"/>
      <c r="DF140" s="419"/>
      <c r="DG140" s="419"/>
      <c r="DH140" s="419"/>
      <c r="DI140" s="419"/>
      <c r="DJ140" s="419"/>
      <c r="DK140" s="419"/>
    </row>
    <row r="141" spans="1:115" ht="16.149999999999999" hidden="1">
      <c r="A141" s="423"/>
      <c r="B141" s="423"/>
      <c r="C141" s="418"/>
      <c r="D141" s="419"/>
      <c r="E141" s="419"/>
      <c r="F141" s="419"/>
      <c r="G141" s="419"/>
      <c r="H141" s="419"/>
      <c r="I141" s="419"/>
      <c r="J141" s="419"/>
      <c r="K141" s="419"/>
      <c r="L141" s="419"/>
      <c r="M141" s="419"/>
      <c r="N141" s="419"/>
      <c r="O141" s="419"/>
      <c r="P141" s="419"/>
      <c r="Q141" s="419"/>
      <c r="R141" s="419"/>
      <c r="S141" s="419"/>
      <c r="T141" s="419"/>
      <c r="U141" s="419"/>
      <c r="V141" s="419"/>
      <c r="W141" s="419"/>
      <c r="X141" s="419"/>
      <c r="Y141" s="419"/>
      <c r="Z141" s="419"/>
      <c r="AA141" s="419"/>
      <c r="AB141" s="419"/>
      <c r="AC141" s="419"/>
      <c r="AD141" s="419"/>
      <c r="AE141" s="419"/>
      <c r="AF141" s="419"/>
      <c r="AG141" s="419"/>
      <c r="AH141" s="419"/>
      <c r="AI141" s="419"/>
      <c r="AJ141" s="419"/>
      <c r="AK141" s="419"/>
      <c r="AL141" s="419"/>
      <c r="AM141" s="419"/>
      <c r="AN141" s="419"/>
      <c r="AO141" s="419"/>
      <c r="AP141" s="419"/>
      <c r="AQ141" s="419"/>
      <c r="AR141" s="419"/>
      <c r="AS141" s="419"/>
      <c r="AT141" s="419"/>
      <c r="AU141" s="419"/>
      <c r="AV141" s="419"/>
      <c r="AW141" s="419"/>
      <c r="AX141" s="419"/>
      <c r="AY141" s="419"/>
      <c r="AZ141" s="419"/>
      <c r="BA141" s="419"/>
      <c r="BB141" s="419"/>
      <c r="BC141" s="419"/>
      <c r="BD141" s="419"/>
      <c r="BE141" s="419"/>
      <c r="BF141" s="419"/>
      <c r="BG141" s="419"/>
      <c r="BH141" s="419"/>
      <c r="BI141" s="419"/>
      <c r="BJ141" s="419"/>
      <c r="BK141" s="419"/>
      <c r="BL141" s="419"/>
      <c r="BM141" s="419"/>
      <c r="BN141" s="419"/>
      <c r="BO141" s="419"/>
      <c r="BP141" s="419"/>
      <c r="BQ141" s="419"/>
      <c r="BR141" s="419"/>
      <c r="BS141" s="419"/>
      <c r="BT141" s="419"/>
      <c r="BU141" s="419"/>
      <c r="BV141" s="419"/>
      <c r="BW141" s="419"/>
      <c r="BX141" s="419"/>
      <c r="BY141" s="419"/>
      <c r="BZ141" s="419"/>
      <c r="CA141" s="419"/>
      <c r="CB141" s="419"/>
      <c r="CC141" s="419"/>
      <c r="CD141" s="419"/>
      <c r="CE141" s="419"/>
      <c r="CF141" s="419"/>
      <c r="CG141" s="419"/>
      <c r="CH141" s="419"/>
      <c r="CI141" s="419"/>
      <c r="CJ141" s="419"/>
      <c r="CK141" s="419"/>
      <c r="CL141" s="419"/>
      <c r="CM141" s="419"/>
      <c r="CN141" s="419"/>
      <c r="CO141" s="419"/>
      <c r="CP141" s="419"/>
      <c r="CQ141" s="419"/>
      <c r="CR141" s="419"/>
      <c r="CS141" s="419"/>
      <c r="CT141" s="419"/>
      <c r="CU141" s="419"/>
      <c r="CV141" s="419"/>
      <c r="CW141" s="419"/>
      <c r="CX141" s="419"/>
      <c r="CY141" s="419"/>
      <c r="CZ141" s="419"/>
      <c r="DA141" s="419"/>
      <c r="DB141" s="419"/>
      <c r="DC141" s="419"/>
      <c r="DD141" s="419"/>
      <c r="DE141" s="419"/>
      <c r="DF141" s="419"/>
      <c r="DG141" s="419"/>
      <c r="DH141" s="419"/>
      <c r="DI141" s="419"/>
      <c r="DJ141" s="419"/>
      <c r="DK141" s="419"/>
    </row>
    <row r="142" spans="1:115" ht="16.149999999999999" hidden="1">
      <c r="A142" s="423"/>
      <c r="B142" s="423"/>
      <c r="C142" s="418"/>
      <c r="D142" s="419"/>
      <c r="E142" s="419"/>
      <c r="F142" s="419"/>
      <c r="G142" s="419"/>
      <c r="H142" s="419"/>
      <c r="I142" s="419"/>
      <c r="J142" s="419"/>
      <c r="K142" s="419"/>
      <c r="L142" s="419"/>
      <c r="M142" s="419"/>
      <c r="N142" s="419"/>
      <c r="O142" s="419"/>
      <c r="P142" s="419"/>
      <c r="Q142" s="419"/>
      <c r="R142" s="419"/>
      <c r="S142" s="419"/>
      <c r="T142" s="419"/>
      <c r="U142" s="419"/>
      <c r="V142" s="419"/>
      <c r="W142" s="419"/>
      <c r="X142" s="419"/>
      <c r="Y142" s="419"/>
      <c r="Z142" s="419"/>
      <c r="AA142" s="419"/>
      <c r="AB142" s="419"/>
      <c r="AC142" s="419"/>
      <c r="AD142" s="419"/>
      <c r="AE142" s="419"/>
      <c r="AF142" s="419"/>
      <c r="AG142" s="419"/>
      <c r="AH142" s="419"/>
      <c r="AI142" s="419"/>
      <c r="AJ142" s="419"/>
      <c r="AK142" s="419"/>
      <c r="AL142" s="419"/>
      <c r="AM142" s="419"/>
      <c r="AN142" s="419"/>
      <c r="AO142" s="419"/>
      <c r="AP142" s="419"/>
      <c r="AQ142" s="419"/>
      <c r="AR142" s="419"/>
      <c r="AS142" s="419"/>
      <c r="AT142" s="419"/>
      <c r="AU142" s="419"/>
      <c r="AV142" s="419"/>
      <c r="AW142" s="419"/>
      <c r="AX142" s="419"/>
      <c r="AY142" s="419"/>
      <c r="AZ142" s="419"/>
      <c r="BA142" s="419"/>
      <c r="BB142" s="419"/>
      <c r="BC142" s="419"/>
      <c r="BD142" s="419"/>
      <c r="BE142" s="419"/>
      <c r="BF142" s="419"/>
      <c r="BG142" s="419"/>
      <c r="BH142" s="419"/>
      <c r="BI142" s="419"/>
      <c r="BJ142" s="419"/>
      <c r="BK142" s="419"/>
      <c r="BL142" s="419"/>
      <c r="BM142" s="419"/>
      <c r="BN142" s="419"/>
      <c r="BO142" s="419"/>
      <c r="BP142" s="419"/>
      <c r="BQ142" s="419"/>
      <c r="BR142" s="419"/>
      <c r="BS142" s="419"/>
      <c r="BT142" s="419"/>
      <c r="BU142" s="419"/>
      <c r="BV142" s="419"/>
      <c r="BW142" s="419"/>
      <c r="BX142" s="419"/>
      <c r="BY142" s="419"/>
      <c r="BZ142" s="419"/>
      <c r="CA142" s="419"/>
      <c r="CB142" s="419"/>
      <c r="CC142" s="419"/>
      <c r="CD142" s="419"/>
      <c r="CE142" s="419"/>
      <c r="CF142" s="419"/>
      <c r="CG142" s="419"/>
      <c r="CH142" s="419"/>
      <c r="CI142" s="419"/>
      <c r="CJ142" s="419"/>
      <c r="CK142" s="419"/>
      <c r="CL142" s="419"/>
      <c r="CM142" s="419"/>
      <c r="CN142" s="419"/>
      <c r="CO142" s="419"/>
      <c r="CP142" s="419"/>
      <c r="CQ142" s="419"/>
      <c r="CR142" s="419"/>
      <c r="CS142" s="419"/>
      <c r="CT142" s="419"/>
      <c r="CU142" s="419"/>
      <c r="CV142" s="419"/>
      <c r="CW142" s="419"/>
      <c r="CX142" s="419"/>
      <c r="CY142" s="419"/>
      <c r="CZ142" s="419"/>
      <c r="DA142" s="419"/>
      <c r="DB142" s="419"/>
      <c r="DC142" s="419"/>
      <c r="DD142" s="419"/>
      <c r="DE142" s="419"/>
      <c r="DF142" s="419"/>
      <c r="DG142" s="419"/>
      <c r="DH142" s="419"/>
      <c r="DI142" s="419"/>
      <c r="DJ142" s="419"/>
      <c r="DK142" s="419"/>
    </row>
    <row r="143" spans="1:115" ht="16.149999999999999" hidden="1">
      <c r="A143" s="423"/>
      <c r="B143" s="423"/>
      <c r="C143" s="418"/>
      <c r="D143" s="419"/>
      <c r="E143" s="419"/>
      <c r="F143" s="419"/>
      <c r="G143" s="419"/>
      <c r="H143" s="419"/>
      <c r="I143" s="419"/>
      <c r="J143" s="419"/>
      <c r="K143" s="419"/>
      <c r="L143" s="419"/>
      <c r="M143" s="419"/>
      <c r="N143" s="419"/>
      <c r="O143" s="419"/>
      <c r="P143" s="419"/>
      <c r="Q143" s="419"/>
      <c r="R143" s="419"/>
      <c r="S143" s="419"/>
      <c r="T143" s="419"/>
      <c r="U143" s="419"/>
      <c r="V143" s="419"/>
      <c r="W143" s="419"/>
      <c r="X143" s="419"/>
      <c r="Y143" s="419"/>
      <c r="Z143" s="419"/>
      <c r="AA143" s="419"/>
      <c r="AB143" s="419"/>
      <c r="AC143" s="419"/>
      <c r="AD143" s="419"/>
      <c r="AE143" s="419"/>
      <c r="AF143" s="419"/>
      <c r="AG143" s="419"/>
      <c r="AH143" s="419"/>
      <c r="AI143" s="419"/>
      <c r="AJ143" s="419"/>
      <c r="AK143" s="419"/>
      <c r="AL143" s="419"/>
      <c r="AM143" s="419"/>
      <c r="AN143" s="419"/>
      <c r="AO143" s="419"/>
      <c r="AP143" s="419"/>
      <c r="AQ143" s="419"/>
      <c r="AR143" s="419"/>
      <c r="AS143" s="419"/>
      <c r="AT143" s="419"/>
      <c r="AU143" s="419"/>
      <c r="AV143" s="419"/>
      <c r="AW143" s="419"/>
      <c r="AX143" s="419"/>
      <c r="AY143" s="419"/>
      <c r="AZ143" s="419"/>
      <c r="BA143" s="419"/>
      <c r="BB143" s="419"/>
      <c r="BC143" s="419"/>
      <c r="BD143" s="419"/>
      <c r="BE143" s="419"/>
      <c r="BF143" s="419"/>
      <c r="BG143" s="419"/>
      <c r="BH143" s="419"/>
      <c r="BI143" s="419"/>
      <c r="BJ143" s="419"/>
      <c r="BK143" s="419"/>
      <c r="BL143" s="419"/>
      <c r="BM143" s="419"/>
      <c r="BN143" s="419"/>
      <c r="BO143" s="419"/>
      <c r="BP143" s="419"/>
      <c r="BQ143" s="419"/>
      <c r="BR143" s="419"/>
      <c r="BS143" s="419"/>
      <c r="BT143" s="419"/>
      <c r="BU143" s="419"/>
      <c r="BV143" s="419"/>
      <c r="BW143" s="419"/>
      <c r="BX143" s="419"/>
      <c r="BY143" s="419"/>
      <c r="BZ143" s="419"/>
      <c r="CA143" s="419"/>
      <c r="CB143" s="419"/>
      <c r="CC143" s="419"/>
      <c r="CD143" s="419"/>
      <c r="CE143" s="419"/>
      <c r="CF143" s="419"/>
      <c r="CG143" s="419"/>
      <c r="CH143" s="419"/>
      <c r="CI143" s="419"/>
      <c r="CJ143" s="419"/>
      <c r="CK143" s="419"/>
      <c r="CL143" s="419"/>
      <c r="CM143" s="419"/>
      <c r="CN143" s="419"/>
      <c r="CO143" s="419"/>
      <c r="CP143" s="419"/>
      <c r="CQ143" s="419"/>
      <c r="CR143" s="419"/>
      <c r="CS143" s="419"/>
      <c r="CT143" s="419"/>
      <c r="CU143" s="419"/>
      <c r="CV143" s="419"/>
      <c r="CW143" s="419"/>
      <c r="CX143" s="419"/>
      <c r="CY143" s="419"/>
      <c r="CZ143" s="419"/>
      <c r="DA143" s="419"/>
      <c r="DB143" s="419"/>
      <c r="DC143" s="419"/>
      <c r="DD143" s="419"/>
      <c r="DE143" s="419"/>
      <c r="DF143" s="419"/>
      <c r="DG143" s="419"/>
      <c r="DH143" s="419"/>
      <c r="DI143" s="419"/>
      <c r="DJ143" s="419"/>
      <c r="DK143" s="419"/>
    </row>
    <row r="144" spans="1:115" ht="16.149999999999999" hidden="1">
      <c r="A144" s="423"/>
      <c r="B144" s="423"/>
      <c r="C144" s="418"/>
      <c r="D144" s="419"/>
      <c r="E144" s="419"/>
      <c r="F144" s="419"/>
      <c r="G144" s="419"/>
      <c r="H144" s="419"/>
      <c r="I144" s="419"/>
      <c r="J144" s="419"/>
      <c r="K144" s="419"/>
      <c r="L144" s="419"/>
      <c r="M144" s="419"/>
      <c r="N144" s="419"/>
      <c r="O144" s="419"/>
      <c r="P144" s="419"/>
      <c r="Q144" s="419"/>
      <c r="R144" s="419"/>
      <c r="S144" s="419"/>
      <c r="T144" s="419"/>
      <c r="U144" s="419"/>
      <c r="V144" s="419"/>
      <c r="W144" s="419"/>
      <c r="X144" s="419"/>
      <c r="Y144" s="419"/>
      <c r="Z144" s="419"/>
      <c r="AA144" s="419"/>
      <c r="AB144" s="419"/>
      <c r="AC144" s="419"/>
      <c r="AD144" s="419"/>
      <c r="AE144" s="419"/>
      <c r="AF144" s="419"/>
      <c r="AG144" s="419"/>
      <c r="AH144" s="419"/>
      <c r="AI144" s="419"/>
      <c r="AJ144" s="419"/>
      <c r="AK144" s="419"/>
      <c r="AL144" s="419"/>
      <c r="AM144" s="419"/>
      <c r="AN144" s="419"/>
      <c r="AO144" s="419"/>
      <c r="AP144" s="419"/>
      <c r="AQ144" s="419"/>
      <c r="AR144" s="419"/>
      <c r="AS144" s="419"/>
      <c r="AT144" s="419"/>
      <c r="AU144" s="419"/>
      <c r="AV144" s="419"/>
      <c r="AW144" s="419"/>
      <c r="AX144" s="419"/>
      <c r="AY144" s="419"/>
      <c r="AZ144" s="419"/>
      <c r="BA144" s="419"/>
      <c r="BB144" s="419"/>
      <c r="BC144" s="419"/>
      <c r="BD144" s="419"/>
      <c r="BE144" s="419"/>
      <c r="BF144" s="419"/>
      <c r="BG144" s="419"/>
      <c r="BH144" s="419"/>
      <c r="BI144" s="419"/>
      <c r="BJ144" s="419"/>
      <c r="BK144" s="419"/>
      <c r="BL144" s="419"/>
      <c r="BM144" s="419"/>
      <c r="BN144" s="419"/>
      <c r="BO144" s="419"/>
      <c r="BP144" s="419"/>
      <c r="BQ144" s="419"/>
      <c r="BR144" s="419"/>
      <c r="BS144" s="419"/>
      <c r="BT144" s="419"/>
      <c r="BU144" s="419"/>
      <c r="BV144" s="419"/>
      <c r="BW144" s="419"/>
      <c r="BX144" s="419"/>
      <c r="BY144" s="419"/>
      <c r="BZ144" s="419"/>
      <c r="CA144" s="419"/>
      <c r="CB144" s="419"/>
      <c r="CC144" s="419"/>
      <c r="CD144" s="419"/>
      <c r="CE144" s="419"/>
      <c r="CF144" s="419"/>
      <c r="CG144" s="419"/>
      <c r="CH144" s="419"/>
      <c r="CI144" s="419"/>
      <c r="CJ144" s="419"/>
      <c r="CK144" s="419"/>
      <c r="CL144" s="419"/>
      <c r="CM144" s="419"/>
      <c r="CN144" s="419"/>
      <c r="CO144" s="419"/>
      <c r="CP144" s="419"/>
      <c r="CQ144" s="419"/>
      <c r="CR144" s="419"/>
      <c r="CS144" s="419"/>
      <c r="CT144" s="419"/>
      <c r="CU144" s="419"/>
      <c r="CV144" s="419"/>
      <c r="CW144" s="419"/>
      <c r="CX144" s="419"/>
      <c r="CY144" s="419"/>
      <c r="CZ144" s="419"/>
      <c r="DA144" s="419"/>
      <c r="DB144" s="419"/>
      <c r="DC144" s="419"/>
      <c r="DD144" s="419"/>
      <c r="DE144" s="419"/>
      <c r="DF144" s="419"/>
      <c r="DG144" s="419"/>
      <c r="DH144" s="419"/>
      <c r="DI144" s="419"/>
      <c r="DJ144" s="419"/>
      <c r="DK144" s="419"/>
    </row>
    <row r="145" spans="1:115" ht="16.149999999999999" hidden="1">
      <c r="A145" s="423"/>
      <c r="B145" s="423"/>
      <c r="C145" s="418"/>
      <c r="D145" s="419"/>
      <c r="E145" s="419"/>
      <c r="F145" s="419"/>
      <c r="G145" s="419"/>
      <c r="H145" s="419"/>
      <c r="I145" s="419"/>
      <c r="J145" s="419"/>
      <c r="K145" s="419"/>
      <c r="L145" s="419"/>
      <c r="M145" s="419"/>
      <c r="N145" s="419"/>
      <c r="O145" s="419"/>
      <c r="P145" s="419"/>
      <c r="Q145" s="419"/>
      <c r="R145" s="419"/>
      <c r="S145" s="419"/>
      <c r="T145" s="419"/>
      <c r="U145" s="419"/>
      <c r="V145" s="419"/>
      <c r="W145" s="419"/>
      <c r="X145" s="419"/>
      <c r="Y145" s="419"/>
      <c r="Z145" s="419"/>
      <c r="AA145" s="419"/>
      <c r="AB145" s="419"/>
      <c r="AC145" s="419"/>
      <c r="AD145" s="419"/>
      <c r="AE145" s="419"/>
      <c r="AF145" s="419"/>
      <c r="AG145" s="419"/>
      <c r="AH145" s="419"/>
      <c r="AI145" s="419"/>
      <c r="AJ145" s="419"/>
      <c r="AK145" s="419"/>
      <c r="AL145" s="419"/>
      <c r="AM145" s="419"/>
      <c r="AN145" s="419"/>
      <c r="AO145" s="419"/>
      <c r="AP145" s="419"/>
      <c r="AQ145" s="419"/>
      <c r="AR145" s="419"/>
      <c r="AS145" s="419"/>
      <c r="AT145" s="419"/>
      <c r="AU145" s="419"/>
      <c r="AV145" s="419"/>
      <c r="AW145" s="419"/>
      <c r="AX145" s="419"/>
      <c r="AY145" s="419"/>
      <c r="AZ145" s="419"/>
      <c r="BA145" s="419"/>
      <c r="BB145" s="419"/>
      <c r="BC145" s="419"/>
      <c r="BD145" s="419"/>
      <c r="BE145" s="419"/>
      <c r="BF145" s="419"/>
      <c r="BG145" s="419"/>
      <c r="BH145" s="419"/>
      <c r="BI145" s="419"/>
      <c r="BJ145" s="419"/>
      <c r="BK145" s="419"/>
      <c r="BL145" s="419"/>
      <c r="BM145" s="419"/>
      <c r="BN145" s="419"/>
      <c r="BO145" s="419"/>
      <c r="BP145" s="419"/>
      <c r="BQ145" s="419"/>
      <c r="BR145" s="419"/>
      <c r="BS145" s="419"/>
      <c r="BT145" s="419"/>
      <c r="BU145" s="419"/>
      <c r="BV145" s="419"/>
      <c r="BW145" s="419"/>
      <c r="BX145" s="419"/>
      <c r="BY145" s="419"/>
      <c r="BZ145" s="419"/>
      <c r="CA145" s="419"/>
      <c r="CB145" s="419"/>
      <c r="CC145" s="419"/>
      <c r="CD145" s="419"/>
      <c r="CE145" s="419"/>
      <c r="CF145" s="419"/>
      <c r="CG145" s="419"/>
      <c r="CH145" s="419"/>
      <c r="CI145" s="419"/>
      <c r="CJ145" s="419"/>
      <c r="CK145" s="419"/>
      <c r="CL145" s="419"/>
      <c r="CM145" s="419"/>
      <c r="CN145" s="419"/>
      <c r="CO145" s="419"/>
      <c r="CP145" s="419"/>
      <c r="CQ145" s="419"/>
      <c r="CR145" s="419"/>
      <c r="CS145" s="419"/>
      <c r="CT145" s="419"/>
      <c r="CU145" s="419"/>
      <c r="CV145" s="419"/>
      <c r="CW145" s="419"/>
      <c r="CX145" s="419"/>
      <c r="CY145" s="419"/>
      <c r="CZ145" s="419"/>
      <c r="DA145" s="419"/>
      <c r="DB145" s="419"/>
      <c r="DC145" s="419"/>
      <c r="DD145" s="419"/>
      <c r="DE145" s="419"/>
      <c r="DF145" s="419"/>
      <c r="DG145" s="419"/>
      <c r="DH145" s="419"/>
      <c r="DI145" s="419"/>
      <c r="DJ145" s="419"/>
      <c r="DK145" s="419"/>
    </row>
    <row r="146" spans="1:115" ht="16.149999999999999" hidden="1">
      <c r="A146" s="423"/>
      <c r="B146" s="423"/>
      <c r="C146" s="418"/>
      <c r="D146" s="419"/>
      <c r="E146" s="419"/>
      <c r="F146" s="419"/>
      <c r="G146" s="419"/>
      <c r="H146" s="419"/>
      <c r="I146" s="419"/>
      <c r="J146" s="419"/>
      <c r="K146" s="419"/>
      <c r="L146" s="419"/>
      <c r="M146" s="419"/>
      <c r="N146" s="419"/>
      <c r="O146" s="419"/>
      <c r="P146" s="419"/>
      <c r="Q146" s="419"/>
      <c r="R146" s="419"/>
      <c r="S146" s="419"/>
      <c r="T146" s="419"/>
      <c r="U146" s="419"/>
      <c r="V146" s="419"/>
      <c r="W146" s="419"/>
      <c r="X146" s="419"/>
      <c r="Y146" s="419"/>
      <c r="Z146" s="419"/>
      <c r="AA146" s="419"/>
      <c r="AB146" s="419"/>
      <c r="AC146" s="419"/>
      <c r="AD146" s="419"/>
      <c r="AE146" s="419"/>
      <c r="AF146" s="419"/>
      <c r="AG146" s="419"/>
      <c r="AH146" s="419"/>
      <c r="AI146" s="419"/>
      <c r="AJ146" s="419"/>
      <c r="AK146" s="419"/>
      <c r="AL146" s="419"/>
      <c r="AM146" s="419"/>
      <c r="AN146" s="419"/>
      <c r="AO146" s="419"/>
      <c r="AP146" s="419"/>
      <c r="AQ146" s="419"/>
      <c r="AR146" s="419"/>
      <c r="AS146" s="419"/>
      <c r="AT146" s="419"/>
      <c r="AU146" s="419"/>
      <c r="AV146" s="419"/>
      <c r="AW146" s="419"/>
      <c r="AX146" s="419"/>
      <c r="AY146" s="419"/>
      <c r="AZ146" s="419"/>
      <c r="BA146" s="419"/>
      <c r="BB146" s="419"/>
      <c r="BC146" s="419"/>
      <c r="BD146" s="419"/>
      <c r="BE146" s="419"/>
      <c r="BF146" s="419"/>
      <c r="BG146" s="419"/>
      <c r="BH146" s="419"/>
      <c r="BI146" s="419"/>
      <c r="BJ146" s="419"/>
      <c r="BK146" s="419"/>
      <c r="BL146" s="419"/>
      <c r="BM146" s="419"/>
      <c r="BN146" s="419"/>
      <c r="BO146" s="419"/>
      <c r="BP146" s="419"/>
      <c r="BQ146" s="419"/>
      <c r="BR146" s="419"/>
      <c r="BS146" s="419"/>
      <c r="BT146" s="419"/>
      <c r="BU146" s="419"/>
      <c r="BV146" s="419"/>
      <c r="BW146" s="419"/>
      <c r="BX146" s="419"/>
      <c r="BY146" s="419"/>
      <c r="BZ146" s="419"/>
      <c r="CA146" s="419"/>
      <c r="CB146" s="419"/>
      <c r="CC146" s="419"/>
      <c r="CD146" s="419"/>
      <c r="CE146" s="419"/>
      <c r="CF146" s="419"/>
      <c r="CG146" s="419"/>
      <c r="CH146" s="419"/>
      <c r="CI146" s="419"/>
      <c r="CJ146" s="419"/>
      <c r="CK146" s="419"/>
      <c r="CL146" s="419"/>
      <c r="CM146" s="419"/>
      <c r="CN146" s="419"/>
      <c r="CO146" s="419"/>
      <c r="CP146" s="419"/>
      <c r="CQ146" s="419"/>
      <c r="CR146" s="419"/>
      <c r="CS146" s="419"/>
      <c r="CT146" s="419"/>
      <c r="CU146" s="419"/>
      <c r="CV146" s="419"/>
      <c r="CW146" s="419"/>
      <c r="CX146" s="419"/>
      <c r="CY146" s="419"/>
      <c r="CZ146" s="419"/>
      <c r="DA146" s="419"/>
      <c r="DB146" s="419"/>
      <c r="DC146" s="419"/>
      <c r="DD146" s="419"/>
      <c r="DE146" s="419"/>
      <c r="DF146" s="419"/>
      <c r="DG146" s="419"/>
      <c r="DH146" s="419"/>
      <c r="DI146" s="419"/>
      <c r="DJ146" s="419"/>
      <c r="DK146" s="419"/>
    </row>
    <row r="147" spans="1:115" ht="16.149999999999999" hidden="1">
      <c r="A147" s="423"/>
      <c r="B147" s="423"/>
      <c r="C147" s="418"/>
      <c r="D147" s="419"/>
      <c r="E147" s="419"/>
      <c r="F147" s="419"/>
      <c r="G147" s="419"/>
      <c r="H147" s="419"/>
      <c r="I147" s="419"/>
      <c r="J147" s="419"/>
      <c r="K147" s="419"/>
      <c r="L147" s="419"/>
      <c r="M147" s="419"/>
      <c r="N147" s="419"/>
      <c r="O147" s="419"/>
      <c r="P147" s="419"/>
      <c r="Q147" s="419"/>
      <c r="R147" s="419"/>
      <c r="S147" s="419"/>
      <c r="T147" s="419"/>
      <c r="U147" s="419"/>
      <c r="V147" s="419"/>
      <c r="W147" s="419"/>
      <c r="X147" s="419"/>
      <c r="Y147" s="419"/>
      <c r="Z147" s="419"/>
      <c r="AA147" s="419"/>
      <c r="AB147" s="419"/>
      <c r="AC147" s="419"/>
      <c r="AD147" s="419"/>
      <c r="AE147" s="419"/>
      <c r="AF147" s="419"/>
      <c r="AG147" s="419"/>
      <c r="AH147" s="419"/>
      <c r="AI147" s="419"/>
      <c r="AJ147" s="419"/>
      <c r="AK147" s="419"/>
      <c r="AL147" s="419"/>
      <c r="AM147" s="419"/>
      <c r="AN147" s="419"/>
      <c r="AO147" s="419"/>
      <c r="AP147" s="419"/>
      <c r="AQ147" s="419"/>
      <c r="AR147" s="419"/>
      <c r="AS147" s="419"/>
      <c r="AT147" s="419"/>
      <c r="AU147" s="419"/>
      <c r="AV147" s="419"/>
      <c r="AW147" s="419"/>
      <c r="AX147" s="419"/>
      <c r="AY147" s="419"/>
      <c r="AZ147" s="419"/>
      <c r="BA147" s="419"/>
      <c r="BB147" s="419"/>
      <c r="BC147" s="419"/>
      <c r="BD147" s="419"/>
      <c r="BE147" s="419"/>
      <c r="BF147" s="419"/>
      <c r="BG147" s="419"/>
      <c r="BH147" s="419"/>
      <c r="BI147" s="419"/>
      <c r="BJ147" s="419"/>
      <c r="BK147" s="419"/>
      <c r="BL147" s="419"/>
      <c r="BM147" s="419"/>
      <c r="BN147" s="419"/>
      <c r="BO147" s="419"/>
      <c r="BP147" s="419"/>
      <c r="BQ147" s="419"/>
      <c r="BR147" s="419"/>
      <c r="BS147" s="419"/>
      <c r="BT147" s="419"/>
      <c r="BU147" s="419"/>
      <c r="BV147" s="419"/>
      <c r="BW147" s="419"/>
      <c r="BX147" s="419"/>
      <c r="BY147" s="419"/>
      <c r="BZ147" s="419"/>
      <c r="CA147" s="419"/>
      <c r="CB147" s="419"/>
      <c r="CC147" s="419"/>
      <c r="CD147" s="419"/>
      <c r="CE147" s="419"/>
      <c r="CF147" s="419"/>
      <c r="CG147" s="419"/>
      <c r="CH147" s="419"/>
      <c r="CI147" s="419"/>
      <c r="CJ147" s="419"/>
      <c r="CK147" s="419"/>
      <c r="CL147" s="419"/>
      <c r="CM147" s="419"/>
      <c r="CN147" s="419"/>
      <c r="CO147" s="419"/>
      <c r="CP147" s="419"/>
      <c r="CQ147" s="419"/>
      <c r="CR147" s="419"/>
      <c r="CS147" s="419"/>
      <c r="CT147" s="419"/>
      <c r="CU147" s="419"/>
      <c r="CV147" s="419"/>
      <c r="CW147" s="419"/>
      <c r="CX147" s="419"/>
      <c r="CY147" s="419"/>
      <c r="CZ147" s="419"/>
      <c r="DA147" s="419"/>
      <c r="DB147" s="419"/>
      <c r="DC147" s="419"/>
      <c r="DD147" s="419"/>
      <c r="DE147" s="419"/>
      <c r="DF147" s="419"/>
      <c r="DG147" s="419"/>
      <c r="DH147" s="419"/>
      <c r="DI147" s="419"/>
      <c r="DJ147" s="419"/>
      <c r="DK147" s="419"/>
    </row>
    <row r="148" spans="1:115" ht="16.149999999999999" hidden="1">
      <c r="A148" s="423"/>
      <c r="B148" s="423"/>
      <c r="C148" s="418"/>
      <c r="D148" s="419"/>
      <c r="E148" s="419"/>
      <c r="F148" s="419"/>
      <c r="G148" s="419"/>
      <c r="H148" s="419"/>
      <c r="I148" s="419"/>
      <c r="J148" s="419"/>
      <c r="K148" s="419"/>
      <c r="L148" s="419"/>
      <c r="M148" s="419"/>
      <c r="N148" s="419"/>
      <c r="O148" s="419"/>
      <c r="P148" s="419"/>
      <c r="Q148" s="419"/>
      <c r="R148" s="419"/>
      <c r="S148" s="419"/>
      <c r="T148" s="419"/>
      <c r="U148" s="419"/>
      <c r="V148" s="419"/>
      <c r="W148" s="419"/>
      <c r="X148" s="419"/>
      <c r="Y148" s="419"/>
      <c r="Z148" s="419"/>
      <c r="AA148" s="419"/>
      <c r="AB148" s="419"/>
      <c r="AC148" s="419"/>
      <c r="AD148" s="419"/>
      <c r="AE148" s="419"/>
      <c r="AF148" s="419"/>
      <c r="AG148" s="419"/>
      <c r="AH148" s="419"/>
      <c r="AI148" s="419"/>
      <c r="AJ148" s="419"/>
      <c r="AK148" s="419"/>
      <c r="AL148" s="419"/>
      <c r="AM148" s="419"/>
      <c r="AN148" s="419"/>
      <c r="AO148" s="419"/>
      <c r="AP148" s="419"/>
      <c r="AQ148" s="419"/>
      <c r="AR148" s="419"/>
      <c r="AS148" s="419"/>
      <c r="AT148" s="419"/>
      <c r="AU148" s="419"/>
      <c r="AV148" s="419"/>
      <c r="AW148" s="419"/>
      <c r="AX148" s="419"/>
      <c r="AY148" s="419"/>
      <c r="AZ148" s="419"/>
      <c r="BA148" s="419"/>
      <c r="BB148" s="419"/>
      <c r="BC148" s="419"/>
      <c r="BD148" s="419"/>
      <c r="BE148" s="419"/>
      <c r="BF148" s="419"/>
      <c r="BG148" s="419"/>
      <c r="BH148" s="419"/>
      <c r="BI148" s="419"/>
      <c r="BJ148" s="419"/>
      <c r="BK148" s="419"/>
      <c r="BL148" s="419"/>
      <c r="BM148" s="419"/>
      <c r="BN148" s="419"/>
      <c r="BO148" s="419"/>
      <c r="BP148" s="419"/>
      <c r="BQ148" s="419"/>
      <c r="BR148" s="419"/>
      <c r="BS148" s="419"/>
      <c r="BT148" s="419"/>
      <c r="BU148" s="419"/>
      <c r="BV148" s="419"/>
      <c r="BW148" s="419"/>
      <c r="BX148" s="419"/>
      <c r="BY148" s="419"/>
      <c r="BZ148" s="419"/>
      <c r="CA148" s="419"/>
      <c r="CB148" s="419"/>
      <c r="CC148" s="419"/>
      <c r="CD148" s="419"/>
      <c r="CE148" s="419"/>
      <c r="CF148" s="419"/>
      <c r="CG148" s="419"/>
      <c r="CH148" s="419"/>
      <c r="CI148" s="419"/>
      <c r="CJ148" s="419"/>
      <c r="CK148" s="419"/>
      <c r="CL148" s="419"/>
      <c r="CM148" s="419"/>
      <c r="CN148" s="419"/>
      <c r="CO148" s="419"/>
      <c r="CP148" s="419"/>
      <c r="CQ148" s="419"/>
      <c r="CR148" s="419"/>
      <c r="CS148" s="419"/>
      <c r="CT148" s="419"/>
      <c r="CU148" s="419"/>
      <c r="CV148" s="419"/>
      <c r="CW148" s="419"/>
      <c r="CX148" s="419"/>
      <c r="CY148" s="419"/>
      <c r="CZ148" s="419"/>
      <c r="DA148" s="419"/>
      <c r="DB148" s="419"/>
      <c r="DC148" s="419"/>
      <c r="DD148" s="419"/>
      <c r="DE148" s="419"/>
      <c r="DF148" s="419"/>
      <c r="DG148" s="419"/>
      <c r="DH148" s="419"/>
      <c r="DI148" s="419"/>
      <c r="DJ148" s="419"/>
      <c r="DK148" s="419"/>
    </row>
    <row r="149" spans="1:115" ht="16.149999999999999" hidden="1">
      <c r="A149" s="423"/>
      <c r="B149" s="423"/>
      <c r="C149" s="418"/>
      <c r="D149" s="419"/>
      <c r="E149" s="419"/>
      <c r="F149" s="419"/>
      <c r="G149" s="419"/>
      <c r="H149" s="419"/>
      <c r="I149" s="419"/>
      <c r="J149" s="419"/>
      <c r="K149" s="419"/>
      <c r="L149" s="419"/>
      <c r="M149" s="419"/>
      <c r="N149" s="419"/>
      <c r="O149" s="419"/>
      <c r="P149" s="419"/>
      <c r="Q149" s="419"/>
      <c r="R149" s="419"/>
      <c r="S149" s="419"/>
      <c r="T149" s="419"/>
      <c r="U149" s="419"/>
      <c r="V149" s="419"/>
      <c r="W149" s="419"/>
      <c r="X149" s="419"/>
      <c r="Y149" s="419"/>
      <c r="Z149" s="419"/>
      <c r="AA149" s="419"/>
      <c r="AB149" s="419"/>
      <c r="AC149" s="419"/>
      <c r="AD149" s="419"/>
      <c r="AE149" s="419"/>
      <c r="AF149" s="419"/>
      <c r="AG149" s="419"/>
      <c r="AH149" s="419"/>
      <c r="AI149" s="419"/>
      <c r="AJ149" s="419"/>
      <c r="AK149" s="419"/>
      <c r="AL149" s="419"/>
      <c r="AM149" s="419"/>
      <c r="AN149" s="419"/>
      <c r="AO149" s="419"/>
      <c r="AP149" s="419"/>
      <c r="AQ149" s="419"/>
      <c r="AR149" s="419"/>
      <c r="AS149" s="419"/>
      <c r="AT149" s="419"/>
      <c r="AU149" s="419"/>
      <c r="AV149" s="419"/>
      <c r="AW149" s="419"/>
      <c r="AX149" s="419"/>
      <c r="AY149" s="419"/>
      <c r="AZ149" s="419"/>
      <c r="BA149" s="419"/>
      <c r="BB149" s="419"/>
      <c r="BC149" s="419"/>
      <c r="BD149" s="419"/>
      <c r="BE149" s="419"/>
      <c r="BF149" s="419"/>
      <c r="BG149" s="419"/>
      <c r="BH149" s="419"/>
      <c r="BI149" s="419"/>
      <c r="BJ149" s="419"/>
      <c r="BK149" s="419"/>
      <c r="BL149" s="419"/>
      <c r="BM149" s="419"/>
      <c r="BN149" s="419"/>
      <c r="BO149" s="419"/>
      <c r="BP149" s="419"/>
      <c r="BQ149" s="419"/>
      <c r="BR149" s="419"/>
      <c r="BS149" s="419"/>
      <c r="BT149" s="419"/>
      <c r="BU149" s="419"/>
      <c r="BV149" s="419"/>
      <c r="BW149" s="419"/>
      <c r="BX149" s="419"/>
      <c r="BY149" s="419"/>
      <c r="BZ149" s="419"/>
      <c r="CA149" s="419"/>
      <c r="CB149" s="419"/>
      <c r="CC149" s="419"/>
      <c r="CD149" s="419"/>
      <c r="CE149" s="419"/>
      <c r="CF149" s="419"/>
      <c r="CG149" s="419"/>
      <c r="CH149" s="419"/>
      <c r="CI149" s="419"/>
      <c r="CJ149" s="419"/>
      <c r="CK149" s="419"/>
      <c r="CL149" s="419"/>
      <c r="CM149" s="419"/>
      <c r="CN149" s="419"/>
      <c r="CO149" s="419"/>
      <c r="CP149" s="419"/>
      <c r="CQ149" s="419"/>
      <c r="CR149" s="419"/>
      <c r="CS149" s="419"/>
      <c r="CT149" s="419"/>
      <c r="CU149" s="419"/>
      <c r="CV149" s="419"/>
      <c r="CW149" s="419"/>
      <c r="CX149" s="419"/>
      <c r="CY149" s="419"/>
      <c r="CZ149" s="419"/>
      <c r="DA149" s="419"/>
      <c r="DB149" s="419"/>
      <c r="DC149" s="419"/>
      <c r="DD149" s="419"/>
      <c r="DE149" s="419"/>
      <c r="DF149" s="419"/>
      <c r="DG149" s="419"/>
      <c r="DH149" s="419"/>
      <c r="DI149" s="419"/>
      <c r="DJ149" s="419"/>
      <c r="DK149" s="419"/>
    </row>
    <row r="150" spans="1:115" ht="16.149999999999999" hidden="1">
      <c r="A150" s="423"/>
      <c r="B150" s="423"/>
      <c r="C150" s="418"/>
      <c r="D150" s="419"/>
      <c r="E150" s="419"/>
      <c r="F150" s="419"/>
      <c r="G150" s="419"/>
      <c r="H150" s="419"/>
      <c r="I150" s="419"/>
      <c r="J150" s="419"/>
      <c r="K150" s="419"/>
      <c r="L150" s="419"/>
      <c r="M150" s="419"/>
      <c r="N150" s="419"/>
      <c r="O150" s="419"/>
      <c r="P150" s="419"/>
      <c r="Q150" s="419"/>
      <c r="R150" s="419"/>
      <c r="S150" s="419"/>
      <c r="T150" s="419"/>
      <c r="U150" s="419"/>
      <c r="V150" s="419"/>
      <c r="W150" s="419"/>
      <c r="X150" s="419"/>
      <c r="Y150" s="419"/>
      <c r="Z150" s="419"/>
      <c r="AA150" s="419"/>
      <c r="AB150" s="419"/>
      <c r="AC150" s="419"/>
      <c r="AD150" s="419"/>
      <c r="AE150" s="419"/>
      <c r="AF150" s="419"/>
      <c r="AG150" s="419"/>
      <c r="AH150" s="419"/>
      <c r="AI150" s="419"/>
      <c r="AJ150" s="419"/>
      <c r="AK150" s="419"/>
      <c r="AL150" s="419"/>
      <c r="AM150" s="419"/>
      <c r="AN150" s="419"/>
      <c r="AO150" s="419"/>
      <c r="AP150" s="419"/>
      <c r="AQ150" s="419"/>
      <c r="AR150" s="419"/>
      <c r="AS150" s="419"/>
      <c r="AT150" s="419"/>
      <c r="AU150" s="419"/>
      <c r="AV150" s="419"/>
      <c r="AW150" s="419"/>
      <c r="AX150" s="419"/>
      <c r="AY150" s="419"/>
      <c r="AZ150" s="419"/>
      <c r="BA150" s="419"/>
      <c r="BB150" s="419"/>
      <c r="BC150" s="419"/>
      <c r="BD150" s="419"/>
      <c r="BE150" s="419"/>
      <c r="BF150" s="419"/>
      <c r="BG150" s="419"/>
      <c r="BH150" s="419"/>
      <c r="BI150" s="419"/>
      <c r="BJ150" s="419"/>
      <c r="BK150" s="419"/>
      <c r="BL150" s="419"/>
      <c r="BM150" s="419"/>
      <c r="BN150" s="419"/>
      <c r="BO150" s="419"/>
      <c r="BP150" s="419"/>
      <c r="BQ150" s="419"/>
      <c r="BR150" s="419"/>
      <c r="BS150" s="419"/>
      <c r="BT150" s="419"/>
      <c r="BU150" s="419"/>
      <c r="BV150" s="419"/>
      <c r="BW150" s="419"/>
      <c r="BX150" s="419"/>
      <c r="BY150" s="419"/>
      <c r="BZ150" s="419"/>
      <c r="CA150" s="419"/>
      <c r="CB150" s="419"/>
      <c r="CC150" s="419"/>
      <c r="CD150" s="419"/>
      <c r="CE150" s="419"/>
      <c r="CF150" s="419"/>
      <c r="CG150" s="419"/>
      <c r="CH150" s="419"/>
      <c r="CI150" s="419"/>
      <c r="CJ150" s="419"/>
      <c r="CK150" s="419"/>
      <c r="CL150" s="419"/>
      <c r="CM150" s="419"/>
      <c r="CN150" s="419"/>
      <c r="CO150" s="419"/>
      <c r="CP150" s="419"/>
      <c r="CQ150" s="419"/>
      <c r="CR150" s="419"/>
      <c r="CS150" s="419"/>
      <c r="CT150" s="419"/>
      <c r="CU150" s="419"/>
      <c r="CV150" s="419"/>
      <c r="CW150" s="419"/>
      <c r="CX150" s="419"/>
      <c r="CY150" s="419"/>
      <c r="CZ150" s="419"/>
      <c r="DA150" s="419"/>
      <c r="DB150" s="419"/>
      <c r="DC150" s="419"/>
      <c r="DD150" s="419"/>
      <c r="DE150" s="419"/>
      <c r="DF150" s="419"/>
      <c r="DG150" s="419"/>
      <c r="DH150" s="419"/>
      <c r="DI150" s="419"/>
      <c r="DJ150" s="419"/>
      <c r="DK150" s="419"/>
    </row>
    <row r="151" spans="1:115" ht="16.149999999999999" hidden="1">
      <c r="A151" s="424"/>
      <c r="B151" s="423"/>
      <c r="C151" s="418"/>
      <c r="D151" s="419"/>
      <c r="E151" s="419"/>
      <c r="F151" s="419"/>
      <c r="G151" s="419"/>
      <c r="H151" s="419"/>
      <c r="I151" s="419"/>
      <c r="J151" s="419"/>
      <c r="K151" s="419"/>
      <c r="L151" s="419"/>
      <c r="M151" s="419"/>
      <c r="N151" s="419"/>
      <c r="O151" s="419"/>
      <c r="P151" s="419"/>
      <c r="Q151" s="419"/>
      <c r="R151" s="419"/>
      <c r="S151" s="419"/>
      <c r="T151" s="419"/>
      <c r="U151" s="419"/>
      <c r="V151" s="419"/>
      <c r="W151" s="419"/>
      <c r="X151" s="419"/>
      <c r="Y151" s="419"/>
      <c r="Z151" s="419"/>
      <c r="AA151" s="419"/>
      <c r="AB151" s="419"/>
      <c r="AC151" s="419"/>
      <c r="AD151" s="419"/>
      <c r="AE151" s="419"/>
      <c r="AF151" s="419"/>
      <c r="AG151" s="419"/>
      <c r="AH151" s="419"/>
      <c r="AI151" s="419"/>
      <c r="AJ151" s="419"/>
      <c r="AK151" s="419"/>
      <c r="AL151" s="419"/>
      <c r="AM151" s="419"/>
      <c r="AN151" s="419"/>
      <c r="AO151" s="419"/>
      <c r="AP151" s="419"/>
      <c r="AQ151" s="419"/>
      <c r="AR151" s="419"/>
      <c r="AS151" s="419"/>
      <c r="AT151" s="419"/>
      <c r="AU151" s="419"/>
      <c r="AV151" s="419"/>
      <c r="AW151" s="419"/>
      <c r="AX151" s="419"/>
      <c r="AY151" s="419"/>
      <c r="AZ151" s="419"/>
      <c r="BA151" s="419"/>
      <c r="BB151" s="419"/>
      <c r="BC151" s="419"/>
      <c r="BD151" s="419"/>
      <c r="BE151" s="419"/>
      <c r="BF151" s="419"/>
      <c r="BG151" s="419"/>
      <c r="BH151" s="419"/>
      <c r="BI151" s="419"/>
      <c r="BJ151" s="419"/>
      <c r="BK151" s="419"/>
      <c r="BL151" s="419"/>
      <c r="BM151" s="419"/>
      <c r="BN151" s="419"/>
      <c r="BO151" s="419"/>
      <c r="BP151" s="419"/>
      <c r="BQ151" s="419"/>
      <c r="BR151" s="419"/>
      <c r="BS151" s="419"/>
      <c r="BT151" s="419"/>
      <c r="BU151" s="419"/>
      <c r="BV151" s="419"/>
      <c r="BW151" s="419"/>
      <c r="BX151" s="419"/>
      <c r="BY151" s="419"/>
      <c r="BZ151" s="419"/>
      <c r="CA151" s="419"/>
      <c r="CB151" s="419"/>
      <c r="CC151" s="419"/>
      <c r="CD151" s="419"/>
      <c r="CE151" s="419"/>
      <c r="CF151" s="419"/>
      <c r="CG151" s="419"/>
      <c r="CH151" s="419"/>
      <c r="CI151" s="419"/>
      <c r="CJ151" s="419"/>
      <c r="CK151" s="419"/>
      <c r="CL151" s="419"/>
      <c r="CM151" s="419"/>
      <c r="CN151" s="419"/>
      <c r="CO151" s="419"/>
      <c r="CP151" s="419"/>
      <c r="CQ151" s="419"/>
      <c r="CR151" s="419"/>
      <c r="CS151" s="419"/>
      <c r="CT151" s="419"/>
      <c r="CU151" s="419"/>
      <c r="CV151" s="419"/>
      <c r="CW151" s="419"/>
      <c r="CX151" s="419"/>
      <c r="CY151" s="419"/>
      <c r="CZ151" s="419"/>
      <c r="DA151" s="419"/>
      <c r="DB151" s="419"/>
      <c r="DC151" s="419"/>
      <c r="DD151" s="419"/>
      <c r="DE151" s="419"/>
      <c r="DF151" s="419"/>
      <c r="DG151" s="419"/>
      <c r="DH151" s="419"/>
      <c r="DI151" s="419"/>
      <c r="DJ151" s="419"/>
      <c r="DK151" s="419"/>
    </row>
    <row r="152" spans="1:115" ht="16.149999999999999" hidden="1">
      <c r="A152" s="423"/>
      <c r="B152" s="423"/>
      <c r="C152" s="418"/>
      <c r="D152" s="419"/>
      <c r="E152" s="419"/>
      <c r="F152" s="419"/>
      <c r="G152" s="419"/>
      <c r="H152" s="419"/>
      <c r="I152" s="419"/>
      <c r="J152" s="419"/>
      <c r="K152" s="419"/>
      <c r="L152" s="419"/>
      <c r="M152" s="419"/>
      <c r="N152" s="419"/>
      <c r="O152" s="419"/>
      <c r="P152" s="419"/>
      <c r="Q152" s="419"/>
      <c r="R152" s="419"/>
      <c r="S152" s="419"/>
      <c r="T152" s="419"/>
      <c r="U152" s="419"/>
      <c r="V152" s="419"/>
      <c r="W152" s="419"/>
      <c r="X152" s="419"/>
      <c r="Y152" s="419"/>
      <c r="Z152" s="419"/>
      <c r="AA152" s="419"/>
      <c r="AB152" s="419"/>
      <c r="AC152" s="419"/>
      <c r="AD152" s="419"/>
      <c r="AE152" s="419"/>
      <c r="AF152" s="419"/>
      <c r="AG152" s="419"/>
      <c r="AH152" s="419"/>
      <c r="AI152" s="419"/>
      <c r="AJ152" s="419"/>
      <c r="AK152" s="419"/>
      <c r="AL152" s="419"/>
      <c r="AM152" s="419"/>
      <c r="AN152" s="419"/>
      <c r="AO152" s="419"/>
      <c r="AP152" s="419"/>
      <c r="AQ152" s="419"/>
      <c r="AR152" s="419"/>
      <c r="AS152" s="419"/>
      <c r="AT152" s="419"/>
      <c r="AU152" s="419"/>
      <c r="AV152" s="419"/>
      <c r="AW152" s="419"/>
      <c r="AX152" s="419"/>
      <c r="AY152" s="419"/>
      <c r="AZ152" s="419"/>
      <c r="BA152" s="419"/>
      <c r="BB152" s="419"/>
      <c r="BC152" s="419"/>
      <c r="BD152" s="419"/>
      <c r="BE152" s="419"/>
      <c r="BF152" s="419"/>
      <c r="BG152" s="419"/>
      <c r="BH152" s="419"/>
      <c r="BI152" s="419"/>
      <c r="BJ152" s="419"/>
      <c r="BK152" s="419"/>
      <c r="BL152" s="419"/>
      <c r="BM152" s="419"/>
      <c r="BN152" s="419"/>
      <c r="BO152" s="419"/>
      <c r="BP152" s="419"/>
      <c r="BQ152" s="419"/>
      <c r="BR152" s="419"/>
      <c r="BS152" s="419"/>
      <c r="BT152" s="419"/>
      <c r="BU152" s="419"/>
      <c r="BV152" s="419"/>
      <c r="BW152" s="419"/>
      <c r="BX152" s="419"/>
      <c r="BY152" s="419"/>
      <c r="BZ152" s="419"/>
      <c r="CA152" s="419"/>
      <c r="CB152" s="419"/>
      <c r="CC152" s="419"/>
      <c r="CD152" s="419"/>
      <c r="CE152" s="419"/>
      <c r="CF152" s="419"/>
      <c r="CG152" s="419"/>
      <c r="CH152" s="419"/>
      <c r="CI152" s="419"/>
      <c r="CJ152" s="419"/>
      <c r="CK152" s="419"/>
      <c r="CL152" s="419"/>
      <c r="CM152" s="419"/>
      <c r="CN152" s="419"/>
      <c r="CO152" s="419"/>
      <c r="CP152" s="419"/>
      <c r="CQ152" s="419"/>
      <c r="CR152" s="419"/>
      <c r="CS152" s="419"/>
      <c r="CT152" s="419"/>
      <c r="CU152" s="419"/>
      <c r="CV152" s="419"/>
      <c r="CW152" s="419"/>
      <c r="CX152" s="419"/>
      <c r="CY152" s="419"/>
      <c r="CZ152" s="419"/>
      <c r="DA152" s="419"/>
      <c r="DB152" s="419"/>
      <c r="DC152" s="419"/>
      <c r="DD152" s="419"/>
      <c r="DE152" s="419"/>
      <c r="DF152" s="419"/>
      <c r="DG152" s="419"/>
      <c r="DH152" s="419"/>
      <c r="DI152" s="419"/>
      <c r="DJ152" s="419"/>
      <c r="DK152" s="419"/>
    </row>
    <row r="153" spans="1:115" ht="16.149999999999999" hidden="1">
      <c r="A153" s="423"/>
      <c r="B153" s="423"/>
      <c r="C153" s="418"/>
      <c r="D153" s="419"/>
      <c r="E153" s="419"/>
      <c r="F153" s="419"/>
      <c r="G153" s="419"/>
      <c r="H153" s="419"/>
      <c r="I153" s="419"/>
      <c r="J153" s="419"/>
      <c r="K153" s="419"/>
      <c r="L153" s="419"/>
      <c r="M153" s="419"/>
      <c r="N153" s="419"/>
      <c r="O153" s="419"/>
      <c r="P153" s="419"/>
      <c r="Q153" s="419"/>
      <c r="R153" s="419"/>
      <c r="S153" s="419"/>
      <c r="T153" s="419"/>
      <c r="U153" s="419"/>
      <c r="V153" s="419"/>
      <c r="W153" s="419"/>
      <c r="X153" s="419"/>
      <c r="Y153" s="419"/>
      <c r="Z153" s="419"/>
      <c r="AA153" s="419"/>
      <c r="AB153" s="419"/>
      <c r="AC153" s="419"/>
      <c r="AD153" s="419"/>
      <c r="AE153" s="419"/>
      <c r="AF153" s="419"/>
      <c r="AG153" s="419"/>
      <c r="AH153" s="419"/>
      <c r="AI153" s="419"/>
      <c r="AJ153" s="419"/>
      <c r="AK153" s="419"/>
      <c r="AL153" s="419"/>
      <c r="AM153" s="419"/>
      <c r="AN153" s="419"/>
      <c r="AO153" s="419"/>
      <c r="AP153" s="419"/>
      <c r="AQ153" s="419"/>
      <c r="AR153" s="419"/>
      <c r="AS153" s="419"/>
      <c r="AT153" s="419"/>
      <c r="AU153" s="419"/>
      <c r="AV153" s="419"/>
      <c r="AW153" s="419"/>
      <c r="AX153" s="419"/>
      <c r="AY153" s="419"/>
      <c r="AZ153" s="419"/>
      <c r="BA153" s="419"/>
      <c r="BB153" s="419"/>
      <c r="BC153" s="419"/>
      <c r="BD153" s="419"/>
      <c r="BE153" s="419"/>
      <c r="BF153" s="419"/>
      <c r="BG153" s="419"/>
      <c r="BH153" s="419"/>
      <c r="BI153" s="419"/>
      <c r="BJ153" s="419"/>
      <c r="BK153" s="419"/>
      <c r="BL153" s="419"/>
      <c r="BM153" s="419"/>
      <c r="BN153" s="419"/>
      <c r="BO153" s="419"/>
      <c r="BP153" s="419"/>
      <c r="BQ153" s="419"/>
      <c r="BR153" s="419"/>
      <c r="BS153" s="419"/>
      <c r="BT153" s="419"/>
      <c r="BU153" s="419"/>
      <c r="BV153" s="419"/>
      <c r="BW153" s="419"/>
      <c r="BX153" s="419"/>
      <c r="BY153" s="419"/>
      <c r="BZ153" s="419"/>
      <c r="CA153" s="419"/>
      <c r="CB153" s="419"/>
      <c r="CC153" s="419"/>
      <c r="CD153" s="419"/>
      <c r="CE153" s="419"/>
      <c r="CF153" s="419"/>
      <c r="CG153" s="419"/>
      <c r="CH153" s="419"/>
      <c r="CI153" s="419"/>
      <c r="CJ153" s="419"/>
      <c r="CK153" s="419"/>
      <c r="CL153" s="419"/>
      <c r="CM153" s="419"/>
      <c r="CN153" s="419"/>
      <c r="CO153" s="419"/>
      <c r="CP153" s="419"/>
      <c r="CQ153" s="419"/>
      <c r="CR153" s="419"/>
      <c r="CS153" s="419"/>
      <c r="CT153" s="419"/>
      <c r="CU153" s="419"/>
      <c r="CV153" s="419"/>
      <c r="CW153" s="419"/>
      <c r="CX153" s="419"/>
      <c r="CY153" s="419"/>
      <c r="CZ153" s="419"/>
      <c r="DA153" s="419"/>
      <c r="DB153" s="419"/>
      <c r="DC153" s="419"/>
      <c r="DD153" s="419"/>
      <c r="DE153" s="419"/>
      <c r="DF153" s="419"/>
      <c r="DG153" s="419"/>
      <c r="DH153" s="419"/>
      <c r="DI153" s="419"/>
      <c r="DJ153" s="419"/>
      <c r="DK153" s="419"/>
    </row>
    <row r="154" spans="1:115" ht="16.149999999999999" hidden="1">
      <c r="A154" s="423"/>
      <c r="B154" s="423"/>
      <c r="C154" s="418"/>
      <c r="D154" s="419"/>
      <c r="E154" s="419"/>
      <c r="F154" s="419"/>
      <c r="G154" s="419"/>
      <c r="H154" s="419"/>
      <c r="I154" s="419"/>
      <c r="J154" s="419"/>
      <c r="K154" s="419"/>
      <c r="L154" s="419"/>
      <c r="M154" s="419"/>
      <c r="N154" s="419"/>
      <c r="O154" s="419"/>
      <c r="P154" s="419"/>
      <c r="Q154" s="419"/>
      <c r="R154" s="419"/>
      <c r="S154" s="419"/>
      <c r="T154" s="419"/>
      <c r="U154" s="419"/>
      <c r="V154" s="419"/>
      <c r="W154" s="419"/>
      <c r="X154" s="419"/>
      <c r="Y154" s="419"/>
      <c r="Z154" s="419"/>
      <c r="AA154" s="419"/>
      <c r="AB154" s="419"/>
      <c r="AC154" s="419"/>
      <c r="AD154" s="419"/>
      <c r="AE154" s="419"/>
      <c r="AF154" s="419"/>
      <c r="AG154" s="419"/>
      <c r="AH154" s="419"/>
      <c r="AI154" s="419"/>
      <c r="AJ154" s="419"/>
      <c r="AK154" s="419"/>
      <c r="AL154" s="419"/>
      <c r="AM154" s="419"/>
      <c r="AN154" s="419"/>
      <c r="AO154" s="419"/>
      <c r="AP154" s="419"/>
      <c r="AQ154" s="419"/>
      <c r="AR154" s="419"/>
      <c r="AS154" s="419"/>
      <c r="AT154" s="419"/>
      <c r="AU154" s="419"/>
      <c r="AV154" s="419"/>
      <c r="AW154" s="419"/>
      <c r="AX154" s="419"/>
      <c r="AY154" s="419"/>
      <c r="AZ154" s="419"/>
      <c r="BA154" s="419"/>
      <c r="BB154" s="419"/>
      <c r="BC154" s="419"/>
      <c r="BD154" s="419"/>
      <c r="BE154" s="419"/>
      <c r="BF154" s="419"/>
      <c r="BG154" s="419"/>
      <c r="BH154" s="419"/>
      <c r="BI154" s="419"/>
      <c r="BJ154" s="419"/>
      <c r="BK154" s="419"/>
      <c r="BL154" s="419"/>
      <c r="BM154" s="419"/>
      <c r="BN154" s="419"/>
      <c r="BO154" s="419"/>
      <c r="BP154" s="419"/>
      <c r="BQ154" s="419"/>
      <c r="BR154" s="419"/>
      <c r="BS154" s="419"/>
      <c r="BT154" s="419"/>
      <c r="BU154" s="419"/>
      <c r="BV154" s="419"/>
      <c r="BW154" s="419"/>
      <c r="BX154" s="419"/>
      <c r="BY154" s="419"/>
      <c r="BZ154" s="419"/>
      <c r="CA154" s="419"/>
      <c r="CB154" s="419"/>
      <c r="CC154" s="419"/>
      <c r="CD154" s="419"/>
      <c r="CE154" s="419"/>
      <c r="CF154" s="419"/>
      <c r="CG154" s="419"/>
      <c r="CH154" s="419"/>
      <c r="CI154" s="419"/>
      <c r="CJ154" s="419"/>
      <c r="CK154" s="419"/>
      <c r="CL154" s="419"/>
      <c r="CM154" s="419"/>
      <c r="CN154" s="419"/>
      <c r="CO154" s="419"/>
      <c r="CP154" s="419"/>
      <c r="CQ154" s="419"/>
      <c r="CR154" s="419"/>
      <c r="CS154" s="419"/>
      <c r="CT154" s="419"/>
      <c r="CU154" s="419"/>
      <c r="CV154" s="419"/>
      <c r="CW154" s="419"/>
      <c r="CX154" s="419"/>
      <c r="CY154" s="419"/>
      <c r="CZ154" s="419"/>
      <c r="DA154" s="419"/>
      <c r="DB154" s="419"/>
      <c r="DC154" s="419"/>
      <c r="DD154" s="419"/>
      <c r="DE154" s="419"/>
      <c r="DF154" s="419"/>
      <c r="DG154" s="419"/>
      <c r="DH154" s="419"/>
      <c r="DI154" s="419"/>
      <c r="DJ154" s="419"/>
      <c r="DK154" s="419"/>
    </row>
    <row r="155" spans="1:115" ht="16.149999999999999" hidden="1">
      <c r="A155" s="423"/>
      <c r="B155" s="423"/>
      <c r="C155" s="418"/>
      <c r="D155" s="419"/>
      <c r="E155" s="419"/>
      <c r="F155" s="419"/>
      <c r="G155" s="419"/>
      <c r="H155" s="419"/>
      <c r="I155" s="419"/>
      <c r="J155" s="419"/>
      <c r="K155" s="419"/>
      <c r="L155" s="419"/>
      <c r="M155" s="419"/>
      <c r="N155" s="419"/>
      <c r="O155" s="419"/>
      <c r="P155" s="419"/>
      <c r="Q155" s="419"/>
      <c r="R155" s="419"/>
      <c r="S155" s="419"/>
      <c r="T155" s="419"/>
      <c r="U155" s="419"/>
      <c r="V155" s="419"/>
      <c r="W155" s="419"/>
      <c r="X155" s="419"/>
      <c r="Y155" s="419"/>
      <c r="Z155" s="419"/>
      <c r="AA155" s="419"/>
      <c r="AB155" s="419"/>
      <c r="AC155" s="419"/>
      <c r="AD155" s="419"/>
      <c r="AE155" s="419"/>
      <c r="AF155" s="419"/>
      <c r="AG155" s="419"/>
      <c r="AH155" s="419"/>
      <c r="AI155" s="419"/>
      <c r="AJ155" s="419"/>
      <c r="AK155" s="419"/>
      <c r="AL155" s="419"/>
      <c r="AM155" s="419"/>
      <c r="AN155" s="419"/>
      <c r="AO155" s="419"/>
      <c r="AP155" s="419"/>
      <c r="AQ155" s="419"/>
      <c r="AR155" s="419"/>
      <c r="AS155" s="419"/>
      <c r="AT155" s="419"/>
      <c r="AU155" s="419"/>
      <c r="AV155" s="419"/>
      <c r="AW155" s="419"/>
      <c r="AX155" s="419"/>
      <c r="AY155" s="419"/>
      <c r="AZ155" s="419"/>
      <c r="BA155" s="419"/>
      <c r="BB155" s="419"/>
      <c r="BC155" s="419"/>
      <c r="BD155" s="419"/>
      <c r="BE155" s="419"/>
      <c r="BF155" s="419"/>
      <c r="BG155" s="419"/>
      <c r="BH155" s="419"/>
      <c r="BI155" s="419"/>
      <c r="BJ155" s="419"/>
      <c r="BK155" s="419"/>
      <c r="BL155" s="419"/>
      <c r="BM155" s="419"/>
      <c r="BN155" s="419"/>
      <c r="BO155" s="419"/>
      <c r="BP155" s="419"/>
      <c r="BQ155" s="419"/>
      <c r="BR155" s="419"/>
      <c r="BS155" s="419"/>
      <c r="BT155" s="419"/>
      <c r="BU155" s="419"/>
      <c r="BV155" s="419"/>
      <c r="BW155" s="419"/>
      <c r="BX155" s="419"/>
      <c r="BY155" s="419"/>
      <c r="BZ155" s="419"/>
      <c r="CA155" s="419"/>
      <c r="CB155" s="419"/>
      <c r="CC155" s="419"/>
      <c r="CD155" s="419"/>
      <c r="CE155" s="419"/>
      <c r="CF155" s="419"/>
      <c r="CG155" s="419"/>
      <c r="CH155" s="419"/>
      <c r="CI155" s="419"/>
      <c r="CJ155" s="419"/>
      <c r="CK155" s="419"/>
      <c r="CL155" s="419"/>
      <c r="CM155" s="419"/>
      <c r="CN155" s="419"/>
      <c r="CO155" s="419"/>
      <c r="CP155" s="419"/>
      <c r="CQ155" s="419"/>
      <c r="CR155" s="419"/>
      <c r="CS155" s="419"/>
      <c r="CT155" s="419"/>
      <c r="CU155" s="419"/>
      <c r="CV155" s="419"/>
      <c r="CW155" s="419"/>
      <c r="CX155" s="419"/>
      <c r="CY155" s="419"/>
      <c r="CZ155" s="419"/>
      <c r="DA155" s="419"/>
      <c r="DB155" s="419"/>
      <c r="DC155" s="419"/>
      <c r="DD155" s="419"/>
      <c r="DE155" s="419"/>
      <c r="DF155" s="419"/>
      <c r="DG155" s="419"/>
      <c r="DH155" s="419"/>
      <c r="DI155" s="419"/>
      <c r="DJ155" s="419"/>
      <c r="DK155" s="419"/>
    </row>
    <row r="156" spans="1:115" ht="16.149999999999999" hidden="1">
      <c r="A156" s="423"/>
      <c r="B156" s="423"/>
      <c r="C156" s="418"/>
      <c r="D156" s="419"/>
      <c r="E156" s="419"/>
      <c r="F156" s="419"/>
      <c r="G156" s="419"/>
      <c r="H156" s="419"/>
      <c r="I156" s="419"/>
      <c r="J156" s="419"/>
      <c r="K156" s="419"/>
      <c r="L156" s="419"/>
      <c r="M156" s="419"/>
      <c r="N156" s="419"/>
      <c r="O156" s="419"/>
      <c r="P156" s="419"/>
      <c r="Q156" s="419"/>
      <c r="R156" s="419"/>
      <c r="S156" s="419"/>
      <c r="T156" s="419"/>
      <c r="U156" s="419"/>
      <c r="V156" s="419"/>
      <c r="W156" s="419"/>
      <c r="X156" s="419"/>
      <c r="Y156" s="419"/>
      <c r="Z156" s="419"/>
      <c r="AA156" s="419"/>
      <c r="AB156" s="419"/>
      <c r="AC156" s="419"/>
      <c r="AD156" s="419"/>
      <c r="AE156" s="419"/>
      <c r="AF156" s="419"/>
      <c r="AG156" s="419"/>
      <c r="AH156" s="419"/>
      <c r="AI156" s="419"/>
      <c r="AJ156" s="419"/>
      <c r="AK156" s="419"/>
      <c r="AL156" s="419"/>
      <c r="AM156" s="419"/>
      <c r="AN156" s="419"/>
      <c r="AO156" s="419"/>
      <c r="AP156" s="419"/>
      <c r="AQ156" s="419"/>
      <c r="AR156" s="419"/>
      <c r="AS156" s="419"/>
      <c r="AT156" s="419"/>
      <c r="AU156" s="419"/>
      <c r="AV156" s="419"/>
      <c r="AW156" s="419"/>
      <c r="AX156" s="419"/>
      <c r="AY156" s="419"/>
      <c r="AZ156" s="419"/>
      <c r="BA156" s="419"/>
      <c r="BB156" s="419"/>
      <c r="BC156" s="419"/>
      <c r="BD156" s="419"/>
      <c r="BE156" s="419"/>
      <c r="BF156" s="419"/>
      <c r="BG156" s="419"/>
      <c r="BH156" s="419"/>
      <c r="BI156" s="419"/>
      <c r="BJ156" s="419"/>
      <c r="BK156" s="419"/>
      <c r="BL156" s="419"/>
      <c r="BM156" s="419"/>
      <c r="BN156" s="419"/>
      <c r="BO156" s="419"/>
      <c r="BP156" s="419"/>
      <c r="BQ156" s="419"/>
      <c r="BR156" s="419"/>
      <c r="BS156" s="419"/>
      <c r="BT156" s="419"/>
      <c r="BU156" s="419"/>
      <c r="BV156" s="419"/>
      <c r="BW156" s="419"/>
      <c r="BX156" s="419"/>
      <c r="BY156" s="419"/>
      <c r="BZ156" s="419"/>
      <c r="CA156" s="419"/>
      <c r="CB156" s="419"/>
      <c r="CC156" s="419"/>
      <c r="CD156" s="419"/>
      <c r="CE156" s="419"/>
      <c r="CF156" s="419"/>
      <c r="CG156" s="419"/>
      <c r="CH156" s="419"/>
      <c r="CI156" s="419"/>
      <c r="CJ156" s="419"/>
      <c r="CK156" s="419"/>
      <c r="CL156" s="419"/>
      <c r="CM156" s="419"/>
      <c r="CN156" s="419"/>
      <c r="CO156" s="419"/>
      <c r="CP156" s="419"/>
      <c r="CQ156" s="419"/>
      <c r="CR156" s="419"/>
      <c r="CS156" s="419"/>
      <c r="CT156" s="419"/>
      <c r="CU156" s="419"/>
      <c r="CV156" s="419"/>
      <c r="CW156" s="419"/>
      <c r="CX156" s="419"/>
      <c r="CY156" s="419"/>
      <c r="CZ156" s="419"/>
      <c r="DA156" s="419"/>
      <c r="DB156" s="419"/>
      <c r="DC156" s="419"/>
      <c r="DD156" s="419"/>
      <c r="DE156" s="419"/>
      <c r="DF156" s="419"/>
      <c r="DG156" s="419"/>
      <c r="DH156" s="419"/>
      <c r="DI156" s="419"/>
      <c r="DJ156" s="419"/>
      <c r="DK156" s="419"/>
    </row>
    <row r="157" spans="1:115" ht="16.149999999999999" hidden="1">
      <c r="A157" s="423"/>
      <c r="B157" s="423"/>
      <c r="C157" s="418"/>
      <c r="D157" s="419"/>
      <c r="E157" s="419"/>
      <c r="F157" s="419"/>
      <c r="G157" s="419"/>
      <c r="H157" s="419"/>
      <c r="I157" s="419"/>
      <c r="J157" s="419"/>
      <c r="K157" s="419"/>
      <c r="L157" s="419"/>
      <c r="M157" s="419"/>
      <c r="N157" s="419"/>
      <c r="O157" s="419"/>
      <c r="P157" s="419"/>
      <c r="Q157" s="419"/>
      <c r="R157" s="419"/>
      <c r="S157" s="419"/>
      <c r="T157" s="419"/>
      <c r="U157" s="419"/>
      <c r="V157" s="419"/>
      <c r="W157" s="419"/>
      <c r="X157" s="419"/>
      <c r="Y157" s="419"/>
      <c r="Z157" s="419"/>
      <c r="AA157" s="419"/>
      <c r="AB157" s="419"/>
      <c r="AC157" s="419"/>
      <c r="AD157" s="419"/>
      <c r="AE157" s="419"/>
      <c r="AF157" s="419"/>
      <c r="AG157" s="419"/>
      <c r="AH157" s="419"/>
      <c r="AI157" s="419"/>
      <c r="AJ157" s="419"/>
      <c r="AK157" s="419"/>
      <c r="AL157" s="419"/>
      <c r="AM157" s="419"/>
      <c r="AN157" s="419"/>
      <c r="AO157" s="419"/>
      <c r="AP157" s="419"/>
      <c r="AQ157" s="419"/>
      <c r="AR157" s="419"/>
      <c r="AS157" s="419"/>
      <c r="AT157" s="419"/>
      <c r="AU157" s="419"/>
      <c r="AV157" s="419"/>
      <c r="AW157" s="419"/>
      <c r="AX157" s="419"/>
      <c r="AY157" s="419"/>
      <c r="AZ157" s="419"/>
      <c r="BA157" s="419"/>
      <c r="BB157" s="419"/>
      <c r="BC157" s="419"/>
      <c r="BD157" s="419"/>
      <c r="BE157" s="419"/>
      <c r="BF157" s="419"/>
      <c r="BG157" s="419"/>
      <c r="BH157" s="419"/>
      <c r="BI157" s="419"/>
      <c r="BJ157" s="419"/>
      <c r="BK157" s="419"/>
      <c r="BL157" s="419"/>
      <c r="BM157" s="419"/>
      <c r="BN157" s="419"/>
      <c r="BO157" s="419"/>
      <c r="BP157" s="419"/>
      <c r="BQ157" s="419"/>
      <c r="BR157" s="419"/>
      <c r="BS157" s="419"/>
      <c r="BT157" s="419"/>
      <c r="BU157" s="419"/>
      <c r="BV157" s="419"/>
      <c r="BW157" s="419"/>
      <c r="BX157" s="419"/>
      <c r="BY157" s="419"/>
      <c r="BZ157" s="419"/>
      <c r="CA157" s="419"/>
      <c r="CB157" s="419"/>
      <c r="CC157" s="419"/>
      <c r="CD157" s="419"/>
      <c r="CE157" s="419"/>
      <c r="CF157" s="419"/>
      <c r="CG157" s="419"/>
      <c r="CH157" s="419"/>
      <c r="CI157" s="419"/>
      <c r="CJ157" s="419"/>
      <c r="CK157" s="419"/>
      <c r="CL157" s="419"/>
      <c r="CM157" s="419"/>
      <c r="CN157" s="419"/>
      <c r="CO157" s="419"/>
      <c r="CP157" s="419"/>
      <c r="CQ157" s="419"/>
      <c r="CR157" s="419"/>
      <c r="CS157" s="419"/>
      <c r="CT157" s="419"/>
      <c r="CU157" s="419"/>
      <c r="CV157" s="419"/>
      <c r="CW157" s="419"/>
      <c r="CX157" s="419"/>
      <c r="CY157" s="419"/>
      <c r="CZ157" s="419"/>
      <c r="DA157" s="419"/>
      <c r="DB157" s="419"/>
      <c r="DC157" s="419"/>
      <c r="DD157" s="419"/>
      <c r="DE157" s="419"/>
      <c r="DF157" s="419"/>
      <c r="DG157" s="419"/>
      <c r="DH157" s="419"/>
      <c r="DI157" s="419"/>
      <c r="DJ157" s="419"/>
      <c r="DK157" s="419"/>
    </row>
    <row r="158" spans="1:115" ht="16.149999999999999" hidden="1">
      <c r="A158" s="423"/>
      <c r="B158" s="423"/>
      <c r="C158" s="418"/>
      <c r="D158" s="419"/>
      <c r="E158" s="419"/>
      <c r="F158" s="419"/>
      <c r="G158" s="419"/>
      <c r="H158" s="419"/>
      <c r="I158" s="419"/>
      <c r="J158" s="419"/>
      <c r="K158" s="419"/>
      <c r="L158" s="419"/>
      <c r="M158" s="419"/>
      <c r="N158" s="419"/>
      <c r="O158" s="419"/>
      <c r="P158" s="419"/>
      <c r="Q158" s="419"/>
      <c r="R158" s="419"/>
      <c r="S158" s="419"/>
      <c r="T158" s="419"/>
      <c r="U158" s="419"/>
      <c r="V158" s="419"/>
      <c r="W158" s="419"/>
      <c r="X158" s="419"/>
      <c r="Y158" s="419"/>
      <c r="Z158" s="419"/>
      <c r="AA158" s="419"/>
      <c r="AB158" s="419"/>
      <c r="AC158" s="419"/>
      <c r="AD158" s="419"/>
      <c r="AE158" s="419"/>
      <c r="AF158" s="419"/>
      <c r="AG158" s="419"/>
      <c r="AH158" s="419"/>
      <c r="AI158" s="419"/>
      <c r="AJ158" s="419"/>
      <c r="AK158" s="419"/>
      <c r="AL158" s="419"/>
      <c r="AM158" s="419"/>
      <c r="AN158" s="419"/>
      <c r="AO158" s="419"/>
      <c r="AP158" s="419"/>
      <c r="AQ158" s="419"/>
      <c r="AR158" s="419"/>
      <c r="AS158" s="419"/>
      <c r="AT158" s="419"/>
      <c r="AU158" s="419"/>
      <c r="AV158" s="419"/>
      <c r="AW158" s="419"/>
      <c r="AX158" s="419"/>
      <c r="AY158" s="419"/>
      <c r="AZ158" s="419"/>
      <c r="BA158" s="419"/>
      <c r="BB158" s="419"/>
      <c r="BC158" s="419"/>
      <c r="BD158" s="419"/>
      <c r="BE158" s="419"/>
      <c r="BF158" s="419"/>
      <c r="BG158" s="419"/>
      <c r="BH158" s="419"/>
      <c r="BI158" s="419"/>
      <c r="BJ158" s="419"/>
      <c r="BK158" s="419"/>
      <c r="BL158" s="419"/>
      <c r="BM158" s="419"/>
      <c r="BN158" s="419"/>
      <c r="BO158" s="419"/>
      <c r="BP158" s="419"/>
      <c r="BQ158" s="419"/>
      <c r="BR158" s="419"/>
      <c r="BS158" s="419"/>
      <c r="BT158" s="419"/>
      <c r="BU158" s="419"/>
      <c r="BV158" s="419"/>
      <c r="BW158" s="419"/>
      <c r="BX158" s="419"/>
      <c r="BY158" s="419"/>
      <c r="BZ158" s="419"/>
      <c r="CA158" s="419"/>
      <c r="CB158" s="419"/>
      <c r="CC158" s="419"/>
      <c r="CD158" s="419"/>
      <c r="CE158" s="419"/>
      <c r="CF158" s="419"/>
      <c r="CG158" s="419"/>
      <c r="CH158" s="419"/>
      <c r="CI158" s="419"/>
      <c r="CJ158" s="419"/>
      <c r="CK158" s="419"/>
      <c r="CL158" s="419"/>
      <c r="CM158" s="419"/>
      <c r="CN158" s="419"/>
      <c r="CO158" s="419"/>
      <c r="CP158" s="419"/>
      <c r="CQ158" s="419"/>
      <c r="CR158" s="419"/>
      <c r="CS158" s="419"/>
      <c r="CT158" s="419"/>
      <c r="CU158" s="419"/>
      <c r="CV158" s="419"/>
      <c r="CW158" s="419"/>
      <c r="CX158" s="419"/>
      <c r="CY158" s="419"/>
      <c r="CZ158" s="419"/>
      <c r="DA158" s="419"/>
      <c r="DB158" s="419"/>
      <c r="DC158" s="419"/>
      <c r="DD158" s="419"/>
      <c r="DE158" s="419"/>
      <c r="DF158" s="419"/>
      <c r="DG158" s="419"/>
      <c r="DH158" s="419"/>
      <c r="DI158" s="419"/>
      <c r="DJ158" s="419"/>
      <c r="DK158" s="419"/>
    </row>
    <row r="159" spans="1:115" ht="16.149999999999999" hidden="1">
      <c r="A159" s="423"/>
      <c r="B159" s="423"/>
      <c r="C159" s="418"/>
      <c r="D159" s="419"/>
      <c r="E159" s="419"/>
      <c r="F159" s="419"/>
      <c r="G159" s="419"/>
      <c r="H159" s="419"/>
      <c r="I159" s="419"/>
      <c r="J159" s="419"/>
      <c r="K159" s="419"/>
      <c r="L159" s="419"/>
      <c r="M159" s="419"/>
      <c r="N159" s="419"/>
      <c r="O159" s="419"/>
      <c r="P159" s="419"/>
      <c r="Q159" s="419"/>
      <c r="R159" s="419"/>
      <c r="S159" s="419"/>
      <c r="T159" s="419"/>
      <c r="U159" s="419"/>
      <c r="V159" s="419"/>
      <c r="W159" s="419"/>
      <c r="X159" s="419"/>
      <c r="Y159" s="419"/>
      <c r="Z159" s="419"/>
      <c r="AA159" s="419"/>
      <c r="AB159" s="419"/>
      <c r="AC159" s="419"/>
      <c r="AD159" s="419"/>
      <c r="AE159" s="419"/>
      <c r="AF159" s="419"/>
      <c r="AG159" s="419"/>
      <c r="AH159" s="419"/>
      <c r="AI159" s="419"/>
      <c r="AJ159" s="419"/>
      <c r="AK159" s="419"/>
      <c r="AL159" s="419"/>
      <c r="AM159" s="419"/>
      <c r="AN159" s="419"/>
      <c r="AO159" s="419"/>
      <c r="AP159" s="419"/>
      <c r="AQ159" s="419"/>
      <c r="AR159" s="419"/>
      <c r="AS159" s="419"/>
      <c r="AT159" s="419"/>
      <c r="AU159" s="419"/>
      <c r="AV159" s="419"/>
      <c r="AW159" s="419"/>
      <c r="AX159" s="419"/>
      <c r="AY159" s="419"/>
      <c r="AZ159" s="419"/>
      <c r="BA159" s="419"/>
      <c r="BB159" s="419"/>
      <c r="BC159" s="419"/>
      <c r="BD159" s="419"/>
      <c r="BE159" s="419"/>
      <c r="BF159" s="419"/>
      <c r="BG159" s="419"/>
      <c r="BH159" s="419"/>
      <c r="BI159" s="419"/>
      <c r="BJ159" s="419"/>
      <c r="BK159" s="419"/>
      <c r="BL159" s="419"/>
      <c r="BM159" s="419"/>
      <c r="BN159" s="419"/>
      <c r="BO159" s="419"/>
      <c r="BP159" s="419"/>
      <c r="BQ159" s="419"/>
      <c r="BR159" s="419"/>
      <c r="BS159" s="419"/>
      <c r="BT159" s="419"/>
      <c r="BU159" s="419"/>
      <c r="BV159" s="419"/>
      <c r="BW159" s="419"/>
      <c r="BX159" s="419"/>
      <c r="BY159" s="419"/>
      <c r="BZ159" s="419"/>
      <c r="CA159" s="419"/>
      <c r="CB159" s="419"/>
      <c r="CC159" s="419"/>
      <c r="CD159" s="419"/>
      <c r="CE159" s="419"/>
      <c r="CF159" s="419"/>
      <c r="CG159" s="419"/>
      <c r="CH159" s="419"/>
      <c r="CI159" s="419"/>
      <c r="CJ159" s="419"/>
      <c r="CK159" s="419"/>
      <c r="CL159" s="419"/>
      <c r="CM159" s="419"/>
      <c r="CN159" s="419"/>
      <c r="CO159" s="419"/>
      <c r="CP159" s="419"/>
      <c r="CQ159" s="419"/>
      <c r="CR159" s="419"/>
      <c r="CS159" s="419"/>
      <c r="CT159" s="419"/>
      <c r="CU159" s="419"/>
      <c r="CV159" s="419"/>
      <c r="CW159" s="419"/>
      <c r="CX159" s="419"/>
      <c r="CY159" s="419"/>
      <c r="CZ159" s="419"/>
      <c r="DA159" s="419"/>
      <c r="DB159" s="419"/>
      <c r="DC159" s="419"/>
      <c r="DD159" s="419"/>
      <c r="DE159" s="419"/>
      <c r="DF159" s="419"/>
      <c r="DG159" s="419"/>
      <c r="DH159" s="419"/>
      <c r="DI159" s="419"/>
      <c r="DJ159" s="419"/>
      <c r="DK159" s="419"/>
    </row>
    <row r="160" spans="1:115" ht="16.149999999999999" hidden="1">
      <c r="A160" s="423"/>
      <c r="B160" s="423"/>
      <c r="C160" s="418"/>
      <c r="D160" s="419"/>
      <c r="E160" s="419"/>
      <c r="F160" s="419"/>
      <c r="G160" s="419"/>
      <c r="H160" s="419"/>
      <c r="I160" s="419"/>
      <c r="J160" s="419"/>
      <c r="K160" s="419"/>
      <c r="L160" s="419"/>
      <c r="M160" s="419"/>
      <c r="N160" s="419"/>
      <c r="O160" s="419"/>
      <c r="P160" s="419"/>
      <c r="Q160" s="419"/>
      <c r="R160" s="419"/>
      <c r="S160" s="419"/>
      <c r="T160" s="419"/>
      <c r="U160" s="419"/>
      <c r="V160" s="419"/>
      <c r="W160" s="419"/>
      <c r="X160" s="419"/>
      <c r="Y160" s="419"/>
      <c r="Z160" s="419"/>
      <c r="AA160" s="419"/>
      <c r="AB160" s="419"/>
      <c r="AC160" s="419"/>
      <c r="AD160" s="419"/>
      <c r="AE160" s="419"/>
      <c r="AF160" s="419"/>
      <c r="AG160" s="419"/>
      <c r="AH160" s="419"/>
      <c r="AI160" s="419"/>
      <c r="AJ160" s="419"/>
      <c r="AK160" s="419"/>
      <c r="AL160" s="419"/>
      <c r="AM160" s="419"/>
      <c r="AN160" s="419"/>
      <c r="AO160" s="419"/>
      <c r="AP160" s="419"/>
      <c r="AQ160" s="419"/>
      <c r="AR160" s="419"/>
      <c r="AS160" s="419"/>
      <c r="AT160" s="419"/>
      <c r="AU160" s="419"/>
      <c r="AV160" s="419"/>
      <c r="AW160" s="419"/>
      <c r="AX160" s="419"/>
      <c r="AY160" s="419"/>
      <c r="AZ160" s="419"/>
      <c r="BA160" s="419"/>
      <c r="BB160" s="419"/>
      <c r="BC160" s="419"/>
      <c r="BD160" s="419"/>
      <c r="BE160" s="419"/>
      <c r="BF160" s="419"/>
      <c r="BG160" s="419"/>
      <c r="BH160" s="419"/>
      <c r="BI160" s="419"/>
      <c r="BJ160" s="419"/>
      <c r="BK160" s="419"/>
      <c r="BL160" s="419"/>
      <c r="BM160" s="419"/>
      <c r="BN160" s="419"/>
      <c r="BO160" s="419"/>
      <c r="BP160" s="419"/>
      <c r="BQ160" s="419"/>
      <c r="BR160" s="419"/>
      <c r="BS160" s="419"/>
      <c r="BT160" s="419"/>
      <c r="BU160" s="419"/>
      <c r="BV160" s="419"/>
      <c r="BW160" s="419"/>
      <c r="BX160" s="419"/>
      <c r="BY160" s="419"/>
      <c r="BZ160" s="419"/>
      <c r="CA160" s="419"/>
      <c r="CB160" s="419"/>
      <c r="CC160" s="419"/>
      <c r="CD160" s="419"/>
      <c r="CE160" s="419"/>
      <c r="CF160" s="419"/>
      <c r="CG160" s="419"/>
      <c r="CH160" s="419"/>
      <c r="CI160" s="419"/>
      <c r="CJ160" s="419"/>
      <c r="CK160" s="419"/>
      <c r="CL160" s="419"/>
      <c r="CM160" s="419"/>
      <c r="CN160" s="419"/>
      <c r="CO160" s="419"/>
      <c r="CP160" s="419"/>
      <c r="CQ160" s="419"/>
      <c r="CR160" s="419"/>
      <c r="CS160" s="419"/>
      <c r="CT160" s="419"/>
      <c r="CU160" s="419"/>
      <c r="CV160" s="419"/>
      <c r="CW160" s="419"/>
      <c r="CX160" s="419"/>
      <c r="CY160" s="419"/>
      <c r="CZ160" s="419"/>
      <c r="DA160" s="419"/>
      <c r="DB160" s="419"/>
      <c r="DC160" s="419"/>
      <c r="DD160" s="419"/>
      <c r="DE160" s="419"/>
      <c r="DF160" s="419"/>
      <c r="DG160" s="419"/>
      <c r="DH160" s="419"/>
      <c r="DI160" s="419"/>
      <c r="DJ160" s="419"/>
      <c r="DK160" s="419"/>
    </row>
    <row r="161" spans="1:115" ht="16.149999999999999" hidden="1">
      <c r="A161" s="423"/>
      <c r="B161" s="423"/>
      <c r="C161" s="418"/>
      <c r="D161" s="419"/>
      <c r="E161" s="419"/>
      <c r="F161" s="419"/>
      <c r="G161" s="419"/>
      <c r="H161" s="419"/>
      <c r="I161" s="419"/>
      <c r="J161" s="419"/>
      <c r="K161" s="419"/>
      <c r="L161" s="419"/>
      <c r="M161" s="419"/>
      <c r="N161" s="419"/>
      <c r="O161" s="419"/>
      <c r="P161" s="419"/>
      <c r="Q161" s="419"/>
      <c r="R161" s="419"/>
      <c r="S161" s="419"/>
      <c r="T161" s="419"/>
      <c r="U161" s="419"/>
      <c r="V161" s="419"/>
      <c r="W161" s="419"/>
      <c r="X161" s="419"/>
      <c r="Y161" s="419"/>
      <c r="Z161" s="419"/>
      <c r="AA161" s="419"/>
      <c r="AB161" s="419"/>
      <c r="AC161" s="419"/>
      <c r="AD161" s="419"/>
      <c r="AE161" s="419"/>
      <c r="AF161" s="419"/>
      <c r="AG161" s="419"/>
      <c r="AH161" s="419"/>
      <c r="AI161" s="419"/>
      <c r="AJ161" s="419"/>
      <c r="AK161" s="419"/>
      <c r="AL161" s="419"/>
      <c r="AM161" s="419"/>
      <c r="AN161" s="419"/>
      <c r="AO161" s="419"/>
      <c r="AP161" s="419"/>
      <c r="AQ161" s="419"/>
      <c r="AR161" s="419"/>
      <c r="AS161" s="419"/>
      <c r="AT161" s="419"/>
      <c r="AU161" s="419"/>
      <c r="AV161" s="419"/>
      <c r="AW161" s="419"/>
      <c r="AX161" s="419"/>
      <c r="AY161" s="419"/>
      <c r="AZ161" s="419"/>
      <c r="BA161" s="419"/>
      <c r="BB161" s="419"/>
      <c r="BC161" s="419"/>
      <c r="BD161" s="419"/>
      <c r="BE161" s="419"/>
      <c r="BF161" s="419"/>
      <c r="BG161" s="419"/>
      <c r="BH161" s="419"/>
      <c r="BI161" s="419"/>
      <c r="BJ161" s="419"/>
      <c r="BK161" s="419"/>
      <c r="BL161" s="419"/>
      <c r="BM161" s="419"/>
      <c r="BN161" s="419"/>
      <c r="BO161" s="419"/>
      <c r="BP161" s="419"/>
      <c r="BQ161" s="419"/>
      <c r="BR161" s="419"/>
      <c r="BS161" s="419"/>
      <c r="BT161" s="419"/>
      <c r="BU161" s="419"/>
      <c r="BV161" s="419"/>
      <c r="BW161" s="419"/>
      <c r="BX161" s="419"/>
      <c r="BY161" s="419"/>
      <c r="BZ161" s="419"/>
      <c r="CA161" s="419"/>
      <c r="CB161" s="419"/>
      <c r="CC161" s="419"/>
      <c r="CD161" s="419"/>
      <c r="CE161" s="419"/>
      <c r="CF161" s="419"/>
      <c r="CG161" s="419"/>
      <c r="CH161" s="419"/>
      <c r="CI161" s="419"/>
      <c r="CJ161" s="419"/>
      <c r="CK161" s="419"/>
      <c r="CL161" s="419"/>
      <c r="CM161" s="419"/>
      <c r="CN161" s="419"/>
      <c r="CO161" s="419"/>
      <c r="CP161" s="419"/>
      <c r="CQ161" s="419"/>
      <c r="CR161" s="419"/>
      <c r="CS161" s="419"/>
      <c r="CT161" s="419"/>
      <c r="CU161" s="419"/>
      <c r="CV161" s="419"/>
      <c r="CW161" s="419"/>
      <c r="CX161" s="419"/>
      <c r="CY161" s="419"/>
      <c r="CZ161" s="419"/>
      <c r="DA161" s="419"/>
      <c r="DB161" s="419"/>
      <c r="DC161" s="419"/>
      <c r="DD161" s="419"/>
      <c r="DE161" s="419"/>
      <c r="DF161" s="419"/>
      <c r="DG161" s="419"/>
      <c r="DH161" s="419"/>
      <c r="DI161" s="419"/>
      <c r="DJ161" s="419"/>
      <c r="DK161" s="419"/>
    </row>
    <row r="162" spans="1:115" ht="16.149999999999999" hidden="1">
      <c r="A162" s="423"/>
      <c r="B162" s="423"/>
      <c r="C162" s="418"/>
      <c r="D162" s="419"/>
      <c r="E162" s="419"/>
      <c r="F162" s="419"/>
      <c r="G162" s="419"/>
      <c r="H162" s="419"/>
      <c r="I162" s="419"/>
      <c r="J162" s="419"/>
      <c r="K162" s="419"/>
      <c r="L162" s="419"/>
      <c r="M162" s="419"/>
      <c r="N162" s="419"/>
      <c r="O162" s="419"/>
      <c r="P162" s="419"/>
      <c r="Q162" s="419"/>
      <c r="R162" s="419"/>
      <c r="S162" s="419"/>
      <c r="T162" s="419"/>
      <c r="U162" s="419"/>
      <c r="V162" s="419"/>
      <c r="W162" s="419"/>
      <c r="X162" s="419"/>
      <c r="Y162" s="419"/>
      <c r="Z162" s="419"/>
      <c r="AA162" s="419"/>
      <c r="AB162" s="419"/>
      <c r="AC162" s="419"/>
      <c r="AD162" s="419"/>
      <c r="AE162" s="419"/>
      <c r="AF162" s="419"/>
      <c r="AG162" s="419"/>
      <c r="AH162" s="419"/>
      <c r="AI162" s="419"/>
      <c r="AJ162" s="419"/>
      <c r="AK162" s="419"/>
      <c r="AL162" s="419"/>
      <c r="AM162" s="419"/>
      <c r="AN162" s="419"/>
      <c r="AO162" s="419"/>
      <c r="AP162" s="419"/>
      <c r="AQ162" s="419"/>
      <c r="AR162" s="419"/>
      <c r="AS162" s="419"/>
      <c r="AT162" s="419"/>
      <c r="AU162" s="419"/>
      <c r="AV162" s="419"/>
      <c r="AW162" s="419"/>
      <c r="AX162" s="419"/>
      <c r="AY162" s="419"/>
      <c r="AZ162" s="419"/>
      <c r="BA162" s="419"/>
      <c r="BB162" s="419"/>
      <c r="BC162" s="419"/>
      <c r="BD162" s="419"/>
      <c r="BE162" s="419"/>
      <c r="BF162" s="419"/>
      <c r="BG162" s="419"/>
      <c r="BH162" s="419"/>
      <c r="BI162" s="419"/>
      <c r="BJ162" s="419"/>
      <c r="BK162" s="419"/>
      <c r="BL162" s="419"/>
      <c r="BM162" s="419"/>
      <c r="BN162" s="419"/>
      <c r="BO162" s="419"/>
      <c r="BP162" s="419"/>
      <c r="BQ162" s="419"/>
      <c r="BR162" s="419"/>
      <c r="BS162" s="419"/>
      <c r="BT162" s="419"/>
      <c r="BU162" s="419"/>
      <c r="BV162" s="419"/>
      <c r="BW162" s="419"/>
      <c r="BX162" s="419"/>
      <c r="BY162" s="419"/>
      <c r="BZ162" s="419"/>
      <c r="CA162" s="419"/>
      <c r="CB162" s="419"/>
      <c r="CC162" s="419"/>
      <c r="CD162" s="419"/>
      <c r="CE162" s="419"/>
      <c r="CF162" s="419"/>
      <c r="CG162" s="419"/>
      <c r="CH162" s="419"/>
      <c r="CI162" s="419"/>
      <c r="CJ162" s="419"/>
      <c r="CK162" s="419"/>
      <c r="CL162" s="419"/>
      <c r="CM162" s="419"/>
      <c r="CN162" s="419"/>
      <c r="CO162" s="419"/>
      <c r="CP162" s="419"/>
      <c r="CQ162" s="419"/>
      <c r="CR162" s="419"/>
      <c r="CS162" s="419"/>
      <c r="CT162" s="419"/>
      <c r="CU162" s="419"/>
      <c r="CV162" s="419"/>
      <c r="CW162" s="419"/>
      <c r="CX162" s="419"/>
      <c r="CY162" s="419"/>
      <c r="CZ162" s="419"/>
      <c r="DA162" s="419"/>
      <c r="DB162" s="419"/>
      <c r="DC162" s="419"/>
      <c r="DD162" s="419"/>
      <c r="DE162" s="419"/>
      <c r="DF162" s="419"/>
      <c r="DG162" s="419"/>
      <c r="DH162" s="419"/>
      <c r="DI162" s="419"/>
      <c r="DJ162" s="419"/>
      <c r="DK162" s="419"/>
    </row>
    <row r="163" spans="1:115" ht="16.149999999999999" hidden="1">
      <c r="A163" s="423"/>
      <c r="B163" s="423"/>
      <c r="C163" s="418"/>
      <c r="D163" s="419"/>
      <c r="E163" s="419"/>
      <c r="F163" s="419"/>
      <c r="G163" s="419"/>
      <c r="H163" s="419"/>
      <c r="I163" s="419"/>
      <c r="J163" s="419"/>
      <c r="K163" s="419"/>
      <c r="L163" s="419"/>
      <c r="M163" s="419"/>
      <c r="N163" s="419"/>
      <c r="O163" s="419"/>
      <c r="P163" s="419"/>
      <c r="Q163" s="419"/>
      <c r="R163" s="419"/>
      <c r="S163" s="419"/>
      <c r="T163" s="419"/>
      <c r="U163" s="419"/>
      <c r="V163" s="419"/>
      <c r="W163" s="419"/>
      <c r="X163" s="419"/>
      <c r="Y163" s="419"/>
      <c r="Z163" s="419"/>
      <c r="AA163" s="419"/>
      <c r="AB163" s="419"/>
      <c r="AC163" s="419"/>
      <c r="AD163" s="419"/>
      <c r="AE163" s="419"/>
      <c r="AF163" s="419"/>
      <c r="AG163" s="419"/>
      <c r="AH163" s="419"/>
      <c r="AI163" s="419"/>
      <c r="AJ163" s="419"/>
      <c r="AK163" s="419"/>
      <c r="AL163" s="419"/>
      <c r="AM163" s="419"/>
      <c r="AN163" s="419"/>
      <c r="AO163" s="419"/>
      <c r="AP163" s="419"/>
      <c r="AQ163" s="419"/>
      <c r="AR163" s="419"/>
      <c r="AS163" s="419"/>
      <c r="AT163" s="419"/>
      <c r="AU163" s="419"/>
      <c r="AV163" s="419"/>
      <c r="AW163" s="419"/>
      <c r="AX163" s="419"/>
      <c r="AY163" s="419"/>
      <c r="AZ163" s="419"/>
      <c r="BA163" s="419"/>
      <c r="BB163" s="419"/>
      <c r="BC163" s="419"/>
      <c r="BD163" s="419"/>
      <c r="BE163" s="419"/>
      <c r="BF163" s="419"/>
      <c r="BG163" s="419"/>
      <c r="BH163" s="419"/>
      <c r="BI163" s="419"/>
      <c r="BJ163" s="419"/>
      <c r="BK163" s="419"/>
      <c r="BL163" s="419"/>
      <c r="BM163" s="419"/>
      <c r="BN163" s="419"/>
      <c r="BO163" s="419"/>
      <c r="BP163" s="419"/>
      <c r="BQ163" s="419"/>
      <c r="BR163" s="419"/>
      <c r="BS163" s="419"/>
      <c r="BT163" s="419"/>
      <c r="BU163" s="419"/>
      <c r="BV163" s="419"/>
      <c r="BW163" s="419"/>
      <c r="BX163" s="419"/>
      <c r="BY163" s="419"/>
      <c r="BZ163" s="419"/>
      <c r="CA163" s="419"/>
      <c r="CB163" s="419"/>
      <c r="CC163" s="419"/>
      <c r="CD163" s="419"/>
      <c r="CE163" s="419"/>
      <c r="CF163" s="419"/>
      <c r="CG163" s="419"/>
      <c r="CH163" s="419"/>
      <c r="CI163" s="419"/>
      <c r="CJ163" s="419"/>
      <c r="CK163" s="419"/>
      <c r="CL163" s="419"/>
      <c r="CM163" s="419"/>
      <c r="CN163" s="419"/>
      <c r="CO163" s="419"/>
      <c r="CP163" s="419"/>
      <c r="CQ163" s="419"/>
      <c r="CR163" s="419"/>
      <c r="CS163" s="419"/>
      <c r="CT163" s="419"/>
      <c r="CU163" s="419"/>
      <c r="CV163" s="419"/>
      <c r="CW163" s="419"/>
      <c r="CX163" s="419"/>
      <c r="CY163" s="419"/>
      <c r="CZ163" s="419"/>
      <c r="DA163" s="419"/>
      <c r="DB163" s="419"/>
      <c r="DC163" s="419"/>
      <c r="DD163" s="419"/>
      <c r="DE163" s="419"/>
      <c r="DF163" s="419"/>
      <c r="DG163" s="419"/>
      <c r="DH163" s="419"/>
      <c r="DI163" s="419"/>
      <c r="DJ163" s="419"/>
      <c r="DK163" s="419"/>
    </row>
    <row r="164" spans="1:115" ht="16.149999999999999" hidden="1">
      <c r="A164" s="423"/>
      <c r="B164" s="423"/>
      <c r="C164" s="418"/>
      <c r="D164" s="419"/>
      <c r="E164" s="419"/>
      <c r="F164" s="419"/>
      <c r="G164" s="419"/>
      <c r="H164" s="419"/>
      <c r="I164" s="419"/>
      <c r="J164" s="419"/>
      <c r="K164" s="419"/>
      <c r="L164" s="419"/>
      <c r="M164" s="419"/>
      <c r="N164" s="419"/>
      <c r="O164" s="419"/>
      <c r="P164" s="419"/>
      <c r="Q164" s="419"/>
      <c r="R164" s="419"/>
      <c r="S164" s="419"/>
      <c r="T164" s="419"/>
      <c r="U164" s="419"/>
      <c r="V164" s="419"/>
      <c r="W164" s="419"/>
      <c r="X164" s="419"/>
      <c r="Y164" s="419"/>
      <c r="Z164" s="419"/>
      <c r="AA164" s="419"/>
      <c r="AB164" s="419"/>
      <c r="AC164" s="419"/>
      <c r="AD164" s="419"/>
      <c r="AE164" s="419"/>
      <c r="AF164" s="419"/>
      <c r="AG164" s="419"/>
      <c r="AH164" s="419"/>
      <c r="AI164" s="419"/>
      <c r="AJ164" s="419"/>
      <c r="AK164" s="419"/>
      <c r="AL164" s="419"/>
      <c r="AM164" s="419"/>
      <c r="AN164" s="419"/>
      <c r="AO164" s="419"/>
      <c r="AP164" s="419"/>
      <c r="AQ164" s="419"/>
      <c r="AR164" s="419"/>
      <c r="AS164" s="419"/>
      <c r="AT164" s="419"/>
      <c r="AU164" s="419"/>
      <c r="AV164" s="419"/>
      <c r="AW164" s="419"/>
      <c r="AX164" s="419"/>
      <c r="AY164" s="419"/>
      <c r="AZ164" s="419"/>
      <c r="BA164" s="419"/>
      <c r="BB164" s="419"/>
      <c r="BC164" s="419"/>
      <c r="BD164" s="419"/>
      <c r="BE164" s="419"/>
      <c r="BF164" s="419"/>
      <c r="BG164" s="419"/>
      <c r="BH164" s="419"/>
      <c r="BI164" s="419"/>
      <c r="BJ164" s="419"/>
      <c r="BK164" s="419"/>
      <c r="BL164" s="419"/>
      <c r="BM164" s="419"/>
      <c r="BN164" s="419"/>
      <c r="BO164" s="419"/>
      <c r="BP164" s="419"/>
      <c r="BQ164" s="419"/>
      <c r="BR164" s="419"/>
      <c r="BS164" s="419"/>
      <c r="BT164" s="419"/>
      <c r="BU164" s="419"/>
      <c r="BV164" s="419"/>
      <c r="BW164" s="419"/>
      <c r="BX164" s="419"/>
      <c r="BY164" s="419"/>
      <c r="BZ164" s="419"/>
      <c r="CA164" s="419"/>
      <c r="CB164" s="419"/>
      <c r="CC164" s="419"/>
      <c r="CD164" s="419"/>
      <c r="CE164" s="419"/>
      <c r="CF164" s="419"/>
      <c r="CG164" s="419"/>
      <c r="CH164" s="419"/>
      <c r="CI164" s="419"/>
      <c r="CJ164" s="419"/>
      <c r="CK164" s="419"/>
      <c r="CL164" s="419"/>
      <c r="CM164" s="419"/>
      <c r="CN164" s="419"/>
      <c r="CO164" s="419"/>
      <c r="CP164" s="419"/>
      <c r="CQ164" s="419"/>
      <c r="CR164" s="419"/>
      <c r="CS164" s="419"/>
      <c r="CT164" s="419"/>
      <c r="CU164" s="419"/>
      <c r="CV164" s="419"/>
      <c r="CW164" s="419"/>
      <c r="CX164" s="419"/>
      <c r="CY164" s="419"/>
      <c r="CZ164" s="419"/>
      <c r="DA164" s="419"/>
      <c r="DB164" s="419"/>
      <c r="DC164" s="419"/>
      <c r="DD164" s="419"/>
      <c r="DE164" s="419"/>
      <c r="DF164" s="419"/>
      <c r="DG164" s="419"/>
      <c r="DH164" s="419"/>
      <c r="DI164" s="419"/>
      <c r="DJ164" s="419"/>
      <c r="DK164" s="419"/>
    </row>
    <row r="165" spans="1:115" ht="16.149999999999999" hidden="1">
      <c r="A165" s="423"/>
      <c r="B165" s="423"/>
      <c r="C165" s="418"/>
      <c r="D165" s="419"/>
      <c r="E165" s="419"/>
      <c r="F165" s="419"/>
      <c r="G165" s="419"/>
      <c r="H165" s="419"/>
      <c r="I165" s="419"/>
      <c r="J165" s="419"/>
      <c r="K165" s="419"/>
      <c r="L165" s="419"/>
      <c r="M165" s="419"/>
      <c r="N165" s="419"/>
      <c r="O165" s="419"/>
      <c r="P165" s="419"/>
      <c r="Q165" s="419"/>
      <c r="R165" s="419"/>
      <c r="S165" s="419"/>
      <c r="T165" s="419"/>
      <c r="U165" s="419"/>
      <c r="V165" s="419"/>
      <c r="W165" s="419"/>
      <c r="X165" s="419"/>
      <c r="Y165" s="419"/>
      <c r="Z165" s="419"/>
      <c r="AA165" s="419"/>
      <c r="AB165" s="419"/>
      <c r="AC165" s="419"/>
      <c r="AD165" s="419"/>
      <c r="AE165" s="419"/>
      <c r="AF165" s="419"/>
      <c r="AG165" s="419"/>
      <c r="AH165" s="419"/>
      <c r="AI165" s="419"/>
      <c r="AJ165" s="419"/>
      <c r="AK165" s="419"/>
      <c r="AL165" s="419"/>
      <c r="AM165" s="419"/>
      <c r="AN165" s="419"/>
      <c r="AO165" s="419"/>
      <c r="AP165" s="419"/>
      <c r="AQ165" s="419"/>
      <c r="AR165" s="419"/>
      <c r="AS165" s="419"/>
      <c r="AT165" s="419"/>
      <c r="AU165" s="419"/>
      <c r="AV165" s="419"/>
      <c r="AW165" s="419"/>
      <c r="AX165" s="419"/>
      <c r="AY165" s="419"/>
      <c r="AZ165" s="419"/>
      <c r="BA165" s="419"/>
      <c r="BB165" s="419"/>
      <c r="BC165" s="419"/>
      <c r="BD165" s="419"/>
      <c r="BE165" s="419"/>
      <c r="BF165" s="419"/>
      <c r="BG165" s="419"/>
      <c r="BH165" s="419"/>
      <c r="BI165" s="419"/>
      <c r="BJ165" s="419"/>
      <c r="BK165" s="419"/>
      <c r="BL165" s="419"/>
      <c r="BM165" s="419"/>
      <c r="BN165" s="419"/>
      <c r="BO165" s="419"/>
      <c r="BP165" s="419"/>
      <c r="BQ165" s="419"/>
      <c r="BR165" s="419"/>
      <c r="BS165" s="419"/>
      <c r="BT165" s="419"/>
      <c r="BU165" s="419"/>
      <c r="BV165" s="419"/>
      <c r="BW165" s="419"/>
      <c r="BX165" s="419"/>
      <c r="BY165" s="419"/>
      <c r="BZ165" s="419"/>
      <c r="CA165" s="419"/>
      <c r="CB165" s="419"/>
      <c r="CC165" s="419"/>
      <c r="CD165" s="419"/>
      <c r="CE165" s="419"/>
      <c r="CF165" s="419"/>
      <c r="CG165" s="419"/>
      <c r="CH165" s="419"/>
      <c r="CI165" s="419"/>
      <c r="CJ165" s="419"/>
      <c r="CK165" s="419"/>
      <c r="CL165" s="419"/>
      <c r="CM165" s="419"/>
      <c r="CN165" s="419"/>
      <c r="CO165" s="419"/>
      <c r="CP165" s="419"/>
      <c r="CQ165" s="419"/>
      <c r="CR165" s="419"/>
      <c r="CS165" s="419"/>
      <c r="CT165" s="419"/>
      <c r="CU165" s="419"/>
      <c r="CV165" s="419"/>
      <c r="CW165" s="419"/>
      <c r="CX165" s="419"/>
      <c r="CY165" s="419"/>
      <c r="CZ165" s="419"/>
      <c r="DA165" s="419"/>
      <c r="DB165" s="419"/>
      <c r="DC165" s="419"/>
      <c r="DD165" s="419"/>
      <c r="DE165" s="419"/>
      <c r="DF165" s="419"/>
      <c r="DG165" s="419"/>
      <c r="DH165" s="419"/>
      <c r="DI165" s="419"/>
      <c r="DJ165" s="419"/>
      <c r="DK165" s="419"/>
    </row>
    <row r="166" spans="1:115" ht="16.149999999999999" hidden="1">
      <c r="A166" s="423"/>
      <c r="B166" s="423"/>
      <c r="C166" s="418"/>
      <c r="D166" s="419"/>
      <c r="E166" s="419"/>
      <c r="F166" s="419"/>
      <c r="G166" s="419"/>
      <c r="H166" s="419"/>
      <c r="I166" s="419"/>
      <c r="J166" s="419"/>
      <c r="K166" s="419"/>
      <c r="L166" s="419"/>
      <c r="M166" s="419"/>
      <c r="N166" s="419"/>
      <c r="O166" s="419"/>
      <c r="P166" s="419"/>
      <c r="Q166" s="419"/>
      <c r="R166" s="419"/>
      <c r="S166" s="419"/>
      <c r="T166" s="419"/>
      <c r="U166" s="419"/>
      <c r="V166" s="419"/>
      <c r="W166" s="419"/>
      <c r="X166" s="419"/>
      <c r="Y166" s="419"/>
      <c r="Z166" s="419"/>
      <c r="AA166" s="419"/>
      <c r="AB166" s="419"/>
      <c r="AC166" s="419"/>
      <c r="AD166" s="419"/>
      <c r="AE166" s="419"/>
      <c r="AF166" s="419"/>
      <c r="AG166" s="419"/>
      <c r="AH166" s="419"/>
      <c r="AI166" s="419"/>
      <c r="AJ166" s="419"/>
      <c r="AK166" s="419"/>
      <c r="AL166" s="419"/>
      <c r="AM166" s="419"/>
      <c r="AN166" s="419"/>
      <c r="AO166" s="419"/>
      <c r="AP166" s="419"/>
      <c r="AQ166" s="419"/>
      <c r="AR166" s="419"/>
      <c r="AS166" s="419"/>
      <c r="AT166" s="419"/>
      <c r="AU166" s="419"/>
      <c r="AV166" s="419"/>
      <c r="AW166" s="419"/>
      <c r="AX166" s="419"/>
      <c r="AY166" s="419"/>
      <c r="AZ166" s="419"/>
      <c r="BA166" s="419"/>
      <c r="BB166" s="419"/>
      <c r="BC166" s="419"/>
      <c r="BD166" s="419"/>
      <c r="BE166" s="419"/>
      <c r="BF166" s="419"/>
      <c r="BG166" s="419"/>
      <c r="BH166" s="419"/>
      <c r="BI166" s="419"/>
      <c r="BJ166" s="419"/>
      <c r="BK166" s="419"/>
      <c r="BL166" s="419"/>
      <c r="BM166" s="419"/>
      <c r="BN166" s="419"/>
      <c r="BO166" s="419"/>
      <c r="BP166" s="419"/>
      <c r="BQ166" s="419"/>
      <c r="BR166" s="419"/>
      <c r="BS166" s="419"/>
      <c r="BT166" s="419"/>
      <c r="BU166" s="419"/>
      <c r="BV166" s="419"/>
      <c r="BW166" s="419"/>
      <c r="BX166" s="419"/>
      <c r="BY166" s="419"/>
      <c r="BZ166" s="419"/>
      <c r="CA166" s="419"/>
      <c r="CB166" s="419"/>
      <c r="CC166" s="419"/>
      <c r="CD166" s="419"/>
      <c r="CE166" s="419"/>
      <c r="CF166" s="419"/>
      <c r="CG166" s="419"/>
      <c r="CH166" s="419"/>
      <c r="CI166" s="419"/>
      <c r="CJ166" s="419"/>
      <c r="CK166" s="419"/>
      <c r="CL166" s="419"/>
      <c r="CM166" s="419"/>
      <c r="CN166" s="419"/>
      <c r="CO166" s="419"/>
      <c r="CP166" s="419"/>
      <c r="CQ166" s="419"/>
      <c r="CR166" s="419"/>
      <c r="CS166" s="419"/>
      <c r="CT166" s="419"/>
      <c r="CU166" s="419"/>
      <c r="CV166" s="419"/>
      <c r="CW166" s="419"/>
      <c r="CX166" s="419"/>
      <c r="CY166" s="419"/>
      <c r="CZ166" s="419"/>
      <c r="DA166" s="419"/>
      <c r="DB166" s="419"/>
      <c r="DC166" s="419"/>
      <c r="DD166" s="419"/>
      <c r="DE166" s="419"/>
      <c r="DF166" s="419"/>
      <c r="DG166" s="419"/>
      <c r="DH166" s="419"/>
      <c r="DI166" s="419"/>
      <c r="DJ166" s="419"/>
      <c r="DK166" s="419"/>
    </row>
    <row r="167" spans="1:115" ht="16.149999999999999" hidden="1">
      <c r="A167" s="423"/>
      <c r="B167" s="423"/>
      <c r="C167" s="418"/>
      <c r="D167" s="419"/>
      <c r="E167" s="419"/>
      <c r="F167" s="419"/>
      <c r="G167" s="419"/>
      <c r="H167" s="419"/>
      <c r="I167" s="419"/>
      <c r="J167" s="419"/>
      <c r="K167" s="419"/>
      <c r="L167" s="419"/>
      <c r="M167" s="419"/>
      <c r="N167" s="419"/>
      <c r="O167" s="419"/>
      <c r="P167" s="419"/>
      <c r="Q167" s="419"/>
      <c r="R167" s="419"/>
      <c r="S167" s="419"/>
      <c r="T167" s="419"/>
      <c r="U167" s="419"/>
      <c r="V167" s="419"/>
      <c r="W167" s="419"/>
      <c r="X167" s="419"/>
      <c r="Y167" s="419"/>
      <c r="Z167" s="419"/>
      <c r="AA167" s="419"/>
      <c r="AB167" s="419"/>
      <c r="AC167" s="419"/>
      <c r="AD167" s="419"/>
      <c r="AE167" s="419"/>
      <c r="AF167" s="419"/>
      <c r="AG167" s="419"/>
      <c r="AH167" s="419"/>
      <c r="AI167" s="419"/>
      <c r="AJ167" s="419"/>
      <c r="AK167" s="419"/>
      <c r="AL167" s="419"/>
      <c r="AM167" s="419"/>
      <c r="AN167" s="419"/>
      <c r="AO167" s="419"/>
      <c r="AP167" s="419"/>
      <c r="AQ167" s="419"/>
      <c r="AR167" s="419"/>
      <c r="AS167" s="419"/>
      <c r="AT167" s="419"/>
      <c r="AU167" s="419"/>
      <c r="AV167" s="419"/>
      <c r="AW167" s="419"/>
      <c r="AX167" s="419"/>
      <c r="AY167" s="419"/>
      <c r="AZ167" s="419"/>
      <c r="BA167" s="419"/>
      <c r="BB167" s="419"/>
      <c r="BC167" s="419"/>
      <c r="BD167" s="419"/>
      <c r="BE167" s="419"/>
      <c r="BF167" s="419"/>
      <c r="BG167" s="419"/>
      <c r="BH167" s="419"/>
      <c r="BI167" s="419"/>
      <c r="BJ167" s="419"/>
      <c r="BK167" s="419"/>
      <c r="BL167" s="419"/>
      <c r="BM167" s="419"/>
      <c r="BN167" s="419"/>
      <c r="BO167" s="419"/>
      <c r="BP167" s="419"/>
      <c r="BQ167" s="419"/>
      <c r="BR167" s="419"/>
      <c r="BS167" s="419"/>
      <c r="BT167" s="419"/>
      <c r="BU167" s="419"/>
      <c r="BV167" s="419"/>
      <c r="BW167" s="419"/>
      <c r="BX167" s="419"/>
      <c r="BY167" s="419"/>
      <c r="BZ167" s="419"/>
      <c r="CA167" s="419"/>
      <c r="CB167" s="419"/>
      <c r="CC167" s="419"/>
      <c r="CD167" s="419"/>
      <c r="CE167" s="419"/>
      <c r="CF167" s="419"/>
      <c r="CG167" s="419"/>
      <c r="CH167" s="419"/>
      <c r="CI167" s="419"/>
      <c r="CJ167" s="419"/>
      <c r="CK167" s="419"/>
      <c r="CL167" s="419"/>
      <c r="CM167" s="419"/>
      <c r="CN167" s="419"/>
      <c r="CO167" s="419"/>
      <c r="CP167" s="419"/>
      <c r="CQ167" s="419"/>
      <c r="CR167" s="419"/>
      <c r="CS167" s="419"/>
      <c r="CT167" s="419"/>
      <c r="CU167" s="419"/>
      <c r="CV167" s="419"/>
      <c r="CW167" s="419"/>
      <c r="CX167" s="419"/>
      <c r="CY167" s="419"/>
      <c r="CZ167" s="419"/>
      <c r="DA167" s="419"/>
      <c r="DB167" s="419"/>
      <c r="DC167" s="419"/>
      <c r="DD167" s="419"/>
      <c r="DE167" s="419"/>
      <c r="DF167" s="419"/>
      <c r="DG167" s="419"/>
      <c r="DH167" s="419"/>
      <c r="DI167" s="419"/>
      <c r="DJ167" s="419"/>
      <c r="DK167" s="419"/>
    </row>
    <row r="168" spans="1:115" ht="16.149999999999999" hidden="1">
      <c r="A168" s="423"/>
      <c r="B168" s="423"/>
      <c r="C168" s="418"/>
      <c r="D168" s="419"/>
      <c r="E168" s="419"/>
      <c r="F168" s="419"/>
      <c r="G168" s="419"/>
      <c r="H168" s="419"/>
      <c r="I168" s="419"/>
      <c r="J168" s="419"/>
      <c r="K168" s="419"/>
      <c r="L168" s="419"/>
      <c r="M168" s="419"/>
      <c r="N168" s="419"/>
      <c r="O168" s="419"/>
      <c r="P168" s="419"/>
      <c r="Q168" s="419"/>
      <c r="R168" s="419"/>
      <c r="S168" s="419"/>
      <c r="T168" s="419"/>
      <c r="U168" s="419"/>
      <c r="V168" s="419"/>
      <c r="W168" s="419"/>
      <c r="X168" s="419"/>
      <c r="Y168" s="419"/>
      <c r="Z168" s="419"/>
      <c r="AA168" s="419"/>
      <c r="AB168" s="419"/>
      <c r="AC168" s="419"/>
      <c r="AD168" s="419"/>
      <c r="AE168" s="419"/>
      <c r="AF168" s="419"/>
      <c r="AG168" s="419"/>
      <c r="AH168" s="419"/>
      <c r="AI168" s="419"/>
      <c r="AJ168" s="419"/>
      <c r="AK168" s="419"/>
      <c r="AL168" s="419"/>
      <c r="AM168" s="419"/>
      <c r="AN168" s="419"/>
      <c r="AO168" s="419"/>
      <c r="AP168" s="419"/>
      <c r="AQ168" s="419"/>
      <c r="AR168" s="419"/>
      <c r="AS168" s="419"/>
      <c r="AT168" s="419"/>
      <c r="AU168" s="419"/>
      <c r="AV168" s="419"/>
      <c r="AW168" s="419"/>
      <c r="AX168" s="419"/>
      <c r="AY168" s="419"/>
      <c r="AZ168" s="419"/>
      <c r="BA168" s="419"/>
      <c r="BB168" s="419"/>
      <c r="BC168" s="419"/>
      <c r="BD168" s="419"/>
      <c r="BE168" s="419"/>
      <c r="BF168" s="419"/>
      <c r="BG168" s="419"/>
      <c r="BH168" s="419"/>
      <c r="BI168" s="419"/>
      <c r="BJ168" s="419"/>
      <c r="BK168" s="419"/>
      <c r="BL168" s="419"/>
      <c r="BM168" s="419"/>
      <c r="BN168" s="419"/>
      <c r="BO168" s="419"/>
      <c r="BP168" s="419"/>
      <c r="BQ168" s="419"/>
      <c r="BR168" s="419"/>
      <c r="BS168" s="419"/>
      <c r="BT168" s="419"/>
      <c r="BU168" s="419"/>
      <c r="BV168" s="419"/>
      <c r="BW168" s="419"/>
      <c r="BX168" s="419"/>
      <c r="BY168" s="419"/>
      <c r="BZ168" s="419"/>
      <c r="CA168" s="419"/>
      <c r="CB168" s="419"/>
      <c r="CC168" s="419"/>
      <c r="CD168" s="419"/>
      <c r="CE168" s="419"/>
      <c r="CF168" s="419"/>
      <c r="CG168" s="419"/>
      <c r="CH168" s="419"/>
      <c r="CI168" s="419"/>
      <c r="CJ168" s="419"/>
      <c r="CK168" s="419"/>
      <c r="CL168" s="419"/>
      <c r="CM168" s="419"/>
      <c r="CN168" s="419"/>
      <c r="CO168" s="419"/>
      <c r="CP168" s="419"/>
      <c r="CQ168" s="419"/>
      <c r="CR168" s="419"/>
      <c r="CS168" s="419"/>
      <c r="CT168" s="419"/>
      <c r="CU168" s="419"/>
      <c r="CV168" s="419"/>
      <c r="CW168" s="419"/>
      <c r="CX168" s="419"/>
      <c r="CY168" s="419"/>
      <c r="CZ168" s="419"/>
      <c r="DA168" s="419"/>
      <c r="DB168" s="419"/>
      <c r="DC168" s="419"/>
      <c r="DD168" s="419"/>
      <c r="DE168" s="419"/>
      <c r="DF168" s="419"/>
      <c r="DG168" s="419"/>
      <c r="DH168" s="419"/>
      <c r="DI168" s="419"/>
      <c r="DJ168" s="419"/>
      <c r="DK168" s="419"/>
    </row>
    <row r="169" spans="1:115" ht="16.149999999999999" hidden="1">
      <c r="A169" s="423"/>
      <c r="B169" s="423"/>
      <c r="C169" s="418"/>
      <c r="D169" s="419"/>
      <c r="E169" s="419"/>
      <c r="F169" s="419"/>
      <c r="G169" s="419"/>
      <c r="H169" s="419"/>
      <c r="I169" s="419"/>
      <c r="J169" s="419"/>
      <c r="K169" s="419"/>
      <c r="L169" s="419"/>
      <c r="M169" s="419"/>
      <c r="N169" s="419"/>
      <c r="O169" s="419"/>
      <c r="P169" s="419"/>
      <c r="Q169" s="419"/>
      <c r="R169" s="419"/>
      <c r="S169" s="419"/>
      <c r="T169" s="419"/>
      <c r="U169" s="419"/>
      <c r="V169" s="419"/>
      <c r="W169" s="419"/>
      <c r="X169" s="419"/>
      <c r="Y169" s="419"/>
      <c r="Z169" s="419"/>
      <c r="AA169" s="419"/>
      <c r="AB169" s="419"/>
      <c r="AC169" s="419"/>
      <c r="AD169" s="419"/>
      <c r="AE169" s="419"/>
      <c r="AF169" s="419"/>
      <c r="AG169" s="419"/>
      <c r="AH169" s="419"/>
      <c r="AI169" s="419"/>
      <c r="AJ169" s="419"/>
      <c r="AK169" s="419"/>
      <c r="AL169" s="419"/>
      <c r="AM169" s="419"/>
      <c r="AN169" s="419"/>
      <c r="AO169" s="419"/>
      <c r="AP169" s="419"/>
      <c r="AQ169" s="419"/>
      <c r="AR169" s="419"/>
      <c r="AS169" s="419"/>
      <c r="AT169" s="419"/>
      <c r="AU169" s="419"/>
      <c r="AV169" s="419"/>
      <c r="AW169" s="419"/>
      <c r="AX169" s="419"/>
      <c r="AY169" s="419"/>
      <c r="AZ169" s="419"/>
      <c r="BA169" s="419"/>
      <c r="BB169" s="419"/>
      <c r="BC169" s="419"/>
      <c r="BD169" s="419"/>
      <c r="BE169" s="419"/>
      <c r="BF169" s="419"/>
      <c r="BG169" s="419"/>
      <c r="BH169" s="419"/>
      <c r="BI169" s="419"/>
      <c r="BJ169" s="419"/>
      <c r="BK169" s="419"/>
      <c r="BL169" s="419"/>
      <c r="BM169" s="419"/>
      <c r="BN169" s="419"/>
      <c r="BO169" s="419"/>
      <c r="BP169" s="419"/>
      <c r="BQ169" s="419"/>
      <c r="BR169" s="419"/>
      <c r="BS169" s="419"/>
      <c r="BT169" s="419"/>
      <c r="BU169" s="419"/>
      <c r="BV169" s="419"/>
      <c r="BW169" s="419"/>
      <c r="BX169" s="419"/>
      <c r="BY169" s="419"/>
      <c r="BZ169" s="419"/>
      <c r="CA169" s="419"/>
      <c r="CB169" s="419"/>
      <c r="CC169" s="419"/>
      <c r="CD169" s="419"/>
      <c r="CE169" s="419"/>
      <c r="CF169" s="419"/>
      <c r="CG169" s="419"/>
      <c r="CH169" s="419"/>
      <c r="CI169" s="419"/>
      <c r="CJ169" s="419"/>
      <c r="CK169" s="419"/>
      <c r="CL169" s="419"/>
      <c r="CM169" s="419"/>
      <c r="CN169" s="419"/>
      <c r="CO169" s="419"/>
      <c r="CP169" s="419"/>
      <c r="CQ169" s="419"/>
      <c r="CR169" s="419"/>
      <c r="CS169" s="419"/>
      <c r="CT169" s="419"/>
      <c r="CU169" s="419"/>
      <c r="CV169" s="419"/>
      <c r="CW169" s="419"/>
      <c r="CX169" s="419"/>
      <c r="CY169" s="419"/>
      <c r="CZ169" s="419"/>
      <c r="DA169" s="419"/>
      <c r="DB169" s="419"/>
      <c r="DC169" s="419"/>
      <c r="DD169" s="419"/>
      <c r="DE169" s="419"/>
      <c r="DF169" s="419"/>
      <c r="DG169" s="419"/>
      <c r="DH169" s="419"/>
      <c r="DI169" s="419"/>
      <c r="DJ169" s="419"/>
      <c r="DK169" s="419"/>
    </row>
    <row r="170" spans="1:115" ht="16.149999999999999" hidden="1">
      <c r="A170" s="423"/>
      <c r="B170" s="423"/>
      <c r="C170" s="418"/>
      <c r="D170" s="419"/>
      <c r="E170" s="419"/>
      <c r="F170" s="419"/>
      <c r="G170" s="419"/>
      <c r="H170" s="419"/>
      <c r="I170" s="419"/>
      <c r="J170" s="419"/>
      <c r="K170" s="419"/>
      <c r="L170" s="419"/>
      <c r="M170" s="419"/>
      <c r="N170" s="419"/>
      <c r="O170" s="419"/>
      <c r="P170" s="419"/>
      <c r="Q170" s="419"/>
      <c r="R170" s="419"/>
      <c r="S170" s="419"/>
      <c r="T170" s="419"/>
      <c r="U170" s="419"/>
      <c r="V170" s="419"/>
      <c r="W170" s="419"/>
      <c r="X170" s="419"/>
      <c r="Y170" s="419"/>
      <c r="Z170" s="419"/>
      <c r="AA170" s="419"/>
      <c r="AB170" s="419"/>
      <c r="AC170" s="419"/>
      <c r="AD170" s="419"/>
      <c r="AE170" s="419"/>
      <c r="AF170" s="419"/>
      <c r="AG170" s="419"/>
      <c r="AH170" s="419"/>
      <c r="AI170" s="419"/>
      <c r="AJ170" s="419"/>
      <c r="AK170" s="419"/>
      <c r="AL170" s="419"/>
      <c r="AM170" s="419"/>
      <c r="AN170" s="419"/>
      <c r="AO170" s="419"/>
      <c r="AP170" s="419"/>
      <c r="AQ170" s="419"/>
      <c r="AR170" s="419"/>
      <c r="AS170" s="419"/>
      <c r="AT170" s="419"/>
      <c r="AU170" s="419"/>
      <c r="AV170" s="419"/>
      <c r="AW170" s="419"/>
      <c r="AX170" s="419"/>
      <c r="AY170" s="419"/>
      <c r="AZ170" s="419"/>
      <c r="BA170" s="419"/>
      <c r="BB170" s="419"/>
      <c r="BC170" s="419"/>
      <c r="BD170" s="419"/>
      <c r="BE170" s="419"/>
      <c r="BF170" s="419"/>
      <c r="BG170" s="419"/>
      <c r="BH170" s="419"/>
      <c r="BI170" s="419"/>
      <c r="BJ170" s="419"/>
      <c r="BK170" s="419"/>
      <c r="BL170" s="419"/>
      <c r="BM170" s="419"/>
      <c r="BN170" s="419"/>
      <c r="BO170" s="419"/>
      <c r="BP170" s="419"/>
      <c r="BQ170" s="419"/>
      <c r="BR170" s="419"/>
      <c r="BS170" s="419"/>
      <c r="BT170" s="419"/>
      <c r="BU170" s="419"/>
      <c r="BV170" s="419"/>
      <c r="BW170" s="419"/>
      <c r="BX170" s="419"/>
      <c r="BY170" s="419"/>
      <c r="BZ170" s="419"/>
      <c r="CA170" s="419"/>
      <c r="CB170" s="419"/>
      <c r="CC170" s="419"/>
      <c r="CD170" s="419"/>
      <c r="CE170" s="419"/>
      <c r="CF170" s="419"/>
      <c r="CG170" s="419"/>
      <c r="CH170" s="419"/>
      <c r="CI170" s="419"/>
      <c r="CJ170" s="419"/>
      <c r="CK170" s="419"/>
      <c r="CL170" s="419"/>
      <c r="CM170" s="419"/>
      <c r="CN170" s="419"/>
      <c r="CO170" s="419"/>
      <c r="CP170" s="419"/>
      <c r="CQ170" s="419"/>
      <c r="CR170" s="419"/>
      <c r="CS170" s="419"/>
      <c r="CT170" s="419"/>
      <c r="CU170" s="419"/>
      <c r="CV170" s="419"/>
      <c r="CW170" s="419"/>
      <c r="CX170" s="419"/>
      <c r="CY170" s="419"/>
      <c r="CZ170" s="419"/>
      <c r="DA170" s="419"/>
      <c r="DB170" s="419"/>
      <c r="DC170" s="419"/>
      <c r="DD170" s="419"/>
      <c r="DE170" s="419"/>
      <c r="DF170" s="419"/>
      <c r="DG170" s="419"/>
      <c r="DH170" s="419"/>
      <c r="DI170" s="419"/>
      <c r="DJ170" s="419"/>
      <c r="DK170" s="419"/>
    </row>
    <row r="171" spans="1:115" ht="16.149999999999999" hidden="1">
      <c r="A171" s="423"/>
      <c r="B171" s="423"/>
      <c r="C171" s="418"/>
      <c r="D171" s="419"/>
      <c r="E171" s="419"/>
      <c r="F171" s="419"/>
      <c r="G171" s="419"/>
      <c r="H171" s="419"/>
      <c r="I171" s="419"/>
      <c r="J171" s="419"/>
      <c r="K171" s="419"/>
      <c r="L171" s="419"/>
      <c r="M171" s="419"/>
      <c r="N171" s="419"/>
      <c r="O171" s="419"/>
      <c r="P171" s="419"/>
      <c r="Q171" s="419"/>
      <c r="R171" s="419"/>
      <c r="S171" s="419"/>
      <c r="T171" s="419"/>
      <c r="U171" s="419"/>
      <c r="V171" s="419"/>
      <c r="W171" s="419"/>
      <c r="X171" s="419"/>
      <c r="Y171" s="419"/>
      <c r="Z171" s="419"/>
      <c r="AA171" s="419"/>
      <c r="AB171" s="419"/>
      <c r="AC171" s="419"/>
      <c r="AD171" s="419"/>
      <c r="AE171" s="419"/>
      <c r="AF171" s="419"/>
      <c r="AG171" s="419"/>
      <c r="AH171" s="419"/>
      <c r="AI171" s="419"/>
      <c r="AJ171" s="419"/>
      <c r="AK171" s="419"/>
      <c r="AL171" s="419"/>
      <c r="AM171" s="419"/>
      <c r="AN171" s="419"/>
      <c r="AO171" s="419"/>
      <c r="AP171" s="419"/>
      <c r="AQ171" s="419"/>
      <c r="AR171" s="419"/>
      <c r="AS171" s="419"/>
      <c r="AT171" s="419"/>
      <c r="AU171" s="419"/>
      <c r="AV171" s="419"/>
      <c r="AW171" s="419"/>
      <c r="AX171" s="419"/>
      <c r="AY171" s="419"/>
      <c r="AZ171" s="419"/>
      <c r="BA171" s="419"/>
      <c r="BB171" s="419"/>
      <c r="BC171" s="419"/>
      <c r="BD171" s="419"/>
      <c r="BE171" s="419"/>
      <c r="BF171" s="419"/>
      <c r="BG171" s="419"/>
      <c r="BH171" s="419"/>
      <c r="BI171" s="419"/>
      <c r="BJ171" s="419"/>
      <c r="BK171" s="419"/>
      <c r="BL171" s="419"/>
      <c r="BM171" s="419"/>
      <c r="BN171" s="419"/>
      <c r="BO171" s="419"/>
      <c r="BP171" s="419"/>
      <c r="BQ171" s="419"/>
      <c r="BR171" s="419"/>
      <c r="BS171" s="419"/>
      <c r="BT171" s="419"/>
      <c r="BU171" s="419"/>
      <c r="BV171" s="419"/>
      <c r="BW171" s="419"/>
      <c r="BX171" s="419"/>
      <c r="BY171" s="419"/>
      <c r="BZ171" s="419"/>
      <c r="CA171" s="419"/>
      <c r="CB171" s="419"/>
      <c r="CC171" s="419"/>
      <c r="CD171" s="419"/>
      <c r="CE171" s="419"/>
      <c r="CF171" s="419"/>
      <c r="CG171" s="419"/>
      <c r="CH171" s="419"/>
      <c r="CI171" s="419"/>
      <c r="CJ171" s="419"/>
      <c r="CK171" s="419"/>
      <c r="CL171" s="419"/>
      <c r="CM171" s="419"/>
      <c r="CN171" s="419"/>
      <c r="CO171" s="419"/>
      <c r="CP171" s="419"/>
      <c r="CQ171" s="419"/>
      <c r="CR171" s="419"/>
      <c r="CS171" s="419"/>
      <c r="CT171" s="419"/>
      <c r="CU171" s="419"/>
      <c r="CV171" s="419"/>
      <c r="CW171" s="419"/>
      <c r="CX171" s="419"/>
      <c r="CY171" s="419"/>
      <c r="CZ171" s="419"/>
      <c r="DA171" s="419"/>
      <c r="DB171" s="419"/>
      <c r="DC171" s="419"/>
      <c r="DD171" s="419"/>
      <c r="DE171" s="419"/>
      <c r="DF171" s="419"/>
      <c r="DG171" s="419"/>
      <c r="DH171" s="419"/>
      <c r="DI171" s="419"/>
      <c r="DJ171" s="419"/>
      <c r="DK171" s="419"/>
    </row>
    <row r="172" spans="1:115" ht="16.149999999999999" hidden="1">
      <c r="A172" s="423"/>
      <c r="B172" s="423"/>
      <c r="C172" s="418"/>
      <c r="D172" s="419"/>
      <c r="E172" s="419"/>
      <c r="F172" s="419"/>
      <c r="G172" s="419"/>
      <c r="H172" s="419"/>
      <c r="I172" s="419"/>
      <c r="J172" s="419"/>
      <c r="K172" s="419"/>
      <c r="L172" s="419"/>
      <c r="M172" s="419"/>
      <c r="N172" s="419"/>
      <c r="O172" s="419"/>
      <c r="P172" s="419"/>
      <c r="Q172" s="419"/>
      <c r="R172" s="419"/>
      <c r="S172" s="419"/>
      <c r="T172" s="419"/>
      <c r="U172" s="419"/>
      <c r="V172" s="419"/>
      <c r="W172" s="419"/>
      <c r="X172" s="419"/>
      <c r="Y172" s="419"/>
      <c r="Z172" s="419"/>
      <c r="AA172" s="419"/>
      <c r="AB172" s="419"/>
      <c r="AC172" s="419"/>
      <c r="AD172" s="419"/>
      <c r="AE172" s="419"/>
      <c r="AF172" s="419"/>
      <c r="AG172" s="419"/>
      <c r="AH172" s="419"/>
      <c r="AI172" s="419"/>
      <c r="AJ172" s="419"/>
      <c r="AK172" s="419"/>
      <c r="AL172" s="419"/>
      <c r="AM172" s="419"/>
      <c r="AN172" s="419"/>
      <c r="AO172" s="419"/>
      <c r="AP172" s="419"/>
      <c r="AQ172" s="419"/>
      <c r="AR172" s="419"/>
      <c r="AS172" s="419"/>
      <c r="AT172" s="419"/>
      <c r="AU172" s="419"/>
      <c r="AV172" s="419"/>
      <c r="AW172" s="419"/>
      <c r="AX172" s="419"/>
      <c r="AY172" s="419"/>
      <c r="AZ172" s="419"/>
      <c r="BA172" s="419"/>
      <c r="BB172" s="419"/>
      <c r="BC172" s="419"/>
      <c r="BD172" s="419"/>
      <c r="BE172" s="419"/>
      <c r="BF172" s="419"/>
      <c r="BG172" s="419"/>
      <c r="BH172" s="419"/>
      <c r="BI172" s="419"/>
      <c r="BJ172" s="419"/>
      <c r="BK172" s="419"/>
      <c r="BL172" s="419"/>
      <c r="BM172" s="419"/>
      <c r="BN172" s="419"/>
      <c r="BO172" s="419"/>
      <c r="BP172" s="419"/>
      <c r="BQ172" s="419"/>
      <c r="BR172" s="419"/>
      <c r="BS172" s="419"/>
      <c r="BT172" s="419"/>
      <c r="BU172" s="419"/>
      <c r="BV172" s="419"/>
      <c r="BW172" s="419"/>
      <c r="BX172" s="419"/>
      <c r="BY172" s="419"/>
      <c r="BZ172" s="419"/>
      <c r="CA172" s="419"/>
      <c r="CB172" s="419"/>
      <c r="CC172" s="419"/>
      <c r="CD172" s="419"/>
      <c r="CE172" s="419"/>
      <c r="CF172" s="419"/>
      <c r="CG172" s="419"/>
      <c r="CH172" s="419"/>
      <c r="CI172" s="419"/>
      <c r="CJ172" s="419"/>
      <c r="CK172" s="419"/>
      <c r="CL172" s="419"/>
      <c r="CM172" s="419"/>
      <c r="CN172" s="419"/>
      <c r="CO172" s="419"/>
      <c r="CP172" s="419"/>
      <c r="CQ172" s="419"/>
      <c r="CR172" s="419"/>
      <c r="CS172" s="419"/>
      <c r="CT172" s="419"/>
      <c r="CU172" s="419"/>
      <c r="CV172" s="419"/>
      <c r="CW172" s="419"/>
      <c r="CX172" s="419"/>
      <c r="CY172" s="419"/>
      <c r="CZ172" s="419"/>
      <c r="DA172" s="419"/>
      <c r="DB172" s="419"/>
      <c r="DC172" s="419"/>
      <c r="DD172" s="419"/>
      <c r="DE172" s="419"/>
      <c r="DF172" s="419"/>
      <c r="DG172" s="419"/>
      <c r="DH172" s="419"/>
      <c r="DI172" s="419"/>
      <c r="DJ172" s="419"/>
      <c r="DK172" s="419"/>
    </row>
    <row r="173" spans="1:115" ht="16.149999999999999" hidden="1">
      <c r="A173" s="423"/>
      <c r="B173" s="423"/>
      <c r="C173" s="418"/>
      <c r="D173" s="419"/>
      <c r="E173" s="419"/>
      <c r="F173" s="419"/>
      <c r="G173" s="419"/>
      <c r="H173" s="419"/>
      <c r="I173" s="419"/>
      <c r="J173" s="419"/>
      <c r="K173" s="419"/>
      <c r="L173" s="419"/>
      <c r="M173" s="419"/>
      <c r="N173" s="419"/>
      <c r="O173" s="419"/>
      <c r="P173" s="419"/>
      <c r="Q173" s="419"/>
      <c r="R173" s="419"/>
      <c r="S173" s="419"/>
      <c r="T173" s="419"/>
      <c r="U173" s="419"/>
      <c r="V173" s="419"/>
      <c r="W173" s="419"/>
      <c r="X173" s="419"/>
      <c r="Y173" s="419"/>
      <c r="Z173" s="419"/>
      <c r="AA173" s="419"/>
      <c r="AB173" s="419"/>
      <c r="AC173" s="419"/>
      <c r="AD173" s="419"/>
      <c r="AE173" s="419"/>
      <c r="AF173" s="419"/>
      <c r="AG173" s="419"/>
      <c r="AH173" s="419"/>
      <c r="AI173" s="419"/>
      <c r="AJ173" s="419"/>
      <c r="AK173" s="419"/>
      <c r="AL173" s="419"/>
      <c r="AM173" s="419"/>
      <c r="AN173" s="419"/>
      <c r="AO173" s="419"/>
      <c r="AP173" s="419"/>
      <c r="AQ173" s="419"/>
      <c r="AR173" s="419"/>
      <c r="AS173" s="419"/>
      <c r="AT173" s="419"/>
      <c r="AU173" s="419"/>
      <c r="AV173" s="419"/>
      <c r="AW173" s="419"/>
      <c r="AX173" s="419"/>
      <c r="AY173" s="419"/>
      <c r="AZ173" s="419"/>
      <c r="BA173" s="419"/>
      <c r="BB173" s="419"/>
      <c r="BC173" s="419"/>
      <c r="BD173" s="419"/>
      <c r="BE173" s="419"/>
      <c r="BF173" s="419"/>
      <c r="BG173" s="419"/>
      <c r="BH173" s="419"/>
      <c r="BI173" s="419"/>
      <c r="BJ173" s="419"/>
      <c r="BK173" s="419"/>
      <c r="BL173" s="419"/>
      <c r="BM173" s="419"/>
      <c r="BN173" s="419"/>
      <c r="BO173" s="419"/>
      <c r="BP173" s="419"/>
      <c r="BQ173" s="419"/>
      <c r="BR173" s="419"/>
      <c r="BS173" s="419"/>
      <c r="BT173" s="419"/>
      <c r="BU173" s="419"/>
      <c r="BV173" s="419"/>
      <c r="BW173" s="419"/>
      <c r="BX173" s="419"/>
      <c r="BY173" s="419"/>
      <c r="BZ173" s="419"/>
      <c r="CA173" s="419"/>
      <c r="CB173" s="419"/>
      <c r="CC173" s="419"/>
      <c r="CD173" s="419"/>
      <c r="CE173" s="419"/>
      <c r="CF173" s="419"/>
      <c r="CG173" s="419"/>
      <c r="CH173" s="419"/>
      <c r="CI173" s="419"/>
      <c r="CJ173" s="419"/>
      <c r="CK173" s="419"/>
      <c r="CL173" s="419"/>
      <c r="CM173" s="419"/>
      <c r="CN173" s="419"/>
      <c r="CO173" s="419"/>
      <c r="CP173" s="419"/>
      <c r="CQ173" s="419"/>
      <c r="CR173" s="419"/>
      <c r="CS173" s="419"/>
      <c r="CT173" s="419"/>
      <c r="CU173" s="419"/>
      <c r="CV173" s="419"/>
      <c r="CW173" s="419"/>
      <c r="CX173" s="419"/>
      <c r="CY173" s="419"/>
      <c r="CZ173" s="419"/>
      <c r="DA173" s="419"/>
      <c r="DB173" s="419"/>
      <c r="DC173" s="419"/>
      <c r="DD173" s="419"/>
      <c r="DE173" s="419"/>
      <c r="DF173" s="419"/>
      <c r="DG173" s="419"/>
      <c r="DH173" s="419"/>
      <c r="DI173" s="419"/>
      <c r="DJ173" s="419"/>
      <c r="DK173" s="419"/>
    </row>
    <row r="174" spans="1:115" ht="16.149999999999999" hidden="1">
      <c r="A174" s="423"/>
      <c r="B174" s="423"/>
      <c r="C174" s="418"/>
      <c r="D174" s="419"/>
      <c r="E174" s="419"/>
      <c r="F174" s="419"/>
      <c r="G174" s="419"/>
      <c r="H174" s="419"/>
      <c r="I174" s="419"/>
      <c r="J174" s="419"/>
      <c r="K174" s="419"/>
      <c r="L174" s="419"/>
      <c r="M174" s="419"/>
      <c r="N174" s="419"/>
      <c r="O174" s="419"/>
      <c r="P174" s="419"/>
      <c r="Q174" s="419"/>
      <c r="R174" s="419"/>
      <c r="S174" s="419"/>
      <c r="T174" s="419"/>
      <c r="U174" s="419"/>
      <c r="V174" s="419"/>
      <c r="W174" s="419"/>
      <c r="X174" s="419"/>
      <c r="Y174" s="419"/>
      <c r="Z174" s="419"/>
      <c r="AA174" s="419"/>
      <c r="AB174" s="419"/>
      <c r="AC174" s="419"/>
      <c r="AD174" s="419"/>
      <c r="AE174" s="419"/>
      <c r="AF174" s="419"/>
      <c r="AG174" s="419"/>
      <c r="AH174" s="419"/>
      <c r="AI174" s="419"/>
      <c r="AJ174" s="419"/>
      <c r="AK174" s="419"/>
      <c r="AL174" s="419"/>
      <c r="AM174" s="419"/>
      <c r="AN174" s="419"/>
      <c r="AO174" s="419"/>
      <c r="AP174" s="419"/>
      <c r="AQ174" s="419"/>
      <c r="AR174" s="419"/>
      <c r="AS174" s="419"/>
      <c r="AT174" s="419"/>
      <c r="AU174" s="419"/>
      <c r="AV174" s="419"/>
      <c r="AW174" s="419"/>
      <c r="AX174" s="419"/>
      <c r="AY174" s="419"/>
      <c r="AZ174" s="419"/>
      <c r="BA174" s="419"/>
      <c r="BB174" s="419"/>
      <c r="BC174" s="419"/>
      <c r="BD174" s="419"/>
      <c r="BE174" s="419"/>
      <c r="BF174" s="419"/>
      <c r="BG174" s="419"/>
      <c r="BH174" s="419"/>
      <c r="BI174" s="419"/>
      <c r="BJ174" s="419"/>
      <c r="BK174" s="419"/>
      <c r="BL174" s="419"/>
      <c r="BM174" s="419"/>
      <c r="BN174" s="419"/>
      <c r="BO174" s="419"/>
      <c r="BP174" s="419"/>
      <c r="BQ174" s="419"/>
      <c r="BR174" s="419"/>
      <c r="BS174" s="419"/>
      <c r="BT174" s="419"/>
      <c r="BU174" s="419"/>
      <c r="BV174" s="419"/>
      <c r="BW174" s="419"/>
      <c r="BX174" s="419"/>
      <c r="BY174" s="419"/>
      <c r="BZ174" s="419"/>
      <c r="CA174" s="419"/>
      <c r="CB174" s="419"/>
      <c r="CC174" s="419"/>
      <c r="CD174" s="419"/>
      <c r="CE174" s="419"/>
      <c r="CF174" s="419"/>
      <c r="CG174" s="419"/>
      <c r="CH174" s="419"/>
      <c r="CI174" s="419"/>
      <c r="CJ174" s="419"/>
      <c r="CK174" s="419"/>
      <c r="CL174" s="419"/>
      <c r="CM174" s="419"/>
      <c r="CN174" s="419"/>
      <c r="CO174" s="419"/>
      <c r="CP174" s="419"/>
      <c r="CQ174" s="419"/>
      <c r="CR174" s="419"/>
      <c r="CS174" s="419"/>
      <c r="CT174" s="419"/>
      <c r="CU174" s="419"/>
      <c r="CV174" s="419"/>
      <c r="CW174" s="419"/>
      <c r="CX174" s="419"/>
      <c r="CY174" s="419"/>
      <c r="CZ174" s="419"/>
      <c r="DA174" s="419"/>
      <c r="DB174" s="419"/>
      <c r="DC174" s="419"/>
      <c r="DD174" s="419"/>
      <c r="DE174" s="419"/>
      <c r="DF174" s="419"/>
      <c r="DG174" s="419"/>
      <c r="DH174" s="419"/>
      <c r="DI174" s="419"/>
      <c r="DJ174" s="419"/>
      <c r="DK174" s="419"/>
    </row>
    <row r="175" spans="1:115" ht="16.149999999999999" hidden="1">
      <c r="A175" s="423"/>
      <c r="B175" s="423"/>
      <c r="C175" s="418"/>
      <c r="D175" s="419"/>
      <c r="E175" s="419"/>
      <c r="F175" s="419"/>
      <c r="G175" s="419"/>
      <c r="H175" s="419"/>
      <c r="I175" s="419"/>
      <c r="J175" s="419"/>
      <c r="K175" s="419"/>
      <c r="L175" s="419"/>
      <c r="M175" s="419"/>
      <c r="N175" s="419"/>
      <c r="O175" s="419"/>
      <c r="P175" s="419"/>
      <c r="Q175" s="419"/>
      <c r="R175" s="419"/>
      <c r="S175" s="419"/>
      <c r="T175" s="419"/>
      <c r="U175" s="419"/>
      <c r="V175" s="419"/>
      <c r="W175" s="419"/>
      <c r="X175" s="419"/>
      <c r="Y175" s="419"/>
      <c r="Z175" s="419"/>
      <c r="AA175" s="419"/>
      <c r="AB175" s="419"/>
      <c r="AC175" s="419"/>
      <c r="AD175" s="419"/>
      <c r="AE175" s="419"/>
      <c r="AF175" s="419"/>
      <c r="AG175" s="419"/>
      <c r="AH175" s="419"/>
      <c r="AI175" s="419"/>
      <c r="AJ175" s="419"/>
      <c r="AK175" s="419"/>
      <c r="AL175" s="419"/>
      <c r="AM175" s="419"/>
      <c r="AN175" s="419"/>
      <c r="AO175" s="419"/>
      <c r="AP175" s="419"/>
      <c r="AQ175" s="419"/>
      <c r="AR175" s="419"/>
      <c r="AS175" s="419"/>
      <c r="AT175" s="419"/>
      <c r="AU175" s="419"/>
      <c r="AV175" s="419"/>
      <c r="AW175" s="419"/>
      <c r="AX175" s="419"/>
      <c r="AY175" s="419"/>
      <c r="AZ175" s="419"/>
      <c r="BA175" s="419"/>
      <c r="BB175" s="419"/>
      <c r="BC175" s="419"/>
      <c r="BD175" s="419"/>
      <c r="BE175" s="419"/>
      <c r="BF175" s="419"/>
      <c r="BG175" s="419"/>
      <c r="BH175" s="419"/>
      <c r="BI175" s="419"/>
      <c r="BJ175" s="419"/>
      <c r="BK175" s="419"/>
      <c r="BL175" s="419"/>
      <c r="BM175" s="419"/>
      <c r="BN175" s="419"/>
      <c r="BO175" s="419"/>
      <c r="BP175" s="419"/>
      <c r="BQ175" s="419"/>
      <c r="BR175" s="419"/>
      <c r="BS175" s="419"/>
      <c r="BT175" s="419"/>
      <c r="BU175" s="419"/>
      <c r="BV175" s="419"/>
      <c r="BW175" s="419"/>
      <c r="BX175" s="419"/>
      <c r="BY175" s="419"/>
      <c r="BZ175" s="419"/>
      <c r="CA175" s="419"/>
      <c r="CB175" s="419"/>
      <c r="CC175" s="419"/>
      <c r="CD175" s="419"/>
      <c r="CE175" s="419"/>
      <c r="CF175" s="419"/>
      <c r="CG175" s="419"/>
      <c r="CH175" s="419"/>
      <c r="CI175" s="419"/>
      <c r="CJ175" s="419"/>
      <c r="CK175" s="419"/>
      <c r="CL175" s="419"/>
      <c r="CM175" s="419"/>
      <c r="CN175" s="419"/>
      <c r="CO175" s="419"/>
      <c r="CP175" s="419"/>
      <c r="CQ175" s="419"/>
      <c r="CR175" s="419"/>
      <c r="CS175" s="419"/>
      <c r="CT175" s="419"/>
      <c r="CU175" s="419"/>
      <c r="CV175" s="419"/>
      <c r="CW175" s="419"/>
      <c r="CX175" s="419"/>
      <c r="CY175" s="419"/>
      <c r="CZ175" s="419"/>
      <c r="DA175" s="419"/>
      <c r="DB175" s="419"/>
      <c r="DC175" s="419"/>
      <c r="DD175" s="419"/>
      <c r="DE175" s="419"/>
      <c r="DF175" s="419"/>
      <c r="DG175" s="419"/>
      <c r="DH175" s="419"/>
      <c r="DI175" s="419"/>
      <c r="DJ175" s="419"/>
      <c r="DK175" s="419"/>
    </row>
    <row r="176" spans="1:115" ht="16.149999999999999" hidden="1">
      <c r="A176" s="423"/>
      <c r="B176" s="423"/>
      <c r="C176" s="418"/>
      <c r="D176" s="419"/>
      <c r="E176" s="419"/>
      <c r="F176" s="419"/>
      <c r="G176" s="419"/>
      <c r="H176" s="419"/>
      <c r="I176" s="419"/>
      <c r="J176" s="419"/>
      <c r="K176" s="419"/>
      <c r="L176" s="419"/>
      <c r="M176" s="419"/>
      <c r="N176" s="419"/>
      <c r="O176" s="419"/>
      <c r="P176" s="419"/>
      <c r="Q176" s="419"/>
      <c r="R176" s="419"/>
      <c r="S176" s="419"/>
      <c r="T176" s="419"/>
      <c r="U176" s="419"/>
      <c r="V176" s="419"/>
      <c r="W176" s="419"/>
      <c r="X176" s="419"/>
      <c r="Y176" s="419"/>
      <c r="Z176" s="419"/>
      <c r="AA176" s="419"/>
      <c r="AB176" s="419"/>
      <c r="AC176" s="419"/>
      <c r="AD176" s="419"/>
      <c r="AE176" s="419"/>
      <c r="AF176" s="419"/>
      <c r="AG176" s="419"/>
      <c r="AH176" s="419"/>
      <c r="AI176" s="419"/>
      <c r="AJ176" s="419"/>
      <c r="AK176" s="419"/>
      <c r="AL176" s="419"/>
      <c r="AM176" s="419"/>
      <c r="AN176" s="419"/>
      <c r="AO176" s="419"/>
      <c r="AP176" s="419"/>
      <c r="AQ176" s="419"/>
      <c r="AR176" s="419"/>
      <c r="AS176" s="419"/>
      <c r="AT176" s="419"/>
      <c r="AU176" s="419"/>
      <c r="AV176" s="419"/>
      <c r="AW176" s="419"/>
      <c r="AX176" s="419"/>
      <c r="AY176" s="419"/>
      <c r="AZ176" s="419"/>
      <c r="BA176" s="419"/>
      <c r="BB176" s="419"/>
      <c r="BC176" s="419"/>
      <c r="BD176" s="419"/>
      <c r="BE176" s="419"/>
      <c r="BF176" s="419"/>
      <c r="BG176" s="419"/>
      <c r="BH176" s="419"/>
      <c r="BI176" s="419"/>
      <c r="BJ176" s="419"/>
      <c r="BK176" s="419"/>
      <c r="BL176" s="419"/>
      <c r="BM176" s="419"/>
      <c r="BN176" s="419"/>
      <c r="BO176" s="419"/>
      <c r="BP176" s="419"/>
      <c r="BQ176" s="419"/>
      <c r="BR176" s="419"/>
      <c r="BS176" s="419"/>
      <c r="BT176" s="419"/>
      <c r="BU176" s="419"/>
      <c r="BV176" s="419"/>
      <c r="BW176" s="419"/>
      <c r="BX176" s="419"/>
      <c r="BY176" s="419"/>
      <c r="BZ176" s="419"/>
      <c r="CA176" s="419"/>
      <c r="CB176" s="419"/>
      <c r="CC176" s="419"/>
      <c r="CD176" s="419"/>
      <c r="CE176" s="419"/>
      <c r="CF176" s="419"/>
      <c r="CG176" s="419"/>
      <c r="CH176" s="419"/>
      <c r="CI176" s="419"/>
      <c r="CJ176" s="419"/>
      <c r="CK176" s="419"/>
      <c r="CL176" s="419"/>
      <c r="CM176" s="419"/>
      <c r="CN176" s="419"/>
      <c r="CO176" s="419"/>
      <c r="CP176" s="419"/>
      <c r="CQ176" s="419"/>
      <c r="CR176" s="419"/>
      <c r="CS176" s="419"/>
      <c r="CT176" s="419"/>
      <c r="CU176" s="419"/>
      <c r="CV176" s="419"/>
      <c r="CW176" s="419"/>
      <c r="CX176" s="419"/>
      <c r="CY176" s="419"/>
      <c r="CZ176" s="419"/>
      <c r="DA176" s="419"/>
      <c r="DB176" s="419"/>
      <c r="DC176" s="419"/>
      <c r="DD176" s="419"/>
      <c r="DE176" s="419"/>
      <c r="DF176" s="419"/>
      <c r="DG176" s="419"/>
      <c r="DH176" s="419"/>
      <c r="DI176" s="419"/>
      <c r="DJ176" s="419"/>
      <c r="DK176" s="419"/>
    </row>
    <row r="177" spans="1:115" ht="16.149999999999999" hidden="1">
      <c r="A177" s="423"/>
      <c r="B177" s="423"/>
      <c r="C177" s="418"/>
      <c r="D177" s="419"/>
      <c r="E177" s="419"/>
      <c r="F177" s="419"/>
      <c r="G177" s="419"/>
      <c r="H177" s="419"/>
      <c r="I177" s="419"/>
      <c r="J177" s="419"/>
      <c r="K177" s="419"/>
      <c r="L177" s="419"/>
      <c r="M177" s="419"/>
      <c r="N177" s="419"/>
      <c r="O177" s="419"/>
      <c r="P177" s="419"/>
      <c r="Q177" s="419"/>
      <c r="R177" s="419"/>
      <c r="S177" s="419"/>
      <c r="T177" s="419"/>
      <c r="U177" s="419"/>
      <c r="V177" s="419"/>
      <c r="W177" s="419"/>
      <c r="X177" s="419"/>
      <c r="Y177" s="419"/>
      <c r="Z177" s="419"/>
      <c r="AA177" s="419"/>
      <c r="AB177" s="419"/>
      <c r="AC177" s="419"/>
      <c r="AD177" s="419"/>
      <c r="AE177" s="419"/>
      <c r="AF177" s="419"/>
      <c r="AG177" s="419"/>
      <c r="AH177" s="419"/>
      <c r="AI177" s="419"/>
      <c r="AJ177" s="419"/>
      <c r="AK177" s="419"/>
      <c r="AL177" s="419"/>
      <c r="AM177" s="419"/>
      <c r="AN177" s="419"/>
      <c r="AO177" s="419"/>
      <c r="AP177" s="419"/>
      <c r="AQ177" s="419"/>
      <c r="AR177" s="419"/>
      <c r="AS177" s="419"/>
      <c r="AT177" s="419"/>
      <c r="AU177" s="419"/>
      <c r="AV177" s="419"/>
      <c r="AW177" s="419"/>
      <c r="AX177" s="419"/>
      <c r="AY177" s="419"/>
      <c r="AZ177" s="419"/>
      <c r="BA177" s="419"/>
      <c r="BB177" s="419"/>
      <c r="BC177" s="419"/>
      <c r="BD177" s="419"/>
      <c r="BE177" s="419"/>
      <c r="BF177" s="419"/>
      <c r="BG177" s="419"/>
      <c r="BH177" s="419"/>
      <c r="BI177" s="419"/>
      <c r="BJ177" s="419"/>
      <c r="BK177" s="419"/>
      <c r="BL177" s="419"/>
      <c r="BM177" s="419"/>
      <c r="BN177" s="419"/>
      <c r="BO177" s="419"/>
      <c r="BP177" s="419"/>
      <c r="BQ177" s="419"/>
      <c r="BR177" s="419"/>
      <c r="BS177" s="419"/>
      <c r="BT177" s="419"/>
      <c r="BU177" s="419"/>
      <c r="BV177" s="419"/>
      <c r="BW177" s="419"/>
      <c r="BX177" s="419"/>
      <c r="BY177" s="419"/>
      <c r="BZ177" s="419"/>
      <c r="CA177" s="419"/>
      <c r="CB177" s="419"/>
      <c r="CC177" s="419"/>
      <c r="CD177" s="419"/>
      <c r="CE177" s="419"/>
      <c r="CF177" s="419"/>
      <c r="CG177" s="419"/>
      <c r="CH177" s="419"/>
      <c r="CI177" s="419"/>
      <c r="CJ177" s="419"/>
      <c r="CK177" s="419"/>
      <c r="CL177" s="419"/>
      <c r="CM177" s="419"/>
      <c r="CN177" s="419"/>
      <c r="CO177" s="419"/>
      <c r="CP177" s="419"/>
      <c r="CQ177" s="419"/>
      <c r="CR177" s="419"/>
      <c r="CS177" s="419"/>
      <c r="CT177" s="419"/>
      <c r="CU177" s="419"/>
      <c r="CV177" s="419"/>
      <c r="CW177" s="419"/>
      <c r="CX177" s="419"/>
      <c r="CY177" s="419"/>
      <c r="CZ177" s="419"/>
      <c r="DA177" s="419"/>
      <c r="DB177" s="419"/>
      <c r="DC177" s="419"/>
      <c r="DD177" s="419"/>
      <c r="DE177" s="419"/>
      <c r="DF177" s="419"/>
      <c r="DG177" s="419"/>
      <c r="DH177" s="419"/>
      <c r="DI177" s="419"/>
      <c r="DJ177" s="419"/>
      <c r="DK177" s="419"/>
    </row>
    <row r="178" spans="1:115" ht="16.149999999999999" hidden="1">
      <c r="A178" s="423"/>
      <c r="B178" s="423"/>
      <c r="C178" s="418"/>
      <c r="D178" s="419"/>
      <c r="E178" s="419"/>
      <c r="F178" s="419"/>
      <c r="G178" s="419"/>
      <c r="H178" s="419"/>
      <c r="I178" s="419"/>
      <c r="J178" s="419"/>
      <c r="K178" s="419"/>
      <c r="L178" s="419"/>
      <c r="M178" s="419"/>
      <c r="N178" s="419"/>
      <c r="O178" s="419"/>
      <c r="P178" s="419"/>
      <c r="Q178" s="419"/>
      <c r="R178" s="419"/>
      <c r="S178" s="419"/>
      <c r="T178" s="419"/>
      <c r="U178" s="419"/>
      <c r="V178" s="419"/>
      <c r="W178" s="419"/>
      <c r="X178" s="419"/>
      <c r="Y178" s="419"/>
      <c r="Z178" s="419"/>
      <c r="AA178" s="419"/>
      <c r="AB178" s="419"/>
      <c r="AC178" s="419"/>
      <c r="AD178" s="419"/>
      <c r="AE178" s="419"/>
      <c r="AF178" s="419"/>
      <c r="AG178" s="419"/>
      <c r="AH178" s="419"/>
      <c r="AI178" s="419"/>
      <c r="AJ178" s="419"/>
      <c r="AK178" s="419"/>
      <c r="AL178" s="419"/>
      <c r="AM178" s="419"/>
      <c r="AN178" s="419"/>
      <c r="AO178" s="419"/>
      <c r="AP178" s="419"/>
      <c r="AQ178" s="419"/>
      <c r="AR178" s="419"/>
      <c r="AS178" s="419"/>
      <c r="AT178" s="419"/>
      <c r="AU178" s="419"/>
      <c r="AV178" s="419"/>
      <c r="AW178" s="419"/>
      <c r="AX178" s="419"/>
      <c r="AY178" s="419"/>
      <c r="AZ178" s="419"/>
      <c r="BA178" s="419"/>
      <c r="BB178" s="419"/>
      <c r="BC178" s="419"/>
      <c r="BD178" s="419"/>
      <c r="BE178" s="419"/>
      <c r="BF178" s="419"/>
      <c r="BG178" s="419"/>
      <c r="BH178" s="419"/>
      <c r="BI178" s="419"/>
      <c r="BJ178" s="419"/>
      <c r="BK178" s="419"/>
      <c r="BL178" s="419"/>
      <c r="BM178" s="419"/>
      <c r="BN178" s="419"/>
      <c r="BO178" s="419"/>
      <c r="BP178" s="419"/>
      <c r="BQ178" s="419"/>
      <c r="BR178" s="419"/>
      <c r="BS178" s="419"/>
      <c r="BT178" s="419"/>
      <c r="BU178" s="419"/>
      <c r="BV178" s="419"/>
      <c r="BW178" s="419"/>
      <c r="BX178" s="419"/>
      <c r="BY178" s="419"/>
      <c r="BZ178" s="419"/>
      <c r="CA178" s="419"/>
      <c r="CB178" s="419"/>
      <c r="CC178" s="419"/>
      <c r="CD178" s="419"/>
      <c r="CE178" s="419"/>
      <c r="CF178" s="419"/>
      <c r="CG178" s="419"/>
      <c r="CH178" s="419"/>
      <c r="CI178" s="419"/>
      <c r="CJ178" s="419"/>
      <c r="CK178" s="419"/>
      <c r="CL178" s="419"/>
      <c r="CM178" s="419"/>
      <c r="CN178" s="419"/>
      <c r="CO178" s="419"/>
      <c r="CP178" s="419"/>
      <c r="CQ178" s="419"/>
      <c r="CR178" s="419"/>
      <c r="CS178" s="419"/>
      <c r="CT178" s="419"/>
      <c r="CU178" s="419"/>
      <c r="CV178" s="419"/>
      <c r="CW178" s="419"/>
      <c r="CX178" s="419"/>
      <c r="CY178" s="419"/>
      <c r="CZ178" s="419"/>
      <c r="DA178" s="419"/>
      <c r="DB178" s="419"/>
      <c r="DC178" s="419"/>
      <c r="DD178" s="419"/>
      <c r="DE178" s="419"/>
      <c r="DF178" s="419"/>
      <c r="DG178" s="419"/>
      <c r="DH178" s="419"/>
      <c r="DI178" s="419"/>
      <c r="DJ178" s="419"/>
      <c r="DK178" s="419"/>
    </row>
    <row r="179" spans="1:115" ht="16.149999999999999" hidden="1">
      <c r="A179" s="423"/>
      <c r="B179" s="423"/>
      <c r="C179" s="418"/>
      <c r="D179" s="419"/>
      <c r="E179" s="419"/>
      <c r="F179" s="419"/>
      <c r="G179" s="419"/>
      <c r="H179" s="419"/>
      <c r="I179" s="419"/>
      <c r="J179" s="419"/>
      <c r="K179" s="419"/>
      <c r="L179" s="419"/>
      <c r="M179" s="419"/>
      <c r="N179" s="419"/>
      <c r="O179" s="419"/>
      <c r="P179" s="419"/>
      <c r="Q179" s="419"/>
      <c r="R179" s="419"/>
      <c r="S179" s="419"/>
      <c r="T179" s="419"/>
      <c r="U179" s="419"/>
      <c r="V179" s="419"/>
      <c r="W179" s="419"/>
      <c r="X179" s="419"/>
      <c r="Y179" s="419"/>
      <c r="Z179" s="419"/>
      <c r="AA179" s="419"/>
      <c r="AB179" s="419"/>
      <c r="AC179" s="419"/>
      <c r="AD179" s="419"/>
      <c r="AE179" s="419"/>
      <c r="AF179" s="419"/>
      <c r="AG179" s="419"/>
      <c r="AH179" s="419"/>
      <c r="AI179" s="419"/>
      <c r="AJ179" s="419"/>
      <c r="AK179" s="419"/>
      <c r="AL179" s="419"/>
      <c r="AM179" s="419"/>
      <c r="AN179" s="419"/>
      <c r="AO179" s="419"/>
      <c r="AP179" s="419"/>
      <c r="AQ179" s="419"/>
      <c r="AR179" s="419"/>
      <c r="AS179" s="419"/>
      <c r="AT179" s="419"/>
      <c r="AU179" s="419"/>
      <c r="AV179" s="419"/>
      <c r="AW179" s="419"/>
      <c r="AX179" s="419"/>
      <c r="AY179" s="419"/>
      <c r="AZ179" s="419"/>
      <c r="BA179" s="419"/>
      <c r="BB179" s="419"/>
      <c r="BC179" s="419"/>
      <c r="BD179" s="419"/>
      <c r="BE179" s="419"/>
      <c r="BF179" s="419"/>
      <c r="BG179" s="419"/>
      <c r="BH179" s="419"/>
      <c r="BI179" s="419"/>
      <c r="BJ179" s="419"/>
      <c r="BK179" s="419"/>
      <c r="BL179" s="419"/>
      <c r="BM179" s="419"/>
      <c r="BN179" s="419"/>
      <c r="BO179" s="419"/>
      <c r="BP179" s="419"/>
      <c r="BQ179" s="419"/>
      <c r="BR179" s="419"/>
      <c r="BS179" s="419"/>
      <c r="BT179" s="419"/>
      <c r="BU179" s="419"/>
      <c r="BV179" s="419"/>
      <c r="BW179" s="419"/>
      <c r="BX179" s="419"/>
      <c r="BY179" s="419"/>
      <c r="BZ179" s="419"/>
      <c r="CA179" s="419"/>
      <c r="CB179" s="419"/>
      <c r="CC179" s="419"/>
      <c r="CD179" s="419"/>
      <c r="CE179" s="419"/>
      <c r="CF179" s="419"/>
      <c r="CG179" s="419"/>
      <c r="CH179" s="419"/>
      <c r="CI179" s="419"/>
      <c r="CJ179" s="419"/>
      <c r="CK179" s="419"/>
      <c r="CL179" s="419"/>
      <c r="CM179" s="419"/>
      <c r="CN179" s="419"/>
      <c r="CO179" s="419"/>
      <c r="CP179" s="419"/>
      <c r="CQ179" s="419"/>
      <c r="CR179" s="419"/>
      <c r="CS179" s="419"/>
      <c r="CT179" s="419"/>
      <c r="CU179" s="419"/>
      <c r="CV179" s="419"/>
      <c r="CW179" s="419"/>
      <c r="CX179" s="419"/>
      <c r="CY179" s="419"/>
      <c r="CZ179" s="419"/>
      <c r="DA179" s="419"/>
      <c r="DB179" s="419"/>
      <c r="DC179" s="419"/>
      <c r="DD179" s="419"/>
      <c r="DE179" s="419"/>
      <c r="DF179" s="419"/>
      <c r="DG179" s="419"/>
      <c r="DH179" s="419"/>
      <c r="DI179" s="419"/>
      <c r="DJ179" s="419"/>
      <c r="DK179" s="419"/>
    </row>
    <row r="180" spans="1:115" ht="16.149999999999999" hidden="1">
      <c r="A180" s="423"/>
      <c r="B180" s="423"/>
      <c r="C180" s="418"/>
      <c r="D180" s="419"/>
      <c r="E180" s="419"/>
      <c r="F180" s="419"/>
      <c r="G180" s="419"/>
      <c r="H180" s="419"/>
      <c r="I180" s="419"/>
      <c r="J180" s="419"/>
      <c r="K180" s="419"/>
      <c r="L180" s="419"/>
      <c r="M180" s="419"/>
      <c r="N180" s="419"/>
      <c r="O180" s="419"/>
      <c r="P180" s="419"/>
      <c r="Q180" s="419"/>
      <c r="R180" s="419"/>
      <c r="S180" s="419"/>
      <c r="T180" s="419"/>
      <c r="U180" s="419"/>
      <c r="V180" s="419"/>
      <c r="W180" s="419"/>
      <c r="X180" s="419"/>
      <c r="Y180" s="419"/>
      <c r="Z180" s="419"/>
      <c r="AA180" s="419"/>
      <c r="AB180" s="419"/>
      <c r="AC180" s="419"/>
      <c r="AD180" s="419"/>
      <c r="AE180" s="419"/>
      <c r="AF180" s="419"/>
      <c r="AG180" s="419"/>
      <c r="AH180" s="419"/>
      <c r="AI180" s="419"/>
      <c r="AJ180" s="419"/>
      <c r="AK180" s="419"/>
      <c r="AL180" s="419"/>
      <c r="AM180" s="419"/>
      <c r="AN180" s="419"/>
      <c r="AO180" s="419"/>
      <c r="AP180" s="419"/>
      <c r="AQ180" s="419"/>
      <c r="AR180" s="419"/>
      <c r="AS180" s="419"/>
      <c r="AT180" s="419"/>
      <c r="AU180" s="419"/>
      <c r="AV180" s="419"/>
      <c r="AW180" s="419"/>
      <c r="AX180" s="419"/>
      <c r="AY180" s="419"/>
      <c r="AZ180" s="419"/>
      <c r="BA180" s="419"/>
      <c r="BB180" s="419"/>
      <c r="BC180" s="419"/>
      <c r="BD180" s="419"/>
      <c r="BE180" s="419"/>
      <c r="BF180" s="419"/>
      <c r="BG180" s="419"/>
      <c r="BH180" s="419"/>
      <c r="BI180" s="419"/>
      <c r="BJ180" s="419"/>
      <c r="BK180" s="419"/>
      <c r="BL180" s="419"/>
      <c r="BM180" s="419"/>
      <c r="BN180" s="419"/>
      <c r="BO180" s="419"/>
      <c r="BP180" s="419"/>
      <c r="BQ180" s="419"/>
      <c r="BR180" s="419"/>
      <c r="BS180" s="419"/>
      <c r="BT180" s="419"/>
      <c r="BU180" s="419"/>
      <c r="BV180" s="419"/>
      <c r="BW180" s="419"/>
      <c r="BX180" s="419"/>
      <c r="BY180" s="419"/>
      <c r="BZ180" s="419"/>
      <c r="CA180" s="419"/>
      <c r="CB180" s="419"/>
      <c r="CC180" s="419"/>
      <c r="CD180" s="419"/>
      <c r="CE180" s="419"/>
      <c r="CF180" s="419"/>
      <c r="CG180" s="419"/>
      <c r="CH180" s="419"/>
      <c r="CI180" s="419"/>
      <c r="CJ180" s="419"/>
      <c r="CK180" s="419"/>
      <c r="CL180" s="419"/>
      <c r="CM180" s="419"/>
      <c r="CN180" s="419"/>
      <c r="CO180" s="419"/>
      <c r="CP180" s="419"/>
      <c r="CQ180" s="419"/>
      <c r="CR180" s="419"/>
      <c r="CS180" s="419"/>
      <c r="CT180" s="419"/>
      <c r="CU180" s="419"/>
      <c r="CV180" s="419"/>
      <c r="CW180" s="419"/>
      <c r="CX180" s="419"/>
      <c r="CY180" s="419"/>
      <c r="CZ180" s="419"/>
      <c r="DA180" s="419"/>
      <c r="DB180" s="419"/>
      <c r="DC180" s="419"/>
      <c r="DD180" s="419"/>
      <c r="DE180" s="419"/>
      <c r="DF180" s="419"/>
      <c r="DG180" s="419"/>
      <c r="DH180" s="419"/>
      <c r="DI180" s="419"/>
      <c r="DJ180" s="419"/>
      <c r="DK180" s="419"/>
    </row>
    <row r="181" spans="1:115" ht="16.149999999999999" hidden="1">
      <c r="A181" s="423"/>
      <c r="B181" s="423"/>
      <c r="C181" s="418"/>
      <c r="D181" s="419"/>
      <c r="E181" s="419"/>
      <c r="F181" s="419"/>
      <c r="G181" s="419"/>
      <c r="H181" s="419"/>
      <c r="I181" s="419"/>
      <c r="J181" s="419"/>
      <c r="K181" s="419"/>
      <c r="L181" s="419"/>
      <c r="M181" s="419"/>
      <c r="N181" s="419"/>
      <c r="O181" s="419"/>
      <c r="P181" s="419"/>
      <c r="Q181" s="419"/>
      <c r="R181" s="419"/>
      <c r="S181" s="419"/>
      <c r="T181" s="419"/>
      <c r="U181" s="419"/>
      <c r="V181" s="419"/>
      <c r="W181" s="419"/>
      <c r="X181" s="419"/>
      <c r="Y181" s="419"/>
      <c r="Z181" s="419"/>
      <c r="AA181" s="419"/>
      <c r="AB181" s="419"/>
      <c r="AC181" s="419"/>
      <c r="AD181" s="419"/>
      <c r="AE181" s="419"/>
      <c r="AF181" s="419"/>
      <c r="AG181" s="419"/>
      <c r="AH181" s="419"/>
      <c r="AI181" s="419"/>
      <c r="AJ181" s="419"/>
      <c r="AK181" s="419"/>
      <c r="AL181" s="419"/>
      <c r="AM181" s="419"/>
      <c r="AN181" s="419"/>
      <c r="AO181" s="419"/>
      <c r="AP181" s="419"/>
      <c r="AQ181" s="419"/>
      <c r="AR181" s="419"/>
      <c r="AS181" s="419"/>
      <c r="AT181" s="419"/>
      <c r="AU181" s="419"/>
      <c r="AV181" s="419"/>
      <c r="AW181" s="419"/>
      <c r="AX181" s="419"/>
      <c r="AY181" s="419"/>
      <c r="AZ181" s="419"/>
      <c r="BA181" s="419"/>
      <c r="BB181" s="419"/>
      <c r="BC181" s="419"/>
      <c r="BD181" s="419"/>
      <c r="BE181" s="419"/>
      <c r="BF181" s="419"/>
      <c r="BG181" s="419"/>
      <c r="BH181" s="419"/>
      <c r="BI181" s="419"/>
      <c r="BJ181" s="419"/>
      <c r="BK181" s="419"/>
      <c r="BL181" s="419"/>
      <c r="BM181" s="419"/>
      <c r="BN181" s="419"/>
      <c r="BO181" s="419"/>
      <c r="BP181" s="419"/>
      <c r="BQ181" s="419"/>
      <c r="BR181" s="419"/>
      <c r="BS181" s="419"/>
      <c r="BT181" s="419"/>
      <c r="BU181" s="419"/>
      <c r="BV181" s="419"/>
      <c r="BW181" s="419"/>
      <c r="BX181" s="419"/>
      <c r="BY181" s="419"/>
      <c r="BZ181" s="419"/>
      <c r="CA181" s="419"/>
      <c r="CB181" s="419"/>
      <c r="CC181" s="419"/>
      <c r="CD181" s="419"/>
      <c r="CE181" s="419"/>
      <c r="CF181" s="419"/>
      <c r="CG181" s="419"/>
      <c r="CH181" s="419"/>
      <c r="CI181" s="419"/>
      <c r="CJ181" s="419"/>
      <c r="CK181" s="419"/>
      <c r="CL181" s="419"/>
      <c r="CM181" s="419"/>
      <c r="CN181" s="419"/>
      <c r="CO181" s="419"/>
      <c r="CP181" s="419"/>
      <c r="CQ181" s="419"/>
      <c r="CR181" s="419"/>
      <c r="CS181" s="419"/>
      <c r="CT181" s="419"/>
      <c r="CU181" s="419"/>
      <c r="CV181" s="419"/>
      <c r="CW181" s="419"/>
      <c r="CX181" s="419"/>
      <c r="CY181" s="419"/>
      <c r="CZ181" s="419"/>
      <c r="DA181" s="419"/>
      <c r="DB181" s="419"/>
      <c r="DC181" s="419"/>
      <c r="DD181" s="419"/>
      <c r="DE181" s="419"/>
      <c r="DF181" s="419"/>
      <c r="DG181" s="419"/>
      <c r="DH181" s="419"/>
      <c r="DI181" s="419"/>
      <c r="DJ181" s="419"/>
      <c r="DK181" s="419"/>
    </row>
    <row r="182" spans="1:115" ht="16.149999999999999" hidden="1">
      <c r="A182" s="423"/>
      <c r="B182" s="423"/>
      <c r="C182" s="418"/>
      <c r="D182" s="419"/>
      <c r="E182" s="419"/>
      <c r="F182" s="419"/>
      <c r="G182" s="419"/>
      <c r="H182" s="419"/>
      <c r="I182" s="419"/>
      <c r="J182" s="419"/>
      <c r="K182" s="419"/>
      <c r="L182" s="419"/>
      <c r="M182" s="419"/>
      <c r="N182" s="419"/>
      <c r="O182" s="419"/>
      <c r="P182" s="419"/>
      <c r="Q182" s="419"/>
      <c r="R182" s="419"/>
      <c r="S182" s="419"/>
      <c r="T182" s="419"/>
      <c r="U182" s="419"/>
      <c r="V182" s="419"/>
      <c r="W182" s="419"/>
      <c r="X182" s="419"/>
      <c r="Y182" s="419"/>
      <c r="Z182" s="419"/>
      <c r="AA182" s="419"/>
      <c r="AB182" s="419"/>
      <c r="AC182" s="419"/>
      <c r="AD182" s="419"/>
      <c r="AE182" s="419"/>
      <c r="AF182" s="419"/>
      <c r="AG182" s="419"/>
      <c r="AH182" s="419"/>
      <c r="AI182" s="419"/>
      <c r="AJ182" s="419"/>
      <c r="AK182" s="419"/>
      <c r="AL182" s="419"/>
      <c r="AM182" s="419"/>
      <c r="AN182" s="419"/>
      <c r="AO182" s="419"/>
      <c r="AP182" s="419"/>
      <c r="AQ182" s="419"/>
      <c r="AR182" s="419"/>
      <c r="AS182" s="419"/>
      <c r="AT182" s="419"/>
      <c r="AU182" s="419"/>
      <c r="AV182" s="419"/>
      <c r="AW182" s="419"/>
      <c r="AX182" s="419"/>
      <c r="AY182" s="419"/>
      <c r="AZ182" s="419"/>
      <c r="BA182" s="419"/>
      <c r="BB182" s="419"/>
      <c r="BC182" s="419"/>
      <c r="BD182" s="419"/>
      <c r="BE182" s="419"/>
      <c r="BF182" s="419"/>
      <c r="BG182" s="419"/>
      <c r="BH182" s="419"/>
      <c r="BI182" s="419"/>
      <c r="BJ182" s="419"/>
      <c r="BK182" s="419"/>
      <c r="BL182" s="419"/>
      <c r="BM182" s="419"/>
      <c r="BN182" s="419"/>
      <c r="BO182" s="419"/>
      <c r="BP182" s="419"/>
      <c r="BQ182" s="419"/>
      <c r="BR182" s="419"/>
      <c r="BS182" s="419"/>
      <c r="BT182" s="419"/>
      <c r="BU182" s="419"/>
      <c r="BV182" s="419"/>
      <c r="BW182" s="419"/>
      <c r="BX182" s="419"/>
      <c r="BY182" s="419"/>
      <c r="BZ182" s="419"/>
      <c r="CA182" s="419"/>
      <c r="CB182" s="419"/>
      <c r="CC182" s="419"/>
      <c r="CD182" s="419"/>
      <c r="CE182" s="419"/>
      <c r="CF182" s="419"/>
      <c r="CG182" s="419"/>
      <c r="CH182" s="419"/>
      <c r="CI182" s="419"/>
      <c r="CJ182" s="419"/>
      <c r="CK182" s="419"/>
      <c r="CL182" s="419"/>
      <c r="CM182" s="419"/>
      <c r="CN182" s="419"/>
      <c r="CO182" s="419"/>
      <c r="CP182" s="419"/>
      <c r="CQ182" s="419"/>
      <c r="CR182" s="419"/>
      <c r="CS182" s="419"/>
      <c r="CT182" s="419"/>
      <c r="CU182" s="419"/>
      <c r="CV182" s="419"/>
      <c r="CW182" s="419"/>
      <c r="CX182" s="419"/>
      <c r="CY182" s="419"/>
      <c r="CZ182" s="419"/>
      <c r="DA182" s="419"/>
      <c r="DB182" s="419"/>
      <c r="DC182" s="419"/>
      <c r="DD182" s="419"/>
      <c r="DE182" s="419"/>
      <c r="DF182" s="419"/>
      <c r="DG182" s="419"/>
      <c r="DH182" s="419"/>
      <c r="DI182" s="419"/>
      <c r="DJ182" s="419"/>
      <c r="DK182" s="419"/>
    </row>
    <row r="183" spans="1:115" ht="16.149999999999999" hidden="1">
      <c r="A183" s="423"/>
      <c r="B183" s="423"/>
      <c r="C183" s="418"/>
      <c r="D183" s="419"/>
      <c r="E183" s="419"/>
      <c r="F183" s="419"/>
      <c r="G183" s="419"/>
      <c r="H183" s="419"/>
      <c r="I183" s="419"/>
      <c r="J183" s="419"/>
      <c r="K183" s="419"/>
      <c r="L183" s="419"/>
      <c r="M183" s="419"/>
      <c r="N183" s="419"/>
      <c r="O183" s="419"/>
      <c r="P183" s="419"/>
      <c r="Q183" s="419"/>
      <c r="R183" s="419"/>
      <c r="S183" s="419"/>
      <c r="T183" s="419"/>
      <c r="U183" s="419"/>
      <c r="V183" s="419"/>
      <c r="W183" s="419"/>
      <c r="X183" s="419"/>
      <c r="Y183" s="419"/>
      <c r="Z183" s="419"/>
      <c r="AA183" s="419"/>
      <c r="AB183" s="419"/>
      <c r="AC183" s="419"/>
      <c r="AD183" s="419"/>
      <c r="AE183" s="419"/>
      <c r="AF183" s="419"/>
      <c r="AG183" s="419"/>
      <c r="AH183" s="419"/>
      <c r="AI183" s="419"/>
      <c r="AJ183" s="419"/>
      <c r="AK183" s="419"/>
      <c r="AL183" s="419"/>
      <c r="AM183" s="419"/>
      <c r="AN183" s="419"/>
      <c r="AO183" s="419"/>
      <c r="AP183" s="419"/>
      <c r="AQ183" s="419"/>
      <c r="AR183" s="419"/>
      <c r="AS183" s="419"/>
      <c r="AT183" s="419"/>
      <c r="AU183" s="419"/>
      <c r="AV183" s="419"/>
      <c r="AW183" s="419"/>
      <c r="AX183" s="419"/>
      <c r="AY183" s="419"/>
      <c r="AZ183" s="419"/>
      <c r="BA183" s="419"/>
      <c r="BB183" s="419"/>
      <c r="BC183" s="419"/>
      <c r="BD183" s="419"/>
      <c r="BE183" s="419"/>
      <c r="BF183" s="419"/>
      <c r="BG183" s="419"/>
      <c r="BH183" s="419"/>
      <c r="BI183" s="419"/>
      <c r="BJ183" s="419"/>
      <c r="BK183" s="419"/>
      <c r="BL183" s="419"/>
      <c r="BM183" s="419"/>
      <c r="BN183" s="419"/>
      <c r="BO183" s="419"/>
      <c r="BP183" s="419"/>
      <c r="BQ183" s="419"/>
      <c r="BR183" s="419"/>
      <c r="BS183" s="419"/>
      <c r="BT183" s="419"/>
      <c r="BU183" s="419"/>
      <c r="BV183" s="419"/>
      <c r="BW183" s="419"/>
      <c r="BX183" s="419"/>
      <c r="BY183" s="419"/>
      <c r="BZ183" s="419"/>
      <c r="CA183" s="419"/>
      <c r="CB183" s="419"/>
      <c r="CC183" s="419"/>
      <c r="CD183" s="419"/>
      <c r="CE183" s="419"/>
      <c r="CF183" s="419"/>
      <c r="CG183" s="419"/>
      <c r="CH183" s="419"/>
      <c r="CI183" s="419"/>
      <c r="CJ183" s="419"/>
      <c r="CK183" s="419"/>
      <c r="CL183" s="419"/>
      <c r="CM183" s="419"/>
      <c r="CN183" s="419"/>
      <c r="CO183" s="419"/>
      <c r="CP183" s="419"/>
      <c r="CQ183" s="419"/>
      <c r="CR183" s="419"/>
      <c r="CS183" s="419"/>
      <c r="CT183" s="419"/>
      <c r="CU183" s="419"/>
      <c r="CV183" s="419"/>
      <c r="CW183" s="419"/>
      <c r="CX183" s="419"/>
      <c r="CY183" s="419"/>
      <c r="CZ183" s="419"/>
      <c r="DA183" s="419"/>
      <c r="DB183" s="419"/>
      <c r="DC183" s="419"/>
      <c r="DD183" s="419"/>
      <c r="DE183" s="419"/>
      <c r="DF183" s="419"/>
      <c r="DG183" s="419"/>
      <c r="DH183" s="419"/>
      <c r="DI183" s="419"/>
      <c r="DJ183" s="419"/>
      <c r="DK183" s="419"/>
    </row>
    <row r="184" spans="1:115" ht="16.149999999999999" hidden="1">
      <c r="A184" s="423"/>
      <c r="B184" s="423"/>
      <c r="C184" s="418"/>
      <c r="D184" s="419"/>
      <c r="E184" s="419"/>
      <c r="F184" s="419"/>
      <c r="G184" s="419"/>
      <c r="H184" s="419"/>
      <c r="I184" s="419"/>
      <c r="J184" s="419"/>
      <c r="K184" s="419"/>
      <c r="L184" s="419"/>
      <c r="M184" s="419"/>
      <c r="N184" s="419"/>
      <c r="O184" s="419"/>
      <c r="P184" s="419"/>
      <c r="Q184" s="419"/>
      <c r="R184" s="419"/>
      <c r="S184" s="419"/>
      <c r="T184" s="419"/>
      <c r="U184" s="419"/>
      <c r="V184" s="419"/>
      <c r="W184" s="419"/>
      <c r="X184" s="419"/>
      <c r="Y184" s="419"/>
      <c r="Z184" s="419"/>
      <c r="AA184" s="419"/>
      <c r="AB184" s="419"/>
      <c r="AC184" s="419"/>
      <c r="AD184" s="419"/>
      <c r="AE184" s="419"/>
      <c r="AF184" s="419"/>
      <c r="AG184" s="419"/>
      <c r="AH184" s="419"/>
      <c r="AI184" s="419"/>
      <c r="AJ184" s="419"/>
      <c r="AK184" s="419"/>
      <c r="AL184" s="419"/>
      <c r="AM184" s="419"/>
      <c r="AN184" s="419"/>
      <c r="AO184" s="419"/>
      <c r="AP184" s="419"/>
      <c r="AQ184" s="419"/>
      <c r="AR184" s="419"/>
      <c r="AS184" s="419"/>
      <c r="AT184" s="419"/>
      <c r="AU184" s="419"/>
      <c r="AV184" s="419"/>
      <c r="AW184" s="419"/>
      <c r="AX184" s="419"/>
      <c r="AY184" s="419"/>
      <c r="AZ184" s="419"/>
      <c r="BA184" s="419"/>
      <c r="BB184" s="419"/>
      <c r="BC184" s="419"/>
      <c r="BD184" s="419"/>
      <c r="BE184" s="419"/>
      <c r="BF184" s="419"/>
      <c r="BG184" s="419"/>
      <c r="BH184" s="419"/>
      <c r="BI184" s="419"/>
      <c r="BJ184" s="419"/>
      <c r="BK184" s="419"/>
      <c r="BL184" s="419"/>
      <c r="BM184" s="419"/>
      <c r="BN184" s="419"/>
      <c r="BO184" s="419"/>
      <c r="BP184" s="419"/>
      <c r="BQ184" s="419"/>
      <c r="BR184" s="419"/>
      <c r="BS184" s="419"/>
      <c r="BT184" s="419"/>
      <c r="BU184" s="419"/>
      <c r="BV184" s="419"/>
      <c r="BW184" s="419"/>
      <c r="BX184" s="419"/>
      <c r="BY184" s="419"/>
      <c r="BZ184" s="419"/>
      <c r="CA184" s="419"/>
      <c r="CB184" s="419"/>
      <c r="CC184" s="419"/>
      <c r="CD184" s="419"/>
      <c r="CE184" s="419"/>
      <c r="CF184" s="419"/>
      <c r="CG184" s="419"/>
      <c r="CH184" s="419"/>
      <c r="CI184" s="419"/>
      <c r="CJ184" s="419"/>
      <c r="CK184" s="419"/>
      <c r="CL184" s="419"/>
      <c r="CM184" s="419"/>
      <c r="CN184" s="419"/>
      <c r="CO184" s="419"/>
      <c r="CP184" s="419"/>
      <c r="CQ184" s="419"/>
      <c r="CR184" s="419"/>
      <c r="CS184" s="419"/>
      <c r="CT184" s="419"/>
      <c r="CU184" s="419"/>
      <c r="CV184" s="419"/>
      <c r="CW184" s="419"/>
      <c r="CX184" s="419"/>
      <c r="CY184" s="419"/>
      <c r="CZ184" s="419"/>
      <c r="DA184" s="419"/>
      <c r="DB184" s="419"/>
      <c r="DC184" s="419"/>
      <c r="DD184" s="419"/>
      <c r="DE184" s="419"/>
      <c r="DF184" s="419"/>
      <c r="DG184" s="419"/>
      <c r="DH184" s="419"/>
      <c r="DI184" s="419"/>
      <c r="DJ184" s="419"/>
      <c r="DK184" s="419"/>
    </row>
    <row r="185" spans="1:115" ht="16.149999999999999" hidden="1">
      <c r="A185" s="423"/>
      <c r="B185" s="423"/>
      <c r="C185" s="418"/>
      <c r="D185" s="419"/>
      <c r="E185" s="419"/>
      <c r="F185" s="419"/>
      <c r="G185" s="419"/>
      <c r="H185" s="419"/>
      <c r="I185" s="419"/>
      <c r="J185" s="419"/>
      <c r="K185" s="419"/>
      <c r="L185" s="419"/>
      <c r="M185" s="419"/>
      <c r="N185" s="419"/>
      <c r="O185" s="419"/>
      <c r="P185" s="419"/>
      <c r="Q185" s="419"/>
      <c r="R185" s="419"/>
      <c r="S185" s="419"/>
      <c r="T185" s="419"/>
      <c r="U185" s="419"/>
      <c r="V185" s="419"/>
      <c r="W185" s="419"/>
      <c r="X185" s="419"/>
      <c r="Y185" s="419"/>
      <c r="Z185" s="419"/>
      <c r="AA185" s="419"/>
      <c r="AB185" s="419"/>
      <c r="AC185" s="419"/>
      <c r="AD185" s="419"/>
      <c r="AE185" s="419"/>
      <c r="AF185" s="419"/>
      <c r="AG185" s="419"/>
      <c r="AH185" s="419"/>
      <c r="AI185" s="419"/>
      <c r="AJ185" s="419"/>
      <c r="AK185" s="419"/>
      <c r="AL185" s="419"/>
      <c r="AM185" s="419"/>
      <c r="AN185" s="419"/>
      <c r="AO185" s="419"/>
      <c r="AP185" s="419"/>
      <c r="AQ185" s="419"/>
      <c r="AR185" s="419"/>
      <c r="AS185" s="419"/>
      <c r="AT185" s="419"/>
      <c r="AU185" s="419"/>
      <c r="AV185" s="419"/>
      <c r="AW185" s="419"/>
      <c r="AX185" s="419"/>
      <c r="AY185" s="419"/>
      <c r="AZ185" s="419"/>
      <c r="BA185" s="419"/>
      <c r="BB185" s="419"/>
      <c r="BC185" s="419"/>
      <c r="BD185" s="419"/>
      <c r="BE185" s="419"/>
      <c r="BF185" s="419"/>
      <c r="BG185" s="419"/>
      <c r="BH185" s="419"/>
      <c r="BI185" s="419"/>
      <c r="BJ185" s="419"/>
      <c r="BK185" s="419"/>
      <c r="BL185" s="419"/>
      <c r="BM185" s="419"/>
      <c r="BN185" s="419"/>
      <c r="BO185" s="419"/>
      <c r="BP185" s="419"/>
      <c r="BQ185" s="419"/>
      <c r="BR185" s="419"/>
      <c r="BS185" s="419"/>
      <c r="BT185" s="419"/>
      <c r="BU185" s="419"/>
      <c r="BV185" s="419"/>
      <c r="BW185" s="419"/>
      <c r="BX185" s="419"/>
      <c r="BY185" s="419"/>
      <c r="BZ185" s="419"/>
      <c r="CA185" s="419"/>
      <c r="CB185" s="419"/>
      <c r="CC185" s="419"/>
      <c r="CD185" s="419"/>
      <c r="CE185" s="419"/>
      <c r="CF185" s="419"/>
      <c r="CG185" s="419"/>
      <c r="CH185" s="419"/>
      <c r="CI185" s="419"/>
      <c r="CJ185" s="419"/>
      <c r="CK185" s="419"/>
      <c r="CL185" s="419"/>
      <c r="CM185" s="419"/>
      <c r="CN185" s="419"/>
      <c r="CO185" s="419"/>
      <c r="CP185" s="419"/>
      <c r="CQ185" s="419"/>
      <c r="CR185" s="419"/>
      <c r="CS185" s="419"/>
      <c r="CT185" s="419"/>
      <c r="CU185" s="419"/>
      <c r="CV185" s="419"/>
      <c r="CW185" s="419"/>
      <c r="CX185" s="419"/>
      <c r="CY185" s="419"/>
      <c r="CZ185" s="419"/>
      <c r="DA185" s="419"/>
      <c r="DB185" s="419"/>
      <c r="DC185" s="419"/>
      <c r="DD185" s="419"/>
      <c r="DE185" s="419"/>
      <c r="DF185" s="419"/>
      <c r="DG185" s="419"/>
      <c r="DH185" s="419"/>
      <c r="DI185" s="419"/>
      <c r="DJ185" s="419"/>
      <c r="DK185" s="419"/>
    </row>
    <row r="186" spans="1:115" ht="16.149999999999999" hidden="1">
      <c r="A186" s="423"/>
      <c r="B186" s="423"/>
      <c r="C186" s="418"/>
      <c r="D186" s="419"/>
      <c r="E186" s="419"/>
      <c r="F186" s="419"/>
      <c r="G186" s="419"/>
      <c r="H186" s="419"/>
      <c r="I186" s="419"/>
      <c r="J186" s="419"/>
      <c r="K186" s="419"/>
      <c r="L186" s="419"/>
      <c r="M186" s="419"/>
      <c r="N186" s="419"/>
      <c r="O186" s="419"/>
      <c r="P186" s="419"/>
      <c r="Q186" s="419"/>
      <c r="R186" s="419"/>
      <c r="S186" s="419"/>
      <c r="T186" s="419"/>
      <c r="U186" s="419"/>
      <c r="V186" s="419"/>
      <c r="W186" s="419"/>
      <c r="X186" s="419"/>
      <c r="Y186" s="419"/>
      <c r="Z186" s="419"/>
      <c r="AA186" s="419"/>
      <c r="AB186" s="419"/>
      <c r="AC186" s="419"/>
      <c r="AD186" s="419"/>
      <c r="AE186" s="419"/>
      <c r="AF186" s="419"/>
      <c r="AG186" s="419"/>
      <c r="AH186" s="419"/>
      <c r="AI186" s="419"/>
      <c r="AJ186" s="419"/>
      <c r="AK186" s="419"/>
      <c r="AL186" s="419"/>
      <c r="AM186" s="419"/>
      <c r="AN186" s="419"/>
      <c r="AO186" s="419"/>
      <c r="AP186" s="419"/>
      <c r="AQ186" s="419"/>
      <c r="AR186" s="419"/>
      <c r="AS186" s="419"/>
      <c r="AT186" s="419"/>
      <c r="AU186" s="419"/>
      <c r="AV186" s="419"/>
      <c r="AW186" s="419"/>
      <c r="AX186" s="419"/>
      <c r="AY186" s="419"/>
      <c r="AZ186" s="419"/>
      <c r="BA186" s="419"/>
      <c r="BB186" s="419"/>
      <c r="BC186" s="419"/>
      <c r="BD186" s="419"/>
      <c r="BE186" s="419"/>
      <c r="BF186" s="419"/>
      <c r="BG186" s="419"/>
      <c r="BH186" s="419"/>
      <c r="BI186" s="419"/>
      <c r="BJ186" s="419"/>
      <c r="BK186" s="419"/>
      <c r="BL186" s="419"/>
      <c r="BM186" s="419"/>
      <c r="BN186" s="419"/>
      <c r="BO186" s="419"/>
      <c r="BP186" s="419"/>
      <c r="BQ186" s="419"/>
      <c r="BR186" s="419"/>
      <c r="BS186" s="419"/>
      <c r="BT186" s="419"/>
      <c r="BU186" s="419"/>
      <c r="BV186" s="419"/>
      <c r="BW186" s="419"/>
      <c r="BX186" s="419"/>
      <c r="BY186" s="419"/>
      <c r="BZ186" s="419"/>
      <c r="CA186" s="419"/>
      <c r="CB186" s="419"/>
      <c r="CC186" s="419"/>
      <c r="CD186" s="419"/>
      <c r="CE186" s="419"/>
      <c r="CF186" s="419"/>
      <c r="CG186" s="419"/>
      <c r="CH186" s="419"/>
      <c r="CI186" s="419"/>
      <c r="CJ186" s="419"/>
      <c r="CK186" s="419"/>
      <c r="CL186" s="419"/>
      <c r="CM186" s="419"/>
      <c r="CN186" s="419"/>
      <c r="CO186" s="419"/>
      <c r="CP186" s="419"/>
      <c r="CQ186" s="419"/>
      <c r="CR186" s="419"/>
      <c r="CS186" s="419"/>
      <c r="CT186" s="419"/>
      <c r="CU186" s="419"/>
      <c r="CV186" s="419"/>
      <c r="CW186" s="419"/>
      <c r="CX186" s="419"/>
      <c r="CY186" s="419"/>
      <c r="CZ186" s="419"/>
      <c r="DA186" s="419"/>
      <c r="DB186" s="419"/>
      <c r="DC186" s="419"/>
      <c r="DD186" s="419"/>
      <c r="DE186" s="419"/>
      <c r="DF186" s="419"/>
      <c r="DG186" s="419"/>
      <c r="DH186" s="419"/>
      <c r="DI186" s="419"/>
      <c r="DJ186" s="419"/>
      <c r="DK186" s="419"/>
    </row>
    <row r="187" spans="1:115" ht="16.149999999999999" hidden="1">
      <c r="A187" s="423"/>
      <c r="B187" s="423"/>
      <c r="C187" s="418"/>
      <c r="D187" s="419"/>
      <c r="E187" s="419"/>
      <c r="F187" s="419"/>
      <c r="G187" s="419"/>
      <c r="H187" s="419"/>
      <c r="I187" s="419"/>
      <c r="J187" s="419"/>
      <c r="K187" s="419"/>
      <c r="L187" s="419"/>
      <c r="M187" s="419"/>
      <c r="N187" s="419"/>
      <c r="O187" s="419"/>
      <c r="P187" s="419"/>
      <c r="Q187" s="419"/>
      <c r="R187" s="419"/>
      <c r="S187" s="419"/>
      <c r="T187" s="419"/>
      <c r="U187" s="419"/>
      <c r="V187" s="419"/>
      <c r="W187" s="419"/>
      <c r="X187" s="419"/>
      <c r="Y187" s="419"/>
      <c r="Z187" s="419"/>
      <c r="AA187" s="419"/>
      <c r="AB187" s="419"/>
      <c r="AC187" s="419"/>
      <c r="AD187" s="419"/>
      <c r="AE187" s="419"/>
      <c r="AF187" s="419"/>
      <c r="AG187" s="419"/>
      <c r="AH187" s="419"/>
      <c r="AI187" s="419"/>
      <c r="AJ187" s="419"/>
      <c r="AK187" s="419"/>
      <c r="AL187" s="419"/>
      <c r="AM187" s="419"/>
      <c r="AN187" s="419"/>
      <c r="AO187" s="419"/>
      <c r="AP187" s="419"/>
      <c r="AQ187" s="419"/>
      <c r="AR187" s="419"/>
      <c r="AS187" s="419"/>
      <c r="AT187" s="419"/>
      <c r="AU187" s="419"/>
      <c r="AV187" s="419"/>
      <c r="AW187" s="419"/>
      <c r="AX187" s="419"/>
      <c r="AY187" s="419"/>
      <c r="AZ187" s="419"/>
      <c r="BA187" s="419"/>
      <c r="BB187" s="419"/>
      <c r="BC187" s="419"/>
      <c r="BD187" s="419"/>
      <c r="BE187" s="419"/>
      <c r="BF187" s="419"/>
      <c r="BG187" s="419"/>
      <c r="BH187" s="419"/>
      <c r="BI187" s="419"/>
      <c r="BJ187" s="419"/>
      <c r="BK187" s="419"/>
      <c r="BL187" s="419"/>
      <c r="BM187" s="419"/>
      <c r="BN187" s="419"/>
      <c r="BO187" s="419"/>
      <c r="BP187" s="419"/>
      <c r="BQ187" s="419"/>
      <c r="BR187" s="419"/>
      <c r="BS187" s="419"/>
      <c r="BT187" s="419"/>
      <c r="BU187" s="419"/>
      <c r="BV187" s="419"/>
      <c r="BW187" s="419"/>
      <c r="BX187" s="419"/>
      <c r="BY187" s="419"/>
      <c r="BZ187" s="419"/>
      <c r="CA187" s="419"/>
      <c r="CB187" s="419"/>
      <c r="CC187" s="419"/>
      <c r="CD187" s="419"/>
      <c r="CE187" s="419"/>
      <c r="CF187" s="419"/>
      <c r="CG187" s="419"/>
      <c r="CH187" s="419"/>
      <c r="CI187" s="419"/>
      <c r="CJ187" s="419"/>
      <c r="CK187" s="419"/>
      <c r="CL187" s="419"/>
      <c r="CM187" s="419"/>
      <c r="CN187" s="419"/>
      <c r="CO187" s="419"/>
      <c r="CP187" s="419"/>
      <c r="CQ187" s="419"/>
      <c r="CR187" s="419"/>
      <c r="CS187" s="419"/>
      <c r="CT187" s="419"/>
      <c r="CU187" s="419"/>
      <c r="CV187" s="419"/>
      <c r="CW187" s="419"/>
      <c r="CX187" s="419"/>
      <c r="CY187" s="419"/>
      <c r="CZ187" s="419"/>
      <c r="DA187" s="419"/>
      <c r="DB187" s="419"/>
      <c r="DC187" s="419"/>
      <c r="DD187" s="419"/>
      <c r="DE187" s="419"/>
      <c r="DF187" s="419"/>
      <c r="DG187" s="419"/>
      <c r="DH187" s="419"/>
      <c r="DI187" s="419"/>
      <c r="DJ187" s="419"/>
      <c r="DK187" s="419"/>
    </row>
    <row r="188" spans="1:115" ht="16.149999999999999" hidden="1">
      <c r="A188" s="423"/>
      <c r="B188" s="423"/>
      <c r="C188" s="418"/>
      <c r="D188" s="419"/>
      <c r="E188" s="419"/>
      <c r="F188" s="419"/>
      <c r="G188" s="419"/>
      <c r="H188" s="419"/>
      <c r="I188" s="419"/>
      <c r="J188" s="419"/>
      <c r="K188" s="419"/>
      <c r="L188" s="419"/>
      <c r="M188" s="419"/>
      <c r="N188" s="419"/>
      <c r="O188" s="419"/>
      <c r="P188" s="419"/>
      <c r="Q188" s="419"/>
      <c r="R188" s="419"/>
      <c r="S188" s="419"/>
      <c r="T188" s="419"/>
      <c r="U188" s="419"/>
      <c r="V188" s="419"/>
      <c r="W188" s="419"/>
      <c r="X188" s="419"/>
      <c r="Y188" s="419"/>
      <c r="Z188" s="419"/>
      <c r="AA188" s="419"/>
      <c r="AB188" s="419"/>
      <c r="AC188" s="419"/>
      <c r="AD188" s="419"/>
      <c r="AE188" s="419"/>
      <c r="AF188" s="419"/>
      <c r="AG188" s="419"/>
      <c r="AH188" s="419"/>
      <c r="AI188" s="419"/>
      <c r="AJ188" s="419"/>
      <c r="AK188" s="419"/>
      <c r="AL188" s="419"/>
      <c r="AM188" s="419"/>
      <c r="AN188" s="419"/>
      <c r="AO188" s="419"/>
      <c r="AP188" s="419"/>
      <c r="AQ188" s="419"/>
      <c r="AR188" s="419"/>
      <c r="AS188" s="419"/>
      <c r="AT188" s="419"/>
      <c r="AU188" s="419"/>
      <c r="AV188" s="419"/>
      <c r="AW188" s="419"/>
      <c r="AX188" s="419"/>
      <c r="AY188" s="419"/>
      <c r="AZ188" s="419"/>
      <c r="BA188" s="419"/>
      <c r="BB188" s="419"/>
      <c r="BC188" s="419"/>
      <c r="BD188" s="419"/>
      <c r="BE188" s="419"/>
      <c r="BF188" s="419"/>
      <c r="BG188" s="419"/>
      <c r="BH188" s="419"/>
      <c r="BI188" s="419"/>
      <c r="BJ188" s="419"/>
      <c r="BK188" s="419"/>
      <c r="BL188" s="419"/>
      <c r="BM188" s="419"/>
      <c r="BN188" s="419"/>
      <c r="BO188" s="419"/>
      <c r="BP188" s="419"/>
      <c r="BQ188" s="419"/>
      <c r="BR188" s="419"/>
      <c r="BS188" s="419"/>
      <c r="BT188" s="419"/>
      <c r="BU188" s="419"/>
      <c r="BV188" s="419"/>
      <c r="BW188" s="419"/>
      <c r="BX188" s="419"/>
      <c r="BY188" s="419"/>
      <c r="BZ188" s="419"/>
      <c r="CA188" s="419"/>
      <c r="CB188" s="419"/>
      <c r="CC188" s="419"/>
      <c r="CD188" s="419"/>
      <c r="CE188" s="419"/>
      <c r="CF188" s="419"/>
      <c r="CG188" s="419"/>
      <c r="CH188" s="419"/>
      <c r="CI188" s="419"/>
      <c r="CJ188" s="419"/>
      <c r="CK188" s="419"/>
      <c r="CL188" s="419"/>
      <c r="CM188" s="419"/>
      <c r="CN188" s="419"/>
      <c r="CO188" s="419"/>
      <c r="CP188" s="419"/>
      <c r="CQ188" s="419"/>
      <c r="CR188" s="419"/>
      <c r="CS188" s="419"/>
      <c r="CT188" s="419"/>
      <c r="CU188" s="419"/>
      <c r="CV188" s="419"/>
      <c r="CW188" s="419"/>
      <c r="CX188" s="419"/>
      <c r="CY188" s="419"/>
      <c r="CZ188" s="419"/>
      <c r="DA188" s="419"/>
      <c r="DB188" s="419"/>
      <c r="DC188" s="419"/>
      <c r="DD188" s="419"/>
      <c r="DE188" s="419"/>
      <c r="DF188" s="419"/>
      <c r="DG188" s="419"/>
      <c r="DH188" s="419"/>
      <c r="DI188" s="419"/>
      <c r="DJ188" s="419"/>
      <c r="DK188" s="419"/>
    </row>
    <row r="189" spans="1:115" ht="16.149999999999999" hidden="1">
      <c r="A189" s="423"/>
      <c r="B189" s="423"/>
      <c r="C189" s="418"/>
      <c r="D189" s="419"/>
      <c r="E189" s="419"/>
      <c r="F189" s="419"/>
      <c r="G189" s="419"/>
      <c r="H189" s="419"/>
      <c r="I189" s="419"/>
      <c r="J189" s="419"/>
      <c r="K189" s="419"/>
      <c r="L189" s="419"/>
      <c r="M189" s="419"/>
      <c r="N189" s="419"/>
      <c r="O189" s="419"/>
      <c r="P189" s="419"/>
      <c r="Q189" s="419"/>
      <c r="R189" s="419"/>
      <c r="S189" s="419"/>
      <c r="T189" s="419"/>
      <c r="U189" s="419"/>
      <c r="V189" s="419"/>
      <c r="W189" s="419"/>
      <c r="X189" s="419"/>
      <c r="Y189" s="419"/>
      <c r="Z189" s="419"/>
      <c r="AA189" s="419"/>
      <c r="AB189" s="419"/>
      <c r="AC189" s="419"/>
      <c r="AD189" s="419"/>
      <c r="AE189" s="419"/>
      <c r="AF189" s="419"/>
      <c r="AG189" s="419"/>
      <c r="AH189" s="419"/>
      <c r="AI189" s="419"/>
      <c r="AJ189" s="419"/>
      <c r="AK189" s="419"/>
      <c r="AL189" s="419"/>
      <c r="AM189" s="419"/>
      <c r="AN189" s="419"/>
      <c r="AO189" s="419"/>
      <c r="AP189" s="419"/>
      <c r="AQ189" s="419"/>
      <c r="AR189" s="419"/>
      <c r="AS189" s="419"/>
      <c r="AT189" s="419"/>
      <c r="AU189" s="419"/>
      <c r="AV189" s="419"/>
      <c r="AW189" s="419"/>
      <c r="AX189" s="419"/>
      <c r="AY189" s="419"/>
      <c r="AZ189" s="419"/>
      <c r="BA189" s="419"/>
      <c r="BB189" s="419"/>
      <c r="BC189" s="419"/>
      <c r="BD189" s="419"/>
      <c r="BE189" s="419"/>
      <c r="BF189" s="419"/>
      <c r="BG189" s="419"/>
      <c r="BH189" s="419"/>
      <c r="BI189" s="419"/>
      <c r="BJ189" s="419"/>
      <c r="BK189" s="419"/>
      <c r="BL189" s="419"/>
      <c r="BM189" s="419"/>
      <c r="BN189" s="419"/>
      <c r="BO189" s="419"/>
      <c r="BP189" s="419"/>
      <c r="BQ189" s="419"/>
      <c r="BR189" s="419"/>
      <c r="BS189" s="419"/>
      <c r="BT189" s="419"/>
      <c r="BU189" s="419"/>
      <c r="BV189" s="419"/>
      <c r="BW189" s="419"/>
      <c r="BX189" s="419"/>
      <c r="BY189" s="419"/>
      <c r="BZ189" s="419"/>
      <c r="CA189" s="419"/>
      <c r="CB189" s="419"/>
      <c r="CC189" s="419"/>
      <c r="CD189" s="419"/>
      <c r="CE189" s="419"/>
      <c r="CF189" s="419"/>
      <c r="CG189" s="419"/>
      <c r="CH189" s="419"/>
      <c r="CI189" s="419"/>
      <c r="CJ189" s="419"/>
      <c r="CK189" s="419"/>
      <c r="CL189" s="419"/>
      <c r="CM189" s="419"/>
      <c r="CN189" s="419"/>
      <c r="CO189" s="419"/>
      <c r="CP189" s="419"/>
      <c r="CQ189" s="419"/>
      <c r="CR189" s="419"/>
      <c r="CS189" s="419"/>
      <c r="CT189" s="419"/>
      <c r="CU189" s="419"/>
      <c r="CV189" s="419"/>
      <c r="CW189" s="419"/>
      <c r="CX189" s="419"/>
      <c r="CY189" s="419"/>
      <c r="CZ189" s="419"/>
      <c r="DA189" s="419"/>
      <c r="DB189" s="419"/>
      <c r="DC189" s="419"/>
      <c r="DD189" s="419"/>
      <c r="DE189" s="419"/>
      <c r="DF189" s="419"/>
      <c r="DG189" s="419"/>
      <c r="DH189" s="419"/>
      <c r="DI189" s="419"/>
      <c r="DJ189" s="419"/>
      <c r="DK189" s="419"/>
    </row>
    <row r="190" spans="1:115" ht="16.149999999999999" hidden="1">
      <c r="A190" s="423"/>
      <c r="B190" s="423"/>
      <c r="C190" s="418"/>
      <c r="D190" s="419"/>
      <c r="E190" s="419"/>
      <c r="F190" s="419"/>
      <c r="G190" s="419"/>
      <c r="H190" s="419"/>
      <c r="I190" s="419"/>
      <c r="J190" s="419"/>
      <c r="K190" s="419"/>
      <c r="L190" s="419"/>
      <c r="M190" s="419"/>
      <c r="N190" s="419"/>
      <c r="O190" s="419"/>
      <c r="P190" s="419"/>
      <c r="Q190" s="419"/>
      <c r="R190" s="419"/>
      <c r="S190" s="419"/>
      <c r="T190" s="419"/>
      <c r="U190" s="419"/>
      <c r="V190" s="419"/>
      <c r="W190" s="419"/>
      <c r="X190" s="419"/>
      <c r="Y190" s="419"/>
      <c r="Z190" s="419"/>
      <c r="AA190" s="419"/>
      <c r="AB190" s="419"/>
      <c r="AC190" s="419"/>
      <c r="AD190" s="419"/>
      <c r="AE190" s="419"/>
      <c r="AF190" s="419"/>
      <c r="AG190" s="419"/>
      <c r="AH190" s="419"/>
      <c r="AI190" s="419"/>
      <c r="AJ190" s="419"/>
      <c r="AK190" s="419"/>
      <c r="AL190" s="419"/>
      <c r="AM190" s="419"/>
      <c r="AN190" s="419"/>
      <c r="AO190" s="419"/>
      <c r="AP190" s="419"/>
      <c r="AQ190" s="419"/>
      <c r="AR190" s="419"/>
      <c r="AS190" s="419"/>
      <c r="AT190" s="419"/>
      <c r="AU190" s="419"/>
      <c r="AV190" s="419"/>
      <c r="AW190" s="419"/>
      <c r="AX190" s="419"/>
      <c r="AY190" s="419"/>
      <c r="AZ190" s="419"/>
      <c r="BA190" s="419"/>
      <c r="BB190" s="419"/>
      <c r="BC190" s="419"/>
      <c r="BD190" s="419"/>
      <c r="BE190" s="419"/>
      <c r="BF190" s="419"/>
      <c r="BG190" s="419"/>
      <c r="BH190" s="419"/>
      <c r="BI190" s="419"/>
      <c r="BJ190" s="419"/>
      <c r="BK190" s="419"/>
      <c r="BL190" s="419"/>
      <c r="BM190" s="419"/>
      <c r="BN190" s="419"/>
      <c r="BO190" s="419"/>
      <c r="BP190" s="419"/>
      <c r="BQ190" s="419"/>
      <c r="BR190" s="419"/>
      <c r="BS190" s="419"/>
      <c r="BT190" s="419"/>
      <c r="BU190" s="419"/>
      <c r="BV190" s="419"/>
      <c r="BW190" s="419"/>
      <c r="BX190" s="419"/>
      <c r="BY190" s="419"/>
      <c r="BZ190" s="419"/>
      <c r="CA190" s="419"/>
      <c r="CB190" s="419"/>
      <c r="CC190" s="419"/>
      <c r="CD190" s="419"/>
      <c r="CE190" s="419"/>
      <c r="CF190" s="419"/>
      <c r="CG190" s="419"/>
      <c r="CH190" s="419"/>
      <c r="CI190" s="419"/>
      <c r="CJ190" s="419"/>
      <c r="CK190" s="419"/>
      <c r="CL190" s="419"/>
      <c r="CM190" s="419"/>
      <c r="CN190" s="419"/>
      <c r="CO190" s="419"/>
      <c r="CP190" s="419"/>
      <c r="CQ190" s="419"/>
      <c r="CR190" s="419"/>
      <c r="CS190" s="419"/>
      <c r="CT190" s="419"/>
      <c r="CU190" s="419"/>
      <c r="CV190" s="419"/>
      <c r="CW190" s="419"/>
      <c r="CX190" s="419"/>
      <c r="CY190" s="419"/>
      <c r="CZ190" s="419"/>
      <c r="DA190" s="419"/>
      <c r="DB190" s="419"/>
      <c r="DC190" s="419"/>
      <c r="DD190" s="419"/>
      <c r="DE190" s="419"/>
      <c r="DF190" s="419"/>
      <c r="DG190" s="419"/>
      <c r="DH190" s="419"/>
      <c r="DI190" s="419"/>
      <c r="DJ190" s="419"/>
      <c r="DK190" s="419"/>
    </row>
    <row r="191" spans="1:115" ht="16.149999999999999" hidden="1">
      <c r="A191" s="423"/>
      <c r="B191" s="423"/>
      <c r="C191" s="418"/>
      <c r="D191" s="419"/>
      <c r="E191" s="419"/>
      <c r="F191" s="419"/>
      <c r="G191" s="419"/>
      <c r="H191" s="419"/>
      <c r="I191" s="419"/>
      <c r="J191" s="419"/>
      <c r="K191" s="419"/>
      <c r="L191" s="419"/>
      <c r="M191" s="419"/>
      <c r="N191" s="419"/>
      <c r="O191" s="419"/>
      <c r="P191" s="419"/>
      <c r="Q191" s="419"/>
      <c r="R191" s="419"/>
      <c r="S191" s="419"/>
      <c r="T191" s="419"/>
      <c r="U191" s="419"/>
      <c r="V191" s="419"/>
      <c r="W191" s="419"/>
      <c r="X191" s="419"/>
      <c r="Y191" s="419"/>
      <c r="Z191" s="419"/>
      <c r="AA191" s="419"/>
      <c r="AB191" s="419"/>
      <c r="AC191" s="419"/>
      <c r="AD191" s="419"/>
      <c r="AE191" s="419"/>
      <c r="AF191" s="419"/>
      <c r="AG191" s="419"/>
      <c r="AH191" s="419"/>
      <c r="AI191" s="419"/>
      <c r="AJ191" s="419"/>
      <c r="AK191" s="419"/>
      <c r="AL191" s="419"/>
      <c r="AM191" s="419"/>
      <c r="AN191" s="419"/>
      <c r="AO191" s="419"/>
      <c r="AP191" s="419"/>
      <c r="AQ191" s="419"/>
      <c r="AR191" s="419"/>
      <c r="AS191" s="419"/>
      <c r="AT191" s="419"/>
      <c r="AU191" s="419"/>
      <c r="AV191" s="419"/>
      <c r="AW191" s="419"/>
      <c r="AX191" s="419"/>
      <c r="AY191" s="419"/>
      <c r="AZ191" s="419"/>
      <c r="BA191" s="419"/>
      <c r="BB191" s="419"/>
      <c r="BC191" s="419"/>
      <c r="BD191" s="419"/>
      <c r="BE191" s="419"/>
      <c r="BF191" s="419"/>
      <c r="BG191" s="419"/>
      <c r="BH191" s="419"/>
      <c r="BI191" s="419"/>
      <c r="BJ191" s="419"/>
      <c r="BK191" s="419"/>
      <c r="BL191" s="419"/>
      <c r="BM191" s="419"/>
      <c r="BN191" s="419"/>
      <c r="BO191" s="419"/>
      <c r="BP191" s="419"/>
      <c r="BQ191" s="419"/>
      <c r="BR191" s="419"/>
      <c r="BS191" s="419"/>
      <c r="BT191" s="419"/>
      <c r="BU191" s="419"/>
      <c r="BV191" s="419"/>
      <c r="BW191" s="419"/>
      <c r="BX191" s="419"/>
      <c r="BY191" s="419"/>
      <c r="BZ191" s="419"/>
      <c r="CA191" s="419"/>
      <c r="CB191" s="419"/>
      <c r="CC191" s="419"/>
      <c r="CD191" s="419"/>
      <c r="CE191" s="419"/>
      <c r="CF191" s="419"/>
      <c r="CG191" s="419"/>
      <c r="CH191" s="419"/>
      <c r="CI191" s="419"/>
      <c r="CJ191" s="419"/>
      <c r="CK191" s="419"/>
      <c r="CL191" s="419"/>
      <c r="CM191" s="419"/>
      <c r="CN191" s="419"/>
      <c r="CO191" s="419"/>
      <c r="CP191" s="419"/>
      <c r="CQ191" s="419"/>
      <c r="CR191" s="419"/>
      <c r="CS191" s="419"/>
      <c r="CT191" s="419"/>
      <c r="CU191" s="419"/>
      <c r="CV191" s="419"/>
      <c r="CW191" s="419"/>
      <c r="CX191" s="419"/>
      <c r="CY191" s="419"/>
      <c r="CZ191" s="419"/>
      <c r="DA191" s="419"/>
      <c r="DB191" s="419"/>
      <c r="DC191" s="419"/>
      <c r="DD191" s="419"/>
      <c r="DE191" s="419"/>
      <c r="DF191" s="419"/>
      <c r="DG191" s="419"/>
      <c r="DH191" s="419"/>
      <c r="DI191" s="419"/>
      <c r="DJ191" s="419"/>
      <c r="DK191" s="419"/>
    </row>
    <row r="192" spans="1:115" ht="16.149999999999999" hidden="1">
      <c r="A192" s="423"/>
      <c r="B192" s="423"/>
      <c r="C192" s="418"/>
      <c r="D192" s="419"/>
      <c r="E192" s="419"/>
      <c r="F192" s="419"/>
      <c r="G192" s="419"/>
      <c r="H192" s="419"/>
      <c r="I192" s="419"/>
      <c r="J192" s="419"/>
      <c r="K192" s="419"/>
      <c r="L192" s="419"/>
      <c r="M192" s="419"/>
      <c r="N192" s="419"/>
      <c r="O192" s="419"/>
      <c r="P192" s="419"/>
      <c r="Q192" s="419"/>
      <c r="R192" s="419"/>
      <c r="S192" s="419"/>
      <c r="T192" s="419"/>
      <c r="U192" s="419"/>
      <c r="V192" s="419"/>
      <c r="W192" s="419"/>
      <c r="X192" s="419"/>
      <c r="Y192" s="419"/>
      <c r="Z192" s="419"/>
      <c r="AA192" s="419"/>
      <c r="AB192" s="419"/>
      <c r="AC192" s="419"/>
      <c r="AD192" s="419"/>
      <c r="AE192" s="419"/>
      <c r="AF192" s="419"/>
      <c r="AG192" s="419"/>
      <c r="AH192" s="419"/>
      <c r="AI192" s="419"/>
      <c r="AJ192" s="419"/>
      <c r="AK192" s="419"/>
      <c r="AL192" s="419"/>
      <c r="AM192" s="419"/>
      <c r="AN192" s="419"/>
      <c r="AO192" s="419"/>
      <c r="AP192" s="419"/>
      <c r="AQ192" s="419"/>
      <c r="AR192" s="419"/>
      <c r="AS192" s="419"/>
      <c r="AT192" s="419"/>
      <c r="AU192" s="419"/>
      <c r="AV192" s="419"/>
      <c r="AW192" s="419"/>
      <c r="AX192" s="419"/>
      <c r="AY192" s="419"/>
      <c r="AZ192" s="419"/>
      <c r="BA192" s="419"/>
      <c r="BB192" s="419"/>
      <c r="BC192" s="419"/>
      <c r="BD192" s="419"/>
      <c r="BE192" s="419"/>
      <c r="BF192" s="419"/>
      <c r="BG192" s="419"/>
      <c r="BH192" s="419"/>
      <c r="BI192" s="419"/>
      <c r="BJ192" s="419"/>
      <c r="BK192" s="419"/>
      <c r="BL192" s="419"/>
      <c r="BM192" s="419"/>
      <c r="BN192" s="419"/>
      <c r="BO192" s="419"/>
      <c r="BP192" s="419"/>
      <c r="BQ192" s="419"/>
      <c r="BR192" s="419"/>
      <c r="BS192" s="419"/>
      <c r="BT192" s="419"/>
      <c r="BU192" s="419"/>
      <c r="BV192" s="419"/>
      <c r="BW192" s="419"/>
      <c r="BX192" s="419"/>
      <c r="BY192" s="419"/>
      <c r="BZ192" s="419"/>
      <c r="CA192" s="419"/>
      <c r="CB192" s="419"/>
      <c r="CC192" s="419"/>
      <c r="CD192" s="419"/>
      <c r="CE192" s="419"/>
      <c r="CF192" s="419"/>
      <c r="CG192" s="419"/>
      <c r="CH192" s="419"/>
      <c r="CI192" s="419"/>
      <c r="CJ192" s="419"/>
      <c r="CK192" s="419"/>
      <c r="CL192" s="419"/>
      <c r="CM192" s="419"/>
      <c r="CN192" s="419"/>
      <c r="CO192" s="419"/>
      <c r="CP192" s="419"/>
      <c r="CQ192" s="419"/>
      <c r="CR192" s="419"/>
      <c r="CS192" s="419"/>
      <c r="CT192" s="419"/>
      <c r="CU192" s="419"/>
      <c r="CV192" s="419"/>
      <c r="CW192" s="419"/>
      <c r="CX192" s="419"/>
      <c r="CY192" s="419"/>
      <c r="CZ192" s="419"/>
      <c r="DA192" s="419"/>
      <c r="DB192" s="419"/>
      <c r="DC192" s="419"/>
      <c r="DD192" s="419"/>
      <c r="DE192" s="419"/>
      <c r="DF192" s="419"/>
      <c r="DG192" s="419"/>
      <c r="DH192" s="419"/>
      <c r="DI192" s="419"/>
      <c r="DJ192" s="419"/>
      <c r="DK192" s="419"/>
    </row>
    <row r="193" spans="1:115" ht="16.149999999999999" hidden="1">
      <c r="A193" s="423"/>
      <c r="B193" s="423"/>
      <c r="C193" s="418"/>
      <c r="D193" s="419"/>
      <c r="E193" s="419"/>
      <c r="F193" s="419"/>
      <c r="G193" s="419"/>
      <c r="H193" s="419"/>
      <c r="I193" s="419"/>
      <c r="J193" s="419"/>
      <c r="K193" s="419"/>
      <c r="L193" s="419"/>
      <c r="M193" s="419"/>
      <c r="N193" s="419"/>
      <c r="O193" s="419"/>
      <c r="P193" s="419"/>
      <c r="Q193" s="419"/>
      <c r="R193" s="419"/>
      <c r="S193" s="419"/>
      <c r="T193" s="419"/>
      <c r="U193" s="419"/>
      <c r="V193" s="419"/>
      <c r="W193" s="419"/>
      <c r="X193" s="419"/>
      <c r="Y193" s="419"/>
      <c r="Z193" s="419"/>
      <c r="AA193" s="419"/>
      <c r="AB193" s="419"/>
      <c r="AC193" s="419"/>
      <c r="AD193" s="419"/>
      <c r="AE193" s="419"/>
      <c r="AF193" s="419"/>
      <c r="AG193" s="419"/>
      <c r="AH193" s="419"/>
      <c r="AI193" s="419"/>
      <c r="AJ193" s="419"/>
      <c r="AK193" s="419"/>
      <c r="AL193" s="419"/>
      <c r="AM193" s="419"/>
      <c r="AN193" s="419"/>
      <c r="AO193" s="419"/>
      <c r="AP193" s="419"/>
      <c r="AQ193" s="419"/>
      <c r="AR193" s="419"/>
      <c r="AS193" s="419"/>
      <c r="AT193" s="419"/>
      <c r="AU193" s="419"/>
      <c r="AV193" s="419"/>
      <c r="AW193" s="419"/>
      <c r="AX193" s="419"/>
      <c r="AY193" s="419"/>
      <c r="AZ193" s="419"/>
      <c r="BA193" s="419"/>
      <c r="BB193" s="419"/>
      <c r="BC193" s="419"/>
      <c r="BD193" s="419"/>
      <c r="BE193" s="419"/>
      <c r="BF193" s="419"/>
      <c r="BG193" s="419"/>
      <c r="BH193" s="419"/>
      <c r="BI193" s="419"/>
      <c r="BJ193" s="419"/>
      <c r="BK193" s="419"/>
      <c r="BL193" s="419"/>
      <c r="BM193" s="419"/>
      <c r="BN193" s="419"/>
      <c r="BO193" s="419"/>
      <c r="BP193" s="419"/>
      <c r="BQ193" s="419"/>
      <c r="BR193" s="419"/>
      <c r="BS193" s="419"/>
      <c r="BT193" s="419"/>
      <c r="BU193" s="419"/>
      <c r="BV193" s="419"/>
      <c r="BW193" s="419"/>
      <c r="BX193" s="419"/>
      <c r="BY193" s="419"/>
      <c r="BZ193" s="419"/>
      <c r="CA193" s="419"/>
      <c r="CB193" s="419"/>
      <c r="CC193" s="419"/>
      <c r="CD193" s="419"/>
      <c r="CE193" s="419"/>
      <c r="CF193" s="419"/>
      <c r="CG193" s="419"/>
      <c r="CH193" s="419"/>
      <c r="CI193" s="419"/>
      <c r="CJ193" s="419"/>
      <c r="CK193" s="419"/>
      <c r="CL193" s="419"/>
      <c r="CM193" s="419"/>
      <c r="CN193" s="419"/>
      <c r="CO193" s="419"/>
      <c r="CP193" s="419"/>
      <c r="CQ193" s="419"/>
      <c r="CR193" s="419"/>
      <c r="CS193" s="419"/>
      <c r="CT193" s="419"/>
      <c r="CU193" s="419"/>
      <c r="CV193" s="419"/>
      <c r="CW193" s="419"/>
      <c r="CX193" s="419"/>
      <c r="CY193" s="419"/>
      <c r="CZ193" s="419"/>
      <c r="DA193" s="419"/>
      <c r="DB193" s="419"/>
      <c r="DC193" s="419"/>
      <c r="DD193" s="419"/>
      <c r="DE193" s="419"/>
      <c r="DF193" s="419"/>
      <c r="DG193" s="419"/>
      <c r="DH193" s="419"/>
      <c r="DI193" s="419"/>
      <c r="DJ193" s="419"/>
      <c r="DK193" s="419"/>
    </row>
    <row r="194" spans="1:115" ht="16.149999999999999" hidden="1">
      <c r="A194" s="423"/>
      <c r="B194" s="423"/>
      <c r="C194" s="418"/>
      <c r="D194" s="419"/>
      <c r="E194" s="419"/>
      <c r="F194" s="419"/>
      <c r="G194" s="419"/>
      <c r="H194" s="419"/>
      <c r="I194" s="419"/>
      <c r="J194" s="419"/>
      <c r="K194" s="419"/>
      <c r="L194" s="419"/>
      <c r="M194" s="419"/>
      <c r="N194" s="419"/>
      <c r="O194" s="419"/>
      <c r="P194" s="419"/>
      <c r="Q194" s="419"/>
      <c r="R194" s="419"/>
      <c r="S194" s="419"/>
      <c r="T194" s="419"/>
      <c r="U194" s="419"/>
      <c r="V194" s="419"/>
      <c r="W194" s="419"/>
      <c r="X194" s="419"/>
      <c r="Y194" s="419"/>
      <c r="Z194" s="419"/>
      <c r="AA194" s="419"/>
      <c r="AB194" s="419"/>
      <c r="AC194" s="419"/>
      <c r="AD194" s="419"/>
      <c r="AE194" s="419"/>
      <c r="AF194" s="419"/>
      <c r="AG194" s="419"/>
      <c r="AH194" s="419"/>
      <c r="AI194" s="419"/>
      <c r="AJ194" s="419"/>
      <c r="AK194" s="419"/>
      <c r="AL194" s="419"/>
      <c r="AM194" s="419"/>
      <c r="AN194" s="419"/>
      <c r="AO194" s="419"/>
      <c r="AP194" s="419"/>
      <c r="AQ194" s="419"/>
      <c r="AR194" s="419"/>
      <c r="AS194" s="419"/>
      <c r="AT194" s="419"/>
      <c r="AU194" s="419"/>
      <c r="AV194" s="419"/>
      <c r="AW194" s="419"/>
      <c r="AX194" s="419"/>
      <c r="AY194" s="419"/>
      <c r="AZ194" s="419"/>
      <c r="BA194" s="419"/>
      <c r="BB194" s="419"/>
      <c r="BC194" s="419"/>
      <c r="BD194" s="419"/>
      <c r="BE194" s="419"/>
      <c r="BF194" s="419"/>
      <c r="BG194" s="419"/>
      <c r="BH194" s="419"/>
      <c r="BI194" s="419"/>
      <c r="BJ194" s="419"/>
      <c r="BK194" s="419"/>
      <c r="BL194" s="419"/>
      <c r="BM194" s="419"/>
      <c r="BN194" s="419"/>
      <c r="BO194" s="419"/>
      <c r="BP194" s="419"/>
      <c r="BQ194" s="419"/>
      <c r="BR194" s="419"/>
      <c r="BS194" s="419"/>
      <c r="BT194" s="419"/>
      <c r="BU194" s="419"/>
      <c r="BV194" s="419"/>
      <c r="BW194" s="419"/>
      <c r="BX194" s="419"/>
      <c r="BY194" s="419"/>
      <c r="BZ194" s="419"/>
      <c r="CA194" s="419"/>
      <c r="CB194" s="419"/>
      <c r="CC194" s="419"/>
      <c r="CD194" s="419"/>
      <c r="CE194" s="419"/>
      <c r="CF194" s="419"/>
      <c r="CG194" s="419"/>
      <c r="CH194" s="419"/>
      <c r="CI194" s="419"/>
      <c r="CJ194" s="419"/>
      <c r="CK194" s="419"/>
      <c r="CL194" s="419"/>
      <c r="CM194" s="419"/>
      <c r="CN194" s="419"/>
      <c r="CO194" s="419"/>
      <c r="CP194" s="419"/>
      <c r="CQ194" s="419"/>
      <c r="CR194" s="419"/>
      <c r="CS194" s="419"/>
      <c r="CT194" s="419"/>
      <c r="CU194" s="419"/>
      <c r="CV194" s="419"/>
      <c r="CW194" s="419"/>
      <c r="CX194" s="419"/>
      <c r="CY194" s="419"/>
      <c r="CZ194" s="419"/>
      <c r="DA194" s="419"/>
      <c r="DB194" s="419"/>
      <c r="DC194" s="419"/>
      <c r="DD194" s="419"/>
      <c r="DE194" s="419"/>
      <c r="DF194" s="419"/>
      <c r="DG194" s="419"/>
      <c r="DH194" s="419"/>
      <c r="DI194" s="419"/>
      <c r="DJ194" s="419"/>
      <c r="DK194" s="419"/>
    </row>
    <row r="195" spans="1:115" ht="16.149999999999999" hidden="1">
      <c r="A195" s="423"/>
      <c r="B195" s="423"/>
      <c r="C195" s="418"/>
      <c r="D195" s="419"/>
      <c r="E195" s="419"/>
      <c r="F195" s="419"/>
      <c r="G195" s="419"/>
      <c r="H195" s="419"/>
      <c r="I195" s="419"/>
      <c r="J195" s="419"/>
      <c r="K195" s="419"/>
      <c r="L195" s="419"/>
      <c r="M195" s="419"/>
      <c r="N195" s="419"/>
      <c r="O195" s="419"/>
      <c r="P195" s="419"/>
      <c r="Q195" s="419"/>
      <c r="R195" s="419"/>
      <c r="S195" s="419"/>
      <c r="T195" s="419"/>
      <c r="U195" s="419"/>
      <c r="V195" s="419"/>
      <c r="W195" s="419"/>
      <c r="X195" s="419"/>
      <c r="Y195" s="419"/>
      <c r="Z195" s="419"/>
      <c r="AA195" s="419"/>
      <c r="AB195" s="419"/>
      <c r="AC195" s="419"/>
      <c r="AD195" s="419"/>
      <c r="AE195" s="419"/>
      <c r="AF195" s="419"/>
      <c r="AG195" s="419"/>
      <c r="AH195" s="419"/>
      <c r="AI195" s="419"/>
      <c r="AJ195" s="419"/>
      <c r="AK195" s="419"/>
      <c r="AL195" s="419"/>
      <c r="AM195" s="419"/>
      <c r="AN195" s="419"/>
      <c r="AO195" s="419"/>
      <c r="AP195" s="419"/>
      <c r="AQ195" s="419"/>
      <c r="AR195" s="419"/>
      <c r="AS195" s="419"/>
      <c r="AT195" s="419"/>
      <c r="AU195" s="419"/>
      <c r="AV195" s="419"/>
      <c r="AW195" s="419"/>
      <c r="AX195" s="419"/>
      <c r="AY195" s="419"/>
      <c r="AZ195" s="419"/>
      <c r="BA195" s="419"/>
      <c r="BB195" s="419"/>
      <c r="BC195" s="419"/>
      <c r="BD195" s="419"/>
      <c r="BE195" s="419"/>
      <c r="BF195" s="419"/>
      <c r="BG195" s="419"/>
      <c r="BH195" s="419"/>
      <c r="BI195" s="419"/>
      <c r="BJ195" s="419"/>
      <c r="BK195" s="419"/>
      <c r="BL195" s="419"/>
      <c r="BM195" s="419"/>
      <c r="BN195" s="419"/>
      <c r="BO195" s="419"/>
      <c r="BP195" s="419"/>
      <c r="BQ195" s="419"/>
      <c r="BR195" s="419"/>
      <c r="BS195" s="419"/>
      <c r="BT195" s="419"/>
      <c r="BU195" s="419"/>
      <c r="BV195" s="419"/>
      <c r="BW195" s="419"/>
      <c r="BX195" s="419"/>
      <c r="BY195" s="419"/>
      <c r="BZ195" s="419"/>
      <c r="CA195" s="419"/>
      <c r="CB195" s="419"/>
      <c r="CC195" s="419"/>
      <c r="CD195" s="419"/>
      <c r="CE195" s="419"/>
      <c r="CF195" s="419"/>
      <c r="CG195" s="419"/>
      <c r="CH195" s="419"/>
      <c r="CI195" s="419"/>
      <c r="CJ195" s="419"/>
      <c r="CK195" s="419"/>
      <c r="CL195" s="419"/>
      <c r="CM195" s="419"/>
      <c r="CN195" s="419"/>
      <c r="CO195" s="419"/>
      <c r="CP195" s="419"/>
      <c r="CQ195" s="419"/>
      <c r="CR195" s="419"/>
      <c r="CS195" s="419"/>
      <c r="CT195" s="419"/>
      <c r="CU195" s="419"/>
      <c r="CV195" s="419"/>
      <c r="CW195" s="419"/>
      <c r="CX195" s="419"/>
      <c r="CY195" s="419"/>
      <c r="CZ195" s="419"/>
      <c r="DA195" s="419"/>
      <c r="DB195" s="419"/>
      <c r="DC195" s="419"/>
      <c r="DD195" s="419"/>
      <c r="DE195" s="419"/>
      <c r="DF195" s="419"/>
      <c r="DG195" s="419"/>
      <c r="DH195" s="419"/>
      <c r="DI195" s="419"/>
      <c r="DJ195" s="419"/>
      <c r="DK195" s="419"/>
    </row>
    <row r="196" spans="1:115" ht="16.149999999999999" hidden="1">
      <c r="A196" s="423"/>
      <c r="B196" s="423"/>
      <c r="C196" s="418"/>
      <c r="D196" s="419"/>
      <c r="E196" s="419"/>
      <c r="F196" s="419"/>
      <c r="G196" s="419"/>
      <c r="H196" s="419"/>
      <c r="I196" s="419"/>
      <c r="J196" s="419"/>
      <c r="K196" s="419"/>
      <c r="L196" s="419"/>
      <c r="M196" s="419"/>
      <c r="N196" s="419"/>
      <c r="O196" s="419"/>
      <c r="P196" s="419"/>
      <c r="Q196" s="419"/>
      <c r="R196" s="419"/>
      <c r="S196" s="419"/>
      <c r="T196" s="419"/>
      <c r="U196" s="419"/>
      <c r="V196" s="419"/>
      <c r="W196" s="419"/>
      <c r="X196" s="419"/>
      <c r="Y196" s="419"/>
      <c r="Z196" s="419"/>
      <c r="AA196" s="419"/>
      <c r="AB196" s="419"/>
      <c r="AC196" s="419"/>
      <c r="AD196" s="419"/>
      <c r="AE196" s="419"/>
      <c r="AF196" s="419"/>
      <c r="AG196" s="419"/>
      <c r="AH196" s="419"/>
      <c r="AI196" s="419"/>
      <c r="AJ196" s="419"/>
      <c r="AK196" s="419"/>
      <c r="AL196" s="419"/>
      <c r="AM196" s="419"/>
      <c r="AN196" s="419"/>
      <c r="AO196" s="419"/>
      <c r="AP196" s="419"/>
      <c r="AQ196" s="419"/>
      <c r="AR196" s="419"/>
      <c r="AS196" s="419"/>
      <c r="AT196" s="419"/>
      <c r="AU196" s="419"/>
      <c r="AV196" s="419"/>
      <c r="AW196" s="419"/>
      <c r="AX196" s="419"/>
      <c r="AY196" s="419"/>
      <c r="AZ196" s="419"/>
      <c r="BA196" s="419"/>
      <c r="BB196" s="419"/>
      <c r="BC196" s="419"/>
      <c r="BD196" s="419"/>
      <c r="BE196" s="419"/>
      <c r="BF196" s="419"/>
      <c r="BG196" s="419"/>
      <c r="BH196" s="419"/>
      <c r="BI196" s="419"/>
      <c r="BJ196" s="419"/>
      <c r="BK196" s="419"/>
      <c r="BL196" s="419"/>
      <c r="BM196" s="419"/>
      <c r="BN196" s="419"/>
      <c r="BO196" s="419"/>
      <c r="BP196" s="419"/>
      <c r="BQ196" s="419"/>
      <c r="BR196" s="419"/>
      <c r="BS196" s="419"/>
      <c r="BT196" s="419"/>
      <c r="BU196" s="419"/>
      <c r="BV196" s="419"/>
      <c r="BW196" s="419"/>
      <c r="BX196" s="419"/>
      <c r="BY196" s="419"/>
      <c r="BZ196" s="419"/>
      <c r="CA196" s="419"/>
      <c r="CB196" s="419"/>
      <c r="CC196" s="419"/>
      <c r="CD196" s="419"/>
      <c r="CE196" s="419"/>
      <c r="CF196" s="419"/>
      <c r="CG196" s="419"/>
      <c r="CH196" s="419"/>
      <c r="CI196" s="419"/>
      <c r="CJ196" s="419"/>
      <c r="CK196" s="419"/>
      <c r="CL196" s="419"/>
      <c r="CM196" s="419"/>
      <c r="CN196" s="419"/>
      <c r="CO196" s="419"/>
      <c r="CP196" s="419"/>
      <c r="CQ196" s="419"/>
      <c r="CR196" s="419"/>
      <c r="CS196" s="419"/>
      <c r="CT196" s="419"/>
      <c r="CU196" s="419"/>
      <c r="CV196" s="419"/>
      <c r="CW196" s="419"/>
      <c r="CX196" s="419"/>
      <c r="CY196" s="419"/>
      <c r="CZ196" s="419"/>
      <c r="DA196" s="419"/>
      <c r="DB196" s="419"/>
      <c r="DC196" s="419"/>
      <c r="DD196" s="419"/>
      <c r="DE196" s="419"/>
      <c r="DF196" s="419"/>
      <c r="DG196" s="419"/>
      <c r="DH196" s="419"/>
      <c r="DI196" s="419"/>
      <c r="DJ196" s="419"/>
      <c r="DK196" s="419"/>
    </row>
    <row r="197" spans="1:115" ht="16.149999999999999" hidden="1">
      <c r="A197" s="423"/>
      <c r="B197" s="423"/>
      <c r="C197" s="418"/>
      <c r="D197" s="419"/>
      <c r="E197" s="419"/>
      <c r="F197" s="419"/>
      <c r="G197" s="419"/>
      <c r="H197" s="419"/>
      <c r="I197" s="419"/>
      <c r="J197" s="419"/>
      <c r="K197" s="419"/>
      <c r="L197" s="419"/>
      <c r="M197" s="419"/>
      <c r="N197" s="419"/>
      <c r="O197" s="419"/>
      <c r="P197" s="419"/>
      <c r="Q197" s="419"/>
      <c r="R197" s="419"/>
      <c r="S197" s="419"/>
      <c r="T197" s="419"/>
      <c r="U197" s="419"/>
      <c r="V197" s="419"/>
      <c r="W197" s="419"/>
      <c r="X197" s="419"/>
      <c r="Y197" s="419"/>
      <c r="Z197" s="419"/>
      <c r="AA197" s="419"/>
      <c r="AB197" s="419"/>
      <c r="AC197" s="419"/>
      <c r="AD197" s="419"/>
      <c r="AE197" s="419"/>
      <c r="AF197" s="419"/>
      <c r="AG197" s="419"/>
      <c r="AH197" s="419"/>
      <c r="AI197" s="419"/>
      <c r="AJ197" s="419"/>
      <c r="AK197" s="419"/>
      <c r="AL197" s="419"/>
      <c r="AM197" s="419"/>
      <c r="AN197" s="419"/>
      <c r="AO197" s="419"/>
      <c r="AP197" s="419"/>
      <c r="AQ197" s="419"/>
      <c r="AR197" s="419"/>
      <c r="AS197" s="419"/>
      <c r="AT197" s="419"/>
      <c r="AU197" s="419"/>
      <c r="AV197" s="419"/>
      <c r="AW197" s="419"/>
      <c r="AX197" s="419"/>
      <c r="AY197" s="419"/>
      <c r="AZ197" s="419"/>
      <c r="BA197" s="419"/>
      <c r="BB197" s="419"/>
      <c r="BC197" s="419"/>
      <c r="BD197" s="419"/>
      <c r="BE197" s="419"/>
      <c r="BF197" s="419"/>
      <c r="BG197" s="419"/>
      <c r="BH197" s="419"/>
      <c r="BI197" s="419"/>
      <c r="BJ197" s="419"/>
      <c r="BK197" s="419"/>
      <c r="BL197" s="419"/>
      <c r="BM197" s="419"/>
      <c r="BN197" s="419"/>
      <c r="BO197" s="419"/>
      <c r="BP197" s="419"/>
      <c r="BQ197" s="419"/>
      <c r="BR197" s="419"/>
      <c r="BS197" s="419"/>
      <c r="BT197" s="419"/>
      <c r="BU197" s="419"/>
      <c r="BV197" s="419"/>
      <c r="BW197" s="419"/>
      <c r="BX197" s="419"/>
      <c r="BY197" s="419"/>
      <c r="BZ197" s="419"/>
      <c r="CA197" s="419"/>
      <c r="CB197" s="419"/>
      <c r="CC197" s="419"/>
      <c r="CD197" s="419"/>
      <c r="CE197" s="419"/>
      <c r="CF197" s="419"/>
      <c r="CG197" s="419"/>
      <c r="CH197" s="419"/>
      <c r="CI197" s="419"/>
      <c r="CJ197" s="419"/>
      <c r="CK197" s="419"/>
      <c r="CL197" s="419"/>
      <c r="CM197" s="419"/>
      <c r="CN197" s="419"/>
      <c r="CO197" s="419"/>
      <c r="CP197" s="419"/>
      <c r="CQ197" s="419"/>
      <c r="CR197" s="419"/>
      <c r="CS197" s="419"/>
      <c r="CT197" s="419"/>
      <c r="CU197" s="419"/>
      <c r="CV197" s="419"/>
      <c r="CW197" s="419"/>
      <c r="CX197" s="419"/>
      <c r="CY197" s="419"/>
      <c r="CZ197" s="419"/>
      <c r="DA197" s="419"/>
      <c r="DB197" s="419"/>
      <c r="DC197" s="419"/>
      <c r="DD197" s="419"/>
      <c r="DE197" s="419"/>
      <c r="DF197" s="419"/>
      <c r="DG197" s="419"/>
      <c r="DH197" s="419"/>
      <c r="DI197" s="419"/>
      <c r="DJ197" s="419"/>
      <c r="DK197" s="419"/>
    </row>
    <row r="198" spans="1:115" ht="16.149999999999999" hidden="1">
      <c r="A198" s="423"/>
      <c r="B198" s="423"/>
      <c r="C198" s="418"/>
      <c r="D198" s="419"/>
      <c r="E198" s="419"/>
      <c r="F198" s="419"/>
      <c r="G198" s="419"/>
      <c r="H198" s="419"/>
      <c r="I198" s="419"/>
      <c r="J198" s="419"/>
      <c r="K198" s="419"/>
      <c r="L198" s="419"/>
      <c r="M198" s="419"/>
      <c r="N198" s="419"/>
      <c r="O198" s="419"/>
      <c r="P198" s="419"/>
      <c r="Q198" s="419"/>
      <c r="R198" s="419"/>
      <c r="S198" s="419"/>
      <c r="T198" s="419"/>
      <c r="U198" s="419"/>
      <c r="V198" s="419"/>
      <c r="W198" s="419"/>
      <c r="X198" s="419"/>
      <c r="Y198" s="419"/>
      <c r="Z198" s="419"/>
      <c r="AA198" s="419"/>
      <c r="AB198" s="419"/>
      <c r="AC198" s="419"/>
      <c r="AD198" s="419"/>
      <c r="AE198" s="419"/>
      <c r="AF198" s="419"/>
      <c r="AG198" s="419"/>
      <c r="AH198" s="419"/>
      <c r="AI198" s="419"/>
      <c r="AJ198" s="419"/>
      <c r="AK198" s="419"/>
      <c r="AL198" s="419"/>
      <c r="AM198" s="419"/>
      <c r="AN198" s="419"/>
      <c r="AO198" s="419"/>
      <c r="AP198" s="419"/>
      <c r="AQ198" s="419"/>
      <c r="AR198" s="419"/>
      <c r="AS198" s="419"/>
      <c r="AT198" s="419"/>
      <c r="AU198" s="419"/>
      <c r="AV198" s="419"/>
      <c r="AW198" s="419"/>
      <c r="AX198" s="419"/>
      <c r="AY198" s="419"/>
      <c r="AZ198" s="419"/>
      <c r="BA198" s="419"/>
      <c r="BB198" s="419"/>
      <c r="BC198" s="419"/>
      <c r="BD198" s="419"/>
      <c r="BE198" s="419"/>
      <c r="BF198" s="419"/>
      <c r="BG198" s="419"/>
      <c r="BH198" s="419"/>
      <c r="BI198" s="419"/>
      <c r="BJ198" s="419"/>
      <c r="BK198" s="419"/>
      <c r="BL198" s="419"/>
      <c r="BM198" s="419"/>
      <c r="BN198" s="419"/>
      <c r="BO198" s="419"/>
      <c r="BP198" s="419"/>
      <c r="BQ198" s="419"/>
      <c r="BR198" s="419"/>
      <c r="BS198" s="419"/>
      <c r="BT198" s="419"/>
      <c r="BU198" s="419"/>
      <c r="BV198" s="419"/>
      <c r="BW198" s="419"/>
      <c r="BX198" s="419"/>
      <c r="BY198" s="419"/>
      <c r="BZ198" s="419"/>
      <c r="CA198" s="419"/>
      <c r="CB198" s="419"/>
      <c r="CC198" s="419"/>
      <c r="CD198" s="419"/>
      <c r="CE198" s="419"/>
      <c r="CF198" s="419"/>
      <c r="CG198" s="419"/>
      <c r="CH198" s="419"/>
      <c r="CI198" s="419"/>
      <c r="CJ198" s="419"/>
      <c r="CK198" s="419"/>
      <c r="CL198" s="419"/>
      <c r="CM198" s="419"/>
      <c r="CN198" s="419"/>
      <c r="CO198" s="419"/>
      <c r="CP198" s="419"/>
      <c r="CQ198" s="419"/>
      <c r="CR198" s="419"/>
      <c r="CS198" s="419"/>
      <c r="CT198" s="419"/>
      <c r="CU198" s="419"/>
      <c r="CV198" s="419"/>
      <c r="CW198" s="419"/>
      <c r="CX198" s="419"/>
      <c r="CY198" s="419"/>
      <c r="CZ198" s="419"/>
      <c r="DA198" s="419"/>
      <c r="DB198" s="419"/>
      <c r="DC198" s="419"/>
      <c r="DD198" s="419"/>
      <c r="DE198" s="419"/>
      <c r="DF198" s="419"/>
      <c r="DG198" s="419"/>
      <c r="DH198" s="419"/>
      <c r="DI198" s="419"/>
      <c r="DJ198" s="419"/>
      <c r="DK198" s="419"/>
    </row>
    <row r="199" spans="1:115" ht="16.149999999999999" hidden="1">
      <c r="A199" s="423"/>
      <c r="B199" s="423"/>
      <c r="C199" s="418"/>
      <c r="D199" s="419"/>
      <c r="E199" s="419"/>
      <c r="F199" s="419"/>
      <c r="G199" s="419"/>
      <c r="H199" s="419"/>
      <c r="I199" s="419"/>
      <c r="J199" s="419"/>
      <c r="K199" s="419"/>
      <c r="L199" s="419"/>
      <c r="M199" s="419"/>
      <c r="N199" s="419"/>
      <c r="O199" s="419"/>
      <c r="P199" s="419"/>
      <c r="Q199" s="419"/>
      <c r="R199" s="419"/>
      <c r="S199" s="419"/>
      <c r="T199" s="419"/>
      <c r="U199" s="419"/>
      <c r="V199" s="419"/>
      <c r="W199" s="419"/>
      <c r="X199" s="419"/>
      <c r="Y199" s="419"/>
      <c r="Z199" s="419"/>
      <c r="AA199" s="419"/>
      <c r="AB199" s="419"/>
      <c r="AC199" s="419"/>
      <c r="AD199" s="419"/>
      <c r="AE199" s="419"/>
      <c r="AF199" s="419"/>
      <c r="AG199" s="419"/>
      <c r="AH199" s="419"/>
      <c r="AI199" s="419"/>
      <c r="AJ199" s="419"/>
      <c r="AK199" s="419"/>
      <c r="AL199" s="419"/>
      <c r="AM199" s="419"/>
      <c r="AN199" s="419"/>
      <c r="AO199" s="419"/>
      <c r="AP199" s="419"/>
      <c r="AQ199" s="419"/>
      <c r="AR199" s="419"/>
      <c r="AS199" s="419"/>
      <c r="AT199" s="419"/>
      <c r="AU199" s="419"/>
      <c r="AV199" s="419"/>
      <c r="AW199" s="419"/>
      <c r="AX199" s="419"/>
      <c r="AY199" s="419"/>
      <c r="AZ199" s="419"/>
      <c r="BA199" s="419"/>
      <c r="BB199" s="419"/>
      <c r="BC199" s="419"/>
      <c r="BD199" s="419"/>
      <c r="BE199" s="419"/>
      <c r="BF199" s="419"/>
      <c r="BG199" s="419"/>
      <c r="BH199" s="419"/>
      <c r="BI199" s="419"/>
      <c r="BJ199" s="419"/>
      <c r="BK199" s="419"/>
      <c r="BL199" s="419"/>
      <c r="BM199" s="419"/>
      <c r="BN199" s="419"/>
      <c r="BO199" s="419"/>
      <c r="BP199" s="419"/>
      <c r="BQ199" s="419"/>
      <c r="BR199" s="419"/>
      <c r="BS199" s="419"/>
      <c r="BT199" s="419"/>
      <c r="BU199" s="419"/>
      <c r="BV199" s="419"/>
      <c r="BW199" s="419"/>
      <c r="BX199" s="419"/>
      <c r="BY199" s="419"/>
      <c r="BZ199" s="419"/>
      <c r="CA199" s="419"/>
      <c r="CB199" s="419"/>
      <c r="CC199" s="419"/>
      <c r="CD199" s="419"/>
      <c r="CE199" s="419"/>
      <c r="CF199" s="419"/>
      <c r="CG199" s="419"/>
      <c r="CH199" s="419"/>
      <c r="CI199" s="419"/>
      <c r="CJ199" s="419"/>
      <c r="CK199" s="419"/>
      <c r="CL199" s="419"/>
      <c r="CM199" s="419"/>
      <c r="CN199" s="419"/>
      <c r="CO199" s="419"/>
      <c r="CP199" s="419"/>
      <c r="CQ199" s="419"/>
      <c r="CR199" s="419"/>
      <c r="CS199" s="419"/>
      <c r="CT199" s="419"/>
      <c r="CU199" s="419"/>
      <c r="CV199" s="419"/>
      <c r="CW199" s="419"/>
      <c r="CX199" s="419"/>
      <c r="CY199" s="419"/>
      <c r="CZ199" s="419"/>
      <c r="DA199" s="419"/>
      <c r="DB199" s="419"/>
      <c r="DC199" s="419"/>
      <c r="DD199" s="419"/>
      <c r="DE199" s="419"/>
      <c r="DF199" s="419"/>
      <c r="DG199" s="419"/>
      <c r="DH199" s="419"/>
      <c r="DI199" s="419"/>
      <c r="DJ199" s="419"/>
      <c r="DK199" s="419"/>
    </row>
    <row r="200" spans="1:115" ht="16.149999999999999" hidden="1">
      <c r="A200" s="423"/>
      <c r="B200" s="423"/>
      <c r="C200" s="418"/>
      <c r="D200" s="419"/>
      <c r="E200" s="419"/>
      <c r="F200" s="419"/>
      <c r="G200" s="419"/>
      <c r="H200" s="419"/>
      <c r="I200" s="419"/>
      <c r="J200" s="419"/>
      <c r="K200" s="419"/>
      <c r="L200" s="419"/>
      <c r="M200" s="419"/>
      <c r="N200" s="419"/>
      <c r="O200" s="419"/>
      <c r="P200" s="419"/>
      <c r="Q200" s="419"/>
      <c r="R200" s="419"/>
      <c r="S200" s="419"/>
      <c r="T200" s="419"/>
      <c r="U200" s="419"/>
      <c r="V200" s="419"/>
      <c r="W200" s="419"/>
      <c r="X200" s="419"/>
      <c r="Y200" s="419"/>
      <c r="Z200" s="419"/>
      <c r="AA200" s="419"/>
      <c r="AB200" s="419"/>
      <c r="AC200" s="419"/>
      <c r="AD200" s="419"/>
      <c r="AE200" s="419"/>
      <c r="AF200" s="419"/>
      <c r="AG200" s="419"/>
      <c r="AH200" s="419"/>
      <c r="AI200" s="419"/>
      <c r="AJ200" s="419"/>
      <c r="AK200" s="419"/>
      <c r="AL200" s="419"/>
      <c r="AM200" s="419"/>
      <c r="AN200" s="419"/>
      <c r="AO200" s="419"/>
      <c r="AP200" s="419"/>
      <c r="AQ200" s="419"/>
      <c r="AR200" s="419"/>
      <c r="AS200" s="419"/>
      <c r="AT200" s="419"/>
      <c r="AU200" s="419"/>
      <c r="AV200" s="419"/>
      <c r="AW200" s="419"/>
      <c r="AX200" s="419"/>
      <c r="AY200" s="419"/>
      <c r="AZ200" s="419"/>
      <c r="BA200" s="419"/>
      <c r="BB200" s="419"/>
      <c r="BC200" s="419"/>
      <c r="BD200" s="419"/>
      <c r="BE200" s="419"/>
      <c r="BF200" s="419"/>
      <c r="BG200" s="419"/>
      <c r="BH200" s="419"/>
      <c r="BI200" s="419"/>
      <c r="BJ200" s="419"/>
      <c r="BK200" s="419"/>
      <c r="BL200" s="419"/>
      <c r="BM200" s="419"/>
      <c r="BN200" s="419"/>
      <c r="BO200" s="419"/>
      <c r="BP200" s="419"/>
      <c r="BQ200" s="419"/>
      <c r="BR200" s="419"/>
      <c r="BS200" s="419"/>
      <c r="BT200" s="419"/>
      <c r="BU200" s="419"/>
      <c r="BV200" s="419"/>
      <c r="BW200" s="419"/>
      <c r="BX200" s="419"/>
      <c r="BY200" s="419"/>
      <c r="BZ200" s="419"/>
      <c r="CA200" s="419"/>
      <c r="CB200" s="419"/>
      <c r="CC200" s="419"/>
      <c r="CD200" s="419"/>
      <c r="CE200" s="419"/>
      <c r="CF200" s="419"/>
      <c r="CG200" s="419"/>
      <c r="CH200" s="419"/>
      <c r="CI200" s="419"/>
      <c r="CJ200" s="419"/>
      <c r="CK200" s="419"/>
      <c r="CL200" s="419"/>
      <c r="CM200" s="419"/>
      <c r="CN200" s="419"/>
      <c r="CO200" s="419"/>
      <c r="CP200" s="419"/>
      <c r="CQ200" s="419"/>
      <c r="CR200" s="419"/>
      <c r="CS200" s="419"/>
      <c r="CT200" s="419"/>
      <c r="CU200" s="419"/>
      <c r="CV200" s="419"/>
      <c r="CW200" s="419"/>
      <c r="CX200" s="419"/>
      <c r="CY200" s="419"/>
      <c r="CZ200" s="419"/>
      <c r="DA200" s="419"/>
      <c r="DB200" s="419"/>
      <c r="DC200" s="419"/>
      <c r="DD200" s="419"/>
      <c r="DE200" s="419"/>
      <c r="DF200" s="419"/>
      <c r="DG200" s="419"/>
      <c r="DH200" s="419"/>
      <c r="DI200" s="419"/>
      <c r="DJ200" s="419"/>
      <c r="DK200" s="419"/>
    </row>
    <row r="201" spans="1:115" ht="16.149999999999999" hidden="1">
      <c r="A201" s="423"/>
      <c r="B201" s="423"/>
      <c r="C201" s="418"/>
      <c r="D201" s="419"/>
      <c r="E201" s="419"/>
      <c r="F201" s="419"/>
      <c r="G201" s="419"/>
      <c r="H201" s="419"/>
      <c r="I201" s="419"/>
      <c r="J201" s="419"/>
      <c r="K201" s="419"/>
      <c r="L201" s="419"/>
      <c r="M201" s="419"/>
      <c r="N201" s="419"/>
      <c r="O201" s="419"/>
      <c r="P201" s="419"/>
      <c r="Q201" s="419"/>
      <c r="R201" s="419"/>
      <c r="S201" s="419"/>
      <c r="T201" s="419"/>
      <c r="U201" s="419"/>
      <c r="V201" s="419"/>
      <c r="W201" s="419"/>
      <c r="X201" s="419"/>
      <c r="Y201" s="419"/>
      <c r="Z201" s="419"/>
      <c r="AA201" s="419"/>
      <c r="AB201" s="419"/>
      <c r="AC201" s="419"/>
      <c r="AD201" s="419"/>
      <c r="AE201" s="419"/>
      <c r="AF201" s="419"/>
      <c r="AG201" s="419"/>
      <c r="AH201" s="419"/>
      <c r="AI201" s="419"/>
      <c r="AJ201" s="419"/>
      <c r="AK201" s="419"/>
      <c r="AL201" s="419"/>
      <c r="AM201" s="419"/>
      <c r="AN201" s="419"/>
      <c r="AO201" s="419"/>
      <c r="AP201" s="419"/>
      <c r="AQ201" s="419"/>
      <c r="AR201" s="419"/>
      <c r="AS201" s="419"/>
      <c r="AT201" s="419"/>
      <c r="AU201" s="419"/>
      <c r="AV201" s="419"/>
      <c r="AW201" s="419"/>
      <c r="AX201" s="419"/>
      <c r="AY201" s="419"/>
      <c r="AZ201" s="419"/>
      <c r="BA201" s="419"/>
      <c r="BB201" s="419"/>
      <c r="BC201" s="419"/>
      <c r="BD201" s="419"/>
      <c r="BE201" s="419"/>
      <c r="BF201" s="419"/>
      <c r="BG201" s="419"/>
      <c r="BH201" s="419"/>
      <c r="BI201" s="419"/>
      <c r="BJ201" s="419"/>
      <c r="BK201" s="419"/>
      <c r="BL201" s="419"/>
      <c r="BM201" s="419"/>
      <c r="BN201" s="419"/>
      <c r="BO201" s="419"/>
      <c r="BP201" s="419"/>
      <c r="BQ201" s="419"/>
      <c r="BR201" s="419"/>
      <c r="BS201" s="419"/>
      <c r="BT201" s="419"/>
      <c r="BU201" s="419"/>
      <c r="BV201" s="419"/>
      <c r="BW201" s="419"/>
      <c r="BX201" s="419"/>
      <c r="BY201" s="419"/>
      <c r="BZ201" s="419"/>
      <c r="CA201" s="419"/>
      <c r="CB201" s="419"/>
      <c r="CC201" s="419"/>
      <c r="CD201" s="419"/>
      <c r="CE201" s="419"/>
      <c r="CF201" s="419"/>
      <c r="CG201" s="419"/>
      <c r="CH201" s="419"/>
      <c r="CI201" s="419"/>
      <c r="CJ201" s="419"/>
      <c r="CK201" s="419"/>
      <c r="CL201" s="419"/>
      <c r="CM201" s="419"/>
      <c r="CN201" s="419"/>
      <c r="CO201" s="419"/>
      <c r="CP201" s="419"/>
      <c r="CQ201" s="419"/>
      <c r="CR201" s="419"/>
      <c r="CS201" s="419"/>
      <c r="CT201" s="419"/>
      <c r="CU201" s="419"/>
      <c r="CV201" s="419"/>
      <c r="CW201" s="419"/>
      <c r="CX201" s="419"/>
      <c r="CY201" s="419"/>
      <c r="CZ201" s="419"/>
      <c r="DA201" s="419"/>
      <c r="DB201" s="419"/>
      <c r="DC201" s="419"/>
      <c r="DD201" s="419"/>
      <c r="DE201" s="419"/>
      <c r="DF201" s="419"/>
      <c r="DG201" s="419"/>
      <c r="DH201" s="419"/>
      <c r="DI201" s="419"/>
      <c r="DJ201" s="419"/>
      <c r="DK201" s="419"/>
    </row>
    <row r="202" spans="1:115" ht="16.149999999999999" hidden="1">
      <c r="A202" s="423"/>
      <c r="B202" s="423"/>
      <c r="C202" s="418"/>
      <c r="D202" s="419"/>
      <c r="E202" s="419"/>
      <c r="F202" s="419"/>
      <c r="G202" s="419"/>
      <c r="H202" s="419"/>
      <c r="I202" s="419"/>
      <c r="J202" s="419"/>
      <c r="K202" s="419"/>
      <c r="L202" s="419"/>
      <c r="M202" s="419"/>
      <c r="N202" s="419"/>
      <c r="O202" s="419"/>
      <c r="P202" s="419"/>
      <c r="Q202" s="419"/>
      <c r="R202" s="419"/>
      <c r="S202" s="419"/>
      <c r="T202" s="419"/>
      <c r="U202" s="419"/>
      <c r="V202" s="419"/>
      <c r="W202" s="419"/>
      <c r="X202" s="419"/>
      <c r="Y202" s="419"/>
      <c r="Z202" s="419"/>
      <c r="AA202" s="419"/>
      <c r="AB202" s="419"/>
      <c r="AC202" s="419"/>
      <c r="AD202" s="419"/>
      <c r="AE202" s="419"/>
      <c r="AF202" s="419"/>
      <c r="AG202" s="419"/>
      <c r="AH202" s="419"/>
      <c r="AI202" s="419"/>
      <c r="AJ202" s="419"/>
      <c r="AK202" s="419"/>
      <c r="AL202" s="419"/>
      <c r="AM202" s="419"/>
      <c r="AN202" s="419"/>
      <c r="AO202" s="419"/>
      <c r="AP202" s="419"/>
      <c r="AQ202" s="419"/>
      <c r="AR202" s="419"/>
      <c r="AS202" s="419"/>
      <c r="AT202" s="419"/>
      <c r="AU202" s="419"/>
      <c r="AV202" s="419"/>
      <c r="AW202" s="419"/>
      <c r="AX202" s="419"/>
      <c r="AY202" s="419"/>
      <c r="AZ202" s="419"/>
      <c r="BA202" s="419"/>
      <c r="BB202" s="419"/>
      <c r="BC202" s="419"/>
      <c r="BD202" s="419"/>
      <c r="BE202" s="419"/>
      <c r="BF202" s="419"/>
      <c r="BG202" s="419"/>
      <c r="BH202" s="419"/>
      <c r="BI202" s="419"/>
      <c r="BJ202" s="419"/>
      <c r="BK202" s="419"/>
      <c r="BL202" s="419"/>
      <c r="BM202" s="419"/>
      <c r="BN202" s="419"/>
      <c r="BO202" s="419"/>
      <c r="BP202" s="419"/>
      <c r="BQ202" s="419"/>
      <c r="BR202" s="419"/>
      <c r="BS202" s="419"/>
      <c r="BT202" s="419"/>
      <c r="BU202" s="419"/>
      <c r="BV202" s="419"/>
      <c r="BW202" s="419"/>
      <c r="BX202" s="419"/>
      <c r="BY202" s="419"/>
      <c r="BZ202" s="419"/>
      <c r="CA202" s="419"/>
      <c r="CB202" s="419"/>
      <c r="CC202" s="419"/>
      <c r="CD202" s="419"/>
      <c r="CE202" s="419"/>
      <c r="CF202" s="419"/>
      <c r="CG202" s="419"/>
      <c r="CH202" s="419"/>
      <c r="CI202" s="419"/>
      <c r="CJ202" s="419"/>
      <c r="CK202" s="419"/>
      <c r="CL202" s="419"/>
      <c r="CM202" s="419"/>
      <c r="CN202" s="419"/>
      <c r="CO202" s="419"/>
      <c r="CP202" s="419"/>
      <c r="CQ202" s="419"/>
      <c r="CR202" s="419"/>
      <c r="CS202" s="419"/>
      <c r="CT202" s="419"/>
      <c r="CU202" s="419"/>
      <c r="CV202" s="419"/>
      <c r="CW202" s="419"/>
      <c r="CX202" s="419"/>
      <c r="CY202" s="419"/>
      <c r="CZ202" s="419"/>
      <c r="DA202" s="419"/>
      <c r="DB202" s="419"/>
      <c r="DC202" s="419"/>
      <c r="DD202" s="419"/>
      <c r="DE202" s="419"/>
      <c r="DF202" s="419"/>
      <c r="DG202" s="419"/>
      <c r="DH202" s="419"/>
      <c r="DI202" s="419"/>
      <c r="DJ202" s="419"/>
      <c r="DK202" s="419"/>
    </row>
    <row r="203" spans="1:115" ht="16.149999999999999" hidden="1">
      <c r="A203" s="423"/>
      <c r="B203" s="423"/>
      <c r="C203" s="418"/>
      <c r="D203" s="419"/>
      <c r="E203" s="419"/>
      <c r="F203" s="419"/>
      <c r="G203" s="419"/>
      <c r="H203" s="419"/>
      <c r="I203" s="419"/>
      <c r="J203" s="419"/>
      <c r="K203" s="419"/>
      <c r="L203" s="419"/>
      <c r="M203" s="419"/>
      <c r="N203" s="419"/>
      <c r="O203" s="419"/>
      <c r="P203" s="419"/>
      <c r="Q203" s="419"/>
      <c r="R203" s="419"/>
      <c r="S203" s="419"/>
      <c r="T203" s="419"/>
      <c r="U203" s="419"/>
      <c r="V203" s="419"/>
      <c r="W203" s="419"/>
      <c r="X203" s="419"/>
      <c r="Y203" s="419"/>
      <c r="Z203" s="419"/>
      <c r="AA203" s="419"/>
      <c r="AB203" s="419"/>
      <c r="AC203" s="419"/>
      <c r="AD203" s="419"/>
      <c r="AE203" s="419"/>
      <c r="AF203" s="419"/>
      <c r="AG203" s="419"/>
      <c r="AH203" s="419"/>
      <c r="AI203" s="419"/>
      <c r="AJ203" s="419"/>
      <c r="AK203" s="419"/>
      <c r="AL203" s="419"/>
      <c r="AM203" s="419"/>
      <c r="AN203" s="419"/>
      <c r="AO203" s="419"/>
      <c r="AP203" s="419"/>
      <c r="AQ203" s="419"/>
      <c r="AR203" s="419"/>
      <c r="AS203" s="419"/>
      <c r="AT203" s="419"/>
      <c r="AU203" s="419"/>
      <c r="AV203" s="419"/>
      <c r="AW203" s="419"/>
      <c r="AX203" s="419"/>
      <c r="AY203" s="419"/>
      <c r="AZ203" s="419"/>
      <c r="BA203" s="419"/>
      <c r="BB203" s="419"/>
      <c r="BC203" s="419"/>
      <c r="BD203" s="419"/>
      <c r="BE203" s="419"/>
      <c r="BF203" s="419"/>
      <c r="BG203" s="419"/>
      <c r="BH203" s="419"/>
      <c r="BI203" s="419"/>
      <c r="BJ203" s="419"/>
      <c r="BK203" s="419"/>
      <c r="BL203" s="419"/>
      <c r="BM203" s="419"/>
      <c r="BN203" s="419"/>
      <c r="BO203" s="419"/>
      <c r="BP203" s="419"/>
      <c r="BQ203" s="419"/>
      <c r="BR203" s="419"/>
      <c r="BS203" s="419"/>
      <c r="BT203" s="419"/>
      <c r="BU203" s="419"/>
      <c r="BV203" s="419"/>
      <c r="BW203" s="419"/>
      <c r="BX203" s="419"/>
      <c r="BY203" s="419"/>
      <c r="BZ203" s="419"/>
      <c r="CA203" s="419"/>
      <c r="CB203" s="419"/>
      <c r="CC203" s="419"/>
      <c r="CD203" s="419"/>
      <c r="CE203" s="419"/>
      <c r="CF203" s="419"/>
      <c r="CG203" s="419"/>
      <c r="CH203" s="419"/>
      <c r="CI203" s="419"/>
      <c r="CJ203" s="419"/>
      <c r="CK203" s="419"/>
      <c r="CL203" s="419"/>
      <c r="CM203" s="419"/>
      <c r="CN203" s="419"/>
      <c r="CO203" s="419"/>
      <c r="CP203" s="419"/>
      <c r="CQ203" s="419"/>
      <c r="CR203" s="419"/>
      <c r="CS203" s="419"/>
      <c r="CT203" s="419"/>
      <c r="CU203" s="419"/>
      <c r="CV203" s="419"/>
      <c r="CW203" s="419"/>
      <c r="CX203" s="419"/>
      <c r="CY203" s="419"/>
      <c r="CZ203" s="419"/>
      <c r="DA203" s="419"/>
      <c r="DB203" s="419"/>
      <c r="DC203" s="419"/>
      <c r="DD203" s="419"/>
      <c r="DE203" s="419"/>
      <c r="DF203" s="419"/>
      <c r="DG203" s="419"/>
      <c r="DH203" s="419"/>
      <c r="DI203" s="419"/>
      <c r="DJ203" s="419"/>
      <c r="DK203" s="419"/>
    </row>
    <row r="204" spans="1:115" ht="16.149999999999999" hidden="1">
      <c r="A204" s="423"/>
      <c r="B204" s="423"/>
      <c r="C204" s="418"/>
      <c r="D204" s="419"/>
      <c r="E204" s="419"/>
      <c r="F204" s="419"/>
      <c r="G204" s="419"/>
      <c r="H204" s="419"/>
      <c r="I204" s="419"/>
      <c r="J204" s="419"/>
      <c r="K204" s="419"/>
      <c r="L204" s="419"/>
      <c r="M204" s="419"/>
      <c r="N204" s="419"/>
      <c r="O204" s="419"/>
      <c r="P204" s="419"/>
      <c r="Q204" s="419"/>
      <c r="R204" s="419"/>
      <c r="S204" s="419"/>
      <c r="T204" s="419"/>
      <c r="U204" s="419"/>
      <c r="V204" s="419"/>
      <c r="W204" s="419"/>
      <c r="X204" s="419"/>
      <c r="Y204" s="419"/>
      <c r="Z204" s="419"/>
      <c r="AA204" s="419"/>
      <c r="AB204" s="419"/>
      <c r="AC204" s="419"/>
      <c r="AD204" s="419"/>
      <c r="AE204" s="419"/>
      <c r="AF204" s="419"/>
      <c r="AG204" s="419"/>
      <c r="AH204" s="419"/>
      <c r="AI204" s="419"/>
      <c r="AJ204" s="419"/>
      <c r="AK204" s="419"/>
      <c r="AL204" s="419"/>
      <c r="AM204" s="419"/>
      <c r="AN204" s="419"/>
      <c r="AO204" s="419"/>
      <c r="AP204" s="419"/>
      <c r="AQ204" s="419"/>
      <c r="AR204" s="419"/>
      <c r="AS204" s="419"/>
      <c r="AT204" s="419"/>
      <c r="AU204" s="419"/>
      <c r="AV204" s="419"/>
      <c r="AW204" s="419"/>
      <c r="AX204" s="419"/>
      <c r="AY204" s="419"/>
      <c r="AZ204" s="419"/>
      <c r="BA204" s="419"/>
      <c r="BB204" s="419"/>
      <c r="BC204" s="419"/>
      <c r="BD204" s="419"/>
      <c r="BE204" s="419"/>
      <c r="BF204" s="419"/>
      <c r="BG204" s="419"/>
      <c r="BH204" s="419"/>
      <c r="BI204" s="419"/>
      <c r="BJ204" s="419"/>
      <c r="BK204" s="419"/>
      <c r="BL204" s="419"/>
      <c r="BM204" s="419"/>
      <c r="BN204" s="419"/>
      <c r="BO204" s="419"/>
      <c r="BP204" s="419"/>
      <c r="BQ204" s="419"/>
      <c r="BR204" s="419"/>
      <c r="BS204" s="419"/>
      <c r="BT204" s="419"/>
      <c r="BU204" s="419"/>
      <c r="BV204" s="419"/>
      <c r="BW204" s="419"/>
      <c r="BX204" s="419"/>
      <c r="BY204" s="419"/>
      <c r="BZ204" s="419"/>
      <c r="CA204" s="419"/>
      <c r="CB204" s="419"/>
      <c r="CC204" s="419"/>
      <c r="CD204" s="419"/>
      <c r="CE204" s="419"/>
      <c r="CF204" s="419"/>
      <c r="CG204" s="419"/>
      <c r="CH204" s="419"/>
      <c r="CI204" s="419"/>
      <c r="CJ204" s="419"/>
      <c r="CK204" s="419"/>
      <c r="CL204" s="419"/>
      <c r="CM204" s="419"/>
      <c r="CN204" s="419"/>
      <c r="CO204" s="419"/>
      <c r="CP204" s="419"/>
      <c r="CQ204" s="419"/>
      <c r="CR204" s="419"/>
      <c r="CS204" s="419"/>
      <c r="CT204" s="419"/>
      <c r="CU204" s="419"/>
      <c r="CV204" s="419"/>
      <c r="CW204" s="419"/>
      <c r="CX204" s="419"/>
      <c r="CY204" s="419"/>
      <c r="CZ204" s="419"/>
      <c r="DA204" s="419"/>
      <c r="DB204" s="419"/>
      <c r="DC204" s="419"/>
      <c r="DD204" s="419"/>
      <c r="DE204" s="419"/>
      <c r="DF204" s="419"/>
      <c r="DG204" s="419"/>
      <c r="DH204" s="419"/>
      <c r="DI204" s="419"/>
      <c r="DJ204" s="419"/>
      <c r="DK204" s="419"/>
    </row>
    <row r="205" spans="1:115" ht="16.149999999999999" hidden="1">
      <c r="A205" s="423"/>
      <c r="B205" s="423"/>
      <c r="C205" s="418"/>
      <c r="D205" s="419"/>
      <c r="E205" s="419"/>
      <c r="F205" s="419"/>
      <c r="G205" s="419"/>
      <c r="H205" s="419"/>
      <c r="I205" s="419"/>
      <c r="J205" s="419"/>
      <c r="K205" s="419"/>
      <c r="L205" s="419"/>
      <c r="M205" s="419"/>
      <c r="N205" s="419"/>
      <c r="O205" s="419"/>
      <c r="P205" s="419"/>
      <c r="Q205" s="419"/>
      <c r="R205" s="419"/>
      <c r="S205" s="419"/>
      <c r="T205" s="419"/>
      <c r="U205" s="419"/>
      <c r="V205" s="419"/>
      <c r="W205" s="419"/>
      <c r="X205" s="419"/>
      <c r="Y205" s="419"/>
      <c r="Z205" s="419"/>
      <c r="AA205" s="419"/>
      <c r="AB205" s="419"/>
      <c r="AC205" s="419"/>
      <c r="AD205" s="419"/>
      <c r="AE205" s="419"/>
      <c r="AF205" s="419"/>
      <c r="AG205" s="419"/>
      <c r="AH205" s="419"/>
      <c r="AI205" s="419"/>
      <c r="AJ205" s="419"/>
      <c r="AK205" s="419"/>
      <c r="AL205" s="419"/>
      <c r="AM205" s="419"/>
      <c r="AN205" s="419"/>
      <c r="AO205" s="419"/>
      <c r="AP205" s="419"/>
      <c r="AQ205" s="419"/>
      <c r="AR205" s="419"/>
      <c r="AS205" s="419"/>
      <c r="AT205" s="419"/>
      <c r="AU205" s="419"/>
      <c r="AV205" s="419"/>
      <c r="AW205" s="419"/>
      <c r="AX205" s="419"/>
      <c r="AY205" s="419"/>
      <c r="AZ205" s="419"/>
      <c r="BA205" s="419"/>
      <c r="BB205" s="419"/>
      <c r="BC205" s="419"/>
      <c r="BD205" s="419"/>
      <c r="BE205" s="419"/>
      <c r="BF205" s="419"/>
      <c r="BG205" s="419"/>
      <c r="BH205" s="419"/>
      <c r="BI205" s="419"/>
      <c r="BJ205" s="419"/>
      <c r="BK205" s="419"/>
      <c r="BL205" s="419"/>
      <c r="BM205" s="419"/>
      <c r="BN205" s="419"/>
      <c r="BO205" s="419"/>
      <c r="BP205" s="419"/>
      <c r="BQ205" s="419"/>
      <c r="BR205" s="419"/>
      <c r="BS205" s="419"/>
      <c r="BT205" s="419"/>
      <c r="BU205" s="419"/>
      <c r="BV205" s="419"/>
      <c r="BW205" s="419"/>
      <c r="BX205" s="419"/>
      <c r="BY205" s="419"/>
      <c r="BZ205" s="419"/>
      <c r="CA205" s="419"/>
      <c r="CB205" s="419"/>
      <c r="CC205" s="419"/>
      <c r="CD205" s="419"/>
      <c r="CE205" s="419"/>
      <c r="CF205" s="419"/>
      <c r="CG205" s="419"/>
      <c r="CH205" s="419"/>
      <c r="CI205" s="419"/>
      <c r="CJ205" s="419"/>
      <c r="CK205" s="419"/>
      <c r="CL205" s="419"/>
      <c r="CM205" s="419"/>
      <c r="CN205" s="419"/>
      <c r="CO205" s="419"/>
      <c r="CP205" s="419"/>
      <c r="CQ205" s="419"/>
      <c r="CR205" s="419"/>
      <c r="CS205" s="419"/>
      <c r="CT205" s="419"/>
      <c r="CU205" s="419"/>
      <c r="CV205" s="419"/>
      <c r="CW205" s="419"/>
      <c r="CX205" s="419"/>
      <c r="CY205" s="419"/>
      <c r="CZ205" s="419"/>
      <c r="DA205" s="419"/>
      <c r="DB205" s="419"/>
      <c r="DC205" s="419"/>
      <c r="DD205" s="419"/>
      <c r="DE205" s="419"/>
      <c r="DF205" s="419"/>
      <c r="DG205" s="419"/>
      <c r="DH205" s="419"/>
      <c r="DI205" s="419"/>
      <c r="DJ205" s="419"/>
      <c r="DK205" s="419"/>
    </row>
    <row r="206" spans="1:115" ht="16.149999999999999" hidden="1">
      <c r="A206" s="423"/>
      <c r="B206" s="423"/>
      <c r="C206" s="418"/>
      <c r="D206" s="419"/>
      <c r="E206" s="419"/>
      <c r="F206" s="419"/>
      <c r="G206" s="419"/>
      <c r="H206" s="419"/>
      <c r="I206" s="419"/>
      <c r="J206" s="419"/>
      <c r="K206" s="419"/>
      <c r="L206" s="419"/>
      <c r="M206" s="419"/>
      <c r="N206" s="419"/>
      <c r="O206" s="419"/>
      <c r="P206" s="419"/>
      <c r="Q206" s="419"/>
      <c r="R206" s="419"/>
      <c r="S206" s="419"/>
      <c r="T206" s="419"/>
      <c r="U206" s="419"/>
      <c r="V206" s="419"/>
      <c r="W206" s="419"/>
      <c r="X206" s="419"/>
      <c r="Y206" s="419"/>
      <c r="Z206" s="419"/>
      <c r="AA206" s="419"/>
      <c r="AB206" s="419"/>
      <c r="AC206" s="419"/>
      <c r="AD206" s="419"/>
      <c r="AE206" s="419"/>
      <c r="AF206" s="419"/>
      <c r="AG206" s="419"/>
      <c r="AH206" s="419"/>
      <c r="AI206" s="419"/>
      <c r="AJ206" s="419"/>
      <c r="AK206" s="419"/>
      <c r="AL206" s="419"/>
      <c r="AM206" s="419"/>
      <c r="AN206" s="419"/>
      <c r="AO206" s="419"/>
      <c r="AP206" s="419"/>
      <c r="AQ206" s="419"/>
      <c r="AR206" s="419"/>
      <c r="AS206" s="419"/>
      <c r="AT206" s="419"/>
      <c r="AU206" s="419"/>
      <c r="AV206" s="419"/>
      <c r="AW206" s="419"/>
      <c r="AX206" s="419"/>
      <c r="AY206" s="419"/>
      <c r="AZ206" s="419"/>
      <c r="BA206" s="419"/>
      <c r="BB206" s="419"/>
      <c r="BC206" s="419"/>
      <c r="BD206" s="419"/>
      <c r="BE206" s="419"/>
      <c r="BF206" s="419"/>
      <c r="BG206" s="419"/>
      <c r="BH206" s="419"/>
      <c r="BI206" s="419"/>
      <c r="BJ206" s="419"/>
      <c r="BK206" s="419"/>
      <c r="BL206" s="419"/>
      <c r="BM206" s="419"/>
      <c r="BN206" s="419"/>
      <c r="BO206" s="419"/>
      <c r="BP206" s="419"/>
      <c r="BQ206" s="419"/>
      <c r="BR206" s="419"/>
      <c r="BS206" s="419"/>
      <c r="BT206" s="419"/>
      <c r="BU206" s="419"/>
      <c r="BV206" s="419"/>
      <c r="BW206" s="419"/>
      <c r="BX206" s="419"/>
      <c r="BY206" s="419"/>
      <c r="BZ206" s="419"/>
      <c r="CA206" s="419"/>
      <c r="CB206" s="419"/>
      <c r="CC206" s="419"/>
      <c r="CD206" s="419"/>
      <c r="CE206" s="419"/>
      <c r="CF206" s="419"/>
      <c r="CG206" s="419"/>
      <c r="CH206" s="419"/>
      <c r="CI206" s="419"/>
      <c r="CJ206" s="419"/>
      <c r="CK206" s="419"/>
      <c r="CL206" s="419"/>
      <c r="CM206" s="419"/>
      <c r="CN206" s="419"/>
      <c r="CO206" s="419"/>
      <c r="CP206" s="419"/>
      <c r="CQ206" s="419"/>
      <c r="CR206" s="419"/>
      <c r="CS206" s="419"/>
      <c r="CT206" s="419"/>
      <c r="CU206" s="419"/>
      <c r="CV206" s="419"/>
      <c r="CW206" s="419"/>
      <c r="CX206" s="419"/>
      <c r="CY206" s="419"/>
      <c r="CZ206" s="419"/>
      <c r="DA206" s="419"/>
      <c r="DB206" s="419"/>
      <c r="DC206" s="419"/>
      <c r="DD206" s="419"/>
      <c r="DE206" s="419"/>
      <c r="DF206" s="419"/>
      <c r="DG206" s="419"/>
      <c r="DH206" s="419"/>
      <c r="DI206" s="419"/>
      <c r="DJ206" s="419"/>
      <c r="DK206" s="419"/>
    </row>
    <row r="207" spans="1:115" ht="16.149999999999999" hidden="1">
      <c r="A207" s="423"/>
      <c r="B207" s="423"/>
      <c r="C207" s="418"/>
      <c r="D207" s="419"/>
      <c r="E207" s="419"/>
      <c r="F207" s="419"/>
      <c r="G207" s="419"/>
      <c r="H207" s="419"/>
      <c r="I207" s="419"/>
      <c r="J207" s="419"/>
      <c r="K207" s="419"/>
      <c r="L207" s="419"/>
      <c r="M207" s="419"/>
      <c r="N207" s="419"/>
      <c r="O207" s="419"/>
      <c r="P207" s="419"/>
      <c r="Q207" s="419"/>
      <c r="R207" s="419"/>
      <c r="S207" s="419"/>
      <c r="T207" s="419"/>
      <c r="U207" s="419"/>
      <c r="V207" s="419"/>
      <c r="W207" s="419"/>
      <c r="X207" s="419"/>
      <c r="Y207" s="419"/>
      <c r="Z207" s="419"/>
      <c r="AA207" s="419"/>
      <c r="AB207" s="419"/>
      <c r="AC207" s="419"/>
      <c r="AD207" s="419"/>
      <c r="AE207" s="419"/>
      <c r="AF207" s="419"/>
      <c r="AG207" s="419"/>
      <c r="AH207" s="419"/>
      <c r="AI207" s="419"/>
      <c r="AJ207" s="419"/>
      <c r="AK207" s="419"/>
      <c r="AL207" s="419"/>
      <c r="AM207" s="419"/>
      <c r="AN207" s="419"/>
      <c r="AO207" s="419"/>
      <c r="AP207" s="419"/>
      <c r="AQ207" s="419"/>
      <c r="AR207" s="419"/>
      <c r="AS207" s="419"/>
      <c r="AT207" s="419"/>
      <c r="AU207" s="419"/>
      <c r="AV207" s="419"/>
      <c r="AW207" s="419"/>
      <c r="AX207" s="419"/>
      <c r="AY207" s="419"/>
      <c r="AZ207" s="419"/>
      <c r="BA207" s="419"/>
      <c r="BB207" s="419"/>
      <c r="BC207" s="419"/>
      <c r="BD207" s="419"/>
      <c r="BE207" s="419"/>
      <c r="BF207" s="419"/>
      <c r="BG207" s="419"/>
      <c r="BH207" s="419"/>
      <c r="BI207" s="419"/>
      <c r="BJ207" s="419"/>
      <c r="BK207" s="419"/>
      <c r="BL207" s="419"/>
      <c r="BM207" s="419"/>
      <c r="BN207" s="419"/>
      <c r="BO207" s="419"/>
      <c r="BP207" s="419"/>
      <c r="BQ207" s="419"/>
      <c r="BR207" s="419"/>
      <c r="BS207" s="419"/>
      <c r="BT207" s="419"/>
      <c r="BU207" s="419"/>
      <c r="BV207" s="419"/>
      <c r="BW207" s="419"/>
      <c r="BX207" s="419"/>
      <c r="BY207" s="419"/>
      <c r="BZ207" s="419"/>
      <c r="CA207" s="419"/>
      <c r="CB207" s="419"/>
      <c r="CC207" s="419"/>
      <c r="CD207" s="419"/>
      <c r="CE207" s="419"/>
      <c r="CF207" s="419"/>
      <c r="CG207" s="419"/>
      <c r="CH207" s="419"/>
      <c r="CI207" s="419"/>
      <c r="CJ207" s="419"/>
      <c r="CK207" s="419"/>
      <c r="CL207" s="419"/>
      <c r="CM207" s="419"/>
      <c r="CN207" s="419"/>
      <c r="CO207" s="419"/>
      <c r="CP207" s="419"/>
      <c r="CQ207" s="419"/>
      <c r="CR207" s="419"/>
      <c r="CS207" s="419"/>
      <c r="CT207" s="419"/>
      <c r="CU207" s="419"/>
      <c r="CV207" s="419"/>
      <c r="CW207" s="419"/>
      <c r="CX207" s="419"/>
      <c r="CY207" s="419"/>
      <c r="CZ207" s="419"/>
      <c r="DA207" s="419"/>
      <c r="DB207" s="419"/>
      <c r="DC207" s="419"/>
      <c r="DD207" s="419"/>
      <c r="DE207" s="419"/>
      <c r="DF207" s="419"/>
      <c r="DG207" s="419"/>
      <c r="DH207" s="419"/>
      <c r="DI207" s="419"/>
      <c r="DJ207" s="419"/>
      <c r="DK207" s="419"/>
    </row>
    <row r="208" spans="1:115" ht="16.149999999999999" hidden="1">
      <c r="A208" s="423"/>
      <c r="B208" s="423"/>
      <c r="C208" s="418"/>
      <c r="D208" s="419"/>
      <c r="E208" s="419"/>
      <c r="F208" s="419"/>
      <c r="G208" s="419"/>
      <c r="H208" s="419"/>
      <c r="I208" s="419"/>
      <c r="J208" s="419"/>
      <c r="K208" s="419"/>
      <c r="L208" s="419"/>
      <c r="M208" s="419"/>
      <c r="N208" s="419"/>
      <c r="O208" s="419"/>
      <c r="P208" s="419"/>
      <c r="Q208" s="419"/>
      <c r="R208" s="419"/>
      <c r="S208" s="419"/>
      <c r="T208" s="419"/>
      <c r="U208" s="419"/>
      <c r="V208" s="419"/>
      <c r="W208" s="419"/>
      <c r="X208" s="419"/>
      <c r="Y208" s="419"/>
      <c r="Z208" s="419"/>
      <c r="AA208" s="419"/>
      <c r="AB208" s="419"/>
      <c r="AC208" s="419"/>
      <c r="AD208" s="419"/>
      <c r="AE208" s="419"/>
      <c r="AF208" s="419"/>
      <c r="AG208" s="419"/>
      <c r="AH208" s="419"/>
      <c r="AI208" s="419"/>
      <c r="AJ208" s="419"/>
      <c r="AK208" s="419"/>
      <c r="AL208" s="419"/>
      <c r="AM208" s="419"/>
      <c r="AN208" s="419"/>
      <c r="AO208" s="419"/>
      <c r="AP208" s="419"/>
      <c r="AQ208" s="419"/>
      <c r="AR208" s="419"/>
      <c r="AS208" s="419"/>
      <c r="AT208" s="419"/>
      <c r="AU208" s="419"/>
      <c r="AV208" s="419"/>
      <c r="AW208" s="419"/>
      <c r="AX208" s="419"/>
      <c r="AY208" s="419"/>
      <c r="AZ208" s="419"/>
      <c r="BA208" s="419"/>
      <c r="BB208" s="419"/>
      <c r="BC208" s="419"/>
      <c r="BD208" s="419"/>
      <c r="BE208" s="419"/>
      <c r="BF208" s="419"/>
      <c r="BG208" s="419"/>
      <c r="BH208" s="419"/>
      <c r="BI208" s="419"/>
      <c r="BJ208" s="419"/>
      <c r="BK208" s="419"/>
      <c r="BL208" s="419"/>
      <c r="BM208" s="419"/>
      <c r="BN208" s="419"/>
      <c r="BO208" s="419"/>
      <c r="BP208" s="419"/>
      <c r="BQ208" s="419"/>
      <c r="BR208" s="419"/>
      <c r="BS208" s="419"/>
      <c r="BT208" s="419"/>
      <c r="BU208" s="419"/>
      <c r="BV208" s="419"/>
      <c r="BW208" s="419"/>
      <c r="BX208" s="419"/>
      <c r="BY208" s="419"/>
      <c r="BZ208" s="419"/>
      <c r="CA208" s="419"/>
      <c r="CB208" s="419"/>
      <c r="CC208" s="419"/>
      <c r="CD208" s="419"/>
      <c r="CE208" s="419"/>
      <c r="CF208" s="419"/>
      <c r="CG208" s="419"/>
      <c r="CH208" s="419"/>
      <c r="CI208" s="419"/>
      <c r="CJ208" s="419"/>
      <c r="CK208" s="419"/>
      <c r="CL208" s="419"/>
      <c r="CM208" s="419"/>
      <c r="CN208" s="419"/>
      <c r="CO208" s="419"/>
      <c r="CP208" s="419"/>
      <c r="CQ208" s="419"/>
      <c r="CR208" s="419"/>
      <c r="CS208" s="419"/>
      <c r="CT208" s="419"/>
      <c r="CU208" s="419"/>
      <c r="CV208" s="419"/>
      <c r="CW208" s="419"/>
      <c r="CX208" s="419"/>
      <c r="CY208" s="419"/>
      <c r="CZ208" s="419"/>
      <c r="DA208" s="419"/>
      <c r="DB208" s="419"/>
      <c r="DC208" s="419"/>
      <c r="DD208" s="419"/>
      <c r="DE208" s="419"/>
      <c r="DF208" s="419"/>
      <c r="DG208" s="419"/>
      <c r="DH208" s="419"/>
      <c r="DI208" s="419"/>
      <c r="DJ208" s="419"/>
      <c r="DK208" s="419"/>
    </row>
    <row r="209" spans="1:115" ht="16.149999999999999" hidden="1">
      <c r="A209" s="423"/>
      <c r="B209" s="423"/>
      <c r="C209" s="418"/>
      <c r="D209" s="419"/>
      <c r="E209" s="419"/>
      <c r="F209" s="419"/>
      <c r="G209" s="419"/>
      <c r="H209" s="419"/>
      <c r="I209" s="419"/>
      <c r="J209" s="419"/>
      <c r="K209" s="419"/>
      <c r="L209" s="419"/>
      <c r="M209" s="419"/>
      <c r="N209" s="419"/>
      <c r="O209" s="419"/>
      <c r="P209" s="419"/>
      <c r="Q209" s="419"/>
      <c r="R209" s="419"/>
      <c r="S209" s="419"/>
      <c r="T209" s="419"/>
      <c r="U209" s="419"/>
      <c r="V209" s="419"/>
      <c r="W209" s="419"/>
      <c r="X209" s="419"/>
      <c r="Y209" s="419"/>
      <c r="Z209" s="419"/>
      <c r="AA209" s="419"/>
      <c r="AB209" s="419"/>
      <c r="AC209" s="419"/>
      <c r="AD209" s="419"/>
      <c r="AE209" s="419"/>
      <c r="AF209" s="419"/>
      <c r="AG209" s="419"/>
      <c r="AH209" s="419"/>
      <c r="AI209" s="419"/>
      <c r="AJ209" s="419"/>
      <c r="AK209" s="419"/>
      <c r="AL209" s="419"/>
      <c r="AM209" s="419"/>
      <c r="AN209" s="419"/>
      <c r="AO209" s="419"/>
      <c r="AP209" s="419"/>
      <c r="AQ209" s="419"/>
      <c r="AR209" s="419"/>
      <c r="AS209" s="419"/>
      <c r="AT209" s="419"/>
      <c r="AU209" s="419"/>
      <c r="AV209" s="419"/>
      <c r="AW209" s="419"/>
      <c r="AX209" s="419"/>
      <c r="AY209" s="419"/>
      <c r="AZ209" s="419"/>
      <c r="BA209" s="419"/>
      <c r="BB209" s="419"/>
      <c r="BC209" s="419"/>
      <c r="BD209" s="419"/>
      <c r="BE209" s="419"/>
      <c r="BF209" s="419"/>
      <c r="BG209" s="419"/>
      <c r="BH209" s="419"/>
      <c r="BI209" s="419"/>
      <c r="BJ209" s="419"/>
      <c r="BK209" s="419"/>
      <c r="BL209" s="419"/>
      <c r="BM209" s="419"/>
      <c r="BN209" s="419"/>
      <c r="BO209" s="419"/>
      <c r="BP209" s="419"/>
      <c r="BQ209" s="419"/>
      <c r="BR209" s="419"/>
      <c r="BS209" s="419"/>
      <c r="BT209" s="419"/>
      <c r="BU209" s="419"/>
      <c r="BV209" s="419"/>
      <c r="BW209" s="419"/>
      <c r="BX209" s="419"/>
      <c r="BY209" s="419"/>
      <c r="BZ209" s="419"/>
      <c r="CA209" s="419"/>
      <c r="CB209" s="419"/>
      <c r="CC209" s="419"/>
      <c r="CD209" s="419"/>
      <c r="CE209" s="419"/>
      <c r="CF209" s="419"/>
      <c r="CG209" s="419"/>
      <c r="CH209" s="419"/>
      <c r="CI209" s="419"/>
      <c r="CJ209" s="419"/>
      <c r="CK209" s="419"/>
      <c r="CL209" s="419"/>
      <c r="CM209" s="419"/>
      <c r="CN209" s="419"/>
      <c r="CO209" s="419"/>
      <c r="CP209" s="419"/>
      <c r="CQ209" s="419"/>
      <c r="CR209" s="419"/>
      <c r="CS209" s="419"/>
      <c r="CT209" s="419"/>
      <c r="CU209" s="419"/>
      <c r="CV209" s="419"/>
      <c r="CW209" s="419"/>
      <c r="CX209" s="419"/>
      <c r="CY209" s="419"/>
      <c r="CZ209" s="419"/>
      <c r="DA209" s="419"/>
      <c r="DB209" s="419"/>
      <c r="DC209" s="419"/>
      <c r="DD209" s="419"/>
      <c r="DE209" s="419"/>
      <c r="DF209" s="419"/>
      <c r="DG209" s="419"/>
      <c r="DH209" s="419"/>
      <c r="DI209" s="419"/>
      <c r="DJ209" s="419"/>
      <c r="DK209" s="419"/>
    </row>
    <row r="210" spans="1:115" ht="16.149999999999999" hidden="1">
      <c r="A210" s="423"/>
      <c r="B210" s="423"/>
      <c r="C210" s="418"/>
      <c r="D210" s="419"/>
      <c r="E210" s="419"/>
      <c r="F210" s="419"/>
      <c r="G210" s="419"/>
      <c r="H210" s="419"/>
      <c r="I210" s="419"/>
      <c r="J210" s="419"/>
      <c r="K210" s="419"/>
      <c r="L210" s="419"/>
      <c r="M210" s="419"/>
      <c r="N210" s="419"/>
      <c r="O210" s="419"/>
      <c r="P210" s="419"/>
      <c r="Q210" s="419"/>
      <c r="R210" s="419"/>
      <c r="S210" s="419"/>
      <c r="T210" s="419"/>
      <c r="U210" s="419"/>
      <c r="V210" s="419"/>
      <c r="W210" s="419"/>
      <c r="X210" s="419"/>
      <c r="Y210" s="419"/>
      <c r="Z210" s="419"/>
      <c r="AA210" s="419"/>
      <c r="AB210" s="419"/>
      <c r="AC210" s="419"/>
      <c r="AD210" s="419"/>
      <c r="AE210" s="419"/>
      <c r="AF210" s="419"/>
      <c r="AG210" s="419"/>
      <c r="AH210" s="419"/>
      <c r="AI210" s="419"/>
      <c r="AJ210" s="419"/>
      <c r="AK210" s="419"/>
      <c r="AL210" s="419"/>
      <c r="AM210" s="419"/>
      <c r="AN210" s="419"/>
      <c r="AO210" s="419"/>
      <c r="AP210" s="419"/>
      <c r="AQ210" s="419"/>
      <c r="AR210" s="419"/>
      <c r="AS210" s="419"/>
      <c r="AT210" s="419"/>
      <c r="AU210" s="419"/>
      <c r="AV210" s="419"/>
      <c r="AW210" s="419"/>
      <c r="AX210" s="419"/>
      <c r="AY210" s="419"/>
      <c r="AZ210" s="419"/>
      <c r="BA210" s="419"/>
      <c r="BB210" s="419"/>
      <c r="BC210" s="419"/>
      <c r="BD210" s="419"/>
      <c r="BE210" s="419"/>
      <c r="BF210" s="419"/>
      <c r="BG210" s="419"/>
      <c r="BH210" s="419"/>
      <c r="BI210" s="419"/>
      <c r="BJ210" s="419"/>
      <c r="BK210" s="419"/>
      <c r="BL210" s="419"/>
      <c r="BM210" s="419"/>
      <c r="BN210" s="419"/>
      <c r="BO210" s="419"/>
      <c r="BP210" s="419"/>
      <c r="BQ210" s="419"/>
      <c r="BR210" s="419"/>
      <c r="BS210" s="419"/>
      <c r="BT210" s="419"/>
      <c r="BU210" s="419"/>
      <c r="BV210" s="419"/>
      <c r="BW210" s="419"/>
      <c r="BX210" s="419"/>
      <c r="BY210" s="419"/>
      <c r="BZ210" s="419"/>
      <c r="CA210" s="419"/>
      <c r="CB210" s="419"/>
      <c r="CC210" s="419"/>
      <c r="CD210" s="419"/>
      <c r="CE210" s="419"/>
      <c r="CF210" s="419"/>
      <c r="CG210" s="419"/>
      <c r="CH210" s="419"/>
      <c r="CI210" s="419"/>
      <c r="CJ210" s="419"/>
      <c r="CK210" s="419"/>
      <c r="CL210" s="419"/>
      <c r="CM210" s="419"/>
      <c r="CN210" s="419"/>
      <c r="CO210" s="419"/>
      <c r="CP210" s="419"/>
      <c r="CQ210" s="419"/>
      <c r="CR210" s="419"/>
      <c r="CS210" s="419"/>
      <c r="CT210" s="419"/>
      <c r="CU210" s="419"/>
      <c r="CV210" s="419"/>
      <c r="CW210" s="419"/>
      <c r="CX210" s="419"/>
      <c r="CY210" s="419"/>
      <c r="CZ210" s="419"/>
      <c r="DA210" s="419"/>
      <c r="DB210" s="419"/>
      <c r="DC210" s="419"/>
      <c r="DD210" s="419"/>
      <c r="DE210" s="419"/>
      <c r="DF210" s="419"/>
      <c r="DG210" s="419"/>
      <c r="DH210" s="419"/>
      <c r="DI210" s="419"/>
      <c r="DJ210" s="419"/>
      <c r="DK210" s="419"/>
    </row>
    <row r="211" spans="1:115" ht="16.149999999999999" hidden="1">
      <c r="A211" s="423"/>
      <c r="B211" s="423"/>
      <c r="C211" s="418"/>
      <c r="D211" s="419"/>
      <c r="E211" s="419"/>
      <c r="F211" s="419"/>
      <c r="G211" s="419"/>
      <c r="H211" s="419"/>
      <c r="I211" s="419"/>
      <c r="J211" s="419"/>
      <c r="K211" s="419"/>
      <c r="L211" s="419"/>
      <c r="M211" s="419"/>
      <c r="N211" s="419"/>
      <c r="O211" s="419"/>
      <c r="P211" s="419"/>
      <c r="Q211" s="419"/>
      <c r="R211" s="419"/>
      <c r="S211" s="419"/>
      <c r="T211" s="419"/>
      <c r="U211" s="419"/>
      <c r="V211" s="419"/>
      <c r="W211" s="419"/>
      <c r="X211" s="419"/>
      <c r="Y211" s="419"/>
      <c r="Z211" s="419"/>
      <c r="AA211" s="419"/>
      <c r="AB211" s="419"/>
      <c r="AC211" s="419"/>
      <c r="AD211" s="419"/>
      <c r="AE211" s="419"/>
      <c r="AF211" s="419"/>
      <c r="AG211" s="419"/>
      <c r="AH211" s="419"/>
      <c r="AI211" s="419"/>
      <c r="AJ211" s="419"/>
      <c r="AK211" s="419"/>
      <c r="AL211" s="419"/>
      <c r="AM211" s="419"/>
      <c r="AN211" s="419"/>
      <c r="AO211" s="419"/>
      <c r="AP211" s="419"/>
      <c r="AQ211" s="419"/>
      <c r="AR211" s="419"/>
      <c r="AS211" s="419"/>
      <c r="AT211" s="419"/>
      <c r="AU211" s="419"/>
      <c r="AV211" s="419"/>
      <c r="AW211" s="419"/>
      <c r="AX211" s="419"/>
      <c r="AY211" s="419"/>
      <c r="AZ211" s="419"/>
      <c r="BA211" s="419"/>
      <c r="BB211" s="419"/>
      <c r="BC211" s="419"/>
      <c r="BD211" s="419"/>
      <c r="BE211" s="419"/>
      <c r="BF211" s="419"/>
      <c r="BG211" s="419"/>
      <c r="BH211" s="419"/>
      <c r="BI211" s="419"/>
      <c r="BJ211" s="419"/>
      <c r="BK211" s="419"/>
      <c r="BL211" s="419"/>
      <c r="BM211" s="419"/>
      <c r="BN211" s="419"/>
      <c r="BO211" s="419"/>
      <c r="BP211" s="419"/>
      <c r="BQ211" s="419"/>
      <c r="BR211" s="419"/>
      <c r="BS211" s="419"/>
      <c r="BT211" s="419"/>
      <c r="BU211" s="419"/>
      <c r="BV211" s="419"/>
      <c r="BW211" s="419"/>
      <c r="BX211" s="419"/>
      <c r="BY211" s="419"/>
      <c r="BZ211" s="419"/>
      <c r="CA211" s="419"/>
      <c r="CB211" s="419"/>
      <c r="CC211" s="419"/>
      <c r="CD211" s="419"/>
      <c r="CE211" s="419"/>
      <c r="CF211" s="419"/>
      <c r="CG211" s="419"/>
      <c r="CH211" s="419"/>
      <c r="CI211" s="419"/>
      <c r="CJ211" s="419"/>
      <c r="CK211" s="419"/>
      <c r="CL211" s="419"/>
      <c r="CM211" s="419"/>
      <c r="CN211" s="419"/>
      <c r="CO211" s="419"/>
      <c r="CP211" s="419"/>
      <c r="CQ211" s="419"/>
      <c r="CR211" s="419"/>
      <c r="CS211" s="419"/>
      <c r="CT211" s="419"/>
      <c r="CU211" s="419"/>
      <c r="CV211" s="419"/>
      <c r="CW211" s="419"/>
      <c r="CX211" s="419"/>
      <c r="CY211" s="419"/>
      <c r="CZ211" s="419"/>
      <c r="DA211" s="419"/>
      <c r="DB211" s="419"/>
      <c r="DC211" s="419"/>
      <c r="DD211" s="419"/>
      <c r="DE211" s="419"/>
      <c r="DF211" s="419"/>
      <c r="DG211" s="419"/>
      <c r="DH211" s="419"/>
      <c r="DI211" s="419"/>
      <c r="DJ211" s="419"/>
      <c r="DK211" s="419"/>
    </row>
    <row r="212" spans="1:115" ht="16.149999999999999" hidden="1">
      <c r="A212" s="423"/>
      <c r="B212" s="423"/>
      <c r="C212" s="418"/>
      <c r="D212" s="419"/>
      <c r="E212" s="419"/>
      <c r="F212" s="419"/>
      <c r="G212" s="419"/>
      <c r="H212" s="419"/>
      <c r="I212" s="419"/>
      <c r="J212" s="419"/>
      <c r="K212" s="419"/>
      <c r="L212" s="419"/>
      <c r="M212" s="419"/>
      <c r="N212" s="419"/>
      <c r="O212" s="419"/>
      <c r="P212" s="419"/>
      <c r="Q212" s="419"/>
      <c r="R212" s="419"/>
      <c r="S212" s="419"/>
      <c r="T212" s="419"/>
      <c r="U212" s="419"/>
      <c r="V212" s="419"/>
      <c r="W212" s="419"/>
      <c r="X212" s="419"/>
      <c r="Y212" s="419"/>
      <c r="Z212" s="419"/>
      <c r="AA212" s="419"/>
      <c r="AB212" s="419"/>
      <c r="AC212" s="419"/>
      <c r="AD212" s="419"/>
      <c r="AE212" s="419"/>
      <c r="AF212" s="419"/>
      <c r="AG212" s="419"/>
      <c r="AH212" s="419"/>
      <c r="AI212" s="419"/>
      <c r="AJ212" s="419"/>
      <c r="AK212" s="419"/>
      <c r="AL212" s="419"/>
      <c r="AM212" s="419"/>
      <c r="AN212" s="419"/>
      <c r="AO212" s="419"/>
      <c r="AP212" s="419"/>
      <c r="AQ212" s="419"/>
      <c r="AR212" s="419"/>
      <c r="AS212" s="419"/>
      <c r="AT212" s="419"/>
      <c r="AU212" s="419"/>
      <c r="AV212" s="419"/>
      <c r="AW212" s="419"/>
      <c r="AX212" s="419"/>
      <c r="AY212" s="419"/>
      <c r="AZ212" s="419"/>
      <c r="BA212" s="419"/>
      <c r="BB212" s="419"/>
      <c r="BC212" s="419"/>
      <c r="BD212" s="419"/>
      <c r="BE212" s="419"/>
      <c r="BF212" s="419"/>
      <c r="BG212" s="419"/>
      <c r="BH212" s="419"/>
      <c r="BI212" s="419"/>
      <c r="BJ212" s="419"/>
      <c r="BK212" s="419"/>
      <c r="BL212" s="419"/>
      <c r="BM212" s="419"/>
      <c r="BN212" s="419"/>
      <c r="BO212" s="419"/>
      <c r="BP212" s="419"/>
      <c r="BQ212" s="419"/>
      <c r="BR212" s="419"/>
      <c r="BS212" s="419"/>
      <c r="BT212" s="419"/>
      <c r="BU212" s="419"/>
      <c r="BV212" s="419"/>
      <c r="BW212" s="419"/>
      <c r="BX212" s="419"/>
      <c r="BY212" s="419"/>
      <c r="BZ212" s="419"/>
      <c r="CA212" s="419"/>
      <c r="CB212" s="419"/>
      <c r="CC212" s="419"/>
      <c r="CD212" s="419"/>
      <c r="CE212" s="419"/>
      <c r="CF212" s="419"/>
      <c r="CG212" s="419"/>
      <c r="CH212" s="419"/>
      <c r="CI212" s="419"/>
      <c r="CJ212" s="419"/>
      <c r="CK212" s="419"/>
      <c r="CL212" s="419"/>
      <c r="CM212" s="419"/>
      <c r="CN212" s="419"/>
      <c r="CO212" s="419"/>
      <c r="CP212" s="419"/>
      <c r="CQ212" s="419"/>
      <c r="CR212" s="419"/>
      <c r="CS212" s="419"/>
      <c r="CT212" s="419"/>
      <c r="CU212" s="419"/>
      <c r="CV212" s="419"/>
      <c r="CW212" s="419"/>
      <c r="CX212" s="419"/>
      <c r="CY212" s="419"/>
      <c r="CZ212" s="419"/>
      <c r="DA212" s="419"/>
      <c r="DB212" s="419"/>
      <c r="DC212" s="419"/>
      <c r="DD212" s="419"/>
      <c r="DE212" s="419"/>
      <c r="DF212" s="419"/>
      <c r="DG212" s="419"/>
      <c r="DH212" s="419"/>
      <c r="DI212" s="419"/>
      <c r="DJ212" s="419"/>
      <c r="DK212" s="419"/>
    </row>
    <row r="213" spans="1:115" ht="16.149999999999999" hidden="1">
      <c r="A213" s="423"/>
      <c r="B213" s="423"/>
      <c r="C213" s="418"/>
      <c r="D213" s="419"/>
      <c r="E213" s="419"/>
      <c r="F213" s="419"/>
      <c r="G213" s="419"/>
      <c r="H213" s="419"/>
      <c r="I213" s="419"/>
      <c r="J213" s="419"/>
      <c r="K213" s="419"/>
      <c r="L213" s="419"/>
      <c r="M213" s="419"/>
      <c r="N213" s="419"/>
      <c r="O213" s="419"/>
      <c r="P213" s="419"/>
      <c r="Q213" s="419"/>
      <c r="R213" s="419"/>
      <c r="S213" s="419"/>
      <c r="T213" s="419"/>
      <c r="U213" s="419"/>
      <c r="V213" s="419"/>
      <c r="W213" s="419"/>
      <c r="X213" s="419"/>
      <c r="Y213" s="419"/>
      <c r="Z213" s="419"/>
      <c r="AA213" s="419"/>
      <c r="AB213" s="419"/>
      <c r="AC213" s="419"/>
      <c r="AD213" s="419"/>
      <c r="AE213" s="419"/>
      <c r="AF213" s="419"/>
      <c r="AG213" s="419"/>
      <c r="AH213" s="419"/>
      <c r="AI213" s="419"/>
      <c r="AJ213" s="419"/>
      <c r="AK213" s="419"/>
      <c r="AL213" s="419"/>
      <c r="AM213" s="419"/>
      <c r="AN213" s="419"/>
      <c r="AO213" s="419"/>
      <c r="AP213" s="419"/>
      <c r="AQ213" s="419"/>
      <c r="AR213" s="419"/>
      <c r="AS213" s="419"/>
      <c r="AT213" s="419"/>
      <c r="AU213" s="419"/>
      <c r="AV213" s="419"/>
      <c r="AW213" s="419"/>
      <c r="AX213" s="419"/>
      <c r="AY213" s="419"/>
      <c r="AZ213" s="419"/>
      <c r="BA213" s="419"/>
      <c r="BB213" s="419"/>
      <c r="BC213" s="419"/>
      <c r="BD213" s="419"/>
      <c r="BE213" s="419"/>
      <c r="BF213" s="419"/>
      <c r="BG213" s="419"/>
      <c r="BH213" s="419"/>
      <c r="BI213" s="419"/>
      <c r="BJ213" s="419"/>
      <c r="BK213" s="419"/>
      <c r="BL213" s="419"/>
      <c r="BM213" s="419"/>
      <c r="BN213" s="419"/>
      <c r="BO213" s="419"/>
      <c r="BP213" s="419"/>
      <c r="BQ213" s="419"/>
      <c r="BR213" s="419"/>
      <c r="BS213" s="419"/>
      <c r="BT213" s="419"/>
      <c r="BU213" s="419"/>
      <c r="BV213" s="419"/>
      <c r="BW213" s="419"/>
      <c r="BX213" s="419"/>
      <c r="BY213" s="419"/>
      <c r="BZ213" s="419"/>
      <c r="CA213" s="419"/>
      <c r="CB213" s="419"/>
      <c r="CC213" s="419"/>
      <c r="CD213" s="419"/>
      <c r="CE213" s="419"/>
      <c r="CF213" s="419"/>
      <c r="CG213" s="419"/>
      <c r="CH213" s="419"/>
      <c r="CI213" s="419"/>
      <c r="CJ213" s="419"/>
      <c r="CK213" s="419"/>
      <c r="CL213" s="419"/>
      <c r="CM213" s="419"/>
      <c r="CN213" s="419"/>
      <c r="CO213" s="419"/>
      <c r="CP213" s="419"/>
      <c r="CQ213" s="419"/>
      <c r="CR213" s="419"/>
      <c r="CS213" s="419"/>
      <c r="CT213" s="419"/>
      <c r="CU213" s="419"/>
      <c r="CV213" s="419"/>
      <c r="CW213" s="419"/>
      <c r="CX213" s="419"/>
      <c r="CY213" s="419"/>
      <c r="CZ213" s="419"/>
      <c r="DA213" s="419"/>
      <c r="DB213" s="419"/>
      <c r="DC213" s="419"/>
      <c r="DD213" s="419"/>
      <c r="DE213" s="419"/>
      <c r="DF213" s="419"/>
      <c r="DG213" s="419"/>
      <c r="DH213" s="419"/>
      <c r="DI213" s="419"/>
      <c r="DJ213" s="419"/>
      <c r="DK213" s="419"/>
    </row>
    <row r="214" spans="1:115" ht="16.149999999999999" hidden="1">
      <c r="A214" s="423"/>
      <c r="B214" s="423"/>
      <c r="C214" s="418"/>
      <c r="D214" s="419"/>
      <c r="E214" s="419"/>
      <c r="F214" s="419"/>
      <c r="G214" s="419"/>
      <c r="H214" s="419"/>
      <c r="I214" s="419"/>
      <c r="J214" s="419"/>
      <c r="K214" s="419"/>
      <c r="L214" s="419"/>
      <c r="M214" s="419"/>
      <c r="N214" s="419"/>
      <c r="O214" s="419"/>
      <c r="P214" s="419"/>
      <c r="Q214" s="419"/>
      <c r="R214" s="419"/>
      <c r="S214" s="419"/>
      <c r="T214" s="419"/>
      <c r="U214" s="419"/>
      <c r="V214" s="419"/>
      <c r="W214" s="419"/>
      <c r="X214" s="419"/>
      <c r="Y214" s="419"/>
      <c r="Z214" s="419"/>
      <c r="AA214" s="419"/>
      <c r="AB214" s="419"/>
      <c r="AC214" s="419"/>
      <c r="AD214" s="419"/>
      <c r="AE214" s="419"/>
      <c r="AF214" s="419"/>
      <c r="AG214" s="419"/>
      <c r="AH214" s="419"/>
      <c r="AI214" s="419"/>
      <c r="AJ214" s="419"/>
      <c r="AK214" s="419"/>
      <c r="AL214" s="419"/>
      <c r="AM214" s="419"/>
      <c r="AN214" s="419"/>
      <c r="AO214" s="419"/>
      <c r="AP214" s="419"/>
      <c r="AQ214" s="419"/>
      <c r="AR214" s="419"/>
      <c r="AS214" s="419"/>
      <c r="AT214" s="419"/>
      <c r="AU214" s="419"/>
      <c r="AV214" s="419"/>
      <c r="AW214" s="419"/>
      <c r="AX214" s="419"/>
      <c r="AY214" s="419"/>
      <c r="AZ214" s="419"/>
      <c r="BA214" s="419"/>
      <c r="BB214" s="419"/>
      <c r="BC214" s="419"/>
      <c r="BD214" s="419"/>
      <c r="BE214" s="419"/>
      <c r="BF214" s="419"/>
      <c r="BG214" s="419"/>
      <c r="BH214" s="419"/>
      <c r="BI214" s="419"/>
      <c r="BJ214" s="419"/>
      <c r="BK214" s="419"/>
      <c r="BL214" s="419"/>
      <c r="BM214" s="419"/>
      <c r="BN214" s="419"/>
      <c r="BO214" s="419"/>
      <c r="BP214" s="419"/>
      <c r="BQ214" s="419"/>
      <c r="BR214" s="419"/>
      <c r="BS214" s="419"/>
      <c r="BT214" s="419"/>
      <c r="BU214" s="419"/>
      <c r="BV214" s="419"/>
      <c r="BW214" s="419"/>
      <c r="BX214" s="419"/>
      <c r="BY214" s="419"/>
      <c r="BZ214" s="419"/>
      <c r="CA214" s="419"/>
      <c r="CB214" s="419"/>
      <c r="CC214" s="419"/>
      <c r="CD214" s="419"/>
      <c r="CE214" s="419"/>
      <c r="CF214" s="419"/>
      <c r="CG214" s="419"/>
      <c r="CH214" s="419"/>
      <c r="CI214" s="419"/>
      <c r="CJ214" s="419"/>
      <c r="CK214" s="419"/>
      <c r="CL214" s="419"/>
      <c r="CM214" s="419"/>
      <c r="CN214" s="419"/>
      <c r="CO214" s="419"/>
      <c r="CP214" s="419"/>
      <c r="CQ214" s="419"/>
      <c r="CR214" s="419"/>
      <c r="CS214" s="419"/>
      <c r="CT214" s="419"/>
      <c r="CU214" s="419"/>
      <c r="CV214" s="419"/>
      <c r="CW214" s="419"/>
      <c r="CX214" s="419"/>
      <c r="CY214" s="419"/>
      <c r="CZ214" s="419"/>
      <c r="DA214" s="419"/>
      <c r="DB214" s="419"/>
      <c r="DC214" s="419"/>
      <c r="DD214" s="419"/>
      <c r="DE214" s="419"/>
      <c r="DF214" s="419"/>
      <c r="DG214" s="419"/>
      <c r="DH214" s="419"/>
      <c r="DI214" s="419"/>
      <c r="DJ214" s="419"/>
      <c r="DK214" s="419"/>
    </row>
    <row r="215" spans="1:115" ht="16.149999999999999" hidden="1">
      <c r="A215" s="423"/>
      <c r="B215" s="423"/>
      <c r="C215" s="418"/>
      <c r="D215" s="419"/>
      <c r="E215" s="419"/>
      <c r="F215" s="419"/>
      <c r="G215" s="419"/>
      <c r="H215" s="419"/>
      <c r="I215" s="419"/>
      <c r="J215" s="419"/>
      <c r="K215" s="419"/>
      <c r="L215" s="419"/>
      <c r="M215" s="419"/>
      <c r="N215" s="419"/>
      <c r="O215" s="419"/>
      <c r="P215" s="419"/>
      <c r="Q215" s="419"/>
      <c r="R215" s="419"/>
      <c r="S215" s="419"/>
      <c r="T215" s="419"/>
      <c r="U215" s="419"/>
      <c r="V215" s="419"/>
      <c r="W215" s="419"/>
      <c r="X215" s="419"/>
      <c r="Y215" s="419"/>
      <c r="Z215" s="419"/>
      <c r="AA215" s="419"/>
      <c r="AB215" s="419"/>
      <c r="AC215" s="419"/>
      <c r="AD215" s="419"/>
      <c r="AE215" s="419"/>
      <c r="AF215" s="419"/>
      <c r="AG215" s="419"/>
      <c r="AH215" s="419"/>
      <c r="AI215" s="419"/>
      <c r="AJ215" s="419"/>
      <c r="AK215" s="419"/>
      <c r="AL215" s="419"/>
      <c r="AM215" s="419"/>
      <c r="AN215" s="419"/>
      <c r="AO215" s="419"/>
      <c r="AP215" s="419"/>
      <c r="AQ215" s="419"/>
      <c r="AR215" s="419"/>
      <c r="AS215" s="419"/>
      <c r="AT215" s="419"/>
      <c r="AU215" s="419"/>
      <c r="AV215" s="419"/>
      <c r="AW215" s="419"/>
      <c r="AX215" s="419"/>
      <c r="AY215" s="419"/>
      <c r="AZ215" s="419"/>
      <c r="BA215" s="419"/>
      <c r="BB215" s="419"/>
      <c r="BC215" s="419"/>
      <c r="BD215" s="419"/>
      <c r="BE215" s="419"/>
      <c r="BF215" s="419"/>
      <c r="BG215" s="419"/>
      <c r="BH215" s="419"/>
      <c r="BI215" s="419"/>
      <c r="BJ215" s="419"/>
      <c r="BK215" s="419"/>
      <c r="BL215" s="419"/>
      <c r="BM215" s="419"/>
      <c r="BN215" s="419"/>
      <c r="BO215" s="419"/>
      <c r="BP215" s="419"/>
      <c r="BQ215" s="419"/>
      <c r="BR215" s="419"/>
      <c r="BS215" s="419"/>
      <c r="BT215" s="419"/>
      <c r="BU215" s="419"/>
      <c r="BV215" s="419"/>
      <c r="BW215" s="419"/>
      <c r="BX215" s="419"/>
      <c r="BY215" s="419"/>
      <c r="BZ215" s="419"/>
      <c r="CA215" s="419"/>
      <c r="CB215" s="419"/>
      <c r="CC215" s="419"/>
      <c r="CD215" s="419"/>
      <c r="CE215" s="419"/>
      <c r="CF215" s="419"/>
      <c r="CG215" s="419"/>
      <c r="CH215" s="419"/>
      <c r="CI215" s="419"/>
      <c r="CJ215" s="419"/>
      <c r="CK215" s="419"/>
      <c r="CL215" s="419"/>
      <c r="CM215" s="419"/>
      <c r="CN215" s="419"/>
      <c r="CO215" s="419"/>
      <c r="CP215" s="419"/>
      <c r="CQ215" s="419"/>
      <c r="CR215" s="419"/>
      <c r="CS215" s="419"/>
      <c r="CT215" s="419"/>
      <c r="CU215" s="419"/>
      <c r="CV215" s="419"/>
      <c r="CW215" s="419"/>
      <c r="CX215" s="419"/>
      <c r="CY215" s="419"/>
      <c r="CZ215" s="419"/>
      <c r="DA215" s="419"/>
      <c r="DB215" s="419"/>
      <c r="DC215" s="419"/>
      <c r="DD215" s="419"/>
      <c r="DE215" s="419"/>
      <c r="DF215" s="419"/>
      <c r="DG215" s="419"/>
      <c r="DH215" s="419"/>
      <c r="DI215" s="419"/>
      <c r="DJ215" s="419"/>
      <c r="DK215" s="419"/>
    </row>
    <row r="216" spans="1:115" ht="16.149999999999999" hidden="1">
      <c r="A216" s="423"/>
      <c r="B216" s="423"/>
      <c r="C216" s="418"/>
      <c r="D216" s="419"/>
      <c r="E216" s="419"/>
      <c r="F216" s="419"/>
      <c r="G216" s="419"/>
      <c r="H216" s="419"/>
      <c r="I216" s="419"/>
      <c r="J216" s="419"/>
      <c r="K216" s="419"/>
      <c r="L216" s="419"/>
      <c r="M216" s="419"/>
      <c r="N216" s="419"/>
      <c r="O216" s="419"/>
      <c r="P216" s="419"/>
      <c r="Q216" s="419"/>
      <c r="R216" s="419"/>
      <c r="S216" s="419"/>
      <c r="T216" s="419"/>
      <c r="U216" s="419"/>
      <c r="V216" s="419"/>
      <c r="W216" s="419"/>
      <c r="X216" s="419"/>
      <c r="Y216" s="419"/>
      <c r="Z216" s="419"/>
      <c r="AA216" s="419"/>
      <c r="AB216" s="419"/>
      <c r="AC216" s="419"/>
      <c r="AD216" s="419"/>
      <c r="AE216" s="419"/>
      <c r="AF216" s="419"/>
      <c r="AG216" s="419"/>
      <c r="AH216" s="419"/>
      <c r="AI216" s="419"/>
      <c r="AJ216" s="419"/>
      <c r="AK216" s="419"/>
      <c r="AL216" s="419"/>
      <c r="AM216" s="419"/>
      <c r="AN216" s="419"/>
      <c r="AO216" s="419"/>
      <c r="AP216" s="419"/>
      <c r="AQ216" s="419"/>
      <c r="AR216" s="419"/>
      <c r="AS216" s="419"/>
      <c r="AT216" s="419"/>
      <c r="AU216" s="419"/>
      <c r="AV216" s="419"/>
      <c r="AW216" s="419"/>
      <c r="AX216" s="419"/>
      <c r="AY216" s="419"/>
      <c r="AZ216" s="419"/>
      <c r="BA216" s="419"/>
      <c r="BB216" s="419"/>
      <c r="BC216" s="419"/>
      <c r="BD216" s="419"/>
      <c r="BE216" s="419"/>
      <c r="BF216" s="419"/>
      <c r="BG216" s="419"/>
      <c r="BH216" s="419"/>
      <c r="BI216" s="419"/>
      <c r="BJ216" s="419"/>
      <c r="BK216" s="419"/>
      <c r="BL216" s="419"/>
      <c r="BM216" s="419"/>
      <c r="BN216" s="419"/>
      <c r="BO216" s="419"/>
      <c r="BP216" s="419"/>
      <c r="BQ216" s="419"/>
      <c r="BR216" s="419"/>
      <c r="BS216" s="419"/>
      <c r="BT216" s="419"/>
      <c r="BU216" s="419"/>
      <c r="BV216" s="419"/>
      <c r="BW216" s="419"/>
      <c r="BX216" s="419"/>
      <c r="BY216" s="419"/>
      <c r="BZ216" s="419"/>
      <c r="CA216" s="419"/>
      <c r="CB216" s="419"/>
      <c r="CC216" s="419"/>
      <c r="CD216" s="419"/>
      <c r="CE216" s="419"/>
      <c r="CF216" s="419"/>
      <c r="CG216" s="419"/>
      <c r="CH216" s="419"/>
      <c r="CI216" s="419"/>
      <c r="CJ216" s="419"/>
      <c r="CK216" s="419"/>
      <c r="CL216" s="419"/>
      <c r="CM216" s="419"/>
      <c r="CN216" s="419"/>
      <c r="CO216" s="419"/>
      <c r="CP216" s="419"/>
      <c r="CQ216" s="419"/>
      <c r="CR216" s="419"/>
      <c r="CS216" s="419"/>
      <c r="CT216" s="419"/>
      <c r="CU216" s="419"/>
      <c r="CV216" s="419"/>
      <c r="CW216" s="419"/>
      <c r="CX216" s="419"/>
      <c r="CY216" s="419"/>
      <c r="CZ216" s="419"/>
      <c r="DA216" s="419"/>
      <c r="DB216" s="419"/>
      <c r="DC216" s="419"/>
      <c r="DD216" s="419"/>
      <c r="DE216" s="419"/>
      <c r="DF216" s="419"/>
      <c r="DG216" s="419"/>
      <c r="DH216" s="419"/>
      <c r="DI216" s="419"/>
      <c r="DJ216" s="419"/>
      <c r="DK216" s="419"/>
    </row>
    <row r="217" spans="1:115" ht="16.149999999999999" hidden="1">
      <c r="A217" s="423"/>
      <c r="B217" s="423"/>
      <c r="C217" s="418"/>
      <c r="D217" s="419"/>
      <c r="E217" s="419"/>
      <c r="F217" s="419"/>
      <c r="G217" s="419"/>
      <c r="H217" s="419"/>
      <c r="I217" s="419"/>
      <c r="J217" s="419"/>
      <c r="K217" s="419"/>
      <c r="L217" s="419"/>
      <c r="M217" s="419"/>
      <c r="N217" s="419"/>
      <c r="O217" s="419"/>
      <c r="P217" s="419"/>
      <c r="Q217" s="419"/>
      <c r="R217" s="419"/>
      <c r="S217" s="419"/>
      <c r="T217" s="419"/>
      <c r="U217" s="419"/>
      <c r="V217" s="419"/>
      <c r="W217" s="419"/>
      <c r="X217" s="419"/>
      <c r="Y217" s="419"/>
      <c r="Z217" s="419"/>
      <c r="AA217" s="419"/>
      <c r="AB217" s="419"/>
      <c r="AC217" s="419"/>
      <c r="AD217" s="419"/>
      <c r="AE217" s="419"/>
      <c r="AF217" s="419"/>
      <c r="AG217" s="419"/>
      <c r="AH217" s="419"/>
      <c r="AI217" s="419"/>
      <c r="AJ217" s="419"/>
      <c r="AK217" s="419"/>
      <c r="AL217" s="419"/>
      <c r="AM217" s="419"/>
      <c r="AN217" s="419"/>
      <c r="AO217" s="419"/>
      <c r="AP217" s="419"/>
      <c r="AQ217" s="419"/>
      <c r="AR217" s="419"/>
      <c r="AS217" s="419"/>
      <c r="AT217" s="419"/>
      <c r="AU217" s="419"/>
      <c r="AV217" s="419"/>
      <c r="AW217" s="419"/>
      <c r="AX217" s="419"/>
      <c r="AY217" s="419"/>
      <c r="AZ217" s="419"/>
      <c r="BA217" s="419"/>
      <c r="BB217" s="419"/>
      <c r="BC217" s="419"/>
      <c r="BD217" s="419"/>
      <c r="BE217" s="419"/>
      <c r="BF217" s="419"/>
      <c r="BG217" s="419"/>
      <c r="BH217" s="419"/>
      <c r="BI217" s="419"/>
      <c r="BJ217" s="419"/>
      <c r="BK217" s="419"/>
      <c r="BL217" s="419"/>
      <c r="BM217" s="419"/>
      <c r="BN217" s="419"/>
      <c r="BO217" s="419"/>
      <c r="BP217" s="419"/>
      <c r="BQ217" s="419"/>
      <c r="BR217" s="419"/>
      <c r="BS217" s="419"/>
      <c r="BT217" s="419"/>
      <c r="BU217" s="419"/>
      <c r="BV217" s="419"/>
      <c r="BW217" s="419"/>
      <c r="BX217" s="419"/>
      <c r="BY217" s="419"/>
      <c r="BZ217" s="419"/>
      <c r="CA217" s="419"/>
      <c r="CB217" s="419"/>
      <c r="CC217" s="419"/>
      <c r="CD217" s="419"/>
      <c r="CE217" s="419"/>
      <c r="CF217" s="419"/>
      <c r="CG217" s="419"/>
      <c r="CH217" s="419"/>
      <c r="CI217" s="419"/>
      <c r="CJ217" s="419"/>
      <c r="CK217" s="419"/>
      <c r="CL217" s="419"/>
      <c r="CM217" s="419"/>
      <c r="CN217" s="419"/>
      <c r="CO217" s="419"/>
      <c r="CP217" s="419"/>
      <c r="CQ217" s="419"/>
      <c r="CR217" s="419"/>
      <c r="CS217" s="419"/>
      <c r="CT217" s="419"/>
      <c r="CU217" s="419"/>
      <c r="CV217" s="419"/>
      <c r="CW217" s="419"/>
      <c r="CX217" s="419"/>
      <c r="CY217" s="419"/>
      <c r="CZ217" s="419"/>
      <c r="DA217" s="419"/>
      <c r="DB217" s="419"/>
      <c r="DC217" s="419"/>
      <c r="DD217" s="419"/>
      <c r="DE217" s="419"/>
      <c r="DF217" s="419"/>
      <c r="DG217" s="419"/>
      <c r="DH217" s="419"/>
      <c r="DI217" s="419"/>
      <c r="DJ217" s="419"/>
      <c r="DK217" s="419"/>
    </row>
    <row r="218" spans="1:115" ht="16.149999999999999" hidden="1">
      <c r="A218" s="423"/>
      <c r="B218" s="423"/>
      <c r="C218" s="418"/>
      <c r="D218" s="419"/>
      <c r="E218" s="419"/>
      <c r="F218" s="419"/>
      <c r="G218" s="419"/>
      <c r="H218" s="419"/>
      <c r="I218" s="419"/>
      <c r="J218" s="419"/>
      <c r="K218" s="419"/>
      <c r="L218" s="419"/>
      <c r="M218" s="419"/>
      <c r="N218" s="419"/>
      <c r="O218" s="419"/>
      <c r="P218" s="419"/>
      <c r="Q218" s="419"/>
      <c r="R218" s="419"/>
      <c r="S218" s="419"/>
      <c r="T218" s="419"/>
      <c r="U218" s="419"/>
      <c r="V218" s="419"/>
      <c r="W218" s="419"/>
      <c r="X218" s="419"/>
      <c r="Y218" s="419"/>
      <c r="Z218" s="419"/>
      <c r="AA218" s="419"/>
      <c r="AB218" s="419"/>
      <c r="AC218" s="419"/>
      <c r="AD218" s="419"/>
      <c r="AE218" s="419"/>
      <c r="AF218" s="419"/>
      <c r="AG218" s="419"/>
      <c r="AH218" s="419"/>
      <c r="AI218" s="419"/>
      <c r="AJ218" s="419"/>
      <c r="AK218" s="419"/>
      <c r="AL218" s="419"/>
      <c r="AM218" s="419"/>
      <c r="AN218" s="419"/>
      <c r="AO218" s="419"/>
      <c r="AP218" s="419"/>
      <c r="AQ218" s="419"/>
      <c r="AR218" s="419"/>
      <c r="AS218" s="419"/>
      <c r="AT218" s="419"/>
      <c r="AU218" s="419"/>
      <c r="AV218" s="419"/>
      <c r="AW218" s="419"/>
      <c r="AX218" s="419"/>
      <c r="AY218" s="419"/>
      <c r="AZ218" s="419"/>
      <c r="BA218" s="419"/>
      <c r="BB218" s="419"/>
      <c r="BC218" s="419"/>
      <c r="BD218" s="419"/>
      <c r="BE218" s="419"/>
      <c r="BF218" s="419"/>
      <c r="BG218" s="419"/>
      <c r="BH218" s="419"/>
      <c r="BI218" s="419"/>
      <c r="BJ218" s="419"/>
      <c r="BK218" s="419"/>
      <c r="BL218" s="419"/>
      <c r="BM218" s="419"/>
      <c r="BN218" s="419"/>
      <c r="BO218" s="419"/>
      <c r="BP218" s="419"/>
      <c r="BQ218" s="419"/>
      <c r="BR218" s="419"/>
      <c r="BS218" s="419"/>
      <c r="BT218" s="419"/>
      <c r="BU218" s="419"/>
      <c r="BV218" s="419"/>
      <c r="BW218" s="419"/>
      <c r="BX218" s="419"/>
      <c r="BY218" s="419"/>
      <c r="BZ218" s="419"/>
      <c r="CA218" s="419"/>
      <c r="CB218" s="419"/>
      <c r="CC218" s="419"/>
      <c r="CD218" s="419"/>
      <c r="CE218" s="419"/>
      <c r="CF218" s="419"/>
      <c r="CG218" s="419"/>
      <c r="CH218" s="419"/>
      <c r="CI218" s="419"/>
      <c r="CJ218" s="419"/>
      <c r="CK218" s="419"/>
      <c r="CL218" s="419"/>
      <c r="CM218" s="419"/>
      <c r="CN218" s="419"/>
      <c r="CO218" s="419"/>
      <c r="CP218" s="419"/>
      <c r="CQ218" s="419"/>
      <c r="CR218" s="419"/>
      <c r="CS218" s="419"/>
      <c r="CT218" s="419"/>
      <c r="CU218" s="419"/>
      <c r="CV218" s="419"/>
      <c r="CW218" s="419"/>
      <c r="CX218" s="419"/>
      <c r="CY218" s="419"/>
      <c r="CZ218" s="419"/>
      <c r="DA218" s="419"/>
      <c r="DB218" s="419"/>
      <c r="DC218" s="419"/>
      <c r="DD218" s="419"/>
      <c r="DE218" s="419"/>
      <c r="DF218" s="419"/>
      <c r="DG218" s="419"/>
      <c r="DH218" s="419"/>
      <c r="DI218" s="419"/>
      <c r="DJ218" s="419"/>
      <c r="DK218" s="419"/>
    </row>
    <row r="219" spans="1:115" ht="16.149999999999999" hidden="1">
      <c r="A219" s="423"/>
      <c r="B219" s="423"/>
      <c r="C219" s="418"/>
      <c r="D219" s="419"/>
      <c r="E219" s="419"/>
      <c r="F219" s="419"/>
      <c r="G219" s="419"/>
      <c r="H219" s="419"/>
      <c r="I219" s="419"/>
      <c r="J219" s="419"/>
      <c r="K219" s="419"/>
      <c r="L219" s="419"/>
      <c r="M219" s="419"/>
      <c r="N219" s="419"/>
      <c r="O219" s="419"/>
      <c r="P219" s="419"/>
      <c r="Q219" s="419"/>
      <c r="R219" s="419"/>
      <c r="S219" s="419"/>
      <c r="T219" s="419"/>
      <c r="U219" s="419"/>
      <c r="V219" s="419"/>
      <c r="W219" s="419"/>
      <c r="X219" s="419"/>
      <c r="Y219" s="419"/>
      <c r="Z219" s="419"/>
      <c r="AA219" s="419"/>
      <c r="AB219" s="419"/>
      <c r="AC219" s="419"/>
      <c r="AD219" s="419"/>
      <c r="AE219" s="419"/>
      <c r="AF219" s="419"/>
      <c r="AG219" s="419"/>
      <c r="AH219" s="419"/>
      <c r="AI219" s="419"/>
      <c r="AJ219" s="419"/>
      <c r="AK219" s="419"/>
      <c r="AL219" s="419"/>
      <c r="AM219" s="419"/>
      <c r="AN219" s="419"/>
      <c r="AO219" s="419"/>
      <c r="AP219" s="419"/>
      <c r="AQ219" s="419"/>
      <c r="AR219" s="419"/>
      <c r="AS219" s="419"/>
      <c r="AT219" s="419"/>
      <c r="AU219" s="419"/>
      <c r="AV219" s="419"/>
      <c r="AW219" s="419"/>
      <c r="AX219" s="419"/>
      <c r="AY219" s="419"/>
      <c r="AZ219" s="419"/>
      <c r="BA219" s="419"/>
      <c r="BB219" s="419"/>
      <c r="BC219" s="419"/>
      <c r="BD219" s="419"/>
      <c r="BE219" s="419"/>
      <c r="BF219" s="419"/>
      <c r="BG219" s="419"/>
      <c r="BH219" s="419"/>
      <c r="BI219" s="419"/>
      <c r="BJ219" s="419"/>
      <c r="BK219" s="419"/>
      <c r="BL219" s="419"/>
      <c r="BM219" s="419"/>
      <c r="BN219" s="419"/>
      <c r="BO219" s="419"/>
      <c r="BP219" s="419"/>
      <c r="BQ219" s="419"/>
      <c r="BR219" s="419"/>
      <c r="BS219" s="419"/>
      <c r="BT219" s="419"/>
      <c r="BU219" s="419"/>
      <c r="BV219" s="419"/>
      <c r="BW219" s="419"/>
      <c r="BX219" s="419"/>
      <c r="BY219" s="419"/>
      <c r="BZ219" s="419"/>
      <c r="CA219" s="419"/>
      <c r="CB219" s="419"/>
      <c r="CC219" s="419"/>
      <c r="CD219" s="419"/>
      <c r="CE219" s="419"/>
      <c r="CF219" s="419"/>
      <c r="CG219" s="419"/>
      <c r="CH219" s="419"/>
      <c r="CI219" s="419"/>
      <c r="CJ219" s="419"/>
      <c r="CK219" s="419"/>
      <c r="CL219" s="419"/>
      <c r="CM219" s="419"/>
      <c r="CN219" s="419"/>
      <c r="CO219" s="419"/>
      <c r="CP219" s="419"/>
      <c r="CQ219" s="419"/>
      <c r="CR219" s="419"/>
      <c r="CS219" s="419"/>
      <c r="CT219" s="419"/>
      <c r="CU219" s="419"/>
      <c r="CV219" s="419"/>
      <c r="CW219" s="419"/>
      <c r="CX219" s="419"/>
      <c r="CY219" s="419"/>
      <c r="CZ219" s="419"/>
      <c r="DA219" s="419"/>
      <c r="DB219" s="419"/>
      <c r="DC219" s="419"/>
      <c r="DD219" s="419"/>
      <c r="DE219" s="419"/>
      <c r="DF219" s="419"/>
      <c r="DG219" s="419"/>
      <c r="DH219" s="419"/>
      <c r="DI219" s="419"/>
      <c r="DJ219" s="419"/>
      <c r="DK219" s="419"/>
    </row>
    <row r="220" spans="1:115" ht="16.149999999999999" hidden="1">
      <c r="A220" s="423"/>
      <c r="B220" s="423"/>
      <c r="C220" s="418"/>
      <c r="D220" s="419"/>
      <c r="E220" s="419"/>
      <c r="F220" s="419"/>
      <c r="G220" s="419"/>
      <c r="H220" s="419"/>
      <c r="I220" s="419"/>
      <c r="J220" s="419"/>
      <c r="K220" s="419"/>
      <c r="L220" s="419"/>
      <c r="M220" s="419"/>
      <c r="N220" s="419"/>
      <c r="O220" s="419"/>
      <c r="P220" s="419"/>
      <c r="Q220" s="419"/>
      <c r="R220" s="419"/>
      <c r="S220" s="419"/>
      <c r="T220" s="419"/>
      <c r="U220" s="419"/>
      <c r="V220" s="419"/>
      <c r="W220" s="419"/>
      <c r="X220" s="419"/>
      <c r="Y220" s="419"/>
      <c r="Z220" s="419"/>
      <c r="AA220" s="419"/>
      <c r="AB220" s="419"/>
      <c r="AC220" s="419"/>
      <c r="AD220" s="419"/>
      <c r="AE220" s="419"/>
      <c r="AF220" s="419"/>
      <c r="AG220" s="419"/>
      <c r="AH220" s="419"/>
      <c r="AI220" s="419"/>
      <c r="AJ220" s="419"/>
      <c r="AK220" s="419"/>
      <c r="AL220" s="419"/>
      <c r="AM220" s="419"/>
      <c r="AN220" s="419"/>
      <c r="AO220" s="419"/>
      <c r="AP220" s="419"/>
      <c r="AQ220" s="419"/>
      <c r="AR220" s="419"/>
      <c r="AS220" s="419"/>
      <c r="AT220" s="419"/>
      <c r="AU220" s="419"/>
      <c r="AV220" s="419"/>
      <c r="AW220" s="419"/>
      <c r="AX220" s="419"/>
      <c r="AY220" s="419"/>
      <c r="AZ220" s="419"/>
      <c r="BA220" s="419"/>
      <c r="BB220" s="419"/>
      <c r="BC220" s="419"/>
      <c r="BD220" s="419"/>
      <c r="BE220" s="419"/>
      <c r="BF220" s="419"/>
      <c r="BG220" s="419"/>
      <c r="BH220" s="419"/>
      <c r="BI220" s="419"/>
      <c r="BJ220" s="419"/>
      <c r="BK220" s="419"/>
      <c r="BL220" s="419"/>
      <c r="BM220" s="419"/>
      <c r="BN220" s="419"/>
      <c r="BO220" s="419"/>
      <c r="BP220" s="419"/>
      <c r="BQ220" s="419"/>
      <c r="BR220" s="419"/>
      <c r="BS220" s="419"/>
      <c r="BT220" s="419"/>
      <c r="BU220" s="419"/>
      <c r="BV220" s="419"/>
      <c r="BW220" s="419"/>
      <c r="BX220" s="419"/>
      <c r="BY220" s="419"/>
      <c r="BZ220" s="419"/>
      <c r="CA220" s="419"/>
      <c r="CB220" s="419"/>
      <c r="CC220" s="419"/>
      <c r="CD220" s="419"/>
      <c r="CE220" s="419"/>
      <c r="CF220" s="419"/>
      <c r="CG220" s="419"/>
      <c r="CH220" s="419"/>
      <c r="CI220" s="419"/>
      <c r="CJ220" s="419"/>
      <c r="CK220" s="419"/>
      <c r="CL220" s="419"/>
      <c r="CM220" s="419"/>
      <c r="CN220" s="419"/>
      <c r="CO220" s="419"/>
      <c r="CP220" s="419"/>
      <c r="CQ220" s="419"/>
      <c r="CR220" s="419"/>
      <c r="CS220" s="419"/>
      <c r="CT220" s="419"/>
      <c r="CU220" s="419"/>
      <c r="CV220" s="419"/>
      <c r="CW220" s="419"/>
      <c r="CX220" s="419"/>
      <c r="CY220" s="419"/>
      <c r="CZ220" s="419"/>
      <c r="DA220" s="419"/>
      <c r="DB220" s="419"/>
      <c r="DC220" s="419"/>
      <c r="DD220" s="419"/>
      <c r="DE220" s="419"/>
      <c r="DF220" s="419"/>
      <c r="DG220" s="419"/>
      <c r="DH220" s="419"/>
      <c r="DI220" s="419"/>
      <c r="DJ220" s="419"/>
      <c r="DK220" s="419"/>
    </row>
    <row r="221" spans="1:115" ht="16.149999999999999" hidden="1">
      <c r="A221" s="423"/>
      <c r="B221" s="423"/>
      <c r="C221" s="418"/>
      <c r="D221" s="419"/>
      <c r="E221" s="419"/>
      <c r="F221" s="419"/>
      <c r="G221" s="419"/>
      <c r="H221" s="419"/>
      <c r="I221" s="419"/>
      <c r="J221" s="419"/>
      <c r="K221" s="419"/>
      <c r="L221" s="419"/>
      <c r="M221" s="419"/>
      <c r="N221" s="419"/>
      <c r="O221" s="419"/>
      <c r="P221" s="419"/>
      <c r="Q221" s="419"/>
      <c r="R221" s="419"/>
      <c r="S221" s="419"/>
      <c r="T221" s="419"/>
      <c r="U221" s="419"/>
      <c r="V221" s="419"/>
      <c r="W221" s="419"/>
      <c r="X221" s="419"/>
      <c r="Y221" s="419"/>
      <c r="Z221" s="419"/>
      <c r="AA221" s="419"/>
      <c r="AB221" s="419"/>
      <c r="AC221" s="419"/>
      <c r="AD221" s="419"/>
      <c r="AE221" s="419"/>
      <c r="AF221" s="419"/>
      <c r="AG221" s="419"/>
      <c r="AH221" s="419"/>
      <c r="AI221" s="419"/>
      <c r="AJ221" s="419"/>
      <c r="AK221" s="419"/>
      <c r="AL221" s="419"/>
      <c r="AM221" s="419"/>
      <c r="AN221" s="419"/>
      <c r="AO221" s="419"/>
      <c r="AP221" s="419"/>
      <c r="AQ221" s="419"/>
      <c r="AR221" s="419"/>
      <c r="AS221" s="419"/>
      <c r="AT221" s="419"/>
      <c r="AU221" s="419"/>
      <c r="AV221" s="419"/>
      <c r="AW221" s="419"/>
      <c r="AX221" s="419"/>
      <c r="AY221" s="419"/>
      <c r="AZ221" s="419"/>
      <c r="BA221" s="419"/>
      <c r="BB221" s="419"/>
      <c r="BC221" s="419"/>
      <c r="BD221" s="419"/>
      <c r="BE221" s="419"/>
      <c r="BF221" s="419"/>
      <c r="BG221" s="419"/>
      <c r="BH221" s="419"/>
      <c r="BI221" s="419"/>
      <c r="BJ221" s="419"/>
      <c r="BK221" s="419"/>
      <c r="BL221" s="419"/>
      <c r="BM221" s="419"/>
      <c r="BN221" s="419"/>
      <c r="BO221" s="419"/>
      <c r="BP221" s="419"/>
      <c r="BQ221" s="419"/>
      <c r="BR221" s="419"/>
      <c r="BS221" s="419"/>
      <c r="BT221" s="419"/>
      <c r="BU221" s="419"/>
      <c r="BV221" s="419"/>
      <c r="BW221" s="419"/>
      <c r="BX221" s="419"/>
      <c r="BY221" s="419"/>
      <c r="BZ221" s="419"/>
      <c r="CA221" s="419"/>
      <c r="CB221" s="419"/>
      <c r="CC221" s="419"/>
      <c r="CD221" s="419"/>
      <c r="CE221" s="419"/>
      <c r="CF221" s="419"/>
      <c r="CG221" s="419"/>
      <c r="CH221" s="419"/>
      <c r="CI221" s="419"/>
      <c r="CJ221" s="419"/>
      <c r="CK221" s="419"/>
      <c r="CL221" s="419"/>
      <c r="CM221" s="419"/>
      <c r="CN221" s="419"/>
      <c r="CO221" s="419"/>
      <c r="CP221" s="419"/>
      <c r="CQ221" s="419"/>
      <c r="CR221" s="419"/>
      <c r="CS221" s="419"/>
      <c r="CT221" s="419"/>
      <c r="CU221" s="419"/>
      <c r="CV221" s="419"/>
      <c r="CW221" s="419"/>
      <c r="CX221" s="419"/>
      <c r="CY221" s="419"/>
      <c r="CZ221" s="419"/>
      <c r="DA221" s="419"/>
      <c r="DB221" s="419"/>
      <c r="DC221" s="419"/>
      <c r="DD221" s="419"/>
      <c r="DE221" s="419"/>
      <c r="DF221" s="419"/>
      <c r="DG221" s="419"/>
      <c r="DH221" s="419"/>
      <c r="DI221" s="419"/>
      <c r="DJ221" s="419"/>
      <c r="DK221" s="419"/>
    </row>
    <row r="222" spans="1:115" ht="16.149999999999999" hidden="1">
      <c r="A222" s="423"/>
      <c r="B222" s="423"/>
      <c r="C222" s="418"/>
      <c r="D222" s="419"/>
      <c r="E222" s="419"/>
      <c r="F222" s="419"/>
      <c r="G222" s="419"/>
      <c r="H222" s="419"/>
      <c r="I222" s="419"/>
      <c r="J222" s="419"/>
      <c r="K222" s="419"/>
      <c r="L222" s="419"/>
      <c r="M222" s="419"/>
      <c r="N222" s="419"/>
      <c r="O222" s="419"/>
      <c r="P222" s="419"/>
      <c r="Q222" s="419"/>
      <c r="R222" s="419"/>
      <c r="S222" s="419"/>
      <c r="T222" s="419"/>
      <c r="U222" s="419"/>
      <c r="V222" s="419"/>
      <c r="W222" s="419"/>
      <c r="X222" s="419"/>
      <c r="Y222" s="419"/>
      <c r="Z222" s="419"/>
      <c r="AA222" s="419"/>
      <c r="AB222" s="419"/>
      <c r="AC222" s="419"/>
      <c r="AD222" s="419"/>
      <c r="AE222" s="419"/>
      <c r="AF222" s="419"/>
      <c r="AG222" s="419"/>
      <c r="AH222" s="419"/>
      <c r="AI222" s="419"/>
      <c r="AJ222" s="419"/>
      <c r="AK222" s="419"/>
      <c r="AL222" s="419"/>
      <c r="AM222" s="419"/>
      <c r="AN222" s="419"/>
      <c r="AO222" s="419"/>
      <c r="AP222" s="419"/>
      <c r="AQ222" s="419"/>
      <c r="AR222" s="419"/>
      <c r="AS222" s="419"/>
      <c r="AT222" s="419"/>
      <c r="AU222" s="419"/>
      <c r="AV222" s="419"/>
      <c r="AW222" s="419"/>
      <c r="AX222" s="419"/>
      <c r="AY222" s="419"/>
      <c r="AZ222" s="419"/>
      <c r="BA222" s="419"/>
      <c r="BB222" s="419"/>
      <c r="BC222" s="419"/>
      <c r="BD222" s="419"/>
      <c r="BE222" s="419"/>
      <c r="BF222" s="419"/>
      <c r="BG222" s="419"/>
      <c r="BH222" s="419"/>
      <c r="BI222" s="419"/>
      <c r="BJ222" s="419"/>
      <c r="BK222" s="419"/>
      <c r="BL222" s="419"/>
      <c r="BM222" s="419"/>
      <c r="BN222" s="419"/>
      <c r="BO222" s="419"/>
      <c r="BP222" s="419"/>
      <c r="BQ222" s="419"/>
      <c r="BR222" s="419"/>
      <c r="BS222" s="419"/>
      <c r="BT222" s="419"/>
      <c r="BU222" s="419"/>
      <c r="BV222" s="419"/>
      <c r="BW222" s="419"/>
      <c r="BX222" s="419"/>
      <c r="BY222" s="419"/>
      <c r="BZ222" s="419"/>
      <c r="CA222" s="419"/>
      <c r="CB222" s="419"/>
      <c r="CC222" s="419"/>
      <c r="CD222" s="419"/>
      <c r="CE222" s="419"/>
      <c r="CF222" s="419"/>
      <c r="CG222" s="419"/>
      <c r="CH222" s="419"/>
      <c r="CI222" s="419"/>
      <c r="CJ222" s="419"/>
      <c r="CK222" s="419"/>
      <c r="CL222" s="419"/>
      <c r="CM222" s="419"/>
      <c r="CN222" s="419"/>
      <c r="CO222" s="419"/>
      <c r="CP222" s="419"/>
      <c r="CQ222" s="419"/>
      <c r="CR222" s="419"/>
      <c r="CS222" s="419"/>
      <c r="CT222" s="419"/>
      <c r="CU222" s="419"/>
      <c r="CV222" s="419"/>
      <c r="CW222" s="419"/>
      <c r="CX222" s="419"/>
      <c r="CY222" s="419"/>
      <c r="CZ222" s="419"/>
      <c r="DA222" s="419"/>
      <c r="DB222" s="419"/>
      <c r="DC222" s="419"/>
      <c r="DD222" s="419"/>
      <c r="DE222" s="419"/>
      <c r="DF222" s="419"/>
      <c r="DG222" s="419"/>
      <c r="DH222" s="419"/>
      <c r="DI222" s="419"/>
      <c r="DJ222" s="419"/>
      <c r="DK222" s="419"/>
    </row>
    <row r="223" spans="1:115" ht="16.149999999999999" hidden="1">
      <c r="A223" s="423"/>
      <c r="B223" s="423"/>
      <c r="C223" s="418"/>
      <c r="D223" s="419"/>
      <c r="E223" s="419"/>
      <c r="F223" s="419"/>
      <c r="G223" s="419"/>
      <c r="H223" s="419"/>
      <c r="I223" s="419"/>
      <c r="J223" s="419"/>
      <c r="K223" s="419"/>
      <c r="L223" s="419"/>
      <c r="M223" s="419"/>
      <c r="N223" s="419"/>
      <c r="O223" s="419"/>
      <c r="P223" s="419"/>
      <c r="Q223" s="419"/>
      <c r="R223" s="419"/>
      <c r="S223" s="419"/>
      <c r="T223" s="419"/>
      <c r="U223" s="419"/>
      <c r="V223" s="419"/>
      <c r="W223" s="419"/>
      <c r="X223" s="419"/>
      <c r="Y223" s="419"/>
      <c r="Z223" s="419"/>
      <c r="AA223" s="419"/>
      <c r="AB223" s="419"/>
      <c r="AC223" s="419"/>
      <c r="AD223" s="419"/>
      <c r="AE223" s="419"/>
      <c r="AF223" s="419"/>
      <c r="AG223" s="419"/>
      <c r="AH223" s="419"/>
      <c r="AI223" s="419"/>
      <c r="AJ223" s="419"/>
      <c r="AK223" s="419"/>
      <c r="AL223" s="419"/>
      <c r="AM223" s="419"/>
      <c r="AN223" s="419"/>
      <c r="AO223" s="419"/>
      <c r="AP223" s="419"/>
      <c r="AQ223" s="419"/>
      <c r="AR223" s="419"/>
      <c r="AS223" s="419"/>
      <c r="AT223" s="419"/>
      <c r="AU223" s="419"/>
      <c r="AV223" s="419"/>
      <c r="AW223" s="419"/>
      <c r="AX223" s="419"/>
      <c r="AY223" s="419"/>
      <c r="AZ223" s="419"/>
      <c r="BA223" s="419"/>
      <c r="BB223" s="419"/>
      <c r="BC223" s="419"/>
      <c r="BD223" s="419"/>
      <c r="BE223" s="419"/>
      <c r="BF223" s="419"/>
      <c r="BG223" s="419"/>
      <c r="BH223" s="419"/>
      <c r="BI223" s="419"/>
      <c r="BJ223" s="419"/>
      <c r="BK223" s="419"/>
      <c r="BL223" s="419"/>
      <c r="BM223" s="419"/>
      <c r="BN223" s="419"/>
      <c r="BO223" s="419"/>
      <c r="BP223" s="419"/>
      <c r="BQ223" s="419"/>
      <c r="BR223" s="419"/>
      <c r="BS223" s="419"/>
      <c r="BT223" s="419"/>
      <c r="BU223" s="419"/>
      <c r="BV223" s="419"/>
      <c r="BW223" s="419"/>
      <c r="BX223" s="419"/>
      <c r="BY223" s="419"/>
      <c r="BZ223" s="419"/>
      <c r="CA223" s="419"/>
      <c r="CB223" s="419"/>
      <c r="CC223" s="419"/>
      <c r="CD223" s="419"/>
      <c r="CE223" s="419"/>
      <c r="CF223" s="419"/>
      <c r="CG223" s="419"/>
      <c r="CH223" s="419"/>
      <c r="CI223" s="419"/>
      <c r="CJ223" s="419"/>
      <c r="CK223" s="419"/>
      <c r="CL223" s="419"/>
      <c r="CM223" s="419"/>
      <c r="CN223" s="419"/>
      <c r="CO223" s="419"/>
      <c r="CP223" s="419"/>
      <c r="CQ223" s="419"/>
      <c r="CR223" s="419"/>
      <c r="CS223" s="419"/>
      <c r="CT223" s="419"/>
      <c r="CU223" s="419"/>
      <c r="CV223" s="419"/>
      <c r="CW223" s="419"/>
      <c r="CX223" s="419"/>
      <c r="CY223" s="419"/>
      <c r="CZ223" s="419"/>
      <c r="DA223" s="419"/>
      <c r="DB223" s="419"/>
      <c r="DC223" s="419"/>
      <c r="DD223" s="419"/>
      <c r="DE223" s="419"/>
      <c r="DF223" s="419"/>
      <c r="DG223" s="419"/>
      <c r="DH223" s="419"/>
      <c r="DI223" s="419"/>
      <c r="DJ223" s="419"/>
      <c r="DK223" s="419"/>
    </row>
    <row r="224" spans="1:115" ht="16.149999999999999" hidden="1">
      <c r="A224" s="423"/>
      <c r="B224" s="423"/>
      <c r="C224" s="418"/>
      <c r="D224" s="419"/>
      <c r="E224" s="419"/>
      <c r="F224" s="419"/>
      <c r="G224" s="419"/>
      <c r="H224" s="419"/>
      <c r="I224" s="419"/>
      <c r="J224" s="419"/>
      <c r="K224" s="419"/>
      <c r="L224" s="419"/>
      <c r="M224" s="419"/>
      <c r="N224" s="419"/>
      <c r="O224" s="419"/>
      <c r="P224" s="419"/>
      <c r="Q224" s="419"/>
      <c r="R224" s="419"/>
      <c r="S224" s="419"/>
      <c r="T224" s="419"/>
      <c r="U224" s="419"/>
      <c r="V224" s="419"/>
      <c r="W224" s="419"/>
      <c r="X224" s="419"/>
      <c r="Y224" s="419"/>
      <c r="Z224" s="419"/>
      <c r="AA224" s="419"/>
      <c r="AB224" s="419"/>
      <c r="AC224" s="419"/>
      <c r="AD224" s="419"/>
      <c r="AE224" s="419"/>
      <c r="AF224" s="419"/>
      <c r="AG224" s="419"/>
      <c r="AH224" s="419"/>
      <c r="AI224" s="419"/>
      <c r="AJ224" s="419"/>
      <c r="AK224" s="419"/>
      <c r="AL224" s="419"/>
      <c r="AM224" s="419"/>
      <c r="AN224" s="419"/>
      <c r="AO224" s="419"/>
      <c r="AP224" s="419"/>
      <c r="AQ224" s="419"/>
      <c r="AR224" s="419"/>
      <c r="AS224" s="419"/>
      <c r="AT224" s="419"/>
      <c r="AU224" s="419"/>
      <c r="AV224" s="419"/>
      <c r="AW224" s="419"/>
      <c r="AX224" s="419"/>
      <c r="AY224" s="419"/>
      <c r="AZ224" s="419"/>
      <c r="BA224" s="419"/>
      <c r="BB224" s="419"/>
      <c r="BC224" s="419"/>
      <c r="BD224" s="419"/>
      <c r="BE224" s="419"/>
      <c r="BF224" s="419"/>
      <c r="BG224" s="419"/>
      <c r="BH224" s="419"/>
      <c r="BI224" s="419"/>
      <c r="BJ224" s="419"/>
      <c r="BK224" s="419"/>
      <c r="BL224" s="419"/>
      <c r="BM224" s="419"/>
      <c r="BN224" s="419"/>
      <c r="BO224" s="419"/>
      <c r="BP224" s="419"/>
      <c r="BQ224" s="419"/>
      <c r="BR224" s="419"/>
      <c r="BS224" s="419"/>
      <c r="BT224" s="419"/>
      <c r="BU224" s="419"/>
      <c r="BV224" s="419"/>
      <c r="BW224" s="419"/>
      <c r="BX224" s="419"/>
      <c r="BY224" s="419"/>
      <c r="BZ224" s="419"/>
      <c r="CA224" s="419"/>
      <c r="CB224" s="419"/>
      <c r="CC224" s="419"/>
      <c r="CD224" s="419"/>
      <c r="CE224" s="419"/>
      <c r="CF224" s="419"/>
      <c r="CG224" s="419"/>
      <c r="CH224" s="419"/>
      <c r="CI224" s="419"/>
      <c r="CJ224" s="419"/>
      <c r="CK224" s="419"/>
      <c r="CL224" s="419"/>
      <c r="CM224" s="419"/>
      <c r="CN224" s="419"/>
      <c r="CO224" s="419"/>
      <c r="CP224" s="419"/>
      <c r="CQ224" s="419"/>
      <c r="CR224" s="419"/>
      <c r="CS224" s="419"/>
      <c r="CT224" s="419"/>
      <c r="CU224" s="419"/>
      <c r="CV224" s="419"/>
      <c r="CW224" s="419"/>
      <c r="CX224" s="419"/>
      <c r="CY224" s="419"/>
      <c r="CZ224" s="419"/>
      <c r="DA224" s="419"/>
      <c r="DB224" s="419"/>
      <c r="DC224" s="419"/>
      <c r="DD224" s="419"/>
      <c r="DE224" s="419"/>
      <c r="DF224" s="419"/>
      <c r="DG224" s="419"/>
      <c r="DH224" s="419"/>
      <c r="DI224" s="419"/>
      <c r="DJ224" s="419"/>
      <c r="DK224" s="419"/>
    </row>
    <row r="225" spans="1:115" ht="16.149999999999999" hidden="1">
      <c r="A225" s="423"/>
      <c r="B225" s="423"/>
      <c r="C225" s="418"/>
      <c r="D225" s="419"/>
      <c r="E225" s="419"/>
      <c r="F225" s="419"/>
      <c r="G225" s="419"/>
      <c r="H225" s="419"/>
      <c r="I225" s="419"/>
      <c r="J225" s="419"/>
      <c r="K225" s="419"/>
      <c r="L225" s="419"/>
      <c r="M225" s="419"/>
      <c r="N225" s="419"/>
      <c r="O225" s="419"/>
      <c r="P225" s="419"/>
      <c r="Q225" s="419"/>
      <c r="R225" s="419"/>
      <c r="S225" s="419"/>
      <c r="T225" s="419"/>
      <c r="U225" s="419"/>
      <c r="V225" s="419"/>
      <c r="W225" s="419"/>
      <c r="X225" s="419"/>
      <c r="Y225" s="419"/>
      <c r="Z225" s="419"/>
      <c r="AA225" s="419"/>
      <c r="AB225" s="419"/>
      <c r="AC225" s="419"/>
      <c r="AD225" s="419"/>
      <c r="AE225" s="419"/>
      <c r="AF225" s="419"/>
      <c r="AG225" s="419"/>
      <c r="AH225" s="419"/>
      <c r="AI225" s="419"/>
      <c r="AJ225" s="419"/>
      <c r="AK225" s="419"/>
      <c r="AL225" s="419"/>
      <c r="AM225" s="419"/>
      <c r="AN225" s="419"/>
      <c r="AO225" s="419"/>
      <c r="AP225" s="419"/>
      <c r="AQ225" s="419"/>
      <c r="AR225" s="419"/>
      <c r="AS225" s="419"/>
      <c r="AT225" s="419"/>
      <c r="AU225" s="419"/>
      <c r="AV225" s="419"/>
      <c r="AW225" s="419"/>
      <c r="AX225" s="419"/>
      <c r="AY225" s="419"/>
      <c r="AZ225" s="419"/>
      <c r="BA225" s="419"/>
      <c r="BB225" s="419"/>
      <c r="BC225" s="419"/>
      <c r="BD225" s="419"/>
      <c r="BE225" s="419"/>
      <c r="BF225" s="419"/>
      <c r="BG225" s="419"/>
      <c r="BH225" s="419"/>
      <c r="BI225" s="419"/>
      <c r="BJ225" s="419"/>
      <c r="BK225" s="419"/>
      <c r="BL225" s="419"/>
      <c r="BM225" s="419"/>
      <c r="BN225" s="419"/>
      <c r="BO225" s="419"/>
      <c r="BP225" s="419"/>
      <c r="BQ225" s="419"/>
      <c r="BR225" s="419"/>
      <c r="BS225" s="419"/>
      <c r="BT225" s="419"/>
      <c r="BU225" s="419"/>
      <c r="BV225" s="419"/>
      <c r="BW225" s="419"/>
      <c r="BX225" s="419"/>
      <c r="BY225" s="419"/>
      <c r="BZ225" s="419"/>
      <c r="CA225" s="419"/>
      <c r="CB225" s="419"/>
      <c r="CC225" s="419"/>
      <c r="CD225" s="419"/>
      <c r="CE225" s="419"/>
      <c r="CF225" s="419"/>
      <c r="CG225" s="419"/>
      <c r="CH225" s="419"/>
      <c r="CI225" s="419"/>
      <c r="CJ225" s="419"/>
      <c r="CK225" s="419"/>
      <c r="CL225" s="419"/>
      <c r="CM225" s="419"/>
      <c r="CN225" s="419"/>
      <c r="CO225" s="419"/>
      <c r="CP225" s="419"/>
      <c r="CQ225" s="419"/>
      <c r="CR225" s="419"/>
      <c r="CS225" s="419"/>
      <c r="CT225" s="419"/>
      <c r="CU225" s="419"/>
      <c r="CV225" s="419"/>
      <c r="CW225" s="419"/>
      <c r="CX225" s="419"/>
      <c r="CY225" s="419"/>
      <c r="CZ225" s="419"/>
      <c r="DA225" s="419"/>
      <c r="DB225" s="419"/>
      <c r="DC225" s="419"/>
      <c r="DD225" s="419"/>
      <c r="DE225" s="419"/>
      <c r="DF225" s="419"/>
      <c r="DG225" s="419"/>
      <c r="DH225" s="419"/>
      <c r="DI225" s="419"/>
      <c r="DJ225" s="419"/>
      <c r="DK225" s="419"/>
    </row>
    <row r="226" spans="1:115" ht="16.149999999999999" hidden="1">
      <c r="A226" s="423"/>
      <c r="B226" s="423"/>
      <c r="C226" s="418"/>
      <c r="D226" s="419"/>
      <c r="E226" s="419"/>
      <c r="F226" s="419"/>
      <c r="G226" s="419"/>
      <c r="H226" s="419"/>
      <c r="I226" s="419"/>
      <c r="J226" s="419"/>
      <c r="K226" s="419"/>
      <c r="L226" s="419"/>
      <c r="M226" s="419"/>
      <c r="N226" s="419"/>
      <c r="O226" s="419"/>
      <c r="P226" s="419"/>
      <c r="Q226" s="419"/>
      <c r="R226" s="419"/>
      <c r="S226" s="419"/>
      <c r="T226" s="419"/>
      <c r="U226" s="419"/>
      <c r="V226" s="419"/>
      <c r="W226" s="419"/>
      <c r="X226" s="419"/>
      <c r="Y226" s="419"/>
      <c r="Z226" s="419"/>
      <c r="AA226" s="419"/>
      <c r="AB226" s="419"/>
      <c r="AC226" s="419"/>
      <c r="AD226" s="419"/>
      <c r="AE226" s="419"/>
      <c r="AF226" s="419"/>
      <c r="AG226" s="419"/>
      <c r="AH226" s="419"/>
      <c r="AI226" s="419"/>
      <c r="AJ226" s="419"/>
      <c r="AK226" s="419"/>
      <c r="AL226" s="419"/>
      <c r="AM226" s="419"/>
      <c r="AN226" s="419"/>
      <c r="AO226" s="419"/>
      <c r="AP226" s="419"/>
      <c r="AQ226" s="419"/>
      <c r="AR226" s="419"/>
      <c r="AS226" s="419"/>
      <c r="AT226" s="419"/>
      <c r="AU226" s="419"/>
      <c r="AV226" s="419"/>
      <c r="AW226" s="419"/>
      <c r="AX226" s="419"/>
      <c r="AY226" s="419"/>
      <c r="AZ226" s="419"/>
      <c r="BA226" s="419"/>
      <c r="BB226" s="419"/>
      <c r="BC226" s="419"/>
      <c r="BD226" s="419"/>
      <c r="BE226" s="419"/>
      <c r="BF226" s="419"/>
      <c r="BG226" s="419"/>
      <c r="BH226" s="419"/>
      <c r="BI226" s="419"/>
      <c r="BJ226" s="419"/>
      <c r="BK226" s="419"/>
      <c r="BL226" s="419"/>
      <c r="BM226" s="419"/>
      <c r="BN226" s="419"/>
      <c r="BO226" s="419"/>
      <c r="BP226" s="419"/>
      <c r="BQ226" s="419"/>
      <c r="BR226" s="419"/>
      <c r="BS226" s="419"/>
      <c r="BT226" s="419"/>
      <c r="BU226" s="419"/>
      <c r="BV226" s="419"/>
      <c r="BW226" s="419"/>
      <c r="BX226" s="419"/>
      <c r="BY226" s="419"/>
      <c r="BZ226" s="419"/>
      <c r="CA226" s="419"/>
      <c r="CB226" s="419"/>
      <c r="CC226" s="419"/>
      <c r="CD226" s="419"/>
      <c r="CE226" s="419"/>
      <c r="CF226" s="419"/>
      <c r="CG226" s="419"/>
      <c r="CH226" s="419"/>
      <c r="CI226" s="419"/>
      <c r="CJ226" s="419"/>
      <c r="CK226" s="419"/>
      <c r="CL226" s="419"/>
      <c r="CM226" s="419"/>
      <c r="CN226" s="419"/>
      <c r="CO226" s="419"/>
      <c r="CP226" s="419"/>
      <c r="CQ226" s="419"/>
      <c r="CR226" s="419"/>
      <c r="CS226" s="419"/>
      <c r="CT226" s="419"/>
      <c r="CU226" s="419"/>
      <c r="CV226" s="419"/>
      <c r="CW226" s="419"/>
      <c r="CX226" s="419"/>
      <c r="CY226" s="419"/>
      <c r="CZ226" s="419"/>
      <c r="DA226" s="419"/>
      <c r="DB226" s="419"/>
      <c r="DC226" s="419"/>
      <c r="DD226" s="419"/>
      <c r="DE226" s="419"/>
      <c r="DF226" s="419"/>
      <c r="DG226" s="419"/>
      <c r="DH226" s="419"/>
      <c r="DI226" s="419"/>
      <c r="DJ226" s="419"/>
      <c r="DK226" s="419"/>
    </row>
    <row r="227" spans="1:115" ht="16.149999999999999" hidden="1">
      <c r="A227" s="423"/>
      <c r="B227" s="423"/>
      <c r="C227" s="418"/>
      <c r="D227" s="419"/>
      <c r="E227" s="419"/>
      <c r="F227" s="419"/>
      <c r="G227" s="419"/>
      <c r="H227" s="419"/>
      <c r="I227" s="419"/>
      <c r="J227" s="419"/>
      <c r="K227" s="419"/>
      <c r="L227" s="419"/>
      <c r="M227" s="419"/>
      <c r="N227" s="419"/>
      <c r="O227" s="419"/>
      <c r="P227" s="419"/>
      <c r="Q227" s="419"/>
      <c r="R227" s="419"/>
      <c r="S227" s="419"/>
      <c r="T227" s="419"/>
      <c r="U227" s="419"/>
      <c r="V227" s="419"/>
      <c r="W227" s="419"/>
      <c r="X227" s="419"/>
      <c r="Y227" s="419"/>
      <c r="Z227" s="419"/>
      <c r="AA227" s="419"/>
      <c r="AB227" s="419"/>
      <c r="AC227" s="419"/>
      <c r="AD227" s="419"/>
      <c r="AE227" s="419"/>
      <c r="AF227" s="419"/>
      <c r="AG227" s="419"/>
      <c r="AH227" s="419"/>
      <c r="AI227" s="419"/>
      <c r="AJ227" s="419"/>
      <c r="AK227" s="419"/>
      <c r="AL227" s="419"/>
      <c r="AM227" s="419"/>
      <c r="AN227" s="419"/>
      <c r="AO227" s="419"/>
      <c r="AP227" s="419"/>
      <c r="AQ227" s="419"/>
      <c r="AR227" s="419"/>
      <c r="AS227" s="419"/>
      <c r="AT227" s="419"/>
      <c r="AU227" s="419"/>
      <c r="AV227" s="419"/>
      <c r="AW227" s="419"/>
      <c r="AX227" s="419"/>
      <c r="AY227" s="419"/>
      <c r="AZ227" s="419"/>
      <c r="BA227" s="419"/>
      <c r="BB227" s="419"/>
      <c r="BC227" s="419"/>
      <c r="BD227" s="419"/>
      <c r="BE227" s="419"/>
      <c r="BF227" s="419"/>
      <c r="BG227" s="419"/>
      <c r="BH227" s="419"/>
      <c r="BI227" s="419"/>
      <c r="BJ227" s="419"/>
      <c r="BK227" s="419"/>
      <c r="BL227" s="419"/>
      <c r="BM227" s="419"/>
      <c r="BN227" s="419"/>
      <c r="BO227" s="419"/>
      <c r="BP227" s="419"/>
      <c r="BQ227" s="419"/>
      <c r="BR227" s="419"/>
      <c r="BS227" s="419"/>
      <c r="BT227" s="419"/>
      <c r="BU227" s="419"/>
      <c r="BV227" s="419"/>
      <c r="BW227" s="419"/>
      <c r="BX227" s="419"/>
      <c r="BY227" s="419"/>
      <c r="BZ227" s="419"/>
      <c r="CA227" s="419"/>
      <c r="CB227" s="419"/>
      <c r="CC227" s="419"/>
      <c r="CD227" s="419"/>
      <c r="CE227" s="419"/>
      <c r="CF227" s="419"/>
      <c r="CG227" s="419"/>
      <c r="CH227" s="419"/>
      <c r="CI227" s="419"/>
      <c r="CJ227" s="419"/>
      <c r="CK227" s="419"/>
      <c r="CL227" s="419"/>
      <c r="CM227" s="419"/>
      <c r="CN227" s="419"/>
      <c r="CO227" s="419"/>
      <c r="CP227" s="419"/>
      <c r="CQ227" s="419"/>
      <c r="CR227" s="419"/>
      <c r="CS227" s="419"/>
      <c r="CT227" s="419"/>
      <c r="CU227" s="419"/>
      <c r="CV227" s="419"/>
      <c r="CW227" s="419"/>
      <c r="CX227" s="419"/>
      <c r="CY227" s="419"/>
      <c r="CZ227" s="419"/>
      <c r="DA227" s="419"/>
      <c r="DB227" s="419"/>
      <c r="DC227" s="419"/>
      <c r="DD227" s="419"/>
      <c r="DE227" s="419"/>
      <c r="DF227" s="419"/>
      <c r="DG227" s="419"/>
      <c r="DH227" s="419"/>
      <c r="DI227" s="419"/>
      <c r="DJ227" s="419"/>
      <c r="DK227" s="419"/>
    </row>
    <row r="228" spans="1:115" ht="16.149999999999999" hidden="1">
      <c r="A228" s="423"/>
      <c r="B228" s="423"/>
      <c r="C228" s="418"/>
      <c r="D228" s="419"/>
      <c r="E228" s="419"/>
      <c r="F228" s="419"/>
      <c r="G228" s="419"/>
      <c r="H228" s="419"/>
      <c r="I228" s="419"/>
      <c r="J228" s="419"/>
      <c r="K228" s="419"/>
      <c r="L228" s="419"/>
      <c r="M228" s="419"/>
      <c r="N228" s="419"/>
      <c r="O228" s="419"/>
      <c r="P228" s="419"/>
      <c r="Q228" s="419"/>
      <c r="R228" s="419"/>
      <c r="S228" s="419"/>
      <c r="T228" s="419"/>
      <c r="U228" s="419"/>
      <c r="V228" s="419"/>
      <c r="W228" s="419"/>
      <c r="X228" s="419"/>
      <c r="Y228" s="419"/>
      <c r="Z228" s="419"/>
      <c r="AA228" s="419"/>
      <c r="AB228" s="419"/>
      <c r="AC228" s="419"/>
      <c r="AD228" s="419"/>
      <c r="AE228" s="419"/>
      <c r="AF228" s="419"/>
      <c r="AG228" s="419"/>
      <c r="AH228" s="419"/>
      <c r="AI228" s="419"/>
      <c r="AJ228" s="419"/>
      <c r="AK228" s="419"/>
      <c r="AL228" s="419"/>
      <c r="AM228" s="419"/>
      <c r="AN228" s="419"/>
      <c r="AO228" s="419"/>
      <c r="AP228" s="419"/>
      <c r="AQ228" s="419"/>
      <c r="AR228" s="419"/>
      <c r="AS228" s="419"/>
      <c r="AT228" s="419"/>
      <c r="AU228" s="419"/>
      <c r="AV228" s="419"/>
      <c r="AW228" s="419"/>
      <c r="AX228" s="419"/>
      <c r="AY228" s="419"/>
      <c r="AZ228" s="419"/>
      <c r="BA228" s="419"/>
      <c r="BB228" s="419"/>
      <c r="BC228" s="419"/>
      <c r="BD228" s="419"/>
      <c r="BE228" s="419"/>
      <c r="BF228" s="419"/>
      <c r="BG228" s="419"/>
      <c r="BH228" s="419"/>
      <c r="BI228" s="419"/>
      <c r="BJ228" s="419"/>
      <c r="BK228" s="419"/>
      <c r="BL228" s="419"/>
      <c r="BM228" s="419"/>
      <c r="BN228" s="419"/>
      <c r="BO228" s="419"/>
      <c r="BP228" s="419"/>
      <c r="BQ228" s="419"/>
      <c r="BR228" s="419"/>
      <c r="BS228" s="419"/>
      <c r="BT228" s="419"/>
      <c r="BU228" s="419"/>
      <c r="BV228" s="419"/>
      <c r="BW228" s="419"/>
      <c r="BX228" s="419"/>
      <c r="BY228" s="419"/>
      <c r="BZ228" s="419"/>
      <c r="CA228" s="419"/>
      <c r="CB228" s="419"/>
      <c r="CC228" s="419"/>
      <c r="CD228" s="419"/>
      <c r="CE228" s="419"/>
      <c r="CF228" s="419"/>
      <c r="CG228" s="419"/>
      <c r="CH228" s="419"/>
      <c r="CI228" s="419"/>
      <c r="CJ228" s="419"/>
      <c r="CK228" s="419"/>
      <c r="CL228" s="419"/>
      <c r="CM228" s="419"/>
      <c r="CN228" s="419"/>
      <c r="CO228" s="419"/>
      <c r="CP228" s="419"/>
      <c r="CQ228" s="419"/>
      <c r="CR228" s="419"/>
      <c r="CS228" s="419"/>
      <c r="CT228" s="419"/>
      <c r="CU228" s="419"/>
      <c r="CV228" s="419"/>
      <c r="CW228" s="419"/>
      <c r="CX228" s="419"/>
      <c r="CY228" s="419"/>
      <c r="CZ228" s="419"/>
      <c r="DA228" s="419"/>
      <c r="DB228" s="419"/>
      <c r="DC228" s="419"/>
      <c r="DD228" s="419"/>
      <c r="DE228" s="419"/>
      <c r="DF228" s="419"/>
      <c r="DG228" s="419"/>
      <c r="DH228" s="419"/>
      <c r="DI228" s="419"/>
      <c r="DJ228" s="419"/>
      <c r="DK228" s="419"/>
    </row>
    <row r="229" spans="1:115" ht="16.149999999999999" hidden="1">
      <c r="A229" s="423"/>
      <c r="B229" s="423"/>
      <c r="C229" s="418"/>
      <c r="D229" s="419"/>
      <c r="E229" s="419"/>
      <c r="F229" s="419"/>
      <c r="G229" s="419"/>
      <c r="H229" s="419"/>
      <c r="I229" s="419"/>
      <c r="J229" s="419"/>
      <c r="K229" s="419"/>
      <c r="L229" s="419"/>
      <c r="M229" s="419"/>
      <c r="N229" s="419"/>
      <c r="O229" s="419"/>
      <c r="P229" s="419"/>
      <c r="Q229" s="419"/>
      <c r="R229" s="419"/>
      <c r="S229" s="419"/>
      <c r="T229" s="419"/>
      <c r="U229" s="419"/>
      <c r="V229" s="419"/>
      <c r="W229" s="419"/>
      <c r="X229" s="419"/>
      <c r="Y229" s="419"/>
      <c r="Z229" s="419"/>
      <c r="AA229" s="419"/>
      <c r="AB229" s="419"/>
      <c r="AC229" s="419"/>
      <c r="AD229" s="419"/>
      <c r="AE229" s="419"/>
      <c r="AF229" s="419"/>
      <c r="AG229" s="419"/>
      <c r="AH229" s="419"/>
      <c r="AI229" s="419"/>
      <c r="AJ229" s="419"/>
      <c r="AK229" s="419"/>
      <c r="AL229" s="419"/>
      <c r="AM229" s="419"/>
      <c r="AN229" s="419"/>
      <c r="AO229" s="419"/>
      <c r="AP229" s="419"/>
      <c r="AQ229" s="419"/>
      <c r="AR229" s="419"/>
      <c r="AS229" s="419"/>
      <c r="AT229" s="419"/>
      <c r="AU229" s="419"/>
      <c r="AV229" s="419"/>
      <c r="AW229" s="419"/>
      <c r="AX229" s="419"/>
      <c r="AY229" s="419"/>
      <c r="AZ229" s="419"/>
      <c r="BA229" s="419"/>
      <c r="BB229" s="419"/>
      <c r="BC229" s="419"/>
      <c r="BD229" s="419"/>
      <c r="BE229" s="419"/>
      <c r="BF229" s="419"/>
      <c r="BG229" s="419"/>
      <c r="BH229" s="419"/>
      <c r="BI229" s="419"/>
      <c r="BJ229" s="419"/>
      <c r="BK229" s="419"/>
      <c r="BL229" s="419"/>
      <c r="BM229" s="419"/>
      <c r="BN229" s="419"/>
      <c r="BO229" s="419"/>
      <c r="BP229" s="419"/>
      <c r="BQ229" s="419"/>
      <c r="BR229" s="419"/>
      <c r="BS229" s="419"/>
      <c r="BT229" s="419"/>
      <c r="BU229" s="419"/>
      <c r="BV229" s="419"/>
      <c r="BW229" s="419"/>
      <c r="BX229" s="419"/>
      <c r="BY229" s="419"/>
      <c r="BZ229" s="419"/>
      <c r="CA229" s="419"/>
      <c r="CB229" s="419"/>
      <c r="CC229" s="419"/>
      <c r="CD229" s="419"/>
      <c r="CE229" s="419"/>
      <c r="CF229" s="419"/>
      <c r="CG229" s="419"/>
      <c r="CH229" s="419"/>
      <c r="CI229" s="419"/>
      <c r="CJ229" s="419"/>
      <c r="CK229" s="419"/>
      <c r="CL229" s="419"/>
      <c r="CM229" s="419"/>
      <c r="CN229" s="419"/>
      <c r="CO229" s="419"/>
      <c r="CP229" s="419"/>
      <c r="CQ229" s="419"/>
      <c r="CR229" s="419"/>
      <c r="CS229" s="419"/>
      <c r="CT229" s="419"/>
      <c r="CU229" s="419"/>
      <c r="CV229" s="419"/>
      <c r="CW229" s="419"/>
      <c r="CX229" s="419"/>
      <c r="CY229" s="419"/>
      <c r="CZ229" s="419"/>
      <c r="DA229" s="419"/>
      <c r="DB229" s="419"/>
      <c r="DC229" s="419"/>
      <c r="DD229" s="419"/>
      <c r="DE229" s="419"/>
      <c r="DF229" s="419"/>
      <c r="DG229" s="419"/>
      <c r="DH229" s="419"/>
      <c r="DI229" s="419"/>
      <c r="DJ229" s="419"/>
      <c r="DK229" s="419"/>
    </row>
    <row r="230" spans="1:115" ht="16.149999999999999" hidden="1">
      <c r="A230" s="423"/>
      <c r="B230" s="423"/>
      <c r="C230" s="418"/>
      <c r="D230" s="419"/>
      <c r="E230" s="419"/>
      <c r="F230" s="419"/>
      <c r="G230" s="419"/>
      <c r="H230" s="419"/>
      <c r="I230" s="419"/>
      <c r="J230" s="419"/>
      <c r="K230" s="419"/>
      <c r="L230" s="419"/>
      <c r="M230" s="419"/>
      <c r="N230" s="419"/>
      <c r="O230" s="419"/>
      <c r="P230" s="419"/>
      <c r="Q230" s="419"/>
      <c r="R230" s="419"/>
      <c r="S230" s="419"/>
      <c r="T230" s="419"/>
      <c r="U230" s="419"/>
      <c r="V230" s="419"/>
      <c r="W230" s="419"/>
      <c r="X230" s="419"/>
      <c r="Y230" s="419"/>
      <c r="Z230" s="419"/>
      <c r="AA230" s="419"/>
      <c r="AB230" s="419"/>
      <c r="AC230" s="419"/>
      <c r="AD230" s="419"/>
      <c r="AE230" s="419"/>
      <c r="AF230" s="419"/>
      <c r="AG230" s="419"/>
      <c r="AH230" s="419"/>
      <c r="AI230" s="419"/>
      <c r="AJ230" s="419"/>
      <c r="AK230" s="419"/>
      <c r="AL230" s="419"/>
      <c r="AM230" s="419"/>
      <c r="AN230" s="419"/>
      <c r="AO230" s="419"/>
      <c r="AP230" s="419"/>
      <c r="AQ230" s="419"/>
      <c r="AR230" s="419"/>
      <c r="AS230" s="419"/>
      <c r="AT230" s="419"/>
      <c r="AU230" s="419"/>
      <c r="AV230" s="419"/>
      <c r="AW230" s="419"/>
      <c r="AX230" s="419"/>
      <c r="AY230" s="419"/>
      <c r="AZ230" s="419"/>
      <c r="BA230" s="419"/>
      <c r="BB230" s="419"/>
      <c r="BC230" s="419"/>
      <c r="BD230" s="419"/>
      <c r="BE230" s="419"/>
      <c r="BF230" s="419"/>
      <c r="BG230" s="419"/>
      <c r="BH230" s="419"/>
      <c r="BI230" s="419"/>
      <c r="BJ230" s="419"/>
      <c r="BK230" s="419"/>
      <c r="BL230" s="419"/>
      <c r="BM230" s="419"/>
      <c r="BN230" s="419"/>
      <c r="BO230" s="419"/>
      <c r="BP230" s="419"/>
      <c r="BQ230" s="419"/>
      <c r="BR230" s="419"/>
      <c r="BS230" s="419"/>
      <c r="BT230" s="419"/>
      <c r="BU230" s="419"/>
      <c r="BV230" s="419"/>
      <c r="BW230" s="419"/>
      <c r="BX230" s="419"/>
      <c r="BY230" s="419"/>
      <c r="BZ230" s="419"/>
      <c r="CA230" s="419"/>
      <c r="CB230" s="419"/>
      <c r="CC230" s="419"/>
      <c r="CD230" s="419"/>
      <c r="CE230" s="419"/>
      <c r="CF230" s="419"/>
      <c r="CG230" s="419"/>
      <c r="CH230" s="419"/>
      <c r="CI230" s="419"/>
      <c r="CJ230" s="419"/>
      <c r="CK230" s="419"/>
      <c r="CL230" s="419"/>
      <c r="CM230" s="419"/>
      <c r="CN230" s="419"/>
      <c r="CO230" s="419"/>
      <c r="CP230" s="419"/>
      <c r="CQ230" s="419"/>
      <c r="CR230" s="419"/>
      <c r="CS230" s="419"/>
      <c r="CT230" s="419"/>
      <c r="CU230" s="419"/>
      <c r="CV230" s="419"/>
      <c r="CW230" s="419"/>
      <c r="CX230" s="419"/>
      <c r="CY230" s="419"/>
      <c r="CZ230" s="419"/>
      <c r="DA230" s="419"/>
      <c r="DB230" s="419"/>
      <c r="DC230" s="419"/>
      <c r="DD230" s="419"/>
      <c r="DE230" s="419"/>
      <c r="DF230" s="419"/>
      <c r="DG230" s="419"/>
      <c r="DH230" s="419"/>
      <c r="DI230" s="419"/>
      <c r="DJ230" s="419"/>
      <c r="DK230" s="419"/>
    </row>
    <row r="231" spans="1:115" ht="16.149999999999999" hidden="1">
      <c r="A231" s="423"/>
      <c r="B231" s="423"/>
      <c r="C231" s="418"/>
      <c r="D231" s="419"/>
      <c r="E231" s="419"/>
      <c r="F231" s="419"/>
      <c r="G231" s="419"/>
      <c r="H231" s="419"/>
      <c r="I231" s="419"/>
      <c r="J231" s="419"/>
      <c r="K231" s="419"/>
      <c r="L231" s="419"/>
      <c r="M231" s="419"/>
      <c r="N231" s="419"/>
      <c r="O231" s="419"/>
      <c r="P231" s="419"/>
      <c r="Q231" s="419"/>
      <c r="R231" s="419"/>
      <c r="S231" s="419"/>
      <c r="T231" s="419"/>
      <c r="U231" s="419"/>
      <c r="V231" s="419"/>
      <c r="W231" s="419"/>
      <c r="X231" s="419"/>
      <c r="Y231" s="419"/>
      <c r="Z231" s="419"/>
      <c r="AA231" s="419"/>
      <c r="AB231" s="419"/>
      <c r="AC231" s="419"/>
      <c r="AD231" s="419"/>
      <c r="AE231" s="419"/>
      <c r="AF231" s="419"/>
      <c r="AG231" s="419"/>
      <c r="AH231" s="419"/>
      <c r="AI231" s="419"/>
      <c r="AJ231" s="419"/>
      <c r="AK231" s="419"/>
      <c r="AL231" s="419"/>
      <c r="AM231" s="419"/>
      <c r="AN231" s="419"/>
      <c r="AO231" s="419"/>
      <c r="AP231" s="419"/>
      <c r="AQ231" s="419"/>
      <c r="AR231" s="419"/>
      <c r="AS231" s="419"/>
      <c r="AT231" s="419"/>
      <c r="AU231" s="419"/>
      <c r="AV231" s="419"/>
      <c r="AW231" s="419"/>
      <c r="AX231" s="419"/>
      <c r="AY231" s="419"/>
      <c r="AZ231" s="419"/>
      <c r="BA231" s="419"/>
      <c r="BB231" s="419"/>
      <c r="BC231" s="419"/>
      <c r="BD231" s="419"/>
      <c r="BE231" s="419"/>
      <c r="BF231" s="419"/>
      <c r="BG231" s="419"/>
      <c r="BH231" s="419"/>
      <c r="BI231" s="419"/>
      <c r="BJ231" s="419"/>
      <c r="BK231" s="419"/>
      <c r="BL231" s="419"/>
      <c r="BM231" s="419"/>
      <c r="BN231" s="419"/>
      <c r="BO231" s="419"/>
      <c r="BP231" s="419"/>
      <c r="BQ231" s="419"/>
      <c r="BR231" s="419"/>
      <c r="BS231" s="419"/>
      <c r="BT231" s="419"/>
      <c r="BU231" s="419"/>
      <c r="BV231" s="419"/>
      <c r="BW231" s="419"/>
      <c r="BX231" s="419"/>
      <c r="BY231" s="419"/>
      <c r="BZ231" s="419"/>
      <c r="CA231" s="419"/>
      <c r="CB231" s="419"/>
      <c r="CC231" s="419"/>
      <c r="CD231" s="419"/>
      <c r="CE231" s="419"/>
      <c r="CF231" s="419"/>
      <c r="CG231" s="419"/>
      <c r="CH231" s="419"/>
      <c r="CI231" s="419"/>
      <c r="CJ231" s="419"/>
      <c r="CK231" s="419"/>
      <c r="CL231" s="419"/>
      <c r="CM231" s="419"/>
      <c r="CN231" s="419"/>
      <c r="CO231" s="419"/>
      <c r="CP231" s="419"/>
      <c r="CQ231" s="419"/>
      <c r="CR231" s="419"/>
      <c r="CS231" s="419"/>
      <c r="CT231" s="419"/>
      <c r="CU231" s="419"/>
      <c r="CV231" s="419"/>
      <c r="CW231" s="419"/>
      <c r="CX231" s="419"/>
      <c r="CY231" s="419"/>
      <c r="CZ231" s="419"/>
      <c r="DA231" s="419"/>
      <c r="DB231" s="419"/>
      <c r="DC231" s="419"/>
      <c r="DD231" s="419"/>
      <c r="DE231" s="419"/>
      <c r="DF231" s="419"/>
      <c r="DG231" s="419"/>
      <c r="DH231" s="419"/>
      <c r="DI231" s="419"/>
      <c r="DJ231" s="419"/>
      <c r="DK231" s="419"/>
    </row>
    <row r="232" spans="1:115" ht="16.149999999999999" hidden="1">
      <c r="A232" s="423"/>
      <c r="B232" s="423"/>
      <c r="C232" s="418"/>
      <c r="D232" s="419"/>
      <c r="E232" s="419"/>
      <c r="F232" s="419"/>
      <c r="G232" s="419"/>
      <c r="H232" s="419"/>
      <c r="I232" s="419"/>
      <c r="J232" s="419"/>
      <c r="K232" s="419"/>
      <c r="L232" s="419"/>
      <c r="M232" s="419"/>
      <c r="N232" s="419"/>
      <c r="O232" s="419"/>
      <c r="P232" s="419"/>
      <c r="Q232" s="419"/>
      <c r="R232" s="419"/>
      <c r="S232" s="419"/>
      <c r="T232" s="419"/>
      <c r="U232" s="419"/>
      <c r="V232" s="419"/>
      <c r="W232" s="419"/>
      <c r="X232" s="419"/>
      <c r="Y232" s="419"/>
      <c r="Z232" s="419"/>
      <c r="AA232" s="419"/>
      <c r="AB232" s="419"/>
      <c r="AC232" s="419"/>
      <c r="AD232" s="419"/>
      <c r="AE232" s="419"/>
      <c r="AF232" s="419"/>
      <c r="AG232" s="419"/>
      <c r="AH232" s="419"/>
      <c r="AI232" s="419"/>
      <c r="AJ232" s="419"/>
      <c r="AK232" s="419"/>
      <c r="AL232" s="419"/>
      <c r="AM232" s="419"/>
      <c r="AN232" s="419"/>
      <c r="AO232" s="419"/>
      <c r="AP232" s="419"/>
      <c r="AQ232" s="419"/>
      <c r="AR232" s="419"/>
      <c r="AS232" s="419"/>
      <c r="AT232" s="419"/>
      <c r="AU232" s="419"/>
      <c r="AV232" s="419"/>
      <c r="AW232" s="419"/>
      <c r="AX232" s="419"/>
      <c r="AY232" s="419"/>
      <c r="AZ232" s="419"/>
      <c r="BA232" s="419"/>
      <c r="BB232" s="419"/>
      <c r="BC232" s="419"/>
      <c r="BD232" s="419"/>
      <c r="BE232" s="419"/>
      <c r="BF232" s="419"/>
      <c r="BG232" s="419"/>
      <c r="BH232" s="419"/>
      <c r="BI232" s="419"/>
      <c r="BJ232" s="419"/>
      <c r="BK232" s="419"/>
      <c r="BL232" s="419"/>
      <c r="BM232" s="419"/>
      <c r="BN232" s="419"/>
      <c r="BO232" s="419"/>
      <c r="BP232" s="419"/>
      <c r="BQ232" s="419"/>
      <c r="BR232" s="419"/>
      <c r="BS232" s="419"/>
      <c r="BT232" s="419"/>
      <c r="BU232" s="419"/>
      <c r="BV232" s="419"/>
      <c r="BW232" s="419"/>
      <c r="BX232" s="419"/>
      <c r="BY232" s="419"/>
      <c r="BZ232" s="419"/>
      <c r="CA232" s="419"/>
      <c r="CB232" s="419"/>
      <c r="CC232" s="419"/>
      <c r="CD232" s="419"/>
      <c r="CE232" s="419"/>
      <c r="CF232" s="419"/>
      <c r="CG232" s="419"/>
      <c r="CH232" s="419"/>
      <c r="CI232" s="419"/>
      <c r="CJ232" s="419"/>
      <c r="CK232" s="419"/>
      <c r="CL232" s="419"/>
      <c r="CM232" s="419"/>
      <c r="CN232" s="419"/>
      <c r="CO232" s="419"/>
      <c r="CP232" s="419"/>
      <c r="CQ232" s="419"/>
      <c r="CR232" s="419"/>
      <c r="CS232" s="419"/>
      <c r="CT232" s="419"/>
      <c r="CU232" s="419"/>
      <c r="CV232" s="419"/>
      <c r="CW232" s="419"/>
      <c r="CX232" s="419"/>
      <c r="CY232" s="419"/>
      <c r="CZ232" s="419"/>
      <c r="DA232" s="419"/>
      <c r="DB232" s="419"/>
      <c r="DC232" s="419"/>
      <c r="DD232" s="419"/>
      <c r="DE232" s="419"/>
      <c r="DF232" s="419"/>
      <c r="DG232" s="419"/>
      <c r="DH232" s="419"/>
      <c r="DI232" s="419"/>
      <c r="DJ232" s="419"/>
      <c r="DK232" s="419"/>
    </row>
    <row r="233" spans="1:115" ht="16.149999999999999" hidden="1">
      <c r="A233" s="423"/>
      <c r="B233" s="423"/>
      <c r="C233" s="418"/>
      <c r="D233" s="419"/>
      <c r="E233" s="419"/>
      <c r="F233" s="419"/>
      <c r="G233" s="419"/>
      <c r="H233" s="419"/>
      <c r="I233" s="419"/>
      <c r="J233" s="419"/>
      <c r="K233" s="419"/>
      <c r="L233" s="419"/>
      <c r="M233" s="419"/>
      <c r="N233" s="419"/>
      <c r="O233" s="419"/>
      <c r="P233" s="419"/>
      <c r="Q233" s="419"/>
      <c r="R233" s="419"/>
      <c r="S233" s="419"/>
      <c r="T233" s="419"/>
      <c r="U233" s="419"/>
      <c r="V233" s="419"/>
      <c r="W233" s="419"/>
      <c r="X233" s="419"/>
      <c r="Y233" s="419"/>
      <c r="Z233" s="419"/>
      <c r="AA233" s="419"/>
      <c r="AB233" s="419"/>
      <c r="AC233" s="419"/>
      <c r="AD233" s="419"/>
      <c r="AE233" s="419"/>
      <c r="AF233" s="419"/>
      <c r="AG233" s="419"/>
      <c r="AH233" s="419"/>
      <c r="AI233" s="419"/>
      <c r="AJ233" s="419"/>
      <c r="AK233" s="419"/>
      <c r="AL233" s="419"/>
      <c r="AM233" s="419"/>
      <c r="AN233" s="419"/>
      <c r="AO233" s="419"/>
      <c r="AP233" s="419"/>
      <c r="AQ233" s="419"/>
      <c r="AR233" s="419"/>
      <c r="AS233" s="419"/>
      <c r="AT233" s="419"/>
      <c r="AU233" s="419"/>
      <c r="AV233" s="419"/>
      <c r="AW233" s="419"/>
      <c r="AX233" s="419"/>
      <c r="AY233" s="419"/>
      <c r="AZ233" s="419"/>
      <c r="BA233" s="419"/>
      <c r="BB233" s="419"/>
      <c r="BC233" s="419"/>
      <c r="BD233" s="419"/>
      <c r="BE233" s="419"/>
      <c r="BF233" s="419"/>
      <c r="BG233" s="419"/>
      <c r="BH233" s="419"/>
      <c r="BI233" s="419"/>
      <c r="BJ233" s="419"/>
      <c r="BK233" s="419"/>
      <c r="BL233" s="419"/>
      <c r="BM233" s="419"/>
      <c r="BN233" s="419"/>
      <c r="BO233" s="419"/>
      <c r="BP233" s="419"/>
      <c r="BQ233" s="419"/>
      <c r="BR233" s="419"/>
      <c r="BS233" s="419"/>
      <c r="BT233" s="419"/>
      <c r="BU233" s="419"/>
      <c r="BV233" s="419"/>
      <c r="BW233" s="419"/>
      <c r="BX233" s="419"/>
      <c r="BY233" s="419"/>
      <c r="BZ233" s="419"/>
      <c r="CA233" s="419"/>
      <c r="CB233" s="419"/>
      <c r="CC233" s="419"/>
      <c r="CD233" s="419"/>
      <c r="CE233" s="419"/>
      <c r="CF233" s="419"/>
      <c r="CG233" s="419"/>
      <c r="CH233" s="419"/>
      <c r="CI233" s="419"/>
      <c r="CJ233" s="419"/>
      <c r="CK233" s="419"/>
      <c r="CL233" s="419"/>
      <c r="CM233" s="419"/>
      <c r="CN233" s="419"/>
      <c r="CO233" s="419"/>
      <c r="CP233" s="419"/>
      <c r="CQ233" s="419"/>
      <c r="CR233" s="419"/>
      <c r="CS233" s="419"/>
      <c r="CT233" s="419"/>
      <c r="CU233" s="419"/>
      <c r="CV233" s="419"/>
      <c r="CW233" s="419"/>
      <c r="CX233" s="419"/>
      <c r="CY233" s="419"/>
      <c r="CZ233" s="419"/>
      <c r="DA233" s="419"/>
      <c r="DB233" s="419"/>
      <c r="DC233" s="419"/>
      <c r="DD233" s="419"/>
      <c r="DE233" s="419"/>
      <c r="DF233" s="419"/>
      <c r="DG233" s="419"/>
      <c r="DH233" s="419"/>
      <c r="DI233" s="419"/>
      <c r="DJ233" s="419"/>
      <c r="DK233" s="419"/>
    </row>
    <row r="234" spans="1:115" ht="16.149999999999999" hidden="1">
      <c r="A234" s="423"/>
      <c r="B234" s="423"/>
      <c r="C234" s="418"/>
      <c r="D234" s="419"/>
      <c r="E234" s="419"/>
      <c r="F234" s="419"/>
      <c r="G234" s="419"/>
      <c r="H234" s="419"/>
      <c r="I234" s="419"/>
      <c r="J234" s="419"/>
      <c r="K234" s="419"/>
      <c r="L234" s="419"/>
      <c r="M234" s="419"/>
      <c r="N234" s="419"/>
      <c r="O234" s="419"/>
      <c r="P234" s="419"/>
      <c r="Q234" s="419"/>
      <c r="R234" s="419"/>
      <c r="S234" s="419"/>
      <c r="T234" s="419"/>
      <c r="U234" s="419"/>
      <c r="V234" s="419"/>
      <c r="W234" s="419"/>
      <c r="X234" s="419"/>
      <c r="Y234" s="419"/>
      <c r="Z234" s="419"/>
      <c r="AA234" s="419"/>
      <c r="AB234" s="419"/>
      <c r="AC234" s="419"/>
      <c r="AD234" s="419"/>
      <c r="AE234" s="419"/>
      <c r="AF234" s="419"/>
      <c r="AG234" s="419"/>
      <c r="AH234" s="419"/>
      <c r="AI234" s="419"/>
      <c r="AJ234" s="419"/>
      <c r="AK234" s="419"/>
      <c r="AL234" s="419"/>
      <c r="AM234" s="419"/>
      <c r="AN234" s="419"/>
      <c r="AO234" s="419"/>
      <c r="AP234" s="419"/>
      <c r="AQ234" s="419"/>
      <c r="AR234" s="419"/>
      <c r="AS234" s="419"/>
      <c r="AT234" s="419"/>
      <c r="AU234" s="419"/>
      <c r="AV234" s="419"/>
      <c r="AW234" s="419"/>
      <c r="AX234" s="419"/>
      <c r="AY234" s="419"/>
      <c r="AZ234" s="419"/>
      <c r="BA234" s="419"/>
      <c r="BB234" s="419"/>
      <c r="BC234" s="419"/>
      <c r="BD234" s="419"/>
      <c r="BE234" s="419"/>
      <c r="BF234" s="419"/>
      <c r="BG234" s="419"/>
      <c r="BH234" s="419"/>
      <c r="BI234" s="419"/>
      <c r="BJ234" s="419"/>
      <c r="BK234" s="419"/>
      <c r="BL234" s="419"/>
      <c r="BM234" s="419"/>
      <c r="BN234" s="419"/>
      <c r="BO234" s="419"/>
      <c r="BP234" s="419"/>
      <c r="BQ234" s="419"/>
      <c r="BR234" s="419"/>
      <c r="BS234" s="419"/>
      <c r="BT234" s="419"/>
      <c r="BU234" s="419"/>
      <c r="BV234" s="419"/>
      <c r="BW234" s="419"/>
      <c r="BX234" s="419"/>
      <c r="BY234" s="419"/>
      <c r="BZ234" s="419"/>
      <c r="CA234" s="419"/>
      <c r="CB234" s="419"/>
      <c r="CC234" s="419"/>
      <c r="CD234" s="419"/>
      <c r="CE234" s="419"/>
      <c r="CF234" s="419"/>
      <c r="CG234" s="419"/>
      <c r="CH234" s="419"/>
      <c r="CI234" s="419"/>
      <c r="CJ234" s="419"/>
      <c r="CK234" s="419"/>
      <c r="CL234" s="419"/>
      <c r="CM234" s="419"/>
      <c r="CN234" s="419"/>
      <c r="CO234" s="419"/>
      <c r="CP234" s="419"/>
      <c r="CQ234" s="419"/>
      <c r="CR234" s="419"/>
      <c r="CS234" s="419"/>
      <c r="CT234" s="419"/>
      <c r="CU234" s="419"/>
      <c r="CV234" s="419"/>
      <c r="CW234" s="419"/>
      <c r="CX234" s="419"/>
      <c r="CY234" s="419"/>
      <c r="CZ234" s="419"/>
      <c r="DA234" s="419"/>
      <c r="DB234" s="419"/>
      <c r="DC234" s="419"/>
      <c r="DD234" s="419"/>
      <c r="DE234" s="419"/>
      <c r="DF234" s="419"/>
      <c r="DG234" s="419"/>
      <c r="DH234" s="419"/>
      <c r="DI234" s="419"/>
      <c r="DJ234" s="419"/>
      <c r="DK234" s="419"/>
    </row>
    <row r="235" spans="1:115" ht="16.149999999999999" hidden="1">
      <c r="A235" s="423"/>
      <c r="B235" s="423"/>
      <c r="C235" s="418"/>
      <c r="D235" s="419"/>
      <c r="E235" s="419"/>
      <c r="F235" s="419"/>
      <c r="G235" s="419"/>
      <c r="H235" s="419"/>
      <c r="I235" s="419"/>
      <c r="J235" s="419"/>
      <c r="K235" s="419"/>
      <c r="L235" s="419"/>
      <c r="M235" s="419"/>
      <c r="N235" s="419"/>
      <c r="O235" s="419"/>
      <c r="P235" s="419"/>
      <c r="Q235" s="419"/>
      <c r="R235" s="419"/>
      <c r="S235" s="419"/>
      <c r="T235" s="419"/>
      <c r="U235" s="419"/>
      <c r="V235" s="419"/>
      <c r="W235" s="419"/>
      <c r="X235" s="419"/>
      <c r="Y235" s="419"/>
      <c r="Z235" s="419"/>
      <c r="AA235" s="419"/>
      <c r="AB235" s="419"/>
      <c r="AC235" s="419"/>
      <c r="AD235" s="419"/>
      <c r="AE235" s="419"/>
      <c r="AF235" s="419"/>
      <c r="AG235" s="419"/>
      <c r="AH235" s="419"/>
      <c r="AI235" s="419"/>
      <c r="AJ235" s="419"/>
      <c r="AK235" s="419"/>
      <c r="AL235" s="419"/>
      <c r="AM235" s="419"/>
      <c r="AN235" s="419"/>
      <c r="AO235" s="419"/>
      <c r="AP235" s="419"/>
      <c r="AQ235" s="419"/>
      <c r="AR235" s="419"/>
      <c r="AS235" s="419"/>
      <c r="AT235" s="419"/>
      <c r="AU235" s="419"/>
      <c r="AV235" s="419"/>
      <c r="AW235" s="419"/>
      <c r="AX235" s="419"/>
      <c r="AY235" s="419"/>
      <c r="AZ235" s="419"/>
      <c r="BA235" s="419"/>
      <c r="BB235" s="419"/>
      <c r="BC235" s="419"/>
      <c r="BD235" s="419"/>
      <c r="BE235" s="419"/>
      <c r="BF235" s="419"/>
      <c r="BG235" s="419"/>
      <c r="BH235" s="419"/>
      <c r="BI235" s="419"/>
      <c r="BJ235" s="419"/>
      <c r="BK235" s="419"/>
      <c r="BL235" s="419"/>
      <c r="BM235" s="419"/>
      <c r="BN235" s="419"/>
      <c r="BO235" s="419"/>
      <c r="BP235" s="419"/>
      <c r="BQ235" s="419"/>
      <c r="BR235" s="419"/>
      <c r="BS235" s="419"/>
      <c r="BT235" s="419"/>
      <c r="BU235" s="419"/>
      <c r="BV235" s="419"/>
      <c r="BW235" s="419"/>
      <c r="BX235" s="419"/>
      <c r="BY235" s="419"/>
      <c r="BZ235" s="419"/>
      <c r="CA235" s="419"/>
      <c r="CB235" s="419"/>
      <c r="CC235" s="419"/>
      <c r="CD235" s="419"/>
      <c r="CE235" s="419"/>
      <c r="CF235" s="419"/>
      <c r="CG235" s="419"/>
      <c r="CH235" s="419"/>
      <c r="CI235" s="419"/>
      <c r="CJ235" s="419"/>
      <c r="CK235" s="419"/>
      <c r="CL235" s="419"/>
      <c r="CM235" s="419"/>
      <c r="CN235" s="419"/>
      <c r="CO235" s="419"/>
      <c r="CP235" s="419"/>
      <c r="CQ235" s="419"/>
      <c r="CR235" s="419"/>
      <c r="CS235" s="419"/>
      <c r="CT235" s="419"/>
      <c r="CU235" s="419"/>
      <c r="CV235" s="419"/>
      <c r="CW235" s="419"/>
      <c r="CX235" s="419"/>
      <c r="CY235" s="419"/>
      <c r="CZ235" s="419"/>
      <c r="DA235" s="419"/>
      <c r="DB235" s="419"/>
      <c r="DC235" s="419"/>
      <c r="DD235" s="419"/>
      <c r="DE235" s="419"/>
      <c r="DF235" s="419"/>
      <c r="DG235" s="419"/>
      <c r="DH235" s="419"/>
      <c r="DI235" s="419"/>
      <c r="DJ235" s="419"/>
      <c r="DK235" s="419"/>
    </row>
    <row r="236" spans="1:115" ht="16.149999999999999" hidden="1">
      <c r="A236" s="423"/>
      <c r="B236" s="423"/>
      <c r="C236" s="418"/>
      <c r="D236" s="419"/>
      <c r="E236" s="419"/>
      <c r="F236" s="419"/>
      <c r="G236" s="419"/>
      <c r="H236" s="419"/>
      <c r="I236" s="419"/>
      <c r="J236" s="419"/>
      <c r="K236" s="419"/>
      <c r="L236" s="419"/>
      <c r="M236" s="419"/>
      <c r="N236" s="419"/>
      <c r="O236" s="419"/>
      <c r="P236" s="419"/>
      <c r="Q236" s="419"/>
      <c r="R236" s="419"/>
      <c r="S236" s="419"/>
      <c r="T236" s="419"/>
      <c r="U236" s="419"/>
      <c r="V236" s="419"/>
      <c r="W236" s="419"/>
      <c r="X236" s="419"/>
      <c r="Y236" s="419"/>
      <c r="Z236" s="419"/>
      <c r="AA236" s="419"/>
      <c r="AB236" s="419"/>
      <c r="AC236" s="419"/>
      <c r="AD236" s="419"/>
      <c r="AE236" s="419"/>
      <c r="AF236" s="419"/>
      <c r="AG236" s="419"/>
      <c r="AH236" s="419"/>
      <c r="AI236" s="419"/>
      <c r="AJ236" s="419"/>
      <c r="AK236" s="419"/>
      <c r="AL236" s="419"/>
      <c r="AM236" s="419"/>
      <c r="AN236" s="419"/>
      <c r="AO236" s="419"/>
      <c r="AP236" s="419"/>
      <c r="AQ236" s="419"/>
      <c r="AR236" s="419"/>
      <c r="AS236" s="419"/>
      <c r="AT236" s="419"/>
      <c r="AU236" s="419"/>
      <c r="AV236" s="419"/>
      <c r="AW236" s="419"/>
      <c r="AX236" s="419"/>
      <c r="AY236" s="419"/>
      <c r="AZ236" s="419"/>
      <c r="BA236" s="419"/>
      <c r="BB236" s="419"/>
      <c r="BC236" s="419"/>
      <c r="BD236" s="419"/>
      <c r="BE236" s="419"/>
      <c r="BF236" s="419"/>
      <c r="BG236" s="419"/>
      <c r="BH236" s="419"/>
      <c r="BI236" s="419"/>
      <c r="BJ236" s="419"/>
      <c r="BK236" s="419"/>
      <c r="BL236" s="419"/>
      <c r="BM236" s="419"/>
      <c r="BN236" s="419"/>
      <c r="BO236" s="419"/>
      <c r="BP236" s="419"/>
      <c r="BQ236" s="419"/>
      <c r="BR236" s="419"/>
      <c r="BS236" s="419"/>
      <c r="BT236" s="419"/>
      <c r="BU236" s="419"/>
      <c r="BV236" s="419"/>
      <c r="BW236" s="419"/>
      <c r="BX236" s="419"/>
      <c r="BY236" s="419"/>
      <c r="BZ236" s="419"/>
      <c r="CA236" s="419"/>
      <c r="CB236" s="419"/>
      <c r="CC236" s="419"/>
      <c r="CD236" s="419"/>
      <c r="CE236" s="419"/>
      <c r="CF236" s="419"/>
      <c r="CG236" s="419"/>
      <c r="CH236" s="419"/>
      <c r="CI236" s="419"/>
      <c r="CJ236" s="419"/>
      <c r="CK236" s="419"/>
      <c r="CL236" s="419"/>
      <c r="CM236" s="419"/>
      <c r="CN236" s="419"/>
      <c r="CO236" s="419"/>
      <c r="CP236" s="419"/>
      <c r="CQ236" s="419"/>
      <c r="CR236" s="419"/>
      <c r="CS236" s="419"/>
      <c r="CT236" s="419"/>
      <c r="CU236" s="419"/>
      <c r="CV236" s="419"/>
      <c r="CW236" s="419"/>
      <c r="CX236" s="419"/>
      <c r="CY236" s="419"/>
      <c r="CZ236" s="419"/>
      <c r="DA236" s="419"/>
      <c r="DB236" s="419"/>
      <c r="DC236" s="419"/>
      <c r="DD236" s="419"/>
      <c r="DE236" s="419"/>
      <c r="DF236" s="419"/>
      <c r="DG236" s="419"/>
      <c r="DH236" s="419"/>
      <c r="DI236" s="419"/>
      <c r="DJ236" s="419"/>
      <c r="DK236" s="419"/>
    </row>
    <row r="237" spans="1:115" ht="16.149999999999999" hidden="1">
      <c r="A237" s="423"/>
      <c r="B237" s="423"/>
      <c r="C237" s="418"/>
      <c r="D237" s="419"/>
      <c r="E237" s="419"/>
      <c r="F237" s="419"/>
      <c r="G237" s="419"/>
      <c r="H237" s="419"/>
      <c r="I237" s="419"/>
      <c r="J237" s="419"/>
      <c r="K237" s="419"/>
      <c r="L237" s="419"/>
      <c r="M237" s="419"/>
      <c r="N237" s="419"/>
      <c r="O237" s="419"/>
      <c r="P237" s="419"/>
      <c r="Q237" s="419"/>
      <c r="R237" s="419"/>
      <c r="S237" s="419"/>
      <c r="T237" s="419"/>
      <c r="U237" s="419"/>
      <c r="V237" s="419"/>
      <c r="W237" s="419"/>
      <c r="X237" s="419"/>
      <c r="Y237" s="419"/>
      <c r="Z237" s="419"/>
      <c r="AA237" s="419"/>
      <c r="AB237" s="419"/>
      <c r="AC237" s="419"/>
      <c r="AD237" s="419"/>
      <c r="AE237" s="419"/>
      <c r="AF237" s="419"/>
      <c r="AG237" s="419"/>
      <c r="AH237" s="419"/>
      <c r="AI237" s="419"/>
      <c r="AJ237" s="419"/>
      <c r="AK237" s="419"/>
      <c r="AL237" s="419"/>
      <c r="AM237" s="419"/>
      <c r="AN237" s="419"/>
      <c r="AO237" s="419"/>
      <c r="AP237" s="419"/>
      <c r="AQ237" s="419"/>
      <c r="AR237" s="419"/>
      <c r="AS237" s="419"/>
      <c r="AT237" s="419"/>
      <c r="AU237" s="419"/>
      <c r="AV237" s="419"/>
      <c r="AW237" s="419"/>
      <c r="AX237" s="419"/>
      <c r="AY237" s="419"/>
      <c r="AZ237" s="419"/>
      <c r="BA237" s="419"/>
      <c r="BB237" s="419"/>
      <c r="BC237" s="419"/>
      <c r="BD237" s="419"/>
      <c r="BE237" s="419"/>
      <c r="BF237" s="419"/>
      <c r="BG237" s="419"/>
      <c r="BH237" s="419"/>
      <c r="BI237" s="419"/>
      <c r="BJ237" s="419"/>
      <c r="BK237" s="419"/>
      <c r="BL237" s="419"/>
      <c r="BM237" s="419"/>
      <c r="BN237" s="419"/>
      <c r="BO237" s="419"/>
      <c r="BP237" s="419"/>
      <c r="BQ237" s="419"/>
      <c r="BR237" s="419"/>
      <c r="BS237" s="419"/>
      <c r="BT237" s="419"/>
      <c r="BU237" s="419"/>
      <c r="BV237" s="419"/>
      <c r="BW237" s="419"/>
      <c r="BX237" s="419"/>
      <c r="BY237" s="419"/>
      <c r="BZ237" s="419"/>
      <c r="CA237" s="419"/>
      <c r="CB237" s="419"/>
      <c r="CC237" s="419"/>
      <c r="CD237" s="419"/>
      <c r="CE237" s="419"/>
      <c r="CF237" s="419"/>
      <c r="CG237" s="419"/>
      <c r="CH237" s="419"/>
      <c r="CI237" s="419"/>
      <c r="CJ237" s="419"/>
      <c r="CK237" s="419"/>
      <c r="CL237" s="419"/>
      <c r="CM237" s="419"/>
      <c r="CN237" s="419"/>
      <c r="CO237" s="419"/>
      <c r="CP237" s="419"/>
      <c r="CQ237" s="419"/>
      <c r="CR237" s="419"/>
      <c r="CS237" s="419"/>
      <c r="CT237" s="419"/>
      <c r="CU237" s="419"/>
      <c r="CV237" s="419"/>
      <c r="CW237" s="419"/>
      <c r="CX237" s="419"/>
      <c r="CY237" s="419"/>
      <c r="CZ237" s="419"/>
      <c r="DA237" s="419"/>
      <c r="DB237" s="419"/>
      <c r="DC237" s="419"/>
      <c r="DD237" s="419"/>
      <c r="DE237" s="419"/>
      <c r="DF237" s="419"/>
      <c r="DG237" s="419"/>
      <c r="DH237" s="419"/>
      <c r="DI237" s="419"/>
      <c r="DJ237" s="419"/>
      <c r="DK237" s="419"/>
    </row>
    <row r="238" spans="1:115" ht="16.149999999999999" hidden="1">
      <c r="A238" s="423"/>
      <c r="B238" s="423"/>
      <c r="C238" s="418"/>
      <c r="D238" s="419"/>
      <c r="E238" s="419"/>
      <c r="F238" s="419"/>
      <c r="G238" s="419"/>
      <c r="H238" s="419"/>
      <c r="I238" s="419"/>
      <c r="J238" s="419"/>
      <c r="K238" s="419"/>
      <c r="L238" s="419"/>
      <c r="M238" s="419"/>
      <c r="N238" s="419"/>
      <c r="O238" s="419"/>
      <c r="P238" s="419"/>
      <c r="Q238" s="419"/>
      <c r="R238" s="419"/>
      <c r="S238" s="419"/>
      <c r="T238" s="419"/>
      <c r="U238" s="419"/>
      <c r="V238" s="419"/>
      <c r="W238" s="419"/>
      <c r="X238" s="419"/>
      <c r="Y238" s="419"/>
      <c r="Z238" s="419"/>
      <c r="AA238" s="419"/>
      <c r="AB238" s="419"/>
      <c r="AC238" s="419"/>
      <c r="AD238" s="419"/>
      <c r="AE238" s="419"/>
      <c r="AF238" s="419"/>
      <c r="AG238" s="419"/>
      <c r="AH238" s="419"/>
      <c r="AI238" s="419"/>
      <c r="AJ238" s="419"/>
      <c r="AK238" s="419"/>
      <c r="AL238" s="419"/>
      <c r="AM238" s="419"/>
      <c r="AN238" s="419"/>
      <c r="AO238" s="419"/>
      <c r="AP238" s="419"/>
      <c r="AQ238" s="419"/>
      <c r="AR238" s="419"/>
      <c r="AS238" s="419"/>
      <c r="AT238" s="419"/>
      <c r="AU238" s="419"/>
      <c r="AV238" s="419"/>
      <c r="AW238" s="419"/>
      <c r="AX238" s="419"/>
      <c r="AY238" s="419"/>
      <c r="AZ238" s="419"/>
      <c r="BA238" s="419"/>
      <c r="BB238" s="419"/>
      <c r="BC238" s="419"/>
      <c r="BD238" s="419"/>
      <c r="BE238" s="419"/>
      <c r="BF238" s="419"/>
      <c r="BG238" s="419"/>
      <c r="BH238" s="419"/>
      <c r="BI238" s="419"/>
      <c r="BJ238" s="419"/>
      <c r="BK238" s="419"/>
      <c r="BL238" s="419"/>
      <c r="BM238" s="419"/>
      <c r="BN238" s="419"/>
      <c r="BO238" s="419"/>
      <c r="BP238" s="419"/>
      <c r="BQ238" s="419"/>
      <c r="BR238" s="419"/>
      <c r="BS238" s="419"/>
      <c r="BT238" s="419"/>
      <c r="BU238" s="419"/>
      <c r="BV238" s="419"/>
      <c r="BW238" s="419"/>
      <c r="BX238" s="419"/>
      <c r="BY238" s="419"/>
      <c r="BZ238" s="419"/>
      <c r="CA238" s="419"/>
      <c r="CB238" s="419"/>
      <c r="CC238" s="419"/>
      <c r="CD238" s="419"/>
      <c r="CE238" s="419"/>
      <c r="CF238" s="419"/>
      <c r="CG238" s="419"/>
      <c r="CH238" s="419"/>
      <c r="CI238" s="419"/>
      <c r="CJ238" s="419"/>
      <c r="CK238" s="419"/>
      <c r="CL238" s="419"/>
      <c r="CM238" s="419"/>
      <c r="CN238" s="419"/>
      <c r="CO238" s="419"/>
      <c r="CP238" s="419"/>
      <c r="CQ238" s="419"/>
      <c r="CR238" s="419"/>
      <c r="CS238" s="419"/>
      <c r="CT238" s="419"/>
      <c r="CU238" s="419"/>
      <c r="CV238" s="419"/>
      <c r="CW238" s="419"/>
      <c r="CX238" s="419"/>
      <c r="CY238" s="419"/>
      <c r="CZ238" s="419"/>
      <c r="DA238" s="419"/>
      <c r="DB238" s="419"/>
      <c r="DC238" s="419"/>
      <c r="DD238" s="419"/>
      <c r="DE238" s="419"/>
      <c r="DF238" s="419"/>
      <c r="DG238" s="419"/>
      <c r="DH238" s="419"/>
      <c r="DI238" s="419"/>
      <c r="DJ238" s="419"/>
      <c r="DK238" s="419"/>
    </row>
    <row r="239" spans="1:115" ht="16.149999999999999" hidden="1">
      <c r="A239" s="423"/>
      <c r="B239" s="423"/>
      <c r="C239" s="418"/>
      <c r="D239" s="419"/>
      <c r="E239" s="419"/>
      <c r="F239" s="419"/>
      <c r="G239" s="419"/>
      <c r="H239" s="419"/>
      <c r="I239" s="419"/>
      <c r="J239" s="419"/>
      <c r="K239" s="419"/>
      <c r="L239" s="419"/>
      <c r="M239" s="419"/>
      <c r="N239" s="419"/>
      <c r="O239" s="419"/>
      <c r="P239" s="419"/>
      <c r="Q239" s="419"/>
      <c r="R239" s="419"/>
      <c r="S239" s="419"/>
      <c r="T239" s="419"/>
      <c r="U239" s="419"/>
      <c r="V239" s="419"/>
      <c r="W239" s="419"/>
      <c r="X239" s="419"/>
      <c r="Y239" s="419"/>
      <c r="Z239" s="419"/>
      <c r="AA239" s="419"/>
      <c r="AB239" s="419"/>
      <c r="AC239" s="419"/>
      <c r="AD239" s="419"/>
      <c r="AE239" s="419"/>
      <c r="AF239" s="419"/>
      <c r="AG239" s="419"/>
      <c r="AH239" s="419"/>
      <c r="AI239" s="419"/>
      <c r="AJ239" s="419"/>
      <c r="AK239" s="419"/>
      <c r="AL239" s="419"/>
      <c r="AM239" s="419"/>
      <c r="AN239" s="419"/>
      <c r="AO239" s="419"/>
      <c r="AP239" s="419"/>
      <c r="AQ239" s="419"/>
      <c r="AR239" s="419"/>
      <c r="AS239" s="419"/>
      <c r="AT239" s="419"/>
      <c r="AU239" s="419"/>
      <c r="AV239" s="419"/>
      <c r="AW239" s="419"/>
      <c r="AX239" s="419"/>
      <c r="AY239" s="419"/>
      <c r="AZ239" s="419"/>
      <c r="BA239" s="419"/>
      <c r="BB239" s="419"/>
      <c r="BC239" s="419"/>
      <c r="BD239" s="419"/>
      <c r="BE239" s="419"/>
      <c r="BF239" s="419"/>
      <c r="BG239" s="419"/>
      <c r="BH239" s="419"/>
      <c r="BI239" s="419"/>
      <c r="BJ239" s="419"/>
      <c r="BK239" s="419"/>
      <c r="BL239" s="419"/>
      <c r="BM239" s="419"/>
      <c r="BN239" s="419"/>
      <c r="BO239" s="419"/>
      <c r="BP239" s="419"/>
      <c r="BQ239" s="419"/>
      <c r="BR239" s="419"/>
      <c r="BS239" s="419"/>
      <c r="BT239" s="419"/>
      <c r="BU239" s="419"/>
      <c r="BV239" s="419"/>
      <c r="BW239" s="419"/>
      <c r="BX239" s="419"/>
      <c r="BY239" s="419"/>
      <c r="BZ239" s="419"/>
      <c r="CA239" s="419"/>
      <c r="CB239" s="419"/>
      <c r="CC239" s="419"/>
      <c r="CD239" s="419"/>
      <c r="CE239" s="419"/>
      <c r="CF239" s="419"/>
      <c r="CG239" s="419"/>
      <c r="CH239" s="419"/>
      <c r="CI239" s="419"/>
      <c r="CJ239" s="419"/>
      <c r="CK239" s="419"/>
      <c r="CL239" s="419"/>
      <c r="CM239" s="419"/>
      <c r="CN239" s="419"/>
      <c r="CO239" s="419"/>
      <c r="CP239" s="419"/>
      <c r="CQ239" s="419"/>
      <c r="CR239" s="419"/>
      <c r="CS239" s="419"/>
      <c r="CT239" s="419"/>
      <c r="CU239" s="419"/>
      <c r="CV239" s="419"/>
      <c r="CW239" s="419"/>
      <c r="CX239" s="419"/>
      <c r="CY239" s="419"/>
      <c r="CZ239" s="419"/>
      <c r="DA239" s="419"/>
      <c r="DB239" s="419"/>
      <c r="DC239" s="419"/>
      <c r="DD239" s="419"/>
      <c r="DE239" s="419"/>
      <c r="DF239" s="419"/>
      <c r="DG239" s="419"/>
      <c r="DH239" s="419"/>
      <c r="DI239" s="419"/>
      <c r="DJ239" s="419"/>
      <c r="DK239" s="419"/>
    </row>
    <row r="240" spans="1:115" ht="16.149999999999999" hidden="1">
      <c r="A240" s="423"/>
      <c r="B240" s="423"/>
      <c r="C240" s="418"/>
      <c r="D240" s="419"/>
      <c r="E240" s="419"/>
      <c r="F240" s="419"/>
      <c r="G240" s="419"/>
      <c r="H240" s="419"/>
      <c r="I240" s="419"/>
      <c r="J240" s="419"/>
      <c r="K240" s="419"/>
      <c r="L240" s="419"/>
      <c r="M240" s="419"/>
      <c r="N240" s="419"/>
      <c r="O240" s="419"/>
      <c r="P240" s="419"/>
      <c r="Q240" s="419"/>
      <c r="R240" s="419"/>
      <c r="S240" s="419"/>
      <c r="T240" s="419"/>
      <c r="U240" s="419"/>
      <c r="V240" s="419"/>
      <c r="W240" s="419"/>
      <c r="X240" s="419"/>
      <c r="Y240" s="419"/>
      <c r="Z240" s="419"/>
      <c r="AA240" s="419"/>
      <c r="AB240" s="419"/>
      <c r="AC240" s="419"/>
      <c r="AD240" s="419"/>
      <c r="AE240" s="419"/>
      <c r="AF240" s="419"/>
      <c r="AG240" s="419"/>
      <c r="AH240" s="419"/>
      <c r="AI240" s="419"/>
      <c r="AJ240" s="419"/>
      <c r="AK240" s="419"/>
      <c r="AL240" s="419"/>
      <c r="AM240" s="419"/>
      <c r="AN240" s="419"/>
      <c r="AO240" s="419"/>
      <c r="AP240" s="419"/>
      <c r="AQ240" s="419"/>
      <c r="AR240" s="419"/>
      <c r="AS240" s="419"/>
      <c r="AT240" s="419"/>
      <c r="AU240" s="419"/>
      <c r="AV240" s="419"/>
      <c r="AW240" s="419"/>
      <c r="AX240" s="419"/>
      <c r="AY240" s="419"/>
      <c r="AZ240" s="419"/>
      <c r="BA240" s="419"/>
      <c r="BB240" s="419"/>
      <c r="BC240" s="419"/>
      <c r="BD240" s="419"/>
      <c r="BE240" s="419"/>
      <c r="BF240" s="419"/>
      <c r="BG240" s="419"/>
      <c r="BH240" s="419"/>
      <c r="BI240" s="419"/>
      <c r="BJ240" s="419"/>
      <c r="BK240" s="419"/>
      <c r="BL240" s="419"/>
      <c r="BM240" s="419"/>
      <c r="BN240" s="419"/>
      <c r="BO240" s="419"/>
      <c r="BP240" s="419"/>
      <c r="BQ240" s="419"/>
      <c r="BR240" s="419"/>
      <c r="BS240" s="419"/>
      <c r="BT240" s="419"/>
      <c r="BU240" s="419"/>
      <c r="BV240" s="419"/>
      <c r="BW240" s="419"/>
      <c r="BX240" s="419"/>
      <c r="BY240" s="419"/>
      <c r="BZ240" s="419"/>
      <c r="CA240" s="419"/>
      <c r="CB240" s="419"/>
      <c r="CC240" s="419"/>
      <c r="CD240" s="419"/>
      <c r="CE240" s="419"/>
      <c r="CF240" s="419"/>
      <c r="CG240" s="419"/>
      <c r="CH240" s="419"/>
      <c r="CI240" s="419"/>
      <c r="CJ240" s="419"/>
      <c r="CK240" s="419"/>
      <c r="CL240" s="419"/>
      <c r="CM240" s="419"/>
      <c r="CN240" s="419"/>
      <c r="CO240" s="419"/>
      <c r="CP240" s="419"/>
      <c r="CQ240" s="419"/>
      <c r="CR240" s="419"/>
      <c r="CS240" s="419"/>
      <c r="CT240" s="419"/>
      <c r="CU240" s="419"/>
      <c r="CV240" s="419"/>
      <c r="CW240" s="419"/>
      <c r="CX240" s="419"/>
      <c r="CY240" s="419"/>
      <c r="CZ240" s="419"/>
      <c r="DA240" s="419"/>
      <c r="DB240" s="419"/>
      <c r="DC240" s="419"/>
      <c r="DD240" s="419"/>
      <c r="DE240" s="419"/>
      <c r="DF240" s="419"/>
      <c r="DG240" s="419"/>
      <c r="DH240" s="419"/>
      <c r="DI240" s="419"/>
      <c r="DJ240" s="419"/>
      <c r="DK240" s="419"/>
    </row>
    <row r="241" spans="1:115" ht="16.149999999999999" hidden="1">
      <c r="A241" s="423"/>
      <c r="B241" s="423"/>
      <c r="C241" s="418"/>
      <c r="D241" s="419"/>
      <c r="E241" s="419"/>
      <c r="F241" s="419"/>
      <c r="G241" s="419"/>
      <c r="H241" s="419"/>
      <c r="I241" s="419"/>
      <c r="J241" s="419"/>
      <c r="K241" s="419"/>
      <c r="L241" s="419"/>
      <c r="M241" s="419"/>
      <c r="N241" s="419"/>
      <c r="O241" s="419"/>
      <c r="P241" s="419"/>
      <c r="Q241" s="419"/>
      <c r="R241" s="419"/>
      <c r="S241" s="419"/>
      <c r="T241" s="419"/>
      <c r="U241" s="419"/>
      <c r="V241" s="419"/>
      <c r="W241" s="419"/>
      <c r="X241" s="419"/>
      <c r="Y241" s="419"/>
      <c r="Z241" s="419"/>
      <c r="AA241" s="419"/>
      <c r="AB241" s="419"/>
      <c r="AC241" s="419"/>
      <c r="AD241" s="419"/>
      <c r="AE241" s="419"/>
      <c r="AF241" s="419"/>
      <c r="AG241" s="419"/>
      <c r="AH241" s="419"/>
      <c r="AI241" s="419"/>
      <c r="AJ241" s="419"/>
      <c r="AK241" s="419"/>
      <c r="AL241" s="419"/>
      <c r="AM241" s="419"/>
      <c r="AN241" s="419"/>
      <c r="AO241" s="419"/>
      <c r="AP241" s="419"/>
      <c r="AQ241" s="419"/>
      <c r="AR241" s="419"/>
      <c r="AS241" s="419"/>
      <c r="AT241" s="419"/>
      <c r="AU241" s="419"/>
      <c r="AV241" s="419"/>
      <c r="AW241" s="419"/>
      <c r="AX241" s="419"/>
      <c r="AY241" s="419"/>
      <c r="AZ241" s="419"/>
      <c r="BA241" s="419"/>
      <c r="BB241" s="419"/>
      <c r="BC241" s="419"/>
      <c r="BD241" s="419"/>
      <c r="BE241" s="419"/>
      <c r="BF241" s="419"/>
      <c r="BG241" s="419"/>
      <c r="BH241" s="419"/>
      <c r="BI241" s="419"/>
      <c r="BJ241" s="419"/>
      <c r="BK241" s="419"/>
      <c r="BL241" s="419"/>
      <c r="BM241" s="419"/>
      <c r="BN241" s="419"/>
      <c r="BO241" s="419"/>
      <c r="BP241" s="419"/>
      <c r="BQ241" s="419"/>
      <c r="BR241" s="419"/>
      <c r="BS241" s="419"/>
      <c r="BT241" s="419"/>
      <c r="BU241" s="419"/>
      <c r="BV241" s="419"/>
      <c r="BW241" s="419"/>
      <c r="BX241" s="419"/>
      <c r="BY241" s="419"/>
      <c r="BZ241" s="419"/>
      <c r="CA241" s="419"/>
      <c r="CB241" s="419"/>
      <c r="CC241" s="419"/>
      <c r="CD241" s="419"/>
      <c r="CE241" s="419"/>
      <c r="CF241" s="419"/>
      <c r="CG241" s="419"/>
      <c r="CH241" s="419"/>
      <c r="CI241" s="419"/>
      <c r="CJ241" s="419"/>
      <c r="CK241" s="419"/>
      <c r="CL241" s="419"/>
      <c r="CM241" s="419"/>
      <c r="CN241" s="419"/>
      <c r="CO241" s="419"/>
      <c r="CP241" s="419"/>
      <c r="CQ241" s="419"/>
      <c r="CR241" s="419"/>
      <c r="CS241" s="419"/>
      <c r="CT241" s="419"/>
      <c r="CU241" s="419"/>
      <c r="CV241" s="419"/>
      <c r="CW241" s="419"/>
      <c r="CX241" s="419"/>
      <c r="CY241" s="419"/>
      <c r="CZ241" s="419"/>
      <c r="DA241" s="419"/>
      <c r="DB241" s="419"/>
      <c r="DC241" s="419"/>
      <c r="DD241" s="419"/>
      <c r="DE241" s="419"/>
      <c r="DF241" s="419"/>
      <c r="DG241" s="419"/>
      <c r="DH241" s="419"/>
      <c r="DI241" s="419"/>
      <c r="DJ241" s="419"/>
      <c r="DK241" s="419"/>
    </row>
    <row r="242" spans="1:115" ht="16.149999999999999" hidden="1">
      <c r="A242" s="423"/>
      <c r="B242" s="423"/>
      <c r="C242" s="418"/>
      <c r="D242" s="419"/>
      <c r="E242" s="419"/>
      <c r="F242" s="419"/>
      <c r="G242" s="419"/>
      <c r="H242" s="419"/>
      <c r="I242" s="419"/>
      <c r="J242" s="419"/>
      <c r="K242" s="419"/>
      <c r="L242" s="419"/>
      <c r="M242" s="419"/>
      <c r="N242" s="419"/>
      <c r="O242" s="419"/>
      <c r="P242" s="419"/>
      <c r="Q242" s="419"/>
      <c r="R242" s="419"/>
      <c r="S242" s="419"/>
      <c r="T242" s="419"/>
      <c r="U242" s="419"/>
      <c r="V242" s="419"/>
      <c r="W242" s="419"/>
      <c r="X242" s="419"/>
      <c r="Y242" s="419"/>
      <c r="Z242" s="419"/>
      <c r="AA242" s="419"/>
      <c r="AB242" s="419"/>
      <c r="AC242" s="419"/>
      <c r="AD242" s="419"/>
      <c r="AE242" s="419"/>
      <c r="AF242" s="419"/>
      <c r="AG242" s="419"/>
      <c r="AH242" s="419"/>
      <c r="AI242" s="419"/>
      <c r="AJ242" s="419"/>
      <c r="AK242" s="419"/>
      <c r="AL242" s="419"/>
      <c r="AM242" s="419"/>
      <c r="AN242" s="419"/>
      <c r="AO242" s="419"/>
      <c r="AP242" s="419"/>
      <c r="AQ242" s="419"/>
      <c r="AR242" s="419"/>
      <c r="AS242" s="419"/>
      <c r="AT242" s="419"/>
      <c r="AU242" s="419"/>
      <c r="AV242" s="419"/>
      <c r="AW242" s="419"/>
      <c r="AX242" s="419"/>
      <c r="AY242" s="419"/>
      <c r="AZ242" s="419"/>
      <c r="BA242" s="419"/>
      <c r="BB242" s="419"/>
      <c r="BC242" s="419"/>
      <c r="BD242" s="419"/>
      <c r="BE242" s="419"/>
      <c r="BF242" s="419"/>
      <c r="BG242" s="419"/>
      <c r="BH242" s="419"/>
      <c r="BI242" s="419"/>
      <c r="BJ242" s="419"/>
      <c r="BK242" s="419"/>
      <c r="BL242" s="419"/>
      <c r="BM242" s="419"/>
      <c r="BN242" s="419"/>
      <c r="BO242" s="419"/>
      <c r="BP242" s="419"/>
      <c r="BQ242" s="419"/>
      <c r="BR242" s="419"/>
      <c r="BS242" s="419"/>
      <c r="BT242" s="419"/>
      <c r="BU242" s="419"/>
      <c r="BV242" s="419"/>
      <c r="BW242" s="419"/>
      <c r="BX242" s="419"/>
      <c r="BY242" s="419"/>
      <c r="BZ242" s="419"/>
      <c r="CA242" s="419"/>
      <c r="CB242" s="419"/>
      <c r="CC242" s="419"/>
      <c r="CD242" s="419"/>
      <c r="CE242" s="419"/>
      <c r="CF242" s="419"/>
      <c r="CG242" s="419"/>
      <c r="CH242" s="419"/>
      <c r="CI242" s="419"/>
      <c r="CJ242" s="419"/>
      <c r="CK242" s="419"/>
      <c r="CL242" s="419"/>
      <c r="CM242" s="419"/>
      <c r="CN242" s="419"/>
      <c r="CO242" s="419"/>
      <c r="CP242" s="419"/>
      <c r="CQ242" s="419"/>
      <c r="CR242" s="419"/>
      <c r="CS242" s="419"/>
      <c r="CT242" s="419"/>
      <c r="CU242" s="419"/>
      <c r="CV242" s="419"/>
      <c r="CW242" s="419"/>
      <c r="CX242" s="419"/>
      <c r="CY242" s="419"/>
      <c r="CZ242" s="419"/>
      <c r="DA242" s="419"/>
      <c r="DB242" s="419"/>
      <c r="DC242" s="419"/>
      <c r="DD242" s="419"/>
      <c r="DE242" s="419"/>
      <c r="DF242" s="419"/>
      <c r="DG242" s="419"/>
      <c r="DH242" s="419"/>
      <c r="DI242" s="419"/>
      <c r="DJ242" s="419"/>
      <c r="DK242" s="419"/>
    </row>
    <row r="243" spans="1:115" ht="16.149999999999999" hidden="1">
      <c r="A243" s="423"/>
      <c r="B243" s="423"/>
      <c r="C243" s="418"/>
      <c r="D243" s="419"/>
      <c r="E243" s="419"/>
      <c r="F243" s="419"/>
      <c r="G243" s="419"/>
      <c r="H243" s="419"/>
      <c r="I243" s="419"/>
      <c r="J243" s="419"/>
      <c r="K243" s="419"/>
      <c r="L243" s="419"/>
      <c r="M243" s="419"/>
      <c r="N243" s="419"/>
      <c r="O243" s="419"/>
      <c r="P243" s="419"/>
      <c r="Q243" s="419"/>
      <c r="R243" s="419"/>
      <c r="S243" s="419"/>
      <c r="T243" s="419"/>
      <c r="U243" s="419"/>
      <c r="V243" s="419"/>
      <c r="W243" s="419"/>
      <c r="X243" s="419"/>
      <c r="Y243" s="419"/>
      <c r="Z243" s="419"/>
      <c r="AA243" s="419"/>
      <c r="AB243" s="419"/>
      <c r="AC243" s="419"/>
      <c r="AD243" s="419"/>
      <c r="AE243" s="419"/>
      <c r="AF243" s="419"/>
      <c r="AG243" s="419"/>
      <c r="AH243" s="419"/>
      <c r="AI243" s="419"/>
      <c r="AJ243" s="419"/>
      <c r="AK243" s="419"/>
      <c r="AL243" s="419"/>
      <c r="AM243" s="419"/>
      <c r="AN243" s="419"/>
      <c r="AO243" s="419"/>
      <c r="AP243" s="419"/>
      <c r="AQ243" s="419"/>
      <c r="AR243" s="419"/>
      <c r="AS243" s="419"/>
      <c r="AT243" s="419"/>
      <c r="AU243" s="419"/>
      <c r="AV243" s="419"/>
      <c r="AW243" s="419"/>
      <c r="AX243" s="419"/>
      <c r="AY243" s="419"/>
      <c r="AZ243" s="419"/>
      <c r="BA243" s="419"/>
      <c r="BB243" s="419"/>
      <c r="BC243" s="419"/>
      <c r="BD243" s="419"/>
      <c r="BE243" s="419"/>
      <c r="BF243" s="419"/>
      <c r="BG243" s="419"/>
      <c r="BH243" s="419"/>
      <c r="BI243" s="419"/>
      <c r="BJ243" s="419"/>
      <c r="BK243" s="419"/>
      <c r="BL243" s="419"/>
      <c r="BM243" s="419"/>
      <c r="BN243" s="419"/>
      <c r="BO243" s="419"/>
      <c r="BP243" s="419"/>
      <c r="BQ243" s="419"/>
      <c r="BR243" s="419"/>
      <c r="BS243" s="419"/>
      <c r="BT243" s="419"/>
      <c r="BU243" s="419"/>
      <c r="BV243" s="419"/>
      <c r="BW243" s="419"/>
      <c r="BX243" s="419"/>
      <c r="BY243" s="419"/>
      <c r="BZ243" s="419"/>
      <c r="CA243" s="419"/>
      <c r="CB243" s="419"/>
      <c r="CC243" s="419"/>
      <c r="CD243" s="419"/>
      <c r="CE243" s="419"/>
      <c r="CF243" s="419"/>
      <c r="CG243" s="419"/>
      <c r="CH243" s="419"/>
      <c r="CI243" s="419"/>
      <c r="CJ243" s="419"/>
      <c r="CK243" s="419"/>
      <c r="CL243" s="419"/>
      <c r="CM243" s="419"/>
      <c r="CN243" s="419"/>
      <c r="CO243" s="419"/>
      <c r="CP243" s="419"/>
      <c r="CQ243" s="419"/>
      <c r="CR243" s="419"/>
      <c r="CS243" s="419"/>
      <c r="CT243" s="419"/>
      <c r="CU243" s="419"/>
      <c r="CV243" s="419"/>
      <c r="CW243" s="419"/>
      <c r="CX243" s="419"/>
      <c r="CY243" s="419"/>
      <c r="CZ243" s="419"/>
      <c r="DA243" s="419"/>
      <c r="DB243" s="419"/>
      <c r="DC243" s="419"/>
      <c r="DD243" s="419"/>
      <c r="DE243" s="419"/>
      <c r="DF243" s="419"/>
      <c r="DG243" s="419"/>
      <c r="DH243" s="419"/>
      <c r="DI243" s="419"/>
      <c r="DJ243" s="419"/>
      <c r="DK243" s="419"/>
    </row>
    <row r="244" spans="1:115" ht="16.149999999999999" hidden="1">
      <c r="A244" s="423"/>
      <c r="B244" s="423"/>
      <c r="C244" s="418"/>
      <c r="D244" s="419"/>
      <c r="E244" s="419"/>
      <c r="F244" s="419"/>
      <c r="G244" s="419"/>
      <c r="H244" s="419"/>
      <c r="I244" s="419"/>
      <c r="J244" s="419"/>
      <c r="K244" s="419"/>
      <c r="L244" s="419"/>
      <c r="M244" s="419"/>
      <c r="N244" s="419"/>
      <c r="O244" s="419"/>
      <c r="P244" s="419"/>
      <c r="Q244" s="419"/>
      <c r="R244" s="419"/>
      <c r="S244" s="419"/>
      <c r="T244" s="419"/>
      <c r="U244" s="419"/>
      <c r="V244" s="419"/>
      <c r="W244" s="419"/>
      <c r="X244" s="419"/>
      <c r="Y244" s="419"/>
      <c r="Z244" s="419"/>
      <c r="AA244" s="419"/>
      <c r="AB244" s="419"/>
      <c r="AC244" s="419"/>
      <c r="AD244" s="419"/>
      <c r="AE244" s="419"/>
      <c r="AF244" s="419"/>
      <c r="AG244" s="419"/>
      <c r="AH244" s="419"/>
      <c r="AI244" s="419"/>
      <c r="AJ244" s="419"/>
      <c r="AK244" s="419"/>
      <c r="AL244" s="419"/>
      <c r="AM244" s="419"/>
      <c r="AN244" s="419"/>
      <c r="AO244" s="419"/>
      <c r="AP244" s="419"/>
      <c r="AQ244" s="419"/>
      <c r="AR244" s="419"/>
      <c r="AS244" s="419"/>
      <c r="AT244" s="419"/>
      <c r="AU244" s="419"/>
      <c r="AV244" s="419"/>
      <c r="AW244" s="419"/>
      <c r="AX244" s="419"/>
      <c r="AY244" s="419"/>
      <c r="AZ244" s="419"/>
      <c r="BA244" s="419"/>
      <c r="BB244" s="419"/>
      <c r="BC244" s="419"/>
      <c r="BD244" s="419"/>
      <c r="BE244" s="419"/>
      <c r="BF244" s="419"/>
      <c r="BG244" s="419"/>
      <c r="BH244" s="419"/>
      <c r="BI244" s="419"/>
      <c r="BJ244" s="419"/>
      <c r="BK244" s="419"/>
      <c r="BL244" s="419"/>
      <c r="BM244" s="419"/>
      <c r="BN244" s="419"/>
      <c r="BO244" s="419"/>
      <c r="BP244" s="419"/>
      <c r="BQ244" s="419"/>
      <c r="BR244" s="419"/>
      <c r="BS244" s="419"/>
      <c r="BT244" s="419"/>
      <c r="BU244" s="419"/>
      <c r="BV244" s="419"/>
      <c r="BW244" s="419"/>
      <c r="BX244" s="419"/>
      <c r="BY244" s="419"/>
      <c r="BZ244" s="419"/>
      <c r="CA244" s="419"/>
      <c r="CB244" s="419"/>
      <c r="CC244" s="419"/>
      <c r="CD244" s="419"/>
      <c r="CE244" s="419"/>
      <c r="CF244" s="419"/>
      <c r="CG244" s="419"/>
      <c r="CH244" s="419"/>
      <c r="CI244" s="419"/>
      <c r="CJ244" s="419"/>
      <c r="CK244" s="419"/>
      <c r="CL244" s="419"/>
      <c r="CM244" s="419"/>
      <c r="CN244" s="419"/>
      <c r="CO244" s="419"/>
      <c r="CP244" s="419"/>
      <c r="CQ244" s="419"/>
      <c r="CR244" s="419"/>
      <c r="CS244" s="419"/>
      <c r="CT244" s="419"/>
      <c r="CU244" s="419"/>
      <c r="CV244" s="419"/>
      <c r="CW244" s="419"/>
      <c r="CX244" s="419"/>
      <c r="CY244" s="419"/>
      <c r="CZ244" s="419"/>
      <c r="DA244" s="419"/>
      <c r="DB244" s="419"/>
      <c r="DC244" s="419"/>
      <c r="DD244" s="419"/>
      <c r="DE244" s="419"/>
      <c r="DF244" s="419"/>
      <c r="DG244" s="419"/>
      <c r="DH244" s="419"/>
      <c r="DI244" s="419"/>
      <c r="DJ244" s="419"/>
      <c r="DK244" s="419"/>
    </row>
    <row r="245" spans="1:115" ht="16.149999999999999" hidden="1">
      <c r="A245" s="423"/>
      <c r="B245" s="423"/>
      <c r="C245" s="418"/>
      <c r="D245" s="419"/>
      <c r="E245" s="419"/>
      <c r="F245" s="419"/>
      <c r="G245" s="419"/>
      <c r="H245" s="419"/>
      <c r="I245" s="419"/>
      <c r="J245" s="419"/>
      <c r="K245" s="419"/>
      <c r="L245" s="419"/>
      <c r="M245" s="419"/>
      <c r="N245" s="419"/>
      <c r="O245" s="419"/>
      <c r="P245" s="419"/>
      <c r="Q245" s="419"/>
      <c r="R245" s="419"/>
      <c r="S245" s="419"/>
      <c r="T245" s="419"/>
      <c r="U245" s="419"/>
      <c r="V245" s="419"/>
      <c r="W245" s="419"/>
      <c r="X245" s="419"/>
      <c r="Y245" s="419"/>
      <c r="Z245" s="419"/>
      <c r="AA245" s="419"/>
      <c r="AB245" s="419"/>
      <c r="AC245" s="419"/>
      <c r="AD245" s="419"/>
      <c r="AE245" s="419"/>
      <c r="AF245" s="419"/>
      <c r="AG245" s="419"/>
      <c r="AH245" s="419"/>
      <c r="AI245" s="419"/>
      <c r="AJ245" s="419"/>
      <c r="AK245" s="419"/>
      <c r="AL245" s="419"/>
      <c r="AM245" s="419"/>
      <c r="AN245" s="419"/>
      <c r="AO245" s="419"/>
      <c r="AP245" s="419"/>
      <c r="AQ245" s="419"/>
      <c r="AR245" s="419"/>
      <c r="AS245" s="419"/>
      <c r="AT245" s="419"/>
      <c r="AU245" s="419"/>
      <c r="AV245" s="419"/>
      <c r="AW245" s="419"/>
      <c r="AX245" s="419"/>
      <c r="AY245" s="419"/>
      <c r="AZ245" s="419"/>
      <c r="BA245" s="419"/>
      <c r="BB245" s="419"/>
      <c r="BC245" s="419"/>
      <c r="BD245" s="419"/>
      <c r="BE245" s="419"/>
      <c r="BF245" s="419"/>
      <c r="BG245" s="419"/>
      <c r="BH245" s="419"/>
      <c r="BI245" s="419"/>
      <c r="BJ245" s="419"/>
      <c r="BK245" s="419"/>
      <c r="BL245" s="419"/>
      <c r="BM245" s="419"/>
      <c r="BN245" s="419"/>
      <c r="BO245" s="419"/>
      <c r="BP245" s="419"/>
      <c r="BQ245" s="419"/>
      <c r="BR245" s="419"/>
      <c r="BS245" s="419"/>
      <c r="BT245" s="419"/>
      <c r="BU245" s="419"/>
      <c r="BV245" s="419"/>
      <c r="BW245" s="419"/>
      <c r="BX245" s="419"/>
      <c r="BY245" s="419"/>
      <c r="BZ245" s="419"/>
      <c r="CA245" s="419"/>
      <c r="CB245" s="419"/>
      <c r="CC245" s="419"/>
      <c r="CD245" s="419"/>
      <c r="CE245" s="419"/>
      <c r="CF245" s="419"/>
      <c r="CG245" s="419"/>
      <c r="CH245" s="419"/>
      <c r="CI245" s="419"/>
      <c r="CJ245" s="419"/>
      <c r="CK245" s="419"/>
      <c r="CL245" s="419"/>
      <c r="CM245" s="419"/>
      <c r="CN245" s="419"/>
      <c r="CO245" s="419"/>
      <c r="CP245" s="419"/>
      <c r="CQ245" s="419"/>
      <c r="CR245" s="419"/>
      <c r="CS245" s="419"/>
      <c r="CT245" s="419"/>
      <c r="CU245" s="419"/>
      <c r="CV245" s="419"/>
      <c r="CW245" s="419"/>
      <c r="CX245" s="419"/>
      <c r="CY245" s="419"/>
      <c r="CZ245" s="419"/>
      <c r="DA245" s="419"/>
      <c r="DB245" s="419"/>
      <c r="DC245" s="419"/>
      <c r="DD245" s="419"/>
      <c r="DE245" s="419"/>
      <c r="DF245" s="419"/>
      <c r="DG245" s="419"/>
      <c r="DH245" s="419"/>
      <c r="DI245" s="419"/>
      <c r="DJ245" s="419"/>
      <c r="DK245" s="419"/>
    </row>
    <row r="246" spans="1:115" ht="16.149999999999999" hidden="1">
      <c r="A246" s="423"/>
      <c r="B246" s="423"/>
      <c r="C246" s="418"/>
      <c r="D246" s="419"/>
      <c r="E246" s="419"/>
      <c r="F246" s="419"/>
      <c r="G246" s="419"/>
      <c r="H246" s="419"/>
      <c r="I246" s="419"/>
      <c r="J246" s="419"/>
      <c r="K246" s="419"/>
      <c r="L246" s="419"/>
      <c r="M246" s="419"/>
      <c r="N246" s="419"/>
      <c r="O246" s="419"/>
      <c r="P246" s="419"/>
      <c r="Q246" s="419"/>
      <c r="R246" s="419"/>
      <c r="S246" s="419"/>
      <c r="T246" s="419"/>
      <c r="U246" s="419"/>
      <c r="V246" s="419"/>
      <c r="W246" s="419"/>
      <c r="X246" s="419"/>
      <c r="Y246" s="419"/>
      <c r="Z246" s="419"/>
      <c r="AA246" s="419"/>
      <c r="AB246" s="419"/>
      <c r="AC246" s="419"/>
      <c r="AD246" s="419"/>
      <c r="AE246" s="419"/>
      <c r="AF246" s="419"/>
      <c r="AG246" s="419"/>
      <c r="AH246" s="419"/>
      <c r="AI246" s="419"/>
      <c r="AJ246" s="419"/>
      <c r="AK246" s="419"/>
      <c r="AL246" s="419"/>
      <c r="AM246" s="419"/>
      <c r="AN246" s="419"/>
      <c r="AO246" s="419"/>
      <c r="AP246" s="419"/>
      <c r="AQ246" s="419"/>
      <c r="AR246" s="419"/>
      <c r="AS246" s="419"/>
      <c r="AT246" s="419"/>
      <c r="AU246" s="419"/>
      <c r="AV246" s="419"/>
      <c r="AW246" s="419"/>
      <c r="AX246" s="419"/>
      <c r="AY246" s="419"/>
      <c r="AZ246" s="419"/>
      <c r="BA246" s="419"/>
      <c r="BB246" s="419"/>
      <c r="BC246" s="419"/>
      <c r="BD246" s="419"/>
      <c r="BE246" s="419"/>
      <c r="BF246" s="419"/>
      <c r="BG246" s="419"/>
      <c r="BH246" s="419"/>
      <c r="BI246" s="419"/>
      <c r="BJ246" s="419"/>
      <c r="BK246" s="419"/>
      <c r="BL246" s="419"/>
      <c r="BM246" s="419"/>
      <c r="BN246" s="419"/>
      <c r="BO246" s="419"/>
      <c r="BP246" s="419"/>
      <c r="BQ246" s="419"/>
      <c r="BR246" s="419"/>
      <c r="BS246" s="419"/>
      <c r="BT246" s="419"/>
      <c r="BU246" s="419"/>
      <c r="BV246" s="419"/>
      <c r="BW246" s="419"/>
      <c r="BX246" s="419"/>
      <c r="BY246" s="419"/>
      <c r="BZ246" s="419"/>
      <c r="CA246" s="419"/>
      <c r="CB246" s="419"/>
      <c r="CC246" s="419"/>
      <c r="CD246" s="419"/>
      <c r="CE246" s="419"/>
      <c r="CF246" s="419"/>
      <c r="CG246" s="419"/>
      <c r="CH246" s="419"/>
      <c r="CI246" s="419"/>
      <c r="CJ246" s="419"/>
      <c r="CK246" s="419"/>
      <c r="CL246" s="419"/>
      <c r="CM246" s="419"/>
      <c r="CN246" s="419"/>
      <c r="CO246" s="419"/>
      <c r="CP246" s="419"/>
      <c r="CQ246" s="419"/>
      <c r="CR246" s="419"/>
      <c r="CS246" s="419"/>
      <c r="CT246" s="419"/>
      <c r="CU246" s="419"/>
      <c r="CV246" s="419"/>
      <c r="CW246" s="419"/>
      <c r="CX246" s="419"/>
      <c r="CY246" s="419"/>
      <c r="CZ246" s="419"/>
      <c r="DA246" s="419"/>
      <c r="DB246" s="419"/>
      <c r="DC246" s="419"/>
      <c r="DD246" s="419"/>
      <c r="DE246" s="419"/>
      <c r="DF246" s="419"/>
      <c r="DG246" s="419"/>
      <c r="DH246" s="419"/>
      <c r="DI246" s="419"/>
      <c r="DJ246" s="419"/>
      <c r="DK246" s="419"/>
    </row>
    <row r="247" spans="1:115" ht="16.149999999999999" hidden="1">
      <c r="A247" s="423"/>
      <c r="B247" s="423"/>
      <c r="C247" s="418"/>
      <c r="D247" s="419"/>
      <c r="E247" s="419"/>
      <c r="F247" s="419"/>
      <c r="G247" s="419"/>
      <c r="H247" s="419"/>
      <c r="I247" s="419"/>
      <c r="J247" s="419"/>
      <c r="K247" s="419"/>
      <c r="L247" s="419"/>
      <c r="M247" s="419"/>
      <c r="N247" s="419"/>
      <c r="O247" s="419"/>
      <c r="P247" s="419"/>
      <c r="Q247" s="419"/>
      <c r="R247" s="419"/>
      <c r="S247" s="419"/>
      <c r="T247" s="419"/>
      <c r="U247" s="419"/>
      <c r="V247" s="419"/>
      <c r="W247" s="419"/>
      <c r="X247" s="419"/>
      <c r="Y247" s="419"/>
      <c r="Z247" s="419"/>
      <c r="AA247" s="419"/>
      <c r="AB247" s="419"/>
      <c r="AC247" s="419"/>
      <c r="AD247" s="419"/>
      <c r="AE247" s="419"/>
      <c r="AF247" s="419"/>
      <c r="AG247" s="419"/>
      <c r="AH247" s="419"/>
      <c r="AI247" s="419"/>
      <c r="AJ247" s="419"/>
      <c r="AK247" s="419"/>
      <c r="AL247" s="419"/>
      <c r="AM247" s="419"/>
      <c r="AN247" s="419"/>
      <c r="AO247" s="419"/>
      <c r="AP247" s="419"/>
      <c r="AQ247" s="419"/>
      <c r="AR247" s="419"/>
      <c r="AS247" s="419"/>
      <c r="AT247" s="419"/>
      <c r="AU247" s="419"/>
      <c r="AV247" s="419"/>
      <c r="AW247" s="419"/>
      <c r="AX247" s="419"/>
      <c r="AY247" s="419"/>
      <c r="AZ247" s="419"/>
      <c r="BA247" s="419"/>
      <c r="BB247" s="419"/>
      <c r="BC247" s="419"/>
      <c r="BD247" s="419"/>
      <c r="BE247" s="419"/>
      <c r="BF247" s="419"/>
      <c r="BG247" s="419"/>
      <c r="BH247" s="419"/>
      <c r="BI247" s="419"/>
      <c r="BJ247" s="419"/>
      <c r="BK247" s="419"/>
      <c r="BL247" s="419"/>
      <c r="BM247" s="419"/>
      <c r="BN247" s="419"/>
      <c r="BO247" s="419"/>
      <c r="BP247" s="419"/>
      <c r="BQ247" s="419"/>
      <c r="BR247" s="419"/>
      <c r="BS247" s="419"/>
      <c r="BT247" s="419"/>
      <c r="BU247" s="419"/>
      <c r="BV247" s="419"/>
      <c r="BW247" s="419"/>
      <c r="BX247" s="419"/>
      <c r="BY247" s="419"/>
      <c r="BZ247" s="419"/>
      <c r="CA247" s="419"/>
      <c r="CB247" s="419"/>
      <c r="CC247" s="419"/>
      <c r="CD247" s="419"/>
      <c r="CE247" s="419"/>
      <c r="CF247" s="419"/>
      <c r="CG247" s="419"/>
      <c r="CH247" s="419"/>
      <c r="CI247" s="419"/>
      <c r="CJ247" s="419"/>
      <c r="CK247" s="419"/>
      <c r="CL247" s="419"/>
      <c r="CM247" s="419"/>
      <c r="CN247" s="419"/>
      <c r="CO247" s="419"/>
      <c r="CP247" s="419"/>
      <c r="CQ247" s="419"/>
      <c r="CR247" s="419"/>
      <c r="CS247" s="419"/>
      <c r="CT247" s="419"/>
      <c r="CU247" s="419"/>
      <c r="CV247" s="419"/>
      <c r="CW247" s="419"/>
      <c r="CX247" s="419"/>
      <c r="CY247" s="419"/>
      <c r="CZ247" s="419"/>
      <c r="DA247" s="419"/>
      <c r="DB247" s="419"/>
      <c r="DC247" s="419"/>
      <c r="DD247" s="419"/>
      <c r="DE247" s="419"/>
      <c r="DF247" s="419"/>
      <c r="DG247" s="419"/>
      <c r="DH247" s="419"/>
      <c r="DI247" s="419"/>
      <c r="DJ247" s="419"/>
      <c r="DK247" s="419"/>
    </row>
    <row r="248" spans="1:115" ht="16.149999999999999" hidden="1">
      <c r="A248" s="423"/>
      <c r="B248" s="423"/>
      <c r="C248" s="418"/>
      <c r="D248" s="419"/>
      <c r="E248" s="419"/>
      <c r="F248" s="419"/>
      <c r="G248" s="419"/>
      <c r="H248" s="419"/>
      <c r="I248" s="419"/>
      <c r="J248" s="419"/>
      <c r="K248" s="419"/>
      <c r="L248" s="419"/>
      <c r="M248" s="419"/>
      <c r="N248" s="419"/>
      <c r="O248" s="419"/>
      <c r="P248" s="419"/>
      <c r="Q248" s="419"/>
      <c r="R248" s="419"/>
      <c r="S248" s="419"/>
      <c r="T248" s="419"/>
      <c r="U248" s="419"/>
      <c r="V248" s="419"/>
      <c r="W248" s="419"/>
      <c r="X248" s="419"/>
      <c r="Y248" s="419"/>
      <c r="Z248" s="419"/>
      <c r="AA248" s="419"/>
      <c r="AB248" s="419"/>
      <c r="AC248" s="419"/>
      <c r="AD248" s="419"/>
      <c r="AE248" s="419"/>
      <c r="AF248" s="419"/>
      <c r="AG248" s="419"/>
      <c r="AH248" s="419"/>
      <c r="AI248" s="419"/>
      <c r="AJ248" s="419"/>
      <c r="AK248" s="419"/>
      <c r="AL248" s="419"/>
      <c r="AM248" s="419"/>
      <c r="AN248" s="419"/>
      <c r="AO248" s="419"/>
      <c r="AP248" s="419"/>
      <c r="AQ248" s="419"/>
      <c r="AR248" s="419"/>
      <c r="AS248" s="419"/>
      <c r="AT248" s="419"/>
      <c r="AU248" s="419"/>
      <c r="AV248" s="419"/>
      <c r="AW248" s="419"/>
      <c r="AX248" s="419"/>
      <c r="AY248" s="419"/>
      <c r="AZ248" s="419"/>
      <c r="BA248" s="419"/>
      <c r="BB248" s="419"/>
      <c r="BC248" s="419"/>
      <c r="BD248" s="419"/>
      <c r="BE248" s="419"/>
      <c r="BF248" s="419"/>
      <c r="BG248" s="419"/>
      <c r="BH248" s="419"/>
      <c r="BI248" s="419"/>
      <c r="BJ248" s="419"/>
      <c r="BK248" s="419"/>
      <c r="BL248" s="419"/>
      <c r="BM248" s="419"/>
      <c r="BN248" s="419"/>
      <c r="BO248" s="419"/>
      <c r="BP248" s="419"/>
      <c r="BQ248" s="419"/>
      <c r="BR248" s="419"/>
      <c r="BS248" s="419"/>
      <c r="BT248" s="419"/>
      <c r="BU248" s="419"/>
      <c r="BV248" s="419"/>
      <c r="BW248" s="419"/>
      <c r="BX248" s="419"/>
      <c r="BY248" s="419"/>
      <c r="BZ248" s="419"/>
      <c r="CA248" s="419"/>
      <c r="CB248" s="419"/>
      <c r="CC248" s="419"/>
      <c r="CD248" s="419"/>
      <c r="CE248" s="419"/>
      <c r="CF248" s="419"/>
      <c r="CG248" s="419"/>
      <c r="CH248" s="419"/>
      <c r="CI248" s="419"/>
      <c r="CJ248" s="419"/>
      <c r="CK248" s="419"/>
      <c r="CL248" s="419"/>
      <c r="CM248" s="419"/>
      <c r="CN248" s="419"/>
      <c r="CO248" s="419"/>
      <c r="CP248" s="419"/>
      <c r="CQ248" s="419"/>
      <c r="CR248" s="419"/>
      <c r="CS248" s="419"/>
      <c r="CT248" s="419"/>
      <c r="CU248" s="419"/>
      <c r="CV248" s="419"/>
      <c r="CW248" s="419"/>
      <c r="CX248" s="419"/>
      <c r="CY248" s="419"/>
      <c r="CZ248" s="419"/>
      <c r="DA248" s="419"/>
      <c r="DB248" s="419"/>
      <c r="DC248" s="419"/>
      <c r="DD248" s="419"/>
      <c r="DE248" s="419"/>
      <c r="DF248" s="419"/>
      <c r="DG248" s="419"/>
      <c r="DH248" s="419"/>
      <c r="DI248" s="419"/>
      <c r="DJ248" s="419"/>
      <c r="DK248" s="419"/>
    </row>
    <row r="249" spans="1:115" ht="16.149999999999999" hidden="1">
      <c r="A249" s="423"/>
      <c r="B249" s="423"/>
      <c r="C249" s="418"/>
      <c r="D249" s="419"/>
      <c r="E249" s="419"/>
      <c r="F249" s="419"/>
      <c r="G249" s="419"/>
      <c r="H249" s="419"/>
      <c r="I249" s="419"/>
      <c r="J249" s="419"/>
      <c r="K249" s="419"/>
      <c r="L249" s="419"/>
      <c r="M249" s="419"/>
      <c r="N249" s="419"/>
      <c r="O249" s="419"/>
      <c r="P249" s="419"/>
      <c r="Q249" s="419"/>
      <c r="R249" s="419"/>
      <c r="S249" s="419"/>
      <c r="T249" s="419"/>
      <c r="U249" s="419"/>
      <c r="V249" s="419"/>
      <c r="W249" s="419"/>
      <c r="X249" s="419"/>
      <c r="Y249" s="419"/>
      <c r="Z249" s="419"/>
      <c r="AA249" s="419"/>
      <c r="AB249" s="419"/>
      <c r="AC249" s="419"/>
      <c r="AD249" s="419"/>
      <c r="AE249" s="419"/>
      <c r="AF249" s="419"/>
      <c r="AG249" s="419"/>
      <c r="AH249" s="419"/>
      <c r="AI249" s="419"/>
      <c r="AJ249" s="419"/>
      <c r="AK249" s="419"/>
      <c r="AL249" s="419"/>
      <c r="AM249" s="419"/>
      <c r="AN249" s="419"/>
      <c r="AO249" s="419"/>
      <c r="AP249" s="419"/>
      <c r="AQ249" s="419"/>
      <c r="AR249" s="419"/>
      <c r="AS249" s="419"/>
      <c r="AT249" s="419"/>
      <c r="AU249" s="419"/>
      <c r="AV249" s="419"/>
      <c r="AW249" s="419"/>
      <c r="AX249" s="419"/>
      <c r="AY249" s="419"/>
      <c r="AZ249" s="419"/>
      <c r="BA249" s="419"/>
      <c r="BB249" s="419"/>
      <c r="BC249" s="419"/>
      <c r="BD249" s="419"/>
      <c r="BE249" s="419"/>
      <c r="BF249" s="419"/>
      <c r="BG249" s="419"/>
      <c r="BH249" s="419"/>
      <c r="BI249" s="419"/>
      <c r="BJ249" s="419"/>
      <c r="BK249" s="419"/>
      <c r="BL249" s="419"/>
      <c r="BM249" s="419"/>
      <c r="BN249" s="419"/>
      <c r="BO249" s="419"/>
      <c r="BP249" s="419"/>
      <c r="BQ249" s="419"/>
      <c r="BR249" s="419"/>
      <c r="BS249" s="419"/>
      <c r="BT249" s="419"/>
      <c r="BU249" s="419"/>
      <c r="BV249" s="419"/>
      <c r="BW249" s="419"/>
      <c r="BX249" s="419"/>
      <c r="BY249" s="419"/>
      <c r="BZ249" s="419"/>
      <c r="CA249" s="419"/>
      <c r="CB249" s="419"/>
      <c r="CC249" s="419"/>
      <c r="CD249" s="419"/>
      <c r="CE249" s="419"/>
      <c r="CF249" s="419"/>
      <c r="CG249" s="419"/>
      <c r="CH249" s="419"/>
      <c r="CI249" s="419"/>
      <c r="CJ249" s="419"/>
      <c r="CK249" s="419"/>
      <c r="CL249" s="419"/>
      <c r="CM249" s="419"/>
      <c r="CN249" s="419"/>
      <c r="CO249" s="419"/>
      <c r="CP249" s="419"/>
      <c r="CQ249" s="419"/>
      <c r="CR249" s="419"/>
      <c r="CS249" s="419"/>
      <c r="CT249" s="419"/>
      <c r="CU249" s="419"/>
      <c r="CV249" s="419"/>
      <c r="CW249" s="419"/>
      <c r="CX249" s="419"/>
      <c r="CY249" s="419"/>
      <c r="CZ249" s="419"/>
      <c r="DA249" s="419"/>
      <c r="DB249" s="419"/>
      <c r="DC249" s="419"/>
      <c r="DD249" s="419"/>
      <c r="DE249" s="419"/>
      <c r="DF249" s="419"/>
      <c r="DG249" s="419"/>
      <c r="DH249" s="419"/>
      <c r="DI249" s="419"/>
      <c r="DJ249" s="419"/>
      <c r="DK249" s="419"/>
    </row>
    <row r="250" spans="1:115" ht="16.149999999999999" hidden="1">
      <c r="A250" s="423"/>
      <c r="B250" s="423"/>
      <c r="C250" s="418"/>
      <c r="D250" s="419"/>
      <c r="E250" s="419"/>
      <c r="F250" s="419"/>
      <c r="G250" s="419"/>
      <c r="H250" s="419"/>
      <c r="I250" s="419"/>
      <c r="J250" s="419"/>
      <c r="K250" s="419"/>
      <c r="L250" s="419"/>
      <c r="M250" s="419"/>
      <c r="N250" s="419"/>
      <c r="O250" s="419"/>
      <c r="P250" s="419"/>
      <c r="Q250" s="419"/>
      <c r="R250" s="419"/>
      <c r="S250" s="419"/>
      <c r="T250" s="419"/>
      <c r="U250" s="419"/>
      <c r="V250" s="419"/>
      <c r="W250" s="419"/>
      <c r="X250" s="419"/>
      <c r="Y250" s="419"/>
      <c r="Z250" s="419"/>
      <c r="AA250" s="419"/>
      <c r="AB250" s="419"/>
      <c r="AC250" s="419"/>
      <c r="AD250" s="419"/>
      <c r="AE250" s="419"/>
      <c r="AF250" s="419"/>
      <c r="AG250" s="419"/>
      <c r="AH250" s="419"/>
      <c r="AI250" s="419"/>
      <c r="AJ250" s="419"/>
      <c r="AK250" s="419"/>
      <c r="AL250" s="419"/>
      <c r="AM250" s="419"/>
      <c r="AN250" s="419"/>
      <c r="AO250" s="419"/>
      <c r="AP250" s="419"/>
      <c r="AQ250" s="419"/>
      <c r="AR250" s="419"/>
      <c r="AS250" s="419"/>
      <c r="AT250" s="419"/>
      <c r="AU250" s="419"/>
      <c r="AV250" s="419"/>
      <c r="AW250" s="419"/>
      <c r="AX250" s="419"/>
      <c r="AY250" s="419"/>
      <c r="AZ250" s="419"/>
      <c r="BA250" s="419"/>
      <c r="BB250" s="419"/>
      <c r="BC250" s="419"/>
      <c r="BD250" s="419"/>
      <c r="BE250" s="419"/>
      <c r="BF250" s="419"/>
      <c r="BG250" s="419"/>
      <c r="BH250" s="419"/>
      <c r="BI250" s="419"/>
      <c r="BJ250" s="419"/>
      <c r="BK250" s="419"/>
      <c r="BL250" s="419"/>
      <c r="BM250" s="419"/>
      <c r="BN250" s="419"/>
      <c r="BO250" s="419"/>
      <c r="BP250" s="419"/>
      <c r="BQ250" s="419"/>
      <c r="BR250" s="419"/>
      <c r="BS250" s="419"/>
      <c r="BT250" s="419"/>
      <c r="BU250" s="419"/>
      <c r="BV250" s="419"/>
      <c r="BW250" s="419"/>
      <c r="BX250" s="419"/>
      <c r="BY250" s="419"/>
      <c r="BZ250" s="419"/>
      <c r="CA250" s="419"/>
      <c r="CB250" s="419"/>
      <c r="CC250" s="419"/>
      <c r="CD250" s="419"/>
      <c r="CE250" s="419"/>
      <c r="CF250" s="419"/>
      <c r="CG250" s="419"/>
      <c r="CH250" s="419"/>
      <c r="CI250" s="419"/>
      <c r="CJ250" s="419"/>
      <c r="CK250" s="419"/>
      <c r="CL250" s="419"/>
      <c r="CM250" s="419"/>
      <c r="CN250" s="419"/>
      <c r="CO250" s="419"/>
      <c r="CP250" s="419"/>
      <c r="CQ250" s="419"/>
      <c r="CR250" s="419"/>
      <c r="CS250" s="419"/>
      <c r="CT250" s="419"/>
      <c r="CU250" s="419"/>
      <c r="CV250" s="419"/>
      <c r="CW250" s="419"/>
      <c r="CX250" s="419"/>
      <c r="CY250" s="419"/>
      <c r="CZ250" s="419"/>
      <c r="DA250" s="419"/>
      <c r="DB250" s="419"/>
      <c r="DC250" s="419"/>
      <c r="DD250" s="419"/>
      <c r="DE250" s="419"/>
      <c r="DF250" s="419"/>
      <c r="DG250" s="419"/>
      <c r="DH250" s="419"/>
      <c r="DI250" s="419"/>
      <c r="DJ250" s="419"/>
      <c r="DK250" s="419"/>
    </row>
    <row r="251" spans="1:115" ht="16.149999999999999" hidden="1">
      <c r="A251" s="423"/>
      <c r="B251" s="423"/>
      <c r="C251" s="418"/>
      <c r="D251" s="419"/>
      <c r="E251" s="419"/>
      <c r="F251" s="419"/>
      <c r="G251" s="419"/>
      <c r="H251" s="419"/>
      <c r="I251" s="419"/>
      <c r="J251" s="419"/>
      <c r="K251" s="419"/>
      <c r="L251" s="419"/>
      <c r="M251" s="419"/>
      <c r="N251" s="419"/>
      <c r="O251" s="419"/>
      <c r="P251" s="419"/>
      <c r="Q251" s="419"/>
      <c r="R251" s="419"/>
      <c r="S251" s="419"/>
      <c r="T251" s="419"/>
      <c r="U251" s="419"/>
      <c r="V251" s="419"/>
      <c r="W251" s="419"/>
      <c r="X251" s="419"/>
      <c r="Y251" s="419"/>
      <c r="Z251" s="419"/>
      <c r="AA251" s="419"/>
      <c r="AB251" s="419"/>
      <c r="AC251" s="419"/>
      <c r="AD251" s="419"/>
      <c r="AE251" s="419"/>
      <c r="AF251" s="419"/>
      <c r="AG251" s="419"/>
      <c r="AH251" s="419"/>
      <c r="AI251" s="419"/>
      <c r="AJ251" s="419"/>
      <c r="AK251" s="419"/>
      <c r="AL251" s="419"/>
      <c r="AM251" s="419"/>
      <c r="AN251" s="419"/>
      <c r="AO251" s="419"/>
      <c r="AP251" s="419"/>
      <c r="AQ251" s="419"/>
      <c r="AR251" s="419"/>
      <c r="AS251" s="419"/>
      <c r="AT251" s="419"/>
      <c r="AU251" s="419"/>
      <c r="AV251" s="419"/>
      <c r="AW251" s="419"/>
      <c r="AX251" s="419"/>
      <c r="AY251" s="419"/>
      <c r="AZ251" s="419"/>
      <c r="BA251" s="419"/>
      <c r="BB251" s="419"/>
      <c r="BC251" s="419"/>
      <c r="BD251" s="419"/>
      <c r="BE251" s="419"/>
      <c r="BF251" s="419"/>
      <c r="BG251" s="419"/>
      <c r="BH251" s="419"/>
      <c r="BI251" s="419"/>
      <c r="BJ251" s="419"/>
      <c r="BK251" s="419"/>
      <c r="BL251" s="419"/>
      <c r="BM251" s="419"/>
      <c r="BN251" s="419"/>
      <c r="BO251" s="419"/>
      <c r="BP251" s="419"/>
      <c r="BQ251" s="419"/>
      <c r="BR251" s="419"/>
      <c r="BS251" s="419"/>
      <c r="BT251" s="419"/>
      <c r="BU251" s="419"/>
      <c r="BV251" s="419"/>
      <c r="BW251" s="419"/>
      <c r="BX251" s="419"/>
      <c r="BY251" s="419"/>
      <c r="BZ251" s="419"/>
      <c r="CA251" s="419"/>
      <c r="CB251" s="419"/>
      <c r="CC251" s="419"/>
      <c r="CD251" s="419"/>
      <c r="CE251" s="419"/>
      <c r="CF251" s="419"/>
      <c r="CG251" s="419"/>
      <c r="CH251" s="419"/>
      <c r="CI251" s="419"/>
      <c r="CJ251" s="419"/>
      <c r="CK251" s="419"/>
      <c r="CL251" s="419"/>
      <c r="CM251" s="419"/>
      <c r="CN251" s="419"/>
      <c r="CO251" s="419"/>
      <c r="CP251" s="419"/>
      <c r="CQ251" s="419"/>
      <c r="CR251" s="419"/>
      <c r="CS251" s="419"/>
      <c r="CT251" s="419"/>
      <c r="CU251" s="419"/>
      <c r="CV251" s="419"/>
      <c r="CW251" s="419"/>
      <c r="CX251" s="419"/>
      <c r="CY251" s="419"/>
      <c r="CZ251" s="419"/>
      <c r="DA251" s="419"/>
      <c r="DB251" s="419"/>
      <c r="DC251" s="419"/>
      <c r="DD251" s="419"/>
      <c r="DE251" s="419"/>
      <c r="DF251" s="419"/>
      <c r="DG251" s="419"/>
      <c r="DH251" s="419"/>
      <c r="DI251" s="419"/>
      <c r="DJ251" s="419"/>
      <c r="DK251" s="419"/>
    </row>
    <row r="252" spans="1:115" ht="16.149999999999999" hidden="1">
      <c r="A252" s="423"/>
      <c r="B252" s="423"/>
      <c r="C252" s="418"/>
      <c r="D252" s="419"/>
      <c r="E252" s="419"/>
      <c r="F252" s="419"/>
      <c r="G252" s="419"/>
      <c r="H252" s="419"/>
      <c r="I252" s="419"/>
      <c r="J252" s="419"/>
      <c r="K252" s="419"/>
      <c r="L252" s="419"/>
      <c r="M252" s="419"/>
      <c r="N252" s="419"/>
      <c r="O252" s="419"/>
      <c r="P252" s="419"/>
      <c r="Q252" s="419"/>
      <c r="R252" s="419"/>
      <c r="S252" s="419"/>
      <c r="T252" s="419"/>
      <c r="U252" s="419"/>
      <c r="V252" s="419"/>
      <c r="W252" s="419"/>
      <c r="X252" s="419"/>
      <c r="Y252" s="419"/>
      <c r="Z252" s="419"/>
      <c r="AA252" s="419"/>
      <c r="AB252" s="419"/>
      <c r="AC252" s="419"/>
      <c r="AD252" s="419"/>
      <c r="AE252" s="419"/>
      <c r="AF252" s="419"/>
      <c r="AG252" s="419"/>
      <c r="AH252" s="419"/>
      <c r="AI252" s="419"/>
      <c r="AJ252" s="419"/>
      <c r="AK252" s="419"/>
      <c r="AL252" s="419"/>
      <c r="AM252" s="419"/>
      <c r="AN252" s="419"/>
      <c r="AO252" s="419"/>
      <c r="AP252" s="419"/>
      <c r="AQ252" s="419"/>
      <c r="AR252" s="419"/>
      <c r="AS252" s="419"/>
      <c r="AT252" s="419"/>
      <c r="AU252" s="419"/>
      <c r="AV252" s="419"/>
      <c r="AW252" s="419"/>
      <c r="AX252" s="419"/>
      <c r="AY252" s="419"/>
      <c r="AZ252" s="419"/>
      <c r="BA252" s="419"/>
      <c r="BB252" s="419"/>
      <c r="BC252" s="419"/>
      <c r="BD252" s="419"/>
      <c r="BE252" s="419"/>
      <c r="BF252" s="419"/>
      <c r="BG252" s="419"/>
      <c r="BH252" s="419"/>
      <c r="BI252" s="419"/>
      <c r="BJ252" s="419"/>
      <c r="BK252" s="419"/>
      <c r="BL252" s="419"/>
      <c r="BM252" s="419"/>
      <c r="BN252" s="419"/>
      <c r="BO252" s="419"/>
      <c r="BP252" s="419"/>
      <c r="BQ252" s="419"/>
      <c r="BR252" s="419"/>
      <c r="BS252" s="419"/>
      <c r="BT252" s="419"/>
      <c r="BU252" s="419"/>
      <c r="BV252" s="419"/>
      <c r="BW252" s="419"/>
      <c r="BX252" s="419"/>
      <c r="BY252" s="419"/>
      <c r="BZ252" s="419"/>
      <c r="CA252" s="419"/>
      <c r="CB252" s="419"/>
      <c r="CC252" s="419"/>
      <c r="CD252" s="419"/>
      <c r="CE252" s="419"/>
      <c r="CF252" s="419"/>
      <c r="CG252" s="419"/>
      <c r="CH252" s="419"/>
      <c r="CI252" s="419"/>
      <c r="CJ252" s="419"/>
      <c r="CK252" s="419"/>
      <c r="CL252" s="419"/>
      <c r="CM252" s="419"/>
      <c r="CN252" s="419"/>
      <c r="CO252" s="419"/>
      <c r="CP252" s="419"/>
      <c r="CQ252" s="419"/>
      <c r="CR252" s="419"/>
      <c r="CS252" s="419"/>
      <c r="CT252" s="419"/>
      <c r="CU252" s="419"/>
      <c r="CV252" s="419"/>
      <c r="CW252" s="419"/>
      <c r="CX252" s="419"/>
      <c r="CY252" s="419"/>
      <c r="CZ252" s="419"/>
      <c r="DA252" s="419"/>
      <c r="DB252" s="419"/>
      <c r="DC252" s="419"/>
      <c r="DD252" s="419"/>
      <c r="DE252" s="419"/>
      <c r="DF252" s="419"/>
      <c r="DG252" s="419"/>
      <c r="DH252" s="419"/>
      <c r="DI252" s="419"/>
      <c r="DJ252" s="419"/>
      <c r="DK252" s="419"/>
    </row>
    <row r="253" spans="1:115" ht="16.149999999999999" hidden="1">
      <c r="A253" s="423"/>
      <c r="B253" s="423"/>
      <c r="C253" s="418"/>
      <c r="D253" s="419"/>
      <c r="E253" s="419"/>
      <c r="F253" s="419"/>
      <c r="G253" s="419"/>
      <c r="H253" s="419"/>
      <c r="I253" s="419"/>
      <c r="J253" s="419"/>
      <c r="K253" s="419"/>
      <c r="L253" s="419"/>
      <c r="M253" s="419"/>
      <c r="N253" s="419"/>
      <c r="O253" s="419"/>
      <c r="P253" s="419"/>
      <c r="Q253" s="419"/>
      <c r="R253" s="419"/>
      <c r="S253" s="419"/>
      <c r="T253" s="419"/>
      <c r="U253" s="419"/>
      <c r="V253" s="419"/>
      <c r="W253" s="419"/>
      <c r="X253" s="419"/>
      <c r="Y253" s="419"/>
      <c r="Z253" s="419"/>
      <c r="AA253" s="419"/>
      <c r="AB253" s="419"/>
      <c r="AC253" s="419"/>
      <c r="AD253" s="419"/>
      <c r="AE253" s="419"/>
      <c r="AF253" s="419"/>
      <c r="AG253" s="419"/>
      <c r="AH253" s="419"/>
      <c r="AI253" s="419"/>
      <c r="AJ253" s="419"/>
      <c r="AK253" s="419"/>
      <c r="AL253" s="419"/>
      <c r="AM253" s="419"/>
      <c r="AN253" s="419"/>
      <c r="AO253" s="419"/>
      <c r="AP253" s="419"/>
      <c r="AQ253" s="419"/>
      <c r="AR253" s="419"/>
      <c r="AS253" s="419"/>
      <c r="AT253" s="419"/>
      <c r="AU253" s="419"/>
      <c r="AV253" s="419"/>
      <c r="AW253" s="419"/>
      <c r="AX253" s="419"/>
      <c r="AY253" s="419"/>
      <c r="AZ253" s="419"/>
      <c r="BA253" s="419"/>
      <c r="BB253" s="419"/>
      <c r="BC253" s="419"/>
      <c r="BD253" s="419"/>
      <c r="BE253" s="419"/>
      <c r="BF253" s="419"/>
      <c r="BG253" s="419"/>
      <c r="BH253" s="419"/>
      <c r="BI253" s="419"/>
      <c r="BJ253" s="419"/>
      <c r="BK253" s="419"/>
      <c r="BL253" s="419"/>
      <c r="BM253" s="419"/>
      <c r="BN253" s="419"/>
      <c r="BO253" s="419"/>
      <c r="BP253" s="419"/>
      <c r="BQ253" s="419"/>
      <c r="BR253" s="419"/>
      <c r="BS253" s="419"/>
      <c r="BT253" s="419"/>
      <c r="BU253" s="419"/>
      <c r="BV253" s="419"/>
      <c r="BW253" s="419"/>
      <c r="BX253" s="419"/>
      <c r="BY253" s="419"/>
      <c r="BZ253" s="419"/>
      <c r="CA253" s="419"/>
      <c r="CB253" s="419"/>
      <c r="CC253" s="419"/>
      <c r="CD253" s="419"/>
      <c r="CE253" s="419"/>
      <c r="CF253" s="419"/>
      <c r="CG253" s="419"/>
      <c r="CH253" s="419"/>
      <c r="CI253" s="419"/>
      <c r="CJ253" s="419"/>
      <c r="CK253" s="419"/>
      <c r="CL253" s="419"/>
      <c r="CM253" s="419"/>
      <c r="CN253" s="419"/>
      <c r="CO253" s="419"/>
      <c r="CP253" s="419"/>
      <c r="CQ253" s="419"/>
      <c r="CR253" s="419"/>
      <c r="CS253" s="419"/>
      <c r="CT253" s="419"/>
      <c r="CU253" s="419"/>
      <c r="CV253" s="419"/>
      <c r="CW253" s="419"/>
      <c r="CX253" s="419"/>
      <c r="CY253" s="419"/>
      <c r="CZ253" s="419"/>
      <c r="DA253" s="419"/>
      <c r="DB253" s="419"/>
      <c r="DC253" s="419"/>
      <c r="DD253" s="419"/>
      <c r="DE253" s="419"/>
      <c r="DF253" s="419"/>
      <c r="DG253" s="419"/>
      <c r="DH253" s="419"/>
      <c r="DI253" s="419"/>
      <c r="DJ253" s="419"/>
      <c r="DK253" s="419"/>
    </row>
    <row r="254" spans="1:115" ht="16.149999999999999" hidden="1">
      <c r="A254" s="423"/>
      <c r="B254" s="423"/>
      <c r="C254" s="418"/>
      <c r="D254" s="419"/>
      <c r="E254" s="419"/>
      <c r="F254" s="419"/>
      <c r="G254" s="419"/>
      <c r="H254" s="419"/>
      <c r="I254" s="419"/>
      <c r="J254" s="419"/>
      <c r="K254" s="419"/>
      <c r="L254" s="419"/>
      <c r="M254" s="419"/>
      <c r="N254" s="419"/>
      <c r="O254" s="419"/>
      <c r="P254" s="419"/>
      <c r="Q254" s="419"/>
      <c r="R254" s="419"/>
      <c r="S254" s="419"/>
      <c r="T254" s="419"/>
      <c r="U254" s="419"/>
      <c r="V254" s="419"/>
      <c r="W254" s="419"/>
      <c r="X254" s="419"/>
      <c r="Y254" s="419"/>
      <c r="Z254" s="419"/>
      <c r="AA254" s="419"/>
      <c r="AB254" s="419"/>
      <c r="AC254" s="419"/>
      <c r="AD254" s="419"/>
      <c r="AE254" s="419"/>
      <c r="AF254" s="419"/>
      <c r="AG254" s="419"/>
      <c r="AH254" s="419"/>
      <c r="AI254" s="419"/>
      <c r="AJ254" s="419"/>
      <c r="AK254" s="419"/>
      <c r="AL254" s="419"/>
      <c r="AM254" s="419"/>
      <c r="AN254" s="419"/>
      <c r="AO254" s="419"/>
      <c r="AP254" s="419"/>
      <c r="AQ254" s="419"/>
      <c r="AR254" s="419"/>
      <c r="AS254" s="419"/>
      <c r="AT254" s="419"/>
      <c r="AU254" s="419"/>
      <c r="AV254" s="419"/>
      <c r="AW254" s="419"/>
      <c r="AX254" s="419"/>
      <c r="AY254" s="419"/>
      <c r="AZ254" s="419"/>
      <c r="BA254" s="419"/>
      <c r="BB254" s="419"/>
      <c r="BC254" s="419"/>
      <c r="BD254" s="419"/>
      <c r="BE254" s="419"/>
      <c r="BF254" s="419"/>
      <c r="BG254" s="419"/>
      <c r="BH254" s="419"/>
      <c r="BI254" s="419"/>
      <c r="BJ254" s="419"/>
      <c r="BK254" s="419"/>
      <c r="BL254" s="419"/>
      <c r="BM254" s="419"/>
      <c r="BN254" s="419"/>
      <c r="BO254" s="419"/>
      <c r="BP254" s="419"/>
      <c r="BQ254" s="419"/>
      <c r="BR254" s="419"/>
      <c r="BS254" s="419"/>
      <c r="BT254" s="419"/>
      <c r="BU254" s="419"/>
      <c r="BV254" s="419"/>
      <c r="BW254" s="419"/>
      <c r="BX254" s="419"/>
      <c r="BY254" s="419"/>
      <c r="BZ254" s="419"/>
      <c r="CA254" s="419"/>
      <c r="CB254" s="419"/>
      <c r="CC254" s="419"/>
      <c r="CD254" s="419"/>
      <c r="CE254" s="419"/>
      <c r="CF254" s="419"/>
      <c r="CG254" s="419"/>
      <c r="CH254" s="419"/>
      <c r="CI254" s="419"/>
      <c r="CJ254" s="419"/>
      <c r="CK254" s="419"/>
      <c r="CL254" s="419"/>
      <c r="CM254" s="419"/>
      <c r="CN254" s="419"/>
      <c r="CO254" s="419"/>
      <c r="CP254" s="419"/>
      <c r="CQ254" s="419"/>
      <c r="CR254" s="419"/>
      <c r="CS254" s="419"/>
      <c r="CT254" s="419"/>
      <c r="CU254" s="419"/>
      <c r="CV254" s="419"/>
      <c r="CW254" s="419"/>
      <c r="CX254" s="419"/>
      <c r="CY254" s="419"/>
      <c r="CZ254" s="419"/>
      <c r="DA254" s="419"/>
      <c r="DB254" s="419"/>
      <c r="DC254" s="419"/>
      <c r="DD254" s="419"/>
      <c r="DE254" s="419"/>
      <c r="DF254" s="419"/>
      <c r="DG254" s="419"/>
      <c r="DH254" s="419"/>
      <c r="DI254" s="419"/>
      <c r="DJ254" s="419"/>
      <c r="DK254" s="419"/>
    </row>
    <row r="255" spans="1:115" ht="16.149999999999999" hidden="1">
      <c r="A255" s="423"/>
      <c r="B255" s="423"/>
      <c r="C255" s="418"/>
      <c r="D255" s="419"/>
      <c r="E255" s="419"/>
      <c r="F255" s="419"/>
      <c r="G255" s="419"/>
      <c r="H255" s="419"/>
      <c r="I255" s="419"/>
      <c r="J255" s="419"/>
      <c r="K255" s="419"/>
      <c r="L255" s="419"/>
      <c r="M255" s="419"/>
      <c r="N255" s="419"/>
      <c r="O255" s="419"/>
      <c r="P255" s="419"/>
      <c r="Q255" s="419"/>
      <c r="R255" s="419"/>
      <c r="S255" s="419"/>
      <c r="T255" s="419"/>
      <c r="U255" s="419"/>
      <c r="V255" s="419"/>
      <c r="W255" s="419"/>
      <c r="X255" s="419"/>
      <c r="Y255" s="419"/>
      <c r="Z255" s="419"/>
      <c r="AA255" s="419"/>
      <c r="AB255" s="419"/>
      <c r="AC255" s="419"/>
      <c r="AD255" s="419"/>
      <c r="AE255" s="419"/>
      <c r="AF255" s="419"/>
      <c r="AG255" s="419"/>
      <c r="AH255" s="419"/>
      <c r="AI255" s="419"/>
      <c r="AJ255" s="419"/>
      <c r="AK255" s="419"/>
      <c r="AL255" s="419"/>
      <c r="AM255" s="419"/>
      <c r="AN255" s="419"/>
      <c r="AO255" s="419"/>
      <c r="AP255" s="419"/>
      <c r="AQ255" s="419"/>
      <c r="AR255" s="419"/>
      <c r="AS255" s="419"/>
      <c r="AT255" s="419"/>
      <c r="AU255" s="419"/>
      <c r="AV255" s="419"/>
      <c r="AW255" s="419"/>
      <c r="AX255" s="419"/>
      <c r="AY255" s="419"/>
      <c r="AZ255" s="419"/>
      <c r="BA255" s="419"/>
      <c r="BB255" s="419"/>
      <c r="BC255" s="419"/>
      <c r="BD255" s="419"/>
      <c r="BE255" s="419"/>
      <c r="BF255" s="419"/>
      <c r="BG255" s="419"/>
      <c r="BH255" s="419"/>
      <c r="BI255" s="419"/>
      <c r="BJ255" s="419"/>
      <c r="BK255" s="419"/>
      <c r="BL255" s="419"/>
      <c r="BM255" s="419"/>
      <c r="BN255" s="419"/>
      <c r="BO255" s="419"/>
      <c r="BP255" s="419"/>
      <c r="BQ255" s="419"/>
      <c r="BR255" s="419"/>
      <c r="BS255" s="419"/>
      <c r="BT255" s="419"/>
      <c r="BU255" s="419"/>
      <c r="BV255" s="419"/>
      <c r="BW255" s="419"/>
      <c r="BX255" s="419"/>
      <c r="BY255" s="419"/>
      <c r="BZ255" s="419"/>
      <c r="CA255" s="419"/>
      <c r="CB255" s="419"/>
      <c r="CC255" s="419"/>
      <c r="CD255" s="419"/>
      <c r="CE255" s="419"/>
      <c r="CF255" s="419"/>
      <c r="CG255" s="419"/>
      <c r="CH255" s="419"/>
      <c r="CI255" s="419"/>
      <c r="CJ255" s="419"/>
      <c r="CK255" s="419"/>
      <c r="CL255" s="419"/>
      <c r="CM255" s="419"/>
      <c r="CN255" s="419"/>
      <c r="CO255" s="419"/>
      <c r="CP255" s="419"/>
      <c r="CQ255" s="419"/>
      <c r="CR255" s="419"/>
      <c r="CS255" s="419"/>
      <c r="CT255" s="419"/>
      <c r="CU255" s="419"/>
      <c r="CV255" s="419"/>
      <c r="CW255" s="419"/>
      <c r="CX255" s="419"/>
      <c r="CY255" s="419"/>
      <c r="CZ255" s="419"/>
      <c r="DA255" s="419"/>
      <c r="DB255" s="419"/>
      <c r="DC255" s="419"/>
      <c r="DD255" s="419"/>
      <c r="DE255" s="419"/>
      <c r="DF255" s="419"/>
      <c r="DG255" s="419"/>
      <c r="DH255" s="419"/>
      <c r="DI255" s="419"/>
      <c r="DJ255" s="419"/>
      <c r="DK255" s="419"/>
    </row>
    <row r="256" spans="1:115" ht="16.149999999999999" hidden="1">
      <c r="A256" s="423"/>
      <c r="B256" s="423"/>
      <c r="C256" s="418"/>
      <c r="D256" s="419"/>
      <c r="E256" s="419"/>
      <c r="F256" s="419"/>
      <c r="G256" s="419"/>
      <c r="H256" s="419"/>
      <c r="I256" s="419"/>
      <c r="J256" s="419"/>
      <c r="K256" s="419"/>
      <c r="L256" s="419"/>
      <c r="M256" s="419"/>
      <c r="N256" s="419"/>
      <c r="O256" s="419"/>
      <c r="P256" s="419"/>
      <c r="Q256" s="419"/>
      <c r="R256" s="419"/>
      <c r="S256" s="419"/>
      <c r="T256" s="419"/>
      <c r="U256" s="419"/>
      <c r="V256" s="419"/>
      <c r="W256" s="419"/>
      <c r="X256" s="419"/>
      <c r="Y256" s="419"/>
      <c r="Z256" s="419"/>
      <c r="AA256" s="419"/>
      <c r="AB256" s="419"/>
      <c r="AC256" s="419"/>
      <c r="AD256" s="419"/>
      <c r="AE256" s="419"/>
      <c r="AF256" s="419"/>
      <c r="AG256" s="419"/>
      <c r="AH256" s="419"/>
      <c r="AI256" s="419"/>
      <c r="AJ256" s="419"/>
      <c r="AK256" s="419"/>
      <c r="AL256" s="419"/>
      <c r="AM256" s="419"/>
      <c r="AN256" s="419"/>
      <c r="AO256" s="419"/>
      <c r="AP256" s="419"/>
      <c r="AQ256" s="419"/>
      <c r="AR256" s="419"/>
      <c r="AS256" s="419"/>
      <c r="AT256" s="419"/>
      <c r="AU256" s="419"/>
      <c r="AV256" s="419"/>
      <c r="AW256" s="419"/>
      <c r="AX256" s="419"/>
      <c r="AY256" s="419"/>
      <c r="AZ256" s="419"/>
      <c r="BA256" s="419"/>
      <c r="BB256" s="419"/>
      <c r="BC256" s="419"/>
      <c r="BD256" s="419"/>
      <c r="BE256" s="419"/>
      <c r="BF256" s="419"/>
      <c r="BG256" s="419"/>
      <c r="BH256" s="419"/>
      <c r="BI256" s="419"/>
      <c r="BJ256" s="419"/>
      <c r="BK256" s="419"/>
      <c r="BL256" s="419"/>
      <c r="BM256" s="419"/>
      <c r="BN256" s="419"/>
      <c r="BO256" s="419"/>
      <c r="BP256" s="419"/>
      <c r="BQ256" s="419"/>
      <c r="BR256" s="419"/>
      <c r="BS256" s="419"/>
      <c r="BT256" s="419"/>
      <c r="BU256" s="419"/>
      <c r="BV256" s="419"/>
      <c r="BW256" s="419"/>
      <c r="BX256" s="419"/>
      <c r="BY256" s="419"/>
      <c r="BZ256" s="419"/>
      <c r="CA256" s="419"/>
      <c r="CB256" s="419"/>
      <c r="CC256" s="419"/>
      <c r="CD256" s="419"/>
      <c r="CE256" s="419"/>
      <c r="CF256" s="419"/>
      <c r="CG256" s="419"/>
      <c r="CH256" s="419"/>
      <c r="CI256" s="419"/>
      <c r="CJ256" s="419"/>
      <c r="CK256" s="419"/>
      <c r="CL256" s="419"/>
      <c r="CM256" s="419"/>
      <c r="CN256" s="419"/>
      <c r="CO256" s="419"/>
      <c r="CP256" s="419"/>
      <c r="CQ256" s="419"/>
      <c r="CR256" s="419"/>
      <c r="CS256" s="419"/>
      <c r="CT256" s="419"/>
      <c r="CU256" s="419"/>
      <c r="CV256" s="419"/>
      <c r="CW256" s="419"/>
      <c r="CX256" s="419"/>
      <c r="CY256" s="419"/>
      <c r="CZ256" s="419"/>
      <c r="DA256" s="419"/>
      <c r="DB256" s="419"/>
      <c r="DC256" s="419"/>
      <c r="DD256" s="419"/>
      <c r="DE256" s="419"/>
      <c r="DF256" s="419"/>
      <c r="DG256" s="419"/>
      <c r="DH256" s="419"/>
      <c r="DI256" s="419"/>
      <c r="DJ256" s="419"/>
      <c r="DK256" s="419"/>
    </row>
    <row r="257" spans="1:115" ht="16.149999999999999" hidden="1">
      <c r="A257" s="423"/>
      <c r="B257" s="423"/>
      <c r="C257" s="418"/>
      <c r="D257" s="419"/>
      <c r="E257" s="419"/>
      <c r="F257" s="419"/>
      <c r="G257" s="419"/>
      <c r="H257" s="419"/>
      <c r="I257" s="419"/>
      <c r="J257" s="419"/>
      <c r="K257" s="419"/>
      <c r="L257" s="419"/>
      <c r="M257" s="419"/>
      <c r="N257" s="419"/>
      <c r="O257" s="419"/>
      <c r="P257" s="419"/>
      <c r="Q257" s="419"/>
      <c r="R257" s="419"/>
      <c r="S257" s="419"/>
      <c r="T257" s="419"/>
      <c r="U257" s="419"/>
      <c r="V257" s="419"/>
      <c r="W257" s="419"/>
      <c r="X257" s="419"/>
      <c r="Y257" s="419"/>
      <c r="Z257" s="419"/>
      <c r="AA257" s="419"/>
      <c r="AB257" s="419"/>
      <c r="AC257" s="419"/>
      <c r="AD257" s="419"/>
      <c r="AE257" s="419"/>
      <c r="AF257" s="419"/>
      <c r="AG257" s="419"/>
      <c r="AH257" s="419"/>
      <c r="AI257" s="419"/>
      <c r="AJ257" s="419"/>
      <c r="AK257" s="419"/>
      <c r="AL257" s="419"/>
      <c r="AM257" s="419"/>
      <c r="AN257" s="419"/>
      <c r="AO257" s="419"/>
      <c r="AP257" s="419"/>
      <c r="AQ257" s="419"/>
      <c r="AR257" s="419"/>
      <c r="AS257" s="419"/>
      <c r="AT257" s="419"/>
      <c r="AU257" s="419"/>
      <c r="AV257" s="419"/>
      <c r="AW257" s="419"/>
      <c r="AX257" s="419"/>
      <c r="AY257" s="419"/>
      <c r="AZ257" s="419"/>
      <c r="BA257" s="419"/>
      <c r="BB257" s="419"/>
      <c r="BC257" s="419"/>
      <c r="BD257" s="419"/>
      <c r="BE257" s="419"/>
      <c r="BF257" s="419"/>
      <c r="BG257" s="419"/>
      <c r="BH257" s="419"/>
      <c r="BI257" s="419"/>
      <c r="BJ257" s="419"/>
      <c r="BK257" s="419"/>
      <c r="BL257" s="419"/>
      <c r="BM257" s="419"/>
      <c r="BN257" s="419"/>
      <c r="BO257" s="419"/>
      <c r="BP257" s="419"/>
      <c r="BQ257" s="419"/>
      <c r="BR257" s="419"/>
      <c r="BS257" s="419"/>
      <c r="BT257" s="419"/>
      <c r="BU257" s="419"/>
      <c r="BV257" s="419"/>
      <c r="BW257" s="419"/>
      <c r="BX257" s="419"/>
      <c r="BY257" s="419"/>
      <c r="BZ257" s="419"/>
      <c r="CA257" s="419"/>
      <c r="CB257" s="419"/>
      <c r="CC257" s="419"/>
      <c r="CD257" s="419"/>
      <c r="CE257" s="419"/>
      <c r="CF257" s="419"/>
      <c r="CG257" s="419"/>
      <c r="CH257" s="419"/>
      <c r="CI257" s="419"/>
      <c r="CJ257" s="419"/>
      <c r="CK257" s="419"/>
      <c r="CL257" s="419"/>
      <c r="CM257" s="419"/>
      <c r="CN257" s="419"/>
      <c r="CO257" s="419"/>
      <c r="CP257" s="419"/>
      <c r="CQ257" s="419"/>
      <c r="CR257" s="419"/>
      <c r="CS257" s="419"/>
      <c r="CT257" s="419"/>
      <c r="CU257" s="419"/>
      <c r="CV257" s="419"/>
      <c r="CW257" s="419"/>
      <c r="CX257" s="419"/>
      <c r="CY257" s="419"/>
      <c r="CZ257" s="419"/>
      <c r="DA257" s="419"/>
      <c r="DB257" s="419"/>
      <c r="DC257" s="419"/>
      <c r="DD257" s="419"/>
      <c r="DE257" s="419"/>
      <c r="DF257" s="419"/>
      <c r="DG257" s="419"/>
      <c r="DH257" s="419"/>
      <c r="DI257" s="419"/>
      <c r="DJ257" s="419"/>
      <c r="DK257" s="419"/>
    </row>
    <row r="258" spans="1:115" ht="16.149999999999999" hidden="1">
      <c r="A258" s="423"/>
      <c r="B258" s="423"/>
      <c r="C258" s="418"/>
      <c r="D258" s="419"/>
      <c r="E258" s="419"/>
      <c r="F258" s="419"/>
      <c r="G258" s="419"/>
      <c r="H258" s="419"/>
      <c r="I258" s="419"/>
      <c r="J258" s="419"/>
      <c r="K258" s="419"/>
      <c r="L258" s="419"/>
      <c r="M258" s="419"/>
      <c r="N258" s="419"/>
      <c r="O258" s="419"/>
      <c r="P258" s="419"/>
      <c r="Q258" s="419"/>
      <c r="R258" s="419"/>
      <c r="S258" s="419"/>
      <c r="T258" s="419"/>
      <c r="U258" s="419"/>
      <c r="V258" s="419"/>
      <c r="W258" s="419"/>
      <c r="X258" s="419"/>
      <c r="Y258" s="419"/>
      <c r="Z258" s="419"/>
      <c r="AA258" s="419"/>
      <c r="AB258" s="419"/>
      <c r="AC258" s="419"/>
      <c r="AD258" s="419"/>
      <c r="AE258" s="419"/>
      <c r="AF258" s="419"/>
      <c r="AG258" s="419"/>
      <c r="AH258" s="419"/>
      <c r="AI258" s="419"/>
      <c r="AJ258" s="419"/>
      <c r="AK258" s="419"/>
      <c r="AL258" s="419"/>
      <c r="AM258" s="419"/>
      <c r="AN258" s="419"/>
      <c r="AO258" s="419"/>
      <c r="AP258" s="419"/>
      <c r="AQ258" s="419"/>
      <c r="AR258" s="419"/>
      <c r="AS258" s="419"/>
      <c r="AT258" s="419"/>
      <c r="AU258" s="419"/>
      <c r="AV258" s="419"/>
      <c r="AW258" s="419"/>
      <c r="AX258" s="419"/>
      <c r="AY258" s="419"/>
      <c r="AZ258" s="419"/>
      <c r="BA258" s="419"/>
      <c r="BB258" s="419"/>
      <c r="BC258" s="419"/>
      <c r="BD258" s="419"/>
      <c r="BE258" s="419"/>
      <c r="BF258" s="419"/>
      <c r="BG258" s="419"/>
      <c r="BH258" s="419"/>
      <c r="BI258" s="419"/>
      <c r="BJ258" s="419"/>
      <c r="BK258" s="419"/>
      <c r="BL258" s="419"/>
      <c r="BM258" s="419"/>
      <c r="BN258" s="419"/>
      <c r="BO258" s="419"/>
      <c r="BP258" s="419"/>
      <c r="BQ258" s="419"/>
      <c r="BR258" s="419"/>
      <c r="BS258" s="419"/>
      <c r="BT258" s="419"/>
      <c r="BU258" s="419"/>
      <c r="BV258" s="419"/>
      <c r="BW258" s="419"/>
      <c r="BX258" s="419"/>
      <c r="BY258" s="419"/>
      <c r="BZ258" s="419"/>
      <c r="CA258" s="419"/>
      <c r="CB258" s="419"/>
      <c r="CC258" s="419"/>
      <c r="CD258" s="419"/>
      <c r="CE258" s="419"/>
      <c r="CF258" s="419"/>
      <c r="CG258" s="419"/>
      <c r="CH258" s="419"/>
      <c r="CI258" s="419"/>
      <c r="CJ258" s="419"/>
      <c r="CK258" s="419"/>
      <c r="CL258" s="419"/>
      <c r="CM258" s="419"/>
      <c r="CN258" s="419"/>
      <c r="CO258" s="419"/>
      <c r="CP258" s="419"/>
      <c r="CQ258" s="419"/>
      <c r="CR258" s="419"/>
      <c r="CS258" s="419"/>
      <c r="CT258" s="419"/>
      <c r="CU258" s="419"/>
      <c r="CV258" s="419"/>
      <c r="CW258" s="419"/>
      <c r="CX258" s="419"/>
      <c r="CY258" s="419"/>
      <c r="CZ258" s="419"/>
      <c r="DA258" s="419"/>
      <c r="DB258" s="419"/>
      <c r="DC258" s="419"/>
      <c r="DD258" s="419"/>
      <c r="DE258" s="419"/>
      <c r="DF258" s="419"/>
      <c r="DG258" s="419"/>
      <c r="DH258" s="419"/>
      <c r="DI258" s="419"/>
      <c r="DJ258" s="419"/>
      <c r="DK258" s="419"/>
    </row>
    <row r="259" spans="1:115" ht="16.149999999999999" hidden="1">
      <c r="A259" s="423"/>
      <c r="B259" s="423"/>
      <c r="C259" s="418"/>
      <c r="D259" s="419"/>
      <c r="E259" s="419"/>
      <c r="F259" s="419"/>
      <c r="G259" s="419"/>
      <c r="H259" s="419"/>
      <c r="I259" s="419"/>
      <c r="J259" s="419"/>
      <c r="K259" s="419"/>
      <c r="L259" s="419"/>
      <c r="M259" s="419"/>
      <c r="N259" s="419"/>
      <c r="O259" s="419"/>
      <c r="P259" s="419"/>
      <c r="Q259" s="419"/>
      <c r="R259" s="419"/>
      <c r="S259" s="419"/>
      <c r="T259" s="419"/>
      <c r="U259" s="419"/>
      <c r="V259" s="419"/>
      <c r="W259" s="419"/>
      <c r="X259" s="419"/>
      <c r="Y259" s="419"/>
      <c r="Z259" s="419"/>
      <c r="AA259" s="419"/>
      <c r="AB259" s="419"/>
      <c r="AC259" s="419"/>
      <c r="AD259" s="419"/>
      <c r="AE259" s="419"/>
      <c r="AF259" s="419"/>
      <c r="AG259" s="419"/>
      <c r="AH259" s="419"/>
      <c r="AI259" s="419"/>
      <c r="AJ259" s="419"/>
      <c r="AK259" s="419"/>
      <c r="AL259" s="419"/>
      <c r="AM259" s="419"/>
      <c r="AN259" s="419"/>
      <c r="AO259" s="419"/>
      <c r="AP259" s="419"/>
      <c r="AQ259" s="419"/>
      <c r="AR259" s="419"/>
      <c r="AS259" s="419"/>
      <c r="AT259" s="419"/>
      <c r="AU259" s="419"/>
      <c r="AV259" s="419"/>
      <c r="AW259" s="419"/>
      <c r="AX259" s="419"/>
      <c r="AY259" s="419"/>
      <c r="AZ259" s="419"/>
      <c r="BA259" s="419"/>
      <c r="BB259" s="419"/>
      <c r="BC259" s="419"/>
      <c r="BD259" s="419"/>
      <c r="BE259" s="419"/>
      <c r="BF259" s="419"/>
      <c r="BG259" s="419"/>
      <c r="BH259" s="419"/>
      <c r="BI259" s="419"/>
      <c r="BJ259" s="419"/>
      <c r="BK259" s="419"/>
      <c r="BL259" s="419"/>
      <c r="BM259" s="419"/>
      <c r="BN259" s="419"/>
      <c r="BO259" s="419"/>
      <c r="BP259" s="419"/>
      <c r="BQ259" s="419"/>
      <c r="BR259" s="419"/>
      <c r="BS259" s="419"/>
      <c r="BT259" s="419"/>
      <c r="BU259" s="419"/>
      <c r="BV259" s="419"/>
      <c r="BW259" s="419"/>
      <c r="BX259" s="419"/>
      <c r="BY259" s="419"/>
      <c r="BZ259" s="419"/>
      <c r="CA259" s="419"/>
      <c r="CB259" s="419"/>
      <c r="CC259" s="419"/>
      <c r="CD259" s="419"/>
      <c r="CE259" s="419"/>
      <c r="CF259" s="419"/>
      <c r="CG259" s="419"/>
      <c r="CH259" s="419"/>
      <c r="CI259" s="419"/>
      <c r="CJ259" s="419"/>
      <c r="CK259" s="419"/>
      <c r="CL259" s="419"/>
      <c r="CM259" s="419"/>
      <c r="CN259" s="419"/>
      <c r="CO259" s="419"/>
      <c r="CP259" s="419"/>
      <c r="CQ259" s="419"/>
      <c r="CR259" s="419"/>
      <c r="CS259" s="419"/>
      <c r="CT259" s="419"/>
      <c r="CU259" s="419"/>
      <c r="CV259" s="419"/>
      <c r="CW259" s="419"/>
      <c r="CX259" s="419"/>
      <c r="CY259" s="419"/>
      <c r="CZ259" s="419"/>
      <c r="DA259" s="419"/>
      <c r="DB259" s="419"/>
      <c r="DC259" s="419"/>
      <c r="DD259" s="419"/>
      <c r="DE259" s="419"/>
      <c r="DF259" s="419"/>
      <c r="DG259" s="419"/>
      <c r="DH259" s="419"/>
      <c r="DI259" s="419"/>
      <c r="DJ259" s="419"/>
      <c r="DK259" s="419"/>
    </row>
    <row r="260" spans="1:115" ht="16.149999999999999" hidden="1">
      <c r="A260" s="423"/>
      <c r="B260" s="423"/>
      <c r="C260" s="418"/>
      <c r="D260" s="419"/>
      <c r="E260" s="419"/>
      <c r="F260" s="419"/>
      <c r="G260" s="419"/>
      <c r="H260" s="419"/>
      <c r="I260" s="419"/>
      <c r="J260" s="419"/>
      <c r="K260" s="419"/>
      <c r="L260" s="419"/>
      <c r="M260" s="419"/>
      <c r="N260" s="419"/>
      <c r="O260" s="419"/>
      <c r="P260" s="419"/>
      <c r="Q260" s="419"/>
      <c r="R260" s="419"/>
      <c r="S260" s="419"/>
      <c r="T260" s="419"/>
      <c r="U260" s="419"/>
      <c r="V260" s="419"/>
      <c r="W260" s="419"/>
      <c r="X260" s="419"/>
      <c r="Y260" s="419"/>
      <c r="Z260" s="419"/>
      <c r="AA260" s="419"/>
      <c r="AB260" s="419"/>
      <c r="AC260" s="419"/>
      <c r="AD260" s="419"/>
      <c r="AE260" s="419"/>
      <c r="AF260" s="419"/>
      <c r="AG260" s="419"/>
      <c r="AH260" s="419"/>
      <c r="AI260" s="419"/>
      <c r="AJ260" s="419"/>
      <c r="AK260" s="419"/>
      <c r="AL260" s="419"/>
      <c r="AM260" s="419"/>
      <c r="AN260" s="419"/>
      <c r="AO260" s="419"/>
      <c r="AP260" s="419"/>
      <c r="AQ260" s="419"/>
      <c r="AR260" s="419"/>
      <c r="AS260" s="419"/>
      <c r="AT260" s="419"/>
      <c r="AU260" s="419"/>
      <c r="AV260" s="419"/>
      <c r="AW260" s="419"/>
      <c r="AX260" s="419"/>
      <c r="AY260" s="419"/>
      <c r="AZ260" s="419"/>
      <c r="BA260" s="419"/>
      <c r="BB260" s="419"/>
      <c r="BC260" s="419"/>
      <c r="BD260" s="419"/>
      <c r="BE260" s="419"/>
      <c r="BF260" s="419"/>
      <c r="BG260" s="419"/>
      <c r="BH260" s="419"/>
      <c r="BI260" s="419"/>
      <c r="BJ260" s="419"/>
      <c r="BK260" s="419"/>
      <c r="BL260" s="419"/>
      <c r="BM260" s="419"/>
      <c r="BN260" s="419"/>
      <c r="BO260" s="419"/>
      <c r="BP260" s="419"/>
      <c r="BQ260" s="419"/>
      <c r="BR260" s="419"/>
      <c r="BS260" s="419"/>
      <c r="BT260" s="419"/>
      <c r="BU260" s="419"/>
      <c r="BV260" s="419"/>
      <c r="BW260" s="419"/>
      <c r="BX260" s="419"/>
      <c r="BY260" s="419"/>
      <c r="BZ260" s="419"/>
      <c r="CA260" s="419"/>
      <c r="CB260" s="419"/>
      <c r="CC260" s="419"/>
      <c r="CD260" s="419"/>
      <c r="CE260" s="419"/>
      <c r="CF260" s="419"/>
      <c r="CG260" s="419"/>
      <c r="CH260" s="419"/>
      <c r="CI260" s="419"/>
      <c r="CJ260" s="419"/>
      <c r="CK260" s="419"/>
      <c r="CL260" s="419"/>
      <c r="CM260" s="419"/>
      <c r="CN260" s="419"/>
      <c r="CO260" s="419"/>
      <c r="CP260" s="419"/>
      <c r="CQ260" s="419"/>
      <c r="CR260" s="419"/>
      <c r="CS260" s="419"/>
      <c r="CT260" s="419"/>
      <c r="CU260" s="419"/>
      <c r="CV260" s="419"/>
      <c r="CW260" s="419"/>
      <c r="CX260" s="419"/>
      <c r="CY260" s="419"/>
      <c r="CZ260" s="419"/>
      <c r="DA260" s="419"/>
      <c r="DB260" s="419"/>
      <c r="DC260" s="419"/>
      <c r="DD260" s="419"/>
      <c r="DE260" s="419"/>
      <c r="DF260" s="419"/>
      <c r="DG260" s="419"/>
      <c r="DH260" s="419"/>
      <c r="DI260" s="419"/>
      <c r="DJ260" s="419"/>
      <c r="DK260" s="419"/>
    </row>
    <row r="261" spans="1:115" ht="16.149999999999999" hidden="1">
      <c r="A261" s="423"/>
      <c r="B261" s="423"/>
      <c r="C261" s="418"/>
      <c r="D261" s="419"/>
      <c r="E261" s="419"/>
      <c r="F261" s="419"/>
      <c r="G261" s="419"/>
      <c r="H261" s="419"/>
      <c r="I261" s="419"/>
      <c r="J261" s="419"/>
      <c r="K261" s="419"/>
      <c r="L261" s="419"/>
      <c r="M261" s="419"/>
      <c r="N261" s="419"/>
      <c r="O261" s="419"/>
      <c r="P261" s="419"/>
      <c r="Q261" s="419"/>
      <c r="R261" s="419"/>
      <c r="S261" s="419"/>
      <c r="T261" s="419"/>
      <c r="U261" s="419"/>
      <c r="V261" s="419"/>
      <c r="W261" s="419"/>
      <c r="X261" s="419"/>
      <c r="Y261" s="419"/>
      <c r="Z261" s="419"/>
      <c r="AA261" s="419"/>
      <c r="AB261" s="419"/>
      <c r="AC261" s="419"/>
      <c r="AD261" s="419"/>
      <c r="AE261" s="419"/>
      <c r="AF261" s="419"/>
      <c r="AG261" s="419"/>
      <c r="AH261" s="419"/>
      <c r="AI261" s="419"/>
      <c r="AJ261" s="419"/>
      <c r="AK261" s="419"/>
      <c r="AL261" s="419"/>
      <c r="AM261" s="419"/>
      <c r="AN261" s="419"/>
      <c r="AO261" s="419"/>
      <c r="AP261" s="419"/>
      <c r="AQ261" s="419"/>
      <c r="AR261" s="419"/>
      <c r="AS261" s="419"/>
      <c r="AT261" s="419"/>
      <c r="AU261" s="419"/>
      <c r="AV261" s="419"/>
      <c r="AW261" s="419"/>
      <c r="AX261" s="419"/>
      <c r="AY261" s="419"/>
      <c r="AZ261" s="419"/>
      <c r="BA261" s="419"/>
      <c r="BB261" s="419"/>
      <c r="BC261" s="419"/>
      <c r="BD261" s="419"/>
      <c r="BE261" s="419"/>
      <c r="BF261" s="419"/>
      <c r="BG261" s="419"/>
      <c r="BH261" s="419"/>
      <c r="BI261" s="419"/>
      <c r="BJ261" s="419"/>
      <c r="BK261" s="419"/>
      <c r="BL261" s="419"/>
      <c r="BM261" s="419"/>
      <c r="BN261" s="419"/>
      <c r="BO261" s="419"/>
      <c r="BP261" s="419"/>
      <c r="BQ261" s="419"/>
      <c r="BR261" s="419"/>
      <c r="BS261" s="419"/>
      <c r="BT261" s="419"/>
      <c r="BU261" s="419"/>
      <c r="BV261" s="419"/>
      <c r="BW261" s="419"/>
      <c r="BX261" s="419"/>
      <c r="BY261" s="419"/>
      <c r="BZ261" s="419"/>
      <c r="CA261" s="419"/>
      <c r="CB261" s="419"/>
      <c r="CC261" s="419"/>
      <c r="CD261" s="419"/>
      <c r="CE261" s="419"/>
      <c r="CF261" s="419"/>
      <c r="CG261" s="419"/>
      <c r="CH261" s="419"/>
      <c r="CI261" s="419"/>
      <c r="CJ261" s="419"/>
      <c r="CK261" s="419"/>
      <c r="CL261" s="419"/>
      <c r="CM261" s="419"/>
      <c r="CN261" s="419"/>
      <c r="CO261" s="419"/>
      <c r="CP261" s="419"/>
      <c r="CQ261" s="419"/>
      <c r="CR261" s="419"/>
      <c r="CS261" s="419"/>
      <c r="CT261" s="419"/>
      <c r="CU261" s="419"/>
      <c r="CV261" s="419"/>
      <c r="CW261" s="419"/>
      <c r="CX261" s="419"/>
      <c r="CY261" s="419"/>
      <c r="CZ261" s="419"/>
      <c r="DA261" s="419"/>
      <c r="DB261" s="419"/>
      <c r="DC261" s="419"/>
      <c r="DD261" s="419"/>
      <c r="DE261" s="419"/>
      <c r="DF261" s="419"/>
      <c r="DG261" s="419"/>
      <c r="DH261" s="419"/>
      <c r="DI261" s="419"/>
      <c r="DJ261" s="419"/>
      <c r="DK261" s="419"/>
    </row>
    <row r="262" spans="1:115" ht="16.149999999999999" hidden="1">
      <c r="A262" s="423"/>
      <c r="B262" s="423"/>
      <c r="C262" s="418"/>
      <c r="D262" s="419"/>
      <c r="E262" s="419"/>
      <c r="F262" s="419"/>
      <c r="G262" s="419"/>
      <c r="H262" s="419"/>
      <c r="I262" s="419"/>
      <c r="J262" s="419"/>
      <c r="K262" s="419"/>
      <c r="L262" s="419"/>
      <c r="M262" s="419"/>
      <c r="N262" s="419"/>
      <c r="O262" s="419"/>
      <c r="P262" s="419"/>
      <c r="Q262" s="419"/>
      <c r="R262" s="419"/>
      <c r="S262" s="419"/>
      <c r="T262" s="419"/>
      <c r="U262" s="419"/>
      <c r="V262" s="419"/>
      <c r="W262" s="419"/>
      <c r="X262" s="419"/>
      <c r="Y262" s="419"/>
      <c r="Z262" s="419"/>
      <c r="AA262" s="419"/>
      <c r="AB262" s="419"/>
      <c r="AC262" s="419"/>
      <c r="AD262" s="419"/>
      <c r="AE262" s="419"/>
      <c r="AF262" s="419"/>
      <c r="AG262" s="419"/>
      <c r="AH262" s="419"/>
      <c r="AI262" s="419"/>
      <c r="AJ262" s="419"/>
      <c r="AK262" s="419"/>
      <c r="AL262" s="419"/>
      <c r="AM262" s="419"/>
      <c r="AN262" s="419"/>
      <c r="AO262" s="419"/>
      <c r="AP262" s="419"/>
      <c r="AQ262" s="419"/>
      <c r="AR262" s="419"/>
      <c r="AS262" s="419"/>
      <c r="AT262" s="419"/>
      <c r="AU262" s="419"/>
      <c r="AV262" s="419"/>
      <c r="AW262" s="419"/>
      <c r="AX262" s="419"/>
      <c r="AY262" s="419"/>
      <c r="AZ262" s="419"/>
      <c r="BA262" s="419"/>
      <c r="BB262" s="419"/>
      <c r="BC262" s="419"/>
      <c r="BD262" s="419"/>
      <c r="BE262" s="419"/>
      <c r="BF262" s="419"/>
      <c r="BG262" s="419"/>
      <c r="BH262" s="419"/>
      <c r="BI262" s="419"/>
      <c r="BJ262" s="419"/>
      <c r="BK262" s="419"/>
      <c r="BL262" s="419"/>
      <c r="BM262" s="419"/>
      <c r="BN262" s="419"/>
      <c r="BO262" s="419"/>
      <c r="BP262" s="419"/>
      <c r="BQ262" s="419"/>
      <c r="BR262" s="419"/>
      <c r="BS262" s="419"/>
      <c r="BT262" s="419"/>
      <c r="BU262" s="419"/>
      <c r="BV262" s="419"/>
      <c r="BW262" s="419"/>
      <c r="BX262" s="419"/>
      <c r="BY262" s="419"/>
      <c r="BZ262" s="419"/>
      <c r="CA262" s="419"/>
      <c r="CB262" s="419"/>
      <c r="CC262" s="419"/>
      <c r="CD262" s="419"/>
      <c r="CE262" s="419"/>
      <c r="CF262" s="419"/>
      <c r="CG262" s="419"/>
      <c r="CH262" s="419"/>
      <c r="CI262" s="419"/>
      <c r="CJ262" s="419"/>
      <c r="CK262" s="419"/>
      <c r="CL262" s="419"/>
      <c r="CM262" s="419"/>
      <c r="CN262" s="419"/>
      <c r="CO262" s="419"/>
      <c r="CP262" s="419"/>
      <c r="CQ262" s="419"/>
      <c r="CR262" s="419"/>
      <c r="CS262" s="419"/>
      <c r="CT262" s="419"/>
      <c r="CU262" s="419"/>
      <c r="CV262" s="419"/>
      <c r="CW262" s="419"/>
      <c r="CX262" s="419"/>
      <c r="CY262" s="419"/>
      <c r="CZ262" s="419"/>
      <c r="DA262" s="419"/>
      <c r="DB262" s="419"/>
      <c r="DC262" s="419"/>
      <c r="DD262" s="419"/>
      <c r="DE262" s="419"/>
      <c r="DF262" s="419"/>
      <c r="DG262" s="419"/>
      <c r="DH262" s="419"/>
      <c r="DI262" s="419"/>
      <c r="DJ262" s="419"/>
      <c r="DK262" s="419"/>
    </row>
    <row r="263" spans="1:115" ht="16.149999999999999" hidden="1">
      <c r="A263" s="423"/>
      <c r="B263" s="423"/>
      <c r="C263" s="418"/>
      <c r="D263" s="419"/>
      <c r="E263" s="419"/>
      <c r="F263" s="419"/>
      <c r="G263" s="419"/>
      <c r="H263" s="419"/>
      <c r="I263" s="419"/>
      <c r="J263" s="419"/>
      <c r="K263" s="419"/>
      <c r="L263" s="419"/>
      <c r="M263" s="419"/>
      <c r="N263" s="419"/>
      <c r="O263" s="419"/>
      <c r="P263" s="419"/>
      <c r="Q263" s="419"/>
      <c r="R263" s="419"/>
      <c r="S263" s="419"/>
      <c r="T263" s="419"/>
      <c r="U263" s="419"/>
      <c r="V263" s="419"/>
      <c r="W263" s="419"/>
      <c r="X263" s="419"/>
      <c r="Y263" s="419"/>
      <c r="Z263" s="419"/>
      <c r="AA263" s="419"/>
      <c r="AB263" s="419"/>
      <c r="AC263" s="419"/>
      <c r="AD263" s="419"/>
      <c r="AE263" s="419"/>
      <c r="AF263" s="419"/>
      <c r="AG263" s="419"/>
      <c r="AH263" s="419"/>
      <c r="AI263" s="419"/>
      <c r="AJ263" s="419"/>
      <c r="AK263" s="419"/>
      <c r="AL263" s="419"/>
      <c r="AM263" s="419"/>
      <c r="AN263" s="419"/>
      <c r="AO263" s="419"/>
      <c r="AP263" s="419"/>
      <c r="AQ263" s="419"/>
      <c r="AR263" s="419"/>
      <c r="AS263" s="419"/>
      <c r="AT263" s="419"/>
      <c r="AU263" s="419"/>
      <c r="AV263" s="419"/>
      <c r="AW263" s="419"/>
      <c r="AX263" s="419"/>
      <c r="AY263" s="419"/>
      <c r="AZ263" s="419"/>
      <c r="BA263" s="419"/>
      <c r="BB263" s="419"/>
      <c r="BC263" s="419"/>
      <c r="BD263" s="419"/>
      <c r="BE263" s="419"/>
      <c r="BF263" s="419"/>
      <c r="BG263" s="419"/>
      <c r="BH263" s="419"/>
      <c r="BI263" s="419"/>
      <c r="BJ263" s="419"/>
      <c r="BK263" s="419"/>
      <c r="BL263" s="419"/>
      <c r="BM263" s="419"/>
      <c r="BN263" s="419"/>
      <c r="BO263" s="419"/>
      <c r="BP263" s="419"/>
      <c r="BQ263" s="419"/>
      <c r="BR263" s="419"/>
      <c r="BS263" s="419"/>
      <c r="BT263" s="419"/>
      <c r="BU263" s="419"/>
      <c r="BV263" s="419"/>
      <c r="BW263" s="419"/>
      <c r="BX263" s="419"/>
      <c r="BY263" s="419"/>
      <c r="BZ263" s="419"/>
      <c r="CA263" s="419"/>
      <c r="CB263" s="419"/>
      <c r="CC263" s="419"/>
      <c r="CD263" s="419"/>
      <c r="CE263" s="419"/>
      <c r="CF263" s="419"/>
      <c r="CG263" s="419"/>
      <c r="CH263" s="419"/>
      <c r="CI263" s="419"/>
      <c r="CJ263" s="419"/>
      <c r="CK263" s="419"/>
      <c r="CL263" s="419"/>
      <c r="CM263" s="419"/>
      <c r="CN263" s="419"/>
      <c r="CO263" s="419"/>
      <c r="CP263" s="419"/>
      <c r="CQ263" s="419"/>
      <c r="CR263" s="419"/>
      <c r="CS263" s="419"/>
      <c r="CT263" s="419"/>
      <c r="CU263" s="419"/>
      <c r="CV263" s="419"/>
      <c r="CW263" s="419"/>
      <c r="CX263" s="419"/>
      <c r="CY263" s="419"/>
      <c r="CZ263" s="419"/>
      <c r="DA263" s="419"/>
      <c r="DB263" s="419"/>
      <c r="DC263" s="419"/>
      <c r="DD263" s="419"/>
      <c r="DE263" s="419"/>
      <c r="DF263" s="419"/>
      <c r="DG263" s="419"/>
      <c r="DH263" s="419"/>
      <c r="DI263" s="419"/>
      <c r="DJ263" s="419"/>
      <c r="DK263" s="419"/>
    </row>
    <row r="264" spans="1:115" ht="16.149999999999999" hidden="1">
      <c r="A264" s="423"/>
      <c r="B264" s="423"/>
      <c r="C264" s="418"/>
      <c r="D264" s="419"/>
      <c r="E264" s="419"/>
      <c r="F264" s="419"/>
      <c r="G264" s="419"/>
      <c r="H264" s="419"/>
      <c r="I264" s="419"/>
      <c r="J264" s="419"/>
      <c r="K264" s="419"/>
      <c r="L264" s="419"/>
      <c r="M264" s="419"/>
      <c r="N264" s="419"/>
      <c r="O264" s="419"/>
      <c r="P264" s="419"/>
      <c r="Q264" s="419"/>
      <c r="R264" s="419"/>
      <c r="S264" s="419"/>
      <c r="T264" s="419"/>
      <c r="U264" s="419"/>
      <c r="V264" s="419"/>
      <c r="W264" s="419"/>
      <c r="X264" s="419"/>
      <c r="Y264" s="419"/>
      <c r="Z264" s="419"/>
      <c r="AA264" s="419"/>
      <c r="AB264" s="419"/>
      <c r="AC264" s="419"/>
      <c r="AD264" s="419"/>
      <c r="AE264" s="419"/>
      <c r="AF264" s="419"/>
      <c r="AG264" s="419"/>
      <c r="AH264" s="419"/>
      <c r="AI264" s="419"/>
      <c r="AJ264" s="419"/>
      <c r="AK264" s="419"/>
      <c r="AL264" s="419"/>
      <c r="AM264" s="419"/>
      <c r="AN264" s="419"/>
      <c r="AO264" s="419"/>
      <c r="AP264" s="419"/>
      <c r="AQ264" s="419"/>
      <c r="AR264" s="419"/>
      <c r="AS264" s="419"/>
      <c r="AT264" s="419"/>
      <c r="AU264" s="419"/>
      <c r="AV264" s="419"/>
      <c r="AW264" s="419"/>
      <c r="AX264" s="419"/>
      <c r="AY264" s="419"/>
      <c r="AZ264" s="419"/>
      <c r="BA264" s="419"/>
      <c r="BB264" s="419"/>
      <c r="BC264" s="419"/>
      <c r="BD264" s="419"/>
      <c r="BE264" s="419"/>
      <c r="BF264" s="419"/>
      <c r="BG264" s="419"/>
      <c r="BH264" s="419"/>
      <c r="BI264" s="419"/>
      <c r="BJ264" s="419"/>
      <c r="BK264" s="419"/>
      <c r="BL264" s="419"/>
      <c r="BM264" s="419"/>
      <c r="BN264" s="419"/>
      <c r="BO264" s="419"/>
      <c r="BP264" s="419"/>
      <c r="BQ264" s="419"/>
      <c r="BR264" s="419"/>
      <c r="BS264" s="419"/>
      <c r="BT264" s="419"/>
      <c r="BU264" s="419"/>
      <c r="BV264" s="419"/>
      <c r="BW264" s="419"/>
      <c r="BX264" s="419"/>
      <c r="BY264" s="419"/>
      <c r="BZ264" s="419"/>
      <c r="CA264" s="419"/>
      <c r="CB264" s="419"/>
      <c r="CC264" s="419"/>
      <c r="CD264" s="419"/>
      <c r="CE264" s="419"/>
      <c r="CF264" s="419"/>
      <c r="CG264" s="419"/>
      <c r="CH264" s="419"/>
      <c r="CI264" s="419"/>
      <c r="CJ264" s="419"/>
      <c r="CK264" s="419"/>
      <c r="CL264" s="419"/>
      <c r="CM264" s="419"/>
      <c r="CN264" s="419"/>
      <c r="CO264" s="419"/>
      <c r="CP264" s="419"/>
      <c r="CQ264" s="419"/>
      <c r="CR264" s="419"/>
      <c r="CS264" s="419"/>
      <c r="CT264" s="419"/>
      <c r="CU264" s="419"/>
      <c r="CV264" s="419"/>
      <c r="CW264" s="419"/>
      <c r="CX264" s="419"/>
      <c r="CY264" s="419"/>
      <c r="CZ264" s="419"/>
      <c r="DA264" s="419"/>
      <c r="DB264" s="419"/>
      <c r="DC264" s="419"/>
      <c r="DD264" s="419"/>
      <c r="DE264" s="419"/>
      <c r="DF264" s="419"/>
      <c r="DG264" s="419"/>
      <c r="DH264" s="419"/>
      <c r="DI264" s="419"/>
      <c r="DJ264" s="419"/>
      <c r="DK264" s="419"/>
    </row>
    <row r="265" spans="1:115" ht="16.149999999999999" hidden="1">
      <c r="A265" s="423"/>
      <c r="B265" s="423"/>
      <c r="C265" s="418"/>
      <c r="D265" s="419"/>
      <c r="E265" s="419"/>
      <c r="F265" s="419"/>
      <c r="G265" s="419"/>
      <c r="H265" s="419"/>
      <c r="I265" s="419"/>
      <c r="J265" s="419"/>
      <c r="K265" s="419"/>
      <c r="L265" s="419"/>
      <c r="M265" s="419"/>
      <c r="N265" s="419"/>
      <c r="O265" s="419"/>
      <c r="P265" s="419"/>
      <c r="Q265" s="419"/>
      <c r="R265" s="419"/>
      <c r="S265" s="419"/>
      <c r="T265" s="419"/>
      <c r="U265" s="419"/>
      <c r="V265" s="419"/>
      <c r="W265" s="419"/>
      <c r="X265" s="419"/>
      <c r="Y265" s="419"/>
      <c r="Z265" s="419"/>
      <c r="AA265" s="419"/>
      <c r="AB265" s="419"/>
      <c r="AC265" s="419"/>
      <c r="AD265" s="419"/>
      <c r="AE265" s="419"/>
      <c r="AF265" s="419"/>
      <c r="AG265" s="419"/>
      <c r="AH265" s="419"/>
      <c r="AI265" s="419"/>
      <c r="AJ265" s="419"/>
      <c r="AK265" s="419"/>
      <c r="AL265" s="419"/>
      <c r="AM265" s="419"/>
      <c r="AN265" s="419"/>
      <c r="AO265" s="419"/>
      <c r="AP265" s="419"/>
      <c r="AQ265" s="419"/>
      <c r="AR265" s="419"/>
      <c r="AS265" s="419"/>
      <c r="AT265" s="419"/>
      <c r="AU265" s="419"/>
      <c r="AV265" s="419"/>
      <c r="AW265" s="419"/>
      <c r="AX265" s="419"/>
      <c r="AY265" s="419"/>
      <c r="AZ265" s="419"/>
      <c r="BA265" s="419"/>
      <c r="BB265" s="419"/>
      <c r="BC265" s="419"/>
      <c r="BD265" s="419"/>
      <c r="BE265" s="419"/>
      <c r="BF265" s="419"/>
      <c r="BG265" s="419"/>
      <c r="BH265" s="419"/>
      <c r="BI265" s="419"/>
      <c r="BJ265" s="419"/>
      <c r="BK265" s="419"/>
      <c r="BL265" s="419"/>
      <c r="BM265" s="419"/>
      <c r="BN265" s="419"/>
      <c r="BO265" s="419"/>
      <c r="BP265" s="419"/>
      <c r="BQ265" s="419"/>
      <c r="BR265" s="419"/>
      <c r="BS265" s="419"/>
      <c r="BT265" s="419"/>
      <c r="BU265" s="419"/>
      <c r="BV265" s="419"/>
      <c r="BW265" s="419"/>
      <c r="BX265" s="419"/>
      <c r="BY265" s="419"/>
      <c r="BZ265" s="419"/>
      <c r="CA265" s="419"/>
      <c r="CB265" s="419"/>
      <c r="CC265" s="419"/>
      <c r="CD265" s="419"/>
      <c r="CE265" s="419"/>
      <c r="CF265" s="419"/>
      <c r="CG265" s="419"/>
      <c r="CH265" s="419"/>
      <c r="CI265" s="419"/>
      <c r="CJ265" s="419"/>
      <c r="CK265" s="419"/>
      <c r="CL265" s="419"/>
      <c r="CM265" s="419"/>
      <c r="CN265" s="419"/>
      <c r="CO265" s="419"/>
      <c r="CP265" s="419"/>
      <c r="CQ265" s="419"/>
      <c r="CR265" s="419"/>
      <c r="CS265" s="419"/>
      <c r="CT265" s="419"/>
      <c r="CU265" s="419"/>
      <c r="CV265" s="419"/>
      <c r="CW265" s="419"/>
      <c r="CX265" s="419"/>
      <c r="CY265" s="419"/>
      <c r="CZ265" s="419"/>
      <c r="DA265" s="419"/>
      <c r="DB265" s="419"/>
      <c r="DC265" s="419"/>
      <c r="DD265" s="419"/>
      <c r="DE265" s="419"/>
      <c r="DF265" s="419"/>
      <c r="DG265" s="419"/>
      <c r="DH265" s="419"/>
      <c r="DI265" s="419"/>
      <c r="DJ265" s="419"/>
      <c r="DK265" s="419"/>
    </row>
    <row r="266" spans="1:115" ht="16.149999999999999" hidden="1">
      <c r="A266" s="423"/>
      <c r="B266" s="423"/>
      <c r="C266" s="418"/>
      <c r="D266" s="419"/>
      <c r="E266" s="419"/>
      <c r="F266" s="419"/>
      <c r="G266" s="419"/>
      <c r="H266" s="419"/>
      <c r="I266" s="419"/>
      <c r="J266" s="419"/>
      <c r="K266" s="419"/>
      <c r="L266" s="419"/>
      <c r="M266" s="419"/>
      <c r="N266" s="419"/>
      <c r="O266" s="419"/>
      <c r="P266" s="419"/>
      <c r="Q266" s="419"/>
      <c r="R266" s="419"/>
      <c r="S266" s="419"/>
      <c r="T266" s="419"/>
      <c r="U266" s="419"/>
      <c r="V266" s="419"/>
      <c r="W266" s="419"/>
      <c r="X266" s="419"/>
      <c r="Y266" s="419"/>
      <c r="Z266" s="419"/>
      <c r="AA266" s="419"/>
      <c r="AB266" s="419"/>
      <c r="AC266" s="419"/>
      <c r="AD266" s="419"/>
      <c r="AE266" s="419"/>
      <c r="AF266" s="419"/>
      <c r="AG266" s="419"/>
      <c r="AH266" s="419"/>
      <c r="AI266" s="419"/>
      <c r="AJ266" s="419"/>
      <c r="AK266" s="419"/>
      <c r="AL266" s="419"/>
      <c r="AM266" s="419"/>
      <c r="AN266" s="419"/>
      <c r="AO266" s="419"/>
      <c r="AP266" s="419"/>
      <c r="AQ266" s="419"/>
      <c r="AR266" s="419"/>
      <c r="AS266" s="419"/>
      <c r="AT266" s="419"/>
      <c r="AU266" s="419"/>
      <c r="AV266" s="419"/>
      <c r="AW266" s="419"/>
      <c r="AX266" s="419"/>
      <c r="AY266" s="419"/>
      <c r="AZ266" s="419"/>
      <c r="BA266" s="419"/>
      <c r="BB266" s="419"/>
      <c r="BC266" s="419"/>
      <c r="BD266" s="419"/>
      <c r="BE266" s="419"/>
      <c r="BF266" s="419"/>
      <c r="BG266" s="419"/>
      <c r="BH266" s="419"/>
      <c r="BI266" s="419"/>
      <c r="BJ266" s="419"/>
      <c r="BK266" s="419"/>
      <c r="BL266" s="419"/>
      <c r="BM266" s="419"/>
      <c r="BN266" s="419"/>
      <c r="BO266" s="419"/>
      <c r="BP266" s="419"/>
      <c r="BQ266" s="419"/>
      <c r="BR266" s="419"/>
      <c r="BS266" s="419"/>
      <c r="BT266" s="419"/>
      <c r="BU266" s="419"/>
      <c r="BV266" s="419"/>
      <c r="BW266" s="419"/>
      <c r="BX266" s="419"/>
      <c r="BY266" s="419"/>
      <c r="BZ266" s="419"/>
      <c r="CA266" s="419"/>
      <c r="CB266" s="419"/>
      <c r="CC266" s="419"/>
      <c r="CD266" s="419"/>
      <c r="CE266" s="419"/>
      <c r="CF266" s="419"/>
      <c r="CG266" s="419"/>
      <c r="CH266" s="419"/>
      <c r="CI266" s="419"/>
      <c r="CJ266" s="419"/>
      <c r="CK266" s="419"/>
      <c r="CL266" s="419"/>
      <c r="CM266" s="419"/>
      <c r="CN266" s="419"/>
      <c r="CO266" s="419"/>
      <c r="CP266" s="419"/>
      <c r="CQ266" s="419"/>
      <c r="CR266" s="419"/>
      <c r="CS266" s="419"/>
      <c r="CT266" s="419"/>
      <c r="CU266" s="419"/>
      <c r="CV266" s="419"/>
      <c r="CW266" s="419"/>
      <c r="CX266" s="419"/>
      <c r="CY266" s="419"/>
      <c r="CZ266" s="419"/>
      <c r="DA266" s="419"/>
      <c r="DB266" s="419"/>
      <c r="DC266" s="419"/>
      <c r="DD266" s="419"/>
      <c r="DE266" s="419"/>
      <c r="DF266" s="419"/>
      <c r="DG266" s="419"/>
      <c r="DH266" s="419"/>
      <c r="DI266" s="419"/>
      <c r="DJ266" s="419"/>
      <c r="DK266" s="419"/>
    </row>
    <row r="267" spans="1:115" ht="16.149999999999999" hidden="1">
      <c r="A267" s="423"/>
      <c r="B267" s="423"/>
      <c r="C267" s="418"/>
      <c r="D267" s="419"/>
      <c r="E267" s="419"/>
      <c r="F267" s="419"/>
      <c r="G267" s="419"/>
      <c r="H267" s="419"/>
      <c r="I267" s="419"/>
      <c r="J267" s="419"/>
      <c r="K267" s="419"/>
      <c r="L267" s="419"/>
      <c r="M267" s="419"/>
      <c r="N267" s="419"/>
      <c r="O267" s="419"/>
      <c r="P267" s="419"/>
      <c r="Q267" s="419"/>
      <c r="R267" s="419"/>
      <c r="S267" s="419"/>
      <c r="T267" s="419"/>
      <c r="U267" s="419"/>
      <c r="V267" s="419"/>
      <c r="W267" s="419"/>
      <c r="X267" s="419"/>
      <c r="Y267" s="419"/>
      <c r="Z267" s="419"/>
      <c r="AA267" s="419"/>
      <c r="AB267" s="419"/>
      <c r="AC267" s="419"/>
      <c r="AD267" s="419"/>
      <c r="AE267" s="419"/>
      <c r="AF267" s="419"/>
      <c r="AG267" s="419"/>
      <c r="AH267" s="419"/>
      <c r="AI267" s="419"/>
      <c r="AJ267" s="419"/>
      <c r="AK267" s="419"/>
      <c r="AL267" s="419"/>
      <c r="AM267" s="419"/>
      <c r="AN267" s="419"/>
      <c r="AO267" s="419"/>
      <c r="AP267" s="419"/>
      <c r="AQ267" s="419"/>
      <c r="AR267" s="419"/>
      <c r="AS267" s="419"/>
      <c r="AT267" s="419"/>
      <c r="AU267" s="419"/>
      <c r="AV267" s="419"/>
      <c r="AW267" s="419"/>
      <c r="AX267" s="419"/>
      <c r="AY267" s="419"/>
      <c r="AZ267" s="419"/>
      <c r="BA267" s="419"/>
      <c r="BB267" s="419"/>
      <c r="BC267" s="419"/>
      <c r="BD267" s="419"/>
      <c r="BE267" s="419"/>
      <c r="BF267" s="419"/>
      <c r="BG267" s="419"/>
      <c r="BH267" s="419"/>
      <c r="BI267" s="419"/>
      <c r="BJ267" s="419"/>
      <c r="BK267" s="419"/>
      <c r="BL267" s="419"/>
      <c r="BM267" s="419"/>
      <c r="BN267" s="419"/>
      <c r="BO267" s="419"/>
      <c r="BP267" s="419"/>
      <c r="BQ267" s="419"/>
      <c r="BR267" s="419"/>
      <c r="BS267" s="419"/>
      <c r="BT267" s="419"/>
      <c r="BU267" s="419"/>
      <c r="BV267" s="419"/>
      <c r="BW267" s="419"/>
      <c r="BX267" s="419"/>
      <c r="BY267" s="419"/>
      <c r="BZ267" s="419"/>
      <c r="CA267" s="419"/>
      <c r="CB267" s="419"/>
      <c r="CC267" s="419"/>
      <c r="CD267" s="419"/>
      <c r="CE267" s="419"/>
      <c r="CF267" s="419"/>
      <c r="CG267" s="419"/>
      <c r="CH267" s="419"/>
      <c r="CI267" s="419"/>
      <c r="CJ267" s="419"/>
      <c r="CK267" s="419"/>
      <c r="CL267" s="419"/>
      <c r="CM267" s="419"/>
      <c r="CN267" s="419"/>
      <c r="CO267" s="419"/>
      <c r="CP267" s="419"/>
      <c r="CQ267" s="419"/>
      <c r="CR267" s="419"/>
      <c r="CS267" s="419"/>
      <c r="CT267" s="419"/>
      <c r="CU267" s="419"/>
      <c r="CV267" s="419"/>
      <c r="CW267" s="419"/>
      <c r="CX267" s="419"/>
      <c r="CY267" s="419"/>
      <c r="CZ267" s="419"/>
      <c r="DA267" s="419"/>
      <c r="DB267" s="419"/>
      <c r="DC267" s="419"/>
      <c r="DD267" s="419"/>
      <c r="DE267" s="419"/>
      <c r="DF267" s="419"/>
      <c r="DG267" s="419"/>
      <c r="DH267" s="419"/>
      <c r="DI267" s="419"/>
      <c r="DJ267" s="419"/>
      <c r="DK267" s="419"/>
    </row>
    <row r="268" spans="1:115" ht="16.149999999999999" hidden="1">
      <c r="A268" s="423"/>
      <c r="B268" s="423"/>
      <c r="C268" s="418"/>
      <c r="D268" s="419"/>
      <c r="E268" s="419"/>
      <c r="F268" s="419"/>
      <c r="G268" s="419"/>
      <c r="H268" s="419"/>
      <c r="I268" s="419"/>
      <c r="J268" s="419"/>
      <c r="K268" s="419"/>
      <c r="L268" s="419"/>
      <c r="M268" s="419"/>
      <c r="N268" s="419"/>
      <c r="O268" s="419"/>
      <c r="P268" s="419"/>
      <c r="Q268" s="419"/>
      <c r="R268" s="419"/>
      <c r="S268" s="419"/>
      <c r="T268" s="419"/>
      <c r="U268" s="419"/>
      <c r="V268" s="419"/>
      <c r="W268" s="419"/>
      <c r="X268" s="419"/>
      <c r="Y268" s="419"/>
      <c r="Z268" s="419"/>
      <c r="AA268" s="419"/>
      <c r="AB268" s="419"/>
      <c r="AC268" s="419"/>
      <c r="AD268" s="419"/>
      <c r="AE268" s="419"/>
      <c r="AF268" s="419"/>
      <c r="AG268" s="419"/>
      <c r="AH268" s="419"/>
      <c r="AI268" s="419"/>
      <c r="AJ268" s="419"/>
      <c r="AK268" s="419"/>
      <c r="AL268" s="419"/>
      <c r="AM268" s="419"/>
      <c r="AN268" s="419"/>
      <c r="AO268" s="419"/>
      <c r="AP268" s="419"/>
      <c r="AQ268" s="419"/>
      <c r="AR268" s="419"/>
      <c r="AS268" s="419"/>
      <c r="AT268" s="419"/>
      <c r="AU268" s="419"/>
      <c r="AV268" s="419"/>
      <c r="AW268" s="419"/>
      <c r="AX268" s="419"/>
      <c r="AY268" s="419"/>
      <c r="AZ268" s="419"/>
      <c r="BA268" s="419"/>
      <c r="BB268" s="419"/>
      <c r="BC268" s="419"/>
      <c r="BD268" s="419"/>
      <c r="BE268" s="419"/>
      <c r="BF268" s="419"/>
      <c r="BG268" s="419"/>
      <c r="BH268" s="419"/>
      <c r="BI268" s="419"/>
      <c r="BJ268" s="419"/>
      <c r="BK268" s="419"/>
      <c r="BL268" s="419"/>
      <c r="BM268" s="419"/>
      <c r="BN268" s="419"/>
      <c r="BO268" s="419"/>
      <c r="BP268" s="419"/>
      <c r="BQ268" s="419"/>
      <c r="BR268" s="419"/>
      <c r="BS268" s="419"/>
      <c r="BT268" s="419"/>
      <c r="BU268" s="419"/>
      <c r="BV268" s="419"/>
      <c r="BW268" s="419"/>
      <c r="BX268" s="419"/>
      <c r="BY268" s="419"/>
      <c r="BZ268" s="419"/>
      <c r="CA268" s="419"/>
      <c r="CB268" s="419"/>
      <c r="CC268" s="419"/>
      <c r="CD268" s="419"/>
      <c r="CE268" s="419"/>
      <c r="CF268" s="419"/>
      <c r="CG268" s="419"/>
      <c r="CH268" s="419"/>
      <c r="CI268" s="419"/>
      <c r="CJ268" s="419"/>
      <c r="CK268" s="419"/>
      <c r="CL268" s="419"/>
      <c r="CM268" s="419"/>
      <c r="CN268" s="419"/>
      <c r="CO268" s="419"/>
      <c r="CP268" s="419"/>
      <c r="CQ268" s="419"/>
      <c r="CR268" s="419"/>
      <c r="CS268" s="419"/>
      <c r="CT268" s="419"/>
      <c r="CU268" s="419"/>
      <c r="CV268" s="419"/>
      <c r="CW268" s="419"/>
      <c r="CX268" s="419"/>
      <c r="CY268" s="419"/>
      <c r="CZ268" s="419"/>
      <c r="DA268" s="419"/>
      <c r="DB268" s="419"/>
      <c r="DC268" s="419"/>
      <c r="DD268" s="419"/>
      <c r="DE268" s="419"/>
      <c r="DF268" s="419"/>
      <c r="DG268" s="419"/>
      <c r="DH268" s="419"/>
      <c r="DI268" s="419"/>
      <c r="DJ268" s="419"/>
      <c r="DK268" s="419"/>
    </row>
    <row r="269" spans="1:115" ht="16.149999999999999" hidden="1">
      <c r="A269" s="423"/>
      <c r="B269" s="423"/>
      <c r="C269" s="418"/>
      <c r="D269" s="419"/>
      <c r="E269" s="419"/>
      <c r="F269" s="419"/>
      <c r="G269" s="419"/>
      <c r="H269" s="419"/>
      <c r="I269" s="419"/>
      <c r="J269" s="419"/>
      <c r="K269" s="419"/>
      <c r="L269" s="419"/>
      <c r="M269" s="419"/>
      <c r="N269" s="419"/>
      <c r="O269" s="419"/>
      <c r="P269" s="419"/>
      <c r="Q269" s="419"/>
      <c r="R269" s="419"/>
      <c r="S269" s="419"/>
      <c r="T269" s="419"/>
      <c r="U269" s="419"/>
      <c r="V269" s="419"/>
      <c r="W269" s="419"/>
      <c r="X269" s="419"/>
      <c r="Y269" s="419"/>
      <c r="Z269" s="419"/>
      <c r="AA269" s="419"/>
      <c r="AB269" s="419"/>
      <c r="AC269" s="419"/>
      <c r="AD269" s="419"/>
      <c r="AE269" s="419"/>
      <c r="AF269" s="419"/>
      <c r="AG269" s="419"/>
      <c r="AH269" s="419"/>
      <c r="AI269" s="419"/>
      <c r="AJ269" s="419"/>
      <c r="AK269" s="419"/>
      <c r="AL269" s="419"/>
      <c r="AM269" s="419"/>
      <c r="AN269" s="419"/>
      <c r="AO269" s="419"/>
      <c r="AP269" s="419"/>
      <c r="AQ269" s="419"/>
      <c r="AR269" s="419"/>
      <c r="AS269" s="419"/>
      <c r="AT269" s="419"/>
      <c r="AU269" s="419"/>
      <c r="AV269" s="419"/>
      <c r="AW269" s="419"/>
      <c r="AX269" s="419"/>
      <c r="AY269" s="419"/>
      <c r="AZ269" s="419"/>
      <c r="BA269" s="419"/>
      <c r="BB269" s="419"/>
      <c r="BC269" s="419"/>
      <c r="BD269" s="419"/>
      <c r="BE269" s="419"/>
      <c r="BF269" s="419"/>
      <c r="BG269" s="419"/>
      <c r="BH269" s="419"/>
      <c r="BI269" s="419"/>
      <c r="BJ269" s="419"/>
      <c r="BK269" s="419"/>
      <c r="BL269" s="419"/>
      <c r="BM269" s="419"/>
      <c r="BN269" s="419"/>
      <c r="BO269" s="419"/>
      <c r="BP269" s="419"/>
      <c r="BQ269" s="419"/>
      <c r="BR269" s="419"/>
      <c r="BS269" s="419"/>
      <c r="BT269" s="419"/>
      <c r="BU269" s="419"/>
      <c r="BV269" s="419"/>
      <c r="BW269" s="419"/>
      <c r="BX269" s="419"/>
      <c r="BY269" s="419"/>
      <c r="BZ269" s="419"/>
      <c r="CA269" s="419"/>
      <c r="CB269" s="419"/>
      <c r="CC269" s="419"/>
      <c r="CD269" s="419"/>
      <c r="CE269" s="419"/>
      <c r="CF269" s="419"/>
      <c r="CG269" s="419"/>
      <c r="CH269" s="419"/>
      <c r="CI269" s="419"/>
      <c r="CJ269" s="419"/>
      <c r="CK269" s="419"/>
      <c r="CL269" s="419"/>
      <c r="CM269" s="419"/>
      <c r="CN269" s="419"/>
      <c r="CO269" s="419"/>
      <c r="CP269" s="419"/>
      <c r="CQ269" s="419"/>
      <c r="CR269" s="419"/>
      <c r="CS269" s="419"/>
      <c r="CT269" s="419"/>
      <c r="CU269" s="419"/>
      <c r="CV269" s="419"/>
      <c r="CW269" s="419"/>
      <c r="CX269" s="419"/>
      <c r="CY269" s="419"/>
      <c r="CZ269" s="419"/>
      <c r="DA269" s="419"/>
      <c r="DB269" s="419"/>
      <c r="DC269" s="419"/>
      <c r="DD269" s="419"/>
      <c r="DE269" s="419"/>
      <c r="DF269" s="419"/>
      <c r="DG269" s="419"/>
      <c r="DH269" s="419"/>
      <c r="DI269" s="419"/>
      <c r="DJ269" s="419"/>
      <c r="DK269" s="419"/>
    </row>
    <row r="270" spans="1:115" ht="16.149999999999999" hidden="1">
      <c r="A270" s="423"/>
      <c r="B270" s="423"/>
      <c r="C270" s="418"/>
      <c r="D270" s="419"/>
      <c r="E270" s="419"/>
      <c r="F270" s="419"/>
      <c r="G270" s="419"/>
      <c r="H270" s="419"/>
      <c r="I270" s="419"/>
      <c r="J270" s="419"/>
      <c r="K270" s="419"/>
      <c r="L270" s="419"/>
      <c r="M270" s="419"/>
      <c r="N270" s="419"/>
      <c r="O270" s="419"/>
      <c r="P270" s="419"/>
      <c r="Q270" s="419"/>
      <c r="R270" s="419"/>
      <c r="S270" s="419"/>
      <c r="T270" s="419"/>
      <c r="U270" s="419"/>
      <c r="V270" s="419"/>
      <c r="W270" s="419"/>
      <c r="X270" s="419"/>
      <c r="Y270" s="419"/>
      <c r="Z270" s="419"/>
      <c r="AA270" s="419"/>
      <c r="AB270" s="419"/>
      <c r="AC270" s="419"/>
      <c r="AD270" s="419"/>
      <c r="AE270" s="419"/>
      <c r="AF270" s="419"/>
      <c r="AG270" s="419"/>
      <c r="AH270" s="419"/>
      <c r="AI270" s="419"/>
      <c r="AJ270" s="419"/>
      <c r="AK270" s="419"/>
      <c r="AL270" s="419"/>
      <c r="AM270" s="419"/>
      <c r="AN270" s="419"/>
      <c r="AO270" s="419"/>
      <c r="AP270" s="419"/>
      <c r="AQ270" s="419"/>
      <c r="AR270" s="419"/>
      <c r="AS270" s="419"/>
      <c r="AT270" s="419"/>
      <c r="AU270" s="419"/>
      <c r="AV270" s="419"/>
      <c r="AW270" s="419"/>
      <c r="AX270" s="419"/>
      <c r="AY270" s="419"/>
      <c r="AZ270" s="419"/>
      <c r="BA270" s="419"/>
      <c r="BB270" s="419"/>
      <c r="BC270" s="419"/>
      <c r="BD270" s="419"/>
      <c r="BE270" s="419"/>
      <c r="BF270" s="419"/>
      <c r="BG270" s="419"/>
      <c r="BH270" s="419"/>
      <c r="BI270" s="419"/>
      <c r="BJ270" s="419"/>
      <c r="BK270" s="419"/>
      <c r="BL270" s="419"/>
      <c r="BM270" s="419"/>
      <c r="BN270" s="419"/>
      <c r="BO270" s="419"/>
      <c r="BP270" s="419"/>
      <c r="BQ270" s="419"/>
      <c r="BR270" s="419"/>
      <c r="BS270" s="419"/>
      <c r="BT270" s="419"/>
      <c r="BU270" s="419"/>
      <c r="BV270" s="419"/>
      <c r="BW270" s="419"/>
      <c r="BX270" s="419"/>
      <c r="BY270" s="419"/>
      <c r="BZ270" s="419"/>
      <c r="CA270" s="419"/>
      <c r="CB270" s="419"/>
      <c r="CC270" s="419"/>
      <c r="CD270" s="419"/>
      <c r="CE270" s="419"/>
      <c r="CF270" s="419"/>
      <c r="CG270" s="419"/>
      <c r="CH270" s="419"/>
      <c r="CI270" s="419"/>
      <c r="CJ270" s="419"/>
      <c r="CK270" s="419"/>
      <c r="CL270" s="419"/>
      <c r="CM270" s="419"/>
      <c r="CN270" s="419"/>
      <c r="CO270" s="419"/>
      <c r="CP270" s="419"/>
      <c r="CQ270" s="419"/>
      <c r="CR270" s="419"/>
      <c r="CS270" s="419"/>
      <c r="CT270" s="419"/>
      <c r="CU270" s="419"/>
      <c r="CV270" s="419"/>
      <c r="CW270" s="419"/>
      <c r="CX270" s="419"/>
      <c r="CY270" s="419"/>
      <c r="CZ270" s="419"/>
      <c r="DA270" s="419"/>
      <c r="DB270" s="419"/>
      <c r="DC270" s="419"/>
      <c r="DD270" s="419"/>
      <c r="DE270" s="419"/>
      <c r="DF270" s="419"/>
      <c r="DG270" s="419"/>
      <c r="DH270" s="419"/>
      <c r="DI270" s="419"/>
      <c r="DJ270" s="419"/>
      <c r="DK270" s="419"/>
    </row>
    <row r="271" spans="1:115" ht="16.149999999999999" hidden="1">
      <c r="A271" s="423"/>
      <c r="B271" s="423"/>
      <c r="C271" s="418"/>
      <c r="D271" s="419"/>
      <c r="E271" s="419"/>
      <c r="F271" s="419"/>
      <c r="G271" s="419"/>
      <c r="H271" s="419"/>
      <c r="I271" s="419"/>
      <c r="J271" s="419"/>
      <c r="K271" s="419"/>
      <c r="L271" s="419"/>
      <c r="M271" s="419"/>
      <c r="N271" s="419"/>
      <c r="O271" s="419"/>
      <c r="P271" s="419"/>
      <c r="Q271" s="419"/>
      <c r="R271" s="419"/>
      <c r="S271" s="419"/>
      <c r="T271" s="419"/>
      <c r="U271" s="419"/>
      <c r="V271" s="419"/>
      <c r="W271" s="419"/>
      <c r="X271" s="419"/>
      <c r="Y271" s="419"/>
      <c r="Z271" s="419"/>
      <c r="AA271" s="419"/>
      <c r="AB271" s="419"/>
      <c r="AC271" s="419"/>
      <c r="AD271" s="419"/>
      <c r="AE271" s="419"/>
      <c r="AF271" s="419"/>
      <c r="AG271" s="419"/>
      <c r="AH271" s="419"/>
      <c r="AI271" s="419"/>
      <c r="AJ271" s="419"/>
      <c r="AK271" s="419"/>
      <c r="AL271" s="419"/>
      <c r="AM271" s="419"/>
      <c r="AN271" s="419"/>
      <c r="AO271" s="419"/>
      <c r="AP271" s="419"/>
      <c r="AQ271" s="419"/>
      <c r="AR271" s="419"/>
      <c r="AS271" s="419"/>
      <c r="AT271" s="419"/>
      <c r="AU271" s="419"/>
      <c r="AV271" s="419"/>
      <c r="AW271" s="419"/>
      <c r="AX271" s="419"/>
      <c r="AY271" s="419"/>
      <c r="AZ271" s="419"/>
      <c r="BA271" s="419"/>
      <c r="BB271" s="419"/>
      <c r="BC271" s="419"/>
      <c r="BD271" s="419"/>
      <c r="BE271" s="419"/>
      <c r="BF271" s="419"/>
      <c r="BG271" s="419"/>
      <c r="BH271" s="419"/>
      <c r="BI271" s="419"/>
      <c r="BJ271" s="419"/>
      <c r="BK271" s="419"/>
      <c r="BL271" s="419"/>
      <c r="BM271" s="419"/>
      <c r="BN271" s="419"/>
      <c r="BO271" s="419"/>
      <c r="BP271" s="419"/>
      <c r="BQ271" s="419"/>
      <c r="BR271" s="419"/>
      <c r="BS271" s="419"/>
      <c r="BT271" s="419"/>
      <c r="BU271" s="419"/>
      <c r="BV271" s="419"/>
      <c r="BW271" s="419"/>
      <c r="BX271" s="419"/>
      <c r="BY271" s="419"/>
      <c r="BZ271" s="419"/>
      <c r="CA271" s="419"/>
      <c r="CB271" s="419"/>
      <c r="CC271" s="419"/>
      <c r="CD271" s="419"/>
      <c r="CE271" s="419"/>
      <c r="CF271" s="419"/>
      <c r="CG271" s="419"/>
      <c r="CH271" s="419"/>
      <c r="CI271" s="419"/>
      <c r="CJ271" s="419"/>
      <c r="CK271" s="419"/>
      <c r="CL271" s="419"/>
      <c r="CM271" s="419"/>
      <c r="CN271" s="419"/>
      <c r="CO271" s="419"/>
      <c r="CP271" s="419"/>
      <c r="CQ271" s="419"/>
      <c r="CR271" s="419"/>
      <c r="CS271" s="419"/>
      <c r="CT271" s="419"/>
      <c r="CU271" s="419"/>
      <c r="CV271" s="419"/>
      <c r="CW271" s="419"/>
      <c r="CX271" s="419"/>
      <c r="CY271" s="419"/>
      <c r="CZ271" s="419"/>
      <c r="DA271" s="419"/>
      <c r="DB271" s="419"/>
      <c r="DC271" s="419"/>
      <c r="DD271" s="419"/>
      <c r="DE271" s="419"/>
      <c r="DF271" s="419"/>
      <c r="DG271" s="419"/>
      <c r="DH271" s="419"/>
      <c r="DI271" s="419"/>
      <c r="DJ271" s="419"/>
      <c r="DK271" s="419"/>
    </row>
    <row r="272" spans="1:115" ht="16.149999999999999" hidden="1">
      <c r="A272" s="423"/>
      <c r="B272" s="423"/>
      <c r="C272" s="418"/>
      <c r="D272" s="419"/>
      <c r="E272" s="419"/>
      <c r="F272" s="419"/>
      <c r="G272" s="419"/>
      <c r="H272" s="419"/>
      <c r="I272" s="419"/>
      <c r="J272" s="419"/>
      <c r="K272" s="419"/>
      <c r="L272" s="419"/>
      <c r="M272" s="419"/>
      <c r="N272" s="419"/>
      <c r="O272" s="419"/>
      <c r="P272" s="419"/>
      <c r="Q272" s="419"/>
      <c r="R272" s="419"/>
      <c r="S272" s="419"/>
      <c r="T272" s="419"/>
      <c r="U272" s="419"/>
      <c r="V272" s="419"/>
      <c r="W272" s="419"/>
      <c r="X272" s="419"/>
      <c r="Y272" s="419"/>
      <c r="Z272" s="419"/>
      <c r="AA272" s="419"/>
      <c r="AB272" s="419"/>
      <c r="AC272" s="419"/>
      <c r="AD272" s="419"/>
      <c r="AE272" s="419"/>
      <c r="AF272" s="419"/>
      <c r="AG272" s="419"/>
      <c r="AH272" s="419"/>
      <c r="AI272" s="419"/>
      <c r="AJ272" s="419"/>
      <c r="AK272" s="419"/>
      <c r="AL272" s="419"/>
      <c r="AM272" s="419"/>
      <c r="AN272" s="419"/>
      <c r="AO272" s="419"/>
      <c r="AP272" s="419"/>
      <c r="AQ272" s="419"/>
      <c r="AR272" s="419"/>
      <c r="AS272" s="419"/>
      <c r="AT272" s="419"/>
      <c r="AU272" s="419"/>
      <c r="AV272" s="419"/>
      <c r="AW272" s="419"/>
      <c r="AX272" s="419"/>
      <c r="AY272" s="419"/>
      <c r="AZ272" s="419"/>
      <c r="BA272" s="419"/>
      <c r="BB272" s="419"/>
      <c r="BC272" s="419"/>
      <c r="BD272" s="419"/>
      <c r="BE272" s="419"/>
      <c r="BF272" s="419"/>
      <c r="BG272" s="419"/>
      <c r="BH272" s="419"/>
      <c r="BI272" s="419"/>
      <c r="BJ272" s="419"/>
      <c r="BK272" s="419"/>
      <c r="BL272" s="419"/>
      <c r="BM272" s="419"/>
      <c r="BN272" s="419"/>
      <c r="BO272" s="419"/>
      <c r="BP272" s="419"/>
      <c r="BQ272" s="419"/>
      <c r="BR272" s="419"/>
      <c r="BS272" s="419"/>
      <c r="BT272" s="419"/>
      <c r="BU272" s="419"/>
      <c r="BV272" s="419"/>
      <c r="BW272" s="419"/>
      <c r="BX272" s="419"/>
      <c r="BY272" s="419"/>
      <c r="BZ272" s="419"/>
      <c r="CA272" s="419"/>
      <c r="CB272" s="419"/>
      <c r="CC272" s="419"/>
      <c r="CD272" s="419"/>
      <c r="CE272" s="419"/>
      <c r="CF272" s="419"/>
      <c r="CG272" s="419"/>
      <c r="CH272" s="419"/>
      <c r="CI272" s="419"/>
      <c r="CJ272" s="419"/>
      <c r="CK272" s="419"/>
      <c r="CL272" s="419"/>
      <c r="CM272" s="419"/>
      <c r="CN272" s="419"/>
      <c r="CO272" s="419"/>
      <c r="CP272" s="419"/>
      <c r="CQ272" s="419"/>
      <c r="CR272" s="419"/>
      <c r="CS272" s="419"/>
      <c r="CT272" s="419"/>
      <c r="CU272" s="419"/>
      <c r="CV272" s="419"/>
      <c r="CW272" s="419"/>
      <c r="CX272" s="419"/>
      <c r="CY272" s="419"/>
      <c r="CZ272" s="419"/>
      <c r="DA272" s="419"/>
      <c r="DB272" s="419"/>
      <c r="DC272" s="419"/>
      <c r="DD272" s="419"/>
      <c r="DE272" s="419"/>
      <c r="DF272" s="419"/>
      <c r="DG272" s="419"/>
      <c r="DH272" s="419"/>
      <c r="DI272" s="419"/>
      <c r="DJ272" s="419"/>
      <c r="DK272" s="419"/>
    </row>
    <row r="273" spans="1:115" ht="16.149999999999999" hidden="1">
      <c r="A273" s="423"/>
      <c r="B273" s="423"/>
      <c r="C273" s="418"/>
      <c r="D273" s="419"/>
      <c r="E273" s="419"/>
      <c r="F273" s="419"/>
      <c r="G273" s="419"/>
      <c r="H273" s="419"/>
      <c r="I273" s="419"/>
      <c r="J273" s="419"/>
      <c r="K273" s="419"/>
      <c r="L273" s="419"/>
      <c r="M273" s="419"/>
      <c r="N273" s="419"/>
      <c r="O273" s="419"/>
      <c r="P273" s="419"/>
      <c r="Q273" s="419"/>
      <c r="R273" s="419"/>
      <c r="S273" s="419"/>
      <c r="T273" s="419"/>
      <c r="U273" s="419"/>
      <c r="V273" s="419"/>
      <c r="W273" s="419"/>
      <c r="X273" s="419"/>
      <c r="Y273" s="419"/>
      <c r="Z273" s="419"/>
      <c r="AA273" s="419"/>
      <c r="AB273" s="419"/>
      <c r="AC273" s="419"/>
      <c r="AD273" s="419"/>
      <c r="AE273" s="419"/>
      <c r="AF273" s="419"/>
      <c r="AG273" s="419"/>
      <c r="AH273" s="419"/>
      <c r="AI273" s="419"/>
      <c r="AJ273" s="419"/>
      <c r="AK273" s="419"/>
      <c r="AL273" s="419"/>
      <c r="AM273" s="419"/>
      <c r="AN273" s="419"/>
      <c r="AO273" s="419"/>
      <c r="AP273" s="419"/>
      <c r="AQ273" s="419"/>
      <c r="AR273" s="419"/>
      <c r="AS273" s="419"/>
      <c r="AT273" s="419"/>
      <c r="AU273" s="419"/>
      <c r="AV273" s="419"/>
      <c r="AW273" s="419"/>
      <c r="AX273" s="419"/>
      <c r="AY273" s="419"/>
      <c r="AZ273" s="419"/>
      <c r="BA273" s="419"/>
      <c r="BB273" s="419"/>
      <c r="BC273" s="419"/>
      <c r="BD273" s="419"/>
      <c r="BE273" s="419"/>
      <c r="BF273" s="419"/>
      <c r="BG273" s="419"/>
      <c r="BH273" s="419"/>
      <c r="BI273" s="419"/>
      <c r="BJ273" s="419"/>
      <c r="BK273" s="419"/>
      <c r="BL273" s="419"/>
      <c r="BM273" s="419"/>
      <c r="BN273" s="419"/>
      <c r="BO273" s="419"/>
      <c r="BP273" s="419"/>
      <c r="BQ273" s="419"/>
      <c r="BR273" s="419"/>
      <c r="BS273" s="419"/>
      <c r="BT273" s="419"/>
      <c r="BU273" s="419"/>
      <c r="BV273" s="419"/>
      <c r="BW273" s="419"/>
      <c r="BX273" s="419"/>
      <c r="BY273" s="419"/>
      <c r="BZ273" s="419"/>
      <c r="CA273" s="419"/>
      <c r="CB273" s="419"/>
      <c r="CC273" s="419"/>
      <c r="CD273" s="419"/>
      <c r="CE273" s="419"/>
      <c r="CF273" s="419"/>
      <c r="CG273" s="419"/>
      <c r="CH273" s="419"/>
      <c r="CI273" s="419"/>
      <c r="CJ273" s="419"/>
      <c r="CK273" s="419"/>
      <c r="CL273" s="419"/>
      <c r="CM273" s="419"/>
      <c r="CN273" s="419"/>
      <c r="CO273" s="419"/>
      <c r="CP273" s="419"/>
      <c r="CQ273" s="419"/>
      <c r="CR273" s="419"/>
      <c r="CS273" s="419"/>
      <c r="CT273" s="419"/>
      <c r="CU273" s="419"/>
      <c r="CV273" s="419"/>
      <c r="CW273" s="419"/>
      <c r="CX273" s="419"/>
      <c r="CY273" s="419"/>
      <c r="CZ273" s="419"/>
      <c r="DA273" s="419"/>
      <c r="DB273" s="419"/>
      <c r="DC273" s="419"/>
      <c r="DD273" s="419"/>
      <c r="DE273" s="419"/>
      <c r="DF273" s="419"/>
      <c r="DG273" s="419"/>
      <c r="DH273" s="419"/>
      <c r="DI273" s="419"/>
      <c r="DJ273" s="419"/>
      <c r="DK273" s="419"/>
    </row>
    <row r="274" spans="1:115" ht="16.149999999999999" hidden="1">
      <c r="A274" s="423"/>
      <c r="B274" s="423"/>
      <c r="C274" s="418"/>
      <c r="D274" s="419"/>
      <c r="E274" s="419"/>
      <c r="F274" s="419"/>
      <c r="G274" s="419"/>
      <c r="H274" s="419"/>
      <c r="I274" s="419"/>
      <c r="J274" s="419"/>
      <c r="K274" s="419"/>
      <c r="L274" s="419"/>
      <c r="M274" s="419"/>
      <c r="N274" s="419"/>
      <c r="O274" s="419"/>
      <c r="P274" s="419"/>
      <c r="Q274" s="419"/>
      <c r="R274" s="419"/>
      <c r="S274" s="419"/>
      <c r="T274" s="419"/>
      <c r="U274" s="419"/>
      <c r="V274" s="419"/>
      <c r="W274" s="419"/>
      <c r="X274" s="419"/>
      <c r="Y274" s="419"/>
      <c r="Z274" s="419"/>
      <c r="AA274" s="419"/>
      <c r="AB274" s="419"/>
      <c r="AC274" s="419"/>
      <c r="AD274" s="419"/>
      <c r="AE274" s="419"/>
      <c r="AF274" s="419"/>
      <c r="AG274" s="419"/>
      <c r="AH274" s="419"/>
      <c r="AI274" s="419"/>
      <c r="AJ274" s="419"/>
      <c r="AK274" s="419"/>
      <c r="AL274" s="419"/>
      <c r="AM274" s="419"/>
      <c r="AN274" s="419"/>
      <c r="AO274" s="419"/>
      <c r="AP274" s="419"/>
      <c r="AQ274" s="419"/>
      <c r="AR274" s="419"/>
      <c r="AS274" s="419"/>
      <c r="AT274" s="419"/>
      <c r="AU274" s="419"/>
      <c r="AV274" s="419"/>
      <c r="AW274" s="419"/>
      <c r="AX274" s="419"/>
      <c r="AY274" s="419"/>
      <c r="AZ274" s="419"/>
      <c r="BA274" s="419"/>
      <c r="BB274" s="419"/>
      <c r="BC274" s="419"/>
      <c r="BD274" s="419"/>
      <c r="BE274" s="419"/>
      <c r="BF274" s="419"/>
      <c r="BG274" s="419"/>
      <c r="BH274" s="419"/>
      <c r="BI274" s="419"/>
      <c r="BJ274" s="419"/>
      <c r="BK274" s="419"/>
      <c r="BL274" s="419"/>
      <c r="BM274" s="419"/>
      <c r="BN274" s="419"/>
      <c r="BO274" s="419"/>
      <c r="BP274" s="419"/>
      <c r="BQ274" s="419"/>
      <c r="BR274" s="419"/>
      <c r="BS274" s="419"/>
      <c r="BT274" s="419"/>
      <c r="BU274" s="419"/>
      <c r="BV274" s="419"/>
      <c r="BW274" s="419"/>
      <c r="BX274" s="419"/>
      <c r="BY274" s="419"/>
      <c r="BZ274" s="419"/>
      <c r="CA274" s="419"/>
      <c r="CB274" s="419"/>
      <c r="CC274" s="419"/>
      <c r="CD274" s="419"/>
      <c r="CE274" s="419"/>
      <c r="CF274" s="419"/>
      <c r="CG274" s="419"/>
      <c r="CH274" s="419"/>
      <c r="CI274" s="419"/>
      <c r="CJ274" s="419"/>
      <c r="CK274" s="419"/>
      <c r="CL274" s="419"/>
      <c r="CM274" s="419"/>
      <c r="CN274" s="419"/>
      <c r="CO274" s="419"/>
      <c r="CP274" s="419"/>
      <c r="CQ274" s="419"/>
      <c r="CR274" s="419"/>
      <c r="CS274" s="419"/>
      <c r="CT274" s="419"/>
      <c r="CU274" s="419"/>
      <c r="CV274" s="419"/>
      <c r="CW274" s="419"/>
      <c r="CX274" s="419"/>
      <c r="CY274" s="419"/>
      <c r="CZ274" s="419"/>
      <c r="DA274" s="419"/>
      <c r="DB274" s="419"/>
      <c r="DC274" s="419"/>
      <c r="DD274" s="419"/>
      <c r="DE274" s="419"/>
      <c r="DF274" s="419"/>
      <c r="DG274" s="419"/>
      <c r="DH274" s="419"/>
      <c r="DI274" s="419"/>
      <c r="DJ274" s="419"/>
      <c r="DK274" s="419"/>
    </row>
    <row r="275" spans="1:115" ht="16.149999999999999" hidden="1">
      <c r="A275" s="423"/>
      <c r="B275" s="423"/>
      <c r="C275" s="418"/>
      <c r="D275" s="419"/>
      <c r="E275" s="419"/>
      <c r="F275" s="419"/>
      <c r="G275" s="419"/>
      <c r="H275" s="419"/>
      <c r="I275" s="419"/>
      <c r="J275" s="419"/>
      <c r="K275" s="419"/>
      <c r="L275" s="419"/>
      <c r="M275" s="419"/>
      <c r="N275" s="419"/>
      <c r="O275" s="419"/>
      <c r="P275" s="419"/>
      <c r="Q275" s="419"/>
      <c r="R275" s="419"/>
      <c r="S275" s="419"/>
      <c r="T275" s="419"/>
      <c r="U275" s="419"/>
      <c r="V275" s="419"/>
      <c r="W275" s="419"/>
      <c r="X275" s="419"/>
      <c r="Y275" s="419"/>
      <c r="Z275" s="419"/>
      <c r="AA275" s="419"/>
      <c r="AB275" s="419"/>
      <c r="AC275" s="419"/>
      <c r="AD275" s="419"/>
      <c r="AE275" s="419"/>
      <c r="AF275" s="419"/>
      <c r="AG275" s="419"/>
      <c r="AH275" s="419"/>
      <c r="AI275" s="419"/>
      <c r="AJ275" s="419"/>
      <c r="AK275" s="419"/>
      <c r="AL275" s="419"/>
      <c r="AM275" s="419"/>
      <c r="AN275" s="419"/>
      <c r="AO275" s="419"/>
      <c r="AP275" s="419"/>
      <c r="AQ275" s="419"/>
      <c r="AR275" s="419"/>
      <c r="AS275" s="419"/>
      <c r="AT275" s="419"/>
      <c r="AU275" s="419"/>
      <c r="AV275" s="419"/>
      <c r="AW275" s="419"/>
      <c r="AX275" s="419"/>
      <c r="AY275" s="419"/>
      <c r="AZ275" s="419"/>
      <c r="BA275" s="419"/>
      <c r="BB275" s="419"/>
      <c r="BC275" s="419"/>
      <c r="BD275" s="419"/>
      <c r="BE275" s="419"/>
      <c r="BF275" s="419"/>
      <c r="BG275" s="419"/>
      <c r="BH275" s="419"/>
      <c r="BI275" s="419"/>
      <c r="BJ275" s="419"/>
      <c r="BK275" s="419"/>
      <c r="BL275" s="419"/>
      <c r="BM275" s="419"/>
      <c r="BN275" s="419"/>
      <c r="BO275" s="419"/>
      <c r="BP275" s="419"/>
      <c r="BQ275" s="419"/>
      <c r="BR275" s="419"/>
      <c r="BS275" s="419"/>
      <c r="BT275" s="419"/>
      <c r="BU275" s="419"/>
      <c r="BV275" s="419"/>
      <c r="BW275" s="419"/>
      <c r="BX275" s="419"/>
      <c r="BY275" s="419"/>
      <c r="BZ275" s="419"/>
      <c r="CA275" s="419"/>
      <c r="CB275" s="419"/>
      <c r="CC275" s="419"/>
      <c r="CD275" s="419"/>
      <c r="CE275" s="419"/>
      <c r="CF275" s="419"/>
      <c r="CG275" s="419"/>
      <c r="CH275" s="419"/>
      <c r="CI275" s="419"/>
      <c r="CJ275" s="419"/>
      <c r="CK275" s="419"/>
      <c r="CL275" s="419"/>
      <c r="CM275" s="419"/>
      <c r="CN275" s="419"/>
      <c r="CO275" s="419"/>
      <c r="CP275" s="419"/>
      <c r="CQ275" s="419"/>
      <c r="CR275" s="419"/>
      <c r="CS275" s="419"/>
      <c r="CT275" s="419"/>
      <c r="CU275" s="419"/>
      <c r="CV275" s="419"/>
      <c r="CW275" s="419"/>
      <c r="CX275" s="419"/>
      <c r="CY275" s="419"/>
      <c r="CZ275" s="419"/>
      <c r="DA275" s="419"/>
      <c r="DB275" s="419"/>
      <c r="DC275" s="419"/>
      <c r="DD275" s="419"/>
      <c r="DE275" s="419"/>
      <c r="DF275" s="419"/>
      <c r="DG275" s="419"/>
      <c r="DH275" s="419"/>
      <c r="DI275" s="419"/>
      <c r="DJ275" s="419"/>
      <c r="DK275" s="419"/>
    </row>
    <row r="276" spans="1:115" ht="16.149999999999999" hidden="1">
      <c r="A276" s="423"/>
      <c r="B276" s="423"/>
      <c r="C276" s="418"/>
      <c r="D276" s="419"/>
      <c r="E276" s="419"/>
      <c r="F276" s="419"/>
      <c r="G276" s="419"/>
      <c r="H276" s="419"/>
      <c r="I276" s="419"/>
      <c r="J276" s="419"/>
      <c r="K276" s="419"/>
      <c r="L276" s="419"/>
      <c r="M276" s="419"/>
      <c r="N276" s="419"/>
      <c r="O276" s="419"/>
      <c r="P276" s="419"/>
      <c r="Q276" s="419"/>
      <c r="R276" s="419"/>
      <c r="S276" s="419"/>
      <c r="T276" s="419"/>
      <c r="U276" s="419"/>
      <c r="V276" s="419"/>
      <c r="W276" s="419"/>
      <c r="X276" s="419"/>
      <c r="Y276" s="419"/>
      <c r="Z276" s="419"/>
      <c r="AA276" s="419"/>
      <c r="AB276" s="419"/>
      <c r="AC276" s="419"/>
      <c r="AD276" s="419"/>
      <c r="AE276" s="419"/>
      <c r="AF276" s="419"/>
      <c r="AG276" s="419"/>
      <c r="AH276" s="419"/>
      <c r="AI276" s="419"/>
      <c r="AJ276" s="419"/>
      <c r="AK276" s="419"/>
      <c r="AL276" s="419"/>
      <c r="AM276" s="419"/>
      <c r="AN276" s="419"/>
      <c r="AO276" s="419"/>
      <c r="AP276" s="419"/>
      <c r="AQ276" s="419"/>
      <c r="AR276" s="419"/>
      <c r="AS276" s="419"/>
      <c r="AT276" s="419"/>
      <c r="AU276" s="419"/>
      <c r="AV276" s="419"/>
      <c r="AW276" s="419"/>
      <c r="AX276" s="419"/>
      <c r="AY276" s="419"/>
      <c r="AZ276" s="419"/>
      <c r="BA276" s="419"/>
      <c r="BB276" s="419"/>
      <c r="BC276" s="419"/>
      <c r="BD276" s="419"/>
      <c r="BE276" s="419"/>
      <c r="BF276" s="419"/>
      <c r="BG276" s="419"/>
      <c r="BH276" s="419"/>
      <c r="BI276" s="419"/>
      <c r="BJ276" s="419"/>
      <c r="BK276" s="419"/>
      <c r="BL276" s="419"/>
      <c r="BM276" s="419"/>
      <c r="BN276" s="419"/>
      <c r="BO276" s="419"/>
      <c r="BP276" s="419"/>
      <c r="BQ276" s="419"/>
      <c r="BR276" s="419"/>
      <c r="BS276" s="419"/>
      <c r="BT276" s="419"/>
      <c r="BU276" s="419"/>
      <c r="BV276" s="419"/>
      <c r="BW276" s="419"/>
      <c r="BX276" s="419"/>
      <c r="BY276" s="419"/>
      <c r="BZ276" s="419"/>
      <c r="CA276" s="419"/>
      <c r="CB276" s="419"/>
      <c r="CC276" s="419"/>
      <c r="CD276" s="419"/>
      <c r="CE276" s="419"/>
      <c r="CF276" s="419"/>
      <c r="CG276" s="419"/>
      <c r="CH276" s="419"/>
      <c r="CI276" s="419"/>
      <c r="CJ276" s="419"/>
      <c r="CK276" s="419"/>
      <c r="CL276" s="419"/>
      <c r="CM276" s="419"/>
      <c r="CN276" s="419"/>
      <c r="CO276" s="419"/>
      <c r="CP276" s="419"/>
      <c r="CQ276" s="419"/>
      <c r="CR276" s="419"/>
      <c r="CS276" s="419"/>
      <c r="CT276" s="419"/>
      <c r="CU276" s="419"/>
      <c r="CV276" s="419"/>
      <c r="CW276" s="419"/>
      <c r="CX276" s="419"/>
      <c r="CY276" s="419"/>
      <c r="CZ276" s="419"/>
      <c r="DA276" s="419"/>
      <c r="DB276" s="419"/>
      <c r="DC276" s="419"/>
      <c r="DD276" s="419"/>
      <c r="DE276" s="419"/>
      <c r="DF276" s="419"/>
      <c r="DG276" s="419"/>
      <c r="DH276" s="419"/>
      <c r="DI276" s="419"/>
      <c r="DJ276" s="419"/>
      <c r="DK276" s="419"/>
    </row>
    <row r="277" spans="1:115" ht="16.149999999999999" hidden="1">
      <c r="A277" s="423"/>
      <c r="B277" s="423"/>
      <c r="C277" s="418"/>
      <c r="D277" s="419"/>
      <c r="E277" s="419"/>
      <c r="F277" s="419"/>
      <c r="G277" s="419"/>
      <c r="H277" s="419"/>
      <c r="I277" s="419"/>
      <c r="J277" s="419"/>
      <c r="K277" s="419"/>
      <c r="L277" s="419"/>
      <c r="M277" s="419"/>
      <c r="N277" s="419"/>
      <c r="O277" s="419"/>
      <c r="P277" s="419"/>
      <c r="Q277" s="419"/>
      <c r="R277" s="419"/>
      <c r="S277" s="419"/>
      <c r="T277" s="419"/>
      <c r="U277" s="419"/>
      <c r="V277" s="419"/>
      <c r="W277" s="419"/>
      <c r="X277" s="419"/>
      <c r="Y277" s="419"/>
      <c r="Z277" s="419"/>
      <c r="AA277" s="419"/>
      <c r="AB277" s="419"/>
      <c r="AC277" s="419"/>
      <c r="AD277" s="419"/>
      <c r="AE277" s="419"/>
      <c r="AF277" s="419"/>
      <c r="AG277" s="419"/>
      <c r="AH277" s="419"/>
      <c r="AI277" s="419"/>
      <c r="AJ277" s="419"/>
      <c r="AK277" s="419"/>
      <c r="AL277" s="419"/>
      <c r="AM277" s="419"/>
      <c r="AN277" s="419"/>
      <c r="AO277" s="419"/>
      <c r="AP277" s="419"/>
      <c r="AQ277" s="419"/>
      <c r="AR277" s="419"/>
      <c r="AS277" s="419"/>
      <c r="AT277" s="419"/>
      <c r="AU277" s="419"/>
      <c r="AV277" s="419"/>
      <c r="AW277" s="419"/>
      <c r="AX277" s="419"/>
      <c r="AY277" s="419"/>
      <c r="AZ277" s="419"/>
      <c r="BA277" s="419"/>
      <c r="BB277" s="419"/>
      <c r="BC277" s="419"/>
      <c r="BD277" s="419"/>
      <c r="BE277" s="419"/>
      <c r="BF277" s="419"/>
      <c r="BG277" s="419"/>
      <c r="BH277" s="419"/>
      <c r="BI277" s="419"/>
      <c r="BJ277" s="419"/>
      <c r="BK277" s="419"/>
      <c r="BL277" s="419"/>
      <c r="BM277" s="419"/>
      <c r="BN277" s="419"/>
      <c r="BO277" s="419"/>
      <c r="BP277" s="419"/>
      <c r="BQ277" s="419"/>
      <c r="BR277" s="419"/>
      <c r="BS277" s="419"/>
      <c r="BT277" s="419"/>
      <c r="BU277" s="419"/>
      <c r="BV277" s="419"/>
      <c r="BW277" s="419"/>
      <c r="BX277" s="419"/>
      <c r="BY277" s="419"/>
      <c r="BZ277" s="419"/>
      <c r="CA277" s="419"/>
      <c r="CB277" s="419"/>
      <c r="CC277" s="419"/>
      <c r="CD277" s="419"/>
      <c r="CE277" s="419"/>
      <c r="CF277" s="419"/>
      <c r="CG277" s="419"/>
      <c r="CH277" s="419"/>
      <c r="CI277" s="419"/>
      <c r="CJ277" s="419"/>
      <c r="CK277" s="419"/>
      <c r="CL277" s="419"/>
      <c r="CM277" s="419"/>
      <c r="CN277" s="419"/>
      <c r="CO277" s="419"/>
      <c r="CP277" s="419"/>
      <c r="CQ277" s="419"/>
      <c r="CR277" s="419"/>
      <c r="CS277" s="419"/>
      <c r="CT277" s="419"/>
      <c r="CU277" s="419"/>
      <c r="CV277" s="419"/>
      <c r="CW277" s="419"/>
      <c r="CX277" s="419"/>
      <c r="CY277" s="419"/>
      <c r="CZ277" s="419"/>
      <c r="DA277" s="419"/>
      <c r="DB277" s="419"/>
      <c r="DC277" s="419"/>
      <c r="DD277" s="419"/>
      <c r="DE277" s="419"/>
      <c r="DF277" s="419"/>
      <c r="DG277" s="419"/>
      <c r="DH277" s="419"/>
      <c r="DI277" s="419"/>
      <c r="DJ277" s="419"/>
      <c r="DK277" s="419"/>
    </row>
    <row r="278" spans="1:115" ht="16.149999999999999" hidden="1">
      <c r="A278" s="423"/>
      <c r="B278" s="423"/>
      <c r="C278" s="418"/>
      <c r="D278" s="419"/>
      <c r="E278" s="419"/>
      <c r="F278" s="419"/>
      <c r="G278" s="419"/>
      <c r="H278" s="419"/>
      <c r="I278" s="419"/>
      <c r="J278" s="419"/>
      <c r="K278" s="419"/>
      <c r="L278" s="419"/>
      <c r="M278" s="419"/>
      <c r="N278" s="419"/>
      <c r="O278" s="419"/>
      <c r="P278" s="419"/>
      <c r="Q278" s="419"/>
      <c r="R278" s="419"/>
      <c r="S278" s="419"/>
      <c r="T278" s="419"/>
      <c r="U278" s="419"/>
      <c r="V278" s="419"/>
      <c r="W278" s="419"/>
      <c r="X278" s="419"/>
      <c r="Y278" s="419"/>
      <c r="Z278" s="419"/>
      <c r="AA278" s="419"/>
      <c r="AB278" s="419"/>
      <c r="AC278" s="419"/>
      <c r="AD278" s="419"/>
      <c r="AE278" s="419"/>
      <c r="AF278" s="419"/>
      <c r="AG278" s="419"/>
      <c r="AH278" s="419"/>
      <c r="AI278" s="419"/>
      <c r="AJ278" s="419"/>
      <c r="AK278" s="419"/>
      <c r="AL278" s="419"/>
      <c r="AM278" s="419"/>
      <c r="AN278" s="419"/>
      <c r="AO278" s="419"/>
      <c r="AP278" s="419"/>
      <c r="AQ278" s="419"/>
      <c r="AR278" s="419"/>
      <c r="AS278" s="419"/>
      <c r="AT278" s="419"/>
      <c r="AU278" s="419"/>
      <c r="AV278" s="419"/>
      <c r="AW278" s="419"/>
      <c r="AX278" s="419"/>
      <c r="AY278" s="419"/>
      <c r="AZ278" s="419"/>
      <c r="BA278" s="419"/>
      <c r="BB278" s="419"/>
      <c r="BC278" s="419"/>
      <c r="BD278" s="419"/>
      <c r="BE278" s="419"/>
      <c r="BF278" s="419"/>
      <c r="BG278" s="419"/>
      <c r="BH278" s="419"/>
      <c r="BI278" s="419"/>
      <c r="BJ278" s="419"/>
      <c r="BK278" s="419"/>
      <c r="BL278" s="419"/>
      <c r="BM278" s="419"/>
      <c r="BN278" s="419"/>
      <c r="BO278" s="419"/>
      <c r="BP278" s="419"/>
      <c r="BQ278" s="419"/>
      <c r="BR278" s="419"/>
      <c r="BS278" s="419"/>
      <c r="BT278" s="419"/>
      <c r="BU278" s="419"/>
      <c r="BV278" s="419"/>
      <c r="BW278" s="419"/>
      <c r="BX278" s="419"/>
      <c r="BY278" s="419"/>
      <c r="BZ278" s="419"/>
      <c r="CA278" s="419"/>
      <c r="CB278" s="419"/>
      <c r="CC278" s="419"/>
      <c r="CD278" s="419"/>
      <c r="CE278" s="419"/>
      <c r="CF278" s="419"/>
      <c r="CG278" s="419"/>
      <c r="CH278" s="419"/>
      <c r="CI278" s="419"/>
      <c r="CJ278" s="419"/>
      <c r="CK278" s="419"/>
      <c r="CL278" s="419"/>
      <c r="CM278" s="419"/>
      <c r="CN278" s="419"/>
      <c r="CO278" s="419"/>
      <c r="CP278" s="419"/>
      <c r="CQ278" s="419"/>
      <c r="CR278" s="419"/>
      <c r="CS278" s="419"/>
      <c r="CT278" s="419"/>
      <c r="CU278" s="419"/>
      <c r="CV278" s="419"/>
      <c r="CW278" s="419"/>
      <c r="CX278" s="419"/>
      <c r="CY278" s="419"/>
      <c r="CZ278" s="419"/>
      <c r="DA278" s="419"/>
      <c r="DB278" s="419"/>
      <c r="DC278" s="419"/>
      <c r="DD278" s="419"/>
      <c r="DE278" s="419"/>
      <c r="DF278" s="419"/>
      <c r="DG278" s="419"/>
      <c r="DH278" s="419"/>
      <c r="DI278" s="419"/>
      <c r="DJ278" s="419"/>
      <c r="DK278" s="419"/>
    </row>
    <row r="279" spans="1:115" ht="16.149999999999999" hidden="1">
      <c r="A279" s="423"/>
      <c r="B279" s="423"/>
      <c r="C279" s="418"/>
      <c r="D279" s="419"/>
      <c r="E279" s="419"/>
      <c r="F279" s="419"/>
      <c r="G279" s="419"/>
      <c r="H279" s="419"/>
      <c r="I279" s="419"/>
      <c r="J279" s="419"/>
      <c r="K279" s="419"/>
      <c r="L279" s="419"/>
      <c r="M279" s="419"/>
      <c r="N279" s="419"/>
      <c r="O279" s="419"/>
      <c r="P279" s="419"/>
      <c r="Q279" s="419"/>
      <c r="R279" s="419"/>
      <c r="S279" s="419"/>
      <c r="T279" s="419"/>
      <c r="U279" s="419"/>
      <c r="V279" s="419"/>
      <c r="W279" s="419"/>
      <c r="X279" s="419"/>
      <c r="Y279" s="419"/>
      <c r="Z279" s="419"/>
      <c r="AA279" s="419"/>
      <c r="AB279" s="419"/>
      <c r="AC279" s="419"/>
      <c r="AD279" s="419"/>
      <c r="AE279" s="419"/>
      <c r="AF279" s="419"/>
      <c r="AG279" s="419"/>
      <c r="AH279" s="419"/>
      <c r="AI279" s="419"/>
      <c r="AJ279" s="419"/>
      <c r="AK279" s="419"/>
      <c r="AL279" s="419"/>
      <c r="AM279" s="419"/>
      <c r="AN279" s="419"/>
      <c r="AO279" s="419"/>
      <c r="AP279" s="419"/>
      <c r="AQ279" s="419"/>
      <c r="AR279" s="419"/>
      <c r="AS279" s="419"/>
      <c r="AT279" s="419"/>
      <c r="AU279" s="419"/>
      <c r="AV279" s="419"/>
      <c r="AW279" s="419"/>
      <c r="AX279" s="419"/>
      <c r="AY279" s="419"/>
      <c r="AZ279" s="419"/>
      <c r="BA279" s="419"/>
      <c r="BB279" s="419"/>
      <c r="BC279" s="419"/>
      <c r="BD279" s="419"/>
      <c r="BE279" s="419"/>
      <c r="BF279" s="419"/>
      <c r="BG279" s="419"/>
      <c r="BH279" s="419"/>
      <c r="BI279" s="419"/>
      <c r="BJ279" s="419"/>
      <c r="BK279" s="419"/>
      <c r="BL279" s="419"/>
      <c r="BM279" s="419"/>
      <c r="BN279" s="419"/>
      <c r="BO279" s="419"/>
      <c r="BP279" s="419"/>
      <c r="BQ279" s="419"/>
      <c r="BR279" s="419"/>
      <c r="BS279" s="419"/>
      <c r="BT279" s="419"/>
      <c r="BU279" s="419"/>
      <c r="BV279" s="419"/>
      <c r="BW279" s="419"/>
      <c r="BX279" s="419"/>
      <c r="BY279" s="419"/>
      <c r="BZ279" s="419"/>
      <c r="CA279" s="419"/>
      <c r="CB279" s="419"/>
      <c r="CC279" s="419"/>
      <c r="CD279" s="419"/>
      <c r="CE279" s="419"/>
      <c r="CF279" s="419"/>
      <c r="CG279" s="419"/>
      <c r="CH279" s="419"/>
      <c r="CI279" s="419"/>
      <c r="CJ279" s="419"/>
      <c r="CK279" s="419"/>
      <c r="CL279" s="419"/>
      <c r="CM279" s="419"/>
      <c r="CN279" s="419"/>
      <c r="CO279" s="419"/>
      <c r="CP279" s="419"/>
      <c r="CQ279" s="419"/>
      <c r="CR279" s="419"/>
      <c r="CS279" s="419"/>
      <c r="CT279" s="419"/>
      <c r="CU279" s="419"/>
      <c r="CV279" s="419"/>
      <c r="CW279" s="419"/>
      <c r="CX279" s="419"/>
      <c r="CY279" s="419"/>
      <c r="CZ279" s="419"/>
      <c r="DA279" s="419"/>
      <c r="DB279" s="419"/>
      <c r="DC279" s="419"/>
      <c r="DD279" s="419"/>
      <c r="DE279" s="419"/>
      <c r="DF279" s="419"/>
      <c r="DG279" s="419"/>
      <c r="DH279" s="419"/>
      <c r="DI279" s="419"/>
      <c r="DJ279" s="419"/>
      <c r="DK279" s="419"/>
    </row>
    <row r="280" spans="1:115" ht="16.149999999999999" hidden="1">
      <c r="A280" s="423"/>
      <c r="B280" s="423"/>
      <c r="C280" s="418"/>
      <c r="D280" s="419"/>
      <c r="E280" s="419"/>
      <c r="F280" s="419"/>
      <c r="G280" s="419"/>
      <c r="H280" s="419"/>
      <c r="I280" s="419"/>
      <c r="J280" s="419"/>
      <c r="K280" s="419"/>
      <c r="L280" s="419"/>
      <c r="M280" s="419"/>
      <c r="N280" s="419"/>
      <c r="O280" s="419"/>
      <c r="P280" s="419"/>
      <c r="Q280" s="419"/>
      <c r="R280" s="419"/>
      <c r="S280" s="419"/>
      <c r="T280" s="419"/>
      <c r="U280" s="419"/>
      <c r="V280" s="419"/>
      <c r="W280" s="419"/>
      <c r="X280" s="419"/>
      <c r="Y280" s="419"/>
      <c r="Z280" s="419"/>
      <c r="AA280" s="419"/>
      <c r="AB280" s="419"/>
      <c r="AC280" s="419"/>
      <c r="AD280" s="419"/>
      <c r="AE280" s="419"/>
      <c r="AF280" s="419"/>
      <c r="AG280" s="419"/>
      <c r="AH280" s="419"/>
      <c r="AI280" s="419"/>
      <c r="AJ280" s="419"/>
      <c r="AK280" s="419"/>
      <c r="AL280" s="419"/>
      <c r="AM280" s="419"/>
      <c r="AN280" s="419"/>
      <c r="AO280" s="419"/>
      <c r="AP280" s="419"/>
      <c r="AQ280" s="419"/>
      <c r="AR280" s="419"/>
      <c r="AS280" s="419"/>
      <c r="AT280" s="419"/>
      <c r="AU280" s="419"/>
      <c r="AV280" s="419"/>
      <c r="AW280" s="419"/>
      <c r="AX280" s="419"/>
      <c r="AY280" s="419"/>
      <c r="AZ280" s="419"/>
      <c r="BA280" s="419"/>
      <c r="BB280" s="419"/>
      <c r="BC280" s="419"/>
      <c r="BD280" s="419"/>
      <c r="BE280" s="419"/>
      <c r="BF280" s="419"/>
      <c r="BG280" s="419"/>
      <c r="BH280" s="419"/>
      <c r="BI280" s="419"/>
      <c r="BJ280" s="419"/>
      <c r="BK280" s="419"/>
      <c r="BL280" s="419"/>
      <c r="BM280" s="419"/>
      <c r="BN280" s="419"/>
      <c r="BO280" s="419"/>
      <c r="BP280" s="419"/>
      <c r="BQ280" s="419"/>
      <c r="BR280" s="419"/>
      <c r="BS280" s="419"/>
      <c r="BT280" s="419"/>
      <c r="BU280" s="419"/>
      <c r="BV280" s="419"/>
      <c r="BW280" s="419"/>
      <c r="BX280" s="419"/>
      <c r="BY280" s="419"/>
      <c r="BZ280" s="419"/>
      <c r="CA280" s="419"/>
      <c r="CB280" s="419"/>
      <c r="CC280" s="419"/>
      <c r="CD280" s="419"/>
      <c r="CE280" s="419"/>
      <c r="CF280" s="419"/>
      <c r="CG280" s="419"/>
      <c r="CH280" s="419"/>
      <c r="CI280" s="419"/>
      <c r="CJ280" s="419"/>
      <c r="CK280" s="419"/>
      <c r="CL280" s="419"/>
      <c r="CM280" s="419"/>
      <c r="CN280" s="419"/>
      <c r="CO280" s="419"/>
      <c r="CP280" s="419"/>
      <c r="CQ280" s="419"/>
      <c r="CR280" s="419"/>
      <c r="CS280" s="419"/>
      <c r="CT280" s="419"/>
      <c r="CU280" s="419"/>
      <c r="CV280" s="419"/>
      <c r="CW280" s="419"/>
      <c r="CX280" s="419"/>
      <c r="CY280" s="419"/>
      <c r="CZ280" s="419"/>
      <c r="DA280" s="419"/>
      <c r="DB280" s="419"/>
      <c r="DC280" s="419"/>
      <c r="DD280" s="419"/>
      <c r="DE280" s="419"/>
      <c r="DF280" s="419"/>
      <c r="DG280" s="419"/>
      <c r="DH280" s="419"/>
      <c r="DI280" s="419"/>
      <c r="DJ280" s="419"/>
      <c r="DK280" s="419"/>
    </row>
    <row r="281" spans="1:115" ht="16.149999999999999" hidden="1">
      <c r="A281" s="423"/>
      <c r="B281" s="423"/>
      <c r="C281" s="418"/>
      <c r="D281" s="419"/>
      <c r="E281" s="419"/>
      <c r="F281" s="419"/>
      <c r="G281" s="419"/>
      <c r="H281" s="419"/>
      <c r="I281" s="419"/>
      <c r="J281" s="419"/>
      <c r="K281" s="419"/>
      <c r="L281" s="419"/>
      <c r="M281" s="419"/>
      <c r="N281" s="419"/>
      <c r="O281" s="419"/>
      <c r="P281" s="419"/>
      <c r="Q281" s="419"/>
      <c r="R281" s="419"/>
      <c r="S281" s="419"/>
      <c r="T281" s="419"/>
      <c r="U281" s="419"/>
      <c r="V281" s="419"/>
      <c r="W281" s="419"/>
      <c r="X281" s="419"/>
      <c r="Y281" s="419"/>
      <c r="Z281" s="419"/>
      <c r="AA281" s="419"/>
      <c r="AB281" s="419"/>
      <c r="AC281" s="419"/>
      <c r="AD281" s="419"/>
      <c r="AE281" s="419"/>
      <c r="AF281" s="419"/>
      <c r="AG281" s="419"/>
      <c r="AH281" s="419"/>
      <c r="AI281" s="419"/>
      <c r="AJ281" s="419"/>
      <c r="AK281" s="419"/>
      <c r="AL281" s="419"/>
      <c r="AM281" s="419"/>
      <c r="AN281" s="419"/>
      <c r="AO281" s="419"/>
      <c r="AP281" s="419"/>
      <c r="AQ281" s="419"/>
      <c r="AR281" s="419"/>
      <c r="AS281" s="419"/>
      <c r="AT281" s="419"/>
      <c r="AU281" s="419"/>
      <c r="AV281" s="419"/>
      <c r="AW281" s="419"/>
      <c r="AX281" s="419"/>
      <c r="AY281" s="419"/>
      <c r="AZ281" s="419"/>
      <c r="BA281" s="419"/>
      <c r="BB281" s="419"/>
      <c r="BC281" s="419"/>
      <c r="BD281" s="419"/>
      <c r="BE281" s="419"/>
      <c r="BF281" s="419"/>
      <c r="BG281" s="419"/>
      <c r="BH281" s="419"/>
      <c r="BI281" s="419"/>
      <c r="BJ281" s="419"/>
      <c r="BK281" s="419"/>
      <c r="BL281" s="419"/>
      <c r="BM281" s="419"/>
      <c r="BN281" s="419"/>
      <c r="BO281" s="419"/>
      <c r="BP281" s="419"/>
      <c r="BQ281" s="419"/>
      <c r="BR281" s="419"/>
      <c r="BS281" s="419"/>
      <c r="BT281" s="419"/>
      <c r="BU281" s="419"/>
      <c r="BV281" s="419"/>
      <c r="BW281" s="419"/>
      <c r="BX281" s="419"/>
      <c r="BY281" s="419"/>
      <c r="BZ281" s="419"/>
      <c r="CA281" s="419"/>
      <c r="CB281" s="419"/>
      <c r="CC281" s="419"/>
      <c r="CD281" s="419"/>
      <c r="CE281" s="419"/>
      <c r="CF281" s="419"/>
      <c r="CG281" s="419"/>
      <c r="CH281" s="419"/>
      <c r="CI281" s="419"/>
      <c r="CJ281" s="419"/>
      <c r="CK281" s="419"/>
      <c r="CL281" s="419"/>
      <c r="CM281" s="419"/>
      <c r="CN281" s="419"/>
      <c r="CO281" s="419"/>
      <c r="CP281" s="419"/>
      <c r="CQ281" s="419"/>
      <c r="CR281" s="419"/>
      <c r="CS281" s="419"/>
      <c r="CT281" s="419"/>
      <c r="CU281" s="419"/>
      <c r="CV281" s="419"/>
      <c r="CW281" s="419"/>
      <c r="CX281" s="419"/>
      <c r="CY281" s="419"/>
      <c r="CZ281" s="419"/>
      <c r="DA281" s="419"/>
      <c r="DB281" s="419"/>
      <c r="DC281" s="419"/>
      <c r="DD281" s="419"/>
      <c r="DE281" s="419"/>
      <c r="DF281" s="419"/>
      <c r="DG281" s="419"/>
      <c r="DH281" s="419"/>
      <c r="DI281" s="419"/>
      <c r="DJ281" s="419"/>
      <c r="DK281" s="419"/>
    </row>
    <row r="282" spans="1:115" ht="16.149999999999999" hidden="1">
      <c r="A282" s="423"/>
      <c r="B282" s="423"/>
      <c r="C282" s="418"/>
      <c r="D282" s="419"/>
      <c r="E282" s="419"/>
      <c r="F282" s="419"/>
      <c r="G282" s="419"/>
      <c r="H282" s="419"/>
      <c r="I282" s="419"/>
      <c r="J282" s="419"/>
      <c r="K282" s="419"/>
      <c r="L282" s="419"/>
      <c r="M282" s="419"/>
      <c r="N282" s="419"/>
      <c r="O282" s="419"/>
      <c r="P282" s="419"/>
      <c r="Q282" s="419"/>
      <c r="R282" s="419"/>
      <c r="S282" s="419"/>
      <c r="T282" s="419"/>
      <c r="U282" s="419"/>
      <c r="V282" s="419"/>
      <c r="W282" s="419"/>
      <c r="X282" s="419"/>
      <c r="Y282" s="419"/>
      <c r="Z282" s="419"/>
      <c r="AA282" s="419"/>
      <c r="AB282" s="419"/>
      <c r="AC282" s="419"/>
      <c r="AD282" s="419"/>
      <c r="AE282" s="419"/>
      <c r="AF282" s="419"/>
      <c r="AG282" s="419"/>
      <c r="AH282" s="419"/>
      <c r="AI282" s="419"/>
      <c r="AJ282" s="419"/>
      <c r="AK282" s="419"/>
      <c r="AL282" s="419"/>
      <c r="AM282" s="419"/>
      <c r="AN282" s="419"/>
      <c r="AO282" s="419"/>
      <c r="AP282" s="419"/>
      <c r="AQ282" s="419"/>
      <c r="AR282" s="419"/>
      <c r="AS282" s="419"/>
      <c r="AT282" s="419"/>
      <c r="AU282" s="419"/>
      <c r="AV282" s="419"/>
      <c r="AW282" s="419"/>
      <c r="AX282" s="419"/>
      <c r="AY282" s="419"/>
      <c r="AZ282" s="419"/>
      <c r="BA282" s="419"/>
      <c r="BB282" s="419"/>
      <c r="BC282" s="419"/>
      <c r="BD282" s="419"/>
      <c r="BE282" s="419"/>
      <c r="BF282" s="419"/>
      <c r="BG282" s="419"/>
      <c r="BH282" s="419"/>
      <c r="BI282" s="419"/>
      <c r="BJ282" s="419"/>
      <c r="BK282" s="419"/>
      <c r="BL282" s="419"/>
      <c r="BM282" s="419"/>
      <c r="BN282" s="419"/>
      <c r="BO282" s="419"/>
      <c r="BP282" s="419"/>
      <c r="BQ282" s="419"/>
      <c r="BR282" s="419"/>
      <c r="BS282" s="419"/>
      <c r="BT282" s="419"/>
      <c r="BU282" s="419"/>
      <c r="BV282" s="419"/>
      <c r="BW282" s="419"/>
      <c r="BX282" s="419"/>
      <c r="BY282" s="419"/>
      <c r="BZ282" s="419"/>
      <c r="CA282" s="419"/>
      <c r="CB282" s="419"/>
      <c r="CC282" s="419"/>
      <c r="CD282" s="419"/>
      <c r="CE282" s="419"/>
      <c r="CF282" s="419"/>
      <c r="CG282" s="419"/>
      <c r="CH282" s="419"/>
      <c r="CI282" s="419"/>
      <c r="CJ282" s="419"/>
      <c r="CK282" s="419"/>
      <c r="CL282" s="419"/>
      <c r="CM282" s="419"/>
      <c r="CN282" s="419"/>
      <c r="CO282" s="419"/>
      <c r="CP282" s="419"/>
      <c r="CQ282" s="419"/>
      <c r="CR282" s="419"/>
      <c r="CS282" s="419"/>
      <c r="CT282" s="419"/>
      <c r="CU282" s="419"/>
      <c r="CV282" s="419"/>
      <c r="CW282" s="419"/>
      <c r="CX282" s="419"/>
      <c r="CY282" s="419"/>
      <c r="CZ282" s="419"/>
      <c r="DA282" s="419"/>
      <c r="DB282" s="419"/>
      <c r="DC282" s="419"/>
      <c r="DD282" s="419"/>
      <c r="DE282" s="419"/>
      <c r="DF282" s="419"/>
      <c r="DG282" s="419"/>
      <c r="DH282" s="419"/>
      <c r="DI282" s="419"/>
      <c r="DJ282" s="419"/>
      <c r="DK282" s="419"/>
    </row>
    <row r="283" spans="1:115" ht="16.149999999999999" hidden="1">
      <c r="A283" s="423"/>
      <c r="B283" s="423"/>
      <c r="C283" s="418"/>
      <c r="D283" s="419"/>
      <c r="E283" s="419"/>
      <c r="F283" s="419"/>
      <c r="G283" s="419"/>
      <c r="H283" s="419"/>
      <c r="I283" s="419"/>
      <c r="J283" s="419"/>
      <c r="K283" s="419"/>
      <c r="L283" s="419"/>
      <c r="M283" s="419"/>
      <c r="N283" s="419"/>
      <c r="O283" s="419"/>
      <c r="P283" s="419"/>
      <c r="Q283" s="419"/>
      <c r="R283" s="419"/>
      <c r="S283" s="419"/>
      <c r="T283" s="419"/>
      <c r="U283" s="419"/>
      <c r="V283" s="419"/>
      <c r="W283" s="419"/>
      <c r="X283" s="419"/>
      <c r="Y283" s="419"/>
      <c r="Z283" s="419"/>
      <c r="AA283" s="419"/>
      <c r="AB283" s="419"/>
      <c r="AC283" s="419"/>
      <c r="AD283" s="419"/>
      <c r="AE283" s="419"/>
      <c r="AF283" s="419"/>
      <c r="AG283" s="419"/>
      <c r="AH283" s="419"/>
      <c r="AI283" s="419"/>
      <c r="AJ283" s="419"/>
      <c r="AK283" s="419"/>
      <c r="AL283" s="419"/>
      <c r="AM283" s="419"/>
      <c r="AN283" s="419"/>
      <c r="AO283" s="419"/>
      <c r="AP283" s="419"/>
      <c r="AQ283" s="419"/>
      <c r="AR283" s="419"/>
      <c r="AS283" s="419"/>
      <c r="AT283" s="419"/>
      <c r="AU283" s="419"/>
      <c r="AV283" s="419"/>
      <c r="AW283" s="419"/>
      <c r="AX283" s="419"/>
      <c r="AY283" s="419"/>
      <c r="AZ283" s="419"/>
      <c r="BA283" s="419"/>
      <c r="BB283" s="419"/>
      <c r="BC283" s="419"/>
      <c r="BD283" s="419"/>
      <c r="BE283" s="419"/>
      <c r="BF283" s="419"/>
      <c r="BG283" s="419"/>
      <c r="BH283" s="419"/>
      <c r="BI283" s="419"/>
      <c r="BJ283" s="419"/>
      <c r="BK283" s="419"/>
      <c r="BL283" s="419"/>
      <c r="BM283" s="419"/>
      <c r="BN283" s="419"/>
      <c r="BO283" s="419"/>
      <c r="BP283" s="419"/>
      <c r="BQ283" s="419"/>
      <c r="BR283" s="419"/>
      <c r="BS283" s="419"/>
      <c r="BT283" s="419"/>
      <c r="BU283" s="419"/>
      <c r="BV283" s="419"/>
      <c r="BW283" s="419"/>
      <c r="BX283" s="419"/>
      <c r="BY283" s="419"/>
      <c r="BZ283" s="419"/>
      <c r="CA283" s="419"/>
      <c r="CB283" s="419"/>
      <c r="CC283" s="419"/>
      <c r="CD283" s="419"/>
      <c r="CE283" s="419"/>
      <c r="CF283" s="419"/>
      <c r="CG283" s="419"/>
      <c r="CH283" s="419"/>
      <c r="CI283" s="419"/>
      <c r="CJ283" s="419"/>
      <c r="CK283" s="419"/>
      <c r="CL283" s="419"/>
      <c r="CM283" s="419"/>
      <c r="CN283" s="419"/>
      <c r="CO283" s="419"/>
      <c r="CP283" s="419"/>
      <c r="CQ283" s="419"/>
      <c r="CR283" s="419"/>
      <c r="CS283" s="419"/>
      <c r="CT283" s="419"/>
      <c r="CU283" s="419"/>
      <c r="CV283" s="419"/>
      <c r="CW283" s="419"/>
      <c r="CX283" s="419"/>
      <c r="CY283" s="419"/>
      <c r="CZ283" s="419"/>
      <c r="DA283" s="419"/>
      <c r="DB283" s="419"/>
      <c r="DC283" s="419"/>
      <c r="DD283" s="419"/>
      <c r="DE283" s="419"/>
      <c r="DF283" s="419"/>
      <c r="DG283" s="419"/>
      <c r="DH283" s="419"/>
      <c r="DI283" s="419"/>
      <c r="DJ283" s="419"/>
      <c r="DK283" s="419"/>
    </row>
    <row r="284" spans="1:115" ht="16.149999999999999" hidden="1">
      <c r="A284" s="423"/>
      <c r="B284" s="423"/>
      <c r="C284" s="418"/>
      <c r="D284" s="419"/>
      <c r="E284" s="419"/>
      <c r="F284" s="419"/>
      <c r="G284" s="419"/>
      <c r="H284" s="419"/>
      <c r="I284" s="419"/>
      <c r="J284" s="419"/>
      <c r="K284" s="419"/>
      <c r="L284" s="419"/>
      <c r="M284" s="419"/>
      <c r="N284" s="419"/>
      <c r="O284" s="419"/>
      <c r="P284" s="419"/>
      <c r="Q284" s="419"/>
      <c r="R284" s="419"/>
      <c r="S284" s="419"/>
      <c r="T284" s="419"/>
      <c r="U284" s="419"/>
      <c r="V284" s="419"/>
      <c r="W284" s="419"/>
      <c r="X284" s="419"/>
      <c r="Y284" s="419"/>
      <c r="Z284" s="419"/>
      <c r="AA284" s="419"/>
      <c r="AB284" s="419"/>
      <c r="AC284" s="419"/>
      <c r="AD284" s="419"/>
      <c r="AE284" s="419"/>
      <c r="AF284" s="419"/>
      <c r="AG284" s="419"/>
      <c r="AH284" s="419"/>
      <c r="AI284" s="419"/>
      <c r="AJ284" s="419"/>
      <c r="AK284" s="419"/>
      <c r="AL284" s="419"/>
      <c r="AM284" s="419"/>
      <c r="AN284" s="419"/>
      <c r="AO284" s="419"/>
      <c r="AP284" s="419"/>
      <c r="AQ284" s="419"/>
      <c r="AR284" s="419"/>
      <c r="AS284" s="419"/>
      <c r="AT284" s="419"/>
      <c r="AU284" s="419"/>
      <c r="AV284" s="419"/>
      <c r="AW284" s="419"/>
      <c r="AX284" s="419"/>
      <c r="AY284" s="419"/>
      <c r="AZ284" s="419"/>
      <c r="BA284" s="419"/>
      <c r="BB284" s="419"/>
      <c r="BC284" s="419"/>
      <c r="BD284" s="419"/>
      <c r="BE284" s="419"/>
      <c r="BF284" s="419"/>
      <c r="BG284" s="419"/>
      <c r="BH284" s="419"/>
      <c r="BI284" s="419"/>
      <c r="BJ284" s="419"/>
      <c r="BK284" s="419"/>
      <c r="BL284" s="419"/>
      <c r="BM284" s="419"/>
      <c r="BN284" s="419"/>
      <c r="BO284" s="419"/>
      <c r="BP284" s="419"/>
      <c r="BQ284" s="419"/>
      <c r="BR284" s="419"/>
      <c r="BS284" s="419"/>
      <c r="BT284" s="419"/>
      <c r="BU284" s="419"/>
      <c r="BV284" s="419"/>
      <c r="BW284" s="419"/>
      <c r="BX284" s="419"/>
      <c r="BY284" s="419"/>
      <c r="BZ284" s="419"/>
      <c r="CA284" s="419"/>
      <c r="CB284" s="419"/>
      <c r="CC284" s="419"/>
      <c r="CD284" s="419"/>
      <c r="CE284" s="419"/>
      <c r="CF284" s="419"/>
      <c r="CG284" s="419"/>
      <c r="CH284" s="419"/>
      <c r="CI284" s="419"/>
      <c r="CJ284" s="419"/>
      <c r="CK284" s="419"/>
      <c r="CL284" s="419"/>
      <c r="CM284" s="419"/>
      <c r="CN284" s="419"/>
      <c r="CO284" s="419"/>
      <c r="CP284" s="419"/>
      <c r="CQ284" s="419"/>
      <c r="CR284" s="419"/>
      <c r="CS284" s="419"/>
      <c r="CT284" s="419"/>
      <c r="CU284" s="419"/>
      <c r="CV284" s="419"/>
      <c r="CW284" s="419"/>
      <c r="CX284" s="419"/>
      <c r="CY284" s="419"/>
      <c r="CZ284" s="419"/>
      <c r="DA284" s="419"/>
      <c r="DB284" s="419"/>
      <c r="DC284" s="419"/>
      <c r="DD284" s="419"/>
      <c r="DE284" s="419"/>
      <c r="DF284" s="419"/>
      <c r="DG284" s="419"/>
      <c r="DH284" s="419"/>
      <c r="DI284" s="419"/>
      <c r="DJ284" s="419"/>
      <c r="DK284" s="419"/>
    </row>
    <row r="285" spans="1:115" ht="16.149999999999999" hidden="1">
      <c r="A285" s="423"/>
      <c r="B285" s="423"/>
      <c r="C285" s="418"/>
      <c r="D285" s="419"/>
      <c r="E285" s="419"/>
      <c r="F285" s="419"/>
      <c r="G285" s="419"/>
      <c r="H285" s="419"/>
      <c r="I285" s="419"/>
      <c r="J285" s="419"/>
      <c r="K285" s="419"/>
      <c r="L285" s="419"/>
      <c r="M285" s="419"/>
      <c r="N285" s="419"/>
      <c r="O285" s="419"/>
      <c r="P285" s="419"/>
      <c r="Q285" s="419"/>
      <c r="R285" s="419"/>
      <c r="S285" s="419"/>
      <c r="T285" s="419"/>
      <c r="U285" s="419"/>
      <c r="V285" s="419"/>
      <c r="W285" s="419"/>
      <c r="X285" s="419"/>
      <c r="Y285" s="419"/>
      <c r="Z285" s="419"/>
      <c r="AA285" s="419"/>
      <c r="AB285" s="419"/>
      <c r="AC285" s="419"/>
      <c r="AD285" s="419"/>
      <c r="AE285" s="419"/>
      <c r="AF285" s="419"/>
      <c r="AG285" s="419"/>
      <c r="AH285" s="419"/>
      <c r="AI285" s="419"/>
      <c r="AJ285" s="419"/>
      <c r="AK285" s="419"/>
      <c r="AL285" s="419"/>
      <c r="AM285" s="419"/>
      <c r="AN285" s="419"/>
      <c r="AO285" s="419"/>
      <c r="AP285" s="419"/>
      <c r="AQ285" s="419"/>
      <c r="AR285" s="419"/>
      <c r="AS285" s="419"/>
      <c r="AT285" s="419"/>
      <c r="AU285" s="419"/>
      <c r="AV285" s="419"/>
      <c r="AW285" s="419"/>
      <c r="AX285" s="419"/>
      <c r="AY285" s="419"/>
      <c r="AZ285" s="419"/>
      <c r="BA285" s="419"/>
      <c r="BB285" s="419"/>
      <c r="BC285" s="419"/>
      <c r="BD285" s="419"/>
      <c r="BE285" s="419"/>
      <c r="BF285" s="419"/>
      <c r="BG285" s="419"/>
      <c r="BH285" s="419"/>
      <c r="BI285" s="419"/>
      <c r="BJ285" s="419"/>
      <c r="BK285" s="419"/>
      <c r="BL285" s="419"/>
      <c r="BM285" s="419"/>
      <c r="BN285" s="419"/>
      <c r="BO285" s="419"/>
      <c r="BP285" s="419"/>
      <c r="BQ285" s="419"/>
      <c r="BR285" s="419"/>
      <c r="BS285" s="419"/>
      <c r="BT285" s="419"/>
      <c r="BU285" s="419"/>
      <c r="BV285" s="419"/>
      <c r="BW285" s="419"/>
      <c r="BX285" s="419"/>
      <c r="BY285" s="419"/>
      <c r="BZ285" s="419"/>
      <c r="CA285" s="419"/>
      <c r="CB285" s="419"/>
      <c r="CC285" s="419"/>
      <c r="CD285" s="419"/>
      <c r="CE285" s="419"/>
      <c r="CF285" s="419"/>
      <c r="CG285" s="419"/>
      <c r="CH285" s="419"/>
      <c r="CI285" s="419"/>
      <c r="CJ285" s="419"/>
      <c r="CK285" s="419"/>
      <c r="CL285" s="419"/>
      <c r="CM285" s="419"/>
      <c r="CN285" s="419"/>
      <c r="CO285" s="419"/>
      <c r="CP285" s="419"/>
      <c r="CQ285" s="419"/>
      <c r="CR285" s="419"/>
      <c r="CS285" s="419"/>
      <c r="CT285" s="419"/>
      <c r="CU285" s="419"/>
      <c r="CV285" s="419"/>
      <c r="CW285" s="419"/>
      <c r="CX285" s="419"/>
      <c r="CY285" s="419"/>
      <c r="CZ285" s="419"/>
      <c r="DA285" s="419"/>
      <c r="DB285" s="419"/>
      <c r="DC285" s="419"/>
      <c r="DD285" s="419"/>
      <c r="DE285" s="419"/>
      <c r="DF285" s="419"/>
      <c r="DG285" s="419"/>
      <c r="DH285" s="419"/>
      <c r="DI285" s="419"/>
      <c r="DJ285" s="419"/>
      <c r="DK285" s="419"/>
    </row>
    <row r="286" spans="1:115" ht="16.149999999999999" hidden="1">
      <c r="A286" s="423"/>
      <c r="B286" s="423"/>
      <c r="C286" s="418"/>
      <c r="D286" s="419"/>
      <c r="E286" s="419"/>
      <c r="F286" s="419"/>
      <c r="G286" s="419"/>
      <c r="H286" s="419"/>
      <c r="I286" s="419"/>
      <c r="J286" s="419"/>
      <c r="K286" s="419"/>
      <c r="L286" s="419"/>
      <c r="M286" s="419"/>
      <c r="N286" s="419"/>
      <c r="O286" s="419"/>
      <c r="P286" s="419"/>
      <c r="Q286" s="419"/>
      <c r="R286" s="419"/>
      <c r="S286" s="419"/>
      <c r="T286" s="419"/>
      <c r="U286" s="419"/>
      <c r="V286" s="419"/>
      <c r="W286" s="419"/>
      <c r="X286" s="419"/>
      <c r="Y286" s="419"/>
      <c r="Z286" s="419"/>
      <c r="AA286" s="419"/>
      <c r="AB286" s="419"/>
      <c r="AC286" s="419"/>
      <c r="AD286" s="419"/>
      <c r="AE286" s="419"/>
      <c r="AF286" s="419"/>
      <c r="AG286" s="419"/>
      <c r="AH286" s="419"/>
      <c r="AI286" s="419"/>
      <c r="AJ286" s="419"/>
      <c r="AK286" s="419"/>
      <c r="AL286" s="419"/>
      <c r="AM286" s="419"/>
      <c r="AN286" s="419"/>
      <c r="AO286" s="419"/>
      <c r="AP286" s="419"/>
      <c r="AQ286" s="419"/>
      <c r="AR286" s="419"/>
      <c r="AS286" s="419"/>
      <c r="AT286" s="419"/>
      <c r="AU286" s="419"/>
      <c r="AV286" s="419"/>
      <c r="AW286" s="419"/>
      <c r="AX286" s="419"/>
      <c r="AY286" s="419"/>
      <c r="AZ286" s="419"/>
      <c r="BA286" s="419"/>
      <c r="BB286" s="419"/>
      <c r="BC286" s="419"/>
      <c r="BD286" s="419"/>
      <c r="BE286" s="419"/>
      <c r="BF286" s="419"/>
      <c r="BG286" s="419"/>
      <c r="BH286" s="419"/>
      <c r="BI286" s="419"/>
      <c r="BJ286" s="419"/>
      <c r="BK286" s="419"/>
      <c r="BL286" s="419"/>
      <c r="BM286" s="419"/>
      <c r="BN286" s="419"/>
      <c r="BO286" s="419"/>
      <c r="BP286" s="419"/>
      <c r="BQ286" s="419"/>
      <c r="BR286" s="419"/>
      <c r="BS286" s="419"/>
      <c r="BT286" s="419"/>
      <c r="BU286" s="419"/>
      <c r="BV286" s="419"/>
      <c r="BW286" s="419"/>
      <c r="BX286" s="419"/>
      <c r="BY286" s="419"/>
      <c r="BZ286" s="419"/>
      <c r="CA286" s="419"/>
      <c r="CB286" s="419"/>
      <c r="CC286" s="419"/>
      <c r="CD286" s="419"/>
      <c r="CE286" s="419"/>
      <c r="CF286" s="419"/>
      <c r="CG286" s="419"/>
      <c r="CH286" s="419"/>
      <c r="CI286" s="419"/>
      <c r="CJ286" s="419"/>
      <c r="CK286" s="419"/>
      <c r="CL286" s="419"/>
      <c r="CM286" s="419"/>
      <c r="CN286" s="419"/>
      <c r="CO286" s="419"/>
      <c r="CP286" s="419"/>
      <c r="CQ286" s="419"/>
      <c r="CR286" s="419"/>
      <c r="CS286" s="419"/>
      <c r="CT286" s="419"/>
      <c r="CU286" s="419"/>
      <c r="CV286" s="419"/>
      <c r="CW286" s="419"/>
      <c r="CX286" s="419"/>
      <c r="CY286" s="419"/>
      <c r="CZ286" s="419"/>
      <c r="DA286" s="419"/>
      <c r="DB286" s="419"/>
      <c r="DC286" s="419"/>
      <c r="DD286" s="419"/>
      <c r="DE286" s="419"/>
      <c r="DF286" s="419"/>
      <c r="DG286" s="419"/>
      <c r="DH286" s="419"/>
      <c r="DI286" s="419"/>
      <c r="DJ286" s="419"/>
      <c r="DK286" s="419"/>
    </row>
    <row r="287" spans="1:115" ht="16.149999999999999" hidden="1">
      <c r="A287" s="423"/>
      <c r="B287" s="423"/>
      <c r="C287" s="418"/>
      <c r="D287" s="419"/>
      <c r="E287" s="419"/>
      <c r="F287" s="419"/>
      <c r="G287" s="419"/>
      <c r="H287" s="419"/>
      <c r="I287" s="419"/>
      <c r="J287" s="419"/>
      <c r="K287" s="419"/>
      <c r="L287" s="419"/>
      <c r="M287" s="419"/>
      <c r="N287" s="419"/>
      <c r="O287" s="419"/>
      <c r="P287" s="419"/>
      <c r="Q287" s="419"/>
      <c r="R287" s="419"/>
      <c r="S287" s="419"/>
      <c r="T287" s="419"/>
      <c r="U287" s="419"/>
      <c r="V287" s="419"/>
      <c r="W287" s="419"/>
      <c r="X287" s="419"/>
      <c r="Y287" s="419"/>
      <c r="Z287" s="419"/>
      <c r="AA287" s="419"/>
      <c r="AB287" s="419"/>
      <c r="AC287" s="419"/>
      <c r="AD287" s="419"/>
      <c r="AE287" s="419"/>
      <c r="AF287" s="419"/>
      <c r="AG287" s="419"/>
      <c r="AH287" s="419"/>
      <c r="AI287" s="419"/>
      <c r="AJ287" s="419"/>
      <c r="AK287" s="419"/>
      <c r="AL287" s="419"/>
      <c r="AM287" s="419"/>
      <c r="AN287" s="419"/>
      <c r="AO287" s="419"/>
      <c r="AP287" s="419"/>
      <c r="AQ287" s="419"/>
      <c r="AR287" s="419"/>
      <c r="AS287" s="419"/>
      <c r="AT287" s="419"/>
      <c r="AU287" s="419"/>
      <c r="AV287" s="419"/>
      <c r="AW287" s="419"/>
      <c r="AX287" s="419"/>
      <c r="AY287" s="419"/>
      <c r="AZ287" s="419"/>
      <c r="BA287" s="419"/>
      <c r="BB287" s="419"/>
      <c r="BC287" s="419"/>
      <c r="BD287" s="419"/>
      <c r="BE287" s="419"/>
      <c r="BF287" s="419"/>
      <c r="BG287" s="419"/>
      <c r="BH287" s="419"/>
      <c r="BI287" s="419"/>
      <c r="BJ287" s="419"/>
      <c r="BK287" s="419"/>
      <c r="BL287" s="419"/>
      <c r="BM287" s="419"/>
      <c r="BN287" s="419"/>
      <c r="BO287" s="419"/>
      <c r="BP287" s="419"/>
      <c r="BQ287" s="419"/>
      <c r="BR287" s="419"/>
      <c r="BS287" s="419"/>
      <c r="BT287" s="419"/>
      <c r="BU287" s="419"/>
      <c r="BV287" s="419"/>
      <c r="BW287" s="419"/>
      <c r="BX287" s="419"/>
      <c r="BY287" s="419"/>
      <c r="BZ287" s="419"/>
      <c r="CA287" s="419"/>
      <c r="CB287" s="419"/>
      <c r="CC287" s="419"/>
      <c r="CD287" s="419"/>
      <c r="CE287" s="419"/>
      <c r="CF287" s="419"/>
      <c r="CG287" s="419"/>
      <c r="CH287" s="419"/>
      <c r="CI287" s="419"/>
      <c r="CJ287" s="419"/>
      <c r="CK287" s="419"/>
      <c r="CL287" s="419"/>
      <c r="CM287" s="419"/>
      <c r="CN287" s="419"/>
      <c r="CO287" s="419"/>
      <c r="CP287" s="419"/>
      <c r="CQ287" s="419"/>
      <c r="CR287" s="419"/>
      <c r="CS287" s="419"/>
      <c r="CT287" s="419"/>
      <c r="CU287" s="419"/>
      <c r="CV287" s="419"/>
      <c r="CW287" s="419"/>
      <c r="CX287" s="419"/>
      <c r="CY287" s="419"/>
      <c r="CZ287" s="419"/>
      <c r="DA287" s="419"/>
      <c r="DB287" s="419"/>
      <c r="DC287" s="419"/>
      <c r="DD287" s="419"/>
      <c r="DE287" s="419"/>
      <c r="DF287" s="419"/>
      <c r="DG287" s="419"/>
      <c r="DH287" s="419"/>
      <c r="DI287" s="419"/>
      <c r="DJ287" s="419"/>
      <c r="DK287" s="419"/>
    </row>
    <row r="288" spans="1:115" ht="16.149999999999999" hidden="1">
      <c r="A288" s="423"/>
      <c r="B288" s="423"/>
      <c r="C288" s="418"/>
      <c r="D288" s="419"/>
      <c r="E288" s="419"/>
      <c r="F288" s="419"/>
      <c r="G288" s="419"/>
      <c r="H288" s="419"/>
      <c r="I288" s="419"/>
      <c r="J288" s="419"/>
      <c r="K288" s="419"/>
      <c r="L288" s="419"/>
      <c r="M288" s="419"/>
      <c r="N288" s="419"/>
      <c r="O288" s="419"/>
      <c r="P288" s="419"/>
      <c r="Q288" s="419"/>
      <c r="R288" s="419"/>
      <c r="S288" s="419"/>
      <c r="T288" s="419"/>
      <c r="U288" s="419"/>
      <c r="V288" s="419"/>
      <c r="W288" s="419"/>
      <c r="X288" s="419"/>
      <c r="Y288" s="419"/>
      <c r="Z288" s="419"/>
      <c r="AA288" s="419"/>
      <c r="AB288" s="419"/>
      <c r="AC288" s="419"/>
      <c r="AD288" s="419"/>
      <c r="AE288" s="419"/>
      <c r="AF288" s="419"/>
      <c r="AG288" s="419"/>
      <c r="AH288" s="419"/>
      <c r="AI288" s="419"/>
      <c r="AJ288" s="419"/>
      <c r="AK288" s="419"/>
      <c r="AL288" s="419"/>
      <c r="AM288" s="419"/>
      <c r="AN288" s="419"/>
      <c r="AO288" s="419"/>
      <c r="AP288" s="419"/>
      <c r="AQ288" s="419"/>
      <c r="AR288" s="419"/>
      <c r="AS288" s="419"/>
      <c r="AT288" s="419"/>
      <c r="AU288" s="419"/>
      <c r="AV288" s="419"/>
      <c r="AW288" s="419"/>
      <c r="AX288" s="419"/>
      <c r="AY288" s="419"/>
      <c r="AZ288" s="419"/>
      <c r="BA288" s="419"/>
      <c r="BB288" s="419"/>
      <c r="BC288" s="419"/>
      <c r="BD288" s="419"/>
      <c r="BE288" s="419"/>
      <c r="BF288" s="419"/>
      <c r="BG288" s="419"/>
      <c r="BH288" s="419"/>
      <c r="BI288" s="419"/>
      <c r="BJ288" s="419"/>
      <c r="BK288" s="419"/>
      <c r="BL288" s="419"/>
      <c r="BM288" s="419"/>
      <c r="BN288" s="419"/>
      <c r="BO288" s="419"/>
      <c r="BP288" s="419"/>
      <c r="BQ288" s="419"/>
      <c r="BR288" s="419"/>
      <c r="BS288" s="419"/>
      <c r="BT288" s="419"/>
      <c r="BU288" s="419"/>
      <c r="BV288" s="419"/>
      <c r="BW288" s="419"/>
      <c r="BX288" s="419"/>
      <c r="BY288" s="419"/>
      <c r="BZ288" s="419"/>
      <c r="CA288" s="419"/>
      <c r="CB288" s="419"/>
      <c r="CC288" s="419"/>
      <c r="CD288" s="419"/>
      <c r="CE288" s="419"/>
      <c r="CF288" s="419"/>
      <c r="CG288" s="419"/>
      <c r="CH288" s="419"/>
      <c r="CI288" s="419"/>
      <c r="CJ288" s="419"/>
      <c r="CK288" s="419"/>
      <c r="CL288" s="419"/>
      <c r="CM288" s="419"/>
      <c r="CN288" s="419"/>
      <c r="CO288" s="419"/>
      <c r="CP288" s="419"/>
      <c r="CQ288" s="419"/>
      <c r="CR288" s="419"/>
      <c r="CS288" s="419"/>
      <c r="CT288" s="419"/>
      <c r="CU288" s="419"/>
      <c r="CV288" s="419"/>
      <c r="CW288" s="419"/>
      <c r="CX288" s="419"/>
      <c r="CY288" s="419"/>
      <c r="CZ288" s="419"/>
      <c r="DA288" s="419"/>
      <c r="DB288" s="419"/>
      <c r="DC288" s="419"/>
      <c r="DD288" s="419"/>
      <c r="DE288" s="419"/>
      <c r="DF288" s="419"/>
      <c r="DG288" s="419"/>
      <c r="DH288" s="419"/>
      <c r="DI288" s="419"/>
      <c r="DJ288" s="419"/>
      <c r="DK288" s="419"/>
    </row>
    <row r="289" spans="1:115" ht="16.149999999999999" hidden="1">
      <c r="A289" s="423"/>
      <c r="B289" s="423"/>
      <c r="C289" s="418"/>
      <c r="D289" s="419"/>
      <c r="E289" s="419"/>
      <c r="F289" s="419"/>
      <c r="G289" s="419"/>
      <c r="H289" s="419"/>
      <c r="I289" s="419"/>
      <c r="J289" s="419"/>
      <c r="K289" s="419"/>
      <c r="L289" s="419"/>
      <c r="M289" s="419"/>
      <c r="N289" s="419"/>
      <c r="O289" s="419"/>
      <c r="P289" s="419"/>
      <c r="Q289" s="419"/>
      <c r="R289" s="419"/>
      <c r="S289" s="419"/>
      <c r="T289" s="419"/>
      <c r="U289" s="419"/>
      <c r="V289" s="419"/>
      <c r="W289" s="419"/>
      <c r="X289" s="419"/>
      <c r="Y289" s="419"/>
      <c r="Z289" s="419"/>
      <c r="AA289" s="419"/>
      <c r="AB289" s="419"/>
      <c r="AC289" s="419"/>
      <c r="AD289" s="419"/>
      <c r="AE289" s="419"/>
      <c r="AF289" s="419"/>
      <c r="AG289" s="419"/>
      <c r="AH289" s="419"/>
      <c r="AI289" s="419"/>
      <c r="AJ289" s="419"/>
      <c r="AK289" s="419"/>
      <c r="AL289" s="419"/>
      <c r="AM289" s="419"/>
      <c r="AN289" s="419"/>
      <c r="AO289" s="419"/>
      <c r="AP289" s="419"/>
      <c r="AQ289" s="419"/>
      <c r="AR289" s="419"/>
      <c r="AS289" s="419"/>
      <c r="AT289" s="419"/>
      <c r="AU289" s="419"/>
      <c r="AV289" s="419"/>
      <c r="AW289" s="419"/>
      <c r="AX289" s="419"/>
      <c r="AY289" s="419"/>
      <c r="AZ289" s="419"/>
      <c r="BA289" s="419"/>
      <c r="BB289" s="419"/>
      <c r="BC289" s="419"/>
      <c r="BD289" s="419"/>
      <c r="BE289" s="419"/>
      <c r="BF289" s="419"/>
      <c r="BG289" s="419"/>
      <c r="BH289" s="419"/>
      <c r="BI289" s="419"/>
      <c r="BJ289" s="419"/>
      <c r="BK289" s="419"/>
      <c r="BL289" s="419"/>
      <c r="BM289" s="419"/>
      <c r="BN289" s="419"/>
      <c r="BO289" s="419"/>
      <c r="BP289" s="419"/>
      <c r="BQ289" s="419"/>
      <c r="BR289" s="419"/>
      <c r="BS289" s="419"/>
      <c r="BT289" s="419"/>
      <c r="BU289" s="419"/>
      <c r="BV289" s="419"/>
      <c r="BW289" s="419"/>
      <c r="BX289" s="419"/>
      <c r="BY289" s="419"/>
      <c r="BZ289" s="419"/>
      <c r="CA289" s="419"/>
      <c r="CB289" s="419"/>
      <c r="CC289" s="419"/>
      <c r="CD289" s="419"/>
      <c r="CE289" s="419"/>
      <c r="CF289" s="419"/>
      <c r="CG289" s="419"/>
      <c r="CH289" s="419"/>
      <c r="CI289" s="419"/>
      <c r="CJ289" s="419"/>
      <c r="CK289" s="419"/>
      <c r="CL289" s="419"/>
      <c r="CM289" s="419"/>
      <c r="CN289" s="419"/>
      <c r="CO289" s="419"/>
      <c r="CP289" s="419"/>
      <c r="CQ289" s="419"/>
      <c r="CR289" s="419"/>
      <c r="CS289" s="419"/>
      <c r="CT289" s="419"/>
      <c r="CU289" s="419"/>
      <c r="CV289" s="419"/>
      <c r="CW289" s="419"/>
      <c r="CX289" s="419"/>
      <c r="CY289" s="419"/>
      <c r="CZ289" s="419"/>
      <c r="DA289" s="419"/>
      <c r="DB289" s="419"/>
      <c r="DC289" s="419"/>
      <c r="DD289" s="419"/>
      <c r="DE289" s="419"/>
      <c r="DF289" s="419"/>
      <c r="DG289" s="419"/>
      <c r="DH289" s="419"/>
      <c r="DI289" s="419"/>
      <c r="DJ289" s="419"/>
      <c r="DK289" s="419"/>
    </row>
    <row r="290" spans="1:115" ht="16.149999999999999" hidden="1">
      <c r="A290" s="423"/>
      <c r="B290" s="423"/>
      <c r="C290" s="418"/>
      <c r="D290" s="419"/>
      <c r="E290" s="419"/>
      <c r="F290" s="419"/>
      <c r="G290" s="419"/>
      <c r="H290" s="419"/>
      <c r="I290" s="419"/>
      <c r="J290" s="419"/>
      <c r="K290" s="419"/>
      <c r="L290" s="419"/>
      <c r="M290" s="419"/>
      <c r="N290" s="419"/>
      <c r="O290" s="419"/>
      <c r="P290" s="419"/>
      <c r="Q290" s="419"/>
      <c r="R290" s="419"/>
      <c r="S290" s="419"/>
      <c r="T290" s="419"/>
      <c r="U290" s="419"/>
      <c r="V290" s="419"/>
      <c r="W290" s="419"/>
      <c r="X290" s="419"/>
      <c r="Y290" s="419"/>
      <c r="Z290" s="419"/>
      <c r="AA290" s="419"/>
      <c r="AB290" s="419"/>
      <c r="AC290" s="419"/>
      <c r="AD290" s="419"/>
      <c r="AE290" s="419"/>
      <c r="AF290" s="419"/>
      <c r="AG290" s="419"/>
      <c r="AH290" s="419"/>
      <c r="AI290" s="419"/>
      <c r="AJ290" s="419"/>
      <c r="AK290" s="419"/>
      <c r="AL290" s="419"/>
      <c r="AM290" s="419"/>
      <c r="AN290" s="419"/>
      <c r="AO290" s="419"/>
      <c r="AP290" s="419"/>
      <c r="AQ290" s="419"/>
      <c r="AR290" s="419"/>
      <c r="AS290" s="419"/>
      <c r="AT290" s="419"/>
      <c r="AU290" s="419"/>
      <c r="AV290" s="419"/>
      <c r="AW290" s="419"/>
      <c r="AX290" s="419"/>
      <c r="AY290" s="419"/>
      <c r="AZ290" s="419"/>
      <c r="BA290" s="419"/>
      <c r="BB290" s="419"/>
      <c r="BC290" s="419"/>
      <c r="BD290" s="419"/>
      <c r="BE290" s="419"/>
      <c r="BF290" s="419"/>
      <c r="BG290" s="419"/>
      <c r="BH290" s="419"/>
      <c r="BI290" s="419"/>
      <c r="BJ290" s="419"/>
      <c r="BK290" s="419"/>
      <c r="BL290" s="419"/>
      <c r="BM290" s="419"/>
      <c r="BN290" s="419"/>
      <c r="BO290" s="419"/>
      <c r="BP290" s="419"/>
      <c r="BQ290" s="419"/>
      <c r="BR290" s="419"/>
      <c r="BS290" s="419"/>
      <c r="BT290" s="419"/>
      <c r="BU290" s="419"/>
      <c r="BV290" s="419"/>
      <c r="BW290" s="419"/>
      <c r="BX290" s="419"/>
      <c r="BY290" s="419"/>
      <c r="BZ290" s="419"/>
      <c r="CA290" s="419"/>
      <c r="CB290" s="419"/>
      <c r="CC290" s="419"/>
      <c r="CD290" s="419"/>
      <c r="CE290" s="419"/>
      <c r="CF290" s="419"/>
      <c r="CG290" s="419"/>
      <c r="CH290" s="419"/>
      <c r="CI290" s="419"/>
      <c r="CJ290" s="419"/>
      <c r="CK290" s="419"/>
      <c r="CL290" s="419"/>
      <c r="CM290" s="419"/>
      <c r="CN290" s="419"/>
      <c r="CO290" s="419"/>
      <c r="CP290" s="419"/>
      <c r="CQ290" s="419"/>
      <c r="CR290" s="419"/>
      <c r="CS290" s="419"/>
      <c r="CT290" s="419"/>
      <c r="CU290" s="419"/>
      <c r="CV290" s="419"/>
      <c r="CW290" s="419"/>
      <c r="CX290" s="419"/>
      <c r="CY290" s="419"/>
      <c r="CZ290" s="419"/>
      <c r="DA290" s="419"/>
      <c r="DB290" s="419"/>
      <c r="DC290" s="419"/>
      <c r="DD290" s="419"/>
      <c r="DE290" s="419"/>
      <c r="DF290" s="419"/>
      <c r="DG290" s="419"/>
      <c r="DH290" s="419"/>
      <c r="DI290" s="419"/>
      <c r="DJ290" s="419"/>
      <c r="DK290" s="419"/>
    </row>
    <row r="291" spans="1:115" ht="16.149999999999999" hidden="1">
      <c r="A291" s="423"/>
      <c r="B291" s="423"/>
      <c r="C291" s="418"/>
      <c r="D291" s="419"/>
      <c r="E291" s="419"/>
      <c r="F291" s="419"/>
      <c r="G291" s="419"/>
      <c r="H291" s="419"/>
      <c r="I291" s="419"/>
      <c r="J291" s="419"/>
      <c r="K291" s="419"/>
      <c r="L291" s="419"/>
      <c r="M291" s="419"/>
      <c r="N291" s="419"/>
      <c r="O291" s="419"/>
      <c r="P291" s="419"/>
      <c r="Q291" s="419"/>
      <c r="R291" s="419"/>
      <c r="S291" s="419"/>
      <c r="T291" s="419"/>
      <c r="U291" s="419"/>
      <c r="V291" s="419"/>
      <c r="W291" s="419"/>
      <c r="X291" s="419"/>
      <c r="Y291" s="419"/>
      <c r="Z291" s="419"/>
      <c r="AA291" s="419"/>
      <c r="AB291" s="419"/>
      <c r="AC291" s="419"/>
      <c r="AD291" s="419"/>
      <c r="AE291" s="419"/>
      <c r="AF291" s="419"/>
      <c r="AG291" s="419"/>
      <c r="AH291" s="419"/>
      <c r="AI291" s="419"/>
      <c r="AJ291" s="419"/>
      <c r="AK291" s="419"/>
      <c r="AL291" s="419"/>
      <c r="AM291" s="419"/>
      <c r="AN291" s="419"/>
      <c r="AO291" s="419"/>
      <c r="AP291" s="419"/>
      <c r="AQ291" s="419"/>
      <c r="AR291" s="419"/>
      <c r="AS291" s="419"/>
      <c r="AT291" s="419"/>
      <c r="AU291" s="419"/>
      <c r="AV291" s="419"/>
      <c r="AW291" s="419"/>
      <c r="AX291" s="419"/>
      <c r="AY291" s="419"/>
      <c r="AZ291" s="419"/>
      <c r="BA291" s="419"/>
      <c r="BB291" s="419"/>
      <c r="BC291" s="419"/>
      <c r="BD291" s="419"/>
      <c r="BE291" s="419"/>
      <c r="BF291" s="419"/>
      <c r="BG291" s="419"/>
      <c r="BH291" s="419"/>
      <c r="BI291" s="419"/>
      <c r="BJ291" s="419"/>
      <c r="BK291" s="419"/>
      <c r="BL291" s="419"/>
      <c r="BM291" s="419"/>
      <c r="BN291" s="419"/>
      <c r="BO291" s="419"/>
      <c r="BP291" s="419"/>
      <c r="BQ291" s="419"/>
      <c r="BR291" s="419"/>
      <c r="BS291" s="419"/>
      <c r="BT291" s="419"/>
      <c r="BU291" s="419"/>
      <c r="BV291" s="419"/>
      <c r="BW291" s="419"/>
      <c r="BX291" s="419"/>
      <c r="BY291" s="419"/>
      <c r="BZ291" s="419"/>
      <c r="CA291" s="419"/>
      <c r="CB291" s="419"/>
      <c r="CC291" s="419"/>
      <c r="CD291" s="419"/>
      <c r="CE291" s="419"/>
      <c r="CF291" s="419"/>
      <c r="CG291" s="419"/>
      <c r="CH291" s="419"/>
      <c r="CI291" s="419"/>
      <c r="CJ291" s="419"/>
      <c r="CK291" s="419"/>
      <c r="CL291" s="419"/>
      <c r="CM291" s="419"/>
      <c r="CN291" s="419"/>
      <c r="CO291" s="419"/>
      <c r="CP291" s="419"/>
      <c r="CQ291" s="419"/>
      <c r="CR291" s="419"/>
      <c r="CS291" s="419"/>
      <c r="CT291" s="419"/>
      <c r="CU291" s="419"/>
      <c r="CV291" s="419"/>
      <c r="CW291" s="419"/>
      <c r="CX291" s="419"/>
      <c r="CY291" s="419"/>
      <c r="CZ291" s="419"/>
      <c r="DA291" s="419"/>
      <c r="DB291" s="419"/>
      <c r="DC291" s="419"/>
      <c r="DD291" s="419"/>
      <c r="DE291" s="419"/>
      <c r="DF291" s="419"/>
      <c r="DG291" s="419"/>
      <c r="DH291" s="419"/>
      <c r="DI291" s="419"/>
      <c r="DJ291" s="419"/>
      <c r="DK291" s="419"/>
    </row>
    <row r="292" spans="1:115" ht="16.149999999999999" hidden="1">
      <c r="A292" s="423"/>
      <c r="B292" s="423"/>
      <c r="C292" s="418"/>
      <c r="D292" s="419"/>
      <c r="E292" s="419"/>
      <c r="F292" s="419"/>
      <c r="G292" s="419"/>
      <c r="H292" s="419"/>
      <c r="I292" s="419"/>
      <c r="J292" s="419"/>
      <c r="K292" s="419"/>
      <c r="L292" s="419"/>
      <c r="M292" s="419"/>
      <c r="N292" s="419"/>
      <c r="O292" s="419"/>
      <c r="P292" s="419"/>
      <c r="Q292" s="419"/>
      <c r="R292" s="419"/>
      <c r="S292" s="419"/>
      <c r="T292" s="419"/>
      <c r="U292" s="419"/>
      <c r="V292" s="419"/>
      <c r="W292" s="419"/>
      <c r="X292" s="419"/>
      <c r="Y292" s="419"/>
      <c r="Z292" s="419"/>
      <c r="AA292" s="419"/>
      <c r="AB292" s="419"/>
      <c r="AC292" s="419"/>
      <c r="AD292" s="419"/>
      <c r="AE292" s="419"/>
      <c r="AF292" s="419"/>
      <c r="AG292" s="419"/>
      <c r="AH292" s="419"/>
      <c r="AI292" s="419"/>
      <c r="AJ292" s="419"/>
      <c r="AK292" s="419"/>
      <c r="AL292" s="419"/>
      <c r="AM292" s="419"/>
      <c r="AN292" s="419"/>
      <c r="AO292" s="419"/>
      <c r="AP292" s="419"/>
      <c r="AQ292" s="419"/>
      <c r="AR292" s="419"/>
      <c r="AS292" s="419"/>
      <c r="AT292" s="419"/>
      <c r="AU292" s="419"/>
      <c r="AV292" s="419"/>
      <c r="AW292" s="419"/>
      <c r="AX292" s="419"/>
      <c r="AY292" s="419"/>
      <c r="AZ292" s="419"/>
      <c r="BA292" s="419"/>
      <c r="BB292" s="419"/>
      <c r="BC292" s="419"/>
      <c r="BD292" s="419"/>
      <c r="BE292" s="419"/>
      <c r="BF292" s="419"/>
      <c r="BG292" s="419"/>
      <c r="BH292" s="419"/>
      <c r="BI292" s="419"/>
      <c r="BJ292" s="419"/>
      <c r="BK292" s="419"/>
      <c r="BL292" s="419"/>
      <c r="BM292" s="419"/>
      <c r="BN292" s="419"/>
      <c r="BO292" s="419"/>
      <c r="BP292" s="419"/>
      <c r="BQ292" s="419"/>
      <c r="BR292" s="419"/>
      <c r="BS292" s="419"/>
      <c r="BT292" s="419"/>
      <c r="BU292" s="419"/>
      <c r="BV292" s="419"/>
      <c r="BW292" s="419"/>
      <c r="BX292" s="419"/>
      <c r="BY292" s="419"/>
      <c r="BZ292" s="419"/>
      <c r="CA292" s="419"/>
      <c r="CB292" s="419"/>
      <c r="CC292" s="419"/>
      <c r="CD292" s="419"/>
      <c r="CE292" s="419"/>
      <c r="CF292" s="419"/>
      <c r="CG292" s="419"/>
      <c r="CH292" s="419"/>
      <c r="CI292" s="419"/>
      <c r="CJ292" s="419"/>
      <c r="CK292" s="419"/>
      <c r="CL292" s="419"/>
      <c r="CM292" s="419"/>
      <c r="CN292" s="419"/>
      <c r="CO292" s="419"/>
      <c r="CP292" s="419"/>
      <c r="CQ292" s="419"/>
      <c r="CR292" s="419"/>
      <c r="CS292" s="419"/>
      <c r="CT292" s="419"/>
      <c r="CU292" s="419"/>
      <c r="CV292" s="419"/>
      <c r="CW292" s="419"/>
      <c r="CX292" s="419"/>
      <c r="CY292" s="419"/>
      <c r="CZ292" s="419"/>
      <c r="DA292" s="419"/>
      <c r="DB292" s="419"/>
      <c r="DC292" s="419"/>
      <c r="DD292" s="419"/>
      <c r="DE292" s="419"/>
      <c r="DF292" s="419"/>
      <c r="DG292" s="419"/>
      <c r="DH292" s="419"/>
      <c r="DI292" s="419"/>
      <c r="DJ292" s="419"/>
      <c r="DK292" s="419"/>
    </row>
    <row r="293" spans="1:115" ht="16.149999999999999" hidden="1">
      <c r="A293" s="424"/>
      <c r="B293" s="423"/>
      <c r="C293" s="418"/>
      <c r="D293" s="419"/>
      <c r="E293" s="419"/>
      <c r="F293" s="419"/>
      <c r="G293" s="419"/>
      <c r="H293" s="419"/>
      <c r="I293" s="419"/>
      <c r="J293" s="419"/>
      <c r="K293" s="419"/>
      <c r="L293" s="419"/>
      <c r="M293" s="419"/>
      <c r="N293" s="419"/>
      <c r="O293" s="419"/>
      <c r="P293" s="419"/>
      <c r="Q293" s="419"/>
      <c r="R293" s="419"/>
      <c r="S293" s="419"/>
      <c r="T293" s="419"/>
      <c r="U293" s="419"/>
      <c r="V293" s="419"/>
      <c r="W293" s="419"/>
      <c r="X293" s="419"/>
      <c r="Y293" s="419"/>
      <c r="Z293" s="419"/>
      <c r="AA293" s="419"/>
      <c r="AB293" s="419"/>
      <c r="AC293" s="419"/>
      <c r="AD293" s="419"/>
      <c r="AE293" s="419"/>
      <c r="AF293" s="419"/>
      <c r="AG293" s="419"/>
      <c r="AH293" s="419"/>
      <c r="AI293" s="419"/>
      <c r="AJ293" s="419"/>
      <c r="AK293" s="419"/>
      <c r="AL293" s="419"/>
      <c r="AM293" s="419"/>
      <c r="AN293" s="419"/>
      <c r="AO293" s="419"/>
      <c r="AP293" s="419"/>
      <c r="AQ293" s="419"/>
      <c r="AR293" s="419"/>
      <c r="AS293" s="419"/>
      <c r="AT293" s="419"/>
      <c r="AU293" s="419"/>
      <c r="AV293" s="419"/>
      <c r="AW293" s="419"/>
      <c r="AX293" s="419"/>
      <c r="AY293" s="419"/>
      <c r="AZ293" s="419"/>
      <c r="BA293" s="419"/>
      <c r="BB293" s="419"/>
      <c r="BC293" s="419"/>
      <c r="BD293" s="419"/>
      <c r="BE293" s="419"/>
      <c r="BF293" s="419"/>
      <c r="BG293" s="419"/>
      <c r="BH293" s="419"/>
      <c r="BI293" s="419"/>
      <c r="BJ293" s="419"/>
      <c r="BK293" s="419"/>
      <c r="BL293" s="419"/>
      <c r="BM293" s="419"/>
      <c r="BN293" s="419"/>
      <c r="BO293" s="419"/>
      <c r="BP293" s="419"/>
      <c r="BQ293" s="419"/>
      <c r="BR293" s="419"/>
      <c r="BS293" s="419"/>
      <c r="BT293" s="419"/>
      <c r="BU293" s="419"/>
      <c r="BV293" s="419"/>
      <c r="BW293" s="419"/>
      <c r="BX293" s="419"/>
      <c r="BY293" s="419"/>
      <c r="BZ293" s="419"/>
      <c r="CA293" s="419"/>
      <c r="CB293" s="419"/>
      <c r="CC293" s="419"/>
      <c r="CD293" s="419"/>
      <c r="CE293" s="419"/>
      <c r="CF293" s="419"/>
      <c r="CG293" s="419"/>
      <c r="CH293" s="419"/>
      <c r="CI293" s="419"/>
      <c r="CJ293" s="419"/>
      <c r="CK293" s="419"/>
      <c r="CL293" s="419"/>
      <c r="CM293" s="419"/>
      <c r="CN293" s="419"/>
      <c r="CO293" s="419"/>
      <c r="CP293" s="419"/>
      <c r="CQ293" s="419"/>
      <c r="CR293" s="419"/>
      <c r="CS293" s="419"/>
      <c r="CT293" s="419"/>
      <c r="CU293" s="419"/>
      <c r="CV293" s="419"/>
      <c r="CW293" s="419"/>
      <c r="CX293" s="419"/>
      <c r="CY293" s="419"/>
      <c r="CZ293" s="419"/>
      <c r="DA293" s="419"/>
      <c r="DB293" s="419"/>
      <c r="DC293" s="419"/>
      <c r="DD293" s="419"/>
      <c r="DE293" s="419"/>
      <c r="DF293" s="419"/>
      <c r="DG293" s="419"/>
      <c r="DH293" s="419"/>
      <c r="DI293" s="419"/>
      <c r="DJ293" s="419"/>
      <c r="DK293" s="419"/>
    </row>
    <row r="294" spans="1:115" ht="16.149999999999999" hidden="1">
      <c r="A294" s="423"/>
      <c r="B294" s="423"/>
      <c r="C294" s="418"/>
      <c r="D294" s="419"/>
      <c r="E294" s="419"/>
      <c r="F294" s="419"/>
      <c r="G294" s="419"/>
      <c r="H294" s="419"/>
      <c r="I294" s="419"/>
      <c r="J294" s="419"/>
      <c r="K294" s="419"/>
      <c r="L294" s="419"/>
      <c r="M294" s="419"/>
      <c r="N294" s="419"/>
      <c r="O294" s="419"/>
      <c r="P294" s="419"/>
      <c r="Q294" s="419"/>
      <c r="R294" s="419"/>
      <c r="S294" s="419"/>
      <c r="T294" s="419"/>
      <c r="U294" s="419"/>
      <c r="V294" s="419"/>
      <c r="W294" s="419"/>
      <c r="X294" s="419"/>
      <c r="Y294" s="419"/>
      <c r="Z294" s="419"/>
      <c r="AA294" s="419"/>
      <c r="AB294" s="419"/>
      <c r="AC294" s="419"/>
      <c r="AD294" s="419"/>
      <c r="AE294" s="419"/>
      <c r="AF294" s="419"/>
      <c r="AG294" s="419"/>
      <c r="AH294" s="419"/>
      <c r="AI294" s="419"/>
      <c r="AJ294" s="419"/>
      <c r="AK294" s="419"/>
      <c r="AL294" s="419"/>
      <c r="AM294" s="419"/>
      <c r="AN294" s="419"/>
      <c r="AO294" s="419"/>
      <c r="AP294" s="419"/>
      <c r="AQ294" s="419"/>
      <c r="AR294" s="419"/>
      <c r="AS294" s="419"/>
      <c r="AT294" s="419"/>
      <c r="AU294" s="419"/>
      <c r="AV294" s="419"/>
      <c r="AW294" s="419"/>
      <c r="AX294" s="419"/>
      <c r="AY294" s="419"/>
      <c r="AZ294" s="419"/>
      <c r="BA294" s="419"/>
      <c r="BB294" s="419"/>
      <c r="BC294" s="419"/>
      <c r="BD294" s="419"/>
      <c r="BE294" s="419"/>
      <c r="BF294" s="419"/>
      <c r="BG294" s="419"/>
      <c r="BH294" s="419"/>
      <c r="BI294" s="419"/>
      <c r="BJ294" s="419"/>
      <c r="BK294" s="419"/>
      <c r="BL294" s="419"/>
      <c r="BM294" s="419"/>
      <c r="BN294" s="419"/>
      <c r="BO294" s="419"/>
      <c r="BP294" s="419"/>
      <c r="BQ294" s="419"/>
      <c r="BR294" s="419"/>
      <c r="BS294" s="419"/>
      <c r="BT294" s="419"/>
      <c r="BU294" s="419"/>
      <c r="BV294" s="419"/>
      <c r="BW294" s="419"/>
      <c r="BX294" s="419"/>
      <c r="BY294" s="419"/>
      <c r="BZ294" s="419"/>
      <c r="CA294" s="419"/>
      <c r="CB294" s="419"/>
      <c r="CC294" s="419"/>
      <c r="CD294" s="419"/>
      <c r="CE294" s="419"/>
      <c r="CF294" s="419"/>
      <c r="CG294" s="419"/>
      <c r="CH294" s="419"/>
      <c r="CI294" s="419"/>
      <c r="CJ294" s="419"/>
      <c r="CK294" s="419"/>
      <c r="CL294" s="419"/>
      <c r="CM294" s="419"/>
      <c r="CN294" s="419"/>
      <c r="CO294" s="419"/>
      <c r="CP294" s="419"/>
      <c r="CQ294" s="419"/>
      <c r="CR294" s="419"/>
      <c r="CS294" s="419"/>
      <c r="CT294" s="419"/>
      <c r="CU294" s="419"/>
      <c r="CV294" s="419"/>
      <c r="CW294" s="419"/>
      <c r="CX294" s="419"/>
      <c r="CY294" s="419"/>
      <c r="CZ294" s="419"/>
      <c r="DA294" s="419"/>
      <c r="DB294" s="419"/>
      <c r="DC294" s="419"/>
      <c r="DD294" s="419"/>
      <c r="DE294" s="419"/>
      <c r="DF294" s="419"/>
      <c r="DG294" s="419"/>
      <c r="DH294" s="419"/>
      <c r="DI294" s="419"/>
      <c r="DJ294" s="419"/>
      <c r="DK294" s="419"/>
    </row>
    <row r="295" spans="1:115" ht="16.149999999999999" hidden="1">
      <c r="A295" s="423"/>
      <c r="B295" s="423"/>
      <c r="C295" s="418"/>
      <c r="D295" s="419"/>
      <c r="E295" s="419"/>
      <c r="F295" s="419"/>
      <c r="G295" s="419"/>
      <c r="H295" s="419"/>
      <c r="I295" s="419"/>
      <c r="J295" s="419"/>
      <c r="K295" s="419"/>
      <c r="L295" s="419"/>
      <c r="M295" s="419"/>
      <c r="N295" s="419"/>
      <c r="O295" s="419"/>
      <c r="P295" s="419"/>
      <c r="Q295" s="419"/>
      <c r="R295" s="419"/>
      <c r="S295" s="419"/>
      <c r="T295" s="419"/>
      <c r="U295" s="419"/>
      <c r="V295" s="419"/>
      <c r="W295" s="419"/>
      <c r="X295" s="419"/>
      <c r="Y295" s="419"/>
      <c r="Z295" s="419"/>
      <c r="AA295" s="419"/>
      <c r="AB295" s="419"/>
      <c r="AC295" s="419"/>
      <c r="AD295" s="419"/>
      <c r="AE295" s="419"/>
      <c r="AF295" s="419"/>
      <c r="AG295" s="419"/>
      <c r="AH295" s="419"/>
      <c r="AI295" s="419"/>
      <c r="AJ295" s="419"/>
      <c r="AK295" s="419"/>
      <c r="AL295" s="419"/>
      <c r="AM295" s="419"/>
      <c r="AN295" s="419"/>
      <c r="AO295" s="419"/>
      <c r="AP295" s="419"/>
      <c r="AQ295" s="419"/>
      <c r="AR295" s="419"/>
      <c r="AS295" s="419"/>
      <c r="AT295" s="419"/>
      <c r="AU295" s="419"/>
      <c r="AV295" s="419"/>
      <c r="AW295" s="419"/>
      <c r="AX295" s="419"/>
      <c r="AY295" s="419"/>
      <c r="AZ295" s="419"/>
      <c r="BA295" s="419"/>
      <c r="BB295" s="419"/>
      <c r="BC295" s="419"/>
      <c r="BD295" s="419"/>
      <c r="BE295" s="419"/>
      <c r="BF295" s="419"/>
      <c r="BG295" s="419"/>
      <c r="BH295" s="419"/>
      <c r="BI295" s="419"/>
      <c r="BJ295" s="419"/>
      <c r="BK295" s="419"/>
      <c r="BL295" s="419"/>
      <c r="BM295" s="419"/>
      <c r="BN295" s="419"/>
      <c r="BO295" s="419"/>
      <c r="BP295" s="419"/>
      <c r="BQ295" s="419"/>
      <c r="BR295" s="419"/>
      <c r="BS295" s="419"/>
      <c r="BT295" s="419"/>
      <c r="BU295" s="419"/>
      <c r="BV295" s="419"/>
      <c r="BW295" s="419"/>
      <c r="BX295" s="419"/>
      <c r="BY295" s="419"/>
      <c r="BZ295" s="419"/>
      <c r="CA295" s="419"/>
      <c r="CB295" s="419"/>
      <c r="CC295" s="419"/>
      <c r="CD295" s="419"/>
      <c r="CE295" s="419"/>
      <c r="CF295" s="419"/>
      <c r="CG295" s="419"/>
      <c r="CH295" s="419"/>
      <c r="CI295" s="419"/>
      <c r="CJ295" s="419"/>
      <c r="CK295" s="419"/>
      <c r="CL295" s="419"/>
      <c r="CM295" s="419"/>
      <c r="CN295" s="419"/>
      <c r="CO295" s="419"/>
      <c r="CP295" s="419"/>
      <c r="CQ295" s="419"/>
      <c r="CR295" s="419"/>
      <c r="CS295" s="419"/>
      <c r="CT295" s="419"/>
      <c r="CU295" s="419"/>
      <c r="CV295" s="419"/>
      <c r="CW295" s="419"/>
      <c r="CX295" s="419"/>
      <c r="CY295" s="419"/>
      <c r="CZ295" s="419"/>
      <c r="DA295" s="419"/>
      <c r="DB295" s="419"/>
      <c r="DC295" s="419"/>
      <c r="DD295" s="419"/>
      <c r="DE295" s="419"/>
      <c r="DF295" s="419"/>
      <c r="DG295" s="419"/>
      <c r="DH295" s="419"/>
      <c r="DI295" s="419"/>
      <c r="DJ295" s="419"/>
      <c r="DK295" s="419"/>
    </row>
    <row r="296" spans="1:115" ht="16.149999999999999" hidden="1">
      <c r="A296" s="423"/>
      <c r="B296" s="423"/>
      <c r="C296" s="418"/>
      <c r="D296" s="419"/>
      <c r="E296" s="419"/>
      <c r="F296" s="419"/>
      <c r="G296" s="419"/>
      <c r="H296" s="419"/>
      <c r="I296" s="419"/>
      <c r="J296" s="419"/>
      <c r="K296" s="419"/>
      <c r="L296" s="419"/>
      <c r="M296" s="419"/>
      <c r="N296" s="419"/>
      <c r="O296" s="419"/>
      <c r="P296" s="419"/>
      <c r="Q296" s="419"/>
      <c r="R296" s="419"/>
      <c r="S296" s="419"/>
      <c r="T296" s="419"/>
      <c r="U296" s="419"/>
      <c r="V296" s="419"/>
      <c r="W296" s="419"/>
      <c r="X296" s="419"/>
      <c r="Y296" s="419"/>
      <c r="Z296" s="419"/>
      <c r="AA296" s="419"/>
      <c r="AB296" s="419"/>
      <c r="AC296" s="419"/>
      <c r="AD296" s="419"/>
      <c r="AE296" s="419"/>
      <c r="AF296" s="419"/>
      <c r="AG296" s="419"/>
      <c r="AH296" s="419"/>
      <c r="AI296" s="419"/>
      <c r="AJ296" s="419"/>
      <c r="AK296" s="419"/>
      <c r="AL296" s="419"/>
      <c r="AM296" s="419"/>
      <c r="AN296" s="419"/>
      <c r="AO296" s="419"/>
      <c r="AP296" s="419"/>
      <c r="AQ296" s="419"/>
      <c r="AR296" s="419"/>
      <c r="AS296" s="419"/>
      <c r="AT296" s="419"/>
      <c r="AU296" s="419"/>
      <c r="AV296" s="419"/>
      <c r="AW296" s="419"/>
      <c r="AX296" s="419"/>
      <c r="AY296" s="419"/>
      <c r="AZ296" s="419"/>
      <c r="BA296" s="419"/>
      <c r="BB296" s="419"/>
      <c r="BC296" s="419"/>
      <c r="BD296" s="419"/>
      <c r="BE296" s="419"/>
      <c r="BF296" s="419"/>
      <c r="BG296" s="419"/>
      <c r="BH296" s="419"/>
      <c r="BI296" s="419"/>
      <c r="BJ296" s="419"/>
      <c r="BK296" s="419"/>
      <c r="BL296" s="419"/>
      <c r="BM296" s="419"/>
      <c r="BN296" s="419"/>
      <c r="BO296" s="419"/>
      <c r="BP296" s="419"/>
      <c r="BQ296" s="419"/>
      <c r="BR296" s="419"/>
      <c r="BS296" s="419"/>
      <c r="BT296" s="419"/>
      <c r="BU296" s="419"/>
      <c r="BV296" s="419"/>
      <c r="BW296" s="419"/>
      <c r="BX296" s="419"/>
      <c r="BY296" s="419"/>
      <c r="BZ296" s="419"/>
      <c r="CA296" s="419"/>
      <c r="CB296" s="419"/>
      <c r="CC296" s="419"/>
      <c r="CD296" s="419"/>
      <c r="CE296" s="419"/>
      <c r="CF296" s="419"/>
      <c r="CG296" s="419"/>
      <c r="CH296" s="419"/>
      <c r="CI296" s="419"/>
      <c r="CJ296" s="419"/>
      <c r="CK296" s="419"/>
      <c r="CL296" s="419"/>
      <c r="CM296" s="419"/>
      <c r="CN296" s="419"/>
      <c r="CO296" s="419"/>
      <c r="CP296" s="419"/>
      <c r="CQ296" s="419"/>
      <c r="CR296" s="419"/>
      <c r="CS296" s="419"/>
      <c r="CT296" s="419"/>
      <c r="CU296" s="419"/>
      <c r="CV296" s="419"/>
      <c r="CW296" s="419"/>
      <c r="CX296" s="419"/>
      <c r="CY296" s="419"/>
      <c r="CZ296" s="419"/>
      <c r="DA296" s="419"/>
      <c r="DB296" s="419"/>
      <c r="DC296" s="419"/>
      <c r="DD296" s="419"/>
      <c r="DE296" s="419"/>
      <c r="DF296" s="419"/>
      <c r="DG296" s="419"/>
      <c r="DH296" s="419"/>
      <c r="DI296" s="419"/>
      <c r="DJ296" s="419"/>
      <c r="DK296" s="419"/>
    </row>
    <row r="297" spans="1:115" ht="16.149999999999999" hidden="1">
      <c r="A297" s="423"/>
      <c r="B297" s="423"/>
      <c r="C297" s="418"/>
      <c r="D297" s="419"/>
      <c r="E297" s="419"/>
      <c r="F297" s="419"/>
      <c r="G297" s="419"/>
      <c r="H297" s="419"/>
      <c r="I297" s="419"/>
      <c r="J297" s="419"/>
      <c r="K297" s="419"/>
      <c r="L297" s="419"/>
      <c r="M297" s="419"/>
      <c r="N297" s="419"/>
      <c r="O297" s="419"/>
      <c r="P297" s="419"/>
      <c r="Q297" s="419"/>
      <c r="R297" s="419"/>
      <c r="S297" s="419"/>
      <c r="T297" s="419"/>
      <c r="U297" s="419"/>
      <c r="V297" s="419"/>
      <c r="W297" s="419"/>
      <c r="X297" s="419"/>
      <c r="Y297" s="419"/>
      <c r="Z297" s="419"/>
      <c r="AA297" s="419"/>
      <c r="AB297" s="419"/>
      <c r="AC297" s="419"/>
      <c r="AD297" s="419"/>
      <c r="AE297" s="419"/>
      <c r="AF297" s="419"/>
      <c r="AG297" s="419"/>
      <c r="AH297" s="419"/>
      <c r="AI297" s="419"/>
      <c r="AJ297" s="419"/>
      <c r="AK297" s="419"/>
      <c r="AL297" s="419"/>
      <c r="AM297" s="419"/>
      <c r="AN297" s="419"/>
      <c r="AO297" s="419"/>
      <c r="AP297" s="419"/>
      <c r="AQ297" s="419"/>
      <c r="AR297" s="419"/>
      <c r="AS297" s="419"/>
      <c r="AT297" s="419"/>
      <c r="AU297" s="419"/>
      <c r="AV297" s="419"/>
      <c r="AW297" s="419"/>
      <c r="AX297" s="419"/>
      <c r="AY297" s="419"/>
      <c r="AZ297" s="419"/>
      <c r="BA297" s="419"/>
      <c r="BB297" s="419"/>
      <c r="BC297" s="419"/>
      <c r="BD297" s="419"/>
      <c r="BE297" s="419"/>
      <c r="BF297" s="419"/>
      <c r="BG297" s="419"/>
      <c r="BH297" s="419"/>
      <c r="BI297" s="419"/>
      <c r="BJ297" s="419"/>
      <c r="BK297" s="419"/>
      <c r="BL297" s="419"/>
      <c r="BM297" s="419"/>
      <c r="BN297" s="419"/>
      <c r="BO297" s="419"/>
      <c r="BP297" s="419"/>
      <c r="BQ297" s="419"/>
      <c r="BR297" s="419"/>
      <c r="BS297" s="419"/>
      <c r="BT297" s="419"/>
      <c r="BU297" s="419"/>
      <c r="BV297" s="419"/>
      <c r="BW297" s="419"/>
      <c r="BX297" s="419"/>
      <c r="BY297" s="419"/>
      <c r="BZ297" s="419"/>
      <c r="CA297" s="419"/>
      <c r="CB297" s="419"/>
      <c r="CC297" s="419"/>
      <c r="CD297" s="419"/>
      <c r="CE297" s="419"/>
      <c r="CF297" s="419"/>
      <c r="CG297" s="419"/>
      <c r="CH297" s="419"/>
      <c r="CI297" s="419"/>
      <c r="CJ297" s="419"/>
      <c r="CK297" s="419"/>
      <c r="CL297" s="419"/>
      <c r="CM297" s="419"/>
      <c r="CN297" s="419"/>
      <c r="CO297" s="419"/>
      <c r="CP297" s="419"/>
      <c r="CQ297" s="419"/>
      <c r="CR297" s="419"/>
      <c r="CS297" s="419"/>
      <c r="CT297" s="419"/>
      <c r="CU297" s="419"/>
      <c r="CV297" s="419"/>
      <c r="CW297" s="419"/>
      <c r="CX297" s="419"/>
      <c r="CY297" s="419"/>
      <c r="CZ297" s="419"/>
      <c r="DA297" s="419"/>
      <c r="DB297" s="419"/>
      <c r="DC297" s="419"/>
      <c r="DD297" s="419"/>
      <c r="DE297" s="419"/>
      <c r="DF297" s="419"/>
      <c r="DG297" s="419"/>
      <c r="DH297" s="419"/>
      <c r="DI297" s="419"/>
      <c r="DJ297" s="419"/>
      <c r="DK297" s="419"/>
    </row>
    <row r="298" spans="1:115" ht="16.149999999999999" hidden="1">
      <c r="A298" s="423"/>
      <c r="B298" s="423"/>
      <c r="C298" s="418"/>
      <c r="D298" s="419"/>
      <c r="E298" s="419"/>
      <c r="F298" s="419"/>
      <c r="G298" s="419"/>
      <c r="H298" s="419"/>
      <c r="I298" s="419"/>
      <c r="J298" s="419"/>
      <c r="K298" s="419"/>
      <c r="L298" s="419"/>
      <c r="M298" s="419"/>
      <c r="N298" s="419"/>
      <c r="O298" s="419"/>
      <c r="P298" s="419"/>
      <c r="Q298" s="419"/>
      <c r="R298" s="419"/>
      <c r="S298" s="419"/>
      <c r="T298" s="419"/>
      <c r="U298" s="419"/>
      <c r="V298" s="419"/>
      <c r="W298" s="419"/>
      <c r="X298" s="419"/>
      <c r="Y298" s="419"/>
      <c r="Z298" s="419"/>
      <c r="AA298" s="419"/>
      <c r="AB298" s="419"/>
      <c r="AC298" s="419"/>
      <c r="AD298" s="419"/>
      <c r="AE298" s="419"/>
      <c r="AF298" s="419"/>
      <c r="AG298" s="419"/>
      <c r="AH298" s="419"/>
      <c r="AI298" s="419"/>
      <c r="AJ298" s="419"/>
      <c r="AK298" s="419"/>
      <c r="AL298" s="419"/>
      <c r="AM298" s="419"/>
      <c r="AN298" s="419"/>
      <c r="AO298" s="419"/>
      <c r="AP298" s="419"/>
      <c r="AQ298" s="419"/>
      <c r="AR298" s="419"/>
      <c r="AS298" s="419"/>
      <c r="AT298" s="419"/>
      <c r="AU298" s="419"/>
      <c r="AV298" s="419"/>
      <c r="AW298" s="419"/>
      <c r="AX298" s="419"/>
      <c r="AY298" s="419"/>
      <c r="AZ298" s="419"/>
      <c r="BA298" s="419"/>
      <c r="BB298" s="419"/>
      <c r="BC298" s="419"/>
      <c r="BD298" s="419"/>
      <c r="BE298" s="419"/>
      <c r="BF298" s="419"/>
      <c r="BG298" s="419"/>
      <c r="BH298" s="419"/>
      <c r="BI298" s="419"/>
      <c r="BJ298" s="419"/>
      <c r="BK298" s="419"/>
      <c r="BL298" s="419"/>
      <c r="BM298" s="419"/>
      <c r="BN298" s="419"/>
      <c r="BO298" s="419"/>
      <c r="BP298" s="419"/>
      <c r="BQ298" s="419"/>
      <c r="BR298" s="419"/>
      <c r="BS298" s="419"/>
      <c r="BT298" s="419"/>
      <c r="BU298" s="419"/>
      <c r="BV298" s="419"/>
      <c r="BW298" s="419"/>
      <c r="BX298" s="419"/>
      <c r="BY298" s="419"/>
      <c r="BZ298" s="419"/>
      <c r="CA298" s="419"/>
      <c r="CB298" s="419"/>
      <c r="CC298" s="419"/>
      <c r="CD298" s="419"/>
      <c r="CE298" s="419"/>
      <c r="CF298" s="419"/>
      <c r="CG298" s="419"/>
      <c r="CH298" s="419"/>
      <c r="CI298" s="419"/>
      <c r="CJ298" s="419"/>
      <c r="CK298" s="419"/>
      <c r="CL298" s="419"/>
      <c r="CM298" s="419"/>
      <c r="CN298" s="419"/>
      <c r="CO298" s="419"/>
      <c r="CP298" s="419"/>
      <c r="CQ298" s="419"/>
      <c r="CR298" s="419"/>
      <c r="CS298" s="419"/>
      <c r="CT298" s="419"/>
      <c r="CU298" s="419"/>
      <c r="CV298" s="419"/>
      <c r="CW298" s="419"/>
      <c r="CX298" s="419"/>
      <c r="CY298" s="419"/>
      <c r="CZ298" s="419"/>
      <c r="DA298" s="419"/>
      <c r="DB298" s="419"/>
      <c r="DC298" s="419"/>
      <c r="DD298" s="419"/>
      <c r="DE298" s="419"/>
      <c r="DF298" s="419"/>
      <c r="DG298" s="419"/>
      <c r="DH298" s="419"/>
      <c r="DI298" s="419"/>
      <c r="DJ298" s="419"/>
      <c r="DK298" s="419"/>
    </row>
    <row r="299" spans="1:115" ht="16.149999999999999" hidden="1">
      <c r="A299" s="423"/>
      <c r="B299" s="423"/>
      <c r="C299" s="418"/>
      <c r="D299" s="419"/>
      <c r="E299" s="419"/>
      <c r="F299" s="419"/>
      <c r="G299" s="419"/>
      <c r="H299" s="419"/>
      <c r="I299" s="419"/>
      <c r="J299" s="419"/>
      <c r="K299" s="419"/>
      <c r="L299" s="419"/>
      <c r="M299" s="419"/>
      <c r="N299" s="419"/>
      <c r="O299" s="419"/>
      <c r="P299" s="419"/>
      <c r="Q299" s="419"/>
      <c r="R299" s="419"/>
      <c r="S299" s="419"/>
      <c r="T299" s="419"/>
      <c r="U299" s="419"/>
      <c r="V299" s="419"/>
      <c r="W299" s="419"/>
      <c r="X299" s="419"/>
      <c r="Y299" s="419"/>
      <c r="Z299" s="419"/>
      <c r="AA299" s="419"/>
      <c r="AB299" s="419"/>
      <c r="AC299" s="419"/>
      <c r="AD299" s="419"/>
      <c r="AE299" s="419"/>
      <c r="AF299" s="419"/>
      <c r="AG299" s="419"/>
      <c r="AH299" s="419"/>
      <c r="AI299" s="419"/>
      <c r="AJ299" s="419"/>
      <c r="AK299" s="419"/>
      <c r="AL299" s="419"/>
      <c r="AM299" s="419"/>
      <c r="AN299" s="419"/>
      <c r="AO299" s="419"/>
      <c r="AP299" s="419"/>
      <c r="AQ299" s="419"/>
      <c r="AR299" s="419"/>
      <c r="AS299" s="419"/>
      <c r="AT299" s="419"/>
      <c r="AU299" s="419"/>
      <c r="AV299" s="419"/>
      <c r="AW299" s="419"/>
      <c r="AX299" s="419"/>
      <c r="AY299" s="419"/>
      <c r="AZ299" s="419"/>
      <c r="BA299" s="419"/>
      <c r="BB299" s="419"/>
      <c r="BC299" s="419"/>
      <c r="BD299" s="419"/>
      <c r="BE299" s="419"/>
      <c r="BF299" s="419"/>
      <c r="BG299" s="419"/>
      <c r="BH299" s="419"/>
      <c r="BI299" s="419"/>
      <c r="BJ299" s="419"/>
      <c r="BK299" s="419"/>
      <c r="BL299" s="419"/>
      <c r="BM299" s="419"/>
      <c r="BN299" s="419"/>
      <c r="BO299" s="419"/>
      <c r="BP299" s="419"/>
      <c r="BQ299" s="419"/>
      <c r="BR299" s="419"/>
      <c r="BS299" s="419"/>
      <c r="BT299" s="419"/>
      <c r="BU299" s="419"/>
      <c r="BV299" s="419"/>
      <c r="BW299" s="419"/>
      <c r="BX299" s="419"/>
      <c r="BY299" s="419"/>
      <c r="BZ299" s="419"/>
      <c r="CA299" s="419"/>
      <c r="CB299" s="419"/>
      <c r="CC299" s="419"/>
      <c r="CD299" s="419"/>
      <c r="CE299" s="419"/>
      <c r="CF299" s="419"/>
      <c r="CG299" s="419"/>
      <c r="CH299" s="419"/>
      <c r="CI299" s="419"/>
      <c r="CJ299" s="419"/>
      <c r="CK299" s="419"/>
      <c r="CL299" s="419"/>
      <c r="CM299" s="419"/>
      <c r="CN299" s="419"/>
      <c r="CO299" s="419"/>
      <c r="CP299" s="419"/>
      <c r="CQ299" s="419"/>
      <c r="CR299" s="419"/>
      <c r="CS299" s="419"/>
      <c r="CT299" s="419"/>
      <c r="CU299" s="419"/>
      <c r="CV299" s="419"/>
      <c r="CW299" s="419"/>
      <c r="CX299" s="419"/>
      <c r="CY299" s="419"/>
      <c r="CZ299" s="419"/>
      <c r="DA299" s="419"/>
      <c r="DB299" s="419"/>
      <c r="DC299" s="419"/>
      <c r="DD299" s="419"/>
      <c r="DE299" s="419"/>
      <c r="DF299" s="419"/>
      <c r="DG299" s="419"/>
      <c r="DH299" s="419"/>
      <c r="DI299" s="419"/>
      <c r="DJ299" s="419"/>
      <c r="DK299" s="419"/>
    </row>
    <row r="300" spans="1:115" ht="16.149999999999999" hidden="1">
      <c r="A300" s="423"/>
      <c r="B300" s="423"/>
      <c r="C300" s="418"/>
      <c r="D300" s="419"/>
      <c r="E300" s="419"/>
      <c r="F300" s="419"/>
      <c r="G300" s="419"/>
      <c r="H300" s="419"/>
      <c r="I300" s="419"/>
      <c r="J300" s="419"/>
      <c r="K300" s="419"/>
      <c r="L300" s="419"/>
      <c r="M300" s="419"/>
      <c r="N300" s="419"/>
      <c r="O300" s="419"/>
      <c r="P300" s="419"/>
      <c r="Q300" s="419"/>
      <c r="R300" s="419"/>
      <c r="S300" s="419"/>
      <c r="T300" s="419"/>
      <c r="U300" s="419"/>
      <c r="V300" s="419"/>
      <c r="W300" s="419"/>
      <c r="X300" s="419"/>
      <c r="Y300" s="419"/>
      <c r="Z300" s="419"/>
      <c r="AA300" s="419"/>
      <c r="AB300" s="419"/>
      <c r="AC300" s="419"/>
      <c r="AD300" s="419"/>
      <c r="AE300" s="419"/>
      <c r="AF300" s="419"/>
      <c r="AG300" s="419"/>
      <c r="AH300" s="419"/>
      <c r="AI300" s="419"/>
      <c r="AJ300" s="419"/>
      <c r="AK300" s="419"/>
      <c r="AL300" s="419"/>
      <c r="AM300" s="419"/>
      <c r="AN300" s="419"/>
      <c r="AO300" s="419"/>
      <c r="AP300" s="419"/>
      <c r="AQ300" s="419"/>
      <c r="AR300" s="419"/>
      <c r="AS300" s="419"/>
      <c r="AT300" s="419"/>
      <c r="AU300" s="419"/>
      <c r="AV300" s="419"/>
      <c r="AW300" s="419"/>
      <c r="AX300" s="419"/>
      <c r="AY300" s="419"/>
      <c r="AZ300" s="419"/>
      <c r="BA300" s="419"/>
      <c r="BB300" s="419"/>
      <c r="BC300" s="419"/>
      <c r="BD300" s="419"/>
      <c r="BE300" s="419"/>
      <c r="BF300" s="419"/>
      <c r="BG300" s="419"/>
      <c r="BH300" s="419"/>
      <c r="BI300" s="419"/>
      <c r="BJ300" s="419"/>
      <c r="BK300" s="419"/>
      <c r="BL300" s="419"/>
      <c r="BM300" s="419"/>
      <c r="BN300" s="419"/>
      <c r="BO300" s="419"/>
      <c r="BP300" s="419"/>
      <c r="BQ300" s="419"/>
      <c r="BR300" s="419"/>
      <c r="BS300" s="419"/>
      <c r="BT300" s="419"/>
      <c r="BU300" s="419"/>
      <c r="BV300" s="419"/>
      <c r="BW300" s="419"/>
      <c r="BX300" s="419"/>
      <c r="BY300" s="419"/>
      <c r="BZ300" s="419"/>
      <c r="CA300" s="419"/>
      <c r="CB300" s="419"/>
      <c r="CC300" s="419"/>
      <c r="CD300" s="419"/>
      <c r="CE300" s="419"/>
      <c r="CF300" s="419"/>
      <c r="CG300" s="419"/>
      <c r="CH300" s="419"/>
      <c r="CI300" s="419"/>
      <c r="CJ300" s="419"/>
      <c r="CK300" s="419"/>
      <c r="CL300" s="419"/>
      <c r="CM300" s="419"/>
      <c r="CN300" s="419"/>
      <c r="CO300" s="419"/>
      <c r="CP300" s="419"/>
      <c r="CQ300" s="419"/>
      <c r="CR300" s="419"/>
      <c r="CS300" s="419"/>
      <c r="CT300" s="419"/>
      <c r="CU300" s="419"/>
      <c r="CV300" s="419"/>
      <c r="CW300" s="419"/>
      <c r="CX300" s="419"/>
      <c r="CY300" s="419"/>
      <c r="CZ300" s="419"/>
      <c r="DA300" s="419"/>
      <c r="DB300" s="419"/>
      <c r="DC300" s="419"/>
      <c r="DD300" s="419"/>
      <c r="DE300" s="419"/>
      <c r="DF300" s="419"/>
      <c r="DG300" s="419"/>
      <c r="DH300" s="419"/>
      <c r="DI300" s="419"/>
      <c r="DJ300" s="419"/>
      <c r="DK300" s="419"/>
    </row>
    <row r="301" spans="1:115" ht="16.149999999999999" hidden="1">
      <c r="A301" s="423"/>
      <c r="B301" s="423"/>
      <c r="C301" s="418"/>
      <c r="D301" s="419"/>
      <c r="E301" s="419"/>
      <c r="F301" s="419"/>
      <c r="G301" s="419"/>
      <c r="H301" s="419"/>
      <c r="I301" s="419"/>
      <c r="J301" s="419"/>
      <c r="K301" s="419"/>
      <c r="L301" s="419"/>
      <c r="M301" s="419"/>
      <c r="N301" s="419"/>
      <c r="O301" s="419"/>
      <c r="P301" s="419"/>
      <c r="Q301" s="419"/>
      <c r="R301" s="419"/>
      <c r="S301" s="419"/>
      <c r="T301" s="419"/>
      <c r="U301" s="419"/>
      <c r="V301" s="419"/>
      <c r="W301" s="419"/>
      <c r="X301" s="419"/>
      <c r="Y301" s="419"/>
      <c r="Z301" s="419"/>
      <c r="AA301" s="419"/>
      <c r="AB301" s="419"/>
      <c r="AC301" s="419"/>
      <c r="AD301" s="419"/>
      <c r="AE301" s="419"/>
      <c r="AF301" s="419"/>
      <c r="AG301" s="419"/>
      <c r="AH301" s="419"/>
      <c r="AI301" s="419"/>
      <c r="AJ301" s="419"/>
      <c r="AK301" s="419"/>
      <c r="AL301" s="419"/>
      <c r="AM301" s="419"/>
      <c r="AN301" s="419"/>
      <c r="AO301" s="419"/>
      <c r="AP301" s="419"/>
      <c r="AQ301" s="419"/>
      <c r="AR301" s="419"/>
      <c r="AS301" s="419"/>
      <c r="AT301" s="419"/>
      <c r="AU301" s="419"/>
      <c r="AV301" s="419"/>
      <c r="AW301" s="419"/>
      <c r="AX301" s="419"/>
      <c r="AY301" s="419"/>
      <c r="AZ301" s="419"/>
      <c r="BA301" s="419"/>
      <c r="BB301" s="419"/>
      <c r="BC301" s="419"/>
      <c r="BD301" s="419"/>
      <c r="BE301" s="419"/>
      <c r="BF301" s="419"/>
      <c r="BG301" s="419"/>
      <c r="BH301" s="419"/>
      <c r="BI301" s="419"/>
      <c r="BJ301" s="419"/>
      <c r="BK301" s="419"/>
      <c r="BL301" s="419"/>
      <c r="BM301" s="419"/>
      <c r="BN301" s="419"/>
      <c r="BO301" s="419"/>
      <c r="BP301" s="419"/>
      <c r="BQ301" s="419"/>
      <c r="BR301" s="419"/>
      <c r="BS301" s="419"/>
      <c r="BT301" s="419"/>
      <c r="BU301" s="419"/>
      <c r="BV301" s="419"/>
      <c r="BW301" s="419"/>
      <c r="BX301" s="419"/>
      <c r="BY301" s="419"/>
      <c r="BZ301" s="419"/>
      <c r="CA301" s="419"/>
      <c r="CB301" s="419"/>
      <c r="CC301" s="419"/>
      <c r="CD301" s="419"/>
      <c r="CE301" s="419"/>
      <c r="CF301" s="419"/>
      <c r="CG301" s="419"/>
      <c r="CH301" s="419"/>
      <c r="CI301" s="419"/>
      <c r="CJ301" s="419"/>
      <c r="CK301" s="419"/>
      <c r="CL301" s="419"/>
      <c r="CM301" s="419"/>
      <c r="CN301" s="419"/>
      <c r="CO301" s="419"/>
      <c r="CP301" s="419"/>
      <c r="CQ301" s="419"/>
      <c r="CR301" s="419"/>
      <c r="CS301" s="419"/>
      <c r="CT301" s="419"/>
      <c r="CU301" s="419"/>
      <c r="CV301" s="419"/>
      <c r="CW301" s="419"/>
      <c r="CX301" s="419"/>
      <c r="CY301" s="419"/>
      <c r="CZ301" s="419"/>
      <c r="DA301" s="419"/>
      <c r="DB301" s="419"/>
      <c r="DC301" s="419"/>
      <c r="DD301" s="419"/>
      <c r="DE301" s="419"/>
      <c r="DF301" s="419"/>
      <c r="DG301" s="419"/>
      <c r="DH301" s="419"/>
      <c r="DI301" s="419"/>
      <c r="DJ301" s="419"/>
      <c r="DK301" s="419"/>
    </row>
    <row r="302" spans="1:115" ht="16.149999999999999" hidden="1">
      <c r="A302" s="423"/>
      <c r="B302" s="423"/>
      <c r="C302" s="418"/>
      <c r="D302" s="419"/>
      <c r="E302" s="419"/>
      <c r="F302" s="419"/>
      <c r="G302" s="419"/>
      <c r="H302" s="419"/>
      <c r="I302" s="419"/>
      <c r="J302" s="419"/>
      <c r="K302" s="419"/>
      <c r="L302" s="419"/>
      <c r="M302" s="419"/>
      <c r="N302" s="419"/>
      <c r="O302" s="419"/>
      <c r="P302" s="419"/>
      <c r="Q302" s="419"/>
      <c r="R302" s="419"/>
      <c r="S302" s="419"/>
      <c r="T302" s="419"/>
      <c r="U302" s="419"/>
      <c r="V302" s="419"/>
      <c r="W302" s="419"/>
      <c r="X302" s="419"/>
      <c r="Y302" s="419"/>
      <c r="Z302" s="419"/>
      <c r="AA302" s="419"/>
      <c r="AB302" s="419"/>
      <c r="AC302" s="419"/>
      <c r="AD302" s="419"/>
      <c r="AE302" s="419"/>
      <c r="AF302" s="419"/>
      <c r="AG302" s="419"/>
      <c r="AH302" s="419"/>
      <c r="AI302" s="419"/>
      <c r="AJ302" s="419"/>
      <c r="AK302" s="419"/>
      <c r="AL302" s="419"/>
      <c r="AM302" s="419"/>
      <c r="AN302" s="419"/>
      <c r="AO302" s="419"/>
      <c r="AP302" s="419"/>
      <c r="AQ302" s="419"/>
      <c r="AR302" s="419"/>
      <c r="AS302" s="419"/>
      <c r="AT302" s="419"/>
      <c r="AU302" s="419"/>
      <c r="AV302" s="419"/>
      <c r="AW302" s="419"/>
      <c r="AX302" s="419"/>
      <c r="AY302" s="419"/>
      <c r="AZ302" s="419"/>
      <c r="BA302" s="419"/>
      <c r="BB302" s="419"/>
      <c r="BC302" s="419"/>
      <c r="BD302" s="419"/>
      <c r="BE302" s="419"/>
      <c r="BF302" s="419"/>
      <c r="BG302" s="419"/>
      <c r="BH302" s="419"/>
      <c r="BI302" s="419"/>
      <c r="BJ302" s="419"/>
      <c r="BK302" s="419"/>
      <c r="BL302" s="419"/>
      <c r="BM302" s="419"/>
      <c r="BN302" s="419"/>
      <c r="BO302" s="419"/>
      <c r="BP302" s="419"/>
      <c r="BQ302" s="419"/>
      <c r="BR302" s="419"/>
      <c r="BS302" s="419"/>
      <c r="BT302" s="419"/>
      <c r="BU302" s="419"/>
      <c r="BV302" s="419"/>
      <c r="BW302" s="419"/>
      <c r="BX302" s="419"/>
      <c r="BY302" s="419"/>
      <c r="BZ302" s="419"/>
      <c r="CA302" s="419"/>
      <c r="CB302" s="419"/>
      <c r="CC302" s="419"/>
      <c r="CD302" s="419"/>
      <c r="CE302" s="419"/>
      <c r="CF302" s="419"/>
      <c r="CG302" s="419"/>
      <c r="CH302" s="419"/>
      <c r="CI302" s="419"/>
      <c r="CJ302" s="419"/>
      <c r="CK302" s="419"/>
      <c r="CL302" s="419"/>
      <c r="CM302" s="419"/>
      <c r="CN302" s="419"/>
      <c r="CO302" s="419"/>
      <c r="CP302" s="419"/>
      <c r="CQ302" s="419"/>
      <c r="CR302" s="419"/>
      <c r="CS302" s="419"/>
      <c r="CT302" s="419"/>
      <c r="CU302" s="419"/>
      <c r="CV302" s="419"/>
      <c r="CW302" s="419"/>
      <c r="CX302" s="419"/>
      <c r="CY302" s="419"/>
      <c r="CZ302" s="419"/>
      <c r="DA302" s="419"/>
      <c r="DB302" s="419"/>
      <c r="DC302" s="419"/>
      <c r="DD302" s="419"/>
      <c r="DE302" s="419"/>
      <c r="DF302" s="419"/>
      <c r="DG302" s="419"/>
      <c r="DH302" s="419"/>
      <c r="DI302" s="419"/>
      <c r="DJ302" s="419"/>
      <c r="DK302" s="419"/>
    </row>
    <row r="303" spans="1:115" ht="16.149999999999999" hidden="1">
      <c r="A303" s="423"/>
      <c r="B303" s="423"/>
      <c r="C303" s="418"/>
      <c r="D303" s="419"/>
      <c r="E303" s="419"/>
      <c r="F303" s="419"/>
      <c r="G303" s="419"/>
      <c r="H303" s="419"/>
      <c r="I303" s="419"/>
      <c r="J303" s="419"/>
      <c r="K303" s="419"/>
      <c r="L303" s="419"/>
      <c r="M303" s="419"/>
      <c r="N303" s="419"/>
      <c r="O303" s="419"/>
      <c r="P303" s="419"/>
      <c r="Q303" s="419"/>
      <c r="R303" s="419"/>
      <c r="S303" s="419"/>
      <c r="T303" s="419"/>
      <c r="U303" s="419"/>
      <c r="V303" s="419"/>
      <c r="W303" s="419"/>
      <c r="X303" s="419"/>
      <c r="Y303" s="419"/>
      <c r="Z303" s="419"/>
      <c r="AA303" s="419"/>
      <c r="AB303" s="419"/>
      <c r="AC303" s="419"/>
      <c r="AD303" s="419"/>
      <c r="AE303" s="419"/>
      <c r="AF303" s="419"/>
      <c r="AG303" s="419"/>
      <c r="AH303" s="419"/>
      <c r="AI303" s="419"/>
      <c r="AJ303" s="419"/>
      <c r="AK303" s="419"/>
      <c r="AL303" s="419"/>
      <c r="AM303" s="419"/>
      <c r="AN303" s="419"/>
      <c r="AO303" s="419"/>
      <c r="AP303" s="419"/>
      <c r="AQ303" s="419"/>
      <c r="AR303" s="419"/>
      <c r="AS303" s="419"/>
      <c r="AT303" s="419"/>
      <c r="AU303" s="419"/>
      <c r="AV303" s="419"/>
      <c r="AW303" s="419"/>
      <c r="AX303" s="419"/>
      <c r="AY303" s="419"/>
      <c r="AZ303" s="419"/>
      <c r="BA303" s="419"/>
      <c r="BB303" s="419"/>
      <c r="BC303" s="419"/>
      <c r="BD303" s="419"/>
      <c r="BE303" s="419"/>
      <c r="BF303" s="419"/>
      <c r="BG303" s="419"/>
      <c r="BH303" s="419"/>
      <c r="BI303" s="419"/>
      <c r="BJ303" s="419"/>
      <c r="BK303" s="419"/>
      <c r="BL303" s="419"/>
      <c r="BM303" s="419"/>
      <c r="BN303" s="419"/>
      <c r="BO303" s="419"/>
      <c r="BP303" s="419"/>
      <c r="BQ303" s="419"/>
      <c r="BR303" s="419"/>
      <c r="BS303" s="419"/>
      <c r="BT303" s="419"/>
      <c r="BU303" s="419"/>
      <c r="BV303" s="419"/>
      <c r="BW303" s="419"/>
      <c r="BX303" s="419"/>
      <c r="BY303" s="419"/>
      <c r="BZ303" s="419"/>
      <c r="CA303" s="419"/>
      <c r="CB303" s="419"/>
      <c r="CC303" s="419"/>
      <c r="CD303" s="419"/>
      <c r="CE303" s="419"/>
      <c r="CF303" s="419"/>
      <c r="CG303" s="419"/>
      <c r="CH303" s="419"/>
      <c r="CI303" s="419"/>
      <c r="CJ303" s="419"/>
      <c r="CK303" s="419"/>
      <c r="CL303" s="419"/>
      <c r="CM303" s="419"/>
      <c r="CN303" s="419"/>
      <c r="CO303" s="419"/>
      <c r="CP303" s="419"/>
      <c r="CQ303" s="419"/>
      <c r="CR303" s="419"/>
      <c r="CS303" s="419"/>
      <c r="CT303" s="419"/>
      <c r="CU303" s="419"/>
      <c r="CV303" s="419"/>
      <c r="CW303" s="419"/>
      <c r="CX303" s="419"/>
      <c r="CY303" s="419"/>
      <c r="CZ303" s="419"/>
      <c r="DA303" s="419"/>
      <c r="DB303" s="419"/>
      <c r="DC303" s="419"/>
      <c r="DD303" s="419"/>
      <c r="DE303" s="419"/>
      <c r="DF303" s="419"/>
      <c r="DG303" s="419"/>
      <c r="DH303" s="419"/>
      <c r="DI303" s="419"/>
      <c r="DJ303" s="419"/>
      <c r="DK303" s="419"/>
    </row>
    <row r="304" spans="1:115" ht="16.149999999999999" hidden="1">
      <c r="A304" s="423"/>
      <c r="B304" s="423"/>
      <c r="C304" s="418"/>
      <c r="D304" s="419"/>
      <c r="E304" s="419"/>
      <c r="F304" s="419"/>
      <c r="G304" s="419"/>
      <c r="H304" s="419"/>
      <c r="I304" s="419"/>
      <c r="J304" s="419"/>
      <c r="K304" s="419"/>
      <c r="L304" s="419"/>
      <c r="M304" s="419"/>
      <c r="N304" s="419"/>
      <c r="O304" s="419"/>
      <c r="P304" s="419"/>
      <c r="Q304" s="419"/>
      <c r="R304" s="419"/>
      <c r="S304" s="419"/>
      <c r="T304" s="419"/>
      <c r="U304" s="419"/>
      <c r="V304" s="419"/>
      <c r="W304" s="419"/>
      <c r="X304" s="419"/>
      <c r="Y304" s="419"/>
      <c r="Z304" s="419"/>
      <c r="AA304" s="419"/>
      <c r="AB304" s="419"/>
      <c r="AC304" s="419"/>
      <c r="AD304" s="419"/>
      <c r="AE304" s="419"/>
      <c r="AF304" s="419"/>
      <c r="AG304" s="419"/>
      <c r="AH304" s="419"/>
      <c r="AI304" s="419"/>
      <c r="AJ304" s="419"/>
      <c r="AK304" s="419"/>
      <c r="AL304" s="419"/>
      <c r="AM304" s="419"/>
      <c r="AN304" s="419"/>
      <c r="AO304" s="419"/>
      <c r="AP304" s="419"/>
      <c r="AQ304" s="419"/>
      <c r="AR304" s="419"/>
      <c r="AS304" s="419"/>
      <c r="AT304" s="419"/>
      <c r="AU304" s="419"/>
      <c r="AV304" s="419"/>
      <c r="AW304" s="419"/>
      <c r="AX304" s="419"/>
      <c r="AY304" s="419"/>
      <c r="AZ304" s="419"/>
      <c r="BA304" s="419"/>
      <c r="BB304" s="419"/>
      <c r="BC304" s="419"/>
      <c r="BD304" s="419"/>
      <c r="BE304" s="419"/>
      <c r="BF304" s="419"/>
      <c r="BG304" s="419"/>
      <c r="BH304" s="419"/>
      <c r="BI304" s="419"/>
      <c r="BJ304" s="419"/>
      <c r="BK304" s="419"/>
      <c r="BL304" s="419"/>
      <c r="BM304" s="419"/>
      <c r="BN304" s="419"/>
      <c r="BO304" s="419"/>
      <c r="BP304" s="419"/>
      <c r="BQ304" s="419"/>
      <c r="BR304" s="419"/>
      <c r="BS304" s="419"/>
      <c r="BT304" s="419"/>
      <c r="BU304" s="419"/>
      <c r="BV304" s="419"/>
      <c r="BW304" s="419"/>
      <c r="BX304" s="419"/>
      <c r="BY304" s="419"/>
      <c r="BZ304" s="419"/>
      <c r="CA304" s="419"/>
      <c r="CB304" s="419"/>
      <c r="CC304" s="419"/>
      <c r="CD304" s="419"/>
      <c r="CE304" s="419"/>
      <c r="CF304" s="419"/>
      <c r="CG304" s="419"/>
      <c r="CH304" s="419"/>
      <c r="CI304" s="419"/>
      <c r="CJ304" s="419"/>
      <c r="CK304" s="419"/>
      <c r="CL304" s="419"/>
      <c r="CM304" s="419"/>
      <c r="CN304" s="419"/>
      <c r="CO304" s="419"/>
      <c r="CP304" s="419"/>
      <c r="CQ304" s="419"/>
      <c r="CR304" s="419"/>
      <c r="CS304" s="419"/>
      <c r="CT304" s="419"/>
      <c r="CU304" s="419"/>
      <c r="CV304" s="419"/>
      <c r="CW304" s="419"/>
      <c r="CX304" s="419"/>
      <c r="CY304" s="419"/>
      <c r="CZ304" s="419"/>
      <c r="DA304" s="419"/>
      <c r="DB304" s="419"/>
      <c r="DC304" s="419"/>
      <c r="DD304" s="419"/>
      <c r="DE304" s="419"/>
      <c r="DF304" s="419"/>
      <c r="DG304" s="419"/>
      <c r="DH304" s="419"/>
      <c r="DI304" s="419"/>
      <c r="DJ304" s="419"/>
      <c r="DK304" s="419"/>
    </row>
    <row r="305" spans="1:115" ht="16.149999999999999" hidden="1">
      <c r="A305" s="423"/>
      <c r="B305" s="423"/>
      <c r="C305" s="418"/>
      <c r="D305" s="419"/>
      <c r="E305" s="419"/>
      <c r="F305" s="419"/>
      <c r="G305" s="419"/>
      <c r="H305" s="419"/>
      <c r="I305" s="419"/>
      <c r="J305" s="419"/>
      <c r="K305" s="419"/>
      <c r="L305" s="419"/>
      <c r="M305" s="419"/>
      <c r="N305" s="419"/>
      <c r="O305" s="419"/>
      <c r="P305" s="419"/>
      <c r="Q305" s="419"/>
      <c r="R305" s="419"/>
      <c r="S305" s="419"/>
      <c r="T305" s="419"/>
      <c r="U305" s="419"/>
      <c r="V305" s="419"/>
      <c r="W305" s="419"/>
      <c r="X305" s="419"/>
      <c r="Y305" s="419"/>
      <c r="Z305" s="419"/>
      <c r="AA305" s="419"/>
      <c r="AB305" s="419"/>
      <c r="AC305" s="419"/>
      <c r="AD305" s="419"/>
      <c r="AE305" s="419"/>
      <c r="AF305" s="419"/>
      <c r="AG305" s="419"/>
      <c r="AH305" s="419"/>
      <c r="AI305" s="419"/>
      <c r="AJ305" s="419"/>
      <c r="AK305" s="419"/>
      <c r="AL305" s="419"/>
      <c r="AM305" s="419"/>
      <c r="AN305" s="419"/>
      <c r="AO305" s="419"/>
      <c r="AP305" s="419"/>
      <c r="AQ305" s="419"/>
      <c r="AR305" s="419"/>
      <c r="AS305" s="419"/>
      <c r="AT305" s="419"/>
      <c r="AU305" s="419"/>
      <c r="AV305" s="419"/>
      <c r="AW305" s="419"/>
      <c r="AX305" s="419"/>
      <c r="AY305" s="419"/>
      <c r="AZ305" s="419"/>
      <c r="BA305" s="419"/>
      <c r="BB305" s="419"/>
      <c r="BC305" s="419"/>
      <c r="BD305" s="419"/>
      <c r="BE305" s="419"/>
      <c r="BF305" s="419"/>
      <c r="BG305" s="419"/>
      <c r="BH305" s="419"/>
      <c r="BI305" s="419"/>
      <c r="BJ305" s="419"/>
      <c r="BK305" s="419"/>
      <c r="BL305" s="419"/>
      <c r="BM305" s="419"/>
      <c r="BN305" s="419"/>
      <c r="BO305" s="419"/>
      <c r="BP305" s="419"/>
      <c r="BQ305" s="419"/>
      <c r="BR305" s="419"/>
      <c r="BS305" s="419"/>
      <c r="BT305" s="419"/>
      <c r="BU305" s="419"/>
      <c r="BV305" s="419"/>
      <c r="BW305" s="419"/>
      <c r="BX305" s="419"/>
      <c r="BY305" s="419"/>
      <c r="BZ305" s="419"/>
      <c r="CA305" s="419"/>
      <c r="CB305" s="419"/>
      <c r="CC305" s="419"/>
      <c r="CD305" s="419"/>
      <c r="CE305" s="419"/>
      <c r="CF305" s="419"/>
      <c r="CG305" s="419"/>
      <c r="CH305" s="419"/>
      <c r="CI305" s="419"/>
      <c r="CJ305" s="419"/>
      <c r="CK305" s="419"/>
      <c r="CL305" s="419"/>
      <c r="CM305" s="419"/>
      <c r="CN305" s="419"/>
      <c r="CO305" s="419"/>
      <c r="CP305" s="419"/>
      <c r="CQ305" s="419"/>
      <c r="CR305" s="419"/>
      <c r="CS305" s="419"/>
      <c r="CT305" s="419"/>
      <c r="CU305" s="419"/>
      <c r="CV305" s="419"/>
      <c r="CW305" s="419"/>
      <c r="CX305" s="419"/>
      <c r="CY305" s="419"/>
      <c r="CZ305" s="419"/>
      <c r="DA305" s="419"/>
      <c r="DB305" s="419"/>
      <c r="DC305" s="419"/>
      <c r="DD305" s="419"/>
      <c r="DE305" s="419"/>
      <c r="DF305" s="419"/>
      <c r="DG305" s="419"/>
      <c r="DH305" s="419"/>
      <c r="DI305" s="419"/>
      <c r="DJ305" s="419"/>
      <c r="DK305" s="419"/>
    </row>
    <row r="306" spans="1:115" ht="16.149999999999999" hidden="1">
      <c r="A306" s="423"/>
      <c r="B306" s="423"/>
      <c r="C306" s="418"/>
      <c r="D306" s="419"/>
      <c r="E306" s="419"/>
      <c r="F306" s="419"/>
      <c r="G306" s="419"/>
      <c r="H306" s="419"/>
      <c r="I306" s="419"/>
      <c r="J306" s="419"/>
      <c r="K306" s="419"/>
      <c r="L306" s="419"/>
      <c r="M306" s="419"/>
      <c r="N306" s="419"/>
      <c r="O306" s="419"/>
      <c r="P306" s="419"/>
      <c r="Q306" s="419"/>
      <c r="R306" s="419"/>
      <c r="S306" s="419"/>
      <c r="T306" s="419"/>
      <c r="U306" s="419"/>
      <c r="V306" s="419"/>
      <c r="W306" s="419"/>
      <c r="X306" s="419"/>
      <c r="Y306" s="419"/>
      <c r="Z306" s="419"/>
      <c r="AA306" s="419"/>
      <c r="AB306" s="419"/>
      <c r="AC306" s="419"/>
      <c r="AD306" s="419"/>
      <c r="AE306" s="419"/>
      <c r="AF306" s="419"/>
      <c r="AG306" s="419"/>
      <c r="AH306" s="419"/>
      <c r="AI306" s="419"/>
      <c r="AJ306" s="419"/>
      <c r="AK306" s="419"/>
      <c r="AL306" s="419"/>
      <c r="AM306" s="419"/>
      <c r="AN306" s="419"/>
      <c r="AO306" s="419"/>
      <c r="AP306" s="419"/>
      <c r="AQ306" s="419"/>
      <c r="AR306" s="419"/>
      <c r="AS306" s="419"/>
      <c r="AT306" s="419"/>
      <c r="AU306" s="419"/>
      <c r="AV306" s="419"/>
      <c r="AW306" s="419"/>
      <c r="AX306" s="419"/>
      <c r="AY306" s="419"/>
      <c r="AZ306" s="419"/>
      <c r="BA306" s="419"/>
      <c r="BB306" s="419"/>
      <c r="BC306" s="419"/>
      <c r="BD306" s="419"/>
      <c r="BE306" s="419"/>
      <c r="BF306" s="419"/>
      <c r="BG306" s="419"/>
      <c r="BH306" s="419"/>
      <c r="BI306" s="419"/>
      <c r="BJ306" s="419"/>
      <c r="BK306" s="419"/>
      <c r="BL306" s="419"/>
      <c r="BM306" s="419"/>
      <c r="BN306" s="419"/>
      <c r="BO306" s="419"/>
      <c r="BP306" s="419"/>
      <c r="BQ306" s="419"/>
      <c r="BR306" s="419"/>
      <c r="BS306" s="419"/>
      <c r="BT306" s="419"/>
      <c r="BU306" s="419"/>
      <c r="BV306" s="419"/>
      <c r="BW306" s="419"/>
      <c r="BX306" s="419"/>
      <c r="BY306" s="419"/>
      <c r="BZ306" s="419"/>
      <c r="CA306" s="419"/>
      <c r="CB306" s="419"/>
      <c r="CC306" s="419"/>
      <c r="CD306" s="419"/>
      <c r="CE306" s="419"/>
      <c r="CF306" s="419"/>
      <c r="CG306" s="419"/>
      <c r="CH306" s="419"/>
      <c r="CI306" s="419"/>
      <c r="CJ306" s="419"/>
      <c r="CK306" s="419"/>
      <c r="CL306" s="419"/>
      <c r="CM306" s="419"/>
      <c r="CN306" s="419"/>
      <c r="CO306" s="419"/>
      <c r="CP306" s="419"/>
      <c r="CQ306" s="419"/>
      <c r="CR306" s="419"/>
      <c r="CS306" s="419"/>
      <c r="CT306" s="419"/>
      <c r="CU306" s="419"/>
      <c r="CV306" s="419"/>
      <c r="CW306" s="419"/>
      <c r="CX306" s="419"/>
      <c r="CY306" s="419"/>
      <c r="CZ306" s="419"/>
      <c r="DA306" s="419"/>
      <c r="DB306" s="419"/>
      <c r="DC306" s="419"/>
      <c r="DD306" s="419"/>
      <c r="DE306" s="419"/>
      <c r="DF306" s="419"/>
      <c r="DG306" s="419"/>
      <c r="DH306" s="419"/>
      <c r="DI306" s="419"/>
      <c r="DJ306" s="419"/>
      <c r="DK306" s="419"/>
    </row>
    <row r="307" spans="1:115" ht="16.149999999999999" hidden="1">
      <c r="A307" s="423"/>
      <c r="B307" s="423"/>
      <c r="C307" s="418"/>
      <c r="D307" s="419"/>
      <c r="E307" s="419"/>
      <c r="F307" s="419"/>
      <c r="G307" s="419"/>
      <c r="H307" s="419"/>
      <c r="I307" s="419"/>
      <c r="J307" s="419"/>
      <c r="K307" s="419"/>
      <c r="L307" s="419"/>
      <c r="M307" s="419"/>
      <c r="N307" s="419"/>
      <c r="O307" s="419"/>
      <c r="P307" s="419"/>
      <c r="Q307" s="419"/>
      <c r="R307" s="419"/>
      <c r="S307" s="419"/>
      <c r="T307" s="419"/>
      <c r="U307" s="419"/>
      <c r="V307" s="419"/>
      <c r="W307" s="419"/>
      <c r="X307" s="419"/>
      <c r="Y307" s="419"/>
      <c r="Z307" s="419"/>
      <c r="AA307" s="419"/>
      <c r="AB307" s="419"/>
      <c r="AC307" s="419"/>
      <c r="AD307" s="419"/>
      <c r="AE307" s="419"/>
      <c r="AF307" s="419"/>
      <c r="AG307" s="419"/>
      <c r="AH307" s="419"/>
      <c r="AI307" s="419"/>
      <c r="AJ307" s="419"/>
      <c r="AK307" s="419"/>
      <c r="AL307" s="419"/>
      <c r="AM307" s="419"/>
      <c r="AN307" s="419"/>
      <c r="AO307" s="419"/>
      <c r="AP307" s="419"/>
      <c r="AQ307" s="419"/>
      <c r="AR307" s="419"/>
      <c r="AS307" s="419"/>
      <c r="AT307" s="419"/>
      <c r="AU307" s="419"/>
      <c r="AV307" s="419"/>
      <c r="AW307" s="419"/>
      <c r="AX307" s="419"/>
      <c r="AY307" s="419"/>
      <c r="AZ307" s="419"/>
      <c r="BA307" s="419"/>
      <c r="BB307" s="419"/>
      <c r="BC307" s="419"/>
      <c r="BD307" s="419"/>
      <c r="BE307" s="419"/>
      <c r="BF307" s="419"/>
      <c r="BG307" s="419"/>
      <c r="BH307" s="419"/>
      <c r="BI307" s="419"/>
      <c r="BJ307" s="419"/>
      <c r="BK307" s="419"/>
      <c r="BL307" s="419"/>
      <c r="BM307" s="419"/>
      <c r="BN307" s="419"/>
      <c r="BO307" s="419"/>
      <c r="BP307" s="419"/>
      <c r="BQ307" s="419"/>
      <c r="BR307" s="419"/>
      <c r="BS307" s="419"/>
      <c r="BT307" s="419"/>
      <c r="BU307" s="419"/>
      <c r="BV307" s="419"/>
      <c r="BW307" s="419"/>
      <c r="BX307" s="419"/>
      <c r="BY307" s="419"/>
      <c r="BZ307" s="419"/>
      <c r="CA307" s="419"/>
      <c r="CB307" s="419"/>
      <c r="CC307" s="419"/>
      <c r="CD307" s="419"/>
      <c r="CE307" s="419"/>
      <c r="CF307" s="419"/>
      <c r="CG307" s="419"/>
      <c r="CH307" s="419"/>
      <c r="CI307" s="419"/>
      <c r="CJ307" s="419"/>
      <c r="CK307" s="419"/>
      <c r="CL307" s="419"/>
      <c r="CM307" s="419"/>
      <c r="CN307" s="419"/>
      <c r="CO307" s="419"/>
      <c r="CP307" s="419"/>
      <c r="CQ307" s="419"/>
      <c r="CR307" s="419"/>
      <c r="CS307" s="419"/>
      <c r="CT307" s="419"/>
      <c r="CU307" s="419"/>
      <c r="CV307" s="419"/>
      <c r="CW307" s="419"/>
      <c r="CX307" s="419"/>
      <c r="CY307" s="419"/>
      <c r="CZ307" s="419"/>
      <c r="DA307" s="419"/>
      <c r="DB307" s="419"/>
      <c r="DC307" s="419"/>
      <c r="DD307" s="419"/>
      <c r="DE307" s="419"/>
      <c r="DF307" s="419"/>
      <c r="DG307" s="419"/>
      <c r="DH307" s="419"/>
      <c r="DI307" s="419"/>
      <c r="DJ307" s="419"/>
      <c r="DK307" s="419"/>
    </row>
    <row r="308" spans="1:115" ht="16.149999999999999" hidden="1">
      <c r="A308" s="423"/>
      <c r="B308" s="423"/>
      <c r="C308" s="418"/>
      <c r="D308" s="419"/>
      <c r="E308" s="419"/>
      <c r="F308" s="419"/>
      <c r="G308" s="419"/>
      <c r="H308" s="419"/>
      <c r="I308" s="419"/>
      <c r="J308" s="419"/>
      <c r="K308" s="419"/>
      <c r="L308" s="419"/>
      <c r="M308" s="419"/>
      <c r="N308" s="419"/>
      <c r="O308" s="419"/>
      <c r="P308" s="419"/>
      <c r="Q308" s="419"/>
      <c r="R308" s="419"/>
      <c r="S308" s="419"/>
      <c r="T308" s="419"/>
      <c r="U308" s="419"/>
      <c r="V308" s="419"/>
      <c r="W308" s="419"/>
      <c r="X308" s="419"/>
      <c r="Y308" s="419"/>
      <c r="Z308" s="419"/>
      <c r="AA308" s="419"/>
      <c r="AB308" s="419"/>
      <c r="AC308" s="419"/>
      <c r="AD308" s="419"/>
      <c r="AE308" s="419"/>
      <c r="AF308" s="419"/>
      <c r="AG308" s="419"/>
      <c r="AH308" s="419"/>
      <c r="AI308" s="419"/>
      <c r="AJ308" s="419"/>
      <c r="AK308" s="419"/>
      <c r="AL308" s="419"/>
      <c r="AM308" s="419"/>
      <c r="AN308" s="419"/>
      <c r="AO308" s="419"/>
      <c r="AP308" s="419"/>
      <c r="AQ308" s="419"/>
      <c r="AR308" s="419"/>
      <c r="AS308" s="419"/>
      <c r="AT308" s="419"/>
      <c r="AU308" s="419"/>
      <c r="AV308" s="419"/>
      <c r="AW308" s="419"/>
      <c r="AX308" s="419"/>
      <c r="AY308" s="419"/>
      <c r="AZ308" s="419"/>
      <c r="BA308" s="419"/>
      <c r="BB308" s="419"/>
      <c r="BC308" s="419"/>
      <c r="BD308" s="419"/>
      <c r="BE308" s="419"/>
      <c r="BF308" s="419"/>
      <c r="BG308" s="419"/>
      <c r="BH308" s="419"/>
      <c r="BI308" s="419"/>
      <c r="BJ308" s="419"/>
      <c r="BK308" s="419"/>
      <c r="BL308" s="419"/>
      <c r="BM308" s="419"/>
      <c r="BN308" s="419"/>
      <c r="BO308" s="419"/>
      <c r="BP308" s="419"/>
      <c r="BQ308" s="419"/>
      <c r="BR308" s="419"/>
      <c r="BS308" s="419"/>
      <c r="BT308" s="419"/>
      <c r="BU308" s="419"/>
      <c r="BV308" s="419"/>
      <c r="BW308" s="419"/>
      <c r="BX308" s="419"/>
      <c r="BY308" s="419"/>
      <c r="BZ308" s="419"/>
      <c r="CA308" s="419"/>
      <c r="CB308" s="419"/>
      <c r="CC308" s="419"/>
      <c r="CD308" s="419"/>
      <c r="CE308" s="419"/>
      <c r="CF308" s="419"/>
      <c r="CG308" s="419"/>
      <c r="CH308" s="419"/>
      <c r="CI308" s="419"/>
      <c r="CJ308" s="419"/>
      <c r="CK308" s="419"/>
      <c r="CL308" s="419"/>
      <c r="CM308" s="419"/>
      <c r="CN308" s="419"/>
      <c r="CO308" s="419"/>
      <c r="CP308" s="419"/>
      <c r="CQ308" s="419"/>
      <c r="CR308" s="419"/>
      <c r="CS308" s="419"/>
      <c r="CT308" s="419"/>
      <c r="CU308" s="419"/>
      <c r="CV308" s="419"/>
      <c r="CW308" s="419"/>
      <c r="CX308" s="419"/>
      <c r="CY308" s="419"/>
      <c r="CZ308" s="419"/>
      <c r="DA308" s="419"/>
      <c r="DB308" s="419"/>
      <c r="DC308" s="419"/>
      <c r="DD308" s="419"/>
      <c r="DE308" s="419"/>
      <c r="DF308" s="419"/>
      <c r="DG308" s="419"/>
      <c r="DH308" s="419"/>
      <c r="DI308" s="419"/>
      <c r="DJ308" s="419"/>
      <c r="DK308" s="419"/>
    </row>
    <row r="309" spans="1:115" ht="16.149999999999999" hidden="1">
      <c r="A309" s="423"/>
      <c r="B309" s="423"/>
      <c r="C309" s="418"/>
      <c r="D309" s="419"/>
      <c r="E309" s="419"/>
      <c r="F309" s="419"/>
      <c r="G309" s="419"/>
      <c r="H309" s="419"/>
      <c r="I309" s="419"/>
      <c r="J309" s="419"/>
      <c r="K309" s="419"/>
      <c r="L309" s="419"/>
      <c r="M309" s="419"/>
      <c r="N309" s="419"/>
      <c r="O309" s="419"/>
      <c r="P309" s="419"/>
      <c r="Q309" s="419"/>
      <c r="R309" s="419"/>
      <c r="S309" s="419"/>
      <c r="T309" s="419"/>
      <c r="U309" s="419"/>
      <c r="V309" s="419"/>
      <c r="W309" s="419"/>
      <c r="X309" s="419"/>
      <c r="Y309" s="419"/>
      <c r="Z309" s="419"/>
      <c r="AA309" s="419"/>
      <c r="AB309" s="419"/>
      <c r="AC309" s="419"/>
      <c r="AD309" s="419"/>
      <c r="AE309" s="419"/>
      <c r="AF309" s="419"/>
      <c r="AG309" s="419"/>
      <c r="AH309" s="419"/>
      <c r="AI309" s="419"/>
      <c r="AJ309" s="419"/>
      <c r="AK309" s="419"/>
      <c r="AL309" s="419"/>
      <c r="AM309" s="419"/>
      <c r="AN309" s="419"/>
      <c r="AO309" s="419"/>
      <c r="AP309" s="419"/>
      <c r="AQ309" s="419"/>
      <c r="AR309" s="419"/>
      <c r="AS309" s="419"/>
      <c r="AT309" s="419"/>
      <c r="AU309" s="419"/>
      <c r="AV309" s="419"/>
      <c r="AW309" s="419"/>
      <c r="AX309" s="419"/>
      <c r="AY309" s="419"/>
      <c r="AZ309" s="419"/>
      <c r="BA309" s="419"/>
      <c r="BB309" s="419"/>
      <c r="BC309" s="419"/>
      <c r="BD309" s="419"/>
      <c r="BE309" s="419"/>
      <c r="BF309" s="419"/>
      <c r="BG309" s="419"/>
      <c r="BH309" s="419"/>
      <c r="BI309" s="419"/>
      <c r="BJ309" s="419"/>
      <c r="BK309" s="419"/>
      <c r="BL309" s="419"/>
      <c r="BM309" s="419"/>
      <c r="BN309" s="419"/>
      <c r="BO309" s="419"/>
      <c r="BP309" s="419"/>
      <c r="BQ309" s="419"/>
      <c r="BR309" s="419"/>
      <c r="BS309" s="419"/>
      <c r="BT309" s="419"/>
      <c r="BU309" s="419"/>
      <c r="BV309" s="419"/>
      <c r="BW309" s="419"/>
      <c r="BX309" s="419"/>
      <c r="BY309" s="419"/>
      <c r="BZ309" s="419"/>
      <c r="CA309" s="419"/>
      <c r="CB309" s="419"/>
      <c r="CC309" s="419"/>
      <c r="CD309" s="419"/>
      <c r="CE309" s="419"/>
      <c r="CF309" s="419"/>
      <c r="CG309" s="419"/>
      <c r="CH309" s="419"/>
      <c r="CI309" s="419"/>
      <c r="CJ309" s="419"/>
      <c r="CK309" s="419"/>
      <c r="CL309" s="419"/>
      <c r="CM309" s="419"/>
      <c r="CN309" s="419"/>
      <c r="CO309" s="419"/>
      <c r="CP309" s="419"/>
      <c r="CQ309" s="419"/>
      <c r="CR309" s="419"/>
      <c r="CS309" s="419"/>
      <c r="CT309" s="419"/>
      <c r="CU309" s="419"/>
      <c r="CV309" s="419"/>
      <c r="CW309" s="419"/>
      <c r="CX309" s="419"/>
      <c r="CY309" s="419"/>
      <c r="CZ309" s="419"/>
      <c r="DA309" s="419"/>
      <c r="DB309" s="419"/>
      <c r="DC309" s="419"/>
      <c r="DD309" s="419"/>
      <c r="DE309" s="419"/>
      <c r="DF309" s="419"/>
      <c r="DG309" s="419"/>
      <c r="DH309" s="419"/>
      <c r="DI309" s="419"/>
      <c r="DJ309" s="419"/>
      <c r="DK309" s="419"/>
    </row>
    <row r="310" spans="1:115" ht="16.149999999999999" hidden="1">
      <c r="A310" s="423"/>
      <c r="B310" s="423"/>
      <c r="C310" s="418"/>
      <c r="D310" s="419"/>
      <c r="E310" s="419"/>
      <c r="F310" s="419"/>
      <c r="G310" s="419"/>
      <c r="H310" s="419"/>
      <c r="I310" s="419"/>
      <c r="J310" s="419"/>
      <c r="K310" s="419"/>
      <c r="L310" s="419"/>
      <c r="M310" s="419"/>
      <c r="N310" s="419"/>
      <c r="O310" s="419"/>
      <c r="P310" s="419"/>
      <c r="Q310" s="419"/>
      <c r="R310" s="419"/>
      <c r="S310" s="419"/>
      <c r="T310" s="419"/>
      <c r="U310" s="419"/>
      <c r="V310" s="419"/>
      <c r="W310" s="419"/>
      <c r="X310" s="419"/>
      <c r="Y310" s="419"/>
      <c r="Z310" s="419"/>
      <c r="AA310" s="419"/>
      <c r="AB310" s="419"/>
      <c r="AC310" s="419"/>
      <c r="AD310" s="419"/>
      <c r="AE310" s="419"/>
      <c r="AF310" s="419"/>
      <c r="AG310" s="419"/>
      <c r="AH310" s="419"/>
      <c r="AI310" s="419"/>
      <c r="AJ310" s="419"/>
      <c r="AK310" s="419"/>
      <c r="AL310" s="419"/>
      <c r="AM310" s="419"/>
      <c r="AN310" s="419"/>
      <c r="AO310" s="419"/>
      <c r="AP310" s="419"/>
      <c r="AQ310" s="419"/>
      <c r="AR310" s="419"/>
      <c r="AS310" s="419"/>
      <c r="AT310" s="419"/>
      <c r="AU310" s="419"/>
      <c r="AV310" s="419"/>
      <c r="AW310" s="419"/>
      <c r="AX310" s="419"/>
      <c r="AY310" s="419"/>
      <c r="AZ310" s="419"/>
      <c r="BA310" s="419"/>
      <c r="BB310" s="419"/>
      <c r="BC310" s="419"/>
      <c r="BD310" s="419"/>
      <c r="BE310" s="419"/>
      <c r="BF310" s="419"/>
      <c r="BG310" s="419"/>
      <c r="BH310" s="419"/>
      <c r="BI310" s="419"/>
      <c r="BJ310" s="419"/>
      <c r="BK310" s="419"/>
      <c r="BL310" s="419"/>
      <c r="BM310" s="419"/>
      <c r="BN310" s="419"/>
      <c r="BO310" s="419"/>
      <c r="BP310" s="419"/>
      <c r="BQ310" s="419"/>
      <c r="BR310" s="419"/>
      <c r="BS310" s="419"/>
      <c r="BT310" s="419"/>
      <c r="BU310" s="419"/>
      <c r="BV310" s="419"/>
      <c r="BW310" s="419"/>
      <c r="BX310" s="419"/>
      <c r="BY310" s="419"/>
      <c r="BZ310" s="419"/>
      <c r="CA310" s="419"/>
      <c r="CB310" s="419"/>
      <c r="CC310" s="419"/>
      <c r="CD310" s="419"/>
      <c r="CE310" s="419"/>
      <c r="CF310" s="419"/>
      <c r="CG310" s="419"/>
      <c r="CH310" s="419"/>
      <c r="CI310" s="419"/>
      <c r="CJ310" s="419"/>
      <c r="CK310" s="419"/>
      <c r="CL310" s="419"/>
      <c r="CM310" s="419"/>
      <c r="CN310" s="419"/>
      <c r="CO310" s="419"/>
      <c r="CP310" s="419"/>
      <c r="CQ310" s="419"/>
      <c r="CR310" s="419"/>
      <c r="CS310" s="419"/>
      <c r="CT310" s="419"/>
      <c r="CU310" s="419"/>
      <c r="CV310" s="419"/>
      <c r="CW310" s="419"/>
      <c r="CX310" s="419"/>
      <c r="CY310" s="419"/>
      <c r="CZ310" s="419"/>
      <c r="DA310" s="419"/>
      <c r="DB310" s="419"/>
      <c r="DC310" s="419"/>
      <c r="DD310" s="419"/>
      <c r="DE310" s="419"/>
      <c r="DF310" s="419"/>
      <c r="DG310" s="419"/>
      <c r="DH310" s="419"/>
      <c r="DI310" s="419"/>
      <c r="DJ310" s="419"/>
      <c r="DK310" s="419"/>
    </row>
    <row r="311" spans="1:115" ht="16.149999999999999" hidden="1">
      <c r="A311" s="423"/>
      <c r="B311" s="423"/>
      <c r="C311" s="418"/>
      <c r="D311" s="419"/>
      <c r="E311" s="419"/>
      <c r="F311" s="419"/>
      <c r="G311" s="419"/>
      <c r="H311" s="419"/>
      <c r="I311" s="419"/>
      <c r="J311" s="419"/>
      <c r="K311" s="419"/>
      <c r="L311" s="419"/>
      <c r="M311" s="419"/>
      <c r="N311" s="419"/>
      <c r="O311" s="419"/>
      <c r="P311" s="419"/>
      <c r="Q311" s="419"/>
      <c r="R311" s="419"/>
      <c r="S311" s="419"/>
      <c r="T311" s="419"/>
      <c r="U311" s="419"/>
      <c r="V311" s="419"/>
      <c r="W311" s="419"/>
      <c r="X311" s="419"/>
      <c r="Y311" s="419"/>
      <c r="Z311" s="419"/>
      <c r="AA311" s="419"/>
      <c r="AB311" s="419"/>
      <c r="AC311" s="419"/>
      <c r="AD311" s="419"/>
      <c r="AE311" s="419"/>
      <c r="AF311" s="419"/>
      <c r="AG311" s="419"/>
      <c r="AH311" s="419"/>
      <c r="AI311" s="419"/>
      <c r="AJ311" s="419"/>
      <c r="AK311" s="419"/>
      <c r="AL311" s="419"/>
      <c r="AM311" s="419"/>
      <c r="AN311" s="419"/>
      <c r="AO311" s="419"/>
      <c r="AP311" s="419"/>
      <c r="AQ311" s="419"/>
      <c r="AR311" s="419"/>
      <c r="AS311" s="419"/>
      <c r="AT311" s="419"/>
      <c r="AU311" s="419"/>
      <c r="AV311" s="419"/>
      <c r="AW311" s="419"/>
      <c r="AX311" s="419"/>
      <c r="AY311" s="419"/>
      <c r="AZ311" s="419"/>
      <c r="BA311" s="419"/>
      <c r="BB311" s="419"/>
      <c r="BC311" s="419"/>
      <c r="BD311" s="419"/>
      <c r="BE311" s="419"/>
      <c r="BF311" s="419"/>
      <c r="BG311" s="419"/>
      <c r="BH311" s="419"/>
      <c r="BI311" s="419"/>
      <c r="BJ311" s="419"/>
      <c r="BK311" s="419"/>
      <c r="BL311" s="419"/>
      <c r="BM311" s="419"/>
      <c r="BN311" s="419"/>
      <c r="BO311" s="419"/>
      <c r="BP311" s="419"/>
      <c r="BQ311" s="419"/>
      <c r="BR311" s="419"/>
      <c r="BS311" s="419"/>
      <c r="BT311" s="419"/>
      <c r="BU311" s="419"/>
      <c r="BV311" s="419"/>
      <c r="BW311" s="419"/>
      <c r="BX311" s="419"/>
      <c r="BY311" s="419"/>
      <c r="BZ311" s="419"/>
      <c r="CA311" s="419"/>
      <c r="CB311" s="419"/>
      <c r="CC311" s="419"/>
      <c r="CD311" s="419"/>
      <c r="CE311" s="419"/>
      <c r="CF311" s="419"/>
      <c r="CG311" s="419"/>
      <c r="CH311" s="419"/>
      <c r="CI311" s="419"/>
      <c r="CJ311" s="419"/>
      <c r="CK311" s="419"/>
      <c r="CL311" s="419"/>
      <c r="CM311" s="419"/>
      <c r="CN311" s="419"/>
      <c r="CO311" s="419"/>
      <c r="CP311" s="419"/>
      <c r="CQ311" s="419"/>
      <c r="CR311" s="419"/>
      <c r="CS311" s="419"/>
      <c r="CT311" s="419"/>
      <c r="CU311" s="419"/>
      <c r="CV311" s="419"/>
      <c r="CW311" s="419"/>
      <c r="CX311" s="419"/>
      <c r="CY311" s="419"/>
      <c r="CZ311" s="419"/>
      <c r="DA311" s="419"/>
      <c r="DB311" s="419"/>
      <c r="DC311" s="419"/>
      <c r="DD311" s="419"/>
      <c r="DE311" s="419"/>
      <c r="DF311" s="419"/>
      <c r="DG311" s="419"/>
      <c r="DH311" s="419"/>
      <c r="DI311" s="419"/>
      <c r="DJ311" s="419"/>
      <c r="DK311" s="419"/>
    </row>
    <row r="312" spans="1:115" ht="16.149999999999999" hidden="1">
      <c r="A312" s="423"/>
      <c r="B312" s="423"/>
      <c r="C312" s="418"/>
      <c r="D312" s="419"/>
      <c r="E312" s="419"/>
      <c r="F312" s="419"/>
      <c r="G312" s="419"/>
      <c r="H312" s="419"/>
      <c r="I312" s="419"/>
      <c r="J312" s="419"/>
      <c r="K312" s="419"/>
      <c r="L312" s="419"/>
      <c r="M312" s="419"/>
      <c r="N312" s="419"/>
      <c r="O312" s="419"/>
      <c r="P312" s="419"/>
      <c r="Q312" s="419"/>
      <c r="R312" s="419"/>
      <c r="S312" s="419"/>
      <c r="T312" s="419"/>
      <c r="U312" s="419"/>
      <c r="V312" s="419"/>
      <c r="W312" s="419"/>
      <c r="X312" s="419"/>
      <c r="Y312" s="419"/>
      <c r="Z312" s="419"/>
      <c r="AA312" s="419"/>
      <c r="AB312" s="419"/>
      <c r="AC312" s="419"/>
      <c r="AD312" s="419"/>
      <c r="AE312" s="419"/>
      <c r="AF312" s="419"/>
      <c r="AG312" s="419"/>
      <c r="AH312" s="419"/>
      <c r="AI312" s="419"/>
      <c r="AJ312" s="419"/>
      <c r="AK312" s="419"/>
      <c r="AL312" s="419"/>
      <c r="AM312" s="419"/>
      <c r="AN312" s="419"/>
      <c r="AO312" s="419"/>
      <c r="AP312" s="419"/>
      <c r="AQ312" s="419"/>
      <c r="AR312" s="419"/>
      <c r="AS312" s="419"/>
      <c r="AT312" s="419"/>
      <c r="AU312" s="419"/>
      <c r="AV312" s="419"/>
      <c r="AW312" s="419"/>
      <c r="AX312" s="419"/>
      <c r="AY312" s="419"/>
      <c r="AZ312" s="419"/>
      <c r="BA312" s="419"/>
      <c r="BB312" s="419"/>
      <c r="BC312" s="419"/>
      <c r="BD312" s="419"/>
      <c r="BE312" s="419"/>
      <c r="BF312" s="419"/>
      <c r="BG312" s="419"/>
      <c r="BH312" s="419"/>
      <c r="BI312" s="419"/>
      <c r="BJ312" s="419"/>
      <c r="BK312" s="419"/>
      <c r="BL312" s="419"/>
      <c r="BM312" s="419"/>
      <c r="BN312" s="419"/>
      <c r="BO312" s="419"/>
      <c r="BP312" s="419"/>
      <c r="BQ312" s="419"/>
      <c r="BR312" s="419"/>
      <c r="BS312" s="419"/>
      <c r="BT312" s="419"/>
      <c r="BU312" s="419"/>
      <c r="BV312" s="419"/>
      <c r="BW312" s="419"/>
      <c r="BX312" s="419"/>
      <c r="BY312" s="419"/>
      <c r="BZ312" s="419"/>
      <c r="CA312" s="419"/>
      <c r="CB312" s="419"/>
      <c r="CC312" s="419"/>
      <c r="CD312" s="419"/>
      <c r="CE312" s="419"/>
      <c r="CF312" s="419"/>
      <c r="CG312" s="419"/>
      <c r="CH312" s="419"/>
      <c r="CI312" s="419"/>
      <c r="CJ312" s="419"/>
      <c r="CK312" s="419"/>
      <c r="CL312" s="419"/>
      <c r="CM312" s="419"/>
      <c r="CN312" s="419"/>
      <c r="CO312" s="419"/>
      <c r="CP312" s="419"/>
      <c r="CQ312" s="419"/>
      <c r="CR312" s="419"/>
      <c r="CS312" s="419"/>
      <c r="CT312" s="419"/>
      <c r="CU312" s="419"/>
      <c r="CV312" s="419"/>
      <c r="CW312" s="419"/>
      <c r="CX312" s="419"/>
      <c r="CY312" s="419"/>
      <c r="CZ312" s="419"/>
      <c r="DA312" s="419"/>
      <c r="DB312" s="419"/>
      <c r="DC312" s="419"/>
      <c r="DD312" s="419"/>
      <c r="DE312" s="419"/>
      <c r="DF312" s="419"/>
      <c r="DG312" s="419"/>
      <c r="DH312" s="419"/>
      <c r="DI312" s="419"/>
      <c r="DJ312" s="419"/>
      <c r="DK312" s="419"/>
    </row>
    <row r="313" spans="1:115" ht="16.149999999999999" hidden="1">
      <c r="A313" s="423"/>
      <c r="B313" s="423"/>
      <c r="C313" s="418"/>
      <c r="D313" s="419"/>
      <c r="E313" s="419"/>
      <c r="F313" s="419"/>
      <c r="G313" s="419"/>
      <c r="H313" s="419"/>
      <c r="I313" s="419"/>
      <c r="J313" s="419"/>
      <c r="K313" s="419"/>
      <c r="L313" s="419"/>
      <c r="M313" s="419"/>
      <c r="N313" s="419"/>
      <c r="O313" s="419"/>
      <c r="P313" s="419"/>
      <c r="Q313" s="419"/>
      <c r="R313" s="419"/>
      <c r="S313" s="419"/>
      <c r="T313" s="419"/>
      <c r="U313" s="419"/>
      <c r="V313" s="419"/>
      <c r="W313" s="419"/>
      <c r="X313" s="419"/>
      <c r="Y313" s="419"/>
      <c r="Z313" s="419"/>
      <c r="AA313" s="419"/>
      <c r="AB313" s="419"/>
      <c r="AC313" s="419"/>
      <c r="AD313" s="419"/>
      <c r="AE313" s="419"/>
      <c r="AF313" s="419"/>
      <c r="AG313" s="419"/>
      <c r="AH313" s="419"/>
      <c r="AI313" s="419"/>
      <c r="AJ313" s="419"/>
      <c r="AK313" s="419"/>
      <c r="AL313" s="419"/>
      <c r="AM313" s="419"/>
      <c r="AN313" s="419"/>
      <c r="AO313" s="419"/>
      <c r="AP313" s="419"/>
      <c r="AQ313" s="419"/>
      <c r="AR313" s="419"/>
      <c r="AS313" s="419"/>
      <c r="AT313" s="419"/>
      <c r="AU313" s="419"/>
      <c r="AV313" s="419"/>
      <c r="AW313" s="419"/>
      <c r="AX313" s="419"/>
      <c r="AY313" s="419"/>
      <c r="AZ313" s="419"/>
      <c r="BA313" s="419"/>
      <c r="BB313" s="419"/>
      <c r="BC313" s="419"/>
      <c r="BD313" s="419"/>
      <c r="BE313" s="419"/>
      <c r="BF313" s="419"/>
      <c r="BG313" s="419"/>
      <c r="BH313" s="419"/>
      <c r="BI313" s="419"/>
      <c r="BJ313" s="419"/>
      <c r="BK313" s="419"/>
      <c r="BL313" s="419"/>
      <c r="BM313" s="419"/>
      <c r="BN313" s="419"/>
      <c r="BO313" s="419"/>
      <c r="BP313" s="419"/>
      <c r="BQ313" s="419"/>
      <c r="BR313" s="419"/>
      <c r="BS313" s="419"/>
      <c r="BT313" s="419"/>
      <c r="BU313" s="419"/>
      <c r="BV313" s="419"/>
      <c r="BW313" s="419"/>
      <c r="BX313" s="419"/>
      <c r="BY313" s="419"/>
      <c r="BZ313" s="419"/>
      <c r="CA313" s="419"/>
      <c r="CB313" s="419"/>
      <c r="CC313" s="419"/>
      <c r="CD313" s="419"/>
      <c r="CE313" s="419"/>
      <c r="CF313" s="419"/>
      <c r="CG313" s="419"/>
      <c r="CH313" s="419"/>
      <c r="CI313" s="419"/>
      <c r="CJ313" s="419"/>
      <c r="CK313" s="419"/>
      <c r="CL313" s="419"/>
      <c r="CM313" s="419"/>
      <c r="CN313" s="419"/>
      <c r="CO313" s="419"/>
      <c r="CP313" s="419"/>
      <c r="CQ313" s="419"/>
      <c r="CR313" s="419"/>
      <c r="CS313" s="419"/>
      <c r="CT313" s="419"/>
      <c r="CU313" s="419"/>
      <c r="CV313" s="419"/>
      <c r="CW313" s="419"/>
      <c r="CX313" s="419"/>
      <c r="CY313" s="419"/>
      <c r="CZ313" s="419"/>
      <c r="DA313" s="419"/>
      <c r="DB313" s="419"/>
      <c r="DC313" s="419"/>
      <c r="DD313" s="419"/>
      <c r="DE313" s="419"/>
      <c r="DF313" s="419"/>
      <c r="DG313" s="419"/>
      <c r="DH313" s="419"/>
      <c r="DI313" s="419"/>
      <c r="DJ313" s="419"/>
      <c r="DK313" s="419"/>
    </row>
    <row r="314" spans="1:115" ht="16.149999999999999" hidden="1">
      <c r="A314" s="423"/>
      <c r="B314" s="423"/>
      <c r="C314" s="418"/>
      <c r="D314" s="419"/>
      <c r="E314" s="419"/>
      <c r="F314" s="419"/>
      <c r="G314" s="419"/>
      <c r="H314" s="419"/>
      <c r="I314" s="419"/>
      <c r="J314" s="419"/>
      <c r="K314" s="419"/>
      <c r="L314" s="419"/>
      <c r="M314" s="419"/>
      <c r="N314" s="419"/>
      <c r="O314" s="419"/>
      <c r="P314" s="419"/>
      <c r="Q314" s="419"/>
      <c r="R314" s="419"/>
      <c r="S314" s="419"/>
      <c r="T314" s="419"/>
      <c r="U314" s="419"/>
      <c r="V314" s="419"/>
      <c r="W314" s="419"/>
      <c r="X314" s="419"/>
      <c r="Y314" s="419"/>
      <c r="Z314" s="419"/>
      <c r="AA314" s="419"/>
      <c r="AB314" s="419"/>
      <c r="AC314" s="419"/>
      <c r="AD314" s="419"/>
      <c r="AE314" s="419"/>
      <c r="AF314" s="419"/>
      <c r="AG314" s="419"/>
      <c r="AH314" s="419"/>
      <c r="AI314" s="419"/>
      <c r="AJ314" s="419"/>
      <c r="AK314" s="419"/>
      <c r="AL314" s="419"/>
      <c r="AM314" s="419"/>
      <c r="AN314" s="419"/>
      <c r="AO314" s="419"/>
      <c r="AP314" s="419"/>
      <c r="AQ314" s="419"/>
      <c r="AR314" s="419"/>
      <c r="AS314" s="419"/>
      <c r="AT314" s="419"/>
      <c r="AU314" s="419"/>
      <c r="AV314" s="419"/>
      <c r="AW314" s="419"/>
      <c r="AX314" s="419"/>
      <c r="AY314" s="419"/>
      <c r="AZ314" s="419"/>
      <c r="BA314" s="419"/>
      <c r="BB314" s="419"/>
      <c r="BC314" s="419"/>
      <c r="BD314" s="419"/>
      <c r="BE314" s="419"/>
      <c r="BF314" s="419"/>
      <c r="BG314" s="419"/>
      <c r="BH314" s="419"/>
      <c r="BI314" s="419"/>
      <c r="BJ314" s="419"/>
      <c r="BK314" s="419"/>
      <c r="BL314" s="419"/>
      <c r="BM314" s="419"/>
      <c r="BN314" s="419"/>
      <c r="BO314" s="419"/>
      <c r="BP314" s="419"/>
      <c r="BQ314" s="419"/>
      <c r="BR314" s="419"/>
      <c r="BS314" s="419"/>
      <c r="BT314" s="419"/>
      <c r="BU314" s="419"/>
      <c r="BV314" s="419"/>
      <c r="BW314" s="419"/>
      <c r="BX314" s="419"/>
      <c r="BY314" s="419"/>
      <c r="BZ314" s="419"/>
      <c r="CA314" s="419"/>
      <c r="CB314" s="419"/>
      <c r="CC314" s="419"/>
      <c r="CD314" s="419"/>
      <c r="CE314" s="419"/>
      <c r="CF314" s="419"/>
      <c r="CG314" s="419"/>
      <c r="CH314" s="419"/>
      <c r="CI314" s="419"/>
      <c r="CJ314" s="419"/>
      <c r="CK314" s="419"/>
      <c r="CL314" s="419"/>
      <c r="CM314" s="419"/>
      <c r="CN314" s="419"/>
      <c r="CO314" s="419"/>
      <c r="CP314" s="419"/>
      <c r="CQ314" s="419"/>
      <c r="CR314" s="419"/>
      <c r="CS314" s="419"/>
      <c r="CT314" s="419"/>
      <c r="CU314" s="419"/>
      <c r="CV314" s="419"/>
      <c r="CW314" s="419"/>
      <c r="CX314" s="419"/>
      <c r="CY314" s="419"/>
      <c r="CZ314" s="419"/>
      <c r="DA314" s="419"/>
      <c r="DB314" s="419"/>
      <c r="DC314" s="419"/>
      <c r="DD314" s="419"/>
      <c r="DE314" s="419"/>
      <c r="DF314" s="419"/>
      <c r="DG314" s="419"/>
      <c r="DH314" s="419"/>
      <c r="DI314" s="419"/>
      <c r="DJ314" s="419"/>
      <c r="DK314" s="419"/>
    </row>
    <row r="315" spans="1:115" ht="16.149999999999999" hidden="1">
      <c r="A315" s="423"/>
      <c r="B315" s="423"/>
      <c r="C315" s="418"/>
      <c r="D315" s="419"/>
      <c r="E315" s="419"/>
      <c r="F315" s="419"/>
      <c r="G315" s="419"/>
      <c r="H315" s="419"/>
      <c r="I315" s="419"/>
      <c r="J315" s="419"/>
      <c r="K315" s="419"/>
      <c r="L315" s="419"/>
      <c r="M315" s="419"/>
      <c r="N315" s="419"/>
      <c r="O315" s="419"/>
      <c r="P315" s="419"/>
      <c r="Q315" s="419"/>
      <c r="R315" s="419"/>
      <c r="S315" s="419"/>
      <c r="T315" s="419"/>
      <c r="U315" s="419"/>
      <c r="V315" s="419"/>
      <c r="W315" s="419"/>
      <c r="X315" s="419"/>
      <c r="Y315" s="419"/>
      <c r="Z315" s="419"/>
      <c r="AA315" s="419"/>
      <c r="AB315" s="419"/>
      <c r="AC315" s="419"/>
      <c r="AD315" s="419"/>
      <c r="AE315" s="419"/>
      <c r="AF315" s="419"/>
      <c r="AG315" s="419"/>
      <c r="AH315" s="419"/>
      <c r="AI315" s="419"/>
      <c r="AJ315" s="419"/>
      <c r="AK315" s="419"/>
      <c r="AL315" s="419"/>
      <c r="AM315" s="419"/>
      <c r="AN315" s="419"/>
      <c r="AO315" s="419"/>
      <c r="AP315" s="419"/>
      <c r="AQ315" s="419"/>
      <c r="AR315" s="419"/>
      <c r="AS315" s="419"/>
      <c r="AT315" s="419"/>
      <c r="AU315" s="419"/>
      <c r="AV315" s="419"/>
      <c r="AW315" s="419"/>
      <c r="AX315" s="419"/>
      <c r="AY315" s="419"/>
      <c r="AZ315" s="419"/>
      <c r="BA315" s="419"/>
      <c r="BB315" s="419"/>
      <c r="BC315" s="419"/>
      <c r="BD315" s="419"/>
      <c r="BE315" s="419"/>
      <c r="BF315" s="419"/>
      <c r="BG315" s="419"/>
      <c r="BH315" s="419"/>
      <c r="BI315" s="419"/>
      <c r="BJ315" s="419"/>
      <c r="BK315" s="419"/>
      <c r="BL315" s="419"/>
      <c r="BM315" s="419"/>
      <c r="BN315" s="419"/>
      <c r="BO315" s="419"/>
      <c r="BP315" s="419"/>
      <c r="BQ315" s="419"/>
      <c r="BR315" s="419"/>
      <c r="BS315" s="419"/>
      <c r="BT315" s="419"/>
      <c r="BU315" s="419"/>
      <c r="BV315" s="419"/>
      <c r="BW315" s="419"/>
      <c r="BX315" s="419"/>
      <c r="BY315" s="419"/>
      <c r="BZ315" s="419"/>
      <c r="CA315" s="419"/>
      <c r="CB315" s="419"/>
      <c r="CC315" s="419"/>
      <c r="CD315" s="419"/>
      <c r="CE315" s="419"/>
      <c r="CF315" s="419"/>
      <c r="CG315" s="419"/>
      <c r="CH315" s="419"/>
      <c r="CI315" s="419"/>
      <c r="CJ315" s="419"/>
      <c r="CK315" s="419"/>
      <c r="CL315" s="419"/>
      <c r="CM315" s="419"/>
      <c r="CN315" s="419"/>
      <c r="CO315" s="419"/>
      <c r="CP315" s="419"/>
      <c r="CQ315" s="419"/>
      <c r="CR315" s="419"/>
      <c r="CS315" s="419"/>
      <c r="CT315" s="419"/>
      <c r="CU315" s="419"/>
      <c r="CV315" s="419"/>
      <c r="CW315" s="419"/>
      <c r="CX315" s="419"/>
      <c r="CY315" s="419"/>
      <c r="CZ315" s="419"/>
      <c r="DA315" s="419"/>
      <c r="DB315" s="419"/>
      <c r="DC315" s="419"/>
      <c r="DD315" s="419"/>
      <c r="DE315" s="419"/>
      <c r="DF315" s="419"/>
      <c r="DG315" s="419"/>
      <c r="DH315" s="419"/>
      <c r="DI315" s="419"/>
      <c r="DJ315" s="419"/>
      <c r="DK315" s="419"/>
    </row>
    <row r="316" spans="1:115" ht="16.149999999999999" hidden="1">
      <c r="A316" s="423"/>
      <c r="B316" s="423"/>
      <c r="C316" s="418"/>
      <c r="D316" s="419"/>
      <c r="E316" s="419"/>
      <c r="F316" s="419"/>
      <c r="G316" s="419"/>
      <c r="H316" s="419"/>
      <c r="I316" s="419"/>
      <c r="J316" s="419"/>
      <c r="K316" s="419"/>
      <c r="L316" s="419"/>
      <c r="M316" s="419"/>
      <c r="N316" s="419"/>
      <c r="O316" s="419"/>
      <c r="P316" s="419"/>
      <c r="Q316" s="419"/>
      <c r="R316" s="419"/>
      <c r="S316" s="419"/>
      <c r="T316" s="419"/>
      <c r="U316" s="419"/>
      <c r="V316" s="419"/>
      <c r="W316" s="419"/>
      <c r="X316" s="419"/>
      <c r="Y316" s="419"/>
      <c r="Z316" s="419"/>
      <c r="AA316" s="419"/>
      <c r="AB316" s="419"/>
      <c r="AC316" s="419"/>
      <c r="AD316" s="419"/>
      <c r="AE316" s="419"/>
      <c r="AF316" s="419"/>
      <c r="AG316" s="419"/>
      <c r="AH316" s="419"/>
      <c r="AI316" s="419"/>
      <c r="AJ316" s="419"/>
      <c r="AK316" s="419"/>
      <c r="AL316" s="419"/>
      <c r="AM316" s="419"/>
      <c r="AN316" s="419"/>
      <c r="AO316" s="419"/>
      <c r="AP316" s="419"/>
      <c r="AQ316" s="419"/>
      <c r="AR316" s="419"/>
      <c r="AS316" s="419"/>
      <c r="AT316" s="419"/>
      <c r="AU316" s="419"/>
      <c r="AV316" s="419"/>
      <c r="AW316" s="419"/>
      <c r="AX316" s="419"/>
      <c r="AY316" s="419"/>
      <c r="AZ316" s="419"/>
      <c r="BA316" s="419"/>
      <c r="BB316" s="419"/>
      <c r="BC316" s="419"/>
      <c r="BD316" s="419"/>
      <c r="BE316" s="419"/>
      <c r="BF316" s="419"/>
      <c r="BG316" s="419"/>
      <c r="BH316" s="419"/>
      <c r="BI316" s="419"/>
      <c r="BJ316" s="419"/>
      <c r="BK316" s="419"/>
      <c r="BL316" s="419"/>
      <c r="BM316" s="419"/>
      <c r="BN316" s="419"/>
      <c r="BO316" s="419"/>
      <c r="BP316" s="419"/>
      <c r="BQ316" s="419"/>
      <c r="BR316" s="419"/>
      <c r="BS316" s="419"/>
      <c r="BT316" s="419"/>
      <c r="BU316" s="419"/>
      <c r="BV316" s="419"/>
      <c r="BW316" s="419"/>
      <c r="BX316" s="419"/>
      <c r="BY316" s="419"/>
      <c r="BZ316" s="419"/>
      <c r="CA316" s="419"/>
      <c r="CB316" s="419"/>
      <c r="CC316" s="419"/>
      <c r="CD316" s="419"/>
      <c r="CE316" s="419"/>
      <c r="CF316" s="419"/>
      <c r="CG316" s="419"/>
      <c r="CH316" s="419"/>
      <c r="CI316" s="419"/>
      <c r="CJ316" s="419"/>
      <c r="CK316" s="419"/>
      <c r="CL316" s="419"/>
      <c r="CM316" s="419"/>
      <c r="CN316" s="419"/>
      <c r="CO316" s="419"/>
      <c r="CP316" s="419"/>
      <c r="CQ316" s="419"/>
      <c r="CR316" s="419"/>
      <c r="CS316" s="419"/>
      <c r="CT316" s="419"/>
      <c r="CU316" s="419"/>
      <c r="CV316" s="419"/>
      <c r="CW316" s="419"/>
      <c r="CX316" s="419"/>
      <c r="CY316" s="419"/>
      <c r="CZ316" s="419"/>
      <c r="DA316" s="419"/>
      <c r="DB316" s="419"/>
      <c r="DC316" s="419"/>
      <c r="DD316" s="419"/>
      <c r="DE316" s="419"/>
      <c r="DF316" s="419"/>
      <c r="DG316" s="419"/>
      <c r="DH316" s="419"/>
      <c r="DI316" s="419"/>
      <c r="DJ316" s="419"/>
      <c r="DK316" s="419"/>
    </row>
    <row r="317" spans="1:115" ht="16.149999999999999" hidden="1">
      <c r="A317" s="423"/>
      <c r="B317" s="423"/>
      <c r="C317" s="418"/>
      <c r="D317" s="419"/>
      <c r="E317" s="419"/>
      <c r="F317" s="419"/>
      <c r="G317" s="419"/>
      <c r="H317" s="419"/>
      <c r="I317" s="419"/>
      <c r="J317" s="419"/>
      <c r="K317" s="419"/>
      <c r="L317" s="419"/>
      <c r="M317" s="419"/>
      <c r="N317" s="419"/>
      <c r="O317" s="419"/>
      <c r="P317" s="419"/>
      <c r="Q317" s="419"/>
      <c r="R317" s="419"/>
      <c r="S317" s="419"/>
      <c r="T317" s="419"/>
      <c r="U317" s="419"/>
      <c r="V317" s="419"/>
      <c r="W317" s="419"/>
      <c r="X317" s="419"/>
      <c r="Y317" s="419"/>
      <c r="Z317" s="419"/>
      <c r="AA317" s="419"/>
      <c r="AB317" s="419"/>
      <c r="AC317" s="419"/>
      <c r="AD317" s="419"/>
      <c r="AE317" s="419"/>
      <c r="AF317" s="419"/>
      <c r="AG317" s="419"/>
      <c r="AH317" s="419"/>
      <c r="AI317" s="419"/>
      <c r="AJ317" s="419"/>
      <c r="AK317" s="419"/>
      <c r="AL317" s="419"/>
      <c r="AM317" s="419"/>
      <c r="AN317" s="419"/>
      <c r="AO317" s="419"/>
      <c r="AP317" s="419"/>
      <c r="AQ317" s="419"/>
      <c r="AR317" s="419"/>
      <c r="AS317" s="419"/>
      <c r="AT317" s="419"/>
      <c r="AU317" s="419"/>
      <c r="AV317" s="419"/>
      <c r="AW317" s="419"/>
      <c r="AX317" s="419"/>
      <c r="AY317" s="419"/>
      <c r="AZ317" s="419"/>
      <c r="BA317" s="419"/>
      <c r="BB317" s="419"/>
      <c r="BC317" s="419"/>
      <c r="BD317" s="419"/>
      <c r="BE317" s="419"/>
      <c r="BF317" s="419"/>
      <c r="BG317" s="419"/>
      <c r="BH317" s="419"/>
      <c r="BI317" s="419"/>
      <c r="BJ317" s="419"/>
      <c r="BK317" s="419"/>
      <c r="BL317" s="419"/>
      <c r="BM317" s="419"/>
      <c r="BN317" s="419"/>
      <c r="BO317" s="419"/>
      <c r="BP317" s="419"/>
      <c r="BQ317" s="419"/>
      <c r="BR317" s="419"/>
      <c r="BS317" s="419"/>
      <c r="BT317" s="419"/>
      <c r="BU317" s="419"/>
      <c r="BV317" s="419"/>
      <c r="BW317" s="419"/>
      <c r="BX317" s="419"/>
      <c r="BY317" s="419"/>
      <c r="BZ317" s="419"/>
      <c r="CA317" s="419"/>
      <c r="CB317" s="419"/>
      <c r="CC317" s="419"/>
      <c r="CD317" s="419"/>
      <c r="CE317" s="419"/>
      <c r="CF317" s="419"/>
      <c r="CG317" s="419"/>
      <c r="CH317" s="419"/>
      <c r="CI317" s="419"/>
      <c r="CJ317" s="419"/>
      <c r="CK317" s="419"/>
      <c r="CL317" s="419"/>
      <c r="CM317" s="419"/>
      <c r="CN317" s="419"/>
      <c r="CO317" s="419"/>
      <c r="CP317" s="419"/>
      <c r="CQ317" s="419"/>
      <c r="CR317" s="419"/>
      <c r="CS317" s="419"/>
      <c r="CT317" s="419"/>
      <c r="CU317" s="419"/>
      <c r="CV317" s="419"/>
      <c r="CW317" s="419"/>
      <c r="CX317" s="419"/>
      <c r="CY317" s="419"/>
      <c r="CZ317" s="419"/>
      <c r="DA317" s="419"/>
      <c r="DB317" s="419"/>
      <c r="DC317" s="419"/>
      <c r="DD317" s="419"/>
      <c r="DE317" s="419"/>
      <c r="DF317" s="419"/>
      <c r="DG317" s="419"/>
      <c r="DH317" s="419"/>
      <c r="DI317" s="419"/>
      <c r="DJ317" s="419"/>
      <c r="DK317" s="419"/>
    </row>
    <row r="318" spans="1:115" ht="16.149999999999999" hidden="1">
      <c r="A318" s="423"/>
      <c r="B318" s="423"/>
      <c r="C318" s="418"/>
      <c r="D318" s="419"/>
      <c r="E318" s="419"/>
      <c r="F318" s="419"/>
      <c r="G318" s="419"/>
      <c r="H318" s="419"/>
      <c r="I318" s="419"/>
      <c r="J318" s="419"/>
      <c r="K318" s="419"/>
      <c r="L318" s="419"/>
      <c r="M318" s="419"/>
      <c r="N318" s="419"/>
      <c r="O318" s="419"/>
      <c r="P318" s="419"/>
      <c r="Q318" s="419"/>
      <c r="R318" s="419"/>
      <c r="S318" s="419"/>
      <c r="T318" s="419"/>
      <c r="U318" s="419"/>
      <c r="V318" s="419"/>
      <c r="W318" s="419"/>
      <c r="X318" s="419"/>
      <c r="Y318" s="419"/>
      <c r="Z318" s="419"/>
      <c r="AA318" s="419"/>
      <c r="AB318" s="419"/>
      <c r="AC318" s="419"/>
      <c r="AD318" s="419"/>
      <c r="AE318" s="419"/>
      <c r="AF318" s="419"/>
      <c r="AG318" s="419"/>
      <c r="AH318" s="419"/>
      <c r="AI318" s="419"/>
      <c r="AJ318" s="419"/>
      <c r="AK318" s="419"/>
      <c r="AL318" s="419"/>
      <c r="AM318" s="419"/>
      <c r="AN318" s="419"/>
      <c r="AO318" s="419"/>
      <c r="AP318" s="419"/>
      <c r="AQ318" s="419"/>
      <c r="AR318" s="419"/>
      <c r="AS318" s="419"/>
      <c r="AT318" s="419"/>
      <c r="AU318" s="419"/>
      <c r="AV318" s="419"/>
      <c r="AW318" s="419"/>
      <c r="AX318" s="419"/>
      <c r="AY318" s="419"/>
      <c r="AZ318" s="419"/>
      <c r="BA318" s="419"/>
      <c r="BB318" s="419"/>
      <c r="BC318" s="419"/>
      <c r="BD318" s="419"/>
      <c r="BE318" s="419"/>
      <c r="BF318" s="419"/>
      <c r="BG318" s="419"/>
      <c r="BH318" s="419"/>
      <c r="BI318" s="419"/>
      <c r="BJ318" s="419"/>
      <c r="BK318" s="419"/>
      <c r="BL318" s="419"/>
      <c r="BM318" s="419"/>
      <c r="BN318" s="419"/>
      <c r="BO318" s="419"/>
      <c r="BP318" s="419"/>
      <c r="BQ318" s="419"/>
      <c r="BR318" s="419"/>
      <c r="BS318" s="419"/>
      <c r="BT318" s="419"/>
      <c r="BU318" s="419"/>
      <c r="BV318" s="419"/>
      <c r="BW318" s="419"/>
      <c r="BX318" s="419"/>
      <c r="BY318" s="419"/>
      <c r="BZ318" s="419"/>
      <c r="CA318" s="419"/>
      <c r="CB318" s="419"/>
      <c r="CC318" s="419"/>
      <c r="CD318" s="419"/>
      <c r="CE318" s="419"/>
      <c r="CF318" s="419"/>
      <c r="CG318" s="419"/>
      <c r="CH318" s="419"/>
      <c r="CI318" s="419"/>
      <c r="CJ318" s="419"/>
      <c r="CK318" s="419"/>
      <c r="CL318" s="419"/>
      <c r="CM318" s="419"/>
      <c r="CN318" s="419"/>
      <c r="CO318" s="419"/>
      <c r="CP318" s="419"/>
      <c r="CQ318" s="419"/>
      <c r="CR318" s="419"/>
      <c r="CS318" s="419"/>
      <c r="CT318" s="419"/>
      <c r="CU318" s="419"/>
      <c r="CV318" s="419"/>
      <c r="CW318" s="419"/>
      <c r="CX318" s="419"/>
      <c r="CY318" s="419"/>
      <c r="CZ318" s="419"/>
      <c r="DA318" s="419"/>
      <c r="DB318" s="419"/>
      <c r="DC318" s="419"/>
      <c r="DD318" s="419"/>
      <c r="DE318" s="419"/>
      <c r="DF318" s="419"/>
      <c r="DG318" s="419"/>
      <c r="DH318" s="419"/>
      <c r="DI318" s="419"/>
      <c r="DJ318" s="419"/>
      <c r="DK318" s="419"/>
    </row>
    <row r="319" spans="1:115" ht="16.149999999999999" hidden="1">
      <c r="A319" s="423"/>
      <c r="B319" s="423"/>
      <c r="C319" s="418"/>
      <c r="D319" s="419"/>
      <c r="E319" s="419"/>
      <c r="F319" s="419"/>
      <c r="G319" s="419"/>
      <c r="H319" s="419"/>
      <c r="I319" s="419"/>
      <c r="J319" s="419"/>
      <c r="K319" s="419"/>
      <c r="L319" s="419"/>
      <c r="M319" s="419"/>
      <c r="N319" s="419"/>
      <c r="O319" s="419"/>
      <c r="P319" s="419"/>
      <c r="Q319" s="419"/>
      <c r="R319" s="419"/>
      <c r="S319" s="419"/>
      <c r="T319" s="419"/>
      <c r="U319" s="419"/>
      <c r="V319" s="419"/>
      <c r="W319" s="419"/>
      <c r="X319" s="419"/>
      <c r="Y319" s="419"/>
      <c r="Z319" s="419"/>
      <c r="AA319" s="419"/>
      <c r="AB319" s="419"/>
      <c r="AC319" s="419"/>
      <c r="AD319" s="419"/>
      <c r="AE319" s="419"/>
      <c r="AF319" s="419"/>
      <c r="AG319" s="419"/>
      <c r="AH319" s="419"/>
      <c r="AI319" s="419"/>
      <c r="AJ319" s="419"/>
      <c r="AK319" s="419"/>
      <c r="AL319" s="419"/>
      <c r="AM319" s="419"/>
      <c r="AN319" s="419"/>
      <c r="AO319" s="419"/>
      <c r="AP319" s="419"/>
      <c r="AQ319" s="419"/>
      <c r="AR319" s="419"/>
      <c r="AS319" s="419"/>
      <c r="AT319" s="419"/>
      <c r="AU319" s="419"/>
      <c r="AV319" s="419"/>
      <c r="AW319" s="419"/>
      <c r="AX319" s="419"/>
      <c r="AY319" s="419"/>
      <c r="AZ319" s="419"/>
      <c r="BA319" s="419"/>
      <c r="BB319" s="419"/>
      <c r="BC319" s="419"/>
      <c r="BD319" s="419"/>
      <c r="BE319" s="419"/>
      <c r="BF319" s="419"/>
      <c r="BG319" s="419"/>
      <c r="BH319" s="419"/>
      <c r="BI319" s="419"/>
      <c r="BJ319" s="419"/>
      <c r="BK319" s="419"/>
      <c r="BL319" s="419"/>
      <c r="BM319" s="419"/>
      <c r="BN319" s="419"/>
      <c r="BO319" s="419"/>
      <c r="BP319" s="419"/>
      <c r="BQ319" s="419"/>
      <c r="BR319" s="419"/>
      <c r="BS319" s="419"/>
      <c r="BT319" s="419"/>
      <c r="BU319" s="419"/>
      <c r="BV319" s="419"/>
      <c r="BW319" s="419"/>
      <c r="BX319" s="419"/>
      <c r="BY319" s="419"/>
      <c r="BZ319" s="419"/>
      <c r="CA319" s="419"/>
      <c r="CB319" s="419"/>
      <c r="CC319" s="419"/>
      <c r="CD319" s="419"/>
      <c r="CE319" s="419"/>
      <c r="CF319" s="419"/>
      <c r="CG319" s="419"/>
      <c r="CH319" s="419"/>
      <c r="CI319" s="419"/>
      <c r="CJ319" s="419"/>
      <c r="CK319" s="419"/>
      <c r="CL319" s="419"/>
      <c r="CM319" s="419"/>
      <c r="CN319" s="419"/>
      <c r="CO319" s="419"/>
      <c r="CP319" s="419"/>
      <c r="CQ319" s="419"/>
      <c r="CR319" s="419"/>
      <c r="CS319" s="419"/>
      <c r="CT319" s="419"/>
      <c r="CU319" s="419"/>
      <c r="CV319" s="419"/>
      <c r="CW319" s="419"/>
      <c r="CX319" s="419"/>
      <c r="CY319" s="419"/>
      <c r="CZ319" s="419"/>
      <c r="DA319" s="419"/>
      <c r="DB319" s="419"/>
      <c r="DC319" s="419"/>
      <c r="DD319" s="419"/>
      <c r="DE319" s="419"/>
      <c r="DF319" s="419"/>
      <c r="DG319" s="419"/>
      <c r="DH319" s="419"/>
      <c r="DI319" s="419"/>
      <c r="DJ319" s="419"/>
      <c r="DK319" s="419"/>
    </row>
    <row r="320" spans="1:115" ht="16.149999999999999" hidden="1">
      <c r="A320" s="423"/>
      <c r="B320" s="423"/>
      <c r="C320" s="418"/>
      <c r="D320" s="419"/>
      <c r="E320" s="419"/>
      <c r="F320" s="419"/>
      <c r="G320" s="419"/>
      <c r="H320" s="419"/>
      <c r="I320" s="419"/>
      <c r="J320" s="419"/>
      <c r="K320" s="419"/>
      <c r="L320" s="419"/>
      <c r="M320" s="419"/>
      <c r="N320" s="419"/>
      <c r="O320" s="419"/>
      <c r="P320" s="419"/>
      <c r="Q320" s="419"/>
      <c r="R320" s="419"/>
      <c r="S320" s="419"/>
      <c r="T320" s="419"/>
      <c r="U320" s="419"/>
      <c r="V320" s="419"/>
      <c r="W320" s="419"/>
      <c r="X320" s="419"/>
      <c r="Y320" s="419"/>
      <c r="Z320" s="419"/>
      <c r="AA320" s="419"/>
      <c r="AB320" s="419"/>
      <c r="AC320" s="419"/>
      <c r="AD320" s="419"/>
      <c r="AE320" s="419"/>
      <c r="AF320" s="419"/>
      <c r="AG320" s="419"/>
      <c r="AH320" s="419"/>
      <c r="AI320" s="419"/>
      <c r="AJ320" s="419"/>
      <c r="AK320" s="419"/>
      <c r="AL320" s="419"/>
      <c r="AM320" s="419"/>
      <c r="AN320" s="419"/>
      <c r="AO320" s="419"/>
      <c r="AP320" s="419"/>
      <c r="AQ320" s="419"/>
      <c r="AR320" s="419"/>
      <c r="AS320" s="419"/>
      <c r="AT320" s="419"/>
      <c r="AU320" s="419"/>
      <c r="AV320" s="419"/>
      <c r="AW320" s="419"/>
      <c r="AX320" s="419"/>
      <c r="AY320" s="419"/>
      <c r="AZ320" s="419"/>
      <c r="BA320" s="419"/>
      <c r="BB320" s="419"/>
      <c r="BC320" s="419"/>
      <c r="BD320" s="419"/>
      <c r="BE320" s="419"/>
      <c r="BF320" s="419"/>
      <c r="BG320" s="419"/>
      <c r="BH320" s="419"/>
      <c r="BI320" s="419"/>
      <c r="BJ320" s="419"/>
      <c r="BK320" s="419"/>
      <c r="BL320" s="419"/>
      <c r="BM320" s="419"/>
      <c r="BN320" s="419"/>
      <c r="BO320" s="419"/>
      <c r="BP320" s="419"/>
      <c r="BQ320" s="419"/>
      <c r="BR320" s="419"/>
      <c r="BS320" s="419"/>
      <c r="BT320" s="419"/>
      <c r="BU320" s="419"/>
      <c r="BV320" s="419"/>
      <c r="BW320" s="419"/>
      <c r="BX320" s="419"/>
      <c r="BY320" s="419"/>
      <c r="BZ320" s="419"/>
      <c r="CA320" s="419"/>
      <c r="CB320" s="419"/>
      <c r="CC320" s="419"/>
      <c r="CD320" s="419"/>
      <c r="CE320" s="419"/>
      <c r="CF320" s="419"/>
      <c r="CG320" s="419"/>
      <c r="CH320" s="419"/>
      <c r="CI320" s="419"/>
      <c r="CJ320" s="419"/>
      <c r="CK320" s="419"/>
      <c r="CL320" s="419"/>
      <c r="CM320" s="419"/>
      <c r="CN320" s="419"/>
      <c r="CO320" s="419"/>
      <c r="CP320" s="419"/>
      <c r="CQ320" s="419"/>
      <c r="CR320" s="419"/>
      <c r="CS320" s="419"/>
      <c r="CT320" s="419"/>
      <c r="CU320" s="419"/>
      <c r="CV320" s="419"/>
      <c r="CW320" s="419"/>
      <c r="CX320" s="419"/>
      <c r="CY320" s="419"/>
      <c r="CZ320" s="419"/>
      <c r="DA320" s="419"/>
      <c r="DB320" s="419"/>
      <c r="DC320" s="419"/>
      <c r="DD320" s="419"/>
      <c r="DE320" s="419"/>
      <c r="DF320" s="419"/>
      <c r="DG320" s="419"/>
      <c r="DH320" s="419"/>
      <c r="DI320" s="419"/>
      <c r="DJ320" s="419"/>
      <c r="DK320" s="419"/>
    </row>
    <row r="321" spans="1:115" ht="16.149999999999999" hidden="1">
      <c r="A321" s="423"/>
      <c r="B321" s="423"/>
      <c r="C321" s="418"/>
      <c r="D321" s="419"/>
      <c r="E321" s="419"/>
      <c r="F321" s="419"/>
      <c r="G321" s="419"/>
      <c r="H321" s="419"/>
      <c r="I321" s="419"/>
      <c r="J321" s="419"/>
      <c r="K321" s="419"/>
      <c r="L321" s="419"/>
      <c r="M321" s="419"/>
      <c r="N321" s="419"/>
      <c r="O321" s="419"/>
      <c r="P321" s="419"/>
      <c r="Q321" s="419"/>
      <c r="R321" s="419"/>
      <c r="S321" s="419"/>
      <c r="T321" s="419"/>
      <c r="U321" s="419"/>
      <c r="V321" s="419"/>
      <c r="W321" s="419"/>
      <c r="X321" s="419"/>
      <c r="Y321" s="419"/>
      <c r="Z321" s="419"/>
      <c r="AA321" s="419"/>
      <c r="AB321" s="419"/>
      <c r="AC321" s="419"/>
      <c r="AD321" s="419"/>
      <c r="AE321" s="419"/>
      <c r="AF321" s="419"/>
      <c r="AG321" s="419"/>
      <c r="AH321" s="419"/>
      <c r="AI321" s="419"/>
      <c r="AJ321" s="419"/>
      <c r="AK321" s="419"/>
      <c r="AL321" s="419"/>
      <c r="AM321" s="419"/>
      <c r="AN321" s="419"/>
      <c r="AO321" s="419"/>
      <c r="AP321" s="419"/>
      <c r="AQ321" s="419"/>
      <c r="AR321" s="419"/>
      <c r="AS321" s="419"/>
      <c r="AT321" s="419"/>
      <c r="AU321" s="419"/>
      <c r="AV321" s="419"/>
      <c r="AW321" s="419"/>
      <c r="AX321" s="419"/>
      <c r="AY321" s="419"/>
      <c r="AZ321" s="419"/>
      <c r="BA321" s="419"/>
      <c r="BB321" s="419"/>
      <c r="BC321" s="419"/>
      <c r="BD321" s="419"/>
      <c r="BE321" s="419"/>
      <c r="BF321" s="419"/>
      <c r="BG321" s="419"/>
      <c r="BH321" s="419"/>
      <c r="BI321" s="419"/>
      <c r="BJ321" s="419"/>
      <c r="BK321" s="419"/>
      <c r="BL321" s="419"/>
      <c r="BM321" s="419"/>
      <c r="BN321" s="419"/>
      <c r="BO321" s="419"/>
      <c r="BP321" s="419"/>
      <c r="BQ321" s="419"/>
      <c r="BR321" s="419"/>
      <c r="BS321" s="419"/>
      <c r="BT321" s="419"/>
      <c r="BU321" s="419"/>
      <c r="BV321" s="419"/>
      <c r="BW321" s="419"/>
      <c r="BX321" s="419"/>
      <c r="BY321" s="419"/>
      <c r="BZ321" s="419"/>
      <c r="CA321" s="419"/>
      <c r="CB321" s="419"/>
      <c r="CC321" s="419"/>
      <c r="CD321" s="419"/>
      <c r="CE321" s="419"/>
      <c r="CF321" s="419"/>
      <c r="CG321" s="419"/>
      <c r="CH321" s="419"/>
      <c r="CI321" s="419"/>
      <c r="CJ321" s="419"/>
      <c r="CK321" s="419"/>
      <c r="CL321" s="419"/>
      <c r="CM321" s="419"/>
      <c r="CN321" s="419"/>
      <c r="CO321" s="419"/>
      <c r="CP321" s="419"/>
      <c r="CQ321" s="419"/>
      <c r="CR321" s="419"/>
      <c r="CS321" s="419"/>
      <c r="CT321" s="419"/>
      <c r="CU321" s="419"/>
      <c r="CV321" s="419"/>
      <c r="CW321" s="419"/>
      <c r="CX321" s="419"/>
      <c r="CY321" s="419"/>
      <c r="CZ321" s="419"/>
      <c r="DA321" s="419"/>
      <c r="DB321" s="419"/>
      <c r="DC321" s="419"/>
      <c r="DD321" s="419"/>
      <c r="DE321" s="419"/>
      <c r="DF321" s="419"/>
      <c r="DG321" s="419"/>
      <c r="DH321" s="419"/>
      <c r="DI321" s="419"/>
      <c r="DJ321" s="419"/>
      <c r="DK321" s="419"/>
    </row>
    <row r="322" spans="1:115" ht="16.149999999999999" hidden="1">
      <c r="A322" s="423"/>
      <c r="B322" s="423"/>
      <c r="C322" s="418"/>
      <c r="D322" s="419"/>
      <c r="E322" s="419"/>
      <c r="F322" s="419"/>
      <c r="G322" s="419"/>
      <c r="H322" s="419"/>
      <c r="I322" s="419"/>
      <c r="J322" s="419"/>
      <c r="K322" s="419"/>
      <c r="L322" s="419"/>
      <c r="M322" s="419"/>
      <c r="N322" s="419"/>
      <c r="O322" s="419"/>
      <c r="P322" s="419"/>
      <c r="Q322" s="419"/>
      <c r="R322" s="419"/>
      <c r="S322" s="419"/>
      <c r="T322" s="419"/>
      <c r="U322" s="419"/>
      <c r="V322" s="419"/>
      <c r="W322" s="419"/>
      <c r="X322" s="419"/>
      <c r="Y322" s="419"/>
      <c r="Z322" s="419"/>
      <c r="AA322" s="419"/>
      <c r="AB322" s="419"/>
      <c r="AC322" s="419"/>
      <c r="AD322" s="419"/>
      <c r="AE322" s="419"/>
      <c r="AF322" s="419"/>
      <c r="AG322" s="419"/>
      <c r="AH322" s="419"/>
      <c r="AI322" s="419"/>
      <c r="AJ322" s="419"/>
      <c r="AK322" s="419"/>
      <c r="AL322" s="419"/>
      <c r="AM322" s="419"/>
      <c r="AN322" s="419"/>
      <c r="AO322" s="419"/>
      <c r="AP322" s="419"/>
      <c r="AQ322" s="419"/>
      <c r="AR322" s="419"/>
      <c r="AS322" s="419"/>
      <c r="AT322" s="419"/>
      <c r="AU322" s="419"/>
      <c r="AV322" s="419"/>
      <c r="AW322" s="419"/>
      <c r="AX322" s="419"/>
      <c r="AY322" s="419"/>
      <c r="AZ322" s="419"/>
      <c r="BA322" s="419"/>
      <c r="BB322" s="419"/>
      <c r="BC322" s="419"/>
      <c r="BD322" s="419"/>
      <c r="BE322" s="419"/>
      <c r="BF322" s="419"/>
      <c r="BG322" s="419"/>
      <c r="BH322" s="419"/>
      <c r="BI322" s="419"/>
      <c r="BJ322" s="419"/>
      <c r="BK322" s="419"/>
      <c r="BL322" s="419"/>
      <c r="BM322" s="419"/>
      <c r="BN322" s="419"/>
      <c r="BO322" s="419"/>
      <c r="BP322" s="419"/>
      <c r="BQ322" s="419"/>
      <c r="BR322" s="419"/>
      <c r="BS322" s="419"/>
      <c r="BT322" s="419"/>
      <c r="BU322" s="419"/>
      <c r="BV322" s="419"/>
      <c r="BW322" s="419"/>
      <c r="BX322" s="419"/>
      <c r="BY322" s="419"/>
      <c r="BZ322" s="419"/>
      <c r="CA322" s="419"/>
      <c r="CB322" s="419"/>
      <c r="CC322" s="419"/>
      <c r="CD322" s="419"/>
      <c r="CE322" s="419"/>
      <c r="CF322" s="419"/>
      <c r="CG322" s="419"/>
      <c r="CH322" s="419"/>
      <c r="CI322" s="419"/>
      <c r="CJ322" s="419"/>
      <c r="CK322" s="419"/>
      <c r="CL322" s="419"/>
      <c r="CM322" s="419"/>
      <c r="CN322" s="419"/>
      <c r="CO322" s="419"/>
      <c r="CP322" s="419"/>
      <c r="CQ322" s="419"/>
      <c r="CR322" s="419"/>
      <c r="CS322" s="419"/>
      <c r="CT322" s="419"/>
      <c r="CU322" s="419"/>
      <c r="CV322" s="419"/>
      <c r="CW322" s="419"/>
      <c r="CX322" s="419"/>
      <c r="CY322" s="419"/>
      <c r="CZ322" s="419"/>
      <c r="DA322" s="419"/>
      <c r="DB322" s="419"/>
      <c r="DC322" s="419"/>
      <c r="DD322" s="419"/>
      <c r="DE322" s="419"/>
      <c r="DF322" s="419"/>
      <c r="DG322" s="419"/>
      <c r="DH322" s="419"/>
      <c r="DI322" s="419"/>
      <c r="DJ322" s="419"/>
      <c r="DK322" s="419"/>
    </row>
    <row r="323" spans="1:115" ht="16.149999999999999" hidden="1">
      <c r="A323" s="423"/>
      <c r="B323" s="423"/>
      <c r="C323" s="418"/>
      <c r="D323" s="419"/>
      <c r="E323" s="419"/>
      <c r="F323" s="419"/>
      <c r="G323" s="419"/>
      <c r="H323" s="419"/>
      <c r="I323" s="419"/>
      <c r="J323" s="419"/>
      <c r="K323" s="419"/>
      <c r="L323" s="419"/>
      <c r="M323" s="419"/>
      <c r="N323" s="419"/>
      <c r="O323" s="419"/>
      <c r="P323" s="419"/>
      <c r="Q323" s="419"/>
      <c r="R323" s="419"/>
      <c r="S323" s="419"/>
      <c r="T323" s="419"/>
      <c r="U323" s="419"/>
      <c r="V323" s="419"/>
      <c r="W323" s="419"/>
      <c r="X323" s="419"/>
      <c r="Y323" s="419"/>
      <c r="Z323" s="419"/>
      <c r="AA323" s="419"/>
      <c r="AB323" s="419"/>
      <c r="AC323" s="419"/>
      <c r="AD323" s="419"/>
      <c r="AE323" s="419"/>
      <c r="AF323" s="419"/>
      <c r="AG323" s="419"/>
      <c r="AH323" s="419"/>
      <c r="AI323" s="419"/>
      <c r="AJ323" s="419"/>
      <c r="AK323" s="419"/>
      <c r="AL323" s="419"/>
      <c r="AM323" s="419"/>
      <c r="AN323" s="419"/>
      <c r="AO323" s="419"/>
      <c r="AP323" s="419"/>
      <c r="AQ323" s="419"/>
      <c r="AR323" s="419"/>
      <c r="AS323" s="419"/>
      <c r="AT323" s="419"/>
      <c r="AU323" s="419"/>
      <c r="AV323" s="419"/>
      <c r="AW323" s="419"/>
      <c r="AX323" s="419"/>
      <c r="AY323" s="419"/>
      <c r="AZ323" s="419"/>
      <c r="BA323" s="419"/>
      <c r="BB323" s="419"/>
      <c r="BC323" s="419"/>
      <c r="BD323" s="419"/>
      <c r="BE323" s="419"/>
      <c r="BF323" s="419"/>
      <c r="BG323" s="419"/>
      <c r="BH323" s="419"/>
      <c r="BI323" s="419"/>
      <c r="BJ323" s="419"/>
      <c r="BK323" s="419"/>
      <c r="BL323" s="419"/>
      <c r="BM323" s="419"/>
      <c r="BN323" s="419"/>
      <c r="BO323" s="419"/>
      <c r="BP323" s="419"/>
      <c r="BQ323" s="419"/>
      <c r="BR323" s="419"/>
      <c r="BS323" s="419"/>
      <c r="BT323" s="419"/>
      <c r="BU323" s="419"/>
      <c r="BV323" s="419"/>
      <c r="BW323" s="419"/>
      <c r="BX323" s="419"/>
      <c r="BY323" s="419"/>
      <c r="BZ323" s="419"/>
      <c r="CA323" s="419"/>
      <c r="CB323" s="419"/>
      <c r="CC323" s="419"/>
      <c r="CD323" s="419"/>
      <c r="CE323" s="419"/>
      <c r="CF323" s="419"/>
      <c r="CG323" s="419"/>
      <c r="CH323" s="419"/>
      <c r="CI323" s="419"/>
      <c r="CJ323" s="419"/>
      <c r="CK323" s="419"/>
      <c r="CL323" s="419"/>
      <c r="CM323" s="419"/>
      <c r="CN323" s="419"/>
      <c r="CO323" s="419"/>
      <c r="CP323" s="419"/>
      <c r="CQ323" s="419"/>
      <c r="CR323" s="419"/>
      <c r="CS323" s="419"/>
      <c r="CT323" s="419"/>
      <c r="CU323" s="419"/>
      <c r="CV323" s="419"/>
      <c r="CW323" s="419"/>
      <c r="CX323" s="419"/>
      <c r="CY323" s="419"/>
      <c r="CZ323" s="419"/>
      <c r="DA323" s="419"/>
      <c r="DB323" s="419"/>
      <c r="DC323" s="419"/>
      <c r="DD323" s="419"/>
      <c r="DE323" s="419"/>
      <c r="DF323" s="419"/>
      <c r="DG323" s="419"/>
      <c r="DH323" s="419"/>
      <c r="DI323" s="419"/>
      <c r="DJ323" s="419"/>
      <c r="DK323" s="419"/>
    </row>
    <row r="324" spans="1:115" ht="16.149999999999999" hidden="1">
      <c r="A324" s="423"/>
      <c r="B324" s="423"/>
      <c r="C324" s="418"/>
      <c r="D324" s="419"/>
      <c r="E324" s="419"/>
      <c r="F324" s="419"/>
      <c r="G324" s="419"/>
      <c r="H324" s="419"/>
      <c r="I324" s="419"/>
      <c r="J324" s="419"/>
      <c r="K324" s="419"/>
      <c r="L324" s="419"/>
      <c r="M324" s="419"/>
      <c r="N324" s="419"/>
      <c r="O324" s="419"/>
      <c r="P324" s="419"/>
      <c r="Q324" s="419"/>
      <c r="R324" s="419"/>
      <c r="S324" s="419"/>
      <c r="T324" s="419"/>
      <c r="U324" s="419"/>
      <c r="V324" s="419"/>
      <c r="W324" s="419"/>
      <c r="X324" s="419"/>
      <c r="Y324" s="419"/>
      <c r="Z324" s="419"/>
      <c r="AA324" s="419"/>
      <c r="AB324" s="419"/>
      <c r="AC324" s="419"/>
      <c r="AD324" s="419"/>
      <c r="AE324" s="419"/>
      <c r="AF324" s="419"/>
      <c r="AG324" s="419"/>
      <c r="AH324" s="419"/>
      <c r="AI324" s="419"/>
      <c r="AJ324" s="419"/>
      <c r="AK324" s="419"/>
      <c r="AL324" s="419"/>
      <c r="AM324" s="419"/>
      <c r="AN324" s="419"/>
      <c r="AO324" s="419"/>
      <c r="AP324" s="419"/>
      <c r="AQ324" s="419"/>
      <c r="AR324" s="419"/>
      <c r="AS324" s="419"/>
      <c r="AT324" s="419"/>
      <c r="AU324" s="419"/>
      <c r="AV324" s="419"/>
      <c r="AW324" s="419"/>
      <c r="AX324" s="419"/>
      <c r="AY324" s="419"/>
      <c r="AZ324" s="419"/>
      <c r="BA324" s="419"/>
      <c r="BB324" s="419"/>
      <c r="BC324" s="419"/>
      <c r="BD324" s="419"/>
      <c r="BE324" s="419"/>
      <c r="BF324" s="419"/>
      <c r="BG324" s="419"/>
      <c r="BH324" s="419"/>
      <c r="BI324" s="419"/>
      <c r="BJ324" s="419"/>
      <c r="BK324" s="419"/>
      <c r="BL324" s="419"/>
      <c r="BM324" s="419"/>
      <c r="BN324" s="419"/>
      <c r="BO324" s="419"/>
      <c r="BP324" s="419"/>
      <c r="BQ324" s="419"/>
      <c r="BR324" s="419"/>
      <c r="BS324" s="419"/>
      <c r="BT324" s="419"/>
      <c r="BU324" s="419"/>
      <c r="BV324" s="419"/>
      <c r="BW324" s="419"/>
      <c r="BX324" s="419"/>
      <c r="BY324" s="419"/>
      <c r="BZ324" s="419"/>
      <c r="CA324" s="419"/>
      <c r="CB324" s="419"/>
      <c r="CC324" s="419"/>
      <c r="CD324" s="419"/>
      <c r="CE324" s="419"/>
      <c r="CF324" s="419"/>
      <c r="CG324" s="419"/>
      <c r="CH324" s="419"/>
      <c r="CI324" s="419"/>
      <c r="CJ324" s="419"/>
      <c r="CK324" s="419"/>
      <c r="CL324" s="419"/>
      <c r="CM324" s="419"/>
      <c r="CN324" s="419"/>
      <c r="CO324" s="419"/>
      <c r="CP324" s="419"/>
      <c r="CQ324" s="419"/>
      <c r="CR324" s="419"/>
      <c r="CS324" s="419"/>
      <c r="CT324" s="419"/>
      <c r="CU324" s="419"/>
      <c r="CV324" s="419"/>
      <c r="CW324" s="419"/>
      <c r="CX324" s="419"/>
      <c r="CY324" s="419"/>
      <c r="CZ324" s="419"/>
      <c r="DA324" s="419"/>
      <c r="DB324" s="419"/>
      <c r="DC324" s="419"/>
      <c r="DD324" s="419"/>
      <c r="DE324" s="419"/>
      <c r="DF324" s="419"/>
      <c r="DG324" s="419"/>
      <c r="DH324" s="419"/>
      <c r="DI324" s="419"/>
      <c r="DJ324" s="419"/>
      <c r="DK324" s="419"/>
    </row>
    <row r="325" spans="1:115" ht="16.149999999999999" hidden="1">
      <c r="A325" s="423"/>
      <c r="B325" s="423"/>
      <c r="C325" s="418"/>
      <c r="D325" s="419"/>
      <c r="E325" s="419"/>
      <c r="F325" s="419"/>
      <c r="G325" s="419"/>
      <c r="H325" s="419"/>
      <c r="I325" s="419"/>
      <c r="J325" s="419"/>
      <c r="K325" s="419"/>
      <c r="L325" s="419"/>
      <c r="M325" s="419"/>
      <c r="N325" s="419"/>
      <c r="O325" s="419"/>
      <c r="P325" s="419"/>
      <c r="Q325" s="419"/>
      <c r="R325" s="419"/>
      <c r="S325" s="419"/>
      <c r="T325" s="419"/>
      <c r="U325" s="419"/>
      <c r="V325" s="419"/>
      <c r="W325" s="419"/>
      <c r="X325" s="419"/>
      <c r="Y325" s="419"/>
      <c r="Z325" s="419"/>
      <c r="AA325" s="419"/>
      <c r="AB325" s="419"/>
      <c r="AC325" s="419"/>
      <c r="AD325" s="419"/>
      <c r="AE325" s="419"/>
      <c r="AF325" s="419"/>
      <c r="AG325" s="419"/>
      <c r="AH325" s="419"/>
      <c r="AI325" s="419"/>
      <c r="AJ325" s="419"/>
      <c r="AK325" s="419"/>
      <c r="AL325" s="419"/>
      <c r="AM325" s="419"/>
      <c r="AN325" s="419"/>
      <c r="AO325" s="419"/>
      <c r="AP325" s="419"/>
      <c r="AQ325" s="419"/>
      <c r="AR325" s="419"/>
      <c r="AS325" s="419"/>
      <c r="AT325" s="419"/>
      <c r="AU325" s="419"/>
      <c r="AV325" s="419"/>
      <c r="AW325" s="419"/>
      <c r="AX325" s="419"/>
      <c r="AY325" s="419"/>
      <c r="AZ325" s="419"/>
      <c r="BA325" s="419"/>
      <c r="BB325" s="419"/>
      <c r="BC325" s="419"/>
      <c r="BD325" s="419"/>
      <c r="BE325" s="419"/>
      <c r="BF325" s="419"/>
      <c r="BG325" s="419"/>
      <c r="BH325" s="419"/>
      <c r="BI325" s="419"/>
      <c r="BJ325" s="419"/>
      <c r="BK325" s="419"/>
      <c r="BL325" s="419"/>
      <c r="BM325" s="419"/>
      <c r="BN325" s="419"/>
      <c r="BO325" s="419"/>
      <c r="BP325" s="419"/>
      <c r="BQ325" s="419"/>
      <c r="BR325" s="419"/>
      <c r="BS325" s="419"/>
      <c r="BT325" s="419"/>
      <c r="BU325" s="419"/>
      <c r="BV325" s="419"/>
      <c r="BW325" s="419"/>
      <c r="BX325" s="419"/>
      <c r="BY325" s="419"/>
      <c r="BZ325" s="419"/>
      <c r="CA325" s="419"/>
      <c r="CB325" s="419"/>
      <c r="CC325" s="419"/>
      <c r="CD325" s="419"/>
      <c r="CE325" s="419"/>
      <c r="CF325" s="419"/>
      <c r="CG325" s="419"/>
      <c r="CH325" s="419"/>
      <c r="CI325" s="419"/>
      <c r="CJ325" s="419"/>
      <c r="CK325" s="419"/>
      <c r="CL325" s="419"/>
      <c r="CM325" s="419"/>
      <c r="CN325" s="419"/>
      <c r="CO325" s="419"/>
      <c r="CP325" s="419"/>
      <c r="CQ325" s="419"/>
      <c r="CR325" s="419"/>
      <c r="CS325" s="419"/>
      <c r="CT325" s="419"/>
      <c r="CU325" s="419"/>
      <c r="CV325" s="419"/>
      <c r="CW325" s="419"/>
      <c r="CX325" s="419"/>
      <c r="CY325" s="419"/>
      <c r="CZ325" s="419"/>
      <c r="DA325" s="419"/>
      <c r="DB325" s="419"/>
      <c r="DC325" s="419"/>
      <c r="DD325" s="419"/>
      <c r="DE325" s="419"/>
      <c r="DF325" s="419"/>
      <c r="DG325" s="419"/>
      <c r="DH325" s="419"/>
      <c r="DI325" s="419"/>
      <c r="DJ325" s="419"/>
      <c r="DK325" s="419"/>
    </row>
    <row r="326" spans="1:115" ht="16.149999999999999" hidden="1">
      <c r="A326" s="423"/>
      <c r="B326" s="423"/>
      <c r="C326" s="418"/>
      <c r="D326" s="419"/>
      <c r="E326" s="419"/>
      <c r="F326" s="419"/>
      <c r="G326" s="419"/>
      <c r="H326" s="419"/>
      <c r="I326" s="419"/>
      <c r="J326" s="419"/>
      <c r="K326" s="419"/>
      <c r="L326" s="419"/>
      <c r="M326" s="419"/>
      <c r="N326" s="419"/>
      <c r="O326" s="419"/>
      <c r="P326" s="419"/>
      <c r="Q326" s="419"/>
      <c r="R326" s="419"/>
      <c r="S326" s="419"/>
      <c r="T326" s="419"/>
      <c r="U326" s="419"/>
      <c r="V326" s="419"/>
      <c r="W326" s="419"/>
      <c r="X326" s="419"/>
      <c r="Y326" s="419"/>
      <c r="Z326" s="419"/>
      <c r="AA326" s="419"/>
      <c r="AB326" s="419"/>
      <c r="AC326" s="419"/>
      <c r="AD326" s="419"/>
      <c r="AE326" s="419"/>
      <c r="AF326" s="419"/>
      <c r="AG326" s="419"/>
      <c r="AH326" s="419"/>
      <c r="AI326" s="419"/>
      <c r="AJ326" s="419"/>
      <c r="AK326" s="419"/>
      <c r="AL326" s="419"/>
      <c r="AM326" s="419"/>
      <c r="AN326" s="419"/>
      <c r="AO326" s="419"/>
      <c r="AP326" s="419"/>
      <c r="AQ326" s="419"/>
      <c r="AR326" s="419"/>
      <c r="AS326" s="419"/>
      <c r="AT326" s="419"/>
      <c r="AU326" s="419"/>
      <c r="AV326" s="419"/>
      <c r="AW326" s="419"/>
      <c r="AX326" s="419"/>
      <c r="AY326" s="419"/>
      <c r="AZ326" s="419"/>
      <c r="BA326" s="419"/>
      <c r="BB326" s="419"/>
      <c r="BC326" s="419"/>
      <c r="BD326" s="419"/>
      <c r="BE326" s="419"/>
      <c r="BF326" s="419"/>
      <c r="BG326" s="419"/>
      <c r="BH326" s="419"/>
      <c r="BI326" s="419"/>
      <c r="BJ326" s="419"/>
      <c r="BK326" s="419"/>
      <c r="BL326" s="419"/>
      <c r="BM326" s="419"/>
      <c r="BN326" s="419"/>
      <c r="BO326" s="419"/>
      <c r="BP326" s="419"/>
      <c r="BQ326" s="419"/>
      <c r="BR326" s="419"/>
      <c r="BS326" s="419"/>
      <c r="BT326" s="419"/>
      <c r="BU326" s="419"/>
      <c r="BV326" s="419"/>
      <c r="BW326" s="419"/>
      <c r="BX326" s="419"/>
      <c r="BY326" s="419"/>
      <c r="BZ326" s="419"/>
      <c r="CA326" s="419"/>
      <c r="CB326" s="419"/>
      <c r="CC326" s="419"/>
      <c r="CD326" s="419"/>
      <c r="CE326" s="419"/>
      <c r="CF326" s="419"/>
      <c r="CG326" s="419"/>
      <c r="CH326" s="419"/>
      <c r="CI326" s="419"/>
      <c r="CJ326" s="419"/>
      <c r="CK326" s="419"/>
      <c r="CL326" s="419"/>
      <c r="CM326" s="419"/>
      <c r="CN326" s="419"/>
      <c r="CO326" s="419"/>
      <c r="CP326" s="419"/>
      <c r="CQ326" s="419"/>
      <c r="CR326" s="419"/>
      <c r="CS326" s="419"/>
      <c r="CT326" s="419"/>
      <c r="CU326" s="419"/>
      <c r="CV326" s="419"/>
      <c r="CW326" s="419"/>
      <c r="CX326" s="419"/>
      <c r="CY326" s="419"/>
      <c r="CZ326" s="419"/>
      <c r="DA326" s="419"/>
      <c r="DB326" s="419"/>
      <c r="DC326" s="419"/>
      <c r="DD326" s="419"/>
      <c r="DE326" s="419"/>
      <c r="DF326" s="419"/>
      <c r="DG326" s="419"/>
      <c r="DH326" s="419"/>
      <c r="DI326" s="419"/>
      <c r="DJ326" s="419"/>
      <c r="DK326" s="419"/>
    </row>
    <row r="327" spans="1:115" ht="16.149999999999999" hidden="1">
      <c r="A327" s="423"/>
      <c r="B327" s="423"/>
      <c r="C327" s="418"/>
      <c r="D327" s="419"/>
      <c r="E327" s="419"/>
      <c r="F327" s="419"/>
      <c r="G327" s="419"/>
      <c r="H327" s="419"/>
      <c r="I327" s="419"/>
      <c r="J327" s="419"/>
      <c r="K327" s="419"/>
      <c r="L327" s="419"/>
      <c r="M327" s="419"/>
      <c r="N327" s="419"/>
      <c r="O327" s="419"/>
      <c r="P327" s="419"/>
      <c r="Q327" s="419"/>
      <c r="R327" s="419"/>
      <c r="S327" s="419"/>
      <c r="T327" s="419"/>
      <c r="U327" s="419"/>
      <c r="V327" s="419"/>
      <c r="W327" s="419"/>
      <c r="X327" s="419"/>
      <c r="Y327" s="419"/>
      <c r="Z327" s="419"/>
      <c r="AA327" s="419"/>
      <c r="AB327" s="419"/>
      <c r="AC327" s="419"/>
      <c r="AD327" s="419"/>
      <c r="AE327" s="419"/>
      <c r="AF327" s="419"/>
      <c r="AG327" s="419"/>
      <c r="AH327" s="419"/>
      <c r="AI327" s="419"/>
      <c r="AJ327" s="419"/>
      <c r="AK327" s="419"/>
      <c r="AL327" s="419"/>
      <c r="AM327" s="419"/>
      <c r="AN327" s="419"/>
      <c r="AO327" s="419"/>
      <c r="AP327" s="419"/>
      <c r="AQ327" s="419"/>
      <c r="AR327" s="419"/>
      <c r="AS327" s="419"/>
      <c r="AT327" s="419"/>
      <c r="AU327" s="419"/>
      <c r="AV327" s="419"/>
      <c r="AW327" s="419"/>
      <c r="AX327" s="419"/>
      <c r="AY327" s="419"/>
      <c r="AZ327" s="419"/>
      <c r="BA327" s="419"/>
      <c r="BB327" s="419"/>
      <c r="BC327" s="419"/>
      <c r="BD327" s="419"/>
      <c r="BE327" s="419"/>
      <c r="BF327" s="419"/>
      <c r="BG327" s="419"/>
      <c r="BH327" s="419"/>
      <c r="BI327" s="419"/>
      <c r="BJ327" s="419"/>
      <c r="BK327" s="419"/>
      <c r="BL327" s="419"/>
      <c r="BM327" s="419"/>
      <c r="BN327" s="419"/>
      <c r="BO327" s="419"/>
      <c r="BP327" s="419"/>
      <c r="BQ327" s="419"/>
      <c r="BR327" s="419"/>
      <c r="BS327" s="419"/>
      <c r="BT327" s="419"/>
      <c r="BU327" s="419"/>
      <c r="BV327" s="419"/>
      <c r="BW327" s="419"/>
      <c r="BX327" s="419"/>
      <c r="BY327" s="419"/>
      <c r="BZ327" s="419"/>
      <c r="CA327" s="419"/>
      <c r="CB327" s="419"/>
      <c r="CC327" s="419"/>
      <c r="CD327" s="419"/>
      <c r="CE327" s="419"/>
      <c r="CF327" s="419"/>
      <c r="CG327" s="419"/>
      <c r="CH327" s="419"/>
      <c r="CI327" s="419"/>
      <c r="CJ327" s="419"/>
      <c r="CK327" s="419"/>
      <c r="CL327" s="419"/>
      <c r="CM327" s="419"/>
      <c r="CN327" s="419"/>
      <c r="CO327" s="419"/>
      <c r="CP327" s="419"/>
      <c r="CQ327" s="419"/>
      <c r="CR327" s="419"/>
      <c r="CS327" s="419"/>
      <c r="CT327" s="419"/>
      <c r="CU327" s="419"/>
      <c r="CV327" s="419"/>
      <c r="CW327" s="419"/>
      <c r="CX327" s="419"/>
      <c r="CY327" s="419"/>
      <c r="CZ327" s="419"/>
      <c r="DA327" s="419"/>
      <c r="DB327" s="419"/>
      <c r="DC327" s="419"/>
      <c r="DD327" s="419"/>
      <c r="DE327" s="419"/>
      <c r="DF327" s="419"/>
      <c r="DG327" s="419"/>
      <c r="DH327" s="419"/>
      <c r="DI327" s="419"/>
      <c r="DJ327" s="419"/>
      <c r="DK327" s="419"/>
    </row>
    <row r="328" spans="1:115" ht="16.149999999999999" hidden="1">
      <c r="A328" s="423"/>
      <c r="B328" s="423"/>
      <c r="C328" s="418"/>
      <c r="D328" s="419"/>
      <c r="E328" s="419"/>
      <c r="F328" s="419"/>
      <c r="G328" s="419"/>
      <c r="H328" s="419"/>
      <c r="I328" s="419"/>
      <c r="J328" s="419"/>
      <c r="K328" s="419"/>
      <c r="L328" s="419"/>
      <c r="M328" s="419"/>
      <c r="N328" s="419"/>
      <c r="O328" s="419"/>
      <c r="P328" s="419"/>
      <c r="Q328" s="419"/>
      <c r="R328" s="419"/>
      <c r="S328" s="419"/>
      <c r="T328" s="419"/>
      <c r="U328" s="419"/>
      <c r="V328" s="419"/>
      <c r="W328" s="419"/>
      <c r="X328" s="419"/>
      <c r="Y328" s="419"/>
      <c r="Z328" s="419"/>
      <c r="AA328" s="419"/>
      <c r="AB328" s="419"/>
      <c r="AC328" s="419"/>
      <c r="AD328" s="419"/>
      <c r="AE328" s="419"/>
      <c r="AF328" s="419"/>
      <c r="AG328" s="419"/>
      <c r="AH328" s="419"/>
      <c r="AI328" s="419"/>
      <c r="AJ328" s="419"/>
      <c r="AK328" s="419"/>
      <c r="AL328" s="419"/>
      <c r="AM328" s="419"/>
      <c r="AN328" s="419"/>
      <c r="AO328" s="419"/>
      <c r="AP328" s="419"/>
      <c r="AQ328" s="419"/>
      <c r="AR328" s="419"/>
      <c r="AS328" s="419"/>
      <c r="AT328" s="419"/>
      <c r="AU328" s="419"/>
      <c r="AV328" s="419"/>
      <c r="AW328" s="419"/>
      <c r="AX328" s="419"/>
      <c r="AY328" s="419"/>
      <c r="AZ328" s="419"/>
      <c r="BA328" s="419"/>
      <c r="BB328" s="419"/>
      <c r="BC328" s="419"/>
      <c r="BD328" s="419"/>
      <c r="BE328" s="419"/>
      <c r="BF328" s="419"/>
      <c r="BG328" s="419"/>
      <c r="BH328" s="419"/>
      <c r="BI328" s="419"/>
      <c r="BJ328" s="419"/>
      <c r="BK328" s="419"/>
      <c r="BL328" s="419"/>
      <c r="BM328" s="419"/>
      <c r="BN328" s="419"/>
      <c r="BO328" s="419"/>
      <c r="BP328" s="419"/>
      <c r="BQ328" s="419"/>
      <c r="BR328" s="419"/>
      <c r="BS328" s="419"/>
      <c r="BT328" s="419"/>
      <c r="BU328" s="419"/>
      <c r="BV328" s="419"/>
      <c r="BW328" s="419"/>
      <c r="BX328" s="419"/>
      <c r="BY328" s="419"/>
      <c r="BZ328" s="419"/>
      <c r="CA328" s="419"/>
      <c r="CB328" s="419"/>
      <c r="CC328" s="419"/>
      <c r="CD328" s="419"/>
      <c r="CE328" s="419"/>
      <c r="CF328" s="419"/>
      <c r="CG328" s="419"/>
      <c r="CH328" s="419"/>
      <c r="CI328" s="419"/>
      <c r="CJ328" s="419"/>
      <c r="CK328" s="419"/>
      <c r="CL328" s="419"/>
      <c r="CM328" s="419"/>
      <c r="CN328" s="419"/>
      <c r="CO328" s="419"/>
      <c r="CP328" s="419"/>
      <c r="CQ328" s="419"/>
      <c r="CR328" s="419"/>
      <c r="CS328" s="419"/>
      <c r="CT328" s="419"/>
      <c r="CU328" s="419"/>
      <c r="CV328" s="419"/>
      <c r="CW328" s="419"/>
      <c r="CX328" s="419"/>
      <c r="CY328" s="419"/>
      <c r="CZ328" s="419"/>
      <c r="DA328" s="419"/>
      <c r="DB328" s="419"/>
      <c r="DC328" s="419"/>
      <c r="DD328" s="419"/>
      <c r="DE328" s="419"/>
      <c r="DF328" s="419"/>
      <c r="DG328" s="419"/>
      <c r="DH328" s="419"/>
      <c r="DI328" s="419"/>
      <c r="DJ328" s="419"/>
      <c r="DK328" s="419"/>
    </row>
    <row r="329" spans="1:115" ht="16.149999999999999" hidden="1">
      <c r="A329" s="423"/>
      <c r="B329" s="423"/>
      <c r="C329" s="418"/>
      <c r="D329" s="419"/>
      <c r="E329" s="419"/>
      <c r="F329" s="419"/>
      <c r="G329" s="419"/>
      <c r="H329" s="419"/>
      <c r="I329" s="419"/>
      <c r="J329" s="419"/>
      <c r="K329" s="419"/>
      <c r="L329" s="419"/>
      <c r="M329" s="419"/>
      <c r="N329" s="419"/>
      <c r="O329" s="419"/>
      <c r="P329" s="419"/>
      <c r="Q329" s="419"/>
      <c r="R329" s="419"/>
      <c r="S329" s="419"/>
      <c r="T329" s="419"/>
      <c r="U329" s="419"/>
      <c r="V329" s="419"/>
      <c r="W329" s="419"/>
      <c r="X329" s="419"/>
      <c r="Y329" s="419"/>
      <c r="Z329" s="419"/>
      <c r="AA329" s="419"/>
      <c r="AB329" s="419"/>
      <c r="AC329" s="419"/>
      <c r="AD329" s="419"/>
      <c r="AE329" s="419"/>
      <c r="AF329" s="419"/>
      <c r="AG329" s="419"/>
      <c r="AH329" s="419"/>
      <c r="AI329" s="419"/>
      <c r="AJ329" s="419"/>
      <c r="AK329" s="419"/>
      <c r="AL329" s="419"/>
      <c r="AM329" s="419"/>
      <c r="AN329" s="419"/>
      <c r="AO329" s="419"/>
      <c r="AP329" s="419"/>
      <c r="AQ329" s="419"/>
      <c r="AR329" s="419"/>
      <c r="AS329" s="419"/>
      <c r="AT329" s="419"/>
      <c r="AU329" s="419"/>
      <c r="AV329" s="419"/>
      <c r="AW329" s="419"/>
      <c r="AX329" s="419"/>
      <c r="AY329" s="419"/>
      <c r="AZ329" s="419"/>
      <c r="BA329" s="419"/>
      <c r="BB329" s="419"/>
      <c r="BC329" s="419"/>
      <c r="BD329" s="419"/>
      <c r="BE329" s="419"/>
      <c r="BF329" s="419"/>
      <c r="BG329" s="419"/>
      <c r="BH329" s="419"/>
      <c r="BI329" s="419"/>
      <c r="BJ329" s="419"/>
      <c r="BK329" s="419"/>
      <c r="BL329" s="419"/>
      <c r="BM329" s="419"/>
      <c r="BN329" s="419"/>
      <c r="BO329" s="419"/>
      <c r="BP329" s="419"/>
      <c r="BQ329" s="419"/>
      <c r="BR329" s="419"/>
      <c r="BS329" s="419"/>
      <c r="BT329" s="419"/>
      <c r="BU329" s="419"/>
      <c r="BV329" s="419"/>
      <c r="BW329" s="419"/>
      <c r="BX329" s="419"/>
      <c r="BY329" s="419"/>
      <c r="BZ329" s="419"/>
      <c r="CA329" s="419"/>
      <c r="CB329" s="419"/>
      <c r="CC329" s="419"/>
      <c r="CD329" s="419"/>
      <c r="CE329" s="419"/>
      <c r="CF329" s="419"/>
      <c r="CG329" s="419"/>
      <c r="CH329" s="419"/>
      <c r="CI329" s="419"/>
      <c r="CJ329" s="419"/>
      <c r="CK329" s="419"/>
      <c r="CL329" s="419"/>
      <c r="CM329" s="419"/>
      <c r="CN329" s="419"/>
      <c r="CO329" s="419"/>
      <c r="CP329" s="419"/>
      <c r="CQ329" s="419"/>
      <c r="CR329" s="419"/>
      <c r="CS329" s="419"/>
      <c r="CT329" s="419"/>
      <c r="CU329" s="419"/>
      <c r="CV329" s="419"/>
      <c r="CW329" s="419"/>
      <c r="CX329" s="419"/>
      <c r="CY329" s="419"/>
      <c r="CZ329" s="419"/>
      <c r="DA329" s="419"/>
      <c r="DB329" s="419"/>
      <c r="DC329" s="419"/>
      <c r="DD329" s="419"/>
      <c r="DE329" s="419"/>
      <c r="DF329" s="419"/>
      <c r="DG329" s="419"/>
      <c r="DH329" s="419"/>
      <c r="DI329" s="419"/>
      <c r="DJ329" s="419"/>
      <c r="DK329" s="419"/>
    </row>
    <row r="330" spans="1:115" ht="16.149999999999999" hidden="1">
      <c r="A330" s="423"/>
      <c r="B330" s="423"/>
      <c r="C330" s="418"/>
      <c r="D330" s="419"/>
      <c r="E330" s="419"/>
      <c r="F330" s="419"/>
      <c r="G330" s="419"/>
      <c r="H330" s="419"/>
      <c r="I330" s="419"/>
      <c r="J330" s="419"/>
      <c r="K330" s="419"/>
      <c r="L330" s="419"/>
      <c r="M330" s="419"/>
      <c r="N330" s="419"/>
      <c r="O330" s="419"/>
      <c r="P330" s="419"/>
      <c r="Q330" s="419"/>
      <c r="R330" s="419"/>
      <c r="S330" s="419"/>
      <c r="T330" s="419"/>
      <c r="U330" s="419"/>
      <c r="V330" s="419"/>
      <c r="W330" s="419"/>
      <c r="X330" s="419"/>
      <c r="Y330" s="419"/>
      <c r="Z330" s="419"/>
      <c r="AA330" s="419"/>
      <c r="AB330" s="419"/>
      <c r="AC330" s="419"/>
      <c r="AD330" s="419"/>
      <c r="AE330" s="419"/>
      <c r="AF330" s="419"/>
      <c r="AG330" s="419"/>
      <c r="AH330" s="419"/>
      <c r="AI330" s="419"/>
      <c r="AJ330" s="419"/>
      <c r="AK330" s="419"/>
      <c r="AL330" s="419"/>
      <c r="AM330" s="419"/>
      <c r="AN330" s="419"/>
      <c r="AO330" s="419"/>
      <c r="AP330" s="419"/>
      <c r="AQ330" s="419"/>
      <c r="AR330" s="419"/>
      <c r="AS330" s="419"/>
      <c r="AT330" s="419"/>
      <c r="AU330" s="419"/>
      <c r="AV330" s="419"/>
      <c r="AW330" s="419"/>
      <c r="AX330" s="419"/>
      <c r="AY330" s="419"/>
      <c r="AZ330" s="419"/>
      <c r="BA330" s="419"/>
      <c r="BB330" s="419"/>
      <c r="BC330" s="419"/>
      <c r="BD330" s="419"/>
      <c r="BE330" s="419"/>
      <c r="BF330" s="419"/>
      <c r="BG330" s="419"/>
      <c r="BH330" s="419"/>
      <c r="BI330" s="419"/>
      <c r="BJ330" s="419"/>
      <c r="BK330" s="419"/>
      <c r="BL330" s="419"/>
      <c r="BM330" s="419"/>
      <c r="BN330" s="419"/>
      <c r="BO330" s="419"/>
      <c r="BP330" s="419"/>
      <c r="BQ330" s="419"/>
      <c r="BR330" s="419"/>
      <c r="BS330" s="419"/>
      <c r="BT330" s="419"/>
      <c r="BU330" s="419"/>
      <c r="BV330" s="419"/>
      <c r="BW330" s="419"/>
      <c r="BX330" s="419"/>
      <c r="BY330" s="419"/>
      <c r="BZ330" s="419"/>
      <c r="CA330" s="419"/>
      <c r="CB330" s="419"/>
      <c r="CC330" s="419"/>
      <c r="CD330" s="419"/>
      <c r="CE330" s="419"/>
      <c r="CF330" s="419"/>
      <c r="CG330" s="419"/>
      <c r="CH330" s="419"/>
      <c r="CI330" s="419"/>
      <c r="CJ330" s="419"/>
      <c r="CK330" s="419"/>
      <c r="CL330" s="419"/>
      <c r="CM330" s="419"/>
      <c r="CN330" s="419"/>
      <c r="CO330" s="419"/>
      <c r="CP330" s="419"/>
      <c r="CQ330" s="419"/>
      <c r="CR330" s="419"/>
      <c r="CS330" s="419"/>
      <c r="CT330" s="419"/>
      <c r="CU330" s="419"/>
      <c r="CV330" s="419"/>
      <c r="CW330" s="419"/>
      <c r="CX330" s="419"/>
      <c r="CY330" s="419"/>
      <c r="CZ330" s="419"/>
      <c r="DA330" s="419"/>
      <c r="DB330" s="419"/>
      <c r="DC330" s="419"/>
      <c r="DD330" s="419"/>
      <c r="DE330" s="419"/>
      <c r="DF330" s="419"/>
      <c r="DG330" s="419"/>
      <c r="DH330" s="419"/>
      <c r="DI330" s="419"/>
      <c r="DJ330" s="419"/>
      <c r="DK330" s="419"/>
    </row>
    <row r="331" spans="1:115" ht="16.149999999999999" hidden="1">
      <c r="A331" s="423"/>
      <c r="B331" s="423"/>
      <c r="C331" s="418"/>
      <c r="D331" s="419"/>
      <c r="E331" s="419"/>
      <c r="F331" s="419"/>
      <c r="G331" s="419"/>
      <c r="H331" s="419"/>
      <c r="I331" s="419"/>
      <c r="J331" s="419"/>
      <c r="K331" s="419"/>
      <c r="L331" s="419"/>
      <c r="M331" s="419"/>
      <c r="N331" s="419"/>
      <c r="O331" s="419"/>
      <c r="P331" s="419"/>
      <c r="Q331" s="419"/>
      <c r="R331" s="419"/>
      <c r="S331" s="419"/>
      <c r="T331" s="419"/>
      <c r="U331" s="419"/>
      <c r="V331" s="419"/>
      <c r="W331" s="419"/>
      <c r="X331" s="419"/>
      <c r="Y331" s="419"/>
      <c r="Z331" s="419"/>
      <c r="AA331" s="419"/>
      <c r="AB331" s="419"/>
      <c r="AC331" s="419"/>
      <c r="AD331" s="419"/>
      <c r="AE331" s="419"/>
      <c r="AF331" s="419"/>
      <c r="AG331" s="419"/>
      <c r="AH331" s="419"/>
      <c r="AI331" s="419"/>
      <c r="AJ331" s="419"/>
      <c r="AK331" s="419"/>
      <c r="AL331" s="419"/>
      <c r="AM331" s="419"/>
      <c r="AN331" s="419"/>
      <c r="AO331" s="419"/>
      <c r="AP331" s="419"/>
      <c r="AQ331" s="419"/>
      <c r="AR331" s="419"/>
      <c r="AS331" s="419"/>
      <c r="AT331" s="419"/>
      <c r="AU331" s="419"/>
      <c r="AV331" s="419"/>
      <c r="AW331" s="419"/>
      <c r="AX331" s="419"/>
      <c r="AY331" s="419"/>
      <c r="AZ331" s="419"/>
      <c r="BA331" s="419"/>
      <c r="BB331" s="419"/>
      <c r="BC331" s="419"/>
      <c r="BD331" s="419"/>
      <c r="BE331" s="419"/>
      <c r="BF331" s="419"/>
      <c r="BG331" s="419"/>
      <c r="BH331" s="419"/>
      <c r="BI331" s="419"/>
      <c r="BJ331" s="419"/>
      <c r="BK331" s="419"/>
      <c r="BL331" s="419"/>
      <c r="BM331" s="419"/>
      <c r="BN331" s="419"/>
      <c r="BO331" s="419"/>
      <c r="BP331" s="419"/>
      <c r="BQ331" s="419"/>
      <c r="BR331" s="419"/>
      <c r="BS331" s="419"/>
      <c r="BT331" s="419"/>
      <c r="BU331" s="419"/>
      <c r="BV331" s="419"/>
      <c r="BW331" s="419"/>
      <c r="BX331" s="419"/>
      <c r="BY331" s="419"/>
      <c r="BZ331" s="419"/>
      <c r="CA331" s="419"/>
      <c r="CB331" s="419"/>
      <c r="CC331" s="419"/>
      <c r="CD331" s="419"/>
      <c r="CE331" s="419"/>
      <c r="CF331" s="419"/>
      <c r="CG331" s="419"/>
      <c r="CH331" s="419"/>
      <c r="CI331" s="419"/>
      <c r="CJ331" s="419"/>
      <c r="CK331" s="419"/>
      <c r="CL331" s="419"/>
      <c r="CM331" s="419"/>
      <c r="CN331" s="419"/>
      <c r="CO331" s="419"/>
      <c r="CP331" s="419"/>
      <c r="CQ331" s="419"/>
      <c r="CR331" s="419"/>
      <c r="CS331" s="419"/>
      <c r="CT331" s="419"/>
      <c r="CU331" s="419"/>
      <c r="CV331" s="419"/>
      <c r="CW331" s="419"/>
      <c r="CX331" s="419"/>
      <c r="CY331" s="419"/>
      <c r="CZ331" s="419"/>
      <c r="DA331" s="419"/>
      <c r="DB331" s="419"/>
      <c r="DC331" s="419"/>
      <c r="DD331" s="419"/>
      <c r="DE331" s="419"/>
      <c r="DF331" s="419"/>
      <c r="DG331" s="419"/>
      <c r="DH331" s="419"/>
      <c r="DI331" s="419"/>
      <c r="DJ331" s="419"/>
      <c r="DK331" s="419"/>
    </row>
    <row r="332" spans="1:115" ht="16.149999999999999" hidden="1">
      <c r="A332" s="423"/>
      <c r="B332" s="423"/>
      <c r="C332" s="418"/>
      <c r="D332" s="419"/>
      <c r="E332" s="419"/>
      <c r="F332" s="419"/>
      <c r="G332" s="419"/>
      <c r="H332" s="419"/>
      <c r="I332" s="419"/>
      <c r="J332" s="419"/>
      <c r="K332" s="419"/>
      <c r="L332" s="419"/>
      <c r="M332" s="419"/>
      <c r="N332" s="419"/>
      <c r="O332" s="419"/>
      <c r="P332" s="419"/>
      <c r="Q332" s="419"/>
      <c r="R332" s="419"/>
      <c r="S332" s="419"/>
      <c r="T332" s="419"/>
      <c r="U332" s="419"/>
      <c r="V332" s="419"/>
      <c r="W332" s="419"/>
      <c r="X332" s="419"/>
      <c r="Y332" s="419"/>
      <c r="Z332" s="419"/>
      <c r="AA332" s="419"/>
      <c r="AB332" s="419"/>
      <c r="AC332" s="419"/>
      <c r="AD332" s="419"/>
      <c r="AE332" s="419"/>
      <c r="AF332" s="419"/>
      <c r="AG332" s="419"/>
      <c r="AH332" s="419"/>
      <c r="AI332" s="419"/>
      <c r="AJ332" s="419"/>
      <c r="AK332" s="419"/>
      <c r="AL332" s="419"/>
      <c r="AM332" s="419"/>
      <c r="AN332" s="419"/>
      <c r="AO332" s="419"/>
      <c r="AP332" s="419"/>
      <c r="AQ332" s="419"/>
      <c r="AR332" s="419"/>
      <c r="AS332" s="419"/>
      <c r="AT332" s="419"/>
      <c r="AU332" s="419"/>
      <c r="AV332" s="419"/>
      <c r="AW332" s="419"/>
      <c r="AX332" s="419"/>
      <c r="AY332" s="419"/>
      <c r="AZ332" s="419"/>
      <c r="BA332" s="419"/>
      <c r="BB332" s="419"/>
      <c r="BC332" s="419"/>
      <c r="BD332" s="419"/>
      <c r="BE332" s="419"/>
      <c r="BF332" s="419"/>
      <c r="BG332" s="419"/>
      <c r="BH332" s="419"/>
      <c r="BI332" s="419"/>
      <c r="BJ332" s="419"/>
      <c r="BK332" s="419"/>
      <c r="BL332" s="419"/>
      <c r="BM332" s="419"/>
      <c r="BN332" s="419"/>
      <c r="BO332" s="419"/>
      <c r="BP332" s="419"/>
      <c r="BQ332" s="419"/>
      <c r="BR332" s="419"/>
      <c r="BS332" s="419"/>
      <c r="BT332" s="419"/>
      <c r="BU332" s="419"/>
      <c r="BV332" s="419"/>
      <c r="BW332" s="419"/>
      <c r="BX332" s="419"/>
      <c r="BY332" s="419"/>
      <c r="BZ332" s="419"/>
      <c r="CA332" s="419"/>
      <c r="CB332" s="419"/>
      <c r="CC332" s="419"/>
      <c r="CD332" s="419"/>
      <c r="CE332" s="419"/>
      <c r="CF332" s="419"/>
      <c r="CG332" s="419"/>
      <c r="CH332" s="419"/>
      <c r="CI332" s="419"/>
      <c r="CJ332" s="419"/>
      <c r="CK332" s="419"/>
      <c r="CL332" s="419"/>
      <c r="CM332" s="419"/>
      <c r="CN332" s="419"/>
      <c r="CO332" s="419"/>
      <c r="CP332" s="419"/>
      <c r="CQ332" s="419"/>
      <c r="CR332" s="419"/>
      <c r="CS332" s="419"/>
      <c r="CT332" s="419"/>
      <c r="CU332" s="419"/>
      <c r="CV332" s="419"/>
      <c r="CW332" s="419"/>
      <c r="CX332" s="419"/>
      <c r="CY332" s="419"/>
      <c r="CZ332" s="419"/>
      <c r="DA332" s="419"/>
      <c r="DB332" s="419"/>
      <c r="DC332" s="419"/>
      <c r="DD332" s="419"/>
      <c r="DE332" s="419"/>
      <c r="DF332" s="419"/>
      <c r="DG332" s="419"/>
      <c r="DH332" s="419"/>
      <c r="DI332" s="419"/>
      <c r="DJ332" s="419"/>
      <c r="DK332" s="419"/>
    </row>
    <row r="333" spans="1:115" ht="16.149999999999999" hidden="1">
      <c r="A333" s="423"/>
      <c r="B333" s="423"/>
      <c r="C333" s="418"/>
      <c r="D333" s="419"/>
      <c r="E333" s="419"/>
      <c r="F333" s="419"/>
      <c r="G333" s="419"/>
      <c r="H333" s="419"/>
      <c r="I333" s="419"/>
      <c r="J333" s="419"/>
      <c r="K333" s="419"/>
      <c r="L333" s="419"/>
      <c r="M333" s="419"/>
      <c r="N333" s="419"/>
      <c r="O333" s="419"/>
      <c r="P333" s="419"/>
      <c r="Q333" s="419"/>
      <c r="R333" s="419"/>
      <c r="S333" s="419"/>
      <c r="T333" s="419"/>
      <c r="U333" s="419"/>
      <c r="V333" s="419"/>
      <c r="W333" s="419"/>
      <c r="X333" s="419"/>
      <c r="Y333" s="419"/>
      <c r="Z333" s="419"/>
      <c r="AA333" s="419"/>
      <c r="AB333" s="419"/>
      <c r="AC333" s="419"/>
      <c r="AD333" s="419"/>
      <c r="AE333" s="419"/>
      <c r="AF333" s="419"/>
      <c r="AG333" s="419"/>
      <c r="AH333" s="419"/>
      <c r="AI333" s="419"/>
      <c r="AJ333" s="419"/>
      <c r="AK333" s="419"/>
      <c r="AL333" s="419"/>
      <c r="AM333" s="419"/>
      <c r="AN333" s="419"/>
      <c r="AO333" s="419"/>
      <c r="AP333" s="419"/>
      <c r="AQ333" s="419"/>
      <c r="AR333" s="419"/>
      <c r="AS333" s="419"/>
      <c r="AT333" s="419"/>
      <c r="AU333" s="419"/>
      <c r="AV333" s="419"/>
      <c r="AW333" s="419"/>
      <c r="AX333" s="419"/>
      <c r="AY333" s="419"/>
      <c r="AZ333" s="419"/>
      <c r="BA333" s="419"/>
      <c r="BB333" s="419"/>
      <c r="BC333" s="419"/>
      <c r="BD333" s="419"/>
      <c r="BE333" s="419"/>
      <c r="BF333" s="419"/>
      <c r="BG333" s="419"/>
      <c r="BH333" s="419"/>
      <c r="BI333" s="419"/>
      <c r="BJ333" s="419"/>
      <c r="BK333" s="419"/>
      <c r="BL333" s="419"/>
      <c r="BM333" s="419"/>
      <c r="BN333" s="419"/>
      <c r="BO333" s="419"/>
      <c r="BP333" s="419"/>
      <c r="BQ333" s="419"/>
      <c r="BR333" s="419"/>
      <c r="BS333" s="419"/>
      <c r="BT333" s="419"/>
      <c r="BU333" s="419"/>
      <c r="BV333" s="419"/>
      <c r="BW333" s="419"/>
      <c r="BX333" s="419"/>
      <c r="BY333" s="419"/>
      <c r="BZ333" s="419"/>
      <c r="CA333" s="419"/>
      <c r="CB333" s="419"/>
      <c r="CC333" s="419"/>
      <c r="CD333" s="419"/>
      <c r="CE333" s="419"/>
      <c r="CF333" s="419"/>
      <c r="CG333" s="419"/>
      <c r="CH333" s="419"/>
      <c r="CI333" s="419"/>
      <c r="CJ333" s="419"/>
      <c r="CK333" s="419"/>
      <c r="CL333" s="419"/>
      <c r="CM333" s="419"/>
      <c r="CN333" s="419"/>
      <c r="CO333" s="419"/>
      <c r="CP333" s="419"/>
      <c r="CQ333" s="419"/>
      <c r="CR333" s="419"/>
      <c r="CS333" s="419"/>
      <c r="CT333" s="419"/>
      <c r="CU333" s="419"/>
      <c r="CV333" s="419"/>
      <c r="CW333" s="419"/>
      <c r="CX333" s="419"/>
      <c r="CY333" s="419"/>
      <c r="CZ333" s="419"/>
      <c r="DA333" s="419"/>
      <c r="DB333" s="419"/>
      <c r="DC333" s="419"/>
      <c r="DD333" s="419"/>
      <c r="DE333" s="419"/>
      <c r="DF333" s="419"/>
      <c r="DG333" s="419"/>
      <c r="DH333" s="419"/>
      <c r="DI333" s="419"/>
      <c r="DJ333" s="419"/>
      <c r="DK333" s="419"/>
    </row>
    <row r="334" spans="1:115" ht="16.149999999999999" hidden="1">
      <c r="A334" s="423"/>
      <c r="B334" s="423"/>
      <c r="C334" s="418"/>
      <c r="D334" s="419"/>
      <c r="E334" s="419"/>
      <c r="F334" s="419"/>
      <c r="G334" s="419"/>
      <c r="H334" s="419"/>
      <c r="I334" s="419"/>
      <c r="J334" s="419"/>
      <c r="K334" s="419"/>
      <c r="L334" s="419"/>
      <c r="M334" s="419"/>
      <c r="N334" s="419"/>
      <c r="O334" s="419"/>
      <c r="P334" s="419"/>
      <c r="Q334" s="419"/>
      <c r="R334" s="419"/>
      <c r="S334" s="419"/>
      <c r="T334" s="419"/>
      <c r="U334" s="419"/>
      <c r="V334" s="419"/>
      <c r="W334" s="419"/>
      <c r="X334" s="419"/>
      <c r="Y334" s="419"/>
      <c r="Z334" s="419"/>
      <c r="AA334" s="419"/>
      <c r="AB334" s="419"/>
      <c r="AC334" s="419"/>
      <c r="AD334" s="419"/>
      <c r="AE334" s="419"/>
      <c r="AF334" s="419"/>
      <c r="AG334" s="419"/>
      <c r="AH334" s="419"/>
      <c r="AI334" s="419"/>
      <c r="AJ334" s="419"/>
      <c r="AK334" s="419"/>
      <c r="AL334" s="419"/>
      <c r="AM334" s="419"/>
      <c r="AN334" s="419"/>
      <c r="AO334" s="419"/>
      <c r="AP334" s="419"/>
      <c r="AQ334" s="419"/>
      <c r="AR334" s="419"/>
      <c r="AS334" s="419"/>
      <c r="AT334" s="419"/>
      <c r="AU334" s="419"/>
      <c r="AV334" s="419"/>
      <c r="AW334" s="419"/>
      <c r="AX334" s="419"/>
      <c r="AY334" s="419"/>
      <c r="AZ334" s="419"/>
      <c r="BA334" s="419"/>
      <c r="BB334" s="419"/>
      <c r="BC334" s="419"/>
      <c r="BD334" s="419"/>
      <c r="BE334" s="419"/>
      <c r="BF334" s="419"/>
      <c r="BG334" s="419"/>
      <c r="BH334" s="419"/>
      <c r="BI334" s="419"/>
      <c r="BJ334" s="419"/>
      <c r="BK334" s="419"/>
      <c r="BL334" s="419"/>
      <c r="BM334" s="419"/>
      <c r="BN334" s="419"/>
      <c r="BO334" s="419"/>
      <c r="BP334" s="419"/>
      <c r="BQ334" s="419"/>
      <c r="BR334" s="419"/>
      <c r="BS334" s="419"/>
      <c r="BT334" s="419"/>
      <c r="BU334" s="419"/>
      <c r="BV334" s="419"/>
      <c r="BW334" s="419"/>
      <c r="BX334" s="419"/>
      <c r="BY334" s="419"/>
      <c r="BZ334" s="419"/>
      <c r="CA334" s="419"/>
      <c r="CB334" s="419"/>
      <c r="CC334" s="419"/>
      <c r="CD334" s="419"/>
      <c r="CE334" s="419"/>
      <c r="CF334" s="419"/>
      <c r="CG334" s="419"/>
      <c r="CH334" s="419"/>
      <c r="CI334" s="419"/>
      <c r="CJ334" s="419"/>
      <c r="CK334" s="419"/>
      <c r="CL334" s="419"/>
      <c r="CM334" s="419"/>
      <c r="CN334" s="419"/>
      <c r="CO334" s="419"/>
      <c r="CP334" s="419"/>
      <c r="CQ334" s="419"/>
      <c r="CR334" s="419"/>
      <c r="CS334" s="419"/>
      <c r="CT334" s="419"/>
      <c r="CU334" s="419"/>
      <c r="CV334" s="419"/>
      <c r="CW334" s="419"/>
      <c r="CX334" s="419"/>
      <c r="CY334" s="419"/>
      <c r="CZ334" s="419"/>
      <c r="DA334" s="419"/>
      <c r="DB334" s="419"/>
      <c r="DC334" s="419"/>
      <c r="DD334" s="419"/>
      <c r="DE334" s="419"/>
      <c r="DF334" s="419"/>
      <c r="DG334" s="419"/>
      <c r="DH334" s="419"/>
      <c r="DI334" s="419"/>
      <c r="DJ334" s="419"/>
      <c r="DK334" s="419"/>
    </row>
    <row r="335" spans="1:115" ht="16.149999999999999" hidden="1">
      <c r="A335" s="423"/>
      <c r="B335" s="423"/>
      <c r="C335" s="418"/>
      <c r="D335" s="419"/>
      <c r="E335" s="419"/>
      <c r="F335" s="419"/>
      <c r="G335" s="419"/>
      <c r="H335" s="419"/>
      <c r="I335" s="419"/>
      <c r="J335" s="419"/>
      <c r="K335" s="419"/>
      <c r="L335" s="419"/>
      <c r="M335" s="419"/>
      <c r="N335" s="419"/>
      <c r="O335" s="419"/>
      <c r="P335" s="419"/>
      <c r="Q335" s="419"/>
      <c r="R335" s="419"/>
      <c r="S335" s="419"/>
      <c r="T335" s="419"/>
      <c r="U335" s="419"/>
      <c r="V335" s="419"/>
      <c r="W335" s="419"/>
      <c r="X335" s="419"/>
      <c r="Y335" s="419"/>
      <c r="Z335" s="419"/>
      <c r="AA335" s="419"/>
      <c r="AB335" s="419"/>
      <c r="AC335" s="419"/>
      <c r="AD335" s="419"/>
      <c r="AE335" s="419"/>
      <c r="AF335" s="419"/>
      <c r="AG335" s="419"/>
      <c r="AH335" s="419"/>
      <c r="AI335" s="419"/>
      <c r="AJ335" s="419"/>
      <c r="AK335" s="419"/>
      <c r="AL335" s="419"/>
      <c r="AM335" s="419"/>
      <c r="AN335" s="419"/>
      <c r="AO335" s="419"/>
      <c r="AP335" s="419"/>
      <c r="AQ335" s="419"/>
      <c r="AR335" s="419"/>
      <c r="AS335" s="419"/>
      <c r="AT335" s="419"/>
      <c r="AU335" s="419"/>
      <c r="AV335" s="419"/>
      <c r="AW335" s="419"/>
      <c r="AX335" s="419"/>
      <c r="AY335" s="419"/>
      <c r="AZ335" s="419"/>
      <c r="BA335" s="419"/>
      <c r="BB335" s="419"/>
      <c r="BC335" s="419"/>
      <c r="BD335" s="419"/>
      <c r="BE335" s="419"/>
      <c r="BF335" s="419"/>
      <c r="BG335" s="419"/>
      <c r="BH335" s="419"/>
      <c r="BI335" s="419"/>
      <c r="BJ335" s="419"/>
      <c r="BK335" s="419"/>
      <c r="BL335" s="419"/>
      <c r="BM335" s="419"/>
      <c r="BN335" s="419"/>
      <c r="BO335" s="419"/>
      <c r="BP335" s="419"/>
      <c r="BQ335" s="419"/>
      <c r="BR335" s="419"/>
      <c r="BS335" s="419"/>
      <c r="BT335" s="419"/>
      <c r="BU335" s="419"/>
      <c r="BV335" s="419"/>
      <c r="BW335" s="419"/>
      <c r="BX335" s="419"/>
      <c r="BY335" s="419"/>
      <c r="BZ335" s="419"/>
      <c r="CA335" s="419"/>
      <c r="CB335" s="419"/>
      <c r="CC335" s="419"/>
      <c r="CD335" s="419"/>
      <c r="CE335" s="419"/>
      <c r="CF335" s="419"/>
      <c r="CG335" s="419"/>
      <c r="CH335" s="419"/>
      <c r="CI335" s="419"/>
      <c r="CJ335" s="419"/>
      <c r="CK335" s="419"/>
      <c r="CL335" s="419"/>
      <c r="CM335" s="419"/>
      <c r="CN335" s="419"/>
      <c r="CO335" s="419"/>
      <c r="CP335" s="419"/>
      <c r="CQ335" s="419"/>
      <c r="CR335" s="419"/>
      <c r="CS335" s="419"/>
      <c r="CT335" s="419"/>
      <c r="CU335" s="419"/>
      <c r="CV335" s="419"/>
      <c r="CW335" s="419"/>
      <c r="CX335" s="419"/>
      <c r="CY335" s="419"/>
      <c r="CZ335" s="419"/>
      <c r="DA335" s="419"/>
      <c r="DB335" s="419"/>
      <c r="DC335" s="419"/>
      <c r="DD335" s="419"/>
      <c r="DE335" s="419"/>
      <c r="DF335" s="419"/>
      <c r="DG335" s="419"/>
      <c r="DH335" s="419"/>
      <c r="DI335" s="419"/>
      <c r="DJ335" s="419"/>
      <c r="DK335" s="419"/>
    </row>
    <row r="336" spans="1:115" ht="16.149999999999999" hidden="1">
      <c r="A336" s="423"/>
      <c r="B336" s="423"/>
      <c r="C336" s="418"/>
      <c r="D336" s="419"/>
      <c r="E336" s="419"/>
      <c r="F336" s="419"/>
      <c r="G336" s="419"/>
      <c r="H336" s="419"/>
      <c r="I336" s="419"/>
      <c r="J336" s="419"/>
      <c r="K336" s="419"/>
      <c r="L336" s="419"/>
      <c r="M336" s="419"/>
      <c r="N336" s="419"/>
      <c r="O336" s="419"/>
      <c r="P336" s="419"/>
      <c r="Q336" s="419"/>
      <c r="R336" s="419"/>
      <c r="S336" s="419"/>
      <c r="T336" s="419"/>
      <c r="U336" s="419"/>
      <c r="V336" s="419"/>
      <c r="W336" s="419"/>
      <c r="X336" s="419"/>
      <c r="Y336" s="419"/>
      <c r="Z336" s="419"/>
      <c r="AA336" s="419"/>
      <c r="AB336" s="419"/>
      <c r="AC336" s="419"/>
      <c r="AD336" s="419"/>
      <c r="AE336" s="419"/>
      <c r="AF336" s="419"/>
      <c r="AG336" s="419"/>
      <c r="AH336" s="419"/>
      <c r="AI336" s="419"/>
      <c r="AJ336" s="419"/>
      <c r="AK336" s="419"/>
      <c r="AL336" s="419"/>
      <c r="AM336" s="419"/>
      <c r="AN336" s="419"/>
      <c r="AO336" s="419"/>
      <c r="AP336" s="419"/>
      <c r="AQ336" s="419"/>
      <c r="AR336" s="419"/>
      <c r="AS336" s="419"/>
      <c r="AT336" s="419"/>
      <c r="AU336" s="419"/>
      <c r="AV336" s="419"/>
      <c r="AW336" s="419"/>
      <c r="AX336" s="419"/>
      <c r="AY336" s="419"/>
      <c r="AZ336" s="419"/>
      <c r="BA336" s="419"/>
      <c r="BB336" s="419"/>
      <c r="BC336" s="419"/>
      <c r="BD336" s="419"/>
      <c r="BE336" s="419"/>
      <c r="BF336" s="419"/>
      <c r="BG336" s="419"/>
      <c r="BH336" s="419"/>
      <c r="BI336" s="419"/>
      <c r="BJ336" s="419"/>
      <c r="BK336" s="419"/>
      <c r="BL336" s="419"/>
      <c r="BM336" s="419"/>
      <c r="BN336" s="419"/>
      <c r="BO336" s="419"/>
      <c r="BP336" s="419"/>
      <c r="BQ336" s="419"/>
      <c r="BR336" s="419"/>
      <c r="BS336" s="419"/>
      <c r="BT336" s="419"/>
      <c r="BU336" s="419"/>
      <c r="BV336" s="419"/>
      <c r="BW336" s="419"/>
      <c r="BX336" s="419"/>
      <c r="BY336" s="419"/>
      <c r="BZ336" s="419"/>
      <c r="CA336" s="419"/>
      <c r="CB336" s="419"/>
      <c r="CC336" s="419"/>
      <c r="CD336" s="419"/>
      <c r="CE336" s="419"/>
      <c r="CF336" s="419"/>
      <c r="CG336" s="419"/>
      <c r="CH336" s="419"/>
      <c r="CI336" s="419"/>
      <c r="CJ336" s="419"/>
      <c r="CK336" s="419"/>
      <c r="CL336" s="419"/>
      <c r="CM336" s="419"/>
      <c r="CN336" s="419"/>
      <c r="CO336" s="419"/>
      <c r="CP336" s="419"/>
      <c r="CQ336" s="419"/>
      <c r="CR336" s="419"/>
      <c r="CS336" s="419"/>
      <c r="CT336" s="419"/>
      <c r="CU336" s="419"/>
      <c r="CV336" s="419"/>
      <c r="CW336" s="419"/>
      <c r="CX336" s="419"/>
      <c r="CY336" s="419"/>
      <c r="CZ336" s="419"/>
      <c r="DA336" s="419"/>
      <c r="DB336" s="419"/>
      <c r="DC336" s="419"/>
      <c r="DD336" s="419"/>
      <c r="DE336" s="419"/>
      <c r="DF336" s="419"/>
      <c r="DG336" s="419"/>
      <c r="DH336" s="419"/>
      <c r="DI336" s="419"/>
      <c r="DJ336" s="419"/>
      <c r="DK336" s="419"/>
    </row>
    <row r="337" spans="1:115" ht="16.149999999999999" hidden="1">
      <c r="A337" s="423"/>
      <c r="B337" s="423"/>
      <c r="C337" s="418"/>
      <c r="D337" s="419"/>
      <c r="E337" s="419"/>
      <c r="F337" s="419"/>
      <c r="G337" s="419"/>
      <c r="H337" s="419"/>
      <c r="I337" s="419"/>
      <c r="J337" s="419"/>
      <c r="K337" s="419"/>
      <c r="L337" s="419"/>
      <c r="M337" s="419"/>
      <c r="N337" s="419"/>
      <c r="O337" s="419"/>
      <c r="P337" s="419"/>
      <c r="Q337" s="419"/>
      <c r="R337" s="419"/>
      <c r="S337" s="419"/>
      <c r="T337" s="419"/>
      <c r="U337" s="419"/>
      <c r="V337" s="419"/>
      <c r="W337" s="419"/>
      <c r="X337" s="419"/>
      <c r="Y337" s="419"/>
      <c r="Z337" s="419"/>
      <c r="AA337" s="419"/>
      <c r="AB337" s="419"/>
      <c r="AC337" s="419"/>
      <c r="AD337" s="419"/>
      <c r="AE337" s="419"/>
      <c r="AF337" s="419"/>
      <c r="AG337" s="419"/>
      <c r="AH337" s="419"/>
      <c r="AI337" s="419"/>
      <c r="AJ337" s="419"/>
      <c r="AK337" s="419"/>
      <c r="AL337" s="419"/>
      <c r="AM337" s="419"/>
      <c r="AN337" s="419"/>
      <c r="AO337" s="419"/>
      <c r="AP337" s="419"/>
      <c r="AQ337" s="419"/>
      <c r="AR337" s="419"/>
      <c r="AS337" s="419"/>
      <c r="AT337" s="419"/>
      <c r="AU337" s="419"/>
      <c r="AV337" s="419"/>
      <c r="AW337" s="419"/>
      <c r="AX337" s="419"/>
      <c r="AY337" s="419"/>
      <c r="AZ337" s="419"/>
      <c r="BA337" s="419"/>
      <c r="BB337" s="419"/>
      <c r="BC337" s="419"/>
      <c r="BD337" s="419"/>
      <c r="BE337" s="419"/>
      <c r="BF337" s="419"/>
      <c r="BG337" s="419"/>
      <c r="BH337" s="419"/>
      <c r="BI337" s="419"/>
      <c r="BJ337" s="419"/>
      <c r="BK337" s="419"/>
      <c r="BL337" s="419"/>
      <c r="BM337" s="419"/>
      <c r="BN337" s="419"/>
      <c r="BO337" s="419"/>
      <c r="BP337" s="419"/>
      <c r="BQ337" s="419"/>
      <c r="BR337" s="419"/>
      <c r="BS337" s="419"/>
      <c r="BT337" s="419"/>
      <c r="BU337" s="419"/>
      <c r="BV337" s="419"/>
      <c r="BW337" s="419"/>
      <c r="BX337" s="419"/>
      <c r="BY337" s="419"/>
      <c r="BZ337" s="419"/>
      <c r="CA337" s="419"/>
      <c r="CB337" s="419"/>
      <c r="CC337" s="419"/>
      <c r="CD337" s="419"/>
      <c r="CE337" s="419"/>
      <c r="CF337" s="419"/>
      <c r="CG337" s="419"/>
      <c r="CH337" s="419"/>
      <c r="CI337" s="419"/>
      <c r="CJ337" s="419"/>
      <c r="CK337" s="419"/>
      <c r="CL337" s="419"/>
      <c r="CM337" s="419"/>
      <c r="CN337" s="419"/>
      <c r="CO337" s="419"/>
      <c r="CP337" s="419"/>
      <c r="CQ337" s="419"/>
      <c r="CR337" s="419"/>
      <c r="CS337" s="419"/>
      <c r="CT337" s="419"/>
      <c r="CU337" s="419"/>
      <c r="CV337" s="419"/>
      <c r="CW337" s="419"/>
      <c r="CX337" s="419"/>
      <c r="CY337" s="419"/>
      <c r="CZ337" s="419"/>
      <c r="DA337" s="419"/>
      <c r="DB337" s="419"/>
      <c r="DC337" s="419"/>
      <c r="DD337" s="419"/>
      <c r="DE337" s="419"/>
      <c r="DF337" s="419"/>
      <c r="DG337" s="419"/>
      <c r="DH337" s="419"/>
      <c r="DI337" s="419"/>
      <c r="DJ337" s="419"/>
      <c r="DK337" s="419"/>
    </row>
    <row r="338" spans="1:115" ht="16.149999999999999" hidden="1">
      <c r="A338" s="423"/>
      <c r="B338" s="423"/>
      <c r="C338" s="418"/>
      <c r="D338" s="419"/>
      <c r="E338" s="419"/>
      <c r="F338" s="419"/>
      <c r="G338" s="419"/>
      <c r="H338" s="419"/>
      <c r="I338" s="419"/>
      <c r="J338" s="419"/>
      <c r="K338" s="419"/>
      <c r="L338" s="419"/>
      <c r="M338" s="419"/>
      <c r="N338" s="419"/>
      <c r="O338" s="419"/>
      <c r="P338" s="419"/>
      <c r="Q338" s="419"/>
      <c r="R338" s="419"/>
      <c r="S338" s="419"/>
      <c r="T338" s="419"/>
      <c r="U338" s="419"/>
      <c r="V338" s="419"/>
      <c r="W338" s="419"/>
      <c r="X338" s="419"/>
      <c r="Y338" s="419"/>
      <c r="Z338" s="419"/>
      <c r="AA338" s="419"/>
      <c r="AB338" s="419"/>
      <c r="AC338" s="419"/>
      <c r="AD338" s="419"/>
      <c r="AE338" s="419"/>
      <c r="AF338" s="419"/>
      <c r="AG338" s="419"/>
      <c r="AH338" s="419"/>
      <c r="AI338" s="419"/>
      <c r="AJ338" s="419"/>
      <c r="AK338" s="419"/>
      <c r="AL338" s="419"/>
      <c r="AM338" s="419"/>
      <c r="AN338" s="419"/>
      <c r="AO338" s="419"/>
      <c r="AP338" s="419"/>
      <c r="AQ338" s="419"/>
      <c r="AR338" s="419"/>
      <c r="AS338" s="419"/>
      <c r="AT338" s="419"/>
      <c r="AU338" s="419"/>
      <c r="AV338" s="419"/>
      <c r="AW338" s="419"/>
      <c r="AX338" s="419"/>
      <c r="AY338" s="419"/>
      <c r="AZ338" s="419"/>
      <c r="BA338" s="419"/>
      <c r="BB338" s="419"/>
      <c r="BC338" s="419"/>
      <c r="BD338" s="419"/>
      <c r="BE338" s="419"/>
      <c r="BF338" s="419"/>
      <c r="BG338" s="419"/>
      <c r="BH338" s="419"/>
      <c r="BI338" s="419"/>
      <c r="BJ338" s="419"/>
      <c r="BK338" s="419"/>
      <c r="BL338" s="419"/>
      <c r="BM338" s="419"/>
      <c r="BN338" s="419"/>
      <c r="BO338" s="419"/>
      <c r="BP338" s="419"/>
      <c r="BQ338" s="419"/>
      <c r="BR338" s="419"/>
      <c r="BS338" s="419"/>
      <c r="BT338" s="419"/>
      <c r="BU338" s="419"/>
      <c r="BV338" s="419"/>
      <c r="BW338" s="419"/>
      <c r="BX338" s="419"/>
      <c r="BY338" s="419"/>
      <c r="BZ338" s="419"/>
      <c r="CA338" s="419"/>
      <c r="CB338" s="419"/>
      <c r="CC338" s="419"/>
      <c r="CD338" s="419"/>
      <c r="CE338" s="419"/>
      <c r="CF338" s="419"/>
      <c r="CG338" s="419"/>
      <c r="CH338" s="419"/>
      <c r="CI338" s="419"/>
      <c r="CJ338" s="419"/>
      <c r="CK338" s="419"/>
      <c r="CL338" s="419"/>
      <c r="CM338" s="419"/>
      <c r="CN338" s="419"/>
      <c r="CO338" s="419"/>
      <c r="CP338" s="419"/>
      <c r="CQ338" s="419"/>
      <c r="CR338" s="419"/>
      <c r="CS338" s="419"/>
      <c r="CT338" s="419"/>
      <c r="CU338" s="419"/>
      <c r="CV338" s="419"/>
      <c r="CW338" s="419"/>
      <c r="CX338" s="419"/>
      <c r="CY338" s="419"/>
      <c r="CZ338" s="419"/>
      <c r="DA338" s="419"/>
      <c r="DB338" s="419"/>
      <c r="DC338" s="419"/>
      <c r="DD338" s="419"/>
      <c r="DE338" s="419"/>
      <c r="DF338" s="419"/>
      <c r="DG338" s="419"/>
      <c r="DH338" s="419"/>
      <c r="DI338" s="419"/>
      <c r="DJ338" s="419"/>
      <c r="DK338" s="419"/>
    </row>
    <row r="339" spans="1:115" ht="16.149999999999999" hidden="1">
      <c r="A339" s="423"/>
      <c r="B339" s="423"/>
      <c r="C339" s="418"/>
      <c r="D339" s="419"/>
      <c r="E339" s="419"/>
      <c r="F339" s="419"/>
      <c r="G339" s="419"/>
      <c r="H339" s="419"/>
      <c r="I339" s="419"/>
      <c r="J339" s="419"/>
      <c r="K339" s="419"/>
      <c r="L339" s="419"/>
      <c r="M339" s="419"/>
      <c r="N339" s="419"/>
      <c r="O339" s="419"/>
      <c r="P339" s="419"/>
      <c r="Q339" s="419"/>
      <c r="R339" s="419"/>
      <c r="S339" s="419"/>
      <c r="T339" s="419"/>
      <c r="U339" s="419"/>
      <c r="V339" s="419"/>
      <c r="W339" s="419"/>
      <c r="X339" s="419"/>
      <c r="Y339" s="419"/>
      <c r="Z339" s="419"/>
      <c r="AA339" s="419"/>
      <c r="AB339" s="419"/>
      <c r="AC339" s="419"/>
      <c r="AD339" s="419"/>
      <c r="AE339" s="419"/>
      <c r="AF339" s="419"/>
      <c r="AG339" s="419"/>
      <c r="AH339" s="419"/>
      <c r="AI339" s="419"/>
      <c r="AJ339" s="419"/>
      <c r="AK339" s="419"/>
      <c r="AL339" s="419"/>
      <c r="AM339" s="419"/>
      <c r="AN339" s="419"/>
      <c r="AO339" s="419"/>
      <c r="AP339" s="419"/>
      <c r="AQ339" s="419"/>
      <c r="AR339" s="419"/>
      <c r="AS339" s="419"/>
      <c r="AT339" s="419"/>
      <c r="AU339" s="419"/>
      <c r="AV339" s="419"/>
      <c r="AW339" s="419"/>
      <c r="AX339" s="419"/>
      <c r="AY339" s="419"/>
      <c r="AZ339" s="419"/>
      <c r="BA339" s="419"/>
      <c r="BB339" s="419"/>
      <c r="BC339" s="419"/>
      <c r="BD339" s="419"/>
      <c r="BE339" s="419"/>
      <c r="BF339" s="419"/>
      <c r="BG339" s="419"/>
      <c r="BH339" s="419"/>
      <c r="BI339" s="419"/>
      <c r="BJ339" s="419"/>
      <c r="BK339" s="419"/>
      <c r="BL339" s="419"/>
      <c r="BM339" s="419"/>
      <c r="BN339" s="419"/>
      <c r="BO339" s="419"/>
      <c r="BP339" s="419"/>
      <c r="BQ339" s="419"/>
      <c r="BR339" s="419"/>
      <c r="BS339" s="419"/>
      <c r="BT339" s="419"/>
      <c r="BU339" s="419"/>
      <c r="BV339" s="419"/>
      <c r="BW339" s="419"/>
      <c r="BX339" s="419"/>
      <c r="BY339" s="419"/>
      <c r="BZ339" s="419"/>
      <c r="CA339" s="419"/>
      <c r="CB339" s="419"/>
      <c r="CC339" s="419"/>
      <c r="CD339" s="419"/>
      <c r="CE339" s="419"/>
      <c r="CF339" s="419"/>
      <c r="CG339" s="419"/>
      <c r="CH339" s="419"/>
      <c r="CI339" s="419"/>
      <c r="CJ339" s="419"/>
      <c r="CK339" s="419"/>
      <c r="CL339" s="419"/>
      <c r="CM339" s="419"/>
      <c r="CN339" s="419"/>
      <c r="CO339" s="419"/>
      <c r="CP339" s="419"/>
      <c r="CQ339" s="419"/>
      <c r="CR339" s="419"/>
      <c r="CS339" s="419"/>
      <c r="CT339" s="419"/>
      <c r="CU339" s="419"/>
      <c r="CV339" s="419"/>
      <c r="CW339" s="419"/>
      <c r="CX339" s="419"/>
      <c r="CY339" s="419"/>
      <c r="CZ339" s="419"/>
      <c r="DA339" s="419"/>
      <c r="DB339" s="419"/>
      <c r="DC339" s="419"/>
      <c r="DD339" s="419"/>
      <c r="DE339" s="419"/>
      <c r="DF339" s="419"/>
      <c r="DG339" s="419"/>
      <c r="DH339" s="419"/>
      <c r="DI339" s="419"/>
      <c r="DJ339" s="419"/>
      <c r="DK339" s="419"/>
    </row>
    <row r="340" spans="1:115" ht="16.149999999999999" hidden="1">
      <c r="A340" s="423"/>
      <c r="B340" s="423"/>
      <c r="C340" s="418"/>
      <c r="D340" s="419"/>
      <c r="E340" s="419"/>
      <c r="F340" s="419"/>
      <c r="G340" s="419"/>
      <c r="H340" s="419"/>
      <c r="I340" s="419"/>
      <c r="J340" s="419"/>
      <c r="K340" s="419"/>
      <c r="L340" s="419"/>
      <c r="M340" s="419"/>
      <c r="N340" s="419"/>
      <c r="O340" s="419"/>
      <c r="P340" s="419"/>
      <c r="Q340" s="419"/>
      <c r="R340" s="419"/>
      <c r="S340" s="419"/>
      <c r="T340" s="419"/>
      <c r="U340" s="419"/>
      <c r="V340" s="419"/>
      <c r="W340" s="419"/>
      <c r="X340" s="419"/>
      <c r="Y340" s="419"/>
      <c r="Z340" s="419"/>
      <c r="AA340" s="419"/>
      <c r="AB340" s="419"/>
      <c r="AC340" s="419"/>
      <c r="AD340" s="419"/>
      <c r="AE340" s="419"/>
      <c r="AF340" s="419"/>
      <c r="AG340" s="419"/>
      <c r="AH340" s="419"/>
      <c r="AI340" s="419"/>
      <c r="AJ340" s="419"/>
      <c r="AK340" s="419"/>
      <c r="AL340" s="419"/>
      <c r="AM340" s="419"/>
      <c r="AN340" s="419"/>
      <c r="AO340" s="419"/>
      <c r="AP340" s="419"/>
      <c r="AQ340" s="419"/>
      <c r="AR340" s="419"/>
      <c r="AS340" s="419"/>
      <c r="AT340" s="419"/>
      <c r="AU340" s="419"/>
      <c r="AV340" s="419"/>
      <c r="AW340" s="419"/>
      <c r="AX340" s="419"/>
      <c r="AY340" s="419"/>
      <c r="AZ340" s="419"/>
      <c r="BA340" s="419"/>
      <c r="BB340" s="419"/>
      <c r="BC340" s="419"/>
      <c r="BD340" s="419"/>
      <c r="BE340" s="419"/>
      <c r="BF340" s="419"/>
      <c r="BG340" s="419"/>
      <c r="BH340" s="419"/>
      <c r="BI340" s="419"/>
      <c r="BJ340" s="419"/>
      <c r="BK340" s="419"/>
      <c r="BL340" s="419"/>
      <c r="BM340" s="419"/>
      <c r="BN340" s="419"/>
      <c r="BO340" s="419"/>
      <c r="BP340" s="419"/>
      <c r="BQ340" s="419"/>
      <c r="BR340" s="419"/>
      <c r="BS340" s="419"/>
      <c r="BT340" s="419"/>
      <c r="BU340" s="419"/>
      <c r="BV340" s="419"/>
      <c r="BW340" s="419"/>
      <c r="BX340" s="419"/>
      <c r="BY340" s="419"/>
      <c r="BZ340" s="419"/>
      <c r="CA340" s="419"/>
      <c r="CB340" s="419"/>
      <c r="CC340" s="419"/>
      <c r="CD340" s="419"/>
      <c r="CE340" s="419"/>
      <c r="CF340" s="419"/>
      <c r="CG340" s="419"/>
      <c r="CH340" s="419"/>
      <c r="CI340" s="419"/>
      <c r="CJ340" s="419"/>
      <c r="CK340" s="419"/>
      <c r="CL340" s="419"/>
      <c r="CM340" s="419"/>
      <c r="CN340" s="419"/>
      <c r="CO340" s="419"/>
      <c r="CP340" s="419"/>
      <c r="CQ340" s="419"/>
      <c r="CR340" s="419"/>
      <c r="CS340" s="419"/>
      <c r="CT340" s="419"/>
      <c r="CU340" s="419"/>
      <c r="CV340" s="419"/>
      <c r="CW340" s="419"/>
      <c r="CX340" s="419"/>
      <c r="CY340" s="419"/>
      <c r="CZ340" s="419"/>
      <c r="DA340" s="419"/>
      <c r="DB340" s="419"/>
      <c r="DC340" s="419"/>
      <c r="DD340" s="419"/>
      <c r="DE340" s="419"/>
      <c r="DF340" s="419"/>
      <c r="DG340" s="419"/>
      <c r="DH340" s="419"/>
      <c r="DI340" s="419"/>
      <c r="DJ340" s="419"/>
      <c r="DK340" s="419"/>
    </row>
    <row r="341" spans="1:115" ht="16.149999999999999" hidden="1">
      <c r="A341" s="423"/>
      <c r="B341" s="423"/>
      <c r="C341" s="418"/>
      <c r="D341" s="419"/>
      <c r="E341" s="419"/>
      <c r="F341" s="419"/>
      <c r="G341" s="419"/>
      <c r="H341" s="419"/>
      <c r="I341" s="419"/>
      <c r="J341" s="419"/>
      <c r="K341" s="419"/>
      <c r="L341" s="419"/>
      <c r="M341" s="419"/>
      <c r="N341" s="419"/>
      <c r="O341" s="419"/>
      <c r="P341" s="419"/>
      <c r="Q341" s="419"/>
      <c r="R341" s="419"/>
      <c r="S341" s="419"/>
      <c r="T341" s="419"/>
      <c r="U341" s="419"/>
      <c r="V341" s="419"/>
      <c r="W341" s="419"/>
      <c r="X341" s="419"/>
      <c r="Y341" s="419"/>
      <c r="Z341" s="419"/>
      <c r="AA341" s="419"/>
      <c r="AB341" s="419"/>
      <c r="AC341" s="419"/>
      <c r="AD341" s="419"/>
      <c r="AE341" s="419"/>
      <c r="AF341" s="419"/>
      <c r="AG341" s="419"/>
      <c r="AH341" s="419"/>
      <c r="AI341" s="419"/>
      <c r="AJ341" s="419"/>
      <c r="AK341" s="419"/>
      <c r="AL341" s="419"/>
      <c r="AM341" s="419"/>
      <c r="AN341" s="419"/>
      <c r="AO341" s="419"/>
      <c r="AP341" s="419"/>
      <c r="AQ341" s="419"/>
      <c r="AR341" s="419"/>
      <c r="AS341" s="419"/>
      <c r="AT341" s="419"/>
      <c r="AU341" s="419"/>
      <c r="AV341" s="419"/>
      <c r="AW341" s="419"/>
      <c r="AX341" s="419"/>
      <c r="AY341" s="419"/>
      <c r="AZ341" s="419"/>
      <c r="BA341" s="419"/>
      <c r="BB341" s="419"/>
      <c r="BC341" s="419"/>
      <c r="BD341" s="419"/>
      <c r="BE341" s="419"/>
      <c r="BF341" s="419"/>
      <c r="BG341" s="419"/>
      <c r="BH341" s="419"/>
      <c r="BI341" s="419"/>
      <c r="BJ341" s="419"/>
      <c r="BK341" s="419"/>
      <c r="BL341" s="419"/>
      <c r="BM341" s="419"/>
      <c r="BN341" s="419"/>
      <c r="BO341" s="419"/>
      <c r="BP341" s="419"/>
      <c r="BQ341" s="419"/>
      <c r="BR341" s="419"/>
      <c r="BS341" s="419"/>
      <c r="BT341" s="419"/>
      <c r="BU341" s="419"/>
      <c r="BV341" s="419"/>
      <c r="BW341" s="419"/>
      <c r="BX341" s="419"/>
      <c r="BY341" s="419"/>
      <c r="BZ341" s="419"/>
      <c r="CA341" s="419"/>
      <c r="CB341" s="419"/>
      <c r="CC341" s="419"/>
      <c r="CD341" s="419"/>
      <c r="CE341" s="419"/>
      <c r="CF341" s="419"/>
      <c r="CG341" s="419"/>
      <c r="CH341" s="419"/>
      <c r="CI341" s="419"/>
      <c r="CJ341" s="419"/>
      <c r="CK341" s="419"/>
      <c r="CL341" s="419"/>
      <c r="CM341" s="419"/>
      <c r="CN341" s="419"/>
      <c r="CO341" s="419"/>
      <c r="CP341" s="419"/>
      <c r="CQ341" s="419"/>
      <c r="CR341" s="419"/>
      <c r="CS341" s="419"/>
      <c r="CT341" s="419"/>
      <c r="CU341" s="419"/>
      <c r="CV341" s="419"/>
      <c r="CW341" s="419"/>
      <c r="CX341" s="419"/>
      <c r="CY341" s="419"/>
      <c r="CZ341" s="419"/>
      <c r="DA341" s="419"/>
      <c r="DB341" s="419"/>
      <c r="DC341" s="419"/>
      <c r="DD341" s="419"/>
      <c r="DE341" s="419"/>
      <c r="DF341" s="419"/>
      <c r="DG341" s="419"/>
      <c r="DH341" s="419"/>
      <c r="DI341" s="419"/>
      <c r="DJ341" s="419"/>
      <c r="DK341" s="419"/>
    </row>
    <row r="342" spans="1:115" ht="16.149999999999999" hidden="1">
      <c r="A342" s="423"/>
      <c r="B342" s="423"/>
      <c r="C342" s="418"/>
      <c r="D342" s="419"/>
      <c r="E342" s="419"/>
      <c r="F342" s="419"/>
      <c r="G342" s="419"/>
      <c r="H342" s="419"/>
      <c r="I342" s="419"/>
      <c r="J342" s="419"/>
      <c r="K342" s="419"/>
      <c r="L342" s="419"/>
      <c r="M342" s="419"/>
      <c r="N342" s="419"/>
      <c r="O342" s="419"/>
      <c r="P342" s="419"/>
      <c r="Q342" s="419"/>
      <c r="R342" s="419"/>
      <c r="S342" s="419"/>
      <c r="T342" s="419"/>
      <c r="U342" s="419"/>
      <c r="V342" s="419"/>
      <c r="W342" s="419"/>
      <c r="X342" s="419"/>
      <c r="Y342" s="419"/>
      <c r="Z342" s="419"/>
      <c r="AA342" s="419"/>
      <c r="AB342" s="419"/>
      <c r="AC342" s="419"/>
      <c r="AD342" s="419"/>
      <c r="AE342" s="419"/>
      <c r="AF342" s="419"/>
      <c r="AG342" s="419"/>
      <c r="AH342" s="419"/>
      <c r="AI342" s="419"/>
      <c r="AJ342" s="419"/>
      <c r="AK342" s="419"/>
      <c r="AL342" s="419"/>
      <c r="AM342" s="419"/>
      <c r="AN342" s="419"/>
      <c r="AO342" s="419"/>
      <c r="AP342" s="419"/>
      <c r="AQ342" s="419"/>
      <c r="AR342" s="419"/>
      <c r="AS342" s="419"/>
      <c r="AT342" s="419"/>
      <c r="AU342" s="419"/>
      <c r="AV342" s="419"/>
      <c r="AW342" s="419"/>
      <c r="AX342" s="419"/>
      <c r="AY342" s="419"/>
      <c r="AZ342" s="419"/>
      <c r="BA342" s="419"/>
      <c r="BB342" s="419"/>
      <c r="BC342" s="419"/>
      <c r="BD342" s="419"/>
      <c r="BE342" s="419"/>
      <c r="BF342" s="419"/>
      <c r="BG342" s="419"/>
      <c r="BH342" s="419"/>
      <c r="BI342" s="419"/>
      <c r="BJ342" s="419"/>
      <c r="BK342" s="419"/>
      <c r="BL342" s="419"/>
      <c r="BM342" s="419"/>
      <c r="BN342" s="419"/>
      <c r="BO342" s="419"/>
      <c r="BP342" s="419"/>
      <c r="BQ342" s="419"/>
      <c r="BR342" s="419"/>
      <c r="BS342" s="419"/>
      <c r="BT342" s="419"/>
      <c r="BU342" s="419"/>
      <c r="BV342" s="419"/>
      <c r="BW342" s="419"/>
      <c r="BX342" s="419"/>
      <c r="BY342" s="419"/>
      <c r="BZ342" s="419"/>
      <c r="CA342" s="419"/>
      <c r="CB342" s="419"/>
      <c r="CC342" s="419"/>
      <c r="CD342" s="419"/>
      <c r="CE342" s="419"/>
      <c r="CF342" s="419"/>
      <c r="CG342" s="419"/>
      <c r="CH342" s="419"/>
      <c r="CI342" s="419"/>
      <c r="CJ342" s="419"/>
      <c r="CK342" s="419"/>
      <c r="CL342" s="419"/>
      <c r="CM342" s="419"/>
      <c r="CN342" s="419"/>
      <c r="CO342" s="419"/>
      <c r="CP342" s="419"/>
      <c r="CQ342" s="419"/>
      <c r="CR342" s="419"/>
      <c r="CS342" s="419"/>
      <c r="CT342" s="419"/>
      <c r="CU342" s="419"/>
      <c r="CV342" s="419"/>
      <c r="CW342" s="419"/>
      <c r="CX342" s="419"/>
      <c r="CY342" s="419"/>
      <c r="CZ342" s="419"/>
      <c r="DA342" s="419"/>
      <c r="DB342" s="419"/>
      <c r="DC342" s="419"/>
      <c r="DD342" s="419"/>
      <c r="DE342" s="419"/>
      <c r="DF342" s="419"/>
      <c r="DG342" s="419"/>
      <c r="DH342" s="419"/>
      <c r="DI342" s="419"/>
      <c r="DJ342" s="419"/>
      <c r="DK342" s="419"/>
    </row>
    <row r="343" spans="1:115" ht="16.149999999999999" hidden="1">
      <c r="A343" s="423"/>
      <c r="B343" s="423"/>
      <c r="C343" s="418"/>
      <c r="D343" s="419"/>
      <c r="E343" s="419"/>
      <c r="F343" s="419"/>
      <c r="G343" s="419"/>
      <c r="H343" s="419"/>
      <c r="I343" s="419"/>
      <c r="J343" s="419"/>
      <c r="K343" s="419"/>
      <c r="L343" s="419"/>
      <c r="M343" s="419"/>
      <c r="N343" s="419"/>
      <c r="O343" s="419"/>
      <c r="P343" s="419"/>
      <c r="Q343" s="419"/>
      <c r="R343" s="419"/>
      <c r="S343" s="419"/>
      <c r="T343" s="419"/>
      <c r="U343" s="419"/>
      <c r="V343" s="419"/>
      <c r="W343" s="419"/>
      <c r="X343" s="419"/>
      <c r="Y343" s="419"/>
      <c r="Z343" s="419"/>
      <c r="AA343" s="419"/>
      <c r="AB343" s="419"/>
      <c r="AC343" s="419"/>
      <c r="AD343" s="419"/>
      <c r="AE343" s="419"/>
      <c r="AF343" s="419"/>
      <c r="AG343" s="419"/>
      <c r="AH343" s="419"/>
      <c r="AI343" s="419"/>
      <c r="AJ343" s="419"/>
      <c r="AK343" s="419"/>
      <c r="AL343" s="419"/>
      <c r="AM343" s="419"/>
      <c r="AN343" s="419"/>
      <c r="AO343" s="419"/>
      <c r="AP343" s="419"/>
      <c r="AQ343" s="419"/>
      <c r="AR343" s="419"/>
      <c r="AS343" s="419"/>
      <c r="AT343" s="419"/>
      <c r="AU343" s="419"/>
      <c r="AV343" s="419"/>
      <c r="AW343" s="419"/>
      <c r="AX343" s="419"/>
      <c r="AY343" s="419"/>
      <c r="AZ343" s="419"/>
      <c r="BA343" s="419"/>
      <c r="BB343" s="419"/>
      <c r="BC343" s="419"/>
      <c r="BD343" s="419"/>
      <c r="BE343" s="419"/>
      <c r="BF343" s="419"/>
      <c r="BG343" s="419"/>
      <c r="BH343" s="419"/>
      <c r="BI343" s="419"/>
      <c r="BJ343" s="419"/>
      <c r="BK343" s="419"/>
      <c r="BL343" s="419"/>
      <c r="BM343" s="419"/>
      <c r="BN343" s="419"/>
      <c r="BO343" s="419"/>
      <c r="BP343" s="419"/>
      <c r="BQ343" s="419"/>
      <c r="BR343" s="419"/>
      <c r="BS343" s="419"/>
      <c r="BT343" s="419"/>
      <c r="BU343" s="419"/>
      <c r="BV343" s="419"/>
      <c r="BW343" s="419"/>
      <c r="BX343" s="419"/>
      <c r="BY343" s="419"/>
      <c r="BZ343" s="419"/>
      <c r="CA343" s="419"/>
      <c r="CB343" s="419"/>
      <c r="CC343" s="419"/>
      <c r="CD343" s="419"/>
      <c r="CE343" s="419"/>
      <c r="CF343" s="419"/>
      <c r="CG343" s="419"/>
      <c r="CH343" s="419"/>
      <c r="CI343" s="419"/>
      <c r="CJ343" s="419"/>
      <c r="CK343" s="419"/>
      <c r="CL343" s="419"/>
      <c r="CM343" s="419"/>
      <c r="CN343" s="419"/>
      <c r="CO343" s="419"/>
      <c r="CP343" s="419"/>
      <c r="CQ343" s="419"/>
      <c r="CR343" s="419"/>
      <c r="CS343" s="419"/>
      <c r="CT343" s="419"/>
      <c r="CU343" s="419"/>
      <c r="CV343" s="419"/>
      <c r="CW343" s="419"/>
      <c r="CX343" s="419"/>
      <c r="CY343" s="419"/>
      <c r="CZ343" s="419"/>
      <c r="DA343" s="419"/>
      <c r="DB343" s="419"/>
      <c r="DC343" s="419"/>
      <c r="DD343" s="419"/>
      <c r="DE343" s="419"/>
      <c r="DF343" s="419"/>
      <c r="DG343" s="419"/>
      <c r="DH343" s="419"/>
      <c r="DI343" s="419"/>
      <c r="DJ343" s="419"/>
      <c r="DK343" s="419"/>
    </row>
    <row r="344" spans="1:115" ht="16.149999999999999" hidden="1">
      <c r="A344" s="423"/>
      <c r="B344" s="423"/>
      <c r="C344" s="418"/>
      <c r="D344" s="419"/>
      <c r="E344" s="419"/>
      <c r="F344" s="419"/>
      <c r="G344" s="419"/>
      <c r="H344" s="419"/>
      <c r="I344" s="419"/>
      <c r="J344" s="419"/>
      <c r="K344" s="419"/>
      <c r="L344" s="419"/>
      <c r="M344" s="419"/>
      <c r="N344" s="419"/>
      <c r="O344" s="419"/>
      <c r="P344" s="419"/>
      <c r="Q344" s="419"/>
      <c r="R344" s="419"/>
      <c r="S344" s="419"/>
      <c r="T344" s="419"/>
      <c r="U344" s="419"/>
      <c r="V344" s="419"/>
      <c r="W344" s="419"/>
      <c r="X344" s="419"/>
      <c r="Y344" s="419"/>
      <c r="Z344" s="419"/>
      <c r="AA344" s="419"/>
      <c r="AB344" s="419"/>
      <c r="AC344" s="419"/>
      <c r="AD344" s="419"/>
      <c r="AE344" s="419"/>
      <c r="AF344" s="419"/>
      <c r="AG344" s="419"/>
      <c r="AH344" s="419"/>
      <c r="AI344" s="419"/>
      <c r="AJ344" s="419"/>
      <c r="AK344" s="419"/>
      <c r="AL344" s="419"/>
      <c r="AM344" s="419"/>
      <c r="AN344" s="419"/>
      <c r="AO344" s="419"/>
      <c r="AP344" s="419"/>
      <c r="AQ344" s="419"/>
      <c r="AR344" s="419"/>
      <c r="AS344" s="419"/>
      <c r="AT344" s="419"/>
      <c r="AU344" s="419"/>
      <c r="AV344" s="419"/>
      <c r="AW344" s="419"/>
      <c r="AX344" s="419"/>
      <c r="AY344" s="419"/>
      <c r="AZ344" s="419"/>
      <c r="BA344" s="419"/>
      <c r="BB344" s="419"/>
      <c r="BC344" s="419"/>
      <c r="BD344" s="419"/>
      <c r="BE344" s="419"/>
      <c r="BF344" s="419"/>
      <c r="BG344" s="419"/>
      <c r="BH344" s="419"/>
      <c r="BI344" s="419"/>
      <c r="BJ344" s="419"/>
      <c r="BK344" s="419"/>
      <c r="BL344" s="419"/>
      <c r="BM344" s="419"/>
      <c r="BN344" s="419"/>
      <c r="BO344" s="419"/>
      <c r="BP344" s="419"/>
      <c r="BQ344" s="419"/>
      <c r="BR344" s="419"/>
      <c r="BS344" s="419"/>
      <c r="BT344" s="419"/>
      <c r="BU344" s="419"/>
      <c r="BV344" s="419"/>
      <c r="BW344" s="419"/>
      <c r="BX344" s="419"/>
      <c r="BY344" s="419"/>
      <c r="BZ344" s="419"/>
      <c r="CA344" s="419"/>
      <c r="CB344" s="419"/>
      <c r="CC344" s="419"/>
      <c r="CD344" s="419"/>
      <c r="CE344" s="419"/>
      <c r="CF344" s="419"/>
      <c r="CG344" s="419"/>
      <c r="CH344" s="419"/>
      <c r="CI344" s="419"/>
      <c r="CJ344" s="419"/>
      <c r="CK344" s="419"/>
      <c r="CL344" s="419"/>
      <c r="CM344" s="419"/>
      <c r="CN344" s="419"/>
      <c r="CO344" s="419"/>
      <c r="CP344" s="419"/>
      <c r="CQ344" s="419"/>
      <c r="CR344" s="419"/>
      <c r="CS344" s="419"/>
      <c r="CT344" s="419"/>
      <c r="CU344" s="419"/>
      <c r="CV344" s="419"/>
      <c r="CW344" s="419"/>
      <c r="CX344" s="419"/>
      <c r="CY344" s="419"/>
      <c r="CZ344" s="419"/>
      <c r="DA344" s="419"/>
      <c r="DB344" s="419"/>
      <c r="DC344" s="419"/>
      <c r="DD344" s="419"/>
      <c r="DE344" s="419"/>
      <c r="DF344" s="419"/>
      <c r="DG344" s="419"/>
      <c r="DH344" s="419"/>
      <c r="DI344" s="419"/>
      <c r="DJ344" s="419"/>
      <c r="DK344" s="419"/>
    </row>
    <row r="345" spans="1:115" ht="16.149999999999999" hidden="1">
      <c r="A345" s="423"/>
      <c r="B345" s="423"/>
      <c r="C345" s="418"/>
      <c r="D345" s="419"/>
      <c r="E345" s="419"/>
      <c r="F345" s="419"/>
      <c r="G345" s="419"/>
      <c r="H345" s="419"/>
      <c r="I345" s="419"/>
      <c r="J345" s="419"/>
      <c r="K345" s="419"/>
      <c r="L345" s="419"/>
      <c r="M345" s="419"/>
      <c r="N345" s="419"/>
      <c r="O345" s="419"/>
      <c r="P345" s="419"/>
      <c r="Q345" s="419"/>
      <c r="R345" s="419"/>
      <c r="S345" s="419"/>
      <c r="T345" s="419"/>
      <c r="U345" s="419"/>
      <c r="V345" s="419"/>
      <c r="W345" s="419"/>
      <c r="X345" s="419"/>
      <c r="Y345" s="419"/>
      <c r="Z345" s="419"/>
      <c r="AA345" s="419"/>
      <c r="AB345" s="419"/>
      <c r="AC345" s="419"/>
      <c r="AD345" s="419"/>
      <c r="AE345" s="419"/>
      <c r="AF345" s="419"/>
      <c r="AG345" s="419"/>
      <c r="AH345" s="419"/>
      <c r="AI345" s="419"/>
      <c r="AJ345" s="419"/>
      <c r="AK345" s="419"/>
      <c r="AL345" s="419"/>
      <c r="AM345" s="419"/>
      <c r="AN345" s="419"/>
      <c r="AO345" s="419"/>
      <c r="AP345" s="419"/>
      <c r="AQ345" s="419"/>
      <c r="AR345" s="419"/>
      <c r="AS345" s="419"/>
      <c r="AT345" s="419"/>
      <c r="AU345" s="419"/>
      <c r="AV345" s="419"/>
      <c r="AW345" s="419"/>
      <c r="AX345" s="419"/>
      <c r="AY345" s="419"/>
      <c r="AZ345" s="419"/>
      <c r="BA345" s="419"/>
      <c r="BB345" s="419"/>
      <c r="BC345" s="419"/>
      <c r="BD345" s="419"/>
      <c r="BE345" s="419"/>
      <c r="BF345" s="419"/>
      <c r="BG345" s="419"/>
      <c r="BH345" s="419"/>
      <c r="BI345" s="419"/>
      <c r="BJ345" s="419"/>
      <c r="BK345" s="419"/>
      <c r="BL345" s="419"/>
      <c r="BM345" s="419"/>
      <c r="BN345" s="419"/>
      <c r="BO345" s="419"/>
      <c r="BP345" s="419"/>
      <c r="BQ345" s="419"/>
      <c r="BR345" s="419"/>
      <c r="BS345" s="419"/>
      <c r="BT345" s="419"/>
      <c r="BU345" s="419"/>
      <c r="BV345" s="419"/>
      <c r="BW345" s="419"/>
      <c r="BX345" s="419"/>
      <c r="BY345" s="419"/>
      <c r="BZ345" s="419"/>
      <c r="CA345" s="419"/>
      <c r="CB345" s="419"/>
      <c r="CC345" s="419"/>
      <c r="CD345" s="419"/>
      <c r="CE345" s="419"/>
      <c r="CF345" s="419"/>
      <c r="CG345" s="419"/>
      <c r="CH345" s="419"/>
      <c r="CI345" s="419"/>
      <c r="CJ345" s="419"/>
      <c r="CK345" s="419"/>
      <c r="CL345" s="419"/>
      <c r="CM345" s="419"/>
      <c r="CN345" s="419"/>
      <c r="CO345" s="419"/>
      <c r="CP345" s="419"/>
      <c r="CQ345" s="419"/>
      <c r="CR345" s="419"/>
      <c r="CS345" s="419"/>
      <c r="CT345" s="419"/>
      <c r="CU345" s="419"/>
      <c r="CV345" s="419"/>
      <c r="CW345" s="419"/>
      <c r="CX345" s="419"/>
      <c r="CY345" s="419"/>
      <c r="CZ345" s="419"/>
      <c r="DA345" s="419"/>
      <c r="DB345" s="419"/>
      <c r="DC345" s="419"/>
      <c r="DD345" s="419"/>
      <c r="DE345" s="419"/>
      <c r="DF345" s="419"/>
      <c r="DG345" s="419"/>
      <c r="DH345" s="419"/>
      <c r="DI345" s="419"/>
      <c r="DJ345" s="419"/>
      <c r="DK345" s="419"/>
    </row>
    <row r="346" spans="1:115" ht="16.149999999999999" hidden="1">
      <c r="A346" s="423"/>
      <c r="B346" s="423"/>
      <c r="C346" s="418"/>
      <c r="D346" s="419"/>
      <c r="E346" s="419"/>
      <c r="F346" s="419"/>
      <c r="G346" s="419"/>
      <c r="H346" s="419"/>
      <c r="I346" s="419"/>
      <c r="J346" s="419"/>
      <c r="K346" s="419"/>
      <c r="L346" s="419"/>
      <c r="M346" s="419"/>
      <c r="N346" s="419"/>
      <c r="O346" s="419"/>
      <c r="P346" s="419"/>
      <c r="Q346" s="419"/>
      <c r="R346" s="419"/>
      <c r="S346" s="419"/>
      <c r="T346" s="419"/>
      <c r="U346" s="419"/>
      <c r="V346" s="419"/>
      <c r="W346" s="419"/>
      <c r="X346" s="419"/>
      <c r="Y346" s="419"/>
      <c r="Z346" s="419"/>
      <c r="AA346" s="419"/>
      <c r="AB346" s="419"/>
      <c r="AC346" s="419"/>
      <c r="AD346" s="419"/>
      <c r="AE346" s="419"/>
      <c r="AF346" s="419"/>
      <c r="AG346" s="419"/>
      <c r="AH346" s="419"/>
      <c r="AI346" s="419"/>
      <c r="AJ346" s="419"/>
      <c r="AK346" s="419"/>
      <c r="AL346" s="419"/>
      <c r="AM346" s="419"/>
      <c r="AN346" s="419"/>
      <c r="AO346" s="419"/>
      <c r="AP346" s="419"/>
      <c r="AQ346" s="419"/>
      <c r="AR346" s="419"/>
      <c r="AS346" s="419"/>
      <c r="AT346" s="419"/>
      <c r="AU346" s="419"/>
      <c r="AV346" s="419"/>
      <c r="AW346" s="419"/>
      <c r="AX346" s="419"/>
      <c r="AY346" s="419"/>
      <c r="AZ346" s="419"/>
      <c r="BA346" s="419"/>
      <c r="BB346" s="419"/>
      <c r="BC346" s="419"/>
      <c r="BD346" s="419"/>
      <c r="BE346" s="419"/>
      <c r="BF346" s="419"/>
      <c r="BG346" s="419"/>
      <c r="BH346" s="419"/>
      <c r="BI346" s="419"/>
      <c r="BJ346" s="419"/>
      <c r="BK346" s="419"/>
      <c r="BL346" s="419"/>
      <c r="BM346" s="419"/>
      <c r="BN346" s="419"/>
      <c r="BO346" s="419"/>
      <c r="BP346" s="419"/>
      <c r="BQ346" s="419"/>
      <c r="BR346" s="419"/>
      <c r="BS346" s="419"/>
      <c r="BT346" s="419"/>
      <c r="BU346" s="419"/>
      <c r="BV346" s="419"/>
      <c r="BW346" s="419"/>
      <c r="BX346" s="419"/>
      <c r="BY346" s="419"/>
      <c r="BZ346" s="419"/>
      <c r="CA346" s="419"/>
      <c r="CB346" s="419"/>
      <c r="CC346" s="419"/>
      <c r="CD346" s="419"/>
      <c r="CE346" s="419"/>
      <c r="CF346" s="419"/>
      <c r="CG346" s="419"/>
      <c r="CH346" s="419"/>
      <c r="CI346" s="419"/>
      <c r="CJ346" s="419"/>
      <c r="CK346" s="419"/>
      <c r="CL346" s="419"/>
      <c r="CM346" s="419"/>
      <c r="CN346" s="419"/>
      <c r="CO346" s="419"/>
      <c r="CP346" s="419"/>
      <c r="CQ346" s="419"/>
      <c r="CR346" s="419"/>
      <c r="CS346" s="419"/>
      <c r="CT346" s="419"/>
      <c r="CU346" s="419"/>
      <c r="CV346" s="419"/>
      <c r="CW346" s="419"/>
      <c r="CX346" s="419"/>
      <c r="CY346" s="419"/>
      <c r="CZ346" s="419"/>
      <c r="DA346" s="419"/>
      <c r="DB346" s="419"/>
      <c r="DC346" s="419"/>
      <c r="DD346" s="419"/>
      <c r="DE346" s="419"/>
      <c r="DF346" s="419"/>
      <c r="DG346" s="419"/>
      <c r="DH346" s="419"/>
      <c r="DI346" s="419"/>
      <c r="DJ346" s="419"/>
      <c r="DK346" s="419"/>
    </row>
    <row r="347" spans="1:115" ht="16.149999999999999" hidden="1">
      <c r="A347" s="423"/>
      <c r="B347" s="423"/>
      <c r="C347" s="418"/>
      <c r="D347" s="419"/>
      <c r="E347" s="419"/>
      <c r="F347" s="419"/>
      <c r="G347" s="419"/>
      <c r="H347" s="419"/>
      <c r="I347" s="419"/>
      <c r="J347" s="419"/>
      <c r="K347" s="419"/>
      <c r="L347" s="419"/>
      <c r="M347" s="419"/>
      <c r="N347" s="419"/>
      <c r="O347" s="419"/>
      <c r="P347" s="419"/>
      <c r="Q347" s="419"/>
      <c r="R347" s="419"/>
      <c r="S347" s="419"/>
      <c r="T347" s="419"/>
      <c r="U347" s="419"/>
      <c r="V347" s="419"/>
      <c r="W347" s="419"/>
      <c r="X347" s="419"/>
      <c r="Y347" s="419"/>
      <c r="Z347" s="419"/>
      <c r="AA347" s="419"/>
      <c r="AB347" s="419"/>
      <c r="AC347" s="419"/>
      <c r="AD347" s="419"/>
      <c r="AE347" s="419"/>
      <c r="AF347" s="419"/>
      <c r="AG347" s="419"/>
      <c r="AH347" s="419"/>
      <c r="AI347" s="419"/>
      <c r="AJ347" s="419"/>
      <c r="AK347" s="419"/>
      <c r="AL347" s="419"/>
      <c r="AM347" s="419"/>
      <c r="AN347" s="419"/>
      <c r="AO347" s="419"/>
      <c r="AP347" s="419"/>
      <c r="AQ347" s="419"/>
      <c r="AR347" s="419"/>
      <c r="AS347" s="419"/>
      <c r="AT347" s="419"/>
      <c r="AU347" s="419"/>
      <c r="AV347" s="419"/>
      <c r="AW347" s="419"/>
      <c r="AX347" s="419"/>
      <c r="AY347" s="419"/>
      <c r="AZ347" s="419"/>
      <c r="BA347" s="419"/>
      <c r="BB347" s="419"/>
      <c r="BC347" s="419"/>
      <c r="BD347" s="419"/>
      <c r="BE347" s="419"/>
      <c r="BF347" s="419"/>
      <c r="BG347" s="419"/>
      <c r="BH347" s="419"/>
      <c r="BI347" s="419"/>
      <c r="BJ347" s="419"/>
      <c r="BK347" s="419"/>
      <c r="BL347" s="419"/>
      <c r="BM347" s="419"/>
      <c r="BN347" s="419"/>
      <c r="BO347" s="419"/>
      <c r="BP347" s="419"/>
      <c r="BQ347" s="419"/>
      <c r="BR347" s="419"/>
      <c r="BS347" s="419"/>
      <c r="BT347" s="419"/>
      <c r="BU347" s="419"/>
      <c r="BV347" s="419"/>
      <c r="BW347" s="419"/>
      <c r="BX347" s="419"/>
      <c r="BY347" s="419"/>
      <c r="BZ347" s="419"/>
      <c r="CA347" s="419"/>
      <c r="CB347" s="419"/>
      <c r="CC347" s="419"/>
      <c r="CD347" s="419"/>
      <c r="CE347" s="419"/>
      <c r="CF347" s="419"/>
      <c r="CG347" s="419"/>
      <c r="CH347" s="419"/>
      <c r="CI347" s="419"/>
      <c r="CJ347" s="419"/>
      <c r="CK347" s="419"/>
      <c r="CL347" s="419"/>
      <c r="CM347" s="419"/>
      <c r="CN347" s="419"/>
      <c r="CO347" s="419"/>
      <c r="CP347" s="419"/>
      <c r="CQ347" s="419"/>
      <c r="CR347" s="419"/>
      <c r="CS347" s="419"/>
      <c r="CT347" s="419"/>
      <c r="CU347" s="419"/>
      <c r="CV347" s="419"/>
      <c r="CW347" s="419"/>
      <c r="CX347" s="419"/>
      <c r="CY347" s="419"/>
      <c r="CZ347" s="419"/>
      <c r="DA347" s="419"/>
      <c r="DB347" s="419"/>
      <c r="DC347" s="419"/>
      <c r="DD347" s="419"/>
      <c r="DE347" s="419"/>
      <c r="DF347" s="419"/>
      <c r="DG347" s="419"/>
      <c r="DH347" s="419"/>
      <c r="DI347" s="419"/>
      <c r="DJ347" s="419"/>
      <c r="DK347" s="419"/>
    </row>
    <row r="348" spans="1:115" ht="16.149999999999999" hidden="1">
      <c r="A348" s="423"/>
      <c r="B348" s="423"/>
      <c r="C348" s="418"/>
      <c r="D348" s="419"/>
      <c r="E348" s="419"/>
      <c r="F348" s="419"/>
      <c r="G348" s="419"/>
      <c r="H348" s="419"/>
      <c r="I348" s="419"/>
      <c r="J348" s="419"/>
      <c r="K348" s="419"/>
      <c r="L348" s="419"/>
      <c r="M348" s="419"/>
      <c r="N348" s="419"/>
      <c r="O348" s="419"/>
      <c r="P348" s="419"/>
      <c r="Q348" s="419"/>
      <c r="R348" s="419"/>
      <c r="S348" s="419"/>
      <c r="T348" s="419"/>
      <c r="U348" s="419"/>
      <c r="V348" s="419"/>
      <c r="W348" s="419"/>
      <c r="X348" s="419"/>
      <c r="Y348" s="419"/>
      <c r="Z348" s="419"/>
      <c r="AA348" s="419"/>
      <c r="AB348" s="419"/>
      <c r="AC348" s="419"/>
      <c r="AD348" s="419"/>
      <c r="AE348" s="419"/>
      <c r="AF348" s="419"/>
      <c r="AG348" s="419"/>
      <c r="AH348" s="419"/>
      <c r="AI348" s="419"/>
      <c r="AJ348" s="419"/>
      <c r="AK348" s="419"/>
      <c r="AL348" s="419"/>
      <c r="AM348" s="419"/>
      <c r="AN348" s="419"/>
      <c r="AO348" s="419"/>
      <c r="AP348" s="419"/>
      <c r="AQ348" s="419"/>
      <c r="AR348" s="419"/>
      <c r="AS348" s="419"/>
      <c r="AT348" s="419"/>
      <c r="AU348" s="419"/>
      <c r="AV348" s="419"/>
      <c r="AW348" s="419"/>
      <c r="AX348" s="419"/>
      <c r="AY348" s="419"/>
      <c r="AZ348" s="419"/>
      <c r="BA348" s="419"/>
      <c r="BB348" s="419"/>
      <c r="BC348" s="419"/>
      <c r="BD348" s="419"/>
      <c r="BE348" s="419"/>
      <c r="BF348" s="419"/>
      <c r="BG348" s="419"/>
      <c r="BH348" s="419"/>
      <c r="BI348" s="419"/>
      <c r="BJ348" s="419"/>
      <c r="BK348" s="419"/>
      <c r="BL348" s="419"/>
      <c r="BM348" s="419"/>
      <c r="BN348" s="419"/>
      <c r="BO348" s="419"/>
      <c r="BP348" s="419"/>
      <c r="BQ348" s="419"/>
      <c r="BR348" s="419"/>
      <c r="BS348" s="419"/>
      <c r="BT348" s="419"/>
      <c r="BU348" s="419"/>
      <c r="BV348" s="419"/>
      <c r="BW348" s="419"/>
      <c r="BX348" s="419"/>
      <c r="BY348" s="419"/>
      <c r="BZ348" s="419"/>
      <c r="CA348" s="419"/>
      <c r="CB348" s="419"/>
      <c r="CC348" s="419"/>
      <c r="CD348" s="419"/>
      <c r="CE348" s="419"/>
      <c r="CF348" s="419"/>
      <c r="CG348" s="419"/>
      <c r="CH348" s="419"/>
      <c r="CI348" s="419"/>
      <c r="CJ348" s="419"/>
      <c r="CK348" s="419"/>
      <c r="CL348" s="419"/>
      <c r="CM348" s="419"/>
      <c r="CN348" s="419"/>
      <c r="CO348" s="419"/>
      <c r="CP348" s="419"/>
      <c r="CQ348" s="419"/>
      <c r="CR348" s="419"/>
      <c r="CS348" s="419"/>
      <c r="CT348" s="419"/>
      <c r="CU348" s="419"/>
      <c r="CV348" s="419"/>
      <c r="CW348" s="419"/>
      <c r="CX348" s="419"/>
      <c r="CY348" s="419"/>
      <c r="CZ348" s="419"/>
      <c r="DA348" s="419"/>
      <c r="DB348" s="419"/>
      <c r="DC348" s="419"/>
      <c r="DD348" s="419"/>
      <c r="DE348" s="419"/>
      <c r="DF348" s="419"/>
      <c r="DG348" s="419"/>
      <c r="DH348" s="419"/>
      <c r="DI348" s="419"/>
      <c r="DJ348" s="419"/>
      <c r="DK348" s="419"/>
    </row>
    <row r="349" spans="1:115" ht="16.149999999999999" hidden="1">
      <c r="A349" s="423"/>
      <c r="B349" s="423"/>
      <c r="C349" s="418"/>
      <c r="D349" s="419"/>
      <c r="E349" s="419"/>
      <c r="F349" s="419"/>
      <c r="G349" s="419"/>
      <c r="H349" s="419"/>
      <c r="I349" s="419"/>
      <c r="J349" s="419"/>
      <c r="K349" s="419"/>
      <c r="L349" s="419"/>
      <c r="M349" s="419"/>
      <c r="N349" s="419"/>
      <c r="O349" s="419"/>
      <c r="P349" s="419"/>
      <c r="Q349" s="419"/>
      <c r="R349" s="419"/>
      <c r="S349" s="419"/>
      <c r="T349" s="419"/>
      <c r="U349" s="419"/>
      <c r="V349" s="419"/>
      <c r="W349" s="419"/>
      <c r="X349" s="419"/>
      <c r="Y349" s="419"/>
      <c r="Z349" s="419"/>
      <c r="AA349" s="419"/>
      <c r="AB349" s="419"/>
      <c r="AC349" s="419"/>
      <c r="AD349" s="419"/>
      <c r="AE349" s="419"/>
      <c r="AF349" s="419"/>
      <c r="AG349" s="419"/>
      <c r="AH349" s="419"/>
      <c r="AI349" s="419"/>
      <c r="AJ349" s="419"/>
      <c r="AK349" s="419"/>
      <c r="AL349" s="419"/>
      <c r="AM349" s="419"/>
      <c r="AN349" s="419"/>
      <c r="AO349" s="419"/>
      <c r="AP349" s="419"/>
      <c r="AQ349" s="419"/>
      <c r="AR349" s="419"/>
      <c r="AS349" s="419"/>
      <c r="AT349" s="419"/>
      <c r="AU349" s="419"/>
      <c r="AV349" s="419"/>
      <c r="AW349" s="419"/>
      <c r="AX349" s="419"/>
      <c r="AY349" s="419"/>
      <c r="AZ349" s="419"/>
      <c r="BA349" s="419"/>
      <c r="BB349" s="419"/>
      <c r="BC349" s="419"/>
      <c r="BD349" s="419"/>
      <c r="BE349" s="419"/>
      <c r="BF349" s="419"/>
      <c r="BG349" s="419"/>
      <c r="BH349" s="419"/>
      <c r="BI349" s="419"/>
      <c r="BJ349" s="419"/>
      <c r="BK349" s="419"/>
      <c r="BL349" s="419"/>
      <c r="BM349" s="419"/>
      <c r="BN349" s="419"/>
      <c r="BO349" s="419"/>
      <c r="BP349" s="419"/>
      <c r="BQ349" s="419"/>
      <c r="BR349" s="419"/>
      <c r="BS349" s="419"/>
      <c r="BT349" s="419"/>
      <c r="BU349" s="419"/>
      <c r="BV349" s="419"/>
      <c r="BW349" s="419"/>
      <c r="BX349" s="419"/>
      <c r="BY349" s="419"/>
      <c r="BZ349" s="419"/>
      <c r="CA349" s="419"/>
      <c r="CB349" s="419"/>
      <c r="CC349" s="419"/>
      <c r="CD349" s="419"/>
      <c r="CE349" s="419"/>
      <c r="CF349" s="419"/>
      <c r="CG349" s="419"/>
      <c r="CH349" s="419"/>
      <c r="CI349" s="419"/>
      <c r="CJ349" s="419"/>
      <c r="CK349" s="419"/>
      <c r="CL349" s="419"/>
      <c r="CM349" s="419"/>
      <c r="CN349" s="419"/>
      <c r="CO349" s="419"/>
      <c r="CP349" s="419"/>
      <c r="CQ349" s="419"/>
      <c r="CR349" s="419"/>
      <c r="CS349" s="419"/>
      <c r="CT349" s="419"/>
      <c r="CU349" s="419"/>
      <c r="CV349" s="419"/>
      <c r="CW349" s="419"/>
      <c r="CX349" s="419"/>
      <c r="CY349" s="419"/>
      <c r="CZ349" s="419"/>
      <c r="DA349" s="419"/>
      <c r="DB349" s="419"/>
      <c r="DC349" s="419"/>
      <c r="DD349" s="419"/>
      <c r="DE349" s="419"/>
      <c r="DF349" s="419"/>
      <c r="DG349" s="419"/>
      <c r="DH349" s="419"/>
      <c r="DI349" s="419"/>
      <c r="DJ349" s="419"/>
      <c r="DK349" s="419"/>
    </row>
    <row r="350" spans="1:115" ht="16.149999999999999" hidden="1">
      <c r="A350" s="423"/>
      <c r="B350" s="423"/>
      <c r="C350" s="418"/>
      <c r="D350" s="419"/>
      <c r="E350" s="419"/>
      <c r="F350" s="419"/>
      <c r="G350" s="419"/>
      <c r="H350" s="419"/>
      <c r="I350" s="419"/>
      <c r="J350" s="419"/>
      <c r="K350" s="419"/>
      <c r="L350" s="419"/>
      <c r="M350" s="419"/>
      <c r="N350" s="419"/>
      <c r="O350" s="419"/>
      <c r="P350" s="419"/>
      <c r="Q350" s="419"/>
      <c r="R350" s="419"/>
      <c r="S350" s="419"/>
      <c r="T350" s="419"/>
      <c r="U350" s="419"/>
      <c r="V350" s="419"/>
      <c r="W350" s="419"/>
      <c r="X350" s="419"/>
      <c r="Y350" s="419"/>
      <c r="Z350" s="419"/>
      <c r="AA350" s="419"/>
      <c r="AB350" s="419"/>
      <c r="AC350" s="419"/>
      <c r="AD350" s="419"/>
      <c r="AE350" s="419"/>
      <c r="AF350" s="419"/>
      <c r="AG350" s="419"/>
      <c r="AH350" s="419"/>
      <c r="AI350" s="419"/>
      <c r="AJ350" s="419"/>
      <c r="AK350" s="419"/>
      <c r="AL350" s="419"/>
      <c r="AM350" s="419"/>
      <c r="AN350" s="419"/>
      <c r="AO350" s="419"/>
      <c r="AP350" s="419"/>
      <c r="AQ350" s="419"/>
      <c r="AR350" s="419"/>
      <c r="AS350" s="419"/>
      <c r="AT350" s="419"/>
      <c r="AU350" s="419"/>
      <c r="AV350" s="419"/>
      <c r="AW350" s="419"/>
      <c r="AX350" s="419"/>
      <c r="AY350" s="419"/>
      <c r="AZ350" s="419"/>
      <c r="BA350" s="419"/>
      <c r="BB350" s="419"/>
      <c r="BC350" s="419"/>
      <c r="BD350" s="419"/>
      <c r="BE350" s="419"/>
      <c r="BF350" s="419"/>
      <c r="BG350" s="419"/>
      <c r="BH350" s="419"/>
      <c r="BI350" s="419"/>
      <c r="BJ350" s="419"/>
      <c r="BK350" s="419"/>
      <c r="BL350" s="419"/>
      <c r="BM350" s="419"/>
      <c r="BN350" s="419"/>
      <c r="BO350" s="419"/>
      <c r="BP350" s="419"/>
      <c r="BQ350" s="419"/>
      <c r="BR350" s="419"/>
      <c r="BS350" s="419"/>
      <c r="BT350" s="419"/>
      <c r="BU350" s="419"/>
      <c r="BV350" s="419"/>
      <c r="BW350" s="419"/>
      <c r="BX350" s="419"/>
      <c r="BY350" s="419"/>
      <c r="BZ350" s="419"/>
      <c r="CA350" s="419"/>
      <c r="CB350" s="419"/>
      <c r="CC350" s="419"/>
      <c r="CD350" s="419"/>
      <c r="CE350" s="419"/>
      <c r="CF350" s="419"/>
      <c r="CG350" s="419"/>
      <c r="CH350" s="419"/>
      <c r="CI350" s="419"/>
      <c r="CJ350" s="419"/>
      <c r="CK350" s="419"/>
      <c r="CL350" s="419"/>
      <c r="CM350" s="419"/>
      <c r="CN350" s="419"/>
      <c r="CO350" s="419"/>
      <c r="CP350" s="419"/>
      <c r="CQ350" s="419"/>
      <c r="CR350" s="419"/>
      <c r="CS350" s="419"/>
      <c r="CT350" s="419"/>
      <c r="CU350" s="419"/>
      <c r="CV350" s="419"/>
      <c r="CW350" s="419"/>
      <c r="CX350" s="419"/>
      <c r="CY350" s="419"/>
      <c r="CZ350" s="419"/>
      <c r="DA350" s="419"/>
      <c r="DB350" s="419"/>
      <c r="DC350" s="419"/>
      <c r="DD350" s="419"/>
      <c r="DE350" s="419"/>
      <c r="DF350" s="419"/>
      <c r="DG350" s="419"/>
      <c r="DH350" s="419"/>
      <c r="DI350" s="419"/>
      <c r="DJ350" s="419"/>
      <c r="DK350" s="419"/>
    </row>
    <row r="351" spans="1:115" ht="16.149999999999999" hidden="1">
      <c r="A351" s="423"/>
      <c r="B351" s="423"/>
      <c r="C351" s="418"/>
      <c r="D351" s="419"/>
      <c r="E351" s="419"/>
      <c r="F351" s="419"/>
      <c r="G351" s="419"/>
      <c r="H351" s="419"/>
      <c r="I351" s="419"/>
      <c r="J351" s="419"/>
      <c r="K351" s="419"/>
      <c r="L351" s="419"/>
      <c r="M351" s="419"/>
      <c r="N351" s="419"/>
      <c r="O351" s="419"/>
      <c r="P351" s="419"/>
      <c r="Q351" s="419"/>
      <c r="R351" s="419"/>
      <c r="S351" s="419"/>
      <c r="T351" s="419"/>
      <c r="U351" s="419"/>
      <c r="V351" s="419"/>
      <c r="W351" s="419"/>
      <c r="X351" s="419"/>
      <c r="Y351" s="419"/>
      <c r="Z351" s="419"/>
      <c r="AA351" s="419"/>
      <c r="AB351" s="419"/>
      <c r="AC351" s="419"/>
      <c r="AD351" s="419"/>
      <c r="AE351" s="419"/>
      <c r="AF351" s="419"/>
      <c r="AG351" s="419"/>
      <c r="AH351" s="419"/>
      <c r="AI351" s="419"/>
      <c r="AJ351" s="419"/>
      <c r="AK351" s="419"/>
      <c r="AL351" s="419"/>
      <c r="AM351" s="419"/>
      <c r="AN351" s="419"/>
      <c r="AO351" s="419"/>
      <c r="AP351" s="419"/>
      <c r="AQ351" s="419"/>
      <c r="AR351" s="419"/>
      <c r="AS351" s="419"/>
      <c r="AT351" s="419"/>
      <c r="AU351" s="419"/>
      <c r="AV351" s="419"/>
      <c r="AW351" s="419"/>
      <c r="AX351" s="419"/>
      <c r="AY351" s="419"/>
      <c r="AZ351" s="419"/>
      <c r="BA351" s="419"/>
      <c r="BB351" s="419"/>
      <c r="BC351" s="419"/>
      <c r="BD351" s="419"/>
      <c r="BE351" s="419"/>
      <c r="BF351" s="419"/>
      <c r="BG351" s="419"/>
      <c r="BH351" s="419"/>
      <c r="BI351" s="419"/>
      <c r="BJ351" s="419"/>
      <c r="BK351" s="419"/>
      <c r="BL351" s="419"/>
      <c r="BM351" s="419"/>
      <c r="BN351" s="419"/>
      <c r="BO351" s="419"/>
      <c r="BP351" s="419"/>
      <c r="BQ351" s="419"/>
      <c r="BR351" s="419"/>
      <c r="BS351" s="419"/>
      <c r="BT351" s="419"/>
      <c r="BU351" s="419"/>
      <c r="BV351" s="419"/>
      <c r="BW351" s="419"/>
      <c r="BX351" s="419"/>
      <c r="BY351" s="419"/>
      <c r="BZ351" s="419"/>
      <c r="CA351" s="419"/>
      <c r="CB351" s="419"/>
      <c r="CC351" s="419"/>
      <c r="CD351" s="419"/>
      <c r="CE351" s="419"/>
      <c r="CF351" s="419"/>
      <c r="CG351" s="419"/>
      <c r="CH351" s="419"/>
      <c r="CI351" s="419"/>
      <c r="CJ351" s="419"/>
      <c r="CK351" s="419"/>
      <c r="CL351" s="419"/>
      <c r="CM351" s="419"/>
      <c r="CN351" s="419"/>
      <c r="CO351" s="419"/>
      <c r="CP351" s="419"/>
      <c r="CQ351" s="419"/>
      <c r="CR351" s="419"/>
      <c r="CS351" s="419"/>
      <c r="CT351" s="419"/>
      <c r="CU351" s="419"/>
      <c r="CV351" s="419"/>
      <c r="CW351" s="419"/>
      <c r="CX351" s="419"/>
      <c r="CY351" s="419"/>
      <c r="CZ351" s="419"/>
      <c r="DA351" s="419"/>
      <c r="DB351" s="419"/>
      <c r="DC351" s="419"/>
      <c r="DD351" s="419"/>
      <c r="DE351" s="419"/>
      <c r="DF351" s="419"/>
      <c r="DG351" s="419"/>
      <c r="DH351" s="419"/>
      <c r="DI351" s="419"/>
      <c r="DJ351" s="419"/>
      <c r="DK351" s="419"/>
    </row>
    <row r="352" spans="1:115" ht="16.149999999999999" hidden="1">
      <c r="A352" s="423"/>
      <c r="B352" s="423"/>
      <c r="C352" s="418"/>
      <c r="D352" s="419"/>
      <c r="E352" s="419"/>
      <c r="F352" s="419"/>
      <c r="G352" s="419"/>
      <c r="H352" s="419"/>
      <c r="I352" s="419"/>
      <c r="J352" s="419"/>
      <c r="K352" s="419"/>
      <c r="L352" s="419"/>
      <c r="M352" s="419"/>
      <c r="N352" s="419"/>
      <c r="O352" s="419"/>
      <c r="P352" s="419"/>
      <c r="Q352" s="419"/>
      <c r="R352" s="419"/>
      <c r="S352" s="419"/>
      <c r="T352" s="419"/>
      <c r="U352" s="419"/>
      <c r="V352" s="419"/>
      <c r="W352" s="419"/>
      <c r="X352" s="419"/>
      <c r="Y352" s="419"/>
      <c r="Z352" s="419"/>
      <c r="AA352" s="419"/>
      <c r="AB352" s="419"/>
      <c r="AC352" s="419"/>
      <c r="AD352" s="419"/>
      <c r="AE352" s="419"/>
      <c r="AF352" s="419"/>
      <c r="AG352" s="419"/>
      <c r="AH352" s="419"/>
      <c r="AI352" s="419"/>
      <c r="AJ352" s="419"/>
      <c r="AK352" s="419"/>
      <c r="AL352" s="419"/>
      <c r="AM352" s="419"/>
      <c r="AN352" s="419"/>
      <c r="AO352" s="419"/>
      <c r="AP352" s="419"/>
      <c r="AQ352" s="419"/>
      <c r="AR352" s="419"/>
      <c r="AS352" s="419"/>
      <c r="AT352" s="419"/>
      <c r="AU352" s="419"/>
      <c r="AV352" s="419"/>
      <c r="AW352" s="419"/>
      <c r="AX352" s="419"/>
      <c r="AY352" s="419"/>
      <c r="AZ352" s="419"/>
      <c r="BA352" s="419"/>
      <c r="BB352" s="419"/>
      <c r="BC352" s="419"/>
      <c r="BD352" s="419"/>
      <c r="BE352" s="419"/>
      <c r="BF352" s="419"/>
      <c r="BG352" s="419"/>
      <c r="BH352" s="419"/>
      <c r="BI352" s="419"/>
      <c r="BJ352" s="419"/>
      <c r="BK352" s="419"/>
      <c r="BL352" s="419"/>
      <c r="BM352" s="419"/>
      <c r="BN352" s="419"/>
      <c r="BO352" s="419"/>
      <c r="BP352" s="419"/>
      <c r="BQ352" s="419"/>
      <c r="BR352" s="419"/>
      <c r="BS352" s="419"/>
      <c r="BT352" s="419"/>
      <c r="BU352" s="419"/>
      <c r="BV352" s="419"/>
      <c r="BW352" s="419"/>
      <c r="BX352" s="419"/>
      <c r="BY352" s="419"/>
      <c r="BZ352" s="419"/>
      <c r="CA352" s="419"/>
      <c r="CB352" s="419"/>
      <c r="CC352" s="419"/>
      <c r="CD352" s="419"/>
      <c r="CE352" s="419"/>
      <c r="CF352" s="419"/>
      <c r="CG352" s="419"/>
      <c r="CH352" s="419"/>
      <c r="CI352" s="419"/>
      <c r="CJ352" s="419"/>
      <c r="CK352" s="419"/>
      <c r="CL352" s="419"/>
      <c r="CM352" s="419"/>
      <c r="CN352" s="419"/>
      <c r="CO352" s="419"/>
      <c r="CP352" s="419"/>
      <c r="CQ352" s="419"/>
      <c r="CR352" s="419"/>
      <c r="CS352" s="419"/>
      <c r="CT352" s="419"/>
      <c r="CU352" s="419"/>
      <c r="CV352" s="419"/>
      <c r="CW352" s="419"/>
      <c r="CX352" s="419"/>
      <c r="CY352" s="419"/>
      <c r="CZ352" s="419"/>
      <c r="DA352" s="419"/>
      <c r="DB352" s="419"/>
      <c r="DC352" s="419"/>
      <c r="DD352" s="419"/>
      <c r="DE352" s="419"/>
      <c r="DF352" s="419"/>
      <c r="DG352" s="419"/>
      <c r="DH352" s="419"/>
      <c r="DI352" s="419"/>
      <c r="DJ352" s="419"/>
      <c r="DK352" s="419"/>
    </row>
    <row r="353" spans="1:115" ht="16.149999999999999" hidden="1">
      <c r="A353" s="423"/>
      <c r="B353" s="423"/>
      <c r="C353" s="418"/>
      <c r="D353" s="419"/>
      <c r="E353" s="419"/>
      <c r="F353" s="419"/>
      <c r="G353" s="419"/>
      <c r="H353" s="419"/>
      <c r="I353" s="419"/>
      <c r="J353" s="419"/>
      <c r="K353" s="419"/>
      <c r="L353" s="419"/>
      <c r="M353" s="419"/>
      <c r="N353" s="419"/>
      <c r="O353" s="419"/>
      <c r="P353" s="419"/>
      <c r="Q353" s="419"/>
      <c r="R353" s="419"/>
      <c r="S353" s="419"/>
      <c r="T353" s="419"/>
      <c r="U353" s="419"/>
      <c r="V353" s="419"/>
      <c r="W353" s="419"/>
      <c r="X353" s="419"/>
      <c r="Y353" s="419"/>
      <c r="Z353" s="419"/>
      <c r="AA353" s="419"/>
      <c r="AB353" s="419"/>
      <c r="AC353" s="419"/>
      <c r="AD353" s="419"/>
      <c r="AE353" s="419"/>
      <c r="AF353" s="419"/>
      <c r="AG353" s="419"/>
      <c r="AH353" s="419"/>
      <c r="AI353" s="419"/>
      <c r="AJ353" s="419"/>
      <c r="AK353" s="419"/>
      <c r="AL353" s="419"/>
      <c r="AM353" s="419"/>
      <c r="AN353" s="419"/>
      <c r="AO353" s="419"/>
      <c r="AP353" s="419"/>
      <c r="AQ353" s="419"/>
      <c r="AR353" s="419"/>
      <c r="AS353" s="419"/>
      <c r="AT353" s="419"/>
      <c r="AU353" s="419"/>
      <c r="AV353" s="419"/>
      <c r="AW353" s="419"/>
      <c r="AX353" s="419"/>
      <c r="AY353" s="419"/>
      <c r="AZ353" s="419"/>
      <c r="BA353" s="419"/>
      <c r="BB353" s="419"/>
      <c r="BC353" s="419"/>
      <c r="BD353" s="419"/>
      <c r="BE353" s="419"/>
      <c r="BF353" s="419"/>
      <c r="BG353" s="419"/>
      <c r="BH353" s="419"/>
      <c r="BI353" s="419"/>
      <c r="BJ353" s="419"/>
      <c r="BK353" s="419"/>
      <c r="BL353" s="419"/>
      <c r="BM353" s="419"/>
      <c r="BN353" s="419"/>
      <c r="BO353" s="419"/>
      <c r="BP353" s="419"/>
      <c r="BQ353" s="419"/>
      <c r="BR353" s="419"/>
      <c r="BS353" s="419"/>
      <c r="BT353" s="419"/>
      <c r="BU353" s="419"/>
      <c r="BV353" s="419"/>
      <c r="BW353" s="419"/>
      <c r="BX353" s="419"/>
      <c r="BY353" s="419"/>
      <c r="BZ353" s="419"/>
      <c r="CA353" s="419"/>
      <c r="CB353" s="419"/>
      <c r="CC353" s="419"/>
      <c r="CD353" s="419"/>
      <c r="CE353" s="419"/>
      <c r="CF353" s="419"/>
      <c r="CG353" s="419"/>
      <c r="CH353" s="419"/>
      <c r="CI353" s="419"/>
      <c r="CJ353" s="419"/>
      <c r="CK353" s="419"/>
      <c r="CL353" s="419"/>
      <c r="CM353" s="419"/>
      <c r="CN353" s="419"/>
      <c r="CO353" s="419"/>
      <c r="CP353" s="419"/>
      <c r="CQ353" s="419"/>
      <c r="CR353" s="419"/>
      <c r="CS353" s="419"/>
      <c r="CT353" s="419"/>
      <c r="CU353" s="419"/>
      <c r="CV353" s="419"/>
      <c r="CW353" s="419"/>
      <c r="CX353" s="419"/>
      <c r="CY353" s="419"/>
      <c r="CZ353" s="419"/>
      <c r="DA353" s="419"/>
      <c r="DB353" s="419"/>
      <c r="DC353" s="419"/>
      <c r="DD353" s="419"/>
      <c r="DE353" s="419"/>
      <c r="DF353" s="419"/>
      <c r="DG353" s="419"/>
      <c r="DH353" s="419"/>
      <c r="DI353" s="419"/>
      <c r="DJ353" s="419"/>
      <c r="DK353" s="419"/>
    </row>
    <row r="354" spans="1:115" ht="16.149999999999999" hidden="1">
      <c r="A354" s="423"/>
      <c r="B354" s="423"/>
      <c r="C354" s="418"/>
      <c r="D354" s="419"/>
      <c r="E354" s="419"/>
      <c r="F354" s="419"/>
      <c r="G354" s="419"/>
      <c r="H354" s="419"/>
      <c r="I354" s="419"/>
      <c r="J354" s="419"/>
      <c r="K354" s="419"/>
      <c r="L354" s="419"/>
      <c r="M354" s="419"/>
      <c r="N354" s="419"/>
      <c r="O354" s="419"/>
      <c r="P354" s="419"/>
      <c r="Q354" s="419"/>
      <c r="R354" s="419"/>
      <c r="S354" s="419"/>
      <c r="T354" s="419"/>
      <c r="U354" s="419"/>
      <c r="V354" s="419"/>
      <c r="W354" s="419"/>
      <c r="X354" s="419"/>
      <c r="Y354" s="419"/>
      <c r="Z354" s="419"/>
      <c r="AA354" s="419"/>
      <c r="AB354" s="419"/>
      <c r="AC354" s="419"/>
      <c r="AD354" s="419"/>
      <c r="AE354" s="419"/>
      <c r="AF354" s="419"/>
      <c r="AG354" s="419"/>
      <c r="AH354" s="419"/>
      <c r="AI354" s="419"/>
      <c r="AJ354" s="419"/>
      <c r="AK354" s="419"/>
      <c r="AL354" s="419"/>
      <c r="AM354" s="419"/>
      <c r="AN354" s="419"/>
      <c r="AO354" s="419"/>
      <c r="AP354" s="419"/>
      <c r="AQ354" s="419"/>
      <c r="AR354" s="419"/>
      <c r="AS354" s="419"/>
      <c r="AT354" s="419"/>
      <c r="AU354" s="419"/>
      <c r="AV354" s="419"/>
      <c r="AW354" s="419"/>
      <c r="AX354" s="419"/>
      <c r="AY354" s="419"/>
      <c r="AZ354" s="419"/>
      <c r="BA354" s="419"/>
      <c r="BB354" s="419"/>
      <c r="BC354" s="419"/>
      <c r="BD354" s="419"/>
      <c r="BE354" s="419"/>
      <c r="BF354" s="419"/>
      <c r="BG354" s="419"/>
      <c r="BH354" s="419"/>
      <c r="BI354" s="419"/>
      <c r="BJ354" s="419"/>
      <c r="BK354" s="419"/>
      <c r="BL354" s="419"/>
      <c r="BM354" s="419"/>
      <c r="BN354" s="419"/>
      <c r="BO354" s="419"/>
      <c r="BP354" s="419"/>
      <c r="BQ354" s="419"/>
      <c r="BR354" s="419"/>
      <c r="BS354" s="419"/>
      <c r="BT354" s="419"/>
      <c r="BU354" s="419"/>
      <c r="BV354" s="419"/>
      <c r="BW354" s="419"/>
      <c r="BX354" s="419"/>
      <c r="BY354" s="419"/>
      <c r="BZ354" s="419"/>
      <c r="CA354" s="419"/>
      <c r="CB354" s="419"/>
      <c r="CC354" s="419"/>
      <c r="CD354" s="419"/>
      <c r="CE354" s="419"/>
      <c r="CF354" s="419"/>
      <c r="CG354" s="419"/>
      <c r="CH354" s="419"/>
      <c r="CI354" s="419"/>
      <c r="CJ354" s="419"/>
      <c r="CK354" s="419"/>
      <c r="CL354" s="419"/>
      <c r="CM354" s="419"/>
      <c r="CN354" s="419"/>
      <c r="CO354" s="419"/>
      <c r="CP354" s="419"/>
      <c r="CQ354" s="419"/>
      <c r="CR354" s="419"/>
      <c r="CS354" s="419"/>
      <c r="CT354" s="419"/>
      <c r="CU354" s="419"/>
      <c r="CV354" s="419"/>
      <c r="CW354" s="419"/>
      <c r="CX354" s="419"/>
      <c r="CY354" s="419"/>
      <c r="CZ354" s="419"/>
      <c r="DA354" s="419"/>
      <c r="DB354" s="419"/>
      <c r="DC354" s="419"/>
      <c r="DD354" s="419"/>
      <c r="DE354" s="419"/>
      <c r="DF354" s="419"/>
      <c r="DG354" s="419"/>
      <c r="DH354" s="419"/>
      <c r="DI354" s="419"/>
      <c r="DJ354" s="419"/>
      <c r="DK354" s="419"/>
    </row>
    <row r="355" spans="1:115" ht="16.149999999999999" hidden="1">
      <c r="A355" s="423"/>
      <c r="B355" s="423"/>
      <c r="C355" s="418"/>
      <c r="D355" s="419"/>
      <c r="E355" s="419"/>
      <c r="F355" s="419"/>
      <c r="G355" s="419"/>
      <c r="H355" s="419"/>
      <c r="I355" s="419"/>
      <c r="J355" s="419"/>
      <c r="K355" s="419"/>
      <c r="L355" s="419"/>
      <c r="M355" s="419"/>
      <c r="N355" s="419"/>
      <c r="O355" s="419"/>
      <c r="P355" s="419"/>
      <c r="Q355" s="419"/>
      <c r="R355" s="419"/>
      <c r="S355" s="419"/>
      <c r="T355" s="419"/>
      <c r="U355" s="419"/>
      <c r="V355" s="419"/>
      <c r="W355" s="419"/>
      <c r="X355" s="419"/>
      <c r="Y355" s="419"/>
      <c r="Z355" s="419"/>
      <c r="AA355" s="419"/>
      <c r="AB355" s="419"/>
      <c r="AC355" s="419"/>
      <c r="AD355" s="419"/>
      <c r="AE355" s="419"/>
      <c r="AF355" s="419"/>
      <c r="AG355" s="419"/>
      <c r="AH355" s="419"/>
      <c r="AI355" s="419"/>
      <c r="AJ355" s="419"/>
      <c r="AK355" s="419"/>
      <c r="AL355" s="419"/>
      <c r="AM355" s="419"/>
      <c r="AN355" s="419"/>
      <c r="AO355" s="419"/>
      <c r="AP355" s="419"/>
      <c r="AQ355" s="419"/>
      <c r="AR355" s="419"/>
      <c r="AS355" s="419"/>
      <c r="AT355" s="419"/>
      <c r="AU355" s="419"/>
      <c r="AV355" s="419"/>
      <c r="AW355" s="419"/>
      <c r="AX355" s="419"/>
      <c r="AY355" s="419"/>
      <c r="AZ355" s="419"/>
      <c r="BA355" s="419"/>
      <c r="BB355" s="419"/>
      <c r="BC355" s="419"/>
      <c r="BD355" s="419"/>
      <c r="BE355" s="419"/>
      <c r="BF355" s="419"/>
      <c r="BG355" s="419"/>
      <c r="BH355" s="419"/>
      <c r="BI355" s="419"/>
      <c r="BJ355" s="419"/>
      <c r="BK355" s="419"/>
      <c r="BL355" s="419"/>
      <c r="BM355" s="419"/>
      <c r="BN355" s="419"/>
      <c r="BO355" s="419"/>
      <c r="BP355" s="419"/>
      <c r="BQ355" s="419"/>
      <c r="BR355" s="419"/>
      <c r="BS355" s="419"/>
      <c r="BT355" s="419"/>
      <c r="BU355" s="419"/>
      <c r="BV355" s="419"/>
      <c r="BW355" s="419"/>
      <c r="BX355" s="419"/>
      <c r="BY355" s="419"/>
      <c r="BZ355" s="419"/>
      <c r="CA355" s="419"/>
      <c r="CB355" s="419"/>
      <c r="CC355" s="419"/>
      <c r="CD355" s="419"/>
      <c r="CE355" s="419"/>
      <c r="CF355" s="419"/>
      <c r="CG355" s="419"/>
      <c r="CH355" s="419"/>
      <c r="CI355" s="419"/>
      <c r="CJ355" s="419"/>
      <c r="CK355" s="419"/>
      <c r="CL355" s="419"/>
      <c r="CM355" s="419"/>
      <c r="CN355" s="419"/>
      <c r="CO355" s="419"/>
      <c r="CP355" s="419"/>
      <c r="CQ355" s="419"/>
      <c r="CR355" s="419"/>
      <c r="CS355" s="419"/>
      <c r="CT355" s="419"/>
      <c r="CU355" s="419"/>
      <c r="CV355" s="419"/>
      <c r="CW355" s="419"/>
      <c r="CX355" s="419"/>
      <c r="CY355" s="419"/>
      <c r="CZ355" s="419"/>
      <c r="DA355" s="419"/>
      <c r="DB355" s="419"/>
      <c r="DC355" s="419"/>
      <c r="DD355" s="419"/>
      <c r="DE355" s="419"/>
      <c r="DF355" s="419"/>
      <c r="DG355" s="419"/>
      <c r="DH355" s="419"/>
      <c r="DI355" s="419"/>
      <c r="DJ355" s="419"/>
      <c r="DK355" s="419"/>
    </row>
    <row r="356" spans="1:115" ht="16.149999999999999" hidden="1">
      <c r="A356" s="423"/>
      <c r="B356" s="423"/>
      <c r="C356" s="418"/>
      <c r="D356" s="419"/>
      <c r="E356" s="419"/>
      <c r="F356" s="419"/>
      <c r="G356" s="419"/>
      <c r="H356" s="419"/>
      <c r="I356" s="419"/>
      <c r="J356" s="419"/>
      <c r="K356" s="419"/>
      <c r="L356" s="419"/>
      <c r="M356" s="419"/>
      <c r="N356" s="419"/>
      <c r="O356" s="419"/>
      <c r="P356" s="419"/>
      <c r="Q356" s="419"/>
      <c r="R356" s="419"/>
      <c r="S356" s="419"/>
      <c r="T356" s="419"/>
      <c r="U356" s="419"/>
      <c r="V356" s="419"/>
      <c r="W356" s="419"/>
      <c r="X356" s="419"/>
      <c r="Y356" s="419"/>
      <c r="Z356" s="419"/>
      <c r="AA356" s="419"/>
      <c r="AB356" s="419"/>
      <c r="AC356" s="419"/>
      <c r="AD356" s="419"/>
      <c r="AE356" s="419"/>
      <c r="AF356" s="419"/>
      <c r="AG356" s="419"/>
      <c r="AH356" s="419"/>
      <c r="AI356" s="419"/>
      <c r="AJ356" s="419"/>
      <c r="AK356" s="419"/>
      <c r="AL356" s="419"/>
      <c r="AM356" s="419"/>
      <c r="AN356" s="419"/>
      <c r="AO356" s="419"/>
      <c r="AP356" s="419"/>
      <c r="AQ356" s="419"/>
      <c r="AR356" s="419"/>
      <c r="AS356" s="419"/>
      <c r="AT356" s="419"/>
      <c r="AU356" s="419"/>
      <c r="AV356" s="419"/>
      <c r="AW356" s="419"/>
      <c r="AX356" s="419"/>
      <c r="AY356" s="419"/>
      <c r="AZ356" s="419"/>
      <c r="BA356" s="419"/>
      <c r="BB356" s="419"/>
      <c r="BC356" s="419"/>
      <c r="BD356" s="419"/>
      <c r="BE356" s="419"/>
      <c r="BF356" s="419"/>
      <c r="BG356" s="419"/>
      <c r="BH356" s="419"/>
      <c r="BI356" s="419"/>
      <c r="BJ356" s="419"/>
      <c r="BK356" s="419"/>
      <c r="BL356" s="419"/>
      <c r="BM356" s="419"/>
      <c r="BN356" s="419"/>
      <c r="BO356" s="419"/>
      <c r="BP356" s="419"/>
      <c r="BQ356" s="419"/>
      <c r="BR356" s="419"/>
      <c r="BS356" s="419"/>
      <c r="BT356" s="419"/>
      <c r="BU356" s="419"/>
      <c r="BV356" s="419"/>
      <c r="BW356" s="419"/>
      <c r="BX356" s="419"/>
      <c r="BY356" s="419"/>
      <c r="BZ356" s="419"/>
      <c r="CA356" s="419"/>
      <c r="CB356" s="419"/>
      <c r="CC356" s="419"/>
      <c r="CD356" s="419"/>
      <c r="CE356" s="419"/>
      <c r="CF356" s="419"/>
      <c r="CG356" s="419"/>
      <c r="CH356" s="419"/>
      <c r="CI356" s="419"/>
      <c r="CJ356" s="419"/>
      <c r="CK356" s="419"/>
      <c r="CL356" s="419"/>
      <c r="CM356" s="419"/>
      <c r="CN356" s="419"/>
      <c r="CO356" s="419"/>
      <c r="CP356" s="419"/>
      <c r="CQ356" s="419"/>
      <c r="CR356" s="419"/>
      <c r="CS356" s="419"/>
      <c r="CT356" s="419"/>
      <c r="CU356" s="419"/>
      <c r="CV356" s="419"/>
      <c r="CW356" s="419"/>
      <c r="CX356" s="419"/>
      <c r="CY356" s="419"/>
      <c r="CZ356" s="419"/>
      <c r="DA356" s="419"/>
      <c r="DB356" s="419"/>
      <c r="DC356" s="419"/>
      <c r="DD356" s="419"/>
      <c r="DE356" s="419"/>
      <c r="DF356" s="419"/>
      <c r="DG356" s="419"/>
      <c r="DH356" s="419"/>
      <c r="DI356" s="419"/>
      <c r="DJ356" s="419"/>
      <c r="DK356" s="419"/>
    </row>
    <row r="357" spans="1:115" ht="16.149999999999999" hidden="1">
      <c r="A357" s="423"/>
      <c r="B357" s="423"/>
      <c r="C357" s="418"/>
      <c r="D357" s="419"/>
      <c r="E357" s="419"/>
      <c r="F357" s="419"/>
      <c r="G357" s="419"/>
      <c r="H357" s="419"/>
      <c r="I357" s="419"/>
      <c r="J357" s="419"/>
      <c r="K357" s="419"/>
      <c r="L357" s="419"/>
      <c r="M357" s="419"/>
      <c r="N357" s="419"/>
      <c r="O357" s="419"/>
      <c r="P357" s="419"/>
      <c r="Q357" s="419"/>
      <c r="R357" s="419"/>
      <c r="S357" s="419"/>
      <c r="T357" s="419"/>
      <c r="U357" s="419"/>
      <c r="V357" s="419"/>
      <c r="W357" s="419"/>
      <c r="X357" s="419"/>
      <c r="Y357" s="419"/>
      <c r="Z357" s="419"/>
      <c r="AA357" s="419"/>
      <c r="AB357" s="419"/>
      <c r="AC357" s="419"/>
      <c r="AD357" s="419"/>
      <c r="AE357" s="419"/>
      <c r="AF357" s="419"/>
      <c r="AG357" s="419"/>
      <c r="AH357" s="419"/>
      <c r="AI357" s="419"/>
      <c r="AJ357" s="419"/>
      <c r="AK357" s="419"/>
      <c r="AL357" s="419"/>
      <c r="AM357" s="419"/>
      <c r="AN357" s="419"/>
      <c r="AO357" s="419"/>
      <c r="AP357" s="419"/>
      <c r="AQ357" s="419"/>
      <c r="AR357" s="419"/>
      <c r="AS357" s="419"/>
      <c r="AT357" s="419"/>
      <c r="AU357" s="419"/>
      <c r="AV357" s="419"/>
      <c r="AW357" s="419"/>
      <c r="AX357" s="419"/>
      <c r="AY357" s="419"/>
      <c r="AZ357" s="419"/>
      <c r="BA357" s="419"/>
      <c r="BB357" s="419"/>
      <c r="BC357" s="419"/>
      <c r="BD357" s="419"/>
      <c r="BE357" s="419"/>
      <c r="BF357" s="419"/>
      <c r="BG357" s="419"/>
      <c r="BH357" s="419"/>
      <c r="BI357" s="419"/>
      <c r="BJ357" s="419"/>
      <c r="BK357" s="419"/>
      <c r="BL357" s="419"/>
      <c r="BM357" s="419"/>
      <c r="BN357" s="419"/>
      <c r="BO357" s="419"/>
      <c r="BP357" s="419"/>
      <c r="BQ357" s="419"/>
      <c r="BR357" s="419"/>
      <c r="BS357" s="419"/>
      <c r="BT357" s="419"/>
      <c r="BU357" s="419"/>
      <c r="BV357" s="419"/>
      <c r="BW357" s="419"/>
      <c r="BX357" s="419"/>
      <c r="BY357" s="419"/>
      <c r="BZ357" s="419"/>
      <c r="CA357" s="419"/>
      <c r="CB357" s="419"/>
      <c r="CC357" s="419"/>
      <c r="CD357" s="419"/>
      <c r="CE357" s="419"/>
      <c r="CF357" s="419"/>
      <c r="CG357" s="419"/>
      <c r="CH357" s="419"/>
      <c r="CI357" s="419"/>
      <c r="CJ357" s="419"/>
      <c r="CK357" s="419"/>
      <c r="CL357" s="419"/>
      <c r="CM357" s="419"/>
      <c r="CN357" s="419"/>
      <c r="CO357" s="419"/>
      <c r="CP357" s="419"/>
      <c r="CQ357" s="419"/>
      <c r="CR357" s="419"/>
      <c r="CS357" s="419"/>
      <c r="CT357" s="419"/>
      <c r="CU357" s="419"/>
      <c r="CV357" s="419"/>
      <c r="CW357" s="419"/>
      <c r="CX357" s="419"/>
      <c r="CY357" s="419"/>
      <c r="CZ357" s="419"/>
      <c r="DA357" s="419"/>
      <c r="DB357" s="419"/>
      <c r="DC357" s="419"/>
      <c r="DD357" s="419"/>
      <c r="DE357" s="419"/>
      <c r="DF357" s="419"/>
      <c r="DG357" s="419"/>
      <c r="DH357" s="419"/>
      <c r="DI357" s="419"/>
      <c r="DJ357" s="419"/>
      <c r="DK357" s="419"/>
    </row>
    <row r="358" spans="1:115" ht="16.149999999999999" hidden="1">
      <c r="A358" s="423"/>
      <c r="B358" s="423"/>
      <c r="C358" s="418"/>
      <c r="D358" s="419"/>
      <c r="E358" s="419"/>
      <c r="F358" s="419"/>
      <c r="G358" s="419"/>
      <c r="H358" s="419"/>
      <c r="I358" s="419"/>
      <c r="J358" s="419"/>
      <c r="K358" s="419"/>
      <c r="L358" s="419"/>
      <c r="M358" s="419"/>
      <c r="N358" s="419"/>
      <c r="O358" s="419"/>
      <c r="P358" s="419"/>
      <c r="Q358" s="419"/>
      <c r="R358" s="419"/>
      <c r="S358" s="419"/>
      <c r="T358" s="419"/>
      <c r="U358" s="419"/>
      <c r="V358" s="419"/>
      <c r="W358" s="419"/>
      <c r="X358" s="419"/>
      <c r="Y358" s="419"/>
      <c r="Z358" s="419"/>
      <c r="AA358" s="419"/>
      <c r="AB358" s="419"/>
      <c r="AC358" s="419"/>
      <c r="AD358" s="419"/>
      <c r="AE358" s="419"/>
      <c r="AF358" s="419"/>
      <c r="AG358" s="419"/>
      <c r="AH358" s="419"/>
      <c r="AI358" s="419"/>
      <c r="AJ358" s="419"/>
      <c r="AK358" s="419"/>
      <c r="AL358" s="419"/>
      <c r="AM358" s="419"/>
      <c r="AN358" s="419"/>
      <c r="AO358" s="419"/>
      <c r="AP358" s="419"/>
      <c r="AQ358" s="419"/>
      <c r="AR358" s="419"/>
      <c r="AS358" s="419"/>
      <c r="AT358" s="419"/>
      <c r="AU358" s="419"/>
      <c r="AV358" s="419"/>
      <c r="AW358" s="419"/>
      <c r="AX358" s="419"/>
      <c r="AY358" s="419"/>
      <c r="AZ358" s="419"/>
      <c r="BA358" s="419"/>
      <c r="BB358" s="419"/>
      <c r="BC358" s="419"/>
      <c r="BD358" s="419"/>
      <c r="BE358" s="419"/>
      <c r="BF358" s="419"/>
      <c r="BG358" s="419"/>
      <c r="BH358" s="419"/>
      <c r="BI358" s="419"/>
      <c r="BJ358" s="419"/>
      <c r="BK358" s="419"/>
      <c r="BL358" s="419"/>
      <c r="BM358" s="419"/>
      <c r="BN358" s="419"/>
      <c r="BO358" s="419"/>
      <c r="BP358" s="419"/>
      <c r="BQ358" s="419"/>
      <c r="BR358" s="419"/>
      <c r="BS358" s="419"/>
      <c r="BT358" s="419"/>
      <c r="BU358" s="419"/>
      <c r="BV358" s="419"/>
      <c r="BW358" s="419"/>
      <c r="BX358" s="419"/>
      <c r="BY358" s="419"/>
      <c r="BZ358" s="419"/>
      <c r="CA358" s="419"/>
      <c r="CB358" s="419"/>
      <c r="CC358" s="419"/>
      <c r="CD358" s="419"/>
      <c r="CE358" s="419"/>
      <c r="CF358" s="419"/>
      <c r="CG358" s="419"/>
      <c r="CH358" s="419"/>
      <c r="CI358" s="419"/>
      <c r="CJ358" s="419"/>
      <c r="CK358" s="419"/>
      <c r="CL358" s="419"/>
      <c r="CM358" s="419"/>
      <c r="CN358" s="419"/>
      <c r="CO358" s="419"/>
      <c r="CP358" s="419"/>
      <c r="CQ358" s="419"/>
      <c r="CR358" s="419"/>
      <c r="CS358" s="419"/>
      <c r="CT358" s="419"/>
      <c r="CU358" s="419"/>
      <c r="CV358" s="419"/>
      <c r="CW358" s="419"/>
      <c r="CX358" s="419"/>
      <c r="CY358" s="419"/>
      <c r="CZ358" s="419"/>
      <c r="DA358" s="419"/>
      <c r="DB358" s="419"/>
      <c r="DC358" s="419"/>
      <c r="DD358" s="419"/>
      <c r="DE358" s="419"/>
      <c r="DF358" s="419"/>
      <c r="DG358" s="419"/>
      <c r="DH358" s="419"/>
      <c r="DI358" s="419"/>
      <c r="DJ358" s="419"/>
      <c r="DK358" s="419"/>
    </row>
    <row r="359" spans="1:115" ht="16.149999999999999" hidden="1">
      <c r="A359" s="423"/>
      <c r="B359" s="423"/>
      <c r="C359" s="418"/>
      <c r="D359" s="419"/>
      <c r="E359" s="419"/>
      <c r="F359" s="419"/>
      <c r="G359" s="419"/>
      <c r="H359" s="419"/>
      <c r="I359" s="419"/>
      <c r="J359" s="419"/>
      <c r="K359" s="419"/>
      <c r="L359" s="419"/>
      <c r="M359" s="419"/>
      <c r="N359" s="419"/>
      <c r="O359" s="419"/>
      <c r="P359" s="419"/>
      <c r="Q359" s="419"/>
      <c r="R359" s="419"/>
      <c r="S359" s="419"/>
      <c r="T359" s="419"/>
      <c r="U359" s="419"/>
      <c r="V359" s="419"/>
      <c r="W359" s="419"/>
      <c r="X359" s="419"/>
      <c r="Y359" s="419"/>
      <c r="Z359" s="419"/>
      <c r="AA359" s="419"/>
      <c r="AB359" s="419"/>
      <c r="AC359" s="419"/>
      <c r="AD359" s="419"/>
      <c r="AE359" s="419"/>
      <c r="AF359" s="419"/>
      <c r="AG359" s="419"/>
      <c r="AH359" s="419"/>
      <c r="AI359" s="419"/>
      <c r="AJ359" s="419"/>
      <c r="AK359" s="419"/>
      <c r="AL359" s="419"/>
      <c r="AM359" s="419"/>
      <c r="AN359" s="419"/>
      <c r="AO359" s="419"/>
      <c r="AP359" s="419"/>
      <c r="AQ359" s="419"/>
      <c r="AR359" s="419"/>
      <c r="AS359" s="419"/>
      <c r="AT359" s="419"/>
      <c r="AU359" s="419"/>
      <c r="AV359" s="419"/>
      <c r="AW359" s="419"/>
      <c r="AX359" s="419"/>
      <c r="AY359" s="419"/>
      <c r="AZ359" s="419"/>
      <c r="BA359" s="419"/>
      <c r="BB359" s="419"/>
      <c r="BC359" s="419"/>
      <c r="BD359" s="419"/>
      <c r="BE359" s="419"/>
      <c r="BF359" s="419"/>
      <c r="BG359" s="419"/>
      <c r="BH359" s="419"/>
      <c r="BI359" s="419"/>
      <c r="BJ359" s="419"/>
      <c r="BK359" s="419"/>
      <c r="BL359" s="419"/>
      <c r="BM359" s="419"/>
      <c r="BN359" s="419"/>
      <c r="BO359" s="419"/>
      <c r="BP359" s="419"/>
      <c r="BQ359" s="419"/>
      <c r="BR359" s="419"/>
      <c r="BS359" s="419"/>
      <c r="BT359" s="419"/>
      <c r="BU359" s="419"/>
      <c r="BV359" s="419"/>
      <c r="BW359" s="419"/>
      <c r="BX359" s="419"/>
      <c r="BY359" s="419"/>
      <c r="BZ359" s="419"/>
      <c r="CA359" s="419"/>
      <c r="CB359" s="419"/>
      <c r="CC359" s="419"/>
      <c r="CD359" s="419"/>
      <c r="CE359" s="419"/>
      <c r="CF359" s="419"/>
      <c r="CG359" s="419"/>
      <c r="CH359" s="419"/>
      <c r="CI359" s="419"/>
      <c r="CJ359" s="419"/>
      <c r="CK359" s="419"/>
      <c r="CL359" s="419"/>
      <c r="CM359" s="419"/>
      <c r="CN359" s="419"/>
      <c r="CO359" s="419"/>
      <c r="CP359" s="419"/>
      <c r="CQ359" s="419"/>
      <c r="CR359" s="419"/>
      <c r="CS359" s="419"/>
      <c r="CT359" s="419"/>
      <c r="CU359" s="419"/>
      <c r="CV359" s="419"/>
      <c r="CW359" s="419"/>
      <c r="CX359" s="419"/>
      <c r="CY359" s="419"/>
      <c r="CZ359" s="419"/>
      <c r="DA359" s="419"/>
      <c r="DB359" s="419"/>
      <c r="DC359" s="419"/>
      <c r="DD359" s="419"/>
      <c r="DE359" s="419"/>
      <c r="DF359" s="419"/>
      <c r="DG359" s="419"/>
      <c r="DH359" s="419"/>
      <c r="DI359" s="419"/>
      <c r="DJ359" s="419"/>
      <c r="DK359" s="419"/>
    </row>
    <row r="360" spans="1:115" ht="16.149999999999999" hidden="1">
      <c r="A360" s="423"/>
      <c r="B360" s="423"/>
      <c r="C360" s="418"/>
      <c r="D360" s="419"/>
      <c r="E360" s="419"/>
      <c r="F360" s="419"/>
      <c r="G360" s="419"/>
      <c r="H360" s="419"/>
      <c r="I360" s="419"/>
      <c r="J360" s="419"/>
      <c r="K360" s="419"/>
      <c r="L360" s="419"/>
      <c r="M360" s="419"/>
      <c r="N360" s="419"/>
      <c r="O360" s="419"/>
      <c r="P360" s="419"/>
      <c r="Q360" s="419"/>
      <c r="R360" s="419"/>
      <c r="S360" s="419"/>
      <c r="T360" s="419"/>
      <c r="U360" s="419"/>
      <c r="V360" s="419"/>
      <c r="W360" s="419"/>
      <c r="X360" s="419"/>
      <c r="Y360" s="419"/>
      <c r="Z360" s="419"/>
      <c r="AA360" s="419"/>
      <c r="AB360" s="419"/>
      <c r="AC360" s="419"/>
      <c r="AD360" s="419"/>
      <c r="AE360" s="419"/>
      <c r="AF360" s="419"/>
      <c r="AG360" s="419"/>
      <c r="AH360" s="419"/>
      <c r="AI360" s="419"/>
      <c r="AJ360" s="419"/>
      <c r="AK360" s="419"/>
      <c r="AL360" s="419"/>
      <c r="AM360" s="419"/>
      <c r="AN360" s="419"/>
      <c r="AO360" s="419"/>
      <c r="AP360" s="419"/>
      <c r="AQ360" s="419"/>
      <c r="AR360" s="419"/>
      <c r="AS360" s="419"/>
      <c r="AT360" s="419"/>
      <c r="AU360" s="419"/>
      <c r="AV360" s="419"/>
      <c r="AW360" s="419"/>
      <c r="AX360" s="419"/>
      <c r="AY360" s="419"/>
      <c r="AZ360" s="419"/>
      <c r="BA360" s="419"/>
      <c r="BB360" s="419"/>
      <c r="BC360" s="419"/>
      <c r="BD360" s="419"/>
      <c r="BE360" s="419"/>
      <c r="BF360" s="419"/>
      <c r="BG360" s="419"/>
      <c r="BH360" s="419"/>
      <c r="BI360" s="419"/>
      <c r="BJ360" s="419"/>
      <c r="BK360" s="419"/>
      <c r="BL360" s="419"/>
      <c r="BM360" s="419"/>
      <c r="BN360" s="419"/>
      <c r="BO360" s="419"/>
      <c r="BP360" s="419"/>
      <c r="BQ360" s="419"/>
      <c r="BR360" s="419"/>
      <c r="BS360" s="419"/>
      <c r="BT360" s="419"/>
      <c r="BU360" s="419"/>
      <c r="BV360" s="419"/>
      <c r="BW360" s="419"/>
      <c r="BX360" s="419"/>
      <c r="BY360" s="419"/>
      <c r="BZ360" s="419"/>
      <c r="CA360" s="419"/>
      <c r="CB360" s="419"/>
      <c r="CC360" s="419"/>
      <c r="CD360" s="419"/>
      <c r="CE360" s="419"/>
      <c r="CF360" s="419"/>
      <c r="CG360" s="419"/>
      <c r="CH360" s="419"/>
      <c r="CI360" s="419"/>
      <c r="CJ360" s="419"/>
      <c r="CK360" s="419"/>
      <c r="CL360" s="419"/>
      <c r="CM360" s="419"/>
      <c r="CN360" s="419"/>
      <c r="CO360" s="419"/>
      <c r="CP360" s="419"/>
      <c r="CQ360" s="419"/>
      <c r="CR360" s="419"/>
      <c r="CS360" s="419"/>
      <c r="CT360" s="419"/>
      <c r="CU360" s="419"/>
      <c r="CV360" s="419"/>
      <c r="CW360" s="419"/>
      <c r="CX360" s="419"/>
      <c r="CY360" s="419"/>
      <c r="CZ360" s="419"/>
      <c r="DA360" s="419"/>
      <c r="DB360" s="419"/>
      <c r="DC360" s="419"/>
      <c r="DD360" s="419"/>
      <c r="DE360" s="419"/>
      <c r="DF360" s="419"/>
      <c r="DG360" s="419"/>
      <c r="DH360" s="419"/>
      <c r="DI360" s="419"/>
      <c r="DJ360" s="419"/>
      <c r="DK360" s="419"/>
    </row>
    <row r="361" spans="1:115" ht="16.149999999999999" hidden="1">
      <c r="A361" s="423"/>
      <c r="B361" s="423"/>
      <c r="C361" s="418"/>
      <c r="D361" s="419"/>
      <c r="E361" s="419"/>
      <c r="F361" s="419"/>
      <c r="G361" s="419"/>
      <c r="H361" s="419"/>
      <c r="I361" s="419"/>
      <c r="J361" s="419"/>
      <c r="K361" s="419"/>
      <c r="L361" s="419"/>
      <c r="M361" s="419"/>
      <c r="N361" s="419"/>
      <c r="O361" s="419"/>
      <c r="P361" s="419"/>
      <c r="Q361" s="419"/>
      <c r="R361" s="419"/>
      <c r="S361" s="419"/>
      <c r="T361" s="419"/>
      <c r="U361" s="419"/>
      <c r="V361" s="419"/>
      <c r="W361" s="419"/>
      <c r="X361" s="419"/>
      <c r="Y361" s="419"/>
      <c r="Z361" s="419"/>
      <c r="AA361" s="419"/>
      <c r="AB361" s="419"/>
      <c r="AC361" s="419"/>
      <c r="AD361" s="419"/>
      <c r="AE361" s="419"/>
      <c r="AF361" s="419"/>
      <c r="AG361" s="419"/>
      <c r="AH361" s="419"/>
      <c r="AI361" s="419"/>
      <c r="AJ361" s="419"/>
      <c r="AK361" s="419"/>
      <c r="AL361" s="419"/>
      <c r="AM361" s="419"/>
      <c r="AN361" s="419"/>
      <c r="AO361" s="419"/>
      <c r="AP361" s="419"/>
      <c r="AQ361" s="419"/>
      <c r="AR361" s="419"/>
      <c r="AS361" s="419"/>
      <c r="AT361" s="419"/>
      <c r="AU361" s="419"/>
      <c r="AV361" s="419"/>
      <c r="AW361" s="419"/>
      <c r="AX361" s="419"/>
      <c r="AY361" s="419"/>
      <c r="AZ361" s="419"/>
      <c r="BA361" s="419"/>
      <c r="BB361" s="419"/>
      <c r="BC361" s="419"/>
      <c r="BD361" s="419"/>
      <c r="BE361" s="419"/>
      <c r="BF361" s="419"/>
      <c r="BG361" s="419"/>
      <c r="BH361" s="419"/>
      <c r="BI361" s="419"/>
      <c r="BJ361" s="419"/>
      <c r="BK361" s="419"/>
      <c r="BL361" s="419"/>
      <c r="BM361" s="419"/>
      <c r="BN361" s="419"/>
      <c r="BO361" s="419"/>
      <c r="BP361" s="419"/>
      <c r="BQ361" s="419"/>
      <c r="BR361" s="419"/>
      <c r="BS361" s="419"/>
      <c r="BT361" s="419"/>
      <c r="BU361" s="419"/>
      <c r="BV361" s="419"/>
      <c r="BW361" s="419"/>
      <c r="BX361" s="419"/>
      <c r="BY361" s="419"/>
      <c r="BZ361" s="419"/>
      <c r="CA361" s="419"/>
      <c r="CB361" s="419"/>
      <c r="CC361" s="419"/>
      <c r="CD361" s="419"/>
      <c r="CE361" s="419"/>
      <c r="CF361" s="419"/>
      <c r="CG361" s="419"/>
      <c r="CH361" s="419"/>
      <c r="CI361" s="419"/>
      <c r="CJ361" s="419"/>
      <c r="CK361" s="419"/>
      <c r="CL361" s="419"/>
      <c r="CM361" s="419"/>
      <c r="CN361" s="419"/>
      <c r="CO361" s="419"/>
      <c r="CP361" s="419"/>
      <c r="CQ361" s="419"/>
      <c r="CR361" s="419"/>
      <c r="CS361" s="419"/>
      <c r="CT361" s="419"/>
      <c r="CU361" s="419"/>
      <c r="CV361" s="419"/>
      <c r="CW361" s="419"/>
      <c r="CX361" s="419"/>
      <c r="CY361" s="419"/>
      <c r="CZ361" s="419"/>
      <c r="DA361" s="419"/>
      <c r="DB361" s="419"/>
      <c r="DC361" s="419"/>
      <c r="DD361" s="419"/>
      <c r="DE361" s="419"/>
      <c r="DF361" s="419"/>
      <c r="DG361" s="419"/>
      <c r="DH361" s="419"/>
      <c r="DI361" s="419"/>
      <c r="DJ361" s="419"/>
      <c r="DK361" s="419"/>
    </row>
    <row r="362" spans="1:115" ht="16.149999999999999" hidden="1">
      <c r="A362" s="423"/>
      <c r="B362" s="423"/>
      <c r="C362" s="418"/>
      <c r="D362" s="419"/>
      <c r="E362" s="419"/>
      <c r="F362" s="419"/>
      <c r="G362" s="419"/>
      <c r="H362" s="419"/>
      <c r="I362" s="419"/>
      <c r="J362" s="419"/>
      <c r="K362" s="419"/>
      <c r="L362" s="419"/>
      <c r="M362" s="419"/>
      <c r="N362" s="419"/>
      <c r="O362" s="419"/>
      <c r="P362" s="419"/>
      <c r="Q362" s="419"/>
      <c r="R362" s="419"/>
      <c r="S362" s="419"/>
      <c r="T362" s="419"/>
      <c r="U362" s="419"/>
      <c r="V362" s="419"/>
      <c r="W362" s="419"/>
      <c r="X362" s="419"/>
      <c r="Y362" s="419"/>
      <c r="Z362" s="419"/>
      <c r="AA362" s="419"/>
      <c r="AB362" s="419"/>
      <c r="AC362" s="419"/>
      <c r="AD362" s="419"/>
      <c r="AE362" s="419"/>
      <c r="AF362" s="419"/>
      <c r="AG362" s="419"/>
      <c r="AH362" s="419"/>
      <c r="AI362" s="419"/>
      <c r="AJ362" s="419"/>
      <c r="AK362" s="419"/>
      <c r="AL362" s="419"/>
      <c r="AM362" s="419"/>
      <c r="AN362" s="419"/>
      <c r="AO362" s="419"/>
      <c r="AP362" s="419"/>
      <c r="AQ362" s="419"/>
      <c r="AR362" s="419"/>
      <c r="AS362" s="419"/>
      <c r="AT362" s="419"/>
      <c r="AU362" s="419"/>
      <c r="AV362" s="419"/>
      <c r="AW362" s="419"/>
      <c r="AX362" s="419"/>
      <c r="AY362" s="419"/>
      <c r="AZ362" s="419"/>
      <c r="BA362" s="419"/>
      <c r="BB362" s="419"/>
      <c r="BC362" s="419"/>
      <c r="BD362" s="419"/>
      <c r="BE362" s="419"/>
      <c r="BF362" s="419"/>
      <c r="BG362" s="419"/>
      <c r="BH362" s="419"/>
      <c r="BI362" s="419"/>
      <c r="BJ362" s="419"/>
      <c r="BK362" s="419"/>
      <c r="BL362" s="419"/>
      <c r="BM362" s="419"/>
      <c r="BN362" s="419"/>
      <c r="BO362" s="419"/>
      <c r="BP362" s="419"/>
      <c r="BQ362" s="419"/>
      <c r="BR362" s="419"/>
      <c r="BS362" s="419"/>
      <c r="BT362" s="419"/>
      <c r="BU362" s="419"/>
      <c r="BV362" s="419"/>
      <c r="BW362" s="419"/>
      <c r="BX362" s="419"/>
      <c r="BY362" s="419"/>
      <c r="BZ362" s="419"/>
      <c r="CA362" s="419"/>
      <c r="CB362" s="419"/>
      <c r="CC362" s="419"/>
      <c r="CD362" s="419"/>
      <c r="CE362" s="419"/>
      <c r="CF362" s="419"/>
      <c r="CG362" s="419"/>
      <c r="CH362" s="419"/>
      <c r="CI362" s="419"/>
      <c r="CJ362" s="419"/>
      <c r="CK362" s="419"/>
      <c r="CL362" s="419"/>
      <c r="CM362" s="419"/>
      <c r="CN362" s="419"/>
      <c r="CO362" s="419"/>
      <c r="CP362" s="419"/>
      <c r="CQ362" s="419"/>
      <c r="CR362" s="419"/>
      <c r="CS362" s="419"/>
      <c r="CT362" s="419"/>
      <c r="CU362" s="419"/>
      <c r="CV362" s="419"/>
      <c r="CW362" s="419"/>
      <c r="CX362" s="419"/>
      <c r="CY362" s="419"/>
      <c r="CZ362" s="419"/>
      <c r="DA362" s="419"/>
      <c r="DB362" s="419"/>
      <c r="DC362" s="419"/>
      <c r="DD362" s="419"/>
      <c r="DE362" s="419"/>
      <c r="DF362" s="419"/>
      <c r="DG362" s="419"/>
      <c r="DH362" s="419"/>
      <c r="DI362" s="419"/>
      <c r="DJ362" s="419"/>
      <c r="DK362" s="419"/>
    </row>
    <row r="363" spans="1:115" ht="16.149999999999999" hidden="1">
      <c r="A363" s="423"/>
      <c r="B363" s="423"/>
      <c r="C363" s="418"/>
      <c r="D363" s="419"/>
      <c r="E363" s="419"/>
      <c r="F363" s="419"/>
      <c r="G363" s="419"/>
      <c r="H363" s="419"/>
      <c r="I363" s="419"/>
      <c r="J363" s="419"/>
      <c r="K363" s="419"/>
      <c r="L363" s="419"/>
      <c r="M363" s="419"/>
      <c r="N363" s="419"/>
      <c r="O363" s="419"/>
      <c r="P363" s="419"/>
      <c r="Q363" s="419"/>
      <c r="R363" s="419"/>
      <c r="S363" s="419"/>
      <c r="T363" s="419"/>
      <c r="U363" s="419"/>
      <c r="V363" s="419"/>
      <c r="W363" s="419"/>
      <c r="X363" s="419"/>
      <c r="Y363" s="419"/>
      <c r="Z363" s="419"/>
      <c r="AA363" s="419"/>
      <c r="AB363" s="419"/>
      <c r="AC363" s="419"/>
      <c r="AD363" s="419"/>
      <c r="AE363" s="419"/>
      <c r="AF363" s="419"/>
      <c r="AG363" s="419"/>
      <c r="AH363" s="419"/>
      <c r="AI363" s="419"/>
      <c r="AJ363" s="419"/>
      <c r="AK363" s="419"/>
      <c r="AL363" s="419"/>
      <c r="AM363" s="419"/>
      <c r="AN363" s="419"/>
      <c r="AO363" s="419"/>
      <c r="AP363" s="419"/>
      <c r="AQ363" s="419"/>
      <c r="AR363" s="419"/>
      <c r="AS363" s="419"/>
      <c r="AT363" s="419"/>
      <c r="AU363" s="419"/>
      <c r="AV363" s="419"/>
      <c r="AW363" s="419"/>
      <c r="AX363" s="419"/>
      <c r="AY363" s="419"/>
      <c r="AZ363" s="419"/>
      <c r="BA363" s="419"/>
      <c r="BB363" s="419"/>
      <c r="BC363" s="419"/>
      <c r="BD363" s="419"/>
      <c r="BE363" s="419"/>
      <c r="BF363" s="419"/>
      <c r="BG363" s="419"/>
      <c r="BH363" s="419"/>
      <c r="BI363" s="419"/>
      <c r="BJ363" s="419"/>
      <c r="BK363" s="419"/>
      <c r="BL363" s="419"/>
      <c r="BM363" s="419"/>
      <c r="BN363" s="419"/>
      <c r="BO363" s="419"/>
      <c r="BP363" s="419"/>
      <c r="BQ363" s="419"/>
      <c r="BR363" s="419"/>
      <c r="BS363" s="419"/>
      <c r="BT363" s="419"/>
      <c r="BU363" s="419"/>
      <c r="BV363" s="419"/>
      <c r="BW363" s="419"/>
      <c r="BX363" s="419"/>
      <c r="BY363" s="419"/>
      <c r="BZ363" s="419"/>
      <c r="CA363" s="419"/>
      <c r="CB363" s="419"/>
      <c r="CC363" s="419"/>
      <c r="CD363" s="419"/>
      <c r="CE363" s="419"/>
      <c r="CF363" s="419"/>
      <c r="CG363" s="419"/>
      <c r="CH363" s="419"/>
      <c r="CI363" s="419"/>
      <c r="CJ363" s="419"/>
      <c r="CK363" s="419"/>
      <c r="CL363" s="419"/>
      <c r="CM363" s="419"/>
      <c r="CN363" s="419"/>
      <c r="CO363" s="419"/>
      <c r="CP363" s="419"/>
      <c r="CQ363" s="419"/>
      <c r="CR363" s="419"/>
      <c r="CS363" s="419"/>
      <c r="CT363" s="419"/>
      <c r="CU363" s="419"/>
      <c r="CV363" s="419"/>
      <c r="CW363" s="419"/>
      <c r="CX363" s="419"/>
      <c r="CY363" s="419"/>
      <c r="CZ363" s="419"/>
      <c r="DA363" s="419"/>
      <c r="DB363" s="419"/>
      <c r="DC363" s="419"/>
      <c r="DD363" s="419"/>
      <c r="DE363" s="419"/>
      <c r="DF363" s="419"/>
      <c r="DG363" s="419"/>
      <c r="DH363" s="419"/>
      <c r="DI363" s="419"/>
      <c r="DJ363" s="419"/>
      <c r="DK363" s="419"/>
    </row>
    <row r="364" spans="1:115" ht="16.149999999999999" hidden="1">
      <c r="A364" s="423"/>
      <c r="B364" s="423"/>
      <c r="C364" s="418"/>
      <c r="D364" s="419"/>
      <c r="E364" s="419"/>
      <c r="F364" s="419"/>
      <c r="G364" s="419"/>
      <c r="H364" s="419"/>
      <c r="I364" s="419"/>
      <c r="J364" s="419"/>
      <c r="K364" s="419"/>
      <c r="L364" s="419"/>
      <c r="M364" s="419"/>
      <c r="N364" s="419"/>
      <c r="O364" s="419"/>
      <c r="P364" s="419"/>
      <c r="Q364" s="419"/>
      <c r="R364" s="419"/>
      <c r="S364" s="419"/>
      <c r="T364" s="419"/>
      <c r="U364" s="419"/>
      <c r="V364" s="419"/>
      <c r="W364" s="419"/>
      <c r="X364" s="419"/>
      <c r="Y364" s="419"/>
      <c r="Z364" s="419"/>
      <c r="AA364" s="419"/>
      <c r="AB364" s="419"/>
      <c r="AC364" s="419"/>
      <c r="AD364" s="419"/>
      <c r="AE364" s="419"/>
      <c r="AF364" s="419"/>
      <c r="AG364" s="419"/>
      <c r="AH364" s="419"/>
      <c r="AI364" s="419"/>
      <c r="AJ364" s="419"/>
      <c r="AK364" s="419"/>
      <c r="AL364" s="419"/>
      <c r="AM364" s="419"/>
      <c r="AN364" s="419"/>
      <c r="AO364" s="419"/>
      <c r="AP364" s="419"/>
      <c r="AQ364" s="419"/>
      <c r="AR364" s="419"/>
      <c r="AS364" s="419"/>
      <c r="AT364" s="419"/>
      <c r="AU364" s="419"/>
      <c r="AV364" s="419"/>
      <c r="AW364" s="419"/>
      <c r="AX364" s="419"/>
      <c r="AY364" s="419"/>
      <c r="AZ364" s="419"/>
      <c r="BA364" s="419"/>
      <c r="BB364" s="419"/>
      <c r="BC364" s="419"/>
      <c r="BD364" s="419"/>
      <c r="BE364" s="419"/>
      <c r="BF364" s="419"/>
      <c r="BG364" s="419"/>
      <c r="BH364" s="419"/>
      <c r="BI364" s="419"/>
      <c r="BJ364" s="419"/>
      <c r="BK364" s="419"/>
      <c r="BL364" s="419"/>
      <c r="BM364" s="419"/>
      <c r="BN364" s="419"/>
      <c r="BO364" s="419"/>
      <c r="BP364" s="419"/>
      <c r="BQ364" s="419"/>
      <c r="BR364" s="419"/>
      <c r="BS364" s="419"/>
      <c r="BT364" s="419"/>
      <c r="BU364" s="419"/>
      <c r="BV364" s="419"/>
      <c r="BW364" s="419"/>
      <c r="BX364" s="419"/>
      <c r="BY364" s="419"/>
      <c r="BZ364" s="419"/>
      <c r="CA364" s="419"/>
      <c r="CB364" s="419"/>
      <c r="CC364" s="419"/>
      <c r="CD364" s="419"/>
      <c r="CE364" s="419"/>
      <c r="CF364" s="419"/>
      <c r="CG364" s="419"/>
      <c r="CH364" s="419"/>
      <c r="CI364" s="419"/>
      <c r="CJ364" s="419"/>
      <c r="CK364" s="419"/>
      <c r="CL364" s="419"/>
      <c r="CM364" s="419"/>
      <c r="CN364" s="419"/>
      <c r="CO364" s="419"/>
      <c r="CP364" s="419"/>
      <c r="CQ364" s="419"/>
      <c r="CR364" s="419"/>
      <c r="CS364" s="419"/>
      <c r="CT364" s="419"/>
      <c r="CU364" s="419"/>
      <c r="CV364" s="419"/>
      <c r="CW364" s="419"/>
      <c r="CX364" s="419"/>
      <c r="CY364" s="419"/>
      <c r="CZ364" s="419"/>
      <c r="DA364" s="419"/>
      <c r="DB364" s="419"/>
      <c r="DC364" s="419"/>
      <c r="DD364" s="419"/>
      <c r="DE364" s="419"/>
      <c r="DF364" s="419"/>
      <c r="DG364" s="419"/>
      <c r="DH364" s="419"/>
      <c r="DI364" s="419"/>
      <c r="DJ364" s="419"/>
      <c r="DK364" s="419"/>
    </row>
    <row r="365" spans="1:115" ht="16.149999999999999" hidden="1">
      <c r="A365" s="423"/>
      <c r="B365" s="423"/>
      <c r="C365" s="418"/>
      <c r="D365" s="419"/>
      <c r="E365" s="419"/>
      <c r="F365" s="419"/>
      <c r="G365" s="419"/>
      <c r="H365" s="419"/>
      <c r="I365" s="419"/>
      <c r="J365" s="419"/>
      <c r="K365" s="419"/>
      <c r="L365" s="419"/>
      <c r="M365" s="419"/>
      <c r="N365" s="419"/>
      <c r="O365" s="419"/>
      <c r="P365" s="419"/>
      <c r="Q365" s="419"/>
      <c r="R365" s="419"/>
      <c r="S365" s="419"/>
      <c r="T365" s="419"/>
      <c r="U365" s="419"/>
      <c r="V365" s="419"/>
      <c r="W365" s="419"/>
      <c r="X365" s="419"/>
      <c r="Y365" s="419"/>
      <c r="Z365" s="419"/>
      <c r="AA365" s="419"/>
      <c r="AB365" s="419"/>
      <c r="AC365" s="419"/>
      <c r="AD365" s="419"/>
      <c r="AE365" s="419"/>
      <c r="AF365" s="419"/>
      <c r="AG365" s="419"/>
      <c r="AH365" s="419"/>
      <c r="AI365" s="419"/>
      <c r="AJ365" s="419"/>
      <c r="AK365" s="419"/>
      <c r="AL365" s="419"/>
      <c r="AM365" s="419"/>
      <c r="AN365" s="419"/>
      <c r="AO365" s="419"/>
      <c r="AP365" s="419"/>
      <c r="AQ365" s="419"/>
      <c r="AR365" s="419"/>
      <c r="AS365" s="419"/>
      <c r="AT365" s="419"/>
      <c r="AU365" s="419"/>
      <c r="AV365" s="419"/>
      <c r="AW365" s="419"/>
      <c r="AX365" s="419"/>
      <c r="AY365" s="419"/>
      <c r="AZ365" s="419"/>
      <c r="BA365" s="419"/>
      <c r="BB365" s="419"/>
      <c r="BC365" s="419"/>
      <c r="BD365" s="419"/>
      <c r="BE365" s="419"/>
      <c r="BF365" s="419"/>
      <c r="BG365" s="419"/>
      <c r="BH365" s="419"/>
      <c r="BI365" s="419"/>
      <c r="BJ365" s="419"/>
      <c r="BK365" s="419"/>
      <c r="BL365" s="419"/>
      <c r="BM365" s="419"/>
      <c r="BN365" s="419"/>
      <c r="BO365" s="419"/>
      <c r="BP365" s="419"/>
      <c r="BQ365" s="419"/>
      <c r="BR365" s="419"/>
      <c r="BS365" s="419"/>
      <c r="BT365" s="419"/>
      <c r="BU365" s="419"/>
      <c r="BV365" s="419"/>
      <c r="BW365" s="419"/>
      <c r="BX365" s="419"/>
      <c r="BY365" s="419"/>
      <c r="BZ365" s="419"/>
      <c r="CA365" s="419"/>
      <c r="CB365" s="419"/>
      <c r="CC365" s="419"/>
      <c r="CD365" s="419"/>
      <c r="CE365" s="419"/>
      <c r="CF365" s="419"/>
      <c r="CG365" s="419"/>
      <c r="CH365" s="419"/>
      <c r="CI365" s="419"/>
      <c r="CJ365" s="419"/>
      <c r="CK365" s="419"/>
      <c r="CL365" s="419"/>
      <c r="CM365" s="419"/>
      <c r="CN365" s="419"/>
      <c r="CO365" s="419"/>
      <c r="CP365" s="419"/>
      <c r="CQ365" s="419"/>
      <c r="CR365" s="419"/>
      <c r="CS365" s="419"/>
      <c r="CT365" s="419"/>
      <c r="CU365" s="419"/>
      <c r="CV365" s="419"/>
      <c r="CW365" s="419"/>
      <c r="CX365" s="419"/>
      <c r="CY365" s="419"/>
      <c r="CZ365" s="419"/>
      <c r="DA365" s="419"/>
      <c r="DB365" s="419"/>
      <c r="DC365" s="419"/>
      <c r="DD365" s="419"/>
      <c r="DE365" s="419"/>
      <c r="DF365" s="419"/>
      <c r="DG365" s="419"/>
      <c r="DH365" s="419"/>
      <c r="DI365" s="419"/>
      <c r="DJ365" s="419"/>
      <c r="DK365" s="419"/>
    </row>
    <row r="366" spans="1:115" ht="16.149999999999999" hidden="1">
      <c r="A366" s="423"/>
      <c r="B366" s="423"/>
      <c r="C366" s="418"/>
      <c r="D366" s="419"/>
      <c r="E366" s="419"/>
      <c r="F366" s="419"/>
      <c r="G366" s="419"/>
      <c r="H366" s="419"/>
      <c r="I366" s="419"/>
      <c r="J366" s="419"/>
      <c r="K366" s="419"/>
      <c r="L366" s="419"/>
      <c r="M366" s="419"/>
      <c r="N366" s="419"/>
      <c r="O366" s="419"/>
      <c r="P366" s="419"/>
      <c r="Q366" s="419"/>
      <c r="R366" s="419"/>
      <c r="S366" s="419"/>
      <c r="T366" s="419"/>
      <c r="U366" s="419"/>
      <c r="V366" s="419"/>
      <c r="W366" s="419"/>
      <c r="X366" s="419"/>
      <c r="Y366" s="419"/>
      <c r="Z366" s="419"/>
      <c r="AA366" s="419"/>
      <c r="AB366" s="419"/>
      <c r="AC366" s="419"/>
      <c r="AD366" s="419"/>
      <c r="AE366" s="419"/>
      <c r="AF366" s="419"/>
      <c r="AG366" s="419"/>
      <c r="AH366" s="419"/>
      <c r="AI366" s="419"/>
      <c r="AJ366" s="419"/>
      <c r="AK366" s="419"/>
      <c r="AL366" s="419"/>
      <c r="AM366" s="419"/>
      <c r="AN366" s="419"/>
      <c r="AO366" s="419"/>
      <c r="AP366" s="419"/>
      <c r="AQ366" s="419"/>
      <c r="AR366" s="419"/>
      <c r="AS366" s="419"/>
      <c r="AT366" s="419"/>
      <c r="AU366" s="419"/>
      <c r="AV366" s="419"/>
      <c r="AW366" s="419"/>
      <c r="AX366" s="419"/>
      <c r="AY366" s="419"/>
      <c r="AZ366" s="419"/>
      <c r="BA366" s="419"/>
      <c r="BB366" s="419"/>
      <c r="BC366" s="419"/>
      <c r="BD366" s="419"/>
      <c r="BE366" s="419"/>
      <c r="BF366" s="419"/>
      <c r="BG366" s="419"/>
      <c r="BH366" s="419"/>
      <c r="BI366" s="419"/>
      <c r="BJ366" s="419"/>
      <c r="BK366" s="419"/>
      <c r="BL366" s="419"/>
      <c r="BM366" s="419"/>
      <c r="BN366" s="419"/>
      <c r="BO366" s="419"/>
      <c r="BP366" s="419"/>
      <c r="BQ366" s="419"/>
      <c r="BR366" s="419"/>
      <c r="BS366" s="419"/>
      <c r="BT366" s="419"/>
      <c r="BU366" s="419"/>
      <c r="BV366" s="419"/>
      <c r="BW366" s="419"/>
      <c r="BX366" s="419"/>
      <c r="BY366" s="419"/>
      <c r="BZ366" s="419"/>
      <c r="CA366" s="419"/>
      <c r="CB366" s="419"/>
      <c r="CC366" s="419"/>
      <c r="CD366" s="419"/>
      <c r="CE366" s="419"/>
      <c r="CF366" s="419"/>
      <c r="CG366" s="419"/>
      <c r="CH366" s="419"/>
      <c r="CI366" s="419"/>
      <c r="CJ366" s="419"/>
      <c r="CK366" s="419"/>
      <c r="CL366" s="419"/>
      <c r="CM366" s="419"/>
      <c r="CN366" s="419"/>
      <c r="CO366" s="419"/>
      <c r="CP366" s="419"/>
      <c r="CQ366" s="419"/>
      <c r="CR366" s="419"/>
      <c r="CS366" s="419"/>
      <c r="CT366" s="419"/>
      <c r="CU366" s="419"/>
      <c r="CV366" s="419"/>
      <c r="CW366" s="419"/>
      <c r="CX366" s="419"/>
      <c r="CY366" s="419"/>
      <c r="CZ366" s="419"/>
      <c r="DA366" s="419"/>
      <c r="DB366" s="419"/>
      <c r="DC366" s="419"/>
      <c r="DD366" s="419"/>
      <c r="DE366" s="419"/>
      <c r="DF366" s="419"/>
      <c r="DG366" s="419"/>
      <c r="DH366" s="419"/>
      <c r="DI366" s="419"/>
      <c r="DJ366" s="419"/>
      <c r="DK366" s="419"/>
    </row>
    <row r="367" spans="1:115" ht="16.149999999999999" hidden="1">
      <c r="A367" s="423"/>
      <c r="B367" s="423"/>
      <c r="C367" s="418"/>
      <c r="D367" s="419"/>
      <c r="E367" s="419"/>
      <c r="F367" s="419"/>
      <c r="G367" s="419"/>
      <c r="H367" s="419"/>
      <c r="I367" s="419"/>
      <c r="J367" s="419"/>
      <c r="K367" s="419"/>
      <c r="L367" s="419"/>
      <c r="M367" s="419"/>
      <c r="N367" s="419"/>
      <c r="O367" s="419"/>
      <c r="P367" s="419"/>
      <c r="Q367" s="419"/>
      <c r="R367" s="419"/>
      <c r="S367" s="419"/>
      <c r="T367" s="419"/>
      <c r="U367" s="419"/>
      <c r="V367" s="419"/>
      <c r="W367" s="419"/>
      <c r="X367" s="419"/>
      <c r="Y367" s="419"/>
      <c r="Z367" s="419"/>
      <c r="AA367" s="419"/>
      <c r="AB367" s="419"/>
      <c r="AC367" s="419"/>
      <c r="AD367" s="419"/>
      <c r="AE367" s="419"/>
      <c r="AF367" s="419"/>
      <c r="AG367" s="419"/>
      <c r="AH367" s="419"/>
      <c r="AI367" s="419"/>
      <c r="AJ367" s="419"/>
      <c r="AK367" s="419"/>
      <c r="AL367" s="419"/>
      <c r="AM367" s="419"/>
      <c r="AN367" s="419"/>
      <c r="AO367" s="419"/>
      <c r="AP367" s="419"/>
      <c r="AQ367" s="419"/>
      <c r="AR367" s="419"/>
      <c r="AS367" s="419"/>
      <c r="AT367" s="419"/>
      <c r="AU367" s="419"/>
      <c r="AV367" s="419"/>
      <c r="AW367" s="419"/>
      <c r="AX367" s="419"/>
      <c r="AY367" s="419"/>
      <c r="AZ367" s="419"/>
      <c r="BA367" s="419"/>
      <c r="BB367" s="419"/>
      <c r="BC367" s="419"/>
      <c r="BD367" s="419"/>
      <c r="BE367" s="419"/>
      <c r="BF367" s="419"/>
      <c r="BG367" s="419"/>
      <c r="BH367" s="419"/>
      <c r="BI367" s="419"/>
      <c r="BJ367" s="419"/>
      <c r="BK367" s="419"/>
      <c r="BL367" s="419"/>
      <c r="BM367" s="419"/>
      <c r="BN367" s="419"/>
      <c r="BO367" s="419"/>
      <c r="BP367" s="419"/>
      <c r="BQ367" s="419"/>
      <c r="BR367" s="419"/>
      <c r="BS367" s="419"/>
      <c r="BT367" s="419"/>
      <c r="BU367" s="419"/>
      <c r="BV367" s="419"/>
      <c r="BW367" s="419"/>
      <c r="BX367" s="419"/>
      <c r="BY367" s="419"/>
      <c r="BZ367" s="419"/>
      <c r="CA367" s="419"/>
      <c r="CB367" s="419"/>
      <c r="CC367" s="419"/>
      <c r="CD367" s="419"/>
      <c r="CE367" s="419"/>
      <c r="CF367" s="419"/>
      <c r="CG367" s="419"/>
      <c r="CH367" s="419"/>
      <c r="CI367" s="419"/>
      <c r="CJ367" s="419"/>
      <c r="CK367" s="419"/>
      <c r="CL367" s="419"/>
      <c r="CM367" s="419"/>
      <c r="CN367" s="419"/>
      <c r="CO367" s="419"/>
      <c r="CP367" s="419"/>
      <c r="CQ367" s="419"/>
      <c r="CR367" s="419"/>
      <c r="CS367" s="419"/>
      <c r="CT367" s="419"/>
      <c r="CU367" s="419"/>
      <c r="CV367" s="419"/>
      <c r="CW367" s="419"/>
      <c r="CX367" s="419"/>
      <c r="CY367" s="419"/>
      <c r="CZ367" s="419"/>
      <c r="DA367" s="419"/>
      <c r="DB367" s="419"/>
      <c r="DC367" s="419"/>
      <c r="DD367" s="419"/>
      <c r="DE367" s="419"/>
      <c r="DF367" s="419"/>
      <c r="DG367" s="419"/>
      <c r="DH367" s="419"/>
      <c r="DI367" s="419"/>
      <c r="DJ367" s="419"/>
      <c r="DK367" s="419"/>
    </row>
    <row r="368" spans="1:115" ht="16.149999999999999" hidden="1">
      <c r="A368" s="423"/>
      <c r="B368" s="423"/>
      <c r="C368" s="418"/>
      <c r="D368" s="419"/>
      <c r="E368" s="419"/>
      <c r="F368" s="419"/>
      <c r="G368" s="419"/>
      <c r="H368" s="419"/>
      <c r="I368" s="419"/>
      <c r="J368" s="419"/>
      <c r="K368" s="419"/>
      <c r="L368" s="419"/>
      <c r="M368" s="419"/>
      <c r="N368" s="419"/>
      <c r="O368" s="419"/>
      <c r="P368" s="419"/>
      <c r="Q368" s="419"/>
      <c r="R368" s="419"/>
      <c r="S368" s="419"/>
      <c r="T368" s="419"/>
      <c r="U368" s="419"/>
      <c r="V368" s="419"/>
      <c r="W368" s="419"/>
      <c r="X368" s="419"/>
      <c r="Y368" s="419"/>
      <c r="Z368" s="419"/>
      <c r="AA368" s="419"/>
      <c r="AB368" s="419"/>
      <c r="AC368" s="419"/>
      <c r="AD368" s="419"/>
      <c r="AE368" s="419"/>
      <c r="AF368" s="419"/>
      <c r="AG368" s="419"/>
      <c r="AH368" s="419"/>
      <c r="AI368" s="419"/>
      <c r="AJ368" s="419"/>
      <c r="AK368" s="419"/>
      <c r="AL368" s="419"/>
      <c r="AM368" s="419"/>
      <c r="AN368" s="419"/>
      <c r="AO368" s="419"/>
      <c r="AP368" s="419"/>
      <c r="AQ368" s="419"/>
      <c r="AR368" s="419"/>
      <c r="AS368" s="419"/>
      <c r="AT368" s="419"/>
      <c r="AU368" s="419"/>
      <c r="AV368" s="419"/>
      <c r="AW368" s="419"/>
      <c r="AX368" s="419"/>
      <c r="AY368" s="419"/>
      <c r="AZ368" s="419"/>
      <c r="BA368" s="419"/>
      <c r="BB368" s="419"/>
      <c r="BC368" s="419"/>
      <c r="BD368" s="419"/>
      <c r="BE368" s="419"/>
      <c r="BF368" s="419"/>
      <c r="BG368" s="419"/>
      <c r="BH368" s="419"/>
      <c r="BI368" s="419"/>
      <c r="BJ368" s="419"/>
      <c r="BK368" s="419"/>
      <c r="BL368" s="419"/>
      <c r="BM368" s="419"/>
      <c r="BN368" s="419"/>
      <c r="BO368" s="419"/>
      <c r="BP368" s="419"/>
      <c r="BQ368" s="419"/>
      <c r="BR368" s="419"/>
      <c r="BS368" s="419"/>
      <c r="BT368" s="419"/>
      <c r="BU368" s="419"/>
      <c r="BV368" s="419"/>
      <c r="BW368" s="419"/>
      <c r="BX368" s="419"/>
      <c r="BY368" s="419"/>
      <c r="BZ368" s="419"/>
      <c r="CA368" s="419"/>
      <c r="CB368" s="419"/>
      <c r="CC368" s="419"/>
      <c r="CD368" s="419"/>
      <c r="CE368" s="419"/>
      <c r="CF368" s="419"/>
      <c r="CG368" s="419"/>
      <c r="CH368" s="419"/>
      <c r="CI368" s="419"/>
      <c r="CJ368" s="419"/>
      <c r="CK368" s="419"/>
      <c r="CL368" s="419"/>
      <c r="CM368" s="419"/>
      <c r="CN368" s="419"/>
      <c r="CO368" s="419"/>
      <c r="CP368" s="419"/>
      <c r="CQ368" s="419"/>
      <c r="CR368" s="419"/>
      <c r="CS368" s="419"/>
      <c r="CT368" s="419"/>
      <c r="CU368" s="419"/>
      <c r="CV368" s="419"/>
      <c r="CW368" s="419"/>
      <c r="CX368" s="419"/>
      <c r="CY368" s="419"/>
      <c r="CZ368" s="419"/>
      <c r="DA368" s="419"/>
      <c r="DB368" s="419"/>
      <c r="DC368" s="419"/>
      <c r="DD368" s="419"/>
      <c r="DE368" s="419"/>
      <c r="DF368" s="419"/>
      <c r="DG368" s="419"/>
      <c r="DH368" s="419"/>
      <c r="DI368" s="419"/>
      <c r="DJ368" s="419"/>
      <c r="DK368" s="419"/>
    </row>
    <row r="369" spans="1:115" ht="16.149999999999999" hidden="1">
      <c r="A369" s="423"/>
      <c r="B369" s="423"/>
      <c r="C369" s="418"/>
      <c r="D369" s="419"/>
      <c r="E369" s="419"/>
      <c r="F369" s="419"/>
      <c r="G369" s="419"/>
      <c r="H369" s="419"/>
      <c r="I369" s="419"/>
      <c r="J369" s="419"/>
      <c r="K369" s="419"/>
      <c r="L369" s="419"/>
      <c r="M369" s="419"/>
      <c r="N369" s="419"/>
      <c r="O369" s="419"/>
      <c r="P369" s="419"/>
      <c r="Q369" s="419"/>
      <c r="R369" s="419"/>
      <c r="S369" s="419"/>
      <c r="T369" s="419"/>
      <c r="U369" s="419"/>
      <c r="V369" s="419"/>
      <c r="W369" s="419"/>
      <c r="X369" s="419"/>
      <c r="Y369" s="419"/>
      <c r="Z369" s="419"/>
      <c r="AA369" s="419"/>
      <c r="AB369" s="419"/>
      <c r="AC369" s="419"/>
      <c r="AD369" s="419"/>
      <c r="AE369" s="419"/>
      <c r="AF369" s="419"/>
      <c r="AG369" s="419"/>
      <c r="AH369" s="419"/>
      <c r="AI369" s="419"/>
      <c r="AJ369" s="419"/>
      <c r="AK369" s="419"/>
      <c r="AL369" s="419"/>
      <c r="AM369" s="419"/>
      <c r="AN369" s="419"/>
      <c r="AO369" s="419"/>
      <c r="AP369" s="419"/>
      <c r="AQ369" s="419"/>
      <c r="AR369" s="419"/>
      <c r="AS369" s="419"/>
      <c r="AT369" s="419"/>
      <c r="AU369" s="419"/>
      <c r="AV369" s="419"/>
      <c r="AW369" s="419"/>
      <c r="AX369" s="419"/>
      <c r="AY369" s="419"/>
      <c r="AZ369" s="419"/>
      <c r="BA369" s="419"/>
      <c r="BB369" s="419"/>
      <c r="BC369" s="419"/>
      <c r="BD369" s="419"/>
      <c r="BE369" s="419"/>
      <c r="BF369" s="419"/>
      <c r="BG369" s="419"/>
      <c r="BH369" s="419"/>
      <c r="BI369" s="419"/>
      <c r="BJ369" s="419"/>
      <c r="BK369" s="419"/>
      <c r="BL369" s="419"/>
      <c r="BM369" s="419"/>
      <c r="BN369" s="419"/>
      <c r="BO369" s="419"/>
      <c r="BP369" s="419"/>
      <c r="BQ369" s="419"/>
      <c r="BR369" s="419"/>
      <c r="BS369" s="419"/>
      <c r="BT369" s="419"/>
      <c r="BU369" s="419"/>
      <c r="BV369" s="419"/>
      <c r="BW369" s="419"/>
      <c r="BX369" s="419"/>
      <c r="BY369" s="419"/>
      <c r="BZ369" s="419"/>
      <c r="CA369" s="419"/>
      <c r="CB369" s="419"/>
      <c r="CC369" s="419"/>
      <c r="CD369" s="419"/>
      <c r="CE369" s="419"/>
      <c r="CF369" s="419"/>
      <c r="CG369" s="419"/>
      <c r="CH369" s="419"/>
      <c r="CI369" s="419"/>
      <c r="CJ369" s="419"/>
      <c r="CK369" s="419"/>
      <c r="CL369" s="419"/>
      <c r="CM369" s="419"/>
      <c r="CN369" s="419"/>
      <c r="CO369" s="419"/>
      <c r="CP369" s="419"/>
      <c r="CQ369" s="419"/>
      <c r="CR369" s="419"/>
      <c r="CS369" s="419"/>
      <c r="CT369" s="419"/>
      <c r="CU369" s="419"/>
      <c r="CV369" s="419"/>
      <c r="CW369" s="419"/>
      <c r="CX369" s="419"/>
      <c r="CY369" s="419"/>
      <c r="CZ369" s="419"/>
      <c r="DA369" s="419"/>
      <c r="DB369" s="419"/>
      <c r="DC369" s="419"/>
      <c r="DD369" s="419"/>
      <c r="DE369" s="419"/>
      <c r="DF369" s="419"/>
      <c r="DG369" s="419"/>
      <c r="DH369" s="419"/>
      <c r="DI369" s="419"/>
      <c r="DJ369" s="419"/>
      <c r="DK369" s="419"/>
    </row>
    <row r="370" spans="1:115" ht="16.149999999999999" hidden="1">
      <c r="A370" s="423"/>
      <c r="B370" s="423"/>
      <c r="C370" s="418"/>
      <c r="D370" s="419"/>
      <c r="E370" s="419"/>
      <c r="F370" s="419"/>
      <c r="G370" s="419"/>
      <c r="H370" s="419"/>
      <c r="I370" s="419"/>
      <c r="J370" s="419"/>
      <c r="K370" s="419"/>
      <c r="L370" s="419"/>
      <c r="M370" s="419"/>
      <c r="N370" s="419"/>
      <c r="O370" s="419"/>
      <c r="P370" s="419"/>
      <c r="Q370" s="419"/>
      <c r="R370" s="419"/>
      <c r="S370" s="419"/>
      <c r="T370" s="419"/>
      <c r="U370" s="419"/>
      <c r="V370" s="419"/>
      <c r="W370" s="419"/>
      <c r="X370" s="419"/>
      <c r="Y370" s="419"/>
      <c r="Z370" s="419"/>
      <c r="AA370" s="419"/>
      <c r="AB370" s="419"/>
      <c r="AC370" s="419"/>
      <c r="AD370" s="419"/>
      <c r="AE370" s="419"/>
      <c r="AF370" s="419"/>
      <c r="AG370" s="419"/>
      <c r="AH370" s="419"/>
      <c r="AI370" s="419"/>
      <c r="AJ370" s="419"/>
      <c r="AK370" s="419"/>
      <c r="AL370" s="419"/>
      <c r="AM370" s="419"/>
      <c r="AN370" s="419"/>
      <c r="AO370" s="419"/>
      <c r="AP370" s="419"/>
      <c r="AQ370" s="419"/>
      <c r="AR370" s="419"/>
      <c r="AS370" s="419"/>
      <c r="AT370" s="419"/>
      <c r="AU370" s="419"/>
      <c r="AV370" s="419"/>
      <c r="AW370" s="419"/>
      <c r="AX370" s="419"/>
      <c r="AY370" s="419"/>
      <c r="AZ370" s="419"/>
      <c r="BA370" s="419"/>
      <c r="BB370" s="419"/>
      <c r="BC370" s="419"/>
      <c r="BD370" s="419"/>
      <c r="BE370" s="419"/>
      <c r="BF370" s="419"/>
      <c r="BG370" s="419"/>
      <c r="BH370" s="419"/>
      <c r="BI370" s="419"/>
      <c r="BJ370" s="419"/>
      <c r="BK370" s="419"/>
      <c r="BL370" s="419"/>
      <c r="BM370" s="419"/>
      <c r="BN370" s="419"/>
      <c r="BO370" s="419"/>
      <c r="BP370" s="419"/>
      <c r="BQ370" s="419"/>
      <c r="BR370" s="419"/>
      <c r="BS370" s="419"/>
      <c r="BT370" s="419"/>
      <c r="BU370" s="419"/>
      <c r="BV370" s="419"/>
      <c r="BW370" s="419"/>
      <c r="BX370" s="419"/>
      <c r="BY370" s="419"/>
      <c r="BZ370" s="419"/>
      <c r="CA370" s="419"/>
      <c r="CB370" s="419"/>
      <c r="CC370" s="419"/>
      <c r="CD370" s="419"/>
      <c r="CE370" s="419"/>
      <c r="CF370" s="419"/>
      <c r="CG370" s="419"/>
      <c r="CH370" s="419"/>
      <c r="CI370" s="419"/>
      <c r="CJ370" s="419"/>
      <c r="CK370" s="419"/>
      <c r="CL370" s="419"/>
      <c r="CM370" s="419"/>
      <c r="CN370" s="419"/>
      <c r="CO370" s="419"/>
      <c r="CP370" s="419"/>
      <c r="CQ370" s="419"/>
      <c r="CR370" s="419"/>
      <c r="CS370" s="419"/>
      <c r="CT370" s="419"/>
      <c r="CU370" s="419"/>
      <c r="CV370" s="419"/>
      <c r="CW370" s="419"/>
      <c r="CX370" s="419"/>
      <c r="CY370" s="419"/>
      <c r="CZ370" s="419"/>
      <c r="DA370" s="419"/>
      <c r="DB370" s="419"/>
      <c r="DC370" s="419"/>
      <c r="DD370" s="419"/>
      <c r="DE370" s="419"/>
      <c r="DF370" s="419"/>
      <c r="DG370" s="419"/>
      <c r="DH370" s="419"/>
      <c r="DI370" s="419"/>
      <c r="DJ370" s="419"/>
      <c r="DK370" s="419"/>
    </row>
    <row r="371" spans="1:115" ht="16.149999999999999" hidden="1">
      <c r="A371" s="423"/>
      <c r="B371" s="423"/>
      <c r="C371" s="418"/>
      <c r="D371" s="419"/>
      <c r="E371" s="419"/>
      <c r="F371" s="419"/>
      <c r="G371" s="419"/>
      <c r="H371" s="419"/>
      <c r="I371" s="419"/>
      <c r="J371" s="419"/>
      <c r="K371" s="419"/>
      <c r="L371" s="419"/>
      <c r="M371" s="419"/>
      <c r="N371" s="419"/>
      <c r="O371" s="419"/>
      <c r="P371" s="419"/>
      <c r="Q371" s="419"/>
      <c r="R371" s="419"/>
      <c r="S371" s="419"/>
      <c r="T371" s="419"/>
      <c r="U371" s="419"/>
      <c r="V371" s="419"/>
      <c r="W371" s="419"/>
      <c r="X371" s="419"/>
      <c r="Y371" s="419"/>
      <c r="Z371" s="419"/>
      <c r="AA371" s="419"/>
      <c r="AB371" s="419"/>
      <c r="AC371" s="419"/>
      <c r="AD371" s="419"/>
      <c r="AE371" s="419"/>
      <c r="AF371" s="419"/>
      <c r="AG371" s="419"/>
      <c r="AH371" s="419"/>
      <c r="AI371" s="419"/>
      <c r="AJ371" s="419"/>
      <c r="AK371" s="419"/>
      <c r="AL371" s="419"/>
      <c r="AM371" s="419"/>
      <c r="AN371" s="419"/>
      <c r="AO371" s="419"/>
      <c r="AP371" s="419"/>
      <c r="AQ371" s="419"/>
      <c r="AR371" s="419"/>
      <c r="AS371" s="419"/>
      <c r="AT371" s="419"/>
      <c r="AU371" s="419"/>
      <c r="AV371" s="419"/>
      <c r="AW371" s="419"/>
      <c r="AX371" s="419"/>
      <c r="AY371" s="419"/>
      <c r="AZ371" s="419"/>
      <c r="BA371" s="419"/>
      <c r="BB371" s="419"/>
      <c r="BC371" s="419"/>
      <c r="BD371" s="419"/>
      <c r="BE371" s="419"/>
      <c r="BF371" s="419"/>
      <c r="BG371" s="419"/>
      <c r="BH371" s="419"/>
      <c r="BI371" s="419"/>
      <c r="BJ371" s="419"/>
      <c r="BK371" s="419"/>
      <c r="BL371" s="419"/>
      <c r="BM371" s="419"/>
      <c r="BN371" s="419"/>
      <c r="BO371" s="419"/>
      <c r="BP371" s="419"/>
      <c r="BQ371" s="419"/>
      <c r="BR371" s="419"/>
      <c r="BS371" s="419"/>
      <c r="BT371" s="419"/>
      <c r="BU371" s="419"/>
      <c r="BV371" s="419"/>
      <c r="BW371" s="419"/>
      <c r="BX371" s="419"/>
      <c r="BY371" s="419"/>
      <c r="BZ371" s="419"/>
      <c r="CA371" s="419"/>
      <c r="CB371" s="419"/>
      <c r="CC371" s="419"/>
      <c r="CD371" s="419"/>
      <c r="CE371" s="419"/>
      <c r="CF371" s="419"/>
      <c r="CG371" s="419"/>
      <c r="CH371" s="419"/>
      <c r="CI371" s="419"/>
      <c r="CJ371" s="419"/>
      <c r="CK371" s="419"/>
      <c r="CL371" s="419"/>
      <c r="CM371" s="419"/>
      <c r="CN371" s="419"/>
      <c r="CO371" s="419"/>
      <c r="CP371" s="419"/>
      <c r="CQ371" s="419"/>
      <c r="CR371" s="419"/>
      <c r="CS371" s="419"/>
      <c r="CT371" s="419"/>
      <c r="CU371" s="419"/>
      <c r="CV371" s="419"/>
      <c r="CW371" s="419"/>
      <c r="CX371" s="419"/>
      <c r="CY371" s="419"/>
      <c r="CZ371" s="419"/>
      <c r="DA371" s="419"/>
      <c r="DB371" s="419"/>
      <c r="DC371" s="419"/>
      <c r="DD371" s="419"/>
      <c r="DE371" s="419"/>
      <c r="DF371" s="419"/>
      <c r="DG371" s="419"/>
      <c r="DH371" s="419"/>
      <c r="DI371" s="419"/>
      <c r="DJ371" s="419"/>
      <c r="DK371" s="419"/>
    </row>
    <row r="372" spans="1:115" ht="16.149999999999999" hidden="1">
      <c r="A372" s="423"/>
      <c r="B372" s="423"/>
      <c r="C372" s="418"/>
      <c r="D372" s="419"/>
      <c r="E372" s="419"/>
      <c r="F372" s="419"/>
      <c r="G372" s="419"/>
      <c r="H372" s="419"/>
      <c r="I372" s="419"/>
      <c r="J372" s="419"/>
      <c r="K372" s="419"/>
      <c r="L372" s="419"/>
      <c r="M372" s="419"/>
      <c r="N372" s="419"/>
      <c r="O372" s="419"/>
      <c r="P372" s="419"/>
      <c r="Q372" s="419"/>
      <c r="R372" s="419"/>
      <c r="S372" s="419"/>
      <c r="T372" s="419"/>
      <c r="U372" s="419"/>
      <c r="V372" s="419"/>
      <c r="W372" s="419"/>
      <c r="X372" s="419"/>
      <c r="Y372" s="419"/>
      <c r="Z372" s="419"/>
      <c r="AA372" s="419"/>
      <c r="AB372" s="419"/>
      <c r="AC372" s="419"/>
      <c r="AD372" s="419"/>
      <c r="AE372" s="419"/>
      <c r="AF372" s="419"/>
      <c r="AG372" s="419"/>
      <c r="AH372" s="419"/>
      <c r="AI372" s="419"/>
      <c r="AJ372" s="419"/>
      <c r="AK372" s="419"/>
      <c r="AL372" s="419"/>
      <c r="AM372" s="419"/>
      <c r="AN372" s="419"/>
      <c r="AO372" s="419"/>
      <c r="AP372" s="419"/>
      <c r="AQ372" s="419"/>
      <c r="AR372" s="419"/>
      <c r="AS372" s="419"/>
      <c r="AT372" s="419"/>
      <c r="AU372" s="419"/>
      <c r="AV372" s="419"/>
      <c r="AW372" s="419"/>
      <c r="AX372" s="419"/>
      <c r="AY372" s="419"/>
      <c r="AZ372" s="419"/>
      <c r="BA372" s="419"/>
      <c r="BB372" s="419"/>
      <c r="BC372" s="419"/>
      <c r="BD372" s="419"/>
      <c r="BE372" s="419"/>
      <c r="BF372" s="419"/>
      <c r="BG372" s="419"/>
      <c r="BH372" s="419"/>
      <c r="BI372" s="419"/>
      <c r="BJ372" s="419"/>
      <c r="BK372" s="419"/>
      <c r="BL372" s="419"/>
      <c r="BM372" s="419"/>
      <c r="BN372" s="419"/>
      <c r="BO372" s="419"/>
      <c r="BP372" s="419"/>
      <c r="BQ372" s="419"/>
      <c r="BR372" s="419"/>
      <c r="BS372" s="419"/>
      <c r="BT372" s="419"/>
      <c r="BU372" s="419"/>
      <c r="BV372" s="419"/>
      <c r="BW372" s="419"/>
      <c r="BX372" s="419"/>
      <c r="BY372" s="419"/>
      <c r="BZ372" s="419"/>
      <c r="CA372" s="419"/>
      <c r="CB372" s="419"/>
      <c r="CC372" s="419"/>
      <c r="CD372" s="419"/>
      <c r="CE372" s="419"/>
      <c r="CF372" s="419"/>
      <c r="CG372" s="419"/>
      <c r="CH372" s="419"/>
      <c r="CI372" s="419"/>
      <c r="CJ372" s="419"/>
      <c r="CK372" s="419"/>
      <c r="CL372" s="419"/>
      <c r="CM372" s="419"/>
      <c r="CN372" s="419"/>
      <c r="CO372" s="419"/>
      <c r="CP372" s="419"/>
      <c r="CQ372" s="419"/>
      <c r="CR372" s="419"/>
      <c r="CS372" s="419"/>
      <c r="CT372" s="419"/>
      <c r="CU372" s="419"/>
      <c r="CV372" s="419"/>
      <c r="CW372" s="419"/>
      <c r="CX372" s="419"/>
      <c r="CY372" s="419"/>
      <c r="CZ372" s="419"/>
      <c r="DA372" s="419"/>
      <c r="DB372" s="419"/>
      <c r="DC372" s="419"/>
      <c r="DD372" s="419"/>
      <c r="DE372" s="419"/>
      <c r="DF372" s="419"/>
      <c r="DG372" s="419"/>
      <c r="DH372" s="419"/>
      <c r="DI372" s="419"/>
      <c r="DJ372" s="419"/>
      <c r="DK372" s="419"/>
    </row>
    <row r="373" spans="1:115" ht="16.149999999999999" hidden="1">
      <c r="A373" s="423"/>
      <c r="B373" s="423"/>
      <c r="C373" s="418"/>
      <c r="D373" s="419"/>
      <c r="E373" s="419"/>
      <c r="F373" s="419"/>
      <c r="G373" s="419"/>
      <c r="H373" s="419"/>
      <c r="I373" s="419"/>
      <c r="J373" s="419"/>
      <c r="K373" s="419"/>
      <c r="L373" s="419"/>
      <c r="M373" s="419"/>
      <c r="N373" s="419"/>
      <c r="O373" s="419"/>
      <c r="P373" s="419"/>
      <c r="Q373" s="419"/>
      <c r="R373" s="419"/>
      <c r="S373" s="419"/>
      <c r="T373" s="419"/>
      <c r="U373" s="419"/>
      <c r="V373" s="419"/>
      <c r="W373" s="419"/>
      <c r="X373" s="419"/>
      <c r="Y373" s="419"/>
      <c r="Z373" s="419"/>
      <c r="AA373" s="419"/>
      <c r="AB373" s="419"/>
      <c r="AC373" s="419"/>
      <c r="AD373" s="419"/>
      <c r="AE373" s="419"/>
      <c r="AF373" s="419"/>
      <c r="AG373" s="419"/>
      <c r="AH373" s="419"/>
      <c r="AI373" s="419"/>
      <c r="AJ373" s="419"/>
      <c r="AK373" s="419"/>
      <c r="AL373" s="419"/>
      <c r="AM373" s="419"/>
      <c r="AN373" s="419"/>
      <c r="AO373" s="419"/>
      <c r="AP373" s="419"/>
      <c r="AQ373" s="419"/>
      <c r="AR373" s="419"/>
      <c r="AS373" s="419"/>
      <c r="AT373" s="419"/>
      <c r="AU373" s="419"/>
      <c r="AV373" s="419"/>
      <c r="AW373" s="419"/>
      <c r="AX373" s="419"/>
      <c r="AY373" s="419"/>
      <c r="AZ373" s="419"/>
      <c r="BA373" s="419"/>
      <c r="BB373" s="419"/>
      <c r="BC373" s="419"/>
      <c r="BD373" s="419"/>
      <c r="BE373" s="419"/>
      <c r="BF373" s="419"/>
      <c r="BG373" s="419"/>
      <c r="BH373" s="419"/>
      <c r="BI373" s="419"/>
      <c r="BJ373" s="419"/>
      <c r="BK373" s="419"/>
      <c r="BL373" s="419"/>
      <c r="BM373" s="419"/>
      <c r="BN373" s="419"/>
      <c r="BO373" s="419"/>
      <c r="BP373" s="419"/>
      <c r="BQ373" s="419"/>
      <c r="BR373" s="419"/>
      <c r="BS373" s="419"/>
      <c r="BT373" s="419"/>
      <c r="BU373" s="419"/>
      <c r="BV373" s="419"/>
      <c r="BW373" s="419"/>
      <c r="BX373" s="419"/>
      <c r="BY373" s="419"/>
      <c r="BZ373" s="419"/>
      <c r="CA373" s="419"/>
      <c r="CB373" s="419"/>
      <c r="CC373" s="419"/>
      <c r="CD373" s="419"/>
      <c r="CE373" s="419"/>
      <c r="CF373" s="419"/>
      <c r="CG373" s="419"/>
      <c r="CH373" s="419"/>
      <c r="CI373" s="419"/>
      <c r="CJ373" s="419"/>
      <c r="CK373" s="419"/>
      <c r="CL373" s="419"/>
      <c r="CM373" s="419"/>
      <c r="CN373" s="419"/>
      <c r="CO373" s="419"/>
      <c r="CP373" s="419"/>
      <c r="CQ373" s="419"/>
      <c r="CR373" s="419"/>
      <c r="CS373" s="419"/>
      <c r="CT373" s="419"/>
      <c r="CU373" s="419"/>
      <c r="CV373" s="419"/>
      <c r="CW373" s="419"/>
      <c r="CX373" s="419"/>
      <c r="CY373" s="419"/>
      <c r="CZ373" s="419"/>
      <c r="DA373" s="419"/>
      <c r="DB373" s="419"/>
      <c r="DC373" s="419"/>
      <c r="DD373" s="419"/>
      <c r="DE373" s="419"/>
      <c r="DF373" s="419"/>
      <c r="DG373" s="419"/>
      <c r="DH373" s="419"/>
      <c r="DI373" s="419"/>
      <c r="DJ373" s="419"/>
      <c r="DK373" s="419"/>
    </row>
    <row r="374" spans="1:115" ht="16.149999999999999" hidden="1">
      <c r="A374" s="423"/>
      <c r="B374" s="423"/>
      <c r="C374" s="418"/>
      <c r="D374" s="419"/>
      <c r="E374" s="419"/>
      <c r="F374" s="419"/>
      <c r="G374" s="419"/>
      <c r="H374" s="419"/>
      <c r="I374" s="419"/>
      <c r="J374" s="419"/>
      <c r="K374" s="419"/>
      <c r="L374" s="419"/>
      <c r="M374" s="419"/>
      <c r="N374" s="419"/>
      <c r="O374" s="419"/>
      <c r="P374" s="419"/>
      <c r="Q374" s="419"/>
      <c r="R374" s="419"/>
      <c r="S374" s="419"/>
      <c r="T374" s="419"/>
      <c r="U374" s="419"/>
      <c r="V374" s="419"/>
      <c r="W374" s="419"/>
      <c r="X374" s="419"/>
      <c r="Y374" s="419"/>
      <c r="Z374" s="419"/>
      <c r="AA374" s="419"/>
      <c r="AB374" s="419"/>
      <c r="AC374" s="419"/>
      <c r="AD374" s="419"/>
      <c r="AE374" s="419"/>
      <c r="AF374" s="419"/>
      <c r="AG374" s="419"/>
      <c r="AH374" s="419"/>
      <c r="AI374" s="419"/>
      <c r="AJ374" s="419"/>
      <c r="AK374" s="419"/>
      <c r="AL374" s="419"/>
      <c r="AM374" s="419"/>
      <c r="AN374" s="419"/>
      <c r="AO374" s="419"/>
      <c r="AP374" s="419"/>
      <c r="AQ374" s="419"/>
      <c r="AR374" s="419"/>
      <c r="AS374" s="419"/>
      <c r="AT374" s="419"/>
      <c r="AU374" s="419"/>
      <c r="AV374" s="419"/>
      <c r="AW374" s="419"/>
      <c r="AX374" s="419"/>
      <c r="AY374" s="419"/>
      <c r="AZ374" s="419"/>
      <c r="BA374" s="419"/>
      <c r="BB374" s="419"/>
      <c r="BC374" s="419"/>
      <c r="BD374" s="419"/>
      <c r="BE374" s="419"/>
      <c r="BF374" s="419"/>
      <c r="BG374" s="419"/>
      <c r="BH374" s="419"/>
      <c r="BI374" s="419"/>
      <c r="BJ374" s="419"/>
      <c r="BK374" s="419"/>
      <c r="BL374" s="419"/>
      <c r="BM374" s="419"/>
      <c r="BN374" s="419"/>
      <c r="BO374" s="419"/>
      <c r="BP374" s="419"/>
      <c r="BQ374" s="419"/>
      <c r="BR374" s="419"/>
      <c r="BS374" s="419"/>
      <c r="BT374" s="419"/>
      <c r="BU374" s="419"/>
      <c r="BV374" s="419"/>
      <c r="BW374" s="419"/>
      <c r="BX374" s="419"/>
      <c r="BY374" s="419"/>
      <c r="BZ374" s="419"/>
      <c r="CA374" s="419"/>
      <c r="CB374" s="419"/>
      <c r="CC374" s="419"/>
      <c r="CD374" s="419"/>
      <c r="CE374" s="419"/>
      <c r="CF374" s="419"/>
      <c r="CG374" s="419"/>
      <c r="CH374" s="419"/>
      <c r="CI374" s="419"/>
      <c r="CJ374" s="419"/>
      <c r="CK374" s="419"/>
      <c r="CL374" s="419"/>
      <c r="CM374" s="419"/>
      <c r="CN374" s="419"/>
      <c r="CO374" s="419"/>
      <c r="CP374" s="419"/>
      <c r="CQ374" s="419"/>
      <c r="CR374" s="419"/>
      <c r="CS374" s="419"/>
      <c r="CT374" s="419"/>
      <c r="CU374" s="419"/>
      <c r="CV374" s="419"/>
      <c r="CW374" s="419"/>
      <c r="CX374" s="419"/>
      <c r="CY374" s="419"/>
      <c r="CZ374" s="419"/>
      <c r="DA374" s="419"/>
      <c r="DB374" s="419"/>
      <c r="DC374" s="419"/>
      <c r="DD374" s="419"/>
      <c r="DE374" s="419"/>
      <c r="DF374" s="419"/>
      <c r="DG374" s="419"/>
      <c r="DH374" s="419"/>
      <c r="DI374" s="419"/>
      <c r="DJ374" s="419"/>
      <c r="DK374" s="419"/>
    </row>
    <row r="375" spans="1:115" ht="16.149999999999999" hidden="1">
      <c r="A375" s="423"/>
      <c r="B375" s="423"/>
      <c r="C375" s="418"/>
      <c r="D375" s="419"/>
      <c r="E375" s="419"/>
      <c r="F375" s="419"/>
      <c r="G375" s="419"/>
      <c r="H375" s="419"/>
      <c r="I375" s="419"/>
      <c r="J375" s="419"/>
      <c r="K375" s="419"/>
      <c r="L375" s="419"/>
      <c r="M375" s="419"/>
      <c r="N375" s="419"/>
      <c r="O375" s="419"/>
      <c r="P375" s="419"/>
      <c r="Q375" s="419"/>
      <c r="R375" s="419"/>
      <c r="S375" s="419"/>
      <c r="T375" s="419"/>
      <c r="U375" s="419"/>
      <c r="V375" s="419"/>
      <c r="W375" s="419"/>
      <c r="X375" s="419"/>
      <c r="Y375" s="419"/>
      <c r="Z375" s="419"/>
      <c r="AA375" s="419"/>
      <c r="AB375" s="419"/>
      <c r="AC375" s="419"/>
      <c r="AD375" s="419"/>
      <c r="AE375" s="419"/>
      <c r="AF375" s="419"/>
      <c r="AG375" s="419"/>
      <c r="AH375" s="419"/>
      <c r="AI375" s="419"/>
      <c r="AJ375" s="419"/>
      <c r="AK375" s="419"/>
      <c r="AL375" s="419"/>
      <c r="AM375" s="419"/>
      <c r="AN375" s="419"/>
      <c r="AO375" s="419"/>
      <c r="AP375" s="419"/>
      <c r="AQ375" s="419"/>
      <c r="AR375" s="419"/>
      <c r="AS375" s="419"/>
      <c r="AT375" s="419"/>
      <c r="AU375" s="419"/>
      <c r="AV375" s="419"/>
      <c r="AW375" s="419"/>
      <c r="AX375" s="419"/>
      <c r="AY375" s="419"/>
      <c r="AZ375" s="419"/>
      <c r="BA375" s="419"/>
      <c r="BB375" s="419"/>
      <c r="BC375" s="419"/>
      <c r="BD375" s="419"/>
      <c r="BE375" s="419"/>
      <c r="BF375" s="419"/>
      <c r="BG375" s="419"/>
      <c r="BH375" s="419"/>
      <c r="BI375" s="419"/>
      <c r="BJ375" s="419"/>
      <c r="BK375" s="419"/>
      <c r="BL375" s="419"/>
      <c r="BM375" s="419"/>
      <c r="BN375" s="419"/>
      <c r="BO375" s="419"/>
      <c r="BP375" s="419"/>
      <c r="BQ375" s="419"/>
      <c r="BR375" s="419"/>
      <c r="BS375" s="419"/>
      <c r="BT375" s="419"/>
      <c r="BU375" s="419"/>
      <c r="BV375" s="419"/>
      <c r="BW375" s="419"/>
      <c r="BX375" s="419"/>
      <c r="BY375" s="419"/>
      <c r="BZ375" s="419"/>
      <c r="CA375" s="419"/>
      <c r="CB375" s="419"/>
      <c r="CC375" s="419"/>
      <c r="CD375" s="419"/>
      <c r="CE375" s="419"/>
      <c r="CF375" s="419"/>
      <c r="CG375" s="419"/>
      <c r="CH375" s="419"/>
      <c r="CI375" s="419"/>
      <c r="CJ375" s="419"/>
      <c r="CK375" s="419"/>
      <c r="CL375" s="419"/>
      <c r="CM375" s="419"/>
      <c r="CN375" s="419"/>
      <c r="CO375" s="419"/>
      <c r="CP375" s="419"/>
      <c r="CQ375" s="419"/>
      <c r="CR375" s="419"/>
      <c r="CS375" s="419"/>
      <c r="CT375" s="419"/>
      <c r="CU375" s="419"/>
      <c r="CV375" s="419"/>
      <c r="CW375" s="419"/>
      <c r="CX375" s="419"/>
      <c r="CY375" s="419"/>
      <c r="CZ375" s="419"/>
      <c r="DA375" s="419"/>
      <c r="DB375" s="419"/>
      <c r="DC375" s="419"/>
      <c r="DD375" s="419"/>
      <c r="DE375" s="419"/>
      <c r="DF375" s="419"/>
      <c r="DG375" s="419"/>
      <c r="DH375" s="419"/>
      <c r="DI375" s="419"/>
      <c r="DJ375" s="419"/>
      <c r="DK375" s="419"/>
    </row>
    <row r="376" spans="1:115" ht="16.149999999999999" hidden="1">
      <c r="A376" s="423"/>
      <c r="B376" s="423"/>
      <c r="C376" s="418"/>
      <c r="D376" s="419"/>
      <c r="E376" s="419"/>
      <c r="F376" s="419"/>
      <c r="G376" s="419"/>
      <c r="H376" s="419"/>
      <c r="I376" s="419"/>
      <c r="J376" s="419"/>
      <c r="K376" s="419"/>
      <c r="L376" s="419"/>
      <c r="M376" s="419"/>
      <c r="N376" s="419"/>
      <c r="O376" s="419"/>
      <c r="P376" s="419"/>
      <c r="Q376" s="419"/>
      <c r="R376" s="419"/>
      <c r="S376" s="419"/>
      <c r="T376" s="419"/>
      <c r="U376" s="419"/>
      <c r="V376" s="419"/>
      <c r="W376" s="419"/>
      <c r="X376" s="419"/>
      <c r="Y376" s="419"/>
      <c r="Z376" s="419"/>
      <c r="AA376" s="419"/>
      <c r="AB376" s="419"/>
      <c r="AC376" s="419"/>
      <c r="AD376" s="419"/>
      <c r="AE376" s="419"/>
      <c r="AF376" s="419"/>
      <c r="AG376" s="419"/>
      <c r="AH376" s="419"/>
      <c r="AI376" s="419"/>
      <c r="AJ376" s="419"/>
      <c r="AK376" s="419"/>
      <c r="AL376" s="419"/>
      <c r="AM376" s="419"/>
      <c r="AN376" s="419"/>
      <c r="AO376" s="419"/>
      <c r="AP376" s="419"/>
      <c r="AQ376" s="419"/>
      <c r="AR376" s="419"/>
      <c r="AS376" s="419"/>
      <c r="AT376" s="419"/>
      <c r="AU376" s="419"/>
      <c r="AV376" s="419"/>
      <c r="AW376" s="419"/>
      <c r="AX376" s="419"/>
      <c r="AY376" s="419"/>
      <c r="AZ376" s="419"/>
      <c r="BA376" s="419"/>
      <c r="BB376" s="419"/>
      <c r="BC376" s="419"/>
      <c r="BD376" s="419"/>
      <c r="BE376" s="419"/>
      <c r="BF376" s="419"/>
      <c r="BG376" s="419"/>
      <c r="BH376" s="419"/>
      <c r="BI376" s="419"/>
      <c r="BJ376" s="419"/>
      <c r="BK376" s="419"/>
      <c r="BL376" s="419"/>
      <c r="BM376" s="419"/>
      <c r="BN376" s="419"/>
      <c r="BO376" s="419"/>
      <c r="BP376" s="419"/>
      <c r="BQ376" s="419"/>
      <c r="BR376" s="419"/>
      <c r="BS376" s="419"/>
      <c r="BT376" s="419"/>
      <c r="BU376" s="419"/>
      <c r="BV376" s="419"/>
      <c r="BW376" s="419"/>
      <c r="BX376" s="419"/>
      <c r="BY376" s="419"/>
      <c r="BZ376" s="419"/>
      <c r="CA376" s="419"/>
      <c r="CB376" s="419"/>
      <c r="CC376" s="419"/>
      <c r="CD376" s="419"/>
      <c r="CE376" s="419"/>
      <c r="CF376" s="419"/>
      <c r="CG376" s="419"/>
      <c r="CH376" s="419"/>
      <c r="CI376" s="419"/>
      <c r="CJ376" s="419"/>
      <c r="CK376" s="419"/>
      <c r="CL376" s="419"/>
      <c r="CM376" s="419"/>
      <c r="CN376" s="419"/>
      <c r="CO376" s="419"/>
      <c r="CP376" s="419"/>
      <c r="CQ376" s="419"/>
      <c r="CR376" s="419"/>
      <c r="CS376" s="419"/>
      <c r="CT376" s="419"/>
      <c r="CU376" s="419"/>
      <c r="CV376" s="419"/>
      <c r="CW376" s="419"/>
      <c r="CX376" s="419"/>
      <c r="CY376" s="419"/>
      <c r="CZ376" s="419"/>
      <c r="DA376" s="419"/>
      <c r="DB376" s="419"/>
      <c r="DC376" s="419"/>
      <c r="DD376" s="419"/>
      <c r="DE376" s="419"/>
      <c r="DF376" s="419"/>
      <c r="DG376" s="419"/>
      <c r="DH376" s="419"/>
      <c r="DI376" s="419"/>
      <c r="DJ376" s="419"/>
      <c r="DK376" s="419"/>
    </row>
    <row r="377" spans="1:115" ht="16.149999999999999" hidden="1">
      <c r="A377" s="423"/>
      <c r="B377" s="423"/>
      <c r="C377" s="418"/>
      <c r="D377" s="419"/>
      <c r="E377" s="419"/>
      <c r="F377" s="419"/>
      <c r="G377" s="419"/>
      <c r="H377" s="419"/>
      <c r="I377" s="419"/>
      <c r="J377" s="419"/>
      <c r="K377" s="419"/>
      <c r="L377" s="419"/>
      <c r="M377" s="419"/>
      <c r="N377" s="419"/>
      <c r="O377" s="419"/>
      <c r="P377" s="419"/>
      <c r="Q377" s="419"/>
      <c r="R377" s="419"/>
      <c r="S377" s="419"/>
      <c r="T377" s="419"/>
      <c r="U377" s="419"/>
      <c r="V377" s="419"/>
      <c r="W377" s="419"/>
      <c r="X377" s="419"/>
      <c r="Y377" s="419"/>
      <c r="Z377" s="419"/>
      <c r="AA377" s="419"/>
      <c r="AB377" s="419"/>
      <c r="AC377" s="419"/>
      <c r="AD377" s="419"/>
      <c r="AE377" s="419"/>
      <c r="AF377" s="419"/>
      <c r="AG377" s="419"/>
      <c r="AH377" s="419"/>
      <c r="AI377" s="419"/>
      <c r="AJ377" s="419"/>
      <c r="AK377" s="419"/>
      <c r="AL377" s="419"/>
      <c r="AM377" s="419"/>
      <c r="AN377" s="419"/>
      <c r="AO377" s="419"/>
      <c r="AP377" s="419"/>
      <c r="AQ377" s="419"/>
      <c r="AR377" s="419"/>
      <c r="AS377" s="419"/>
      <c r="AT377" s="419"/>
      <c r="AU377" s="419"/>
      <c r="AV377" s="419"/>
      <c r="AW377" s="419"/>
      <c r="AX377" s="419"/>
      <c r="AY377" s="419"/>
      <c r="AZ377" s="419"/>
      <c r="BA377" s="419"/>
      <c r="BB377" s="419"/>
      <c r="BC377" s="419"/>
      <c r="BD377" s="419"/>
      <c r="BE377" s="419"/>
      <c r="BF377" s="419"/>
      <c r="BG377" s="419"/>
      <c r="BH377" s="419"/>
      <c r="BI377" s="419"/>
      <c r="BJ377" s="419"/>
      <c r="BK377" s="419"/>
      <c r="BL377" s="419"/>
      <c r="BM377" s="419"/>
      <c r="BN377" s="419"/>
      <c r="BO377" s="419"/>
      <c r="BP377" s="419"/>
      <c r="BQ377" s="419"/>
      <c r="BR377" s="419"/>
      <c r="BS377" s="419"/>
      <c r="BT377" s="419"/>
      <c r="BU377" s="419"/>
      <c r="BV377" s="419"/>
      <c r="BW377" s="419"/>
      <c r="BX377" s="419"/>
      <c r="BY377" s="419"/>
      <c r="BZ377" s="419"/>
      <c r="CA377" s="419"/>
      <c r="CB377" s="419"/>
      <c r="CC377" s="419"/>
      <c r="CD377" s="419"/>
      <c r="CE377" s="419"/>
      <c r="CF377" s="419"/>
      <c r="CG377" s="419"/>
      <c r="CH377" s="419"/>
      <c r="CI377" s="419"/>
      <c r="CJ377" s="419"/>
      <c r="CK377" s="419"/>
      <c r="CL377" s="419"/>
      <c r="CM377" s="419"/>
      <c r="CN377" s="419"/>
      <c r="CO377" s="419"/>
      <c r="CP377" s="419"/>
      <c r="CQ377" s="419"/>
      <c r="CR377" s="419"/>
      <c r="CS377" s="419"/>
      <c r="CT377" s="419"/>
      <c r="CU377" s="419"/>
      <c r="CV377" s="419"/>
      <c r="CW377" s="419"/>
      <c r="CX377" s="419"/>
      <c r="CY377" s="419"/>
      <c r="CZ377" s="419"/>
      <c r="DA377" s="419"/>
      <c r="DB377" s="419"/>
      <c r="DC377" s="419"/>
      <c r="DD377" s="419"/>
      <c r="DE377" s="419"/>
      <c r="DF377" s="419"/>
      <c r="DG377" s="419"/>
      <c r="DH377" s="419"/>
      <c r="DI377" s="419"/>
      <c r="DJ377" s="419"/>
      <c r="DK377" s="419"/>
    </row>
    <row r="378" spans="1:115" ht="16.149999999999999" hidden="1">
      <c r="A378" s="423"/>
      <c r="B378" s="423"/>
      <c r="C378" s="418"/>
      <c r="D378" s="419"/>
      <c r="E378" s="419"/>
      <c r="F378" s="419"/>
      <c r="G378" s="419"/>
      <c r="H378" s="419"/>
      <c r="I378" s="419"/>
      <c r="J378" s="419"/>
      <c r="K378" s="419"/>
      <c r="L378" s="419"/>
      <c r="M378" s="419"/>
      <c r="N378" s="419"/>
      <c r="O378" s="419"/>
      <c r="P378" s="419"/>
      <c r="Q378" s="419"/>
      <c r="R378" s="419"/>
      <c r="S378" s="419"/>
      <c r="T378" s="419"/>
      <c r="U378" s="419"/>
      <c r="V378" s="419"/>
      <c r="W378" s="419"/>
      <c r="X378" s="419"/>
      <c r="Y378" s="419"/>
      <c r="Z378" s="419"/>
      <c r="AA378" s="419"/>
      <c r="AB378" s="419"/>
      <c r="AC378" s="419"/>
      <c r="AD378" s="419"/>
      <c r="AE378" s="419"/>
      <c r="AF378" s="419"/>
      <c r="AG378" s="419"/>
      <c r="AH378" s="419"/>
      <c r="AI378" s="419"/>
      <c r="AJ378" s="419"/>
      <c r="AK378" s="419"/>
      <c r="AL378" s="419"/>
      <c r="AM378" s="419"/>
      <c r="AN378" s="419"/>
      <c r="AO378" s="419"/>
      <c r="AP378" s="419"/>
      <c r="AQ378" s="419"/>
      <c r="AR378" s="419"/>
      <c r="AS378" s="419"/>
      <c r="AT378" s="419"/>
      <c r="AU378" s="419"/>
      <c r="AV378" s="419"/>
      <c r="AW378" s="419"/>
      <c r="AX378" s="419"/>
      <c r="AY378" s="419"/>
      <c r="AZ378" s="419"/>
      <c r="BA378" s="419"/>
      <c r="BB378" s="419"/>
      <c r="BC378" s="419"/>
      <c r="BD378" s="419"/>
      <c r="BE378" s="419"/>
      <c r="BF378" s="419"/>
      <c r="BG378" s="419"/>
      <c r="BH378" s="419"/>
      <c r="BI378" s="419"/>
      <c r="BJ378" s="419"/>
      <c r="BK378" s="419"/>
      <c r="BL378" s="419"/>
      <c r="BM378" s="419"/>
      <c r="BN378" s="419"/>
      <c r="BO378" s="419"/>
      <c r="BP378" s="419"/>
      <c r="BQ378" s="419"/>
      <c r="BR378" s="419"/>
      <c r="BS378" s="419"/>
      <c r="BT378" s="419"/>
      <c r="BU378" s="419"/>
      <c r="BV378" s="419"/>
      <c r="BW378" s="419"/>
      <c r="BX378" s="419"/>
      <c r="BY378" s="419"/>
      <c r="BZ378" s="419"/>
      <c r="CA378" s="419"/>
      <c r="CB378" s="419"/>
      <c r="CC378" s="419"/>
      <c r="CD378" s="419"/>
      <c r="CE378" s="419"/>
      <c r="CF378" s="419"/>
      <c r="CG378" s="419"/>
      <c r="CH378" s="419"/>
      <c r="CI378" s="419"/>
      <c r="CJ378" s="419"/>
      <c r="CK378" s="419"/>
      <c r="CL378" s="419"/>
      <c r="CM378" s="419"/>
      <c r="CN378" s="419"/>
      <c r="CO378" s="419"/>
      <c r="CP378" s="419"/>
      <c r="CQ378" s="419"/>
      <c r="CR378" s="419"/>
      <c r="CS378" s="419"/>
      <c r="CT378" s="419"/>
      <c r="CU378" s="419"/>
      <c r="CV378" s="419"/>
      <c r="CW378" s="419"/>
      <c r="CX378" s="419"/>
      <c r="CY378" s="419"/>
      <c r="CZ378" s="419"/>
      <c r="DA378" s="419"/>
      <c r="DB378" s="419"/>
      <c r="DC378" s="419"/>
      <c r="DD378" s="419"/>
      <c r="DE378" s="419"/>
      <c r="DF378" s="419"/>
      <c r="DG378" s="419"/>
      <c r="DH378" s="419"/>
      <c r="DI378" s="419"/>
      <c r="DJ378" s="419"/>
      <c r="DK378" s="419"/>
    </row>
    <row r="379" spans="1:115" ht="16.149999999999999" hidden="1">
      <c r="A379" s="423"/>
      <c r="B379" s="423"/>
      <c r="C379" s="418"/>
      <c r="D379" s="419"/>
      <c r="E379" s="419"/>
      <c r="F379" s="419"/>
      <c r="G379" s="419"/>
      <c r="H379" s="419"/>
      <c r="I379" s="419"/>
      <c r="J379" s="419"/>
      <c r="K379" s="419"/>
      <c r="L379" s="419"/>
      <c r="M379" s="419"/>
      <c r="N379" s="419"/>
      <c r="O379" s="419"/>
      <c r="P379" s="419"/>
      <c r="Q379" s="419"/>
      <c r="R379" s="419"/>
      <c r="S379" s="419"/>
      <c r="T379" s="419"/>
      <c r="U379" s="419"/>
      <c r="V379" s="419"/>
      <c r="W379" s="419"/>
      <c r="X379" s="419"/>
      <c r="Y379" s="419"/>
      <c r="Z379" s="419"/>
      <c r="AA379" s="419"/>
      <c r="AB379" s="419"/>
      <c r="AC379" s="419"/>
      <c r="AD379" s="419"/>
      <c r="AE379" s="419"/>
      <c r="AF379" s="419"/>
      <c r="AG379" s="419"/>
      <c r="AH379" s="419"/>
      <c r="AI379" s="419"/>
      <c r="AJ379" s="419"/>
      <c r="AK379" s="419"/>
      <c r="AL379" s="419"/>
      <c r="AM379" s="419"/>
      <c r="AN379" s="419"/>
      <c r="AO379" s="419"/>
      <c r="AP379" s="419"/>
      <c r="AQ379" s="419"/>
      <c r="AR379" s="419"/>
      <c r="AS379" s="419"/>
      <c r="AT379" s="419"/>
      <c r="AU379" s="419"/>
      <c r="AV379" s="419"/>
      <c r="AW379" s="419"/>
      <c r="AX379" s="419"/>
      <c r="AY379" s="419"/>
      <c r="AZ379" s="419"/>
      <c r="BA379" s="419"/>
      <c r="BB379" s="419"/>
      <c r="BC379" s="419"/>
      <c r="BD379" s="419"/>
      <c r="BE379" s="419"/>
      <c r="BF379" s="419"/>
      <c r="BG379" s="419"/>
      <c r="BH379" s="419"/>
      <c r="BI379" s="419"/>
      <c r="BJ379" s="419"/>
      <c r="BK379" s="419"/>
      <c r="BL379" s="419"/>
      <c r="BM379" s="419"/>
      <c r="BN379" s="419"/>
      <c r="BO379" s="419"/>
      <c r="BP379" s="419"/>
      <c r="BQ379" s="419"/>
      <c r="BR379" s="419"/>
      <c r="BS379" s="419"/>
      <c r="BT379" s="419"/>
      <c r="BU379" s="419"/>
      <c r="BV379" s="419"/>
      <c r="BW379" s="419"/>
      <c r="BX379" s="419"/>
      <c r="BY379" s="419"/>
      <c r="BZ379" s="419"/>
      <c r="CA379" s="419"/>
      <c r="CB379" s="419"/>
      <c r="CC379" s="419"/>
      <c r="CD379" s="419"/>
      <c r="CE379" s="419"/>
      <c r="CF379" s="419"/>
      <c r="CG379" s="419"/>
      <c r="CH379" s="419"/>
      <c r="CI379" s="419"/>
      <c r="CJ379" s="419"/>
      <c r="CK379" s="419"/>
      <c r="CL379" s="419"/>
      <c r="CM379" s="419"/>
      <c r="CN379" s="419"/>
      <c r="CO379" s="419"/>
      <c r="CP379" s="419"/>
      <c r="CQ379" s="419"/>
      <c r="CR379" s="419"/>
      <c r="CS379" s="419"/>
      <c r="CT379" s="419"/>
      <c r="CU379" s="419"/>
      <c r="CV379" s="419"/>
      <c r="CW379" s="419"/>
      <c r="CX379" s="419"/>
      <c r="CY379" s="419"/>
      <c r="CZ379" s="419"/>
      <c r="DA379" s="419"/>
      <c r="DB379" s="419"/>
      <c r="DC379" s="419"/>
      <c r="DD379" s="419"/>
      <c r="DE379" s="419"/>
      <c r="DF379" s="419"/>
      <c r="DG379" s="419"/>
      <c r="DH379" s="419"/>
      <c r="DI379" s="419"/>
      <c r="DJ379" s="419"/>
      <c r="DK379" s="419"/>
    </row>
    <row r="380" spans="1:115" ht="16.149999999999999" hidden="1">
      <c r="A380" s="423"/>
      <c r="B380" s="423"/>
      <c r="C380" s="418"/>
      <c r="D380" s="419"/>
      <c r="E380" s="419"/>
      <c r="F380" s="419"/>
      <c r="G380" s="419"/>
      <c r="H380" s="419"/>
      <c r="I380" s="419"/>
      <c r="J380" s="419"/>
      <c r="K380" s="419"/>
      <c r="L380" s="419"/>
      <c r="M380" s="419"/>
      <c r="N380" s="419"/>
      <c r="O380" s="419"/>
      <c r="P380" s="419"/>
      <c r="Q380" s="419"/>
      <c r="R380" s="419"/>
      <c r="S380" s="419"/>
      <c r="T380" s="419"/>
      <c r="U380" s="419"/>
      <c r="V380" s="419"/>
      <c r="W380" s="419"/>
      <c r="X380" s="419"/>
      <c r="Y380" s="419"/>
      <c r="Z380" s="419"/>
      <c r="AA380" s="419"/>
      <c r="AB380" s="419"/>
      <c r="AC380" s="419"/>
      <c r="AD380" s="419"/>
      <c r="AE380" s="419"/>
      <c r="AF380" s="419"/>
      <c r="AG380" s="419"/>
      <c r="AH380" s="419"/>
      <c r="AI380" s="419"/>
      <c r="AJ380" s="419"/>
      <c r="AK380" s="419"/>
      <c r="AL380" s="419"/>
      <c r="AM380" s="419"/>
      <c r="AN380" s="419"/>
      <c r="AO380" s="419"/>
      <c r="AP380" s="419"/>
      <c r="AQ380" s="419"/>
      <c r="AR380" s="419"/>
      <c r="AS380" s="419"/>
      <c r="AT380" s="419"/>
      <c r="AU380" s="419"/>
      <c r="AV380" s="419"/>
      <c r="AW380" s="419"/>
      <c r="AX380" s="419"/>
      <c r="AY380" s="419"/>
      <c r="AZ380" s="419"/>
      <c r="BA380" s="419"/>
      <c r="BB380" s="419"/>
      <c r="BC380" s="419"/>
      <c r="BD380" s="419"/>
      <c r="BE380" s="419"/>
      <c r="BF380" s="419"/>
      <c r="BG380" s="419"/>
      <c r="BH380" s="419"/>
      <c r="BI380" s="419"/>
      <c r="BJ380" s="419"/>
      <c r="BK380" s="419"/>
      <c r="BL380" s="419"/>
      <c r="BM380" s="419"/>
      <c r="BN380" s="419"/>
      <c r="BO380" s="419"/>
      <c r="BP380" s="419"/>
      <c r="BQ380" s="419"/>
      <c r="BR380" s="419"/>
      <c r="BS380" s="419"/>
      <c r="BT380" s="419"/>
      <c r="BU380" s="419"/>
      <c r="BV380" s="419"/>
      <c r="BW380" s="419"/>
      <c r="BX380" s="419"/>
      <c r="BY380" s="419"/>
      <c r="BZ380" s="419"/>
      <c r="CA380" s="419"/>
      <c r="CB380" s="419"/>
      <c r="CC380" s="419"/>
      <c r="CD380" s="419"/>
      <c r="CE380" s="419"/>
      <c r="CF380" s="419"/>
      <c r="CG380" s="419"/>
      <c r="CH380" s="419"/>
      <c r="CI380" s="419"/>
      <c r="CJ380" s="419"/>
      <c r="CK380" s="419"/>
      <c r="CL380" s="419"/>
      <c r="CM380" s="419"/>
      <c r="CN380" s="419"/>
      <c r="CO380" s="419"/>
      <c r="CP380" s="419"/>
      <c r="CQ380" s="419"/>
      <c r="CR380" s="419"/>
      <c r="CS380" s="419"/>
      <c r="CT380" s="419"/>
      <c r="CU380" s="419"/>
      <c r="CV380" s="419"/>
      <c r="CW380" s="419"/>
      <c r="CX380" s="419"/>
      <c r="CY380" s="419"/>
      <c r="CZ380" s="419"/>
      <c r="DA380" s="419"/>
      <c r="DB380" s="419"/>
      <c r="DC380" s="419"/>
      <c r="DD380" s="419"/>
      <c r="DE380" s="419"/>
      <c r="DF380" s="419"/>
      <c r="DG380" s="419"/>
      <c r="DH380" s="419"/>
      <c r="DI380" s="419"/>
      <c r="DJ380" s="419"/>
      <c r="DK380" s="419"/>
    </row>
    <row r="381" spans="1:115" ht="16.149999999999999" hidden="1">
      <c r="A381" s="423"/>
      <c r="B381" s="423"/>
      <c r="C381" s="418"/>
      <c r="D381" s="419"/>
      <c r="E381" s="419"/>
      <c r="F381" s="419"/>
      <c r="G381" s="419"/>
      <c r="H381" s="419"/>
      <c r="I381" s="419"/>
      <c r="J381" s="419"/>
      <c r="K381" s="419"/>
      <c r="L381" s="419"/>
      <c r="M381" s="419"/>
      <c r="N381" s="419"/>
      <c r="O381" s="419"/>
      <c r="P381" s="419"/>
      <c r="Q381" s="419"/>
      <c r="R381" s="419"/>
      <c r="S381" s="419"/>
      <c r="T381" s="419"/>
      <c r="U381" s="419"/>
      <c r="V381" s="419"/>
      <c r="W381" s="419"/>
      <c r="X381" s="419"/>
      <c r="Y381" s="419"/>
      <c r="Z381" s="419"/>
      <c r="AA381" s="419"/>
      <c r="AB381" s="419"/>
      <c r="AC381" s="419"/>
      <c r="AD381" s="419"/>
      <c r="AE381" s="419"/>
      <c r="AF381" s="419"/>
      <c r="AG381" s="419"/>
      <c r="AH381" s="419"/>
      <c r="AI381" s="419"/>
      <c r="AJ381" s="419"/>
      <c r="AK381" s="419"/>
      <c r="AL381" s="419"/>
      <c r="AM381" s="419"/>
      <c r="AN381" s="419"/>
      <c r="AO381" s="419"/>
      <c r="AP381" s="419"/>
      <c r="AQ381" s="419"/>
      <c r="AR381" s="419"/>
      <c r="AS381" s="419"/>
      <c r="AT381" s="419"/>
      <c r="AU381" s="419"/>
      <c r="AV381" s="419"/>
      <c r="AW381" s="419"/>
      <c r="AX381" s="419"/>
      <c r="AY381" s="419"/>
      <c r="AZ381" s="419"/>
      <c r="BA381" s="419"/>
      <c r="BB381" s="419"/>
      <c r="BC381" s="419"/>
      <c r="BD381" s="419"/>
      <c r="BE381" s="419"/>
      <c r="BF381" s="419"/>
      <c r="BG381" s="419"/>
      <c r="BH381" s="419"/>
      <c r="BI381" s="419"/>
      <c r="BJ381" s="419"/>
      <c r="BK381" s="419"/>
      <c r="BL381" s="419"/>
      <c r="BM381" s="419"/>
      <c r="BN381" s="419"/>
      <c r="BO381" s="419"/>
      <c r="BP381" s="419"/>
      <c r="BQ381" s="419"/>
      <c r="BR381" s="419"/>
      <c r="BS381" s="419"/>
      <c r="BT381" s="419"/>
      <c r="BU381" s="419"/>
      <c r="BV381" s="419"/>
      <c r="BW381" s="419"/>
      <c r="BX381" s="419"/>
      <c r="BY381" s="419"/>
      <c r="BZ381" s="419"/>
      <c r="CA381" s="419"/>
      <c r="CB381" s="419"/>
      <c r="CC381" s="419"/>
      <c r="CD381" s="419"/>
      <c r="CE381" s="419"/>
      <c r="CF381" s="419"/>
      <c r="CG381" s="419"/>
      <c r="CH381" s="419"/>
      <c r="CI381" s="419"/>
      <c r="CJ381" s="419"/>
      <c r="CK381" s="419"/>
      <c r="CL381" s="419"/>
      <c r="CM381" s="419"/>
      <c r="CN381" s="419"/>
      <c r="CO381" s="419"/>
      <c r="CP381" s="419"/>
      <c r="CQ381" s="419"/>
      <c r="CR381" s="419"/>
      <c r="CS381" s="419"/>
      <c r="CT381" s="419"/>
      <c r="CU381" s="419"/>
      <c r="CV381" s="419"/>
      <c r="CW381" s="419"/>
      <c r="CX381" s="419"/>
      <c r="CY381" s="419"/>
      <c r="CZ381" s="419"/>
      <c r="DA381" s="419"/>
      <c r="DB381" s="419"/>
      <c r="DC381" s="419"/>
      <c r="DD381" s="419"/>
      <c r="DE381" s="419"/>
      <c r="DF381" s="419"/>
      <c r="DG381" s="419"/>
      <c r="DH381" s="419"/>
      <c r="DI381" s="419"/>
      <c r="DJ381" s="419"/>
      <c r="DK381" s="419"/>
    </row>
    <row r="382" spans="1:115" ht="16.149999999999999" hidden="1">
      <c r="A382" s="423"/>
      <c r="B382" s="423"/>
      <c r="C382" s="418"/>
      <c r="D382" s="419"/>
      <c r="E382" s="419"/>
      <c r="F382" s="419"/>
      <c r="G382" s="419"/>
      <c r="H382" s="419"/>
      <c r="I382" s="419"/>
      <c r="J382" s="419"/>
      <c r="K382" s="419"/>
      <c r="L382" s="419"/>
      <c r="M382" s="419"/>
      <c r="N382" s="419"/>
      <c r="O382" s="419"/>
      <c r="P382" s="419"/>
      <c r="Q382" s="419"/>
      <c r="R382" s="419"/>
      <c r="S382" s="419"/>
      <c r="T382" s="419"/>
      <c r="U382" s="419"/>
      <c r="V382" s="419"/>
      <c r="W382" s="419"/>
      <c r="X382" s="419"/>
      <c r="Y382" s="419"/>
      <c r="Z382" s="419"/>
      <c r="AA382" s="419"/>
      <c r="AB382" s="419"/>
      <c r="AC382" s="419"/>
      <c r="AD382" s="419"/>
      <c r="AE382" s="419"/>
      <c r="AF382" s="419"/>
      <c r="AG382" s="419"/>
      <c r="AH382" s="419"/>
      <c r="AI382" s="419"/>
      <c r="AJ382" s="419"/>
      <c r="AK382" s="419"/>
      <c r="AL382" s="419"/>
      <c r="AM382" s="419"/>
      <c r="AN382" s="419"/>
      <c r="AO382" s="419"/>
      <c r="AP382" s="419"/>
      <c r="AQ382" s="419"/>
      <c r="AR382" s="419"/>
      <c r="AS382" s="419"/>
      <c r="AT382" s="419"/>
      <c r="AU382" s="419"/>
      <c r="AV382" s="419"/>
      <c r="AW382" s="419"/>
      <c r="AX382" s="419"/>
      <c r="AY382" s="419"/>
      <c r="AZ382" s="419"/>
      <c r="BA382" s="419"/>
      <c r="BB382" s="419"/>
      <c r="BC382" s="419"/>
      <c r="BD382" s="419"/>
      <c r="BE382" s="419"/>
      <c r="BF382" s="419"/>
      <c r="BG382" s="419"/>
      <c r="BH382" s="419"/>
      <c r="BI382" s="419"/>
      <c r="BJ382" s="419"/>
      <c r="BK382" s="419"/>
      <c r="BL382" s="419"/>
      <c r="BM382" s="419"/>
      <c r="BN382" s="419"/>
      <c r="BO382" s="419"/>
      <c r="BP382" s="419"/>
      <c r="BQ382" s="419"/>
      <c r="BR382" s="419"/>
      <c r="BS382" s="419"/>
      <c r="BT382" s="419"/>
      <c r="BU382" s="419"/>
      <c r="BV382" s="419"/>
      <c r="BW382" s="419"/>
      <c r="BX382" s="419"/>
      <c r="BY382" s="419"/>
      <c r="BZ382" s="419"/>
      <c r="CA382" s="419"/>
      <c r="CB382" s="419"/>
      <c r="CC382" s="419"/>
      <c r="CD382" s="419"/>
      <c r="CE382" s="419"/>
      <c r="CF382" s="419"/>
      <c r="CG382" s="419"/>
      <c r="CH382" s="419"/>
      <c r="CI382" s="419"/>
      <c r="CJ382" s="419"/>
      <c r="CK382" s="419"/>
      <c r="CL382" s="419"/>
      <c r="CM382" s="419"/>
      <c r="CN382" s="419"/>
      <c r="CO382" s="419"/>
      <c r="CP382" s="419"/>
      <c r="CQ382" s="419"/>
      <c r="CR382" s="419"/>
      <c r="CS382" s="419"/>
      <c r="CT382" s="419"/>
      <c r="CU382" s="419"/>
      <c r="CV382" s="419"/>
      <c r="CW382" s="419"/>
      <c r="CX382" s="419"/>
      <c r="CY382" s="419"/>
      <c r="CZ382" s="419"/>
      <c r="DA382" s="419"/>
      <c r="DB382" s="419"/>
      <c r="DC382" s="419"/>
      <c r="DD382" s="419"/>
      <c r="DE382" s="419"/>
      <c r="DF382" s="419"/>
      <c r="DG382" s="419"/>
      <c r="DH382" s="419"/>
      <c r="DI382" s="419"/>
      <c r="DJ382" s="419"/>
      <c r="DK382" s="419"/>
    </row>
    <row r="383" spans="1:115" ht="16.149999999999999" hidden="1">
      <c r="A383" s="423"/>
      <c r="B383" s="423"/>
      <c r="C383" s="418"/>
      <c r="D383" s="419"/>
      <c r="E383" s="419"/>
      <c r="F383" s="419"/>
      <c r="G383" s="419"/>
      <c r="H383" s="419"/>
      <c r="I383" s="419"/>
      <c r="J383" s="419"/>
      <c r="K383" s="419"/>
      <c r="L383" s="419"/>
      <c r="M383" s="419"/>
      <c r="N383" s="419"/>
      <c r="O383" s="419"/>
      <c r="P383" s="419"/>
      <c r="Q383" s="419"/>
      <c r="R383" s="419"/>
      <c r="S383" s="419"/>
      <c r="T383" s="419"/>
      <c r="U383" s="419"/>
      <c r="V383" s="419"/>
      <c r="W383" s="419"/>
      <c r="X383" s="419"/>
      <c r="Y383" s="419"/>
      <c r="Z383" s="419"/>
      <c r="AA383" s="419"/>
      <c r="AB383" s="419"/>
      <c r="AC383" s="419"/>
      <c r="AD383" s="419"/>
      <c r="AE383" s="419"/>
      <c r="AF383" s="419"/>
      <c r="AG383" s="419"/>
      <c r="AH383" s="419"/>
      <c r="AI383" s="419"/>
      <c r="AJ383" s="419"/>
      <c r="AK383" s="419"/>
      <c r="AL383" s="419"/>
      <c r="AM383" s="419"/>
      <c r="AN383" s="419"/>
      <c r="AO383" s="419"/>
      <c r="AP383" s="419"/>
      <c r="AQ383" s="419"/>
      <c r="AR383" s="419"/>
      <c r="AS383" s="419"/>
      <c r="AT383" s="419"/>
      <c r="AU383" s="419"/>
      <c r="AV383" s="419"/>
      <c r="AW383" s="419"/>
      <c r="AX383" s="419"/>
      <c r="AY383" s="419"/>
      <c r="AZ383" s="419"/>
      <c r="BA383" s="419"/>
      <c r="BB383" s="419"/>
      <c r="BC383" s="419"/>
      <c r="BD383" s="419"/>
      <c r="BE383" s="419"/>
      <c r="BF383" s="419"/>
      <c r="BG383" s="419"/>
      <c r="BH383" s="419"/>
      <c r="BI383" s="419"/>
      <c r="BJ383" s="419"/>
      <c r="BK383" s="419"/>
      <c r="BL383" s="419"/>
      <c r="BM383" s="419"/>
      <c r="BN383" s="419"/>
      <c r="BO383" s="419"/>
      <c r="BP383" s="419"/>
      <c r="BQ383" s="419"/>
      <c r="BR383" s="419"/>
      <c r="BS383" s="419"/>
      <c r="BT383" s="419"/>
      <c r="BU383" s="419"/>
      <c r="BV383" s="419"/>
      <c r="BW383" s="419"/>
      <c r="BX383" s="419"/>
      <c r="BY383" s="419"/>
      <c r="BZ383" s="419"/>
      <c r="CA383" s="419"/>
      <c r="CB383" s="419"/>
      <c r="CC383" s="419"/>
      <c r="CD383" s="419"/>
      <c r="CE383" s="419"/>
      <c r="CF383" s="419"/>
      <c r="CG383" s="419"/>
      <c r="CH383" s="419"/>
      <c r="CI383" s="419"/>
      <c r="CJ383" s="419"/>
      <c r="CK383" s="419"/>
      <c r="CL383" s="419"/>
      <c r="CM383" s="419"/>
      <c r="CN383" s="419"/>
      <c r="CO383" s="419"/>
      <c r="CP383" s="419"/>
      <c r="CQ383" s="419"/>
      <c r="CR383" s="419"/>
      <c r="CS383" s="419"/>
      <c r="CT383" s="419"/>
      <c r="CU383" s="419"/>
      <c r="CV383" s="419"/>
      <c r="CW383" s="419"/>
      <c r="CX383" s="419"/>
      <c r="CY383" s="419"/>
      <c r="CZ383" s="419"/>
      <c r="DA383" s="419"/>
      <c r="DB383" s="419"/>
      <c r="DC383" s="419"/>
      <c r="DD383" s="419"/>
      <c r="DE383" s="419"/>
      <c r="DF383" s="419"/>
      <c r="DG383" s="419"/>
      <c r="DH383" s="419"/>
      <c r="DI383" s="419"/>
      <c r="DJ383" s="419"/>
      <c r="DK383" s="419"/>
    </row>
    <row r="384" spans="1:115" ht="16.149999999999999" hidden="1">
      <c r="A384" s="423"/>
      <c r="B384" s="423"/>
      <c r="C384" s="418"/>
      <c r="D384" s="419"/>
      <c r="E384" s="419"/>
      <c r="F384" s="419"/>
      <c r="G384" s="419"/>
      <c r="H384" s="419"/>
      <c r="I384" s="419"/>
      <c r="J384" s="419"/>
      <c r="K384" s="419"/>
      <c r="L384" s="419"/>
      <c r="M384" s="419"/>
      <c r="N384" s="419"/>
      <c r="O384" s="419"/>
      <c r="P384" s="419"/>
      <c r="Q384" s="419"/>
      <c r="R384" s="419"/>
      <c r="S384" s="419"/>
      <c r="T384" s="419"/>
      <c r="U384" s="419"/>
      <c r="V384" s="419"/>
      <c r="W384" s="419"/>
      <c r="X384" s="419"/>
      <c r="Y384" s="419"/>
      <c r="Z384" s="419"/>
      <c r="AA384" s="419"/>
      <c r="AB384" s="419"/>
      <c r="AC384" s="419"/>
      <c r="AD384" s="419"/>
      <c r="AE384" s="419"/>
      <c r="AF384" s="419"/>
      <c r="AG384" s="419"/>
      <c r="AH384" s="419"/>
      <c r="AI384" s="419"/>
      <c r="AJ384" s="419"/>
      <c r="AK384" s="419"/>
      <c r="AL384" s="419"/>
      <c r="AM384" s="419"/>
      <c r="AN384" s="419"/>
      <c r="AO384" s="419"/>
      <c r="AP384" s="419"/>
      <c r="AQ384" s="419"/>
      <c r="AR384" s="419"/>
      <c r="AS384" s="419"/>
      <c r="AT384" s="419"/>
      <c r="AU384" s="419"/>
      <c r="AV384" s="419"/>
      <c r="AW384" s="419"/>
      <c r="AX384" s="419"/>
      <c r="AY384" s="419"/>
      <c r="AZ384" s="419"/>
      <c r="BA384" s="419"/>
      <c r="BB384" s="419"/>
      <c r="BC384" s="419"/>
      <c r="BD384" s="419"/>
      <c r="BE384" s="419"/>
      <c r="BF384" s="419"/>
      <c r="BG384" s="419"/>
      <c r="BH384" s="419"/>
      <c r="BI384" s="419"/>
      <c r="BJ384" s="419"/>
      <c r="BK384" s="419"/>
      <c r="BL384" s="419"/>
      <c r="BM384" s="419"/>
      <c r="BN384" s="419"/>
      <c r="BO384" s="419"/>
      <c r="BP384" s="419"/>
      <c r="BQ384" s="419"/>
      <c r="BR384" s="419"/>
      <c r="BS384" s="419"/>
      <c r="BT384" s="419"/>
      <c r="BU384" s="419"/>
      <c r="BV384" s="419"/>
      <c r="BW384" s="419"/>
      <c r="BX384" s="419"/>
      <c r="BY384" s="419"/>
      <c r="BZ384" s="419"/>
      <c r="CA384" s="419"/>
      <c r="CB384" s="419"/>
      <c r="CC384" s="419"/>
      <c r="CD384" s="419"/>
      <c r="CE384" s="419"/>
      <c r="CF384" s="419"/>
      <c r="CG384" s="419"/>
      <c r="CH384" s="419"/>
      <c r="CI384" s="419"/>
      <c r="CJ384" s="419"/>
      <c r="CK384" s="419"/>
      <c r="CL384" s="419"/>
      <c r="CM384" s="419"/>
      <c r="CN384" s="419"/>
      <c r="CO384" s="419"/>
      <c r="CP384" s="419"/>
      <c r="CQ384" s="419"/>
      <c r="CR384" s="419"/>
      <c r="CS384" s="419"/>
      <c r="CT384" s="419"/>
      <c r="CU384" s="419"/>
      <c r="CV384" s="419"/>
      <c r="CW384" s="419"/>
      <c r="CX384" s="419"/>
      <c r="CY384" s="419"/>
      <c r="CZ384" s="419"/>
      <c r="DA384" s="419"/>
      <c r="DB384" s="419"/>
      <c r="DC384" s="419"/>
      <c r="DD384" s="419"/>
      <c r="DE384" s="419"/>
      <c r="DF384" s="419"/>
      <c r="DG384" s="419"/>
      <c r="DH384" s="419"/>
      <c r="DI384" s="419"/>
      <c r="DJ384" s="419"/>
      <c r="DK384" s="419"/>
    </row>
    <row r="385" spans="1:115" ht="16.149999999999999" hidden="1">
      <c r="A385" s="423"/>
      <c r="B385" s="423"/>
      <c r="C385" s="418"/>
      <c r="D385" s="419"/>
      <c r="E385" s="419"/>
      <c r="F385" s="419"/>
      <c r="G385" s="419"/>
      <c r="H385" s="419"/>
      <c r="I385" s="419"/>
      <c r="J385" s="419"/>
      <c r="K385" s="419"/>
      <c r="L385" s="419"/>
      <c r="M385" s="419"/>
      <c r="N385" s="419"/>
      <c r="O385" s="419"/>
      <c r="P385" s="419"/>
      <c r="Q385" s="419"/>
      <c r="R385" s="419"/>
      <c r="S385" s="419"/>
      <c r="T385" s="419"/>
      <c r="U385" s="419"/>
      <c r="V385" s="419"/>
      <c r="W385" s="419"/>
      <c r="X385" s="419"/>
      <c r="Y385" s="419"/>
      <c r="Z385" s="419"/>
      <c r="AA385" s="419"/>
      <c r="AB385" s="419"/>
      <c r="AC385" s="419"/>
      <c r="AD385" s="419"/>
      <c r="AE385" s="419"/>
      <c r="AF385" s="419"/>
      <c r="AG385" s="419"/>
      <c r="AH385" s="419"/>
      <c r="AI385" s="419"/>
      <c r="AJ385" s="419"/>
      <c r="AK385" s="419"/>
      <c r="AL385" s="419"/>
      <c r="AM385" s="419"/>
      <c r="AN385" s="419"/>
      <c r="AO385" s="419"/>
      <c r="AP385" s="419"/>
      <c r="AQ385" s="419"/>
      <c r="AR385" s="419"/>
      <c r="AS385" s="419"/>
      <c r="AT385" s="419"/>
      <c r="AU385" s="419"/>
      <c r="AV385" s="419"/>
      <c r="AW385" s="419"/>
      <c r="AX385" s="419"/>
      <c r="AY385" s="419"/>
      <c r="AZ385" s="419"/>
      <c r="BA385" s="419"/>
      <c r="BB385" s="419"/>
      <c r="BC385" s="419"/>
      <c r="BD385" s="419"/>
      <c r="BE385" s="419"/>
      <c r="BF385" s="419"/>
      <c r="BG385" s="419"/>
      <c r="BH385" s="419"/>
      <c r="BI385" s="419"/>
      <c r="BJ385" s="419"/>
      <c r="BK385" s="419"/>
      <c r="BL385" s="419"/>
      <c r="BM385" s="419"/>
      <c r="BN385" s="419"/>
      <c r="BO385" s="419"/>
      <c r="BP385" s="419"/>
      <c r="BQ385" s="419"/>
      <c r="BR385" s="419"/>
      <c r="BS385" s="419"/>
      <c r="BT385" s="419"/>
      <c r="BU385" s="419"/>
      <c r="BV385" s="419"/>
      <c r="BW385" s="419"/>
      <c r="BX385" s="419"/>
      <c r="BY385" s="419"/>
      <c r="BZ385" s="419"/>
      <c r="CA385" s="419"/>
      <c r="CB385" s="419"/>
      <c r="CC385" s="419"/>
      <c r="CD385" s="419"/>
      <c r="CE385" s="419"/>
      <c r="CF385" s="419"/>
      <c r="CG385" s="419"/>
      <c r="CH385" s="419"/>
      <c r="CI385" s="419"/>
      <c r="CJ385" s="419"/>
      <c r="CK385" s="419"/>
      <c r="CL385" s="419"/>
      <c r="CM385" s="419"/>
      <c r="CN385" s="419"/>
      <c r="CO385" s="419"/>
      <c r="CP385" s="419"/>
      <c r="CQ385" s="419"/>
      <c r="CR385" s="419"/>
      <c r="CS385" s="419"/>
      <c r="CT385" s="419"/>
      <c r="CU385" s="419"/>
      <c r="CV385" s="419"/>
      <c r="CW385" s="419"/>
      <c r="CX385" s="419"/>
      <c r="CY385" s="419"/>
      <c r="CZ385" s="419"/>
      <c r="DA385" s="419"/>
      <c r="DB385" s="419"/>
      <c r="DC385" s="419"/>
      <c r="DD385" s="419"/>
      <c r="DE385" s="419"/>
      <c r="DF385" s="419"/>
      <c r="DG385" s="419"/>
      <c r="DH385" s="419"/>
      <c r="DI385" s="419"/>
      <c r="DJ385" s="419"/>
      <c r="DK385" s="419"/>
    </row>
    <row r="386" spans="1:115" ht="16.149999999999999" hidden="1">
      <c r="A386" s="423"/>
      <c r="B386" s="423"/>
      <c r="C386" s="418"/>
      <c r="D386" s="419"/>
      <c r="E386" s="419"/>
      <c r="F386" s="419"/>
      <c r="G386" s="419"/>
      <c r="H386" s="419"/>
      <c r="I386" s="419"/>
      <c r="J386" s="419"/>
      <c r="K386" s="419"/>
      <c r="L386" s="419"/>
      <c r="M386" s="419"/>
      <c r="N386" s="419"/>
      <c r="O386" s="419"/>
      <c r="P386" s="419"/>
      <c r="Q386" s="419"/>
      <c r="R386" s="419"/>
      <c r="S386" s="419"/>
      <c r="T386" s="419"/>
      <c r="U386" s="419"/>
      <c r="V386" s="419"/>
      <c r="W386" s="419"/>
      <c r="X386" s="419"/>
      <c r="Y386" s="419"/>
      <c r="Z386" s="419"/>
      <c r="AA386" s="419"/>
      <c r="AB386" s="419"/>
      <c r="AC386" s="419"/>
      <c r="AD386" s="419"/>
      <c r="AE386" s="419"/>
      <c r="AF386" s="419"/>
      <c r="AG386" s="419"/>
      <c r="AH386" s="419"/>
      <c r="AI386" s="419"/>
      <c r="AJ386" s="419"/>
      <c r="AK386" s="419"/>
      <c r="AL386" s="419"/>
      <c r="AM386" s="419"/>
      <c r="AN386" s="419"/>
      <c r="AO386" s="419"/>
      <c r="AP386" s="419"/>
      <c r="AQ386" s="419"/>
      <c r="AR386" s="419"/>
      <c r="AS386" s="419"/>
      <c r="AT386" s="419"/>
      <c r="AU386" s="419"/>
      <c r="AV386" s="419"/>
      <c r="AW386" s="419"/>
      <c r="AX386" s="419"/>
      <c r="AY386" s="419"/>
      <c r="AZ386" s="419"/>
      <c r="BA386" s="419"/>
      <c r="BB386" s="419"/>
      <c r="BC386" s="419"/>
      <c r="BD386" s="419"/>
      <c r="BE386" s="419"/>
      <c r="BF386" s="419"/>
      <c r="BG386" s="419"/>
      <c r="BH386" s="419"/>
      <c r="BI386" s="419"/>
      <c r="BJ386" s="419"/>
      <c r="BK386" s="419"/>
      <c r="BL386" s="419"/>
      <c r="BM386" s="419"/>
      <c r="BN386" s="419"/>
      <c r="BO386" s="419"/>
      <c r="BP386" s="419"/>
      <c r="BQ386" s="419"/>
      <c r="BR386" s="419"/>
      <c r="BS386" s="419"/>
      <c r="BT386" s="419"/>
      <c r="BU386" s="419"/>
      <c r="BV386" s="419"/>
      <c r="BW386" s="419"/>
      <c r="BX386" s="419"/>
      <c r="BY386" s="419"/>
      <c r="BZ386" s="419"/>
      <c r="CA386" s="419"/>
      <c r="CB386" s="419"/>
      <c r="CC386" s="419"/>
      <c r="CD386" s="419"/>
      <c r="CE386" s="419"/>
      <c r="CF386" s="419"/>
      <c r="CG386" s="419"/>
      <c r="CH386" s="419"/>
      <c r="CI386" s="419"/>
      <c r="CJ386" s="419"/>
      <c r="CK386" s="419"/>
      <c r="CL386" s="419"/>
      <c r="CM386" s="419"/>
      <c r="CN386" s="419"/>
      <c r="CO386" s="419"/>
      <c r="CP386" s="419"/>
      <c r="CQ386" s="419"/>
      <c r="CR386" s="419"/>
      <c r="CS386" s="419"/>
      <c r="CT386" s="419"/>
      <c r="CU386" s="419"/>
      <c r="CV386" s="419"/>
      <c r="CW386" s="419"/>
      <c r="CX386" s="419"/>
      <c r="CY386" s="419"/>
      <c r="CZ386" s="419"/>
      <c r="DA386" s="419"/>
      <c r="DB386" s="419"/>
      <c r="DC386" s="419"/>
      <c r="DD386" s="419"/>
      <c r="DE386" s="419"/>
      <c r="DF386" s="419"/>
      <c r="DG386" s="419"/>
      <c r="DH386" s="419"/>
      <c r="DI386" s="419"/>
      <c r="DJ386" s="419"/>
      <c r="DK386" s="419"/>
    </row>
    <row r="387" spans="1:115" ht="16.149999999999999" hidden="1">
      <c r="A387" s="423"/>
      <c r="B387" s="423"/>
      <c r="C387" s="418"/>
      <c r="D387" s="419"/>
      <c r="E387" s="419"/>
      <c r="F387" s="419"/>
      <c r="G387" s="419"/>
      <c r="H387" s="419"/>
      <c r="I387" s="419"/>
      <c r="J387" s="419"/>
      <c r="K387" s="419"/>
      <c r="L387" s="419"/>
      <c r="M387" s="419"/>
      <c r="N387" s="419"/>
      <c r="O387" s="419"/>
      <c r="P387" s="419"/>
      <c r="Q387" s="419"/>
      <c r="R387" s="419"/>
      <c r="S387" s="419"/>
      <c r="T387" s="419"/>
      <c r="U387" s="419"/>
      <c r="V387" s="419"/>
      <c r="W387" s="419"/>
      <c r="X387" s="419"/>
      <c r="Y387" s="419"/>
      <c r="Z387" s="419"/>
      <c r="AA387" s="419"/>
      <c r="AB387" s="419"/>
      <c r="AC387" s="419"/>
      <c r="AD387" s="419"/>
      <c r="AE387" s="419"/>
      <c r="AF387" s="419"/>
      <c r="AG387" s="419"/>
      <c r="AH387" s="419"/>
      <c r="AI387" s="419"/>
      <c r="AJ387" s="419"/>
      <c r="AK387" s="419"/>
      <c r="AL387" s="419"/>
      <c r="AM387" s="419"/>
      <c r="AN387" s="419"/>
      <c r="AO387" s="419"/>
      <c r="AP387" s="419"/>
      <c r="AQ387" s="419"/>
      <c r="AR387" s="419"/>
      <c r="AS387" s="419"/>
      <c r="AT387" s="419"/>
      <c r="AU387" s="419"/>
      <c r="AV387" s="419"/>
      <c r="AW387" s="419"/>
      <c r="AX387" s="419"/>
      <c r="AY387" s="419"/>
      <c r="AZ387" s="419"/>
      <c r="BA387" s="419"/>
      <c r="BB387" s="419"/>
      <c r="BC387" s="419"/>
      <c r="BD387" s="419"/>
      <c r="BE387" s="419"/>
      <c r="BF387" s="419"/>
      <c r="BG387" s="419"/>
      <c r="BH387" s="419"/>
      <c r="BI387" s="419"/>
      <c r="BJ387" s="419"/>
      <c r="BK387" s="419"/>
      <c r="BL387" s="419"/>
      <c r="BM387" s="419"/>
      <c r="BN387" s="419"/>
      <c r="BO387" s="419"/>
      <c r="BP387" s="419"/>
      <c r="BQ387" s="419"/>
      <c r="BR387" s="419"/>
      <c r="BS387" s="419"/>
      <c r="BT387" s="419"/>
      <c r="BU387" s="419"/>
      <c r="BV387" s="419"/>
      <c r="BW387" s="419"/>
      <c r="BX387" s="419"/>
      <c r="BY387" s="419"/>
      <c r="BZ387" s="419"/>
      <c r="CA387" s="419"/>
      <c r="CB387" s="419"/>
      <c r="CC387" s="419"/>
      <c r="CD387" s="419"/>
      <c r="CE387" s="419"/>
      <c r="CF387" s="419"/>
      <c r="CG387" s="419"/>
      <c r="CH387" s="419"/>
      <c r="CI387" s="419"/>
      <c r="CJ387" s="419"/>
      <c r="CK387" s="419"/>
      <c r="CL387" s="419"/>
      <c r="CM387" s="419"/>
      <c r="CN387" s="419"/>
      <c r="CO387" s="419"/>
      <c r="CP387" s="419"/>
      <c r="CQ387" s="419"/>
      <c r="CR387" s="419"/>
      <c r="CS387" s="419"/>
      <c r="CT387" s="419"/>
      <c r="CU387" s="419"/>
      <c r="CV387" s="419"/>
      <c r="CW387" s="419"/>
      <c r="CX387" s="419"/>
      <c r="CY387" s="419"/>
      <c r="CZ387" s="419"/>
      <c r="DA387" s="419"/>
      <c r="DB387" s="419"/>
      <c r="DC387" s="419"/>
      <c r="DD387" s="419"/>
      <c r="DE387" s="419"/>
      <c r="DF387" s="419"/>
      <c r="DG387" s="419"/>
      <c r="DH387" s="419"/>
      <c r="DI387" s="419"/>
      <c r="DJ387" s="419"/>
      <c r="DK387" s="419"/>
    </row>
    <row r="388" spans="1:115" ht="16.149999999999999" hidden="1">
      <c r="A388" s="423"/>
      <c r="B388" s="423"/>
      <c r="C388" s="418"/>
      <c r="D388" s="419"/>
      <c r="E388" s="419"/>
      <c r="F388" s="419"/>
      <c r="G388" s="419"/>
      <c r="H388" s="419"/>
      <c r="I388" s="419"/>
      <c r="J388" s="419"/>
      <c r="K388" s="419"/>
      <c r="L388" s="419"/>
      <c r="M388" s="419"/>
      <c r="N388" s="419"/>
      <c r="O388" s="419"/>
      <c r="P388" s="419"/>
      <c r="Q388" s="419"/>
      <c r="R388" s="419"/>
      <c r="S388" s="419"/>
      <c r="T388" s="419"/>
      <c r="U388" s="419"/>
      <c r="V388" s="419"/>
      <c r="W388" s="419"/>
      <c r="X388" s="419"/>
      <c r="Y388" s="419"/>
      <c r="Z388" s="419"/>
      <c r="AA388" s="419"/>
      <c r="AB388" s="419"/>
      <c r="AC388" s="419"/>
      <c r="AD388" s="419"/>
      <c r="AE388" s="419"/>
      <c r="AF388" s="419"/>
      <c r="AG388" s="419"/>
      <c r="AH388" s="419"/>
      <c r="AI388" s="419"/>
      <c r="AJ388" s="419"/>
      <c r="AK388" s="419"/>
      <c r="AL388" s="419"/>
      <c r="AM388" s="419"/>
      <c r="AN388" s="419"/>
      <c r="AO388" s="419"/>
      <c r="AP388" s="419"/>
      <c r="AQ388" s="419"/>
      <c r="AR388" s="419"/>
      <c r="AS388" s="419"/>
      <c r="AT388" s="419"/>
      <c r="AU388" s="419"/>
      <c r="AV388" s="419"/>
      <c r="AW388" s="419"/>
      <c r="AX388" s="419"/>
      <c r="AY388" s="419"/>
      <c r="AZ388" s="419"/>
      <c r="BA388" s="419"/>
      <c r="BB388" s="419"/>
      <c r="BC388" s="419"/>
      <c r="BD388" s="419"/>
      <c r="BE388" s="419"/>
      <c r="BF388" s="419"/>
      <c r="BG388" s="419"/>
      <c r="BH388" s="419"/>
      <c r="BI388" s="419"/>
      <c r="BJ388" s="419"/>
      <c r="BK388" s="419"/>
      <c r="BL388" s="419"/>
      <c r="BM388" s="419"/>
      <c r="BN388" s="419"/>
      <c r="BO388" s="419"/>
      <c r="BP388" s="419"/>
      <c r="BQ388" s="419"/>
      <c r="BR388" s="419"/>
      <c r="BS388" s="419"/>
      <c r="BT388" s="419"/>
      <c r="BU388" s="419"/>
      <c r="BV388" s="419"/>
      <c r="BW388" s="419"/>
      <c r="BX388" s="419"/>
      <c r="BY388" s="419"/>
      <c r="BZ388" s="419"/>
      <c r="CA388" s="419"/>
      <c r="CB388" s="419"/>
      <c r="CC388" s="419"/>
      <c r="CD388" s="419"/>
      <c r="CE388" s="419"/>
      <c r="CF388" s="419"/>
      <c r="CG388" s="419"/>
      <c r="CH388" s="419"/>
      <c r="CI388" s="419"/>
      <c r="CJ388" s="419"/>
      <c r="CK388" s="419"/>
      <c r="CL388" s="419"/>
      <c r="CM388" s="419"/>
      <c r="CN388" s="419"/>
      <c r="CO388" s="419"/>
      <c r="CP388" s="419"/>
      <c r="CQ388" s="419"/>
      <c r="CR388" s="419"/>
      <c r="CS388" s="419"/>
      <c r="CT388" s="419"/>
      <c r="CU388" s="419"/>
      <c r="CV388" s="419"/>
      <c r="CW388" s="419"/>
      <c r="CX388" s="419"/>
      <c r="CY388" s="419"/>
      <c r="CZ388" s="419"/>
      <c r="DA388" s="419"/>
      <c r="DB388" s="419"/>
      <c r="DC388" s="419"/>
      <c r="DD388" s="419"/>
      <c r="DE388" s="419"/>
      <c r="DF388" s="419"/>
      <c r="DG388" s="419"/>
      <c r="DH388" s="419"/>
      <c r="DI388" s="419"/>
      <c r="DJ388" s="419"/>
      <c r="DK388" s="419"/>
    </row>
    <row r="389" spans="1:115" ht="16.149999999999999" hidden="1">
      <c r="A389" s="423"/>
      <c r="B389" s="423"/>
      <c r="C389" s="418"/>
      <c r="D389" s="419"/>
      <c r="E389" s="419"/>
      <c r="F389" s="419"/>
      <c r="G389" s="419"/>
      <c r="H389" s="419"/>
      <c r="I389" s="419"/>
      <c r="J389" s="419"/>
      <c r="K389" s="419"/>
      <c r="L389" s="419"/>
      <c r="M389" s="419"/>
      <c r="N389" s="419"/>
      <c r="O389" s="419"/>
      <c r="P389" s="419"/>
      <c r="Q389" s="419"/>
      <c r="R389" s="419"/>
      <c r="S389" s="419"/>
      <c r="T389" s="419"/>
      <c r="U389" s="419"/>
      <c r="V389" s="419"/>
      <c r="W389" s="419"/>
      <c r="X389" s="419"/>
      <c r="Y389" s="419"/>
      <c r="Z389" s="419"/>
      <c r="AA389" s="419"/>
      <c r="AB389" s="419"/>
      <c r="AC389" s="419"/>
      <c r="AD389" s="419"/>
      <c r="AE389" s="419"/>
      <c r="AF389" s="419"/>
      <c r="AG389" s="419"/>
      <c r="AH389" s="419"/>
      <c r="AI389" s="419"/>
      <c r="AJ389" s="419"/>
      <c r="AK389" s="419"/>
      <c r="AL389" s="419"/>
      <c r="AM389" s="419"/>
      <c r="AN389" s="419"/>
      <c r="AO389" s="419"/>
      <c r="AP389" s="419"/>
      <c r="AQ389" s="419"/>
      <c r="AR389" s="419"/>
      <c r="AS389" s="419"/>
      <c r="AT389" s="419"/>
      <c r="AU389" s="419"/>
      <c r="AV389" s="419"/>
      <c r="AW389" s="419"/>
      <c r="AX389" s="419"/>
      <c r="AY389" s="419"/>
      <c r="AZ389" s="419"/>
      <c r="BA389" s="419"/>
      <c r="BB389" s="419"/>
      <c r="BC389" s="419"/>
      <c r="BD389" s="419"/>
      <c r="BE389" s="419"/>
      <c r="BF389" s="419"/>
      <c r="BG389" s="419"/>
      <c r="BH389" s="419"/>
      <c r="BI389" s="419"/>
      <c r="BJ389" s="419"/>
      <c r="BK389" s="419"/>
      <c r="BL389" s="419"/>
      <c r="BM389" s="419"/>
      <c r="BN389" s="419"/>
      <c r="BO389" s="419"/>
      <c r="BP389" s="419"/>
      <c r="BQ389" s="419"/>
      <c r="BR389" s="419"/>
      <c r="BS389" s="419"/>
      <c r="BT389" s="419"/>
      <c r="BU389" s="419"/>
      <c r="BV389" s="419"/>
      <c r="BW389" s="419"/>
      <c r="BX389" s="419"/>
      <c r="BY389" s="419"/>
      <c r="BZ389" s="419"/>
      <c r="CA389" s="419"/>
      <c r="CB389" s="419"/>
      <c r="CC389" s="419"/>
      <c r="CD389" s="419"/>
      <c r="CE389" s="419"/>
      <c r="CF389" s="419"/>
      <c r="CG389" s="419"/>
      <c r="CH389" s="419"/>
      <c r="CI389" s="419"/>
      <c r="CJ389" s="419"/>
      <c r="CK389" s="419"/>
      <c r="CL389" s="419"/>
      <c r="CM389" s="419"/>
      <c r="CN389" s="419"/>
      <c r="CO389" s="419"/>
      <c r="CP389" s="419"/>
      <c r="CQ389" s="419"/>
      <c r="CR389" s="419"/>
      <c r="CS389" s="419"/>
      <c r="CT389" s="419"/>
      <c r="CU389" s="419"/>
      <c r="CV389" s="419"/>
      <c r="CW389" s="419"/>
      <c r="CX389" s="419"/>
      <c r="CY389" s="419"/>
      <c r="CZ389" s="419"/>
      <c r="DA389" s="419"/>
      <c r="DB389" s="419"/>
      <c r="DC389" s="419"/>
      <c r="DD389" s="419"/>
      <c r="DE389" s="419"/>
      <c r="DF389" s="419"/>
      <c r="DG389" s="419"/>
      <c r="DH389" s="419"/>
      <c r="DI389" s="419"/>
      <c r="DJ389" s="419"/>
      <c r="DK389" s="419"/>
    </row>
    <row r="390" spans="1:115" ht="16.149999999999999" hidden="1">
      <c r="A390" s="423"/>
      <c r="B390" s="423"/>
      <c r="C390" s="418"/>
      <c r="D390" s="419"/>
      <c r="E390" s="419"/>
      <c r="F390" s="419"/>
      <c r="G390" s="419"/>
      <c r="H390" s="419"/>
      <c r="I390" s="419"/>
      <c r="J390" s="419"/>
      <c r="K390" s="419"/>
      <c r="L390" s="419"/>
      <c r="M390" s="419"/>
      <c r="N390" s="419"/>
      <c r="O390" s="419"/>
      <c r="P390" s="419"/>
      <c r="Q390" s="419"/>
      <c r="R390" s="419"/>
      <c r="S390" s="419"/>
      <c r="T390" s="419"/>
      <c r="U390" s="419"/>
      <c r="V390" s="419"/>
      <c r="W390" s="419"/>
      <c r="X390" s="419"/>
      <c r="Y390" s="419"/>
      <c r="Z390" s="419"/>
      <c r="AA390" s="419"/>
      <c r="AB390" s="419"/>
      <c r="AC390" s="419"/>
      <c r="AD390" s="419"/>
      <c r="AE390" s="419"/>
      <c r="AF390" s="419"/>
      <c r="AG390" s="419"/>
      <c r="AH390" s="419"/>
      <c r="AI390" s="419"/>
      <c r="AJ390" s="419"/>
      <c r="AK390" s="419"/>
      <c r="AL390" s="419"/>
      <c r="AM390" s="419"/>
      <c r="AN390" s="419"/>
      <c r="AO390" s="419"/>
      <c r="AP390" s="419"/>
      <c r="AQ390" s="419"/>
      <c r="AR390" s="419"/>
      <c r="AS390" s="419"/>
      <c r="AT390" s="419"/>
      <c r="AU390" s="419"/>
      <c r="AV390" s="419"/>
      <c r="AW390" s="419"/>
      <c r="AX390" s="419"/>
      <c r="AY390" s="419"/>
      <c r="AZ390" s="419"/>
      <c r="BA390" s="419"/>
      <c r="BB390" s="419"/>
      <c r="BC390" s="419"/>
      <c r="BD390" s="419"/>
      <c r="BE390" s="419"/>
      <c r="BF390" s="419"/>
      <c r="BG390" s="419"/>
      <c r="BH390" s="419"/>
      <c r="BI390" s="419"/>
      <c r="BJ390" s="419"/>
      <c r="BK390" s="419"/>
      <c r="BL390" s="419"/>
      <c r="BM390" s="419"/>
      <c r="BN390" s="419"/>
      <c r="BO390" s="419"/>
      <c r="BP390" s="419"/>
      <c r="BQ390" s="419"/>
      <c r="BR390" s="419"/>
      <c r="BS390" s="419"/>
      <c r="BT390" s="419"/>
      <c r="BU390" s="419"/>
      <c r="BV390" s="419"/>
      <c r="BW390" s="419"/>
      <c r="BX390" s="419"/>
      <c r="BY390" s="419"/>
      <c r="BZ390" s="419"/>
      <c r="CA390" s="419"/>
      <c r="CB390" s="419"/>
      <c r="CC390" s="419"/>
      <c r="CD390" s="419"/>
      <c r="CE390" s="419"/>
      <c r="CF390" s="419"/>
      <c r="CG390" s="419"/>
      <c r="CH390" s="419"/>
      <c r="CI390" s="419"/>
      <c r="CJ390" s="419"/>
      <c r="CK390" s="419"/>
      <c r="CL390" s="419"/>
      <c r="CM390" s="419"/>
      <c r="CN390" s="419"/>
      <c r="CO390" s="419"/>
      <c r="CP390" s="419"/>
      <c r="CQ390" s="419"/>
      <c r="CR390" s="419"/>
      <c r="CS390" s="419"/>
      <c r="CT390" s="419"/>
      <c r="CU390" s="419"/>
      <c r="CV390" s="419"/>
      <c r="CW390" s="419"/>
      <c r="CX390" s="419"/>
      <c r="CY390" s="419"/>
      <c r="CZ390" s="419"/>
      <c r="DA390" s="419"/>
      <c r="DB390" s="419"/>
      <c r="DC390" s="419"/>
      <c r="DD390" s="419"/>
      <c r="DE390" s="419"/>
      <c r="DF390" s="419"/>
      <c r="DG390" s="419"/>
      <c r="DH390" s="419"/>
      <c r="DI390" s="419"/>
      <c r="DJ390" s="419"/>
      <c r="DK390" s="419"/>
    </row>
    <row r="391" spans="1:115" ht="16.149999999999999" hidden="1">
      <c r="A391" s="423"/>
      <c r="B391" s="423"/>
      <c r="C391" s="418"/>
      <c r="D391" s="419"/>
      <c r="E391" s="419"/>
      <c r="F391" s="419"/>
      <c r="G391" s="419"/>
      <c r="H391" s="419"/>
      <c r="I391" s="419"/>
      <c r="J391" s="419"/>
      <c r="K391" s="419"/>
      <c r="L391" s="419"/>
      <c r="M391" s="419"/>
      <c r="N391" s="419"/>
      <c r="O391" s="419"/>
      <c r="P391" s="419"/>
      <c r="Q391" s="419"/>
      <c r="R391" s="419"/>
      <c r="S391" s="419"/>
      <c r="T391" s="419"/>
      <c r="U391" s="419"/>
      <c r="V391" s="419"/>
      <c r="W391" s="419"/>
      <c r="X391" s="419"/>
      <c r="Y391" s="419"/>
      <c r="Z391" s="419"/>
      <c r="AA391" s="419"/>
      <c r="AB391" s="419"/>
      <c r="AC391" s="419"/>
      <c r="AD391" s="419"/>
      <c r="AE391" s="419"/>
      <c r="AF391" s="419"/>
      <c r="AG391" s="419"/>
      <c r="AH391" s="419"/>
      <c r="AI391" s="419"/>
      <c r="AJ391" s="419"/>
      <c r="AK391" s="419"/>
      <c r="AL391" s="419"/>
      <c r="AM391" s="419"/>
      <c r="AN391" s="419"/>
      <c r="AO391" s="419"/>
      <c r="AP391" s="419"/>
      <c r="AQ391" s="419"/>
      <c r="AR391" s="419"/>
      <c r="AS391" s="419"/>
      <c r="AT391" s="419"/>
      <c r="AU391" s="419"/>
      <c r="AV391" s="419"/>
      <c r="AW391" s="419"/>
      <c r="AX391" s="419"/>
      <c r="AY391" s="419"/>
      <c r="AZ391" s="419"/>
      <c r="BA391" s="419"/>
      <c r="BB391" s="419"/>
      <c r="BC391" s="419"/>
      <c r="BD391" s="419"/>
      <c r="BE391" s="419"/>
      <c r="BF391" s="419"/>
      <c r="BG391" s="419"/>
      <c r="BH391" s="419"/>
      <c r="BI391" s="419"/>
      <c r="BJ391" s="419"/>
      <c r="BK391" s="419"/>
      <c r="BL391" s="419"/>
      <c r="BM391" s="419"/>
      <c r="BN391" s="419"/>
      <c r="BO391" s="419"/>
      <c r="BP391" s="419"/>
      <c r="BQ391" s="419"/>
      <c r="BR391" s="419"/>
      <c r="BS391" s="419"/>
      <c r="BT391" s="419"/>
      <c r="BU391" s="419"/>
      <c r="BV391" s="419"/>
      <c r="BW391" s="419"/>
      <c r="BX391" s="419"/>
      <c r="BY391" s="419"/>
      <c r="BZ391" s="419"/>
      <c r="CA391" s="419"/>
      <c r="CB391" s="419"/>
      <c r="CC391" s="419"/>
      <c r="CD391" s="419"/>
      <c r="CE391" s="419"/>
      <c r="CF391" s="419"/>
      <c r="CG391" s="419"/>
      <c r="CH391" s="419"/>
      <c r="CI391" s="419"/>
      <c r="CJ391" s="419"/>
      <c r="CK391" s="419"/>
      <c r="CL391" s="419"/>
      <c r="CM391" s="419"/>
      <c r="CN391" s="419"/>
      <c r="CO391" s="419"/>
      <c r="CP391" s="419"/>
      <c r="CQ391" s="419"/>
      <c r="CR391" s="419"/>
      <c r="CS391" s="419"/>
      <c r="CT391" s="419"/>
      <c r="CU391" s="419"/>
      <c r="CV391" s="419"/>
      <c r="CW391" s="419"/>
      <c r="CX391" s="419"/>
      <c r="CY391" s="419"/>
      <c r="CZ391" s="419"/>
      <c r="DA391" s="419"/>
      <c r="DB391" s="419"/>
      <c r="DC391" s="419"/>
      <c r="DD391" s="419"/>
      <c r="DE391" s="419"/>
      <c r="DF391" s="419"/>
      <c r="DG391" s="419"/>
      <c r="DH391" s="419"/>
      <c r="DI391" s="419"/>
      <c r="DJ391" s="419"/>
      <c r="DK391" s="419"/>
    </row>
    <row r="392" spans="1:115" ht="16.149999999999999" hidden="1">
      <c r="A392" s="423"/>
      <c r="B392" s="423"/>
      <c r="C392" s="418"/>
      <c r="D392" s="419"/>
      <c r="E392" s="419"/>
      <c r="F392" s="419"/>
      <c r="G392" s="419"/>
      <c r="H392" s="419"/>
      <c r="I392" s="419"/>
      <c r="J392" s="419"/>
      <c r="K392" s="419"/>
      <c r="L392" s="419"/>
      <c r="M392" s="419"/>
      <c r="N392" s="419"/>
      <c r="O392" s="419"/>
      <c r="P392" s="419"/>
      <c r="Q392" s="419"/>
      <c r="R392" s="419"/>
      <c r="S392" s="419"/>
      <c r="T392" s="419"/>
      <c r="U392" s="419"/>
      <c r="V392" s="419"/>
      <c r="W392" s="419"/>
      <c r="X392" s="419"/>
      <c r="Y392" s="419"/>
      <c r="Z392" s="419"/>
      <c r="AA392" s="419"/>
      <c r="AB392" s="419"/>
      <c r="AC392" s="419"/>
      <c r="AD392" s="419"/>
      <c r="AE392" s="419"/>
      <c r="AF392" s="419"/>
      <c r="AG392" s="419"/>
      <c r="AH392" s="419"/>
      <c r="AI392" s="419"/>
      <c r="AJ392" s="419"/>
      <c r="AK392" s="419"/>
      <c r="AL392" s="419"/>
      <c r="AM392" s="419"/>
      <c r="AN392" s="419"/>
      <c r="AO392" s="419"/>
      <c r="AP392" s="419"/>
      <c r="AQ392" s="419"/>
      <c r="AR392" s="419"/>
      <c r="AS392" s="419"/>
      <c r="AT392" s="419"/>
      <c r="AU392" s="419"/>
      <c r="AV392" s="419"/>
      <c r="AW392" s="419"/>
      <c r="AX392" s="419"/>
      <c r="AY392" s="419"/>
      <c r="AZ392" s="419"/>
      <c r="BA392" s="419"/>
      <c r="BB392" s="419"/>
      <c r="BC392" s="419"/>
      <c r="BD392" s="419"/>
      <c r="BE392" s="419"/>
      <c r="BF392" s="419"/>
      <c r="BG392" s="419"/>
      <c r="BH392" s="419"/>
      <c r="BI392" s="419"/>
      <c r="BJ392" s="419"/>
      <c r="BK392" s="419"/>
      <c r="BL392" s="419"/>
      <c r="BM392" s="419"/>
      <c r="BN392" s="419"/>
      <c r="BO392" s="419"/>
      <c r="BP392" s="419"/>
      <c r="BQ392" s="419"/>
      <c r="BR392" s="419"/>
      <c r="BS392" s="419"/>
      <c r="BT392" s="419"/>
      <c r="BU392" s="419"/>
      <c r="BV392" s="419"/>
      <c r="BW392" s="419"/>
      <c r="BX392" s="419"/>
      <c r="BY392" s="419"/>
      <c r="BZ392" s="419"/>
      <c r="CA392" s="419"/>
      <c r="CB392" s="419"/>
      <c r="CC392" s="419"/>
      <c r="CD392" s="419"/>
      <c r="CE392" s="419"/>
      <c r="CF392" s="419"/>
      <c r="CG392" s="419"/>
      <c r="CH392" s="419"/>
      <c r="CI392" s="419"/>
      <c r="CJ392" s="419"/>
      <c r="CK392" s="419"/>
      <c r="CL392" s="419"/>
      <c r="CM392" s="419"/>
      <c r="CN392" s="419"/>
      <c r="CO392" s="419"/>
      <c r="CP392" s="419"/>
      <c r="CQ392" s="419"/>
      <c r="CR392" s="419"/>
      <c r="CS392" s="419"/>
      <c r="CT392" s="419"/>
      <c r="CU392" s="419"/>
      <c r="CV392" s="419"/>
      <c r="CW392" s="419"/>
      <c r="CX392" s="419"/>
      <c r="CY392" s="419"/>
      <c r="CZ392" s="419"/>
      <c r="DA392" s="419"/>
      <c r="DB392" s="419"/>
      <c r="DC392" s="419"/>
      <c r="DD392" s="419"/>
      <c r="DE392" s="419"/>
      <c r="DF392" s="419"/>
      <c r="DG392" s="419"/>
      <c r="DH392" s="419"/>
      <c r="DI392" s="419"/>
      <c r="DJ392" s="419"/>
      <c r="DK392" s="419"/>
    </row>
    <row r="393" spans="1:115" ht="16.149999999999999" hidden="1">
      <c r="A393" s="423"/>
      <c r="B393" s="423"/>
      <c r="C393" s="418"/>
      <c r="D393" s="419"/>
      <c r="E393" s="419"/>
      <c r="F393" s="419"/>
      <c r="G393" s="419"/>
      <c r="H393" s="419"/>
      <c r="I393" s="419"/>
      <c r="J393" s="419"/>
      <c r="K393" s="419"/>
      <c r="L393" s="419"/>
      <c r="M393" s="419"/>
      <c r="N393" s="419"/>
      <c r="O393" s="419"/>
      <c r="P393" s="419"/>
      <c r="Q393" s="419"/>
      <c r="R393" s="419"/>
      <c r="S393" s="419"/>
      <c r="T393" s="419"/>
      <c r="U393" s="419"/>
      <c r="V393" s="419"/>
      <c r="W393" s="419"/>
      <c r="X393" s="419"/>
      <c r="Y393" s="419"/>
      <c r="Z393" s="419"/>
      <c r="AA393" s="419"/>
      <c r="AB393" s="419"/>
      <c r="AC393" s="419"/>
      <c r="AD393" s="419"/>
      <c r="AE393" s="419"/>
      <c r="AF393" s="419"/>
      <c r="AG393" s="419"/>
      <c r="AH393" s="419"/>
      <c r="AI393" s="419"/>
      <c r="AJ393" s="419"/>
      <c r="AK393" s="419"/>
      <c r="AL393" s="419"/>
      <c r="AM393" s="419"/>
      <c r="AN393" s="419"/>
      <c r="AO393" s="419"/>
      <c r="AP393" s="419"/>
      <c r="AQ393" s="419"/>
      <c r="AR393" s="419"/>
      <c r="AS393" s="419"/>
      <c r="AT393" s="419"/>
      <c r="AU393" s="419"/>
      <c r="AV393" s="419"/>
      <c r="AW393" s="419"/>
      <c r="AX393" s="419"/>
      <c r="AY393" s="419"/>
      <c r="AZ393" s="419"/>
      <c r="BA393" s="419"/>
      <c r="BB393" s="419"/>
      <c r="BC393" s="419"/>
      <c r="BD393" s="419"/>
      <c r="BE393" s="419"/>
      <c r="BF393" s="419"/>
      <c r="BG393" s="419"/>
      <c r="BH393" s="419"/>
      <c r="BI393" s="419"/>
      <c r="BJ393" s="419"/>
      <c r="BK393" s="419"/>
      <c r="BL393" s="419"/>
      <c r="BM393" s="419"/>
      <c r="BN393" s="419"/>
      <c r="BO393" s="419"/>
      <c r="BP393" s="419"/>
      <c r="BQ393" s="419"/>
      <c r="BR393" s="419"/>
      <c r="BS393" s="419"/>
      <c r="BT393" s="419"/>
      <c r="BU393" s="419"/>
      <c r="BV393" s="419"/>
      <c r="BW393" s="419"/>
      <c r="BX393" s="419"/>
      <c r="BY393" s="419"/>
      <c r="BZ393" s="419"/>
      <c r="CA393" s="419"/>
      <c r="CB393" s="419"/>
      <c r="CC393" s="419"/>
      <c r="CD393" s="419"/>
      <c r="CE393" s="419"/>
      <c r="CF393" s="419"/>
      <c r="CG393" s="419"/>
      <c r="CH393" s="419"/>
      <c r="CI393" s="419"/>
      <c r="CJ393" s="419"/>
      <c r="CK393" s="419"/>
      <c r="CL393" s="419"/>
      <c r="CM393" s="419"/>
      <c r="CN393" s="419"/>
      <c r="CO393" s="419"/>
      <c r="CP393" s="419"/>
      <c r="CQ393" s="419"/>
      <c r="CR393" s="419"/>
      <c r="CS393" s="419"/>
      <c r="CT393" s="419"/>
      <c r="CU393" s="419"/>
      <c r="CV393" s="419"/>
      <c r="CW393" s="419"/>
      <c r="CX393" s="419"/>
      <c r="CY393" s="419"/>
      <c r="CZ393" s="419"/>
      <c r="DA393" s="419"/>
      <c r="DB393" s="419"/>
      <c r="DC393" s="419"/>
      <c r="DD393" s="419"/>
      <c r="DE393" s="419"/>
      <c r="DF393" s="419"/>
      <c r="DG393" s="419"/>
      <c r="DH393" s="419"/>
      <c r="DI393" s="419"/>
      <c r="DJ393" s="419"/>
      <c r="DK393" s="419"/>
    </row>
    <row r="394" spans="1:115" ht="16.149999999999999" hidden="1">
      <c r="A394" s="423"/>
      <c r="B394" s="423"/>
      <c r="C394" s="418"/>
      <c r="D394" s="419"/>
      <c r="E394" s="419"/>
      <c r="F394" s="419"/>
      <c r="G394" s="419"/>
      <c r="H394" s="419"/>
      <c r="I394" s="419"/>
      <c r="J394" s="419"/>
      <c r="K394" s="419"/>
      <c r="L394" s="419"/>
      <c r="M394" s="419"/>
      <c r="N394" s="419"/>
      <c r="O394" s="419"/>
      <c r="P394" s="419"/>
      <c r="Q394" s="419"/>
      <c r="R394" s="419"/>
      <c r="S394" s="419"/>
      <c r="T394" s="419"/>
      <c r="U394" s="419"/>
      <c r="V394" s="419"/>
      <c r="W394" s="419"/>
      <c r="X394" s="419"/>
      <c r="Y394" s="419"/>
      <c r="Z394" s="419"/>
      <c r="AA394" s="419"/>
      <c r="AB394" s="419"/>
      <c r="AC394" s="419"/>
      <c r="AD394" s="419"/>
      <c r="AE394" s="419"/>
      <c r="AF394" s="419"/>
      <c r="AG394" s="419"/>
      <c r="AH394" s="419"/>
      <c r="AI394" s="419"/>
      <c r="AJ394" s="419"/>
      <c r="AK394" s="419"/>
      <c r="AL394" s="419"/>
      <c r="AM394" s="419"/>
      <c r="AN394" s="419"/>
      <c r="AO394" s="419"/>
      <c r="AP394" s="419"/>
      <c r="AQ394" s="419"/>
      <c r="AR394" s="419"/>
      <c r="AS394" s="419"/>
      <c r="AT394" s="419"/>
      <c r="AU394" s="419"/>
      <c r="AV394" s="419"/>
      <c r="AW394" s="419"/>
      <c r="AX394" s="419"/>
      <c r="AY394" s="419"/>
      <c r="AZ394" s="419"/>
      <c r="BA394" s="419"/>
      <c r="BB394" s="419"/>
      <c r="BC394" s="419"/>
      <c r="BD394" s="419"/>
      <c r="BE394" s="419"/>
      <c r="BF394" s="419"/>
      <c r="BG394" s="419"/>
      <c r="BH394" s="419"/>
      <c r="BI394" s="419"/>
      <c r="BJ394" s="419"/>
      <c r="BK394" s="419"/>
      <c r="BL394" s="419"/>
      <c r="BM394" s="419"/>
      <c r="BN394" s="419"/>
      <c r="BO394" s="419"/>
      <c r="BP394" s="419"/>
      <c r="BQ394" s="419"/>
      <c r="BR394" s="419"/>
      <c r="BS394" s="419"/>
      <c r="BT394" s="419"/>
      <c r="BU394" s="419"/>
      <c r="BV394" s="419"/>
      <c r="BW394" s="419"/>
      <c r="BX394" s="419"/>
      <c r="BY394" s="419"/>
      <c r="BZ394" s="419"/>
      <c r="CA394" s="419"/>
      <c r="CB394" s="419"/>
      <c r="CC394" s="419"/>
      <c r="CD394" s="419"/>
      <c r="CE394" s="419"/>
      <c r="CF394" s="419"/>
      <c r="CG394" s="419"/>
      <c r="CH394" s="419"/>
      <c r="CI394" s="419"/>
      <c r="CJ394" s="419"/>
      <c r="CK394" s="419"/>
      <c r="CL394" s="419"/>
      <c r="CM394" s="419"/>
      <c r="CN394" s="419"/>
      <c r="CO394" s="419"/>
      <c r="CP394" s="419"/>
      <c r="CQ394" s="419"/>
      <c r="CR394" s="419"/>
      <c r="CS394" s="419"/>
      <c r="CT394" s="419"/>
      <c r="CU394" s="419"/>
      <c r="CV394" s="419"/>
      <c r="CW394" s="419"/>
      <c r="CX394" s="419"/>
      <c r="CY394" s="419"/>
      <c r="CZ394" s="419"/>
      <c r="DA394" s="419"/>
      <c r="DB394" s="419"/>
      <c r="DC394" s="419"/>
      <c r="DD394" s="419"/>
      <c r="DE394" s="419"/>
      <c r="DF394" s="419"/>
      <c r="DG394" s="419"/>
      <c r="DH394" s="419"/>
      <c r="DI394" s="419"/>
      <c r="DJ394" s="419"/>
      <c r="DK394" s="419"/>
    </row>
    <row r="395" spans="1:115" ht="16.149999999999999" hidden="1">
      <c r="A395" s="423"/>
      <c r="B395" s="423"/>
      <c r="C395" s="418"/>
      <c r="D395" s="419"/>
      <c r="E395" s="419"/>
      <c r="F395" s="419"/>
      <c r="G395" s="419"/>
      <c r="H395" s="419"/>
      <c r="I395" s="419"/>
      <c r="J395" s="419"/>
      <c r="K395" s="419"/>
      <c r="L395" s="419"/>
      <c r="M395" s="419"/>
      <c r="N395" s="419"/>
      <c r="O395" s="419"/>
      <c r="P395" s="419"/>
      <c r="Q395" s="419"/>
      <c r="R395" s="419"/>
      <c r="S395" s="419"/>
      <c r="T395" s="419"/>
      <c r="U395" s="419"/>
      <c r="V395" s="419"/>
      <c r="W395" s="419"/>
      <c r="X395" s="419"/>
      <c r="Y395" s="419"/>
      <c r="Z395" s="419"/>
      <c r="AA395" s="419"/>
      <c r="AB395" s="419"/>
      <c r="AC395" s="419"/>
      <c r="AD395" s="419"/>
      <c r="AE395" s="419"/>
      <c r="AF395" s="419"/>
      <c r="AG395" s="419"/>
      <c r="AH395" s="419"/>
      <c r="AI395" s="419"/>
      <c r="AJ395" s="419"/>
      <c r="AK395" s="419"/>
      <c r="AL395" s="419"/>
      <c r="AM395" s="419"/>
      <c r="AN395" s="419"/>
      <c r="AO395" s="419"/>
      <c r="AP395" s="419"/>
      <c r="AQ395" s="419"/>
      <c r="AR395" s="419"/>
      <c r="AS395" s="419"/>
      <c r="AT395" s="419"/>
      <c r="AU395" s="419"/>
      <c r="AV395" s="419"/>
      <c r="AW395" s="419"/>
      <c r="AX395" s="419"/>
      <c r="AY395" s="419"/>
      <c r="AZ395" s="419"/>
      <c r="BA395" s="419"/>
      <c r="BB395" s="419"/>
      <c r="BC395" s="419"/>
      <c r="BD395" s="419"/>
      <c r="BE395" s="419"/>
      <c r="BF395" s="419"/>
      <c r="BG395" s="419"/>
      <c r="BH395" s="419"/>
      <c r="BI395" s="419"/>
      <c r="BJ395" s="419"/>
      <c r="BK395" s="419"/>
      <c r="BL395" s="419"/>
      <c r="BM395" s="419"/>
      <c r="BN395" s="419"/>
      <c r="BO395" s="419"/>
      <c r="BP395" s="419"/>
      <c r="BQ395" s="419"/>
      <c r="BR395" s="419"/>
      <c r="BS395" s="419"/>
      <c r="BT395" s="419"/>
      <c r="BU395" s="419"/>
      <c r="BV395" s="419"/>
      <c r="BW395" s="419"/>
      <c r="BX395" s="419"/>
      <c r="BY395" s="419"/>
      <c r="BZ395" s="419"/>
      <c r="CA395" s="419"/>
      <c r="CB395" s="419"/>
      <c r="CC395" s="419"/>
      <c r="CD395" s="419"/>
      <c r="CE395" s="419"/>
      <c r="CF395" s="419"/>
      <c r="CG395" s="419"/>
      <c r="CH395" s="419"/>
      <c r="CI395" s="419"/>
      <c r="CJ395" s="419"/>
      <c r="CK395" s="419"/>
      <c r="CL395" s="419"/>
      <c r="CM395" s="419"/>
      <c r="CN395" s="419"/>
      <c r="CO395" s="419"/>
      <c r="CP395" s="419"/>
      <c r="CQ395" s="419"/>
      <c r="CR395" s="419"/>
      <c r="CS395" s="419"/>
      <c r="CT395" s="419"/>
      <c r="CU395" s="419"/>
      <c r="CV395" s="419"/>
      <c r="CW395" s="419"/>
      <c r="CX395" s="419"/>
      <c r="CY395" s="419"/>
      <c r="CZ395" s="419"/>
      <c r="DA395" s="419"/>
      <c r="DB395" s="419"/>
      <c r="DC395" s="419"/>
      <c r="DD395" s="419"/>
      <c r="DE395" s="419"/>
      <c r="DF395" s="419"/>
      <c r="DG395" s="419"/>
      <c r="DH395" s="419"/>
      <c r="DI395" s="419"/>
      <c r="DJ395" s="419"/>
      <c r="DK395" s="419"/>
    </row>
    <row r="396" spans="1:115" ht="16.149999999999999" hidden="1">
      <c r="A396" s="423"/>
      <c r="B396" s="423"/>
      <c r="C396" s="418"/>
      <c r="D396" s="419"/>
      <c r="E396" s="419"/>
      <c r="F396" s="419"/>
      <c r="G396" s="419"/>
      <c r="H396" s="419"/>
      <c r="I396" s="419"/>
      <c r="J396" s="419"/>
      <c r="K396" s="419"/>
      <c r="L396" s="419"/>
      <c r="M396" s="419"/>
      <c r="N396" s="419"/>
      <c r="O396" s="419"/>
      <c r="P396" s="419"/>
      <c r="Q396" s="419"/>
      <c r="R396" s="419"/>
      <c r="S396" s="419"/>
      <c r="T396" s="419"/>
      <c r="U396" s="419"/>
      <c r="V396" s="419"/>
      <c r="W396" s="419"/>
      <c r="X396" s="419"/>
      <c r="Y396" s="419"/>
      <c r="Z396" s="419"/>
      <c r="AA396" s="419"/>
      <c r="AB396" s="419"/>
      <c r="AC396" s="419"/>
      <c r="AD396" s="419"/>
      <c r="AE396" s="419"/>
      <c r="AF396" s="419"/>
      <c r="AG396" s="419"/>
      <c r="AH396" s="419"/>
      <c r="AI396" s="419"/>
      <c r="AJ396" s="419"/>
      <c r="AK396" s="419"/>
      <c r="AL396" s="419"/>
      <c r="AM396" s="419"/>
      <c r="AN396" s="419"/>
      <c r="AO396" s="419"/>
      <c r="AP396" s="419"/>
      <c r="AQ396" s="419"/>
      <c r="AR396" s="419"/>
      <c r="AS396" s="419"/>
      <c r="AT396" s="419"/>
      <c r="AU396" s="419"/>
      <c r="AV396" s="419"/>
      <c r="AW396" s="419"/>
      <c r="AX396" s="419"/>
      <c r="AY396" s="419"/>
      <c r="AZ396" s="419"/>
      <c r="BA396" s="419"/>
      <c r="BB396" s="419"/>
      <c r="BC396" s="419"/>
      <c r="BD396" s="419"/>
      <c r="BE396" s="419"/>
      <c r="BF396" s="419"/>
      <c r="BG396" s="419"/>
      <c r="BH396" s="419"/>
      <c r="BI396" s="419"/>
      <c r="BJ396" s="419"/>
      <c r="BK396" s="419"/>
      <c r="BL396" s="419"/>
      <c r="BM396" s="419"/>
      <c r="BN396" s="419"/>
      <c r="BO396" s="419"/>
      <c r="BP396" s="419"/>
      <c r="BQ396" s="419"/>
      <c r="BR396" s="419"/>
      <c r="BS396" s="419"/>
      <c r="BT396" s="419"/>
      <c r="BU396" s="419"/>
      <c r="BV396" s="419"/>
      <c r="BW396" s="419"/>
      <c r="BX396" s="419"/>
      <c r="BY396" s="419"/>
      <c r="BZ396" s="419"/>
      <c r="CA396" s="419"/>
      <c r="CB396" s="419"/>
      <c r="CC396" s="419"/>
      <c r="CD396" s="419"/>
      <c r="CE396" s="419"/>
      <c r="CF396" s="419"/>
      <c r="CG396" s="419"/>
      <c r="CH396" s="419"/>
      <c r="CI396" s="419"/>
      <c r="CJ396" s="419"/>
      <c r="CK396" s="419"/>
      <c r="CL396" s="419"/>
      <c r="CM396" s="419"/>
      <c r="CN396" s="419"/>
      <c r="CO396" s="419"/>
      <c r="CP396" s="419"/>
      <c r="CQ396" s="419"/>
      <c r="CR396" s="419"/>
      <c r="CS396" s="419"/>
      <c r="CT396" s="419"/>
      <c r="CU396" s="419"/>
      <c r="CV396" s="419"/>
      <c r="CW396" s="419"/>
      <c r="CX396" s="419"/>
      <c r="CY396" s="419"/>
      <c r="CZ396" s="419"/>
      <c r="DA396" s="419"/>
      <c r="DB396" s="419"/>
      <c r="DC396" s="419"/>
      <c r="DD396" s="419"/>
      <c r="DE396" s="419"/>
      <c r="DF396" s="419"/>
      <c r="DG396" s="419"/>
      <c r="DH396" s="419"/>
      <c r="DI396" s="419"/>
      <c r="DJ396" s="419"/>
      <c r="DK396" s="419"/>
    </row>
    <row r="397" spans="1:115" ht="16.149999999999999" hidden="1">
      <c r="A397" s="423"/>
      <c r="B397" s="423"/>
      <c r="C397" s="418"/>
      <c r="D397" s="419"/>
      <c r="E397" s="419"/>
      <c r="F397" s="419"/>
      <c r="G397" s="419"/>
      <c r="H397" s="419"/>
      <c r="I397" s="419"/>
      <c r="J397" s="419"/>
      <c r="K397" s="419"/>
      <c r="L397" s="419"/>
      <c r="M397" s="419"/>
      <c r="N397" s="419"/>
      <c r="O397" s="419"/>
      <c r="P397" s="419"/>
      <c r="Q397" s="419"/>
      <c r="R397" s="419"/>
      <c r="S397" s="419"/>
      <c r="T397" s="419"/>
      <c r="U397" s="419"/>
      <c r="V397" s="419"/>
      <c r="W397" s="419"/>
      <c r="X397" s="419"/>
      <c r="Y397" s="419"/>
      <c r="Z397" s="419"/>
      <c r="AA397" s="419"/>
      <c r="AB397" s="419"/>
      <c r="AC397" s="419"/>
      <c r="AD397" s="419"/>
      <c r="AE397" s="419"/>
      <c r="AF397" s="419"/>
      <c r="AG397" s="419"/>
      <c r="AH397" s="419"/>
      <c r="AI397" s="419"/>
      <c r="AJ397" s="419"/>
      <c r="AK397" s="419"/>
      <c r="AL397" s="419"/>
      <c r="AM397" s="419"/>
      <c r="AN397" s="419"/>
      <c r="AO397" s="419"/>
      <c r="AP397" s="419"/>
      <c r="AQ397" s="419"/>
      <c r="AR397" s="419"/>
      <c r="AS397" s="419"/>
      <c r="AT397" s="419"/>
      <c r="AU397" s="419"/>
      <c r="AV397" s="419"/>
      <c r="AW397" s="419"/>
      <c r="AX397" s="419"/>
      <c r="AY397" s="419"/>
      <c r="AZ397" s="419"/>
      <c r="BA397" s="419"/>
      <c r="BB397" s="419"/>
      <c r="BC397" s="419"/>
      <c r="BD397" s="419"/>
      <c r="BE397" s="419"/>
      <c r="BF397" s="419"/>
      <c r="BG397" s="419"/>
      <c r="BH397" s="419"/>
      <c r="BI397" s="419"/>
      <c r="BJ397" s="419"/>
      <c r="BK397" s="419"/>
      <c r="BL397" s="419"/>
      <c r="BM397" s="419"/>
      <c r="BN397" s="419"/>
      <c r="BO397" s="419"/>
      <c r="BP397" s="419"/>
      <c r="BQ397" s="419"/>
      <c r="BR397" s="419"/>
      <c r="BS397" s="419"/>
      <c r="BT397" s="419"/>
      <c r="BU397" s="419"/>
      <c r="BV397" s="419"/>
      <c r="BW397" s="419"/>
      <c r="BX397" s="419"/>
      <c r="BY397" s="419"/>
      <c r="BZ397" s="419"/>
      <c r="CA397" s="419"/>
      <c r="CB397" s="419"/>
      <c r="CC397" s="419"/>
      <c r="CD397" s="419"/>
      <c r="CE397" s="419"/>
      <c r="CF397" s="419"/>
      <c r="CG397" s="419"/>
      <c r="CH397" s="419"/>
      <c r="CI397" s="419"/>
      <c r="CJ397" s="419"/>
      <c r="CK397" s="419"/>
      <c r="CL397" s="419"/>
      <c r="CM397" s="419"/>
      <c r="CN397" s="419"/>
      <c r="CO397" s="419"/>
      <c r="CP397" s="419"/>
      <c r="CQ397" s="419"/>
      <c r="CR397" s="419"/>
      <c r="CS397" s="419"/>
      <c r="CT397" s="419"/>
      <c r="CU397" s="419"/>
      <c r="CV397" s="419"/>
      <c r="CW397" s="419"/>
      <c r="CX397" s="419"/>
      <c r="CY397" s="419"/>
      <c r="CZ397" s="419"/>
      <c r="DA397" s="419"/>
      <c r="DB397" s="419"/>
      <c r="DC397" s="419"/>
      <c r="DD397" s="419"/>
      <c r="DE397" s="419"/>
      <c r="DF397" s="419"/>
      <c r="DG397" s="419"/>
      <c r="DH397" s="419"/>
      <c r="DI397" s="419"/>
      <c r="DJ397" s="419"/>
      <c r="DK397" s="419"/>
    </row>
    <row r="398" spans="1:115" ht="16.149999999999999" hidden="1">
      <c r="A398" s="423"/>
      <c r="B398" s="423"/>
      <c r="C398" s="418"/>
      <c r="D398" s="419"/>
      <c r="E398" s="419"/>
      <c r="F398" s="419"/>
      <c r="G398" s="419"/>
      <c r="H398" s="419"/>
      <c r="I398" s="419"/>
      <c r="J398" s="419"/>
      <c r="K398" s="419"/>
      <c r="L398" s="419"/>
      <c r="M398" s="419"/>
      <c r="N398" s="419"/>
      <c r="O398" s="419"/>
      <c r="P398" s="419"/>
      <c r="Q398" s="419"/>
      <c r="R398" s="419"/>
      <c r="S398" s="419"/>
      <c r="T398" s="419"/>
      <c r="U398" s="419"/>
      <c r="V398" s="419"/>
      <c r="W398" s="419"/>
      <c r="X398" s="419"/>
      <c r="Y398" s="419"/>
      <c r="Z398" s="419"/>
      <c r="AA398" s="419"/>
      <c r="AB398" s="419"/>
      <c r="AC398" s="419"/>
      <c r="AD398" s="419"/>
      <c r="AE398" s="419"/>
      <c r="AF398" s="419"/>
      <c r="AG398" s="419"/>
      <c r="AH398" s="419"/>
      <c r="AI398" s="419"/>
      <c r="AJ398" s="419"/>
      <c r="AK398" s="419"/>
      <c r="AL398" s="419"/>
      <c r="AM398" s="419"/>
      <c r="AN398" s="419"/>
      <c r="AO398" s="419"/>
      <c r="AP398" s="419"/>
      <c r="AQ398" s="419"/>
      <c r="AR398" s="419"/>
      <c r="AS398" s="419"/>
      <c r="AT398" s="419"/>
      <c r="AU398" s="419"/>
      <c r="AV398" s="419"/>
      <c r="AW398" s="419"/>
      <c r="AX398" s="419"/>
      <c r="AY398" s="419"/>
      <c r="AZ398" s="419"/>
      <c r="BA398" s="419"/>
      <c r="BB398" s="419"/>
      <c r="BC398" s="419"/>
      <c r="BD398" s="419"/>
      <c r="BE398" s="419"/>
      <c r="BF398" s="419"/>
      <c r="BG398" s="419"/>
      <c r="BH398" s="419"/>
      <c r="BI398" s="419"/>
      <c r="BJ398" s="419"/>
      <c r="BK398" s="419"/>
      <c r="BL398" s="419"/>
      <c r="BM398" s="419"/>
      <c r="BN398" s="419"/>
      <c r="BO398" s="419"/>
      <c r="BP398" s="419"/>
      <c r="BQ398" s="419"/>
      <c r="BR398" s="419"/>
      <c r="BS398" s="419"/>
      <c r="BT398" s="419"/>
      <c r="BU398" s="419"/>
      <c r="BV398" s="419"/>
      <c r="BW398" s="419"/>
      <c r="BX398" s="419"/>
      <c r="BY398" s="419"/>
      <c r="BZ398" s="419"/>
      <c r="CA398" s="419"/>
      <c r="CB398" s="419"/>
      <c r="CC398" s="419"/>
      <c r="CD398" s="419"/>
      <c r="CE398" s="419"/>
      <c r="CF398" s="419"/>
      <c r="CG398" s="419"/>
      <c r="CH398" s="419"/>
      <c r="CI398" s="419"/>
      <c r="CJ398" s="419"/>
      <c r="CK398" s="419"/>
      <c r="CL398" s="419"/>
      <c r="CM398" s="419"/>
      <c r="CN398" s="419"/>
      <c r="CO398" s="419"/>
      <c r="CP398" s="419"/>
      <c r="CQ398" s="419"/>
      <c r="CR398" s="419"/>
      <c r="CS398" s="419"/>
      <c r="CT398" s="419"/>
      <c r="CU398" s="419"/>
      <c r="CV398" s="419"/>
      <c r="CW398" s="419"/>
      <c r="CX398" s="419"/>
      <c r="CY398" s="419"/>
      <c r="CZ398" s="419"/>
      <c r="DA398" s="419"/>
      <c r="DB398" s="419"/>
      <c r="DC398" s="419"/>
      <c r="DD398" s="419"/>
      <c r="DE398" s="419"/>
      <c r="DF398" s="419"/>
      <c r="DG398" s="419"/>
      <c r="DH398" s="419"/>
      <c r="DI398" s="419"/>
      <c r="DJ398" s="419"/>
      <c r="DK398" s="419"/>
    </row>
    <row r="399" spans="1:115" ht="16.149999999999999" hidden="1">
      <c r="A399" s="423"/>
      <c r="B399" s="423"/>
      <c r="C399" s="418"/>
      <c r="D399" s="419"/>
      <c r="E399" s="419"/>
      <c r="F399" s="419"/>
      <c r="G399" s="419"/>
      <c r="H399" s="419"/>
      <c r="I399" s="419"/>
      <c r="J399" s="419"/>
      <c r="K399" s="419"/>
      <c r="L399" s="419"/>
      <c r="M399" s="419"/>
      <c r="N399" s="419"/>
      <c r="O399" s="419"/>
      <c r="P399" s="419"/>
      <c r="Q399" s="419"/>
      <c r="R399" s="419"/>
      <c r="S399" s="419"/>
      <c r="T399" s="419"/>
      <c r="U399" s="419"/>
      <c r="V399" s="419"/>
      <c r="W399" s="419"/>
      <c r="X399" s="419"/>
      <c r="Y399" s="419"/>
      <c r="Z399" s="419"/>
      <c r="AA399" s="419"/>
      <c r="AB399" s="419"/>
      <c r="AC399" s="419"/>
      <c r="AD399" s="419"/>
      <c r="AE399" s="419"/>
      <c r="AF399" s="419"/>
      <c r="AG399" s="419"/>
      <c r="AH399" s="419"/>
      <c r="AI399" s="419"/>
      <c r="AJ399" s="419"/>
      <c r="AK399" s="419"/>
      <c r="AL399" s="419"/>
      <c r="AM399" s="419"/>
      <c r="AN399" s="419"/>
      <c r="AO399" s="419"/>
      <c r="AP399" s="419"/>
      <c r="AQ399" s="419"/>
      <c r="AR399" s="419"/>
      <c r="AS399" s="419"/>
      <c r="AT399" s="419"/>
      <c r="AU399" s="419"/>
      <c r="AV399" s="419"/>
      <c r="AW399" s="419"/>
      <c r="AX399" s="419"/>
      <c r="AY399" s="419"/>
      <c r="AZ399" s="419"/>
      <c r="BA399" s="419"/>
      <c r="BB399" s="419"/>
      <c r="BC399" s="419"/>
      <c r="BD399" s="419"/>
      <c r="BE399" s="419"/>
      <c r="BF399" s="419"/>
      <c r="BG399" s="419"/>
      <c r="BH399" s="419"/>
      <c r="BI399" s="419"/>
      <c r="BJ399" s="419"/>
      <c r="BK399" s="419"/>
      <c r="BL399" s="419"/>
      <c r="BM399" s="419"/>
      <c r="BN399" s="419"/>
      <c r="BO399" s="419"/>
      <c r="BP399" s="419"/>
      <c r="BQ399" s="419"/>
      <c r="BR399" s="419"/>
      <c r="BS399" s="419"/>
      <c r="BT399" s="419"/>
      <c r="BU399" s="419"/>
      <c r="BV399" s="419"/>
      <c r="BW399" s="419"/>
      <c r="BX399" s="419"/>
      <c r="BY399" s="419"/>
      <c r="BZ399" s="419"/>
      <c r="CA399" s="419"/>
      <c r="CB399" s="419"/>
      <c r="CC399" s="419"/>
      <c r="CD399" s="419"/>
      <c r="CE399" s="419"/>
      <c r="CF399" s="419"/>
      <c r="CG399" s="419"/>
      <c r="CH399" s="419"/>
      <c r="CI399" s="419"/>
      <c r="CJ399" s="419"/>
      <c r="CK399" s="419"/>
      <c r="CL399" s="419"/>
      <c r="CM399" s="419"/>
      <c r="CN399" s="419"/>
      <c r="CO399" s="419"/>
      <c r="CP399" s="419"/>
      <c r="CQ399" s="419"/>
      <c r="CR399" s="419"/>
      <c r="CS399" s="419"/>
      <c r="CT399" s="419"/>
      <c r="CU399" s="419"/>
      <c r="CV399" s="419"/>
      <c r="CW399" s="419"/>
      <c r="CX399" s="419"/>
      <c r="CY399" s="419"/>
      <c r="CZ399" s="419"/>
      <c r="DA399" s="419"/>
      <c r="DB399" s="419"/>
      <c r="DC399" s="419"/>
      <c r="DD399" s="419"/>
      <c r="DE399" s="419"/>
      <c r="DF399" s="419"/>
      <c r="DG399" s="419"/>
      <c r="DH399" s="419"/>
      <c r="DI399" s="419"/>
      <c r="DJ399" s="419"/>
      <c r="DK399" s="419"/>
    </row>
    <row r="400" spans="1:115" ht="16.149999999999999" hidden="1">
      <c r="A400" s="423"/>
      <c r="B400" s="423"/>
      <c r="C400" s="418"/>
      <c r="D400" s="419"/>
      <c r="E400" s="419"/>
      <c r="F400" s="419"/>
      <c r="G400" s="419"/>
      <c r="H400" s="419"/>
      <c r="I400" s="419"/>
      <c r="J400" s="419"/>
      <c r="K400" s="419"/>
      <c r="L400" s="419"/>
      <c r="M400" s="419"/>
      <c r="N400" s="419"/>
      <c r="O400" s="419"/>
      <c r="P400" s="419"/>
      <c r="Q400" s="419"/>
      <c r="R400" s="419"/>
      <c r="S400" s="419"/>
      <c r="T400" s="419"/>
      <c r="U400" s="419"/>
      <c r="V400" s="419"/>
      <c r="W400" s="419"/>
      <c r="X400" s="419"/>
      <c r="Y400" s="419"/>
      <c r="Z400" s="419"/>
      <c r="AA400" s="419"/>
      <c r="AB400" s="419"/>
      <c r="AC400" s="419"/>
      <c r="AD400" s="419"/>
      <c r="AE400" s="419"/>
      <c r="AF400" s="419"/>
      <c r="AG400" s="419"/>
      <c r="AH400" s="419"/>
      <c r="AI400" s="419"/>
      <c r="AJ400" s="419"/>
      <c r="AK400" s="419"/>
      <c r="AL400" s="419"/>
      <c r="AM400" s="419"/>
      <c r="AN400" s="419"/>
      <c r="AO400" s="419"/>
      <c r="AP400" s="419"/>
      <c r="AQ400" s="419"/>
      <c r="AR400" s="419"/>
      <c r="AS400" s="419"/>
      <c r="AT400" s="419"/>
      <c r="AU400" s="419"/>
      <c r="AV400" s="419"/>
      <c r="AW400" s="419"/>
      <c r="AX400" s="419"/>
      <c r="AY400" s="419"/>
      <c r="AZ400" s="419"/>
      <c r="BA400" s="419"/>
      <c r="BB400" s="419"/>
      <c r="BC400" s="419"/>
      <c r="BD400" s="419"/>
      <c r="BE400" s="419"/>
      <c r="BF400" s="419"/>
      <c r="BG400" s="419"/>
      <c r="BH400" s="419"/>
      <c r="BI400" s="419"/>
      <c r="BJ400" s="419"/>
      <c r="BK400" s="419"/>
      <c r="BL400" s="419"/>
      <c r="BM400" s="419"/>
      <c r="BN400" s="419"/>
      <c r="BO400" s="419"/>
      <c r="BP400" s="419"/>
      <c r="BQ400" s="419"/>
      <c r="BR400" s="419"/>
      <c r="BS400" s="419"/>
      <c r="BT400" s="419"/>
      <c r="BU400" s="419"/>
      <c r="BV400" s="419"/>
      <c r="BW400" s="419"/>
      <c r="BX400" s="419"/>
      <c r="BY400" s="419"/>
      <c r="BZ400" s="419"/>
      <c r="CA400" s="419"/>
      <c r="CB400" s="419"/>
      <c r="CC400" s="419"/>
      <c r="CD400" s="419"/>
      <c r="CE400" s="419"/>
      <c r="CF400" s="419"/>
      <c r="CG400" s="419"/>
      <c r="CH400" s="419"/>
      <c r="CI400" s="419"/>
      <c r="CJ400" s="419"/>
      <c r="CK400" s="419"/>
      <c r="CL400" s="419"/>
      <c r="CM400" s="419"/>
      <c r="CN400" s="419"/>
      <c r="CO400" s="419"/>
      <c r="CP400" s="419"/>
      <c r="CQ400" s="419"/>
      <c r="CR400" s="419"/>
      <c r="CS400" s="419"/>
      <c r="CT400" s="419"/>
      <c r="CU400" s="419"/>
      <c r="CV400" s="419"/>
      <c r="CW400" s="419"/>
      <c r="CX400" s="419"/>
      <c r="CY400" s="419"/>
      <c r="CZ400" s="419"/>
      <c r="DA400" s="419"/>
      <c r="DB400" s="419"/>
      <c r="DC400" s="419"/>
      <c r="DD400" s="419"/>
      <c r="DE400" s="419"/>
      <c r="DF400" s="419"/>
      <c r="DG400" s="419"/>
      <c r="DH400" s="419"/>
      <c r="DI400" s="419"/>
      <c r="DJ400" s="419"/>
      <c r="DK400" s="419"/>
    </row>
    <row r="401" spans="1:115" ht="16.149999999999999" hidden="1">
      <c r="A401" s="423"/>
      <c r="B401" s="423"/>
      <c r="C401" s="418"/>
      <c r="D401" s="419"/>
      <c r="E401" s="419"/>
      <c r="F401" s="419"/>
      <c r="G401" s="419"/>
      <c r="H401" s="419"/>
      <c r="I401" s="419"/>
      <c r="J401" s="419"/>
      <c r="K401" s="419"/>
      <c r="L401" s="419"/>
      <c r="M401" s="419"/>
      <c r="N401" s="419"/>
      <c r="O401" s="419"/>
      <c r="P401" s="419"/>
      <c r="Q401" s="419"/>
      <c r="R401" s="419"/>
      <c r="S401" s="419"/>
      <c r="T401" s="419"/>
      <c r="U401" s="419"/>
      <c r="V401" s="419"/>
      <c r="W401" s="419"/>
      <c r="X401" s="419"/>
      <c r="Y401" s="419"/>
      <c r="Z401" s="419"/>
      <c r="AA401" s="419"/>
      <c r="AB401" s="419"/>
      <c r="AC401" s="419"/>
      <c r="AD401" s="419"/>
      <c r="AE401" s="419"/>
      <c r="AF401" s="419"/>
      <c r="AG401" s="419"/>
      <c r="AH401" s="419"/>
      <c r="AI401" s="419"/>
      <c r="AJ401" s="419"/>
      <c r="AK401" s="419"/>
      <c r="AL401" s="419"/>
      <c r="AM401" s="419"/>
      <c r="AN401" s="419"/>
      <c r="AO401" s="419"/>
      <c r="AP401" s="419"/>
      <c r="AQ401" s="419"/>
      <c r="AR401" s="419"/>
      <c r="AS401" s="419"/>
      <c r="AT401" s="419"/>
      <c r="AU401" s="419"/>
      <c r="AV401" s="419"/>
      <c r="AW401" s="419"/>
      <c r="AX401" s="419"/>
      <c r="AY401" s="419"/>
      <c r="AZ401" s="419"/>
      <c r="BA401" s="419"/>
      <c r="BB401" s="419"/>
      <c r="BC401" s="419"/>
      <c r="BD401" s="419"/>
      <c r="BE401" s="419"/>
      <c r="BF401" s="419"/>
      <c r="BG401" s="419"/>
      <c r="BH401" s="419"/>
      <c r="BI401" s="419"/>
      <c r="BJ401" s="419"/>
      <c r="BK401" s="419"/>
      <c r="BL401" s="419"/>
      <c r="BM401" s="419"/>
      <c r="BN401" s="419"/>
      <c r="BO401" s="419"/>
      <c r="BP401" s="419"/>
      <c r="BQ401" s="419"/>
      <c r="BR401" s="419"/>
      <c r="BS401" s="419"/>
      <c r="BT401" s="419"/>
      <c r="BU401" s="419"/>
      <c r="BV401" s="419"/>
      <c r="BW401" s="419"/>
      <c r="BX401" s="419"/>
      <c r="BY401" s="419"/>
      <c r="BZ401" s="419"/>
      <c r="CA401" s="419"/>
      <c r="CB401" s="419"/>
      <c r="CC401" s="419"/>
      <c r="CD401" s="419"/>
      <c r="CE401" s="419"/>
      <c r="CF401" s="419"/>
      <c r="CG401" s="419"/>
      <c r="CH401" s="419"/>
      <c r="CI401" s="419"/>
      <c r="CJ401" s="419"/>
      <c r="CK401" s="419"/>
      <c r="CL401" s="419"/>
      <c r="CM401" s="419"/>
      <c r="CN401" s="419"/>
      <c r="CO401" s="419"/>
      <c r="CP401" s="419"/>
      <c r="CQ401" s="419"/>
      <c r="CR401" s="419"/>
      <c r="CS401" s="419"/>
      <c r="CT401" s="419"/>
      <c r="CU401" s="419"/>
      <c r="CV401" s="419"/>
      <c r="CW401" s="419"/>
      <c r="CX401" s="419"/>
      <c r="CY401" s="419"/>
      <c r="CZ401" s="419"/>
      <c r="DA401" s="419"/>
      <c r="DB401" s="419"/>
      <c r="DC401" s="419"/>
      <c r="DD401" s="419"/>
      <c r="DE401" s="419"/>
      <c r="DF401" s="419"/>
      <c r="DG401" s="419"/>
      <c r="DH401" s="419"/>
      <c r="DI401" s="419"/>
      <c r="DJ401" s="419"/>
      <c r="DK401" s="419"/>
    </row>
    <row r="402" spans="1:115" ht="16.149999999999999" hidden="1">
      <c r="A402" s="423"/>
      <c r="B402" s="423"/>
      <c r="C402" s="418"/>
      <c r="D402" s="419"/>
      <c r="E402" s="419"/>
      <c r="F402" s="419"/>
      <c r="G402" s="419"/>
      <c r="H402" s="419"/>
      <c r="I402" s="419"/>
      <c r="J402" s="419"/>
      <c r="K402" s="419"/>
      <c r="L402" s="419"/>
      <c r="M402" s="419"/>
      <c r="N402" s="419"/>
      <c r="O402" s="419"/>
      <c r="P402" s="419"/>
      <c r="Q402" s="419"/>
      <c r="R402" s="419"/>
      <c r="S402" s="419"/>
      <c r="T402" s="419"/>
      <c r="U402" s="419"/>
      <c r="V402" s="419"/>
      <c r="W402" s="419"/>
      <c r="X402" s="419"/>
      <c r="Y402" s="419"/>
      <c r="Z402" s="419"/>
      <c r="AA402" s="419"/>
      <c r="AB402" s="419"/>
      <c r="AC402" s="419"/>
      <c r="AD402" s="419"/>
      <c r="AE402" s="419"/>
      <c r="AF402" s="419"/>
      <c r="AG402" s="419"/>
      <c r="AH402" s="419"/>
      <c r="AI402" s="419"/>
      <c r="AJ402" s="419"/>
      <c r="AK402" s="419"/>
      <c r="AL402" s="419"/>
      <c r="AM402" s="419"/>
      <c r="AN402" s="419"/>
      <c r="AO402" s="419"/>
      <c r="AP402" s="419"/>
      <c r="AQ402" s="419"/>
      <c r="AR402" s="419"/>
      <c r="AS402" s="419"/>
      <c r="AT402" s="419"/>
      <c r="AU402" s="419"/>
      <c r="AV402" s="419"/>
      <c r="AW402" s="419"/>
      <c r="AX402" s="419"/>
      <c r="AY402" s="419"/>
      <c r="AZ402" s="419"/>
      <c r="BA402" s="419"/>
      <c r="BB402" s="419"/>
      <c r="BC402" s="419"/>
      <c r="BD402" s="419"/>
      <c r="BE402" s="419"/>
      <c r="BF402" s="419"/>
      <c r="BG402" s="419"/>
      <c r="BH402" s="419"/>
      <c r="BI402" s="419"/>
      <c r="BJ402" s="419"/>
      <c r="BK402" s="419"/>
      <c r="BL402" s="419"/>
      <c r="BM402" s="419"/>
      <c r="BN402" s="419"/>
      <c r="BO402" s="419"/>
      <c r="BP402" s="419"/>
      <c r="BQ402" s="419"/>
      <c r="BR402" s="419"/>
      <c r="BS402" s="419"/>
      <c r="BT402" s="419"/>
      <c r="BU402" s="419"/>
      <c r="BV402" s="419"/>
      <c r="BW402" s="419"/>
      <c r="BX402" s="419"/>
      <c r="BY402" s="419"/>
      <c r="BZ402" s="419"/>
      <c r="CA402" s="419"/>
      <c r="CB402" s="419"/>
      <c r="CC402" s="419"/>
      <c r="CD402" s="419"/>
      <c r="CE402" s="419"/>
      <c r="CF402" s="419"/>
      <c r="CG402" s="419"/>
      <c r="CH402" s="419"/>
      <c r="CI402" s="419"/>
      <c r="CJ402" s="419"/>
      <c r="CK402" s="419"/>
      <c r="CL402" s="419"/>
      <c r="CM402" s="419"/>
      <c r="CN402" s="419"/>
      <c r="CO402" s="419"/>
      <c r="CP402" s="419"/>
      <c r="CQ402" s="419"/>
      <c r="CR402" s="419"/>
      <c r="CS402" s="419"/>
      <c r="CT402" s="419"/>
      <c r="CU402" s="419"/>
      <c r="CV402" s="419"/>
      <c r="CW402" s="419"/>
      <c r="CX402" s="419"/>
      <c r="CY402" s="419"/>
      <c r="CZ402" s="419"/>
      <c r="DA402" s="419"/>
      <c r="DB402" s="419"/>
      <c r="DC402" s="419"/>
      <c r="DD402" s="419"/>
      <c r="DE402" s="419"/>
      <c r="DF402" s="419"/>
      <c r="DG402" s="419"/>
      <c r="DH402" s="419"/>
      <c r="DI402" s="419"/>
      <c r="DJ402" s="419"/>
      <c r="DK402" s="419"/>
    </row>
    <row r="403" spans="1:115" ht="16.149999999999999" hidden="1">
      <c r="A403" s="423"/>
      <c r="B403" s="423"/>
      <c r="C403" s="418"/>
      <c r="D403" s="419"/>
      <c r="E403" s="419"/>
      <c r="F403" s="419"/>
      <c r="G403" s="419"/>
      <c r="H403" s="419"/>
      <c r="I403" s="419"/>
      <c r="J403" s="419"/>
      <c r="K403" s="419"/>
      <c r="L403" s="419"/>
      <c r="M403" s="419"/>
      <c r="N403" s="419"/>
      <c r="O403" s="419"/>
      <c r="P403" s="419"/>
      <c r="Q403" s="419"/>
      <c r="R403" s="419"/>
      <c r="S403" s="419"/>
      <c r="T403" s="419"/>
      <c r="U403" s="419"/>
      <c r="V403" s="419"/>
      <c r="W403" s="419"/>
      <c r="X403" s="419"/>
      <c r="Y403" s="419"/>
      <c r="Z403" s="419"/>
      <c r="AA403" s="419"/>
      <c r="AB403" s="419"/>
      <c r="AC403" s="419"/>
      <c r="AD403" s="419"/>
      <c r="AE403" s="419"/>
      <c r="AF403" s="419"/>
      <c r="AG403" s="419"/>
      <c r="AH403" s="419"/>
      <c r="AI403" s="419"/>
      <c r="AJ403" s="419"/>
      <c r="AK403" s="419"/>
      <c r="AL403" s="419"/>
      <c r="AM403" s="419"/>
      <c r="AN403" s="419"/>
      <c r="AO403" s="419"/>
      <c r="AP403" s="419"/>
      <c r="AQ403" s="419"/>
      <c r="AR403" s="419"/>
      <c r="AS403" s="419"/>
      <c r="AT403" s="419"/>
      <c r="AU403" s="419"/>
      <c r="AV403" s="419"/>
      <c r="AW403" s="419"/>
      <c r="AX403" s="419"/>
      <c r="AY403" s="419"/>
      <c r="AZ403" s="419"/>
      <c r="BA403" s="419"/>
      <c r="BB403" s="419"/>
      <c r="BC403" s="419"/>
      <c r="BD403" s="419"/>
      <c r="BE403" s="419"/>
      <c r="BF403" s="419"/>
      <c r="BG403" s="419"/>
      <c r="BH403" s="419"/>
      <c r="BI403" s="419"/>
      <c r="BJ403" s="419"/>
      <c r="BK403" s="419"/>
      <c r="BL403" s="419"/>
      <c r="BM403" s="419"/>
      <c r="BN403" s="419"/>
      <c r="BO403" s="419"/>
      <c r="BP403" s="419"/>
      <c r="BQ403" s="419"/>
      <c r="BR403" s="419"/>
      <c r="BS403" s="419"/>
      <c r="BT403" s="419"/>
      <c r="BU403" s="419"/>
      <c r="BV403" s="419"/>
      <c r="BW403" s="419"/>
      <c r="BX403" s="419"/>
      <c r="BY403" s="419"/>
      <c r="BZ403" s="419"/>
      <c r="CA403" s="419"/>
      <c r="CB403" s="419"/>
      <c r="CC403" s="419"/>
      <c r="CD403" s="419"/>
      <c r="CE403" s="419"/>
      <c r="CF403" s="419"/>
      <c r="CG403" s="419"/>
      <c r="CH403" s="419"/>
      <c r="CI403" s="419"/>
      <c r="CJ403" s="419"/>
      <c r="CK403" s="419"/>
      <c r="CL403" s="419"/>
      <c r="CM403" s="419"/>
      <c r="CN403" s="419"/>
      <c r="CO403" s="419"/>
      <c r="CP403" s="419"/>
      <c r="CQ403" s="419"/>
      <c r="CR403" s="419"/>
      <c r="CS403" s="419"/>
      <c r="CT403" s="419"/>
      <c r="CU403" s="419"/>
      <c r="CV403" s="419"/>
      <c r="CW403" s="419"/>
      <c r="CX403" s="419"/>
      <c r="CY403" s="419"/>
      <c r="CZ403" s="419"/>
      <c r="DA403" s="419"/>
      <c r="DB403" s="419"/>
      <c r="DC403" s="419"/>
      <c r="DD403" s="419"/>
      <c r="DE403" s="419"/>
      <c r="DF403" s="419"/>
      <c r="DG403" s="419"/>
      <c r="DH403" s="419"/>
      <c r="DI403" s="419"/>
      <c r="DJ403" s="419"/>
      <c r="DK403" s="419"/>
    </row>
    <row r="404" spans="1:115" ht="16.149999999999999" hidden="1">
      <c r="A404" s="423"/>
      <c r="B404" s="423"/>
      <c r="C404" s="418"/>
      <c r="D404" s="419"/>
      <c r="E404" s="419"/>
      <c r="F404" s="419"/>
      <c r="G404" s="419"/>
      <c r="H404" s="419"/>
      <c r="I404" s="419"/>
      <c r="J404" s="419"/>
      <c r="K404" s="419"/>
      <c r="L404" s="419"/>
      <c r="M404" s="419"/>
      <c r="N404" s="419"/>
      <c r="O404" s="419"/>
      <c r="P404" s="419"/>
      <c r="Q404" s="419"/>
      <c r="R404" s="419"/>
      <c r="S404" s="419"/>
      <c r="T404" s="419"/>
      <c r="U404" s="419"/>
      <c r="V404" s="419"/>
      <c r="W404" s="419"/>
      <c r="X404" s="419"/>
      <c r="Y404" s="419"/>
      <c r="Z404" s="419"/>
      <c r="AA404" s="419"/>
      <c r="AB404" s="419"/>
      <c r="AC404" s="419"/>
      <c r="AD404" s="419"/>
      <c r="AE404" s="419"/>
      <c r="AF404" s="419"/>
      <c r="AG404" s="419"/>
      <c r="AH404" s="419"/>
      <c r="AI404" s="419"/>
      <c r="AJ404" s="419"/>
      <c r="AK404" s="419"/>
      <c r="AL404" s="419"/>
      <c r="AM404" s="419"/>
      <c r="AN404" s="419"/>
      <c r="AO404" s="419"/>
      <c r="AP404" s="419"/>
      <c r="AQ404" s="419"/>
      <c r="AR404" s="419"/>
      <c r="AS404" s="419"/>
      <c r="AT404" s="419"/>
      <c r="AU404" s="419"/>
      <c r="AV404" s="419"/>
      <c r="AW404" s="419"/>
      <c r="AX404" s="419"/>
      <c r="AY404" s="419"/>
      <c r="AZ404" s="419"/>
      <c r="BA404" s="419"/>
      <c r="BB404" s="419"/>
      <c r="BC404" s="419"/>
      <c r="BD404" s="419"/>
      <c r="BE404" s="419"/>
      <c r="BF404" s="419"/>
      <c r="BG404" s="419"/>
      <c r="BH404" s="419"/>
      <c r="BI404" s="419"/>
      <c r="BJ404" s="419"/>
      <c r="BK404" s="419"/>
      <c r="BL404" s="419"/>
      <c r="BM404" s="419"/>
      <c r="BN404" s="419"/>
      <c r="BO404" s="419"/>
      <c r="BP404" s="419"/>
      <c r="BQ404" s="419"/>
      <c r="BR404" s="419"/>
      <c r="BS404" s="419"/>
      <c r="BT404" s="419"/>
      <c r="BU404" s="419"/>
      <c r="BV404" s="419"/>
      <c r="BW404" s="419"/>
      <c r="BX404" s="419"/>
      <c r="BY404" s="419"/>
      <c r="BZ404" s="419"/>
      <c r="CA404" s="419"/>
      <c r="CB404" s="419"/>
      <c r="CC404" s="419"/>
      <c r="CD404" s="419"/>
      <c r="CE404" s="419"/>
      <c r="CF404" s="419"/>
      <c r="CG404" s="419"/>
      <c r="CH404" s="419"/>
      <c r="CI404" s="419"/>
      <c r="CJ404" s="419"/>
      <c r="CK404" s="419"/>
      <c r="CL404" s="419"/>
      <c r="CM404" s="419"/>
      <c r="CN404" s="419"/>
      <c r="CO404" s="419"/>
      <c r="CP404" s="419"/>
      <c r="CQ404" s="419"/>
      <c r="CR404" s="419"/>
      <c r="CS404" s="419"/>
      <c r="CT404" s="419"/>
      <c r="CU404" s="419"/>
      <c r="CV404" s="419"/>
      <c r="CW404" s="419"/>
      <c r="CX404" s="419"/>
      <c r="CY404" s="419"/>
      <c r="CZ404" s="419"/>
      <c r="DA404" s="419"/>
      <c r="DB404" s="419"/>
      <c r="DC404" s="419"/>
      <c r="DD404" s="419"/>
      <c r="DE404" s="419"/>
      <c r="DF404" s="419"/>
      <c r="DG404" s="419"/>
      <c r="DH404" s="419"/>
      <c r="DI404" s="419"/>
      <c r="DJ404" s="419"/>
      <c r="DK404" s="419"/>
    </row>
    <row r="405" spans="1:115" ht="16.149999999999999" hidden="1">
      <c r="A405" s="423"/>
      <c r="B405" s="423"/>
      <c r="C405" s="418"/>
      <c r="D405" s="419"/>
      <c r="E405" s="419"/>
      <c r="F405" s="419"/>
      <c r="G405" s="419"/>
      <c r="H405" s="419"/>
      <c r="I405" s="419"/>
      <c r="J405" s="419"/>
      <c r="K405" s="419"/>
      <c r="L405" s="419"/>
      <c r="M405" s="419"/>
      <c r="N405" s="419"/>
      <c r="O405" s="419"/>
      <c r="P405" s="419"/>
      <c r="Q405" s="419"/>
      <c r="R405" s="419"/>
      <c r="S405" s="419"/>
      <c r="T405" s="419"/>
      <c r="U405" s="419"/>
      <c r="V405" s="419"/>
      <c r="W405" s="419"/>
      <c r="X405" s="419"/>
      <c r="Y405" s="419"/>
      <c r="Z405" s="419"/>
      <c r="AA405" s="419"/>
      <c r="AB405" s="419"/>
      <c r="AC405" s="419"/>
      <c r="AD405" s="419"/>
      <c r="AE405" s="419"/>
      <c r="AF405" s="419"/>
      <c r="AG405" s="419"/>
      <c r="AH405" s="419"/>
      <c r="AI405" s="419"/>
      <c r="AJ405" s="419"/>
      <c r="AK405" s="419"/>
      <c r="AL405" s="419"/>
      <c r="AM405" s="419"/>
      <c r="AN405" s="419"/>
      <c r="AO405" s="419"/>
      <c r="AP405" s="419"/>
      <c r="AQ405" s="419"/>
      <c r="AR405" s="419"/>
      <c r="AS405" s="419"/>
      <c r="AT405" s="419"/>
      <c r="AU405" s="419"/>
      <c r="AV405" s="419"/>
      <c r="AW405" s="419"/>
      <c r="AX405" s="419"/>
      <c r="AY405" s="419"/>
      <c r="AZ405" s="419"/>
      <c r="BA405" s="419"/>
      <c r="BB405" s="419"/>
      <c r="BC405" s="419"/>
      <c r="BD405" s="419"/>
      <c r="BE405" s="419"/>
      <c r="BF405" s="419"/>
      <c r="BG405" s="419"/>
      <c r="BH405" s="419"/>
      <c r="BI405" s="419"/>
      <c r="BJ405" s="419"/>
      <c r="BK405" s="419"/>
      <c r="BL405" s="419"/>
      <c r="BM405" s="419"/>
      <c r="BN405" s="419"/>
      <c r="BO405" s="419"/>
      <c r="BP405" s="419"/>
      <c r="BQ405" s="419"/>
      <c r="BR405" s="419"/>
      <c r="BS405" s="419"/>
      <c r="BT405" s="419"/>
      <c r="BU405" s="419"/>
      <c r="BV405" s="419"/>
      <c r="BW405" s="419"/>
      <c r="BX405" s="419"/>
      <c r="BY405" s="419"/>
      <c r="BZ405" s="419"/>
      <c r="CA405" s="419"/>
      <c r="CB405" s="419"/>
      <c r="CC405" s="419"/>
      <c r="CD405" s="419"/>
      <c r="CE405" s="419"/>
      <c r="CF405" s="419"/>
      <c r="CG405" s="419"/>
      <c r="CH405" s="419"/>
      <c r="CI405" s="419"/>
      <c r="CJ405" s="419"/>
      <c r="CK405" s="419"/>
      <c r="CL405" s="419"/>
      <c r="CM405" s="419"/>
      <c r="CN405" s="419"/>
      <c r="CO405" s="419"/>
      <c r="CP405" s="419"/>
      <c r="CQ405" s="419"/>
      <c r="CR405" s="419"/>
      <c r="CS405" s="419"/>
      <c r="CT405" s="419"/>
      <c r="CU405" s="419"/>
      <c r="CV405" s="419"/>
      <c r="CW405" s="419"/>
      <c r="CX405" s="419"/>
      <c r="CY405" s="419"/>
      <c r="CZ405" s="419"/>
      <c r="DA405" s="419"/>
      <c r="DB405" s="419"/>
      <c r="DC405" s="419"/>
      <c r="DD405" s="419"/>
      <c r="DE405" s="419"/>
      <c r="DF405" s="419"/>
      <c r="DG405" s="419"/>
      <c r="DH405" s="419"/>
      <c r="DI405" s="419"/>
      <c r="DJ405" s="419"/>
      <c r="DK405" s="419"/>
    </row>
    <row r="406" spans="1:115" ht="16.149999999999999" hidden="1">
      <c r="A406" s="423"/>
      <c r="B406" s="423"/>
      <c r="C406" s="418"/>
      <c r="D406" s="419"/>
      <c r="E406" s="419"/>
      <c r="F406" s="419"/>
      <c r="G406" s="419"/>
      <c r="H406" s="419"/>
      <c r="I406" s="419"/>
      <c r="J406" s="419"/>
      <c r="K406" s="419"/>
      <c r="L406" s="419"/>
      <c r="M406" s="419"/>
      <c r="N406" s="419"/>
      <c r="O406" s="419"/>
      <c r="P406" s="419"/>
      <c r="Q406" s="419"/>
      <c r="R406" s="419"/>
      <c r="S406" s="419"/>
      <c r="T406" s="419"/>
      <c r="U406" s="419"/>
      <c r="V406" s="419"/>
      <c r="W406" s="419"/>
      <c r="X406" s="419"/>
      <c r="Y406" s="419"/>
      <c r="Z406" s="419"/>
      <c r="AA406" s="419"/>
      <c r="AB406" s="419"/>
      <c r="AC406" s="419"/>
      <c r="AD406" s="419"/>
      <c r="AE406" s="419"/>
      <c r="AF406" s="419"/>
      <c r="AG406" s="419"/>
      <c r="AH406" s="419"/>
      <c r="AI406" s="419"/>
      <c r="AJ406" s="419"/>
      <c r="AK406" s="419"/>
      <c r="AL406" s="419"/>
      <c r="AM406" s="419"/>
      <c r="AN406" s="419"/>
      <c r="AO406" s="419"/>
      <c r="AP406" s="419"/>
      <c r="AQ406" s="419"/>
      <c r="AR406" s="419"/>
      <c r="AS406" s="419"/>
      <c r="AT406" s="419"/>
      <c r="AU406" s="419"/>
      <c r="AV406" s="419"/>
      <c r="AW406" s="419"/>
      <c r="AX406" s="419"/>
      <c r="AY406" s="419"/>
      <c r="AZ406" s="419"/>
      <c r="BA406" s="419"/>
      <c r="BB406" s="419"/>
      <c r="BC406" s="419"/>
      <c r="BD406" s="419"/>
      <c r="BE406" s="419"/>
      <c r="BF406" s="419"/>
      <c r="BG406" s="419"/>
      <c r="BH406" s="419"/>
      <c r="BI406" s="419"/>
      <c r="BJ406" s="419"/>
      <c r="BK406" s="419"/>
      <c r="BL406" s="419"/>
      <c r="BM406" s="419"/>
      <c r="BN406" s="419"/>
      <c r="BO406" s="419"/>
      <c r="BP406" s="419"/>
      <c r="BQ406" s="419"/>
      <c r="BR406" s="419"/>
      <c r="BS406" s="419"/>
      <c r="BT406" s="419"/>
      <c r="BU406" s="419"/>
      <c r="BV406" s="419"/>
      <c r="BW406" s="419"/>
      <c r="BX406" s="419"/>
      <c r="BY406" s="419"/>
      <c r="BZ406" s="419"/>
      <c r="CA406" s="419"/>
      <c r="CB406" s="419"/>
      <c r="CC406" s="419"/>
      <c r="CD406" s="419"/>
      <c r="CE406" s="419"/>
      <c r="CF406" s="419"/>
      <c r="CG406" s="419"/>
      <c r="CH406" s="419"/>
      <c r="CI406" s="419"/>
      <c r="CJ406" s="419"/>
      <c r="CK406" s="419"/>
      <c r="CL406" s="419"/>
      <c r="CM406" s="419"/>
      <c r="CN406" s="419"/>
      <c r="CO406" s="419"/>
      <c r="CP406" s="419"/>
      <c r="CQ406" s="419"/>
      <c r="CR406" s="419"/>
      <c r="CS406" s="419"/>
      <c r="CT406" s="419"/>
      <c r="CU406" s="419"/>
      <c r="CV406" s="419"/>
      <c r="CW406" s="419"/>
      <c r="CX406" s="419"/>
      <c r="CY406" s="419"/>
      <c r="CZ406" s="419"/>
      <c r="DA406" s="419"/>
      <c r="DB406" s="419"/>
      <c r="DC406" s="419"/>
      <c r="DD406" s="419"/>
      <c r="DE406" s="419"/>
      <c r="DF406" s="419"/>
      <c r="DG406" s="419"/>
      <c r="DH406" s="419"/>
      <c r="DI406" s="419"/>
      <c r="DJ406" s="419"/>
      <c r="DK406" s="419"/>
    </row>
    <row r="407" spans="1:115" ht="16.149999999999999" hidden="1">
      <c r="A407" s="423"/>
      <c r="B407" s="423"/>
      <c r="C407" s="418"/>
      <c r="D407" s="419"/>
      <c r="E407" s="419"/>
      <c r="F407" s="419"/>
      <c r="G407" s="419"/>
      <c r="H407" s="419"/>
      <c r="I407" s="419"/>
      <c r="J407" s="419"/>
      <c r="K407" s="419"/>
      <c r="L407" s="419"/>
      <c r="M407" s="419"/>
      <c r="N407" s="419"/>
      <c r="O407" s="419"/>
      <c r="P407" s="419"/>
      <c r="Q407" s="419"/>
      <c r="R407" s="419"/>
      <c r="S407" s="419"/>
      <c r="T407" s="419"/>
      <c r="U407" s="419"/>
      <c r="V407" s="419"/>
      <c r="W407" s="419"/>
      <c r="X407" s="419"/>
      <c r="Y407" s="419"/>
      <c r="Z407" s="419"/>
      <c r="AA407" s="419"/>
      <c r="AB407" s="419"/>
      <c r="AC407" s="419"/>
      <c r="AD407" s="419"/>
      <c r="AE407" s="419"/>
      <c r="AF407" s="419"/>
      <c r="AG407" s="419"/>
      <c r="AH407" s="419"/>
      <c r="AI407" s="419"/>
      <c r="AJ407" s="419"/>
      <c r="AK407" s="419"/>
      <c r="AL407" s="419"/>
      <c r="AM407" s="419"/>
      <c r="AN407" s="419"/>
      <c r="AO407" s="419"/>
      <c r="AP407" s="419"/>
      <c r="AQ407" s="419"/>
      <c r="AR407" s="419"/>
      <c r="AS407" s="419"/>
      <c r="AT407" s="419"/>
      <c r="AU407" s="419"/>
      <c r="AV407" s="419"/>
      <c r="AW407" s="419"/>
      <c r="AX407" s="419"/>
      <c r="AY407" s="419"/>
      <c r="AZ407" s="419"/>
      <c r="BA407" s="419"/>
      <c r="BB407" s="419"/>
      <c r="BC407" s="419"/>
      <c r="BD407" s="419"/>
      <c r="BE407" s="419"/>
      <c r="BF407" s="419"/>
      <c r="BG407" s="419"/>
      <c r="BH407" s="419"/>
      <c r="BI407" s="419"/>
      <c r="BJ407" s="419"/>
      <c r="BK407" s="419"/>
      <c r="BL407" s="419"/>
      <c r="BM407" s="419"/>
      <c r="BN407" s="419"/>
      <c r="BO407" s="419"/>
      <c r="BP407" s="419"/>
      <c r="BQ407" s="419"/>
      <c r="BR407" s="419"/>
      <c r="BS407" s="419"/>
      <c r="BT407" s="419"/>
      <c r="BU407" s="419"/>
      <c r="BV407" s="419"/>
      <c r="BW407" s="419"/>
      <c r="BX407" s="419"/>
      <c r="BY407" s="419"/>
      <c r="BZ407" s="419"/>
      <c r="CA407" s="419"/>
      <c r="CB407" s="419"/>
      <c r="CC407" s="419"/>
      <c r="CD407" s="419"/>
      <c r="CE407" s="419"/>
      <c r="CF407" s="419"/>
      <c r="CG407" s="419"/>
      <c r="CH407" s="419"/>
      <c r="CI407" s="419"/>
      <c r="CJ407" s="419"/>
      <c r="CK407" s="419"/>
      <c r="CL407" s="419"/>
      <c r="CM407" s="419"/>
      <c r="CN407" s="419"/>
      <c r="CO407" s="419"/>
      <c r="CP407" s="419"/>
      <c r="CQ407" s="419"/>
      <c r="CR407" s="419"/>
      <c r="CS407" s="419"/>
      <c r="CT407" s="419"/>
      <c r="CU407" s="419"/>
      <c r="CV407" s="419"/>
      <c r="CW407" s="419"/>
      <c r="CX407" s="419"/>
      <c r="CY407" s="419"/>
      <c r="CZ407" s="419"/>
      <c r="DA407" s="419"/>
      <c r="DB407" s="419"/>
      <c r="DC407" s="419"/>
      <c r="DD407" s="419"/>
      <c r="DE407" s="419"/>
      <c r="DF407" s="419"/>
      <c r="DG407" s="419"/>
      <c r="DH407" s="419"/>
      <c r="DI407" s="419"/>
      <c r="DJ407" s="419"/>
      <c r="DK407" s="419"/>
    </row>
    <row r="408" spans="1:115" ht="16.149999999999999" hidden="1">
      <c r="A408" s="423"/>
      <c r="B408" s="423"/>
      <c r="C408" s="418"/>
      <c r="D408" s="419"/>
      <c r="E408" s="419"/>
      <c r="F408" s="419"/>
      <c r="G408" s="419"/>
      <c r="H408" s="419"/>
      <c r="I408" s="419"/>
      <c r="J408" s="419"/>
      <c r="K408" s="419"/>
      <c r="L408" s="419"/>
      <c r="M408" s="419"/>
      <c r="N408" s="419"/>
      <c r="O408" s="419"/>
      <c r="P408" s="419"/>
      <c r="Q408" s="419"/>
      <c r="R408" s="419"/>
      <c r="S408" s="419"/>
      <c r="T408" s="419"/>
      <c r="U408" s="419"/>
      <c r="V408" s="419"/>
      <c r="W408" s="419"/>
      <c r="X408" s="419"/>
      <c r="Y408" s="419"/>
      <c r="Z408" s="419"/>
      <c r="AA408" s="419"/>
      <c r="AB408" s="419"/>
      <c r="AC408" s="419"/>
      <c r="AD408" s="419"/>
      <c r="AE408" s="419"/>
      <c r="AF408" s="419"/>
      <c r="AG408" s="419"/>
      <c r="AH408" s="419"/>
      <c r="AI408" s="419"/>
      <c r="AJ408" s="419"/>
      <c r="AK408" s="419"/>
      <c r="AL408" s="419"/>
      <c r="AM408" s="419"/>
      <c r="AN408" s="419"/>
      <c r="AO408" s="419"/>
      <c r="AP408" s="419"/>
      <c r="AQ408" s="419"/>
      <c r="AR408" s="419"/>
      <c r="AS408" s="419"/>
      <c r="AT408" s="419"/>
      <c r="AU408" s="419"/>
      <c r="AV408" s="419"/>
      <c r="AW408" s="419"/>
      <c r="AX408" s="419"/>
      <c r="AY408" s="419"/>
      <c r="AZ408" s="419"/>
      <c r="BA408" s="419"/>
      <c r="BB408" s="419"/>
      <c r="BC408" s="419"/>
      <c r="BD408" s="419"/>
      <c r="BE408" s="419"/>
      <c r="BF408" s="419"/>
      <c r="BG408" s="419"/>
      <c r="BH408" s="419"/>
      <c r="BI408" s="419"/>
      <c r="BJ408" s="419"/>
      <c r="BK408" s="419"/>
      <c r="BL408" s="419"/>
      <c r="BM408" s="419"/>
      <c r="BN408" s="419"/>
      <c r="BO408" s="419"/>
      <c r="BP408" s="419"/>
      <c r="BQ408" s="419"/>
      <c r="BR408" s="419"/>
      <c r="BS408" s="419"/>
      <c r="BT408" s="419"/>
      <c r="BU408" s="419"/>
      <c r="BV408" s="419"/>
      <c r="BW408" s="419"/>
      <c r="BX408" s="419"/>
      <c r="BY408" s="419"/>
      <c r="BZ408" s="419"/>
      <c r="CA408" s="419"/>
      <c r="CB408" s="419"/>
      <c r="CC408" s="419"/>
      <c r="CD408" s="419"/>
      <c r="CE408" s="419"/>
      <c r="CF408" s="419"/>
      <c r="CG408" s="419"/>
      <c r="CH408" s="419"/>
      <c r="CI408" s="419"/>
      <c r="CJ408" s="419"/>
      <c r="CK408" s="419"/>
      <c r="CL408" s="419"/>
      <c r="CM408" s="419"/>
      <c r="CN408" s="419"/>
      <c r="CO408" s="419"/>
      <c r="CP408" s="419"/>
      <c r="CQ408" s="419"/>
      <c r="CR408" s="419"/>
      <c r="CS408" s="419"/>
      <c r="CT408" s="419"/>
      <c r="CU408" s="419"/>
      <c r="CV408" s="419"/>
      <c r="CW408" s="419"/>
      <c r="CX408" s="419"/>
      <c r="CY408" s="419"/>
      <c r="CZ408" s="419"/>
      <c r="DA408" s="419"/>
      <c r="DB408" s="419"/>
      <c r="DC408" s="419"/>
      <c r="DD408" s="419"/>
      <c r="DE408" s="419"/>
      <c r="DF408" s="419"/>
      <c r="DG408" s="419"/>
      <c r="DH408" s="419"/>
      <c r="DI408" s="419"/>
      <c r="DJ408" s="419"/>
      <c r="DK408" s="419"/>
    </row>
    <row r="409" spans="1:115" ht="16.149999999999999" hidden="1">
      <c r="A409" s="423"/>
      <c r="B409" s="423"/>
      <c r="C409" s="418"/>
      <c r="D409" s="419"/>
      <c r="E409" s="419"/>
      <c r="F409" s="419"/>
      <c r="G409" s="419"/>
      <c r="H409" s="419"/>
      <c r="I409" s="419"/>
      <c r="J409" s="419"/>
      <c r="K409" s="419"/>
      <c r="L409" s="419"/>
      <c r="M409" s="419"/>
      <c r="N409" s="419"/>
      <c r="O409" s="419"/>
      <c r="P409" s="419"/>
      <c r="Q409" s="419"/>
      <c r="R409" s="419"/>
      <c r="S409" s="419"/>
      <c r="T409" s="419"/>
      <c r="U409" s="419"/>
      <c r="V409" s="419"/>
      <c r="W409" s="419"/>
      <c r="X409" s="419"/>
      <c r="Y409" s="419"/>
      <c r="Z409" s="419"/>
      <c r="AA409" s="419"/>
      <c r="AB409" s="419"/>
      <c r="AC409" s="419"/>
      <c r="AD409" s="419"/>
      <c r="AE409" s="419"/>
      <c r="AF409" s="419"/>
      <c r="AG409" s="419"/>
      <c r="AH409" s="419"/>
      <c r="AI409" s="419"/>
      <c r="AJ409" s="419"/>
      <c r="AK409" s="419"/>
      <c r="AL409" s="419"/>
      <c r="AM409" s="419"/>
      <c r="AN409" s="419"/>
      <c r="AO409" s="419"/>
      <c r="AP409" s="419"/>
      <c r="AQ409" s="419"/>
      <c r="AR409" s="419"/>
      <c r="AS409" s="419"/>
      <c r="AT409" s="419"/>
      <c r="AU409" s="419"/>
      <c r="AV409" s="419"/>
      <c r="AW409" s="419"/>
      <c r="AX409" s="419"/>
      <c r="AY409" s="419"/>
      <c r="AZ409" s="419"/>
      <c r="BA409" s="419"/>
      <c r="BB409" s="419"/>
      <c r="BC409" s="419"/>
      <c r="BD409" s="419"/>
      <c r="BE409" s="419"/>
      <c r="BF409" s="419"/>
      <c r="BG409" s="419"/>
      <c r="BH409" s="419"/>
      <c r="BI409" s="419"/>
      <c r="BJ409" s="419"/>
      <c r="BK409" s="419"/>
      <c r="BL409" s="419"/>
      <c r="BM409" s="419"/>
      <c r="BN409" s="419"/>
      <c r="BO409" s="419"/>
      <c r="BP409" s="419"/>
      <c r="BQ409" s="419"/>
      <c r="BR409" s="419"/>
      <c r="BS409" s="419"/>
      <c r="BT409" s="419"/>
      <c r="BU409" s="419"/>
      <c r="BV409" s="419"/>
      <c r="BW409" s="419"/>
      <c r="BX409" s="419"/>
      <c r="BY409" s="419"/>
      <c r="BZ409" s="419"/>
      <c r="CA409" s="419"/>
      <c r="CB409" s="419"/>
      <c r="CC409" s="419"/>
      <c r="CD409" s="419"/>
      <c r="CE409" s="419"/>
      <c r="CF409" s="419"/>
      <c r="CG409" s="419"/>
      <c r="CH409" s="419"/>
      <c r="CI409" s="419"/>
      <c r="CJ409" s="419"/>
      <c r="CK409" s="419"/>
      <c r="CL409" s="419"/>
      <c r="CM409" s="419"/>
      <c r="CN409" s="419"/>
      <c r="CO409" s="419"/>
      <c r="CP409" s="419"/>
      <c r="CQ409" s="419"/>
      <c r="CR409" s="419"/>
      <c r="CS409" s="419"/>
      <c r="CT409" s="419"/>
      <c r="CU409" s="419"/>
      <c r="CV409" s="419"/>
      <c r="CW409" s="419"/>
      <c r="CX409" s="419"/>
      <c r="CY409" s="419"/>
      <c r="CZ409" s="419"/>
      <c r="DA409" s="419"/>
      <c r="DB409" s="419"/>
      <c r="DC409" s="419"/>
      <c r="DD409" s="419"/>
      <c r="DE409" s="419"/>
      <c r="DF409" s="419"/>
      <c r="DG409" s="419"/>
      <c r="DH409" s="419"/>
      <c r="DI409" s="419"/>
      <c r="DJ409" s="419"/>
      <c r="DK409" s="419"/>
    </row>
    <row r="410" spans="1:115" ht="16.149999999999999" hidden="1">
      <c r="A410" s="423"/>
      <c r="B410" s="423"/>
      <c r="C410" s="418"/>
      <c r="D410" s="419"/>
      <c r="E410" s="419"/>
      <c r="F410" s="419"/>
      <c r="G410" s="419"/>
      <c r="H410" s="419"/>
      <c r="I410" s="419"/>
      <c r="J410" s="419"/>
      <c r="K410" s="419"/>
      <c r="L410" s="419"/>
      <c r="M410" s="419"/>
      <c r="N410" s="419"/>
      <c r="O410" s="419"/>
      <c r="P410" s="419"/>
      <c r="Q410" s="419"/>
      <c r="R410" s="419"/>
      <c r="S410" s="419"/>
      <c r="T410" s="419"/>
      <c r="U410" s="419"/>
      <c r="V410" s="419"/>
      <c r="W410" s="419"/>
      <c r="X410" s="419"/>
      <c r="Y410" s="419"/>
      <c r="Z410" s="419"/>
      <c r="AA410" s="419"/>
      <c r="AB410" s="419"/>
      <c r="AC410" s="419"/>
      <c r="AD410" s="419"/>
      <c r="AE410" s="419"/>
      <c r="AF410" s="419"/>
      <c r="AG410" s="419"/>
      <c r="AH410" s="419"/>
      <c r="AI410" s="419"/>
      <c r="AJ410" s="419"/>
      <c r="AK410" s="419"/>
      <c r="AL410" s="419"/>
      <c r="AM410" s="419"/>
      <c r="AN410" s="419"/>
      <c r="AO410" s="419"/>
      <c r="AP410" s="419"/>
      <c r="AQ410" s="419"/>
      <c r="AR410" s="419"/>
      <c r="AS410" s="419"/>
      <c r="AT410" s="419"/>
      <c r="AU410" s="419"/>
      <c r="AV410" s="419"/>
      <c r="AW410" s="419"/>
      <c r="AX410" s="419"/>
      <c r="AY410" s="419"/>
      <c r="AZ410" s="419"/>
      <c r="BA410" s="419"/>
      <c r="BB410" s="419"/>
      <c r="BC410" s="419"/>
      <c r="BD410" s="419"/>
      <c r="BE410" s="419"/>
      <c r="BF410" s="419"/>
      <c r="BG410" s="419"/>
      <c r="BH410" s="419"/>
      <c r="BI410" s="419"/>
      <c r="BJ410" s="419"/>
      <c r="BK410" s="419"/>
      <c r="BL410" s="419"/>
      <c r="BM410" s="419"/>
      <c r="BN410" s="419"/>
      <c r="BO410" s="419"/>
      <c r="BP410" s="419"/>
      <c r="BQ410" s="419"/>
      <c r="BR410" s="419"/>
      <c r="BS410" s="419"/>
      <c r="BT410" s="419"/>
      <c r="BU410" s="419"/>
      <c r="BV410" s="419"/>
      <c r="BW410" s="419"/>
      <c r="BX410" s="419"/>
      <c r="BY410" s="419"/>
      <c r="BZ410" s="419"/>
      <c r="CA410" s="419"/>
      <c r="CB410" s="419"/>
      <c r="CC410" s="419"/>
      <c r="CD410" s="419"/>
      <c r="CE410" s="419"/>
      <c r="CF410" s="419"/>
      <c r="CG410" s="419"/>
      <c r="CH410" s="419"/>
      <c r="CI410" s="419"/>
      <c r="CJ410" s="419"/>
      <c r="CK410" s="419"/>
      <c r="CL410" s="419"/>
      <c r="CM410" s="419"/>
      <c r="CN410" s="419"/>
      <c r="CO410" s="419"/>
      <c r="CP410" s="419"/>
      <c r="CQ410" s="419"/>
      <c r="CR410" s="419"/>
      <c r="CS410" s="419"/>
      <c r="CT410" s="419"/>
      <c r="CU410" s="419"/>
      <c r="CV410" s="419"/>
      <c r="CW410" s="419"/>
      <c r="CX410" s="419"/>
      <c r="CY410" s="419"/>
      <c r="CZ410" s="419"/>
      <c r="DA410" s="419"/>
      <c r="DB410" s="419"/>
      <c r="DC410" s="419"/>
      <c r="DD410" s="419"/>
      <c r="DE410" s="419"/>
      <c r="DF410" s="419"/>
      <c r="DG410" s="419"/>
      <c r="DH410" s="419"/>
      <c r="DI410" s="419"/>
      <c r="DJ410" s="419"/>
      <c r="DK410" s="419"/>
    </row>
    <row r="411" spans="1:115" ht="16.149999999999999" hidden="1">
      <c r="A411" s="423"/>
      <c r="B411" s="423"/>
      <c r="C411" s="418"/>
      <c r="D411" s="419"/>
      <c r="E411" s="419"/>
      <c r="F411" s="419"/>
      <c r="G411" s="419"/>
      <c r="H411" s="419"/>
      <c r="I411" s="419"/>
      <c r="J411" s="419"/>
      <c r="K411" s="419"/>
      <c r="L411" s="419"/>
      <c r="M411" s="419"/>
      <c r="N411" s="419"/>
      <c r="O411" s="419"/>
      <c r="P411" s="419"/>
      <c r="Q411" s="419"/>
      <c r="R411" s="419"/>
      <c r="S411" s="419"/>
      <c r="T411" s="419"/>
      <c r="U411" s="419"/>
      <c r="V411" s="419"/>
      <c r="W411" s="419"/>
      <c r="X411" s="419"/>
      <c r="Y411" s="419"/>
      <c r="Z411" s="419"/>
      <c r="AA411" s="419"/>
      <c r="AB411" s="419"/>
      <c r="AC411" s="419"/>
      <c r="AD411" s="419"/>
      <c r="AE411" s="419"/>
      <c r="AF411" s="419"/>
      <c r="AG411" s="419"/>
      <c r="AH411" s="419"/>
      <c r="AI411" s="419"/>
      <c r="AJ411" s="419"/>
      <c r="AK411" s="419"/>
      <c r="AL411" s="419"/>
      <c r="AM411" s="419"/>
      <c r="AN411" s="419"/>
      <c r="AO411" s="419"/>
      <c r="AP411" s="419"/>
      <c r="AQ411" s="419"/>
      <c r="AR411" s="419"/>
      <c r="AS411" s="419"/>
      <c r="AT411" s="419"/>
      <c r="AU411" s="419"/>
      <c r="AV411" s="419"/>
      <c r="AW411" s="419"/>
      <c r="AX411" s="419"/>
      <c r="AY411" s="419"/>
      <c r="AZ411" s="419"/>
      <c r="BA411" s="419"/>
      <c r="BB411" s="419"/>
      <c r="BC411" s="419"/>
      <c r="BD411" s="419"/>
      <c r="BE411" s="419"/>
      <c r="BF411" s="419"/>
      <c r="BG411" s="419"/>
      <c r="BH411" s="419"/>
      <c r="BI411" s="419"/>
      <c r="BJ411" s="419"/>
      <c r="BK411" s="419"/>
      <c r="BL411" s="419"/>
      <c r="BM411" s="419"/>
      <c r="BN411" s="419"/>
      <c r="BO411" s="419"/>
      <c r="BP411" s="419"/>
      <c r="BQ411" s="419"/>
      <c r="BR411" s="419"/>
      <c r="BS411" s="419"/>
      <c r="BT411" s="419"/>
      <c r="BU411" s="419"/>
      <c r="BV411" s="419"/>
      <c r="BW411" s="419"/>
      <c r="BX411" s="419"/>
      <c r="BY411" s="419"/>
      <c r="BZ411" s="419"/>
      <c r="CA411" s="419"/>
      <c r="CB411" s="419"/>
      <c r="CC411" s="419"/>
      <c r="CD411" s="419"/>
      <c r="CE411" s="419"/>
      <c r="CF411" s="419"/>
      <c r="CG411" s="419"/>
      <c r="CH411" s="419"/>
      <c r="CI411" s="419"/>
      <c r="CJ411" s="419"/>
      <c r="CK411" s="419"/>
      <c r="CL411" s="419"/>
      <c r="CM411" s="419"/>
      <c r="CN411" s="419"/>
      <c r="CO411" s="419"/>
      <c r="CP411" s="419"/>
      <c r="CQ411" s="419"/>
      <c r="CR411" s="419"/>
      <c r="CS411" s="419"/>
      <c r="CT411" s="419"/>
      <c r="CU411" s="419"/>
      <c r="CV411" s="419"/>
      <c r="CW411" s="419"/>
      <c r="CX411" s="419"/>
      <c r="CY411" s="419"/>
      <c r="CZ411" s="419"/>
      <c r="DA411" s="419"/>
      <c r="DB411" s="419"/>
      <c r="DC411" s="419"/>
      <c r="DD411" s="419"/>
      <c r="DE411" s="419"/>
      <c r="DF411" s="419"/>
      <c r="DG411" s="419"/>
      <c r="DH411" s="419"/>
      <c r="DI411" s="419"/>
      <c r="DJ411" s="419"/>
      <c r="DK411" s="419"/>
    </row>
    <row r="412" spans="1:115" ht="16.149999999999999" hidden="1">
      <c r="A412" s="423"/>
      <c r="B412" s="423"/>
      <c r="C412" s="418"/>
      <c r="D412" s="419"/>
      <c r="E412" s="419"/>
      <c r="F412" s="419"/>
      <c r="G412" s="419"/>
      <c r="H412" s="419"/>
      <c r="I412" s="419"/>
      <c r="J412" s="419"/>
      <c r="K412" s="419"/>
      <c r="L412" s="419"/>
      <c r="M412" s="419"/>
      <c r="N412" s="419"/>
      <c r="O412" s="419"/>
      <c r="P412" s="419"/>
      <c r="Q412" s="419"/>
      <c r="R412" s="419"/>
      <c r="S412" s="419"/>
      <c r="T412" s="419"/>
      <c r="U412" s="419"/>
      <c r="V412" s="419"/>
      <c r="W412" s="419"/>
      <c r="X412" s="419"/>
      <c r="Y412" s="419"/>
      <c r="Z412" s="419"/>
      <c r="AA412" s="419"/>
      <c r="AB412" s="419"/>
      <c r="AC412" s="419"/>
      <c r="AD412" s="419"/>
      <c r="AE412" s="419"/>
      <c r="AF412" s="419"/>
      <c r="AG412" s="419"/>
      <c r="AH412" s="419"/>
      <c r="AI412" s="419"/>
      <c r="AJ412" s="419"/>
      <c r="AK412" s="419"/>
      <c r="AL412" s="419"/>
      <c r="AM412" s="419"/>
      <c r="AN412" s="419"/>
      <c r="AO412" s="419"/>
      <c r="AP412" s="419"/>
      <c r="AQ412" s="419"/>
      <c r="AR412" s="419"/>
      <c r="AS412" s="419"/>
      <c r="AT412" s="419"/>
      <c r="AU412" s="419"/>
      <c r="AV412" s="419"/>
      <c r="AW412" s="419"/>
      <c r="AX412" s="419"/>
      <c r="AY412" s="419"/>
      <c r="AZ412" s="419"/>
      <c r="BA412" s="419"/>
      <c r="BB412" s="419"/>
      <c r="BC412" s="419"/>
      <c r="BD412" s="419"/>
      <c r="BE412" s="419"/>
      <c r="BF412" s="419"/>
      <c r="BG412" s="419"/>
      <c r="BH412" s="419"/>
      <c r="BI412" s="419"/>
      <c r="BJ412" s="419"/>
      <c r="BK412" s="419"/>
      <c r="BL412" s="419"/>
      <c r="BM412" s="419"/>
      <c r="BN412" s="419"/>
      <c r="BO412" s="419"/>
      <c r="BP412" s="419"/>
      <c r="BQ412" s="419"/>
      <c r="BR412" s="419"/>
      <c r="BS412" s="419"/>
      <c r="BT412" s="419"/>
      <c r="BU412" s="419"/>
      <c r="BV412" s="419"/>
      <c r="BW412" s="419"/>
      <c r="BX412" s="419"/>
      <c r="BY412" s="419"/>
      <c r="BZ412" s="419"/>
      <c r="CA412" s="419"/>
      <c r="CB412" s="419"/>
      <c r="CC412" s="419"/>
      <c r="CD412" s="419"/>
      <c r="CE412" s="419"/>
      <c r="CF412" s="419"/>
      <c r="CG412" s="419"/>
      <c r="CH412" s="419"/>
      <c r="CI412" s="419"/>
      <c r="CJ412" s="419"/>
      <c r="CK412" s="419"/>
      <c r="CL412" s="419"/>
      <c r="CM412" s="419"/>
      <c r="CN412" s="419"/>
      <c r="CO412" s="419"/>
      <c r="CP412" s="419"/>
      <c r="CQ412" s="419"/>
      <c r="CR412" s="419"/>
      <c r="CS412" s="419"/>
      <c r="CT412" s="419"/>
      <c r="CU412" s="419"/>
      <c r="CV412" s="419"/>
      <c r="CW412" s="419"/>
      <c r="CX412" s="419"/>
      <c r="CY412" s="419"/>
      <c r="CZ412" s="419"/>
      <c r="DA412" s="419"/>
      <c r="DB412" s="419"/>
      <c r="DC412" s="419"/>
      <c r="DD412" s="419"/>
      <c r="DE412" s="419"/>
      <c r="DF412" s="419"/>
      <c r="DG412" s="419"/>
      <c r="DH412" s="419"/>
      <c r="DI412" s="419"/>
      <c r="DJ412" s="419"/>
      <c r="DK412" s="419"/>
    </row>
    <row r="413" spans="1:115" ht="16.149999999999999" hidden="1">
      <c r="A413" s="423"/>
      <c r="B413" s="423"/>
      <c r="C413" s="418"/>
      <c r="D413" s="419"/>
      <c r="E413" s="419"/>
      <c r="F413" s="419"/>
      <c r="G413" s="419"/>
      <c r="H413" s="419"/>
      <c r="I413" s="419"/>
      <c r="J413" s="419"/>
      <c r="K413" s="419"/>
      <c r="L413" s="419"/>
      <c r="M413" s="419"/>
      <c r="N413" s="419"/>
      <c r="O413" s="419"/>
      <c r="P413" s="419"/>
      <c r="Q413" s="419"/>
      <c r="R413" s="419"/>
      <c r="S413" s="419"/>
      <c r="T413" s="419"/>
      <c r="U413" s="419"/>
      <c r="V413" s="419"/>
      <c r="W413" s="419"/>
      <c r="X413" s="419"/>
      <c r="Y413" s="419"/>
      <c r="Z413" s="419"/>
      <c r="AA413" s="419"/>
      <c r="AB413" s="419"/>
      <c r="AC413" s="419"/>
      <c r="AD413" s="419"/>
      <c r="AE413" s="419"/>
      <c r="AF413" s="419"/>
      <c r="AG413" s="419"/>
      <c r="AH413" s="419"/>
      <c r="AI413" s="419"/>
      <c r="AJ413" s="419"/>
      <c r="AK413" s="419"/>
      <c r="AL413" s="419"/>
      <c r="AM413" s="419"/>
      <c r="AN413" s="419"/>
      <c r="AO413" s="419"/>
      <c r="AP413" s="419"/>
      <c r="AQ413" s="419"/>
      <c r="AR413" s="419"/>
      <c r="AS413" s="419"/>
      <c r="AT413" s="419"/>
      <c r="AU413" s="419"/>
      <c r="AV413" s="419"/>
      <c r="AW413" s="419"/>
      <c r="AX413" s="419"/>
      <c r="AY413" s="419"/>
      <c r="AZ413" s="419"/>
      <c r="BA413" s="419"/>
      <c r="BB413" s="419"/>
      <c r="BC413" s="419"/>
      <c r="BD413" s="419"/>
      <c r="BE413" s="419"/>
      <c r="BF413" s="419"/>
      <c r="BG413" s="419"/>
      <c r="BH413" s="419"/>
      <c r="BI413" s="419"/>
      <c r="BJ413" s="419"/>
      <c r="BK413" s="419"/>
      <c r="BL413" s="419"/>
      <c r="BM413" s="419"/>
      <c r="BN413" s="419"/>
      <c r="BO413" s="419"/>
      <c r="BP413" s="419"/>
      <c r="BQ413" s="419"/>
      <c r="BR413" s="419"/>
      <c r="BS413" s="419"/>
      <c r="BT413" s="419"/>
      <c r="BU413" s="419"/>
      <c r="BV413" s="419"/>
      <c r="BW413" s="419"/>
      <c r="BX413" s="419"/>
      <c r="BY413" s="419"/>
      <c r="BZ413" s="419"/>
      <c r="CA413" s="419"/>
      <c r="CB413" s="419"/>
      <c r="CC413" s="419"/>
      <c r="CD413" s="419"/>
      <c r="CE413" s="419"/>
      <c r="CF413" s="419"/>
      <c r="CG413" s="419"/>
      <c r="CH413" s="419"/>
      <c r="CI413" s="419"/>
      <c r="CJ413" s="419"/>
      <c r="CK413" s="419"/>
      <c r="CL413" s="419"/>
      <c r="CM413" s="419"/>
      <c r="CN413" s="419"/>
      <c r="CO413" s="419"/>
      <c r="CP413" s="419"/>
      <c r="CQ413" s="419"/>
      <c r="CR413" s="419"/>
      <c r="CS413" s="419"/>
      <c r="CT413" s="419"/>
      <c r="CU413" s="419"/>
      <c r="CV413" s="419"/>
      <c r="CW413" s="419"/>
      <c r="CX413" s="419"/>
      <c r="CY413" s="419"/>
      <c r="CZ413" s="419"/>
      <c r="DA413" s="419"/>
      <c r="DB413" s="419"/>
      <c r="DC413" s="419"/>
      <c r="DD413" s="419"/>
      <c r="DE413" s="419"/>
      <c r="DF413" s="419"/>
      <c r="DG413" s="419"/>
      <c r="DH413" s="419"/>
      <c r="DI413" s="419"/>
      <c r="DJ413" s="419"/>
      <c r="DK413" s="419"/>
    </row>
    <row r="414" spans="1:115" ht="16.149999999999999" hidden="1">
      <c r="A414" s="423"/>
      <c r="B414" s="423"/>
      <c r="C414" s="418"/>
      <c r="D414" s="419"/>
      <c r="E414" s="419"/>
      <c r="F414" s="419"/>
      <c r="G414" s="419"/>
      <c r="H414" s="419"/>
      <c r="I414" s="419"/>
      <c r="J414" s="419"/>
      <c r="K414" s="419"/>
      <c r="L414" s="419"/>
      <c r="M414" s="419"/>
      <c r="N414" s="419"/>
      <c r="O414" s="419"/>
      <c r="P414" s="419"/>
      <c r="Q414" s="419"/>
      <c r="R414" s="419"/>
      <c r="S414" s="419"/>
      <c r="T414" s="419"/>
      <c r="U414" s="419"/>
      <c r="V414" s="419"/>
      <c r="W414" s="419"/>
      <c r="X414" s="419"/>
      <c r="Y414" s="419"/>
      <c r="Z414" s="419"/>
      <c r="AA414" s="419"/>
      <c r="AB414" s="419"/>
      <c r="AC414" s="419"/>
      <c r="AD414" s="419"/>
      <c r="AE414" s="419"/>
      <c r="AF414" s="419"/>
      <c r="AG414" s="419"/>
      <c r="AH414" s="419"/>
      <c r="AI414" s="419"/>
      <c r="AJ414" s="419"/>
      <c r="AK414" s="419"/>
      <c r="AL414" s="419"/>
      <c r="AM414" s="419"/>
      <c r="AN414" s="419"/>
      <c r="AO414" s="419"/>
      <c r="AP414" s="419"/>
      <c r="AQ414" s="419"/>
      <c r="AR414" s="419"/>
      <c r="AS414" s="419"/>
      <c r="AT414" s="419"/>
      <c r="AU414" s="419"/>
      <c r="AV414" s="419"/>
      <c r="AW414" s="419"/>
      <c r="AX414" s="419"/>
      <c r="AY414" s="419"/>
      <c r="AZ414" s="419"/>
      <c r="BA414" s="419"/>
      <c r="BB414" s="419"/>
      <c r="BC414" s="419"/>
      <c r="BD414" s="419"/>
      <c r="BE414" s="419"/>
      <c r="BF414" s="419"/>
      <c r="BG414" s="419"/>
      <c r="BH414" s="419"/>
      <c r="BI414" s="419"/>
      <c r="BJ414" s="419"/>
      <c r="BK414" s="419"/>
      <c r="BL414" s="419"/>
      <c r="BM414" s="419"/>
      <c r="BN414" s="419"/>
      <c r="BO414" s="419"/>
      <c r="BP414" s="419"/>
      <c r="BQ414" s="419"/>
      <c r="BR414" s="419"/>
      <c r="BS414" s="419"/>
      <c r="BT414" s="419"/>
      <c r="BU414" s="419"/>
      <c r="BV414" s="419"/>
      <c r="BW414" s="419"/>
      <c r="BX414" s="419"/>
      <c r="BY414" s="419"/>
      <c r="BZ414" s="419"/>
      <c r="CA414" s="419"/>
      <c r="CB414" s="419"/>
      <c r="CC414" s="419"/>
      <c r="CD414" s="419"/>
      <c r="CE414" s="419"/>
      <c r="CF414" s="419"/>
      <c r="CG414" s="419"/>
      <c r="CH414" s="419"/>
      <c r="CI414" s="419"/>
      <c r="CJ414" s="419"/>
      <c r="CK414" s="419"/>
      <c r="CL414" s="419"/>
      <c r="CM414" s="419"/>
      <c r="CN414" s="419"/>
      <c r="CO414" s="419"/>
      <c r="CP414" s="419"/>
      <c r="CQ414" s="419"/>
      <c r="CR414" s="419"/>
      <c r="CS414" s="419"/>
      <c r="CT414" s="419"/>
      <c r="CU414" s="419"/>
      <c r="CV414" s="419"/>
      <c r="CW414" s="419"/>
      <c r="CX414" s="419"/>
      <c r="CY414" s="419"/>
      <c r="CZ414" s="419"/>
      <c r="DA414" s="419"/>
      <c r="DB414" s="419"/>
      <c r="DC414" s="419"/>
      <c r="DD414" s="419"/>
      <c r="DE414" s="419"/>
      <c r="DF414" s="419"/>
      <c r="DG414" s="419"/>
      <c r="DH414" s="419"/>
      <c r="DI414" s="419"/>
      <c r="DJ414" s="419"/>
      <c r="DK414" s="419"/>
    </row>
    <row r="415" spans="1:115" ht="16.7" hidden="1" customHeight="1">
      <c r="A415" s="424"/>
      <c r="B415" s="423"/>
      <c r="C415" s="418"/>
      <c r="D415" s="419"/>
      <c r="E415" s="419"/>
      <c r="F415" s="419"/>
      <c r="G415" s="419"/>
      <c r="H415" s="419"/>
      <c r="I415" s="419"/>
      <c r="J415" s="419"/>
      <c r="K415" s="419"/>
      <c r="L415" s="419"/>
      <c r="M415" s="419"/>
      <c r="N415" s="419"/>
      <c r="O415" s="419"/>
      <c r="P415" s="419"/>
      <c r="Q415" s="419"/>
      <c r="R415" s="419"/>
      <c r="S415" s="419"/>
      <c r="T415" s="419"/>
      <c r="U415" s="419"/>
      <c r="V415" s="419"/>
      <c r="W415" s="419"/>
      <c r="X415" s="419"/>
      <c r="Y415" s="419"/>
      <c r="Z415" s="419"/>
      <c r="AA415" s="419"/>
      <c r="AB415" s="419"/>
      <c r="AC415" s="419"/>
      <c r="AD415" s="419"/>
      <c r="AE415" s="419"/>
      <c r="AF415" s="419"/>
      <c r="AG415" s="419"/>
      <c r="AH415" s="419"/>
      <c r="AI415" s="419"/>
      <c r="AJ415" s="419"/>
      <c r="AK415" s="419"/>
      <c r="AL415" s="419"/>
      <c r="AM415" s="419"/>
      <c r="AN415" s="419"/>
      <c r="AO415" s="419"/>
      <c r="AP415" s="419"/>
      <c r="AQ415" s="419"/>
      <c r="AR415" s="419"/>
      <c r="AS415" s="419"/>
      <c r="AT415" s="419"/>
      <c r="AU415" s="419"/>
      <c r="AV415" s="419"/>
      <c r="AW415" s="419"/>
      <c r="AX415" s="419"/>
      <c r="AY415" s="419"/>
      <c r="AZ415" s="419"/>
      <c r="BA415" s="419"/>
      <c r="BB415" s="419"/>
      <c r="BC415" s="419"/>
      <c r="BD415" s="419"/>
      <c r="BE415" s="419"/>
      <c r="BF415" s="419"/>
      <c r="BG415" s="419"/>
      <c r="BH415" s="419"/>
      <c r="BI415" s="419"/>
      <c r="BJ415" s="419"/>
      <c r="BK415" s="419"/>
      <c r="BL415" s="419"/>
      <c r="BM415" s="419"/>
      <c r="BN415" s="419"/>
      <c r="BO415" s="419"/>
      <c r="BP415" s="419"/>
      <c r="BQ415" s="419"/>
      <c r="BR415" s="419"/>
      <c r="BS415" s="419"/>
      <c r="BT415" s="419"/>
      <c r="BU415" s="419"/>
      <c r="BV415" s="419"/>
      <c r="BW415" s="419"/>
      <c r="BX415" s="419"/>
      <c r="BY415" s="419"/>
      <c r="BZ415" s="419"/>
      <c r="CA415" s="419"/>
      <c r="CB415" s="419"/>
      <c r="CC415" s="419"/>
      <c r="CD415" s="419"/>
      <c r="CE415" s="419"/>
      <c r="CF415" s="419"/>
      <c r="CG415" s="419"/>
      <c r="CH415" s="419"/>
      <c r="CI415" s="419"/>
      <c r="CJ415" s="419"/>
      <c r="CK415" s="419"/>
      <c r="CL415" s="419"/>
      <c r="CM415" s="419"/>
      <c r="CN415" s="419"/>
      <c r="CO415" s="419"/>
      <c r="CP415" s="419"/>
      <c r="CQ415" s="419"/>
      <c r="CR415" s="419"/>
      <c r="CS415" s="419"/>
      <c r="CT415" s="419"/>
      <c r="CU415" s="419"/>
      <c r="CV415" s="419"/>
      <c r="CW415" s="419"/>
      <c r="CX415" s="419"/>
      <c r="CY415" s="419"/>
      <c r="CZ415" s="419"/>
      <c r="DA415" s="419"/>
      <c r="DB415" s="419"/>
      <c r="DC415" s="419"/>
      <c r="DD415" s="419"/>
      <c r="DE415" s="419"/>
      <c r="DF415" s="419"/>
      <c r="DG415" s="419"/>
      <c r="DH415" s="419"/>
      <c r="DI415" s="419"/>
      <c r="DJ415" s="419"/>
      <c r="DK415" s="419"/>
    </row>
  </sheetData>
  <sheetProtection password="D6D6" sheet="1" selectLockedCells="1"/>
  <phoneticPr fontId="5" type="noConversion"/>
  <pageMargins left="0.7" right="0.7" top="0.75" bottom="0.75" header="0.3" footer="0.3"/>
  <pageSetup paperSize="9" orientation="portrait" r:id="rId1"/>
  <headerFooter>
    <oddHeader>&amp;C&amp;"微軟正黑體,標準"凱基人壽傳富美美元利率變動型終身壽險－定期給付型
試算表</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已命名的範圍</vt:lpstr>
      </vt:variant>
      <vt:variant>
        <vt:i4>50</vt:i4>
      </vt:variant>
    </vt:vector>
  </HeadingPairs>
  <TitlesOfParts>
    <vt:vector size="73" baseType="lpstr">
      <vt:lpstr>資料輸入區</vt:lpstr>
      <vt:lpstr>險種基本資料</vt:lpstr>
      <vt:lpstr>明細版-試算頁</vt:lpstr>
      <vt:lpstr>簡易版-試算頁</vt:lpstr>
      <vt:lpstr>三種情境_試算頁</vt:lpstr>
      <vt:lpstr>分期定期保險金-試算頁</vt:lpstr>
      <vt:lpstr>個人資料保護法告知義務內容</vt:lpstr>
      <vt:lpstr>實質課稅案例說明</vt:lpstr>
      <vt:lpstr>審閱期間確認聲明書</vt:lpstr>
      <vt:lpstr>錄音銷售過程紀錄範本</vt:lpstr>
      <vt:lpstr>高齡錄音作業流程</vt:lpstr>
      <vt:lpstr>宣告利率</vt:lpstr>
      <vt:lpstr>宣告預定中間值</vt:lpstr>
      <vt:lpstr>預定利率</vt:lpstr>
      <vt:lpstr>Premium</vt:lpstr>
      <vt:lpstr>DB</vt:lpstr>
      <vt:lpstr>PVA</vt:lpstr>
      <vt:lpstr>PV</vt:lpstr>
      <vt:lpstr>CV</vt:lpstr>
      <vt:lpstr>DB3</vt:lpstr>
      <vt:lpstr>AX</vt:lpstr>
      <vt:lpstr>factor</vt:lpstr>
      <vt:lpstr>SB</vt:lpstr>
      <vt:lpstr>_age2</vt:lpstr>
      <vt:lpstr>_Sex2</vt:lpstr>
      <vt:lpstr>Age</vt:lpstr>
      <vt:lpstr>Corridor</vt:lpstr>
      <vt:lpstr>CSWD</vt:lpstr>
      <vt:lpstr>CurrList</vt:lpstr>
      <vt:lpstr>CYPremium</vt:lpstr>
      <vt:lpstr>dangerRate</vt:lpstr>
      <vt:lpstr>DecareRate</vt:lpstr>
      <vt:lpstr>DVAC</vt:lpstr>
      <vt:lpstr>factor_key</vt:lpstr>
      <vt:lpstr>firstpay</vt:lpstr>
      <vt:lpstr>FYPremium</vt:lpstr>
      <vt:lpstr>GP</vt:lpstr>
      <vt:lpstr>isRec</vt:lpstr>
      <vt:lpstr>ListDIVOPT01</vt:lpstr>
      <vt:lpstr>ListDIVOPT02</vt:lpstr>
      <vt:lpstr>ListDIVOPT02_</vt:lpstr>
      <vt:lpstr>ListSex</vt:lpstr>
      <vt:lpstr>LoanP</vt:lpstr>
      <vt:lpstr>MinSA</vt:lpstr>
      <vt:lpstr>PayYear</vt:lpstr>
      <vt:lpstr>PDRate</vt:lpstr>
      <vt:lpstr>PMST</vt:lpstr>
      <vt:lpstr>Premium</vt:lpstr>
      <vt:lpstr>PremMuti</vt:lpstr>
      <vt:lpstr>三種情境_試算頁!Print_Area</vt:lpstr>
      <vt:lpstr>'分期定期保險金-試算頁'!Print_Area</vt:lpstr>
      <vt:lpstr>'明細版-試算頁'!Print_Area</vt:lpstr>
      <vt:lpstr>個人資料保護法告知義務內容!Print_Area</vt:lpstr>
      <vt:lpstr>資料輸入區!Print_Area</vt:lpstr>
      <vt:lpstr>實質課稅案例說明!Print_Area</vt:lpstr>
      <vt:lpstr>審閱期間確認聲明書!Print_Area</vt:lpstr>
      <vt:lpstr>錄音銷售過程紀錄範本!Print_Area</vt:lpstr>
      <vt:lpstr>'簡易版-試算頁'!Print_Area</vt:lpstr>
      <vt:lpstr>錄音銷售過程紀錄範本!Print_Titles</vt:lpstr>
      <vt:lpstr>PUAD</vt:lpstr>
      <vt:lpstr>PUAYear</vt:lpstr>
      <vt:lpstr>RoundNo</vt:lpstr>
      <vt:lpstr>SA</vt:lpstr>
      <vt:lpstr>SA_3</vt:lpstr>
      <vt:lpstr>SA_3C</vt:lpstr>
      <vt:lpstr>SameOwner</vt:lpstr>
      <vt:lpstr>Sex</vt:lpstr>
      <vt:lpstr>UNIT</vt:lpstr>
      <vt:lpstr>UVUNIT</vt:lpstr>
      <vt:lpstr>ZDIVOPT01</vt:lpstr>
      <vt:lpstr>ZDIVOPT02</vt:lpstr>
      <vt:lpstr>期繳</vt:lpstr>
      <vt:lpstr>躉繳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高卉蓁-數位行銷技術部通路行銷系統科</dc:creator>
  <cp:lastModifiedBy>魏燕麗 Lily Wei - KGIL</cp:lastModifiedBy>
  <cp:lastPrinted>2026-01-16T02:25:46Z</cp:lastPrinted>
  <dcterms:created xsi:type="dcterms:W3CDTF">2022-06-06T07:49:41Z</dcterms:created>
  <dcterms:modified xsi:type="dcterms:W3CDTF">2026-02-25T03:34:43Z</dcterms:modified>
</cp:coreProperties>
</file>